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7795" windowHeight="12345" activeTab="2"/>
  </bookViews>
  <sheets>
    <sheet name="List1 (2)" sheetId="1" r:id="rId1"/>
    <sheet name="List1 (3)" sheetId="2" r:id="rId2"/>
    <sheet name="Lis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K16" i="3" l="1"/>
  <c r="S2475" i="2"/>
  <c r="R2474" i="2"/>
  <c r="R2473" i="2"/>
  <c r="R2475" i="2" s="1"/>
  <c r="Z2469" i="2"/>
  <c r="I2469" i="2"/>
  <c r="Z2468" i="2"/>
  <c r="I2468" i="2"/>
  <c r="H2468" i="2"/>
  <c r="K2468" i="2" s="1"/>
  <c r="Z2467" i="2"/>
  <c r="K2467" i="2"/>
  <c r="H2467" i="2"/>
  <c r="Z2466" i="2"/>
  <c r="I2466" i="2"/>
  <c r="H2466" i="2"/>
  <c r="K2466" i="2" s="1"/>
  <c r="Z2465" i="2"/>
  <c r="I2465" i="2"/>
  <c r="H2465" i="2"/>
  <c r="Z2464" i="2"/>
  <c r="I2464" i="2"/>
  <c r="H2464" i="2"/>
  <c r="K2464" i="2" s="1"/>
  <c r="Z2463" i="2"/>
  <c r="I2463" i="2"/>
  <c r="H2463" i="2"/>
  <c r="Z2462" i="2"/>
  <c r="H2462" i="2"/>
  <c r="Z2461" i="2"/>
  <c r="I2461" i="2"/>
  <c r="H2461" i="2"/>
  <c r="K2461" i="2" s="1"/>
  <c r="Z2460" i="2"/>
  <c r="H2460" i="2"/>
  <c r="K2460" i="2" s="1"/>
  <c r="Z2459" i="2"/>
  <c r="I2459" i="2"/>
  <c r="K2459" i="2" s="1"/>
  <c r="H2459" i="2"/>
  <c r="Z2458" i="2"/>
  <c r="I2458" i="2"/>
  <c r="H2458" i="2"/>
  <c r="Z2457" i="2"/>
  <c r="I2457" i="2"/>
  <c r="H2457" i="2"/>
  <c r="K2457" i="2" s="1"/>
  <c r="Z2456" i="2"/>
  <c r="I2456" i="2"/>
  <c r="K2456" i="2" s="1"/>
  <c r="H2456" i="2"/>
  <c r="Z2455" i="2"/>
  <c r="I2455" i="2"/>
  <c r="K2455" i="2" s="1"/>
  <c r="H2455" i="2"/>
  <c r="Z2454" i="2"/>
  <c r="I2454" i="2"/>
  <c r="H2454" i="2"/>
  <c r="Z2453" i="2"/>
  <c r="K2453" i="2"/>
  <c r="I2453" i="2"/>
  <c r="H2453" i="2"/>
  <c r="Z2452" i="2"/>
  <c r="I2452" i="2"/>
  <c r="K2452" i="2" s="1"/>
  <c r="H2452" i="2"/>
  <c r="Z2451" i="2"/>
  <c r="I2451" i="2"/>
  <c r="K2451" i="2" s="1"/>
  <c r="H2451" i="2"/>
  <c r="Z2450" i="2"/>
  <c r="I2450" i="2"/>
  <c r="H2450" i="2"/>
  <c r="Z2449" i="2"/>
  <c r="K2449" i="2"/>
  <c r="I2449" i="2"/>
  <c r="H2449" i="2"/>
  <c r="Z2448" i="2"/>
  <c r="I2448" i="2"/>
  <c r="K2448" i="2" s="1"/>
  <c r="H2448" i="2"/>
  <c r="Z2447" i="2"/>
  <c r="I2447" i="2"/>
  <c r="H2447" i="2"/>
  <c r="K2447" i="2" s="1"/>
  <c r="Z2446" i="2"/>
  <c r="I2446" i="2"/>
  <c r="H2446" i="2"/>
  <c r="Z2445" i="2"/>
  <c r="I2445" i="2"/>
  <c r="H2445" i="2"/>
  <c r="K2445" i="2" s="1"/>
  <c r="Z2444" i="2"/>
  <c r="I2444" i="2"/>
  <c r="K2444" i="2" s="1"/>
  <c r="H2444" i="2"/>
  <c r="Z2443" i="2"/>
  <c r="I2443" i="2"/>
  <c r="K2443" i="2" s="1"/>
  <c r="H2443" i="2"/>
  <c r="Z2442" i="2"/>
  <c r="I2442" i="2"/>
  <c r="H2442" i="2"/>
  <c r="Z2441" i="2"/>
  <c r="I2441" i="2"/>
  <c r="H2441" i="2"/>
  <c r="K2441" i="2" s="1"/>
  <c r="Z2440" i="2"/>
  <c r="I2440" i="2"/>
  <c r="K2440" i="2" s="1"/>
  <c r="H2440" i="2"/>
  <c r="Z2439" i="2"/>
  <c r="I2439" i="2"/>
  <c r="H2439" i="2"/>
  <c r="K2439" i="2" s="1"/>
  <c r="Z2438" i="2"/>
  <c r="I2438" i="2"/>
  <c r="H2438" i="2"/>
  <c r="Z2437" i="2"/>
  <c r="K2437" i="2"/>
  <c r="I2437" i="2"/>
  <c r="H2437" i="2"/>
  <c r="Z2436" i="2"/>
  <c r="I2436" i="2"/>
  <c r="K2436" i="2" s="1"/>
  <c r="H2436" i="2"/>
  <c r="Z2435" i="2"/>
  <c r="I2435" i="2"/>
  <c r="H2435" i="2"/>
  <c r="Z2434" i="2"/>
  <c r="I2434" i="2"/>
  <c r="H2434" i="2"/>
  <c r="Z2433" i="2"/>
  <c r="K2433" i="2"/>
  <c r="I2433" i="2"/>
  <c r="H2433" i="2"/>
  <c r="Z2432" i="2"/>
  <c r="I2432" i="2"/>
  <c r="K2432" i="2" s="1"/>
  <c r="H2432" i="2"/>
  <c r="Z2431" i="2"/>
  <c r="I2431" i="2"/>
  <c r="H2431" i="2"/>
  <c r="K2431" i="2" s="1"/>
  <c r="Z2430" i="2"/>
  <c r="I2430" i="2"/>
  <c r="H2430" i="2"/>
  <c r="Z2429" i="2"/>
  <c r="I2429" i="2"/>
  <c r="H2429" i="2"/>
  <c r="K2429" i="2" s="1"/>
  <c r="Z2428" i="2"/>
  <c r="I2428" i="2"/>
  <c r="K2428" i="2" s="1"/>
  <c r="H2428" i="2"/>
  <c r="Z2427" i="2"/>
  <c r="I2427" i="2"/>
  <c r="H2427" i="2"/>
  <c r="Z2426" i="2"/>
  <c r="I2426" i="2"/>
  <c r="H2426" i="2"/>
  <c r="Z2425" i="2"/>
  <c r="I2425" i="2"/>
  <c r="H2425" i="2"/>
  <c r="K2425" i="2" s="1"/>
  <c r="Z2424" i="2"/>
  <c r="I2424" i="2"/>
  <c r="K2424" i="2" s="1"/>
  <c r="H2424" i="2"/>
  <c r="Z2423" i="2"/>
  <c r="I2423" i="2"/>
  <c r="H2423" i="2"/>
  <c r="K2423" i="2" s="1"/>
  <c r="Z2422" i="2"/>
  <c r="I2422" i="2"/>
  <c r="H2422" i="2"/>
  <c r="Z2421" i="2"/>
  <c r="K2421" i="2"/>
  <c r="I2421" i="2"/>
  <c r="H2421" i="2"/>
  <c r="Z2420" i="2"/>
  <c r="I2420" i="2"/>
  <c r="K2420" i="2" s="1"/>
  <c r="H2420" i="2"/>
  <c r="Z2419" i="2"/>
  <c r="I2419" i="2"/>
  <c r="H2419" i="2"/>
  <c r="Z2418" i="2"/>
  <c r="I2418" i="2"/>
  <c r="H2418" i="2"/>
  <c r="Z2417" i="2"/>
  <c r="I2417" i="2"/>
  <c r="K2417" i="2" s="1"/>
  <c r="H2417" i="2"/>
  <c r="Z2416" i="2"/>
  <c r="I2416" i="2"/>
  <c r="H2416" i="2"/>
  <c r="Z2415" i="2"/>
  <c r="I2415" i="2"/>
  <c r="H2415" i="2"/>
  <c r="K2415" i="2" s="1"/>
  <c r="Z2414" i="2"/>
  <c r="I2414" i="2"/>
  <c r="K2414" i="2" s="1"/>
  <c r="H2414" i="2"/>
  <c r="Z2413" i="2"/>
  <c r="I2413" i="2"/>
  <c r="K2413" i="2" s="1"/>
  <c r="H2413" i="2"/>
  <c r="Z2412" i="2"/>
  <c r="I2412" i="2"/>
  <c r="H2412" i="2"/>
  <c r="Z2411" i="2"/>
  <c r="I2411" i="2"/>
  <c r="H2411" i="2"/>
  <c r="K2411" i="2" s="1"/>
  <c r="Z2410" i="2"/>
  <c r="I2410" i="2"/>
  <c r="K2410" i="2" s="1"/>
  <c r="H2410" i="2"/>
  <c r="Z2409" i="2"/>
  <c r="I2409" i="2"/>
  <c r="H2409" i="2"/>
  <c r="Z2408" i="2"/>
  <c r="I2408" i="2"/>
  <c r="K2408" i="2" s="1"/>
  <c r="H2408" i="2"/>
  <c r="Z2407" i="2"/>
  <c r="I2407" i="2"/>
  <c r="H2407" i="2"/>
  <c r="K2407" i="2" s="1"/>
  <c r="Z2406" i="2"/>
  <c r="I2406" i="2"/>
  <c r="H2406" i="2"/>
  <c r="Z2405" i="2"/>
  <c r="I2405" i="2"/>
  <c r="H2405" i="2"/>
  <c r="K2405" i="2" s="1"/>
  <c r="Z2404" i="2"/>
  <c r="I2404" i="2"/>
  <c r="K2404" i="2" s="1"/>
  <c r="H2404" i="2"/>
  <c r="Z2403" i="2"/>
  <c r="I2403" i="2"/>
  <c r="K2403" i="2" s="1"/>
  <c r="H2403" i="2"/>
  <c r="Z2402" i="2"/>
  <c r="I2402" i="2"/>
  <c r="H2402" i="2"/>
  <c r="Z2401" i="2"/>
  <c r="I2401" i="2"/>
  <c r="K2401" i="2" s="1"/>
  <c r="H2401" i="2"/>
  <c r="Z2400" i="2"/>
  <c r="I2400" i="2"/>
  <c r="H2400" i="2"/>
  <c r="Z2399" i="2"/>
  <c r="K2399" i="2"/>
  <c r="I2399" i="2"/>
  <c r="H2399" i="2"/>
  <c r="Z2398" i="2"/>
  <c r="I2398" i="2"/>
  <c r="K2398" i="2" s="1"/>
  <c r="H2398" i="2"/>
  <c r="Z2397" i="2"/>
  <c r="I2397" i="2"/>
  <c r="K2397" i="2" s="1"/>
  <c r="H2397" i="2"/>
  <c r="Z2396" i="2"/>
  <c r="I2396" i="2"/>
  <c r="K2396" i="2" s="1"/>
  <c r="Z2395" i="2"/>
  <c r="I2395" i="2"/>
  <c r="H2395" i="2"/>
  <c r="Z2394" i="2"/>
  <c r="I2394" i="2"/>
  <c r="H2394" i="2"/>
  <c r="Z2393" i="2"/>
  <c r="I2393" i="2"/>
  <c r="H2393" i="2"/>
  <c r="Z2392" i="2"/>
  <c r="I2392" i="2"/>
  <c r="H2392" i="2"/>
  <c r="Z2391" i="2"/>
  <c r="I2391" i="2"/>
  <c r="H2391" i="2"/>
  <c r="K2391" i="2" s="1"/>
  <c r="Z2390" i="2"/>
  <c r="I2390" i="2"/>
  <c r="H2390" i="2"/>
  <c r="Z2389" i="2"/>
  <c r="I2389" i="2"/>
  <c r="H2389" i="2"/>
  <c r="K2389" i="2" s="1"/>
  <c r="Z2388" i="2"/>
  <c r="I2388" i="2"/>
  <c r="H2388" i="2"/>
  <c r="Z2387" i="2"/>
  <c r="I2387" i="2"/>
  <c r="H2387" i="2"/>
  <c r="K2387" i="2" s="1"/>
  <c r="Z2386" i="2"/>
  <c r="I2386" i="2"/>
  <c r="H2386" i="2"/>
  <c r="Z2385" i="2"/>
  <c r="I2385" i="2"/>
  <c r="H2385" i="2"/>
  <c r="K2385" i="2" s="1"/>
  <c r="Z2384" i="2"/>
  <c r="I2384" i="2"/>
  <c r="H2384" i="2"/>
  <c r="Z2383" i="2"/>
  <c r="I2383" i="2"/>
  <c r="H2383" i="2"/>
  <c r="K2383" i="2" s="1"/>
  <c r="Z2382" i="2"/>
  <c r="I2382" i="2"/>
  <c r="H2382" i="2"/>
  <c r="Z2381" i="2"/>
  <c r="I2381" i="2"/>
  <c r="H2381" i="2"/>
  <c r="K2381" i="2" s="1"/>
  <c r="Z2380" i="2"/>
  <c r="I2380" i="2"/>
  <c r="H2380" i="2"/>
  <c r="Z2379" i="2"/>
  <c r="I2379" i="2"/>
  <c r="H2379" i="2"/>
  <c r="K2379" i="2" s="1"/>
  <c r="Z2378" i="2"/>
  <c r="I2378" i="2"/>
  <c r="H2378" i="2"/>
  <c r="Z2377" i="2"/>
  <c r="I2377" i="2"/>
  <c r="H2377" i="2"/>
  <c r="Z2376" i="2"/>
  <c r="I2376" i="2"/>
  <c r="K2376" i="2" s="1"/>
  <c r="H2376" i="2"/>
  <c r="Z2375" i="2"/>
  <c r="I2375" i="2"/>
  <c r="H2375" i="2"/>
  <c r="Z2374" i="2"/>
  <c r="I2374" i="2"/>
  <c r="H2374" i="2"/>
  <c r="K2374" i="2" s="1"/>
  <c r="Z2373" i="2"/>
  <c r="I2373" i="2"/>
  <c r="K2373" i="2" s="1"/>
  <c r="H2373" i="2"/>
  <c r="Z2372" i="2"/>
  <c r="I2372" i="2"/>
  <c r="K2372" i="2" s="1"/>
  <c r="H2372" i="2"/>
  <c r="Z2371" i="2"/>
  <c r="I2371" i="2"/>
  <c r="K2371" i="2" s="1"/>
  <c r="H2371" i="2"/>
  <c r="Z2370" i="2"/>
  <c r="I2370" i="2"/>
  <c r="H2370" i="2"/>
  <c r="K2370" i="2" s="1"/>
  <c r="Z2369" i="2"/>
  <c r="I2369" i="2"/>
  <c r="H2369" i="2"/>
  <c r="K2369" i="2" s="1"/>
  <c r="Z2368" i="2"/>
  <c r="I2368" i="2"/>
  <c r="H2368" i="2"/>
  <c r="Z2367" i="2"/>
  <c r="I2367" i="2"/>
  <c r="K2367" i="2" s="1"/>
  <c r="H2367" i="2"/>
  <c r="Z2366" i="2"/>
  <c r="I2366" i="2"/>
  <c r="K2366" i="2" s="1"/>
  <c r="H2366" i="2"/>
  <c r="Z2365" i="2"/>
  <c r="I2365" i="2"/>
  <c r="K2365" i="2" s="1"/>
  <c r="H2365" i="2"/>
  <c r="Z2364" i="2"/>
  <c r="I2364" i="2"/>
  <c r="K2364" i="2" s="1"/>
  <c r="H2364" i="2"/>
  <c r="Z2363" i="2"/>
  <c r="I2363" i="2"/>
  <c r="K2363" i="2" s="1"/>
  <c r="H2363" i="2"/>
  <c r="Z2362" i="2"/>
  <c r="I2362" i="2"/>
  <c r="K2362" i="2" s="1"/>
  <c r="H2362" i="2"/>
  <c r="Z2361" i="2"/>
  <c r="I2361" i="2"/>
  <c r="K2361" i="2" s="1"/>
  <c r="H2361" i="2"/>
  <c r="Z2360" i="2"/>
  <c r="I2360" i="2"/>
  <c r="K2360" i="2" s="1"/>
  <c r="H2360" i="2"/>
  <c r="Z2359" i="2"/>
  <c r="I2359" i="2"/>
  <c r="H2359" i="2"/>
  <c r="Z2358" i="2"/>
  <c r="I2358" i="2"/>
  <c r="K2358" i="2" s="1"/>
  <c r="H2358" i="2"/>
  <c r="Z2357" i="2"/>
  <c r="I2357" i="2"/>
  <c r="K2357" i="2" s="1"/>
  <c r="H2357" i="2"/>
  <c r="Z2356" i="2"/>
  <c r="I2356" i="2"/>
  <c r="H2356" i="2"/>
  <c r="Z2355" i="2"/>
  <c r="I2355" i="2"/>
  <c r="K2355" i="2" s="1"/>
  <c r="H2355" i="2"/>
  <c r="Z2354" i="2"/>
  <c r="I2354" i="2"/>
  <c r="K2354" i="2" s="1"/>
  <c r="H2354" i="2"/>
  <c r="Z2353" i="2"/>
  <c r="I2353" i="2"/>
  <c r="K2353" i="2" s="1"/>
  <c r="H2353" i="2"/>
  <c r="Z2352" i="2"/>
  <c r="I2352" i="2"/>
  <c r="H2352" i="2"/>
  <c r="Z2351" i="2"/>
  <c r="I2351" i="2"/>
  <c r="K2351" i="2" s="1"/>
  <c r="H2351" i="2"/>
  <c r="Z2350" i="2"/>
  <c r="I2350" i="2"/>
  <c r="K2350" i="2" s="1"/>
  <c r="H2350" i="2"/>
  <c r="Z2349" i="2"/>
  <c r="I2349" i="2"/>
  <c r="K2349" i="2" s="1"/>
  <c r="H2349" i="2"/>
  <c r="Z2348" i="2"/>
  <c r="I2348" i="2"/>
  <c r="K2348" i="2" s="1"/>
  <c r="H2348" i="2"/>
  <c r="Z2347" i="2"/>
  <c r="I2347" i="2"/>
  <c r="K2347" i="2" s="1"/>
  <c r="H2347" i="2"/>
  <c r="Z2346" i="2"/>
  <c r="I2346" i="2"/>
  <c r="K2346" i="2" s="1"/>
  <c r="H2346" i="2"/>
  <c r="Z2345" i="2"/>
  <c r="I2345" i="2"/>
  <c r="K2345" i="2" s="1"/>
  <c r="H2345" i="2"/>
  <c r="Z2344" i="2"/>
  <c r="I2344" i="2"/>
  <c r="K2344" i="2" s="1"/>
  <c r="H2344" i="2"/>
  <c r="Z2343" i="2"/>
  <c r="I2343" i="2"/>
  <c r="K2343" i="2" s="1"/>
  <c r="H2343" i="2"/>
  <c r="Z2342" i="2"/>
  <c r="I2342" i="2"/>
  <c r="K2342" i="2" s="1"/>
  <c r="H2342" i="2"/>
  <c r="Z2341" i="2"/>
  <c r="I2341" i="2"/>
  <c r="K2341" i="2" s="1"/>
  <c r="H2341" i="2"/>
  <c r="Z2340" i="2"/>
  <c r="I2340" i="2"/>
  <c r="K2340" i="2" s="1"/>
  <c r="H2340" i="2"/>
  <c r="Z2339" i="2"/>
  <c r="I2339" i="2"/>
  <c r="K2339" i="2" s="1"/>
  <c r="H2339" i="2"/>
  <c r="Z2338" i="2"/>
  <c r="I2338" i="2"/>
  <c r="K2338" i="2" s="1"/>
  <c r="H2338" i="2"/>
  <c r="Z2337" i="2"/>
  <c r="I2337" i="2"/>
  <c r="K2337" i="2" s="1"/>
  <c r="H2337" i="2"/>
  <c r="Z2336" i="2"/>
  <c r="I2336" i="2"/>
  <c r="K2336" i="2" s="1"/>
  <c r="H2336" i="2"/>
  <c r="Z2335" i="2"/>
  <c r="I2335" i="2"/>
  <c r="K2335" i="2" s="1"/>
  <c r="H2335" i="2"/>
  <c r="Z2334" i="2"/>
  <c r="I2334" i="2"/>
  <c r="K2334" i="2" s="1"/>
  <c r="H2334" i="2"/>
  <c r="Z2333" i="2"/>
  <c r="I2333" i="2"/>
  <c r="K2333" i="2" s="1"/>
  <c r="H2333" i="2"/>
  <c r="Z2332" i="2"/>
  <c r="I2332" i="2"/>
  <c r="K2332" i="2" s="1"/>
  <c r="H2332" i="2"/>
  <c r="Z2331" i="2"/>
  <c r="I2331" i="2"/>
  <c r="K2331" i="2" s="1"/>
  <c r="H2331" i="2"/>
  <c r="Z2330" i="2"/>
  <c r="I2330" i="2"/>
  <c r="K2330" i="2" s="1"/>
  <c r="H2330" i="2"/>
  <c r="Z2329" i="2"/>
  <c r="I2329" i="2"/>
  <c r="K2329" i="2" s="1"/>
  <c r="H2329" i="2"/>
  <c r="Z2328" i="2"/>
  <c r="I2328" i="2"/>
  <c r="K2328" i="2" s="1"/>
  <c r="H2328" i="2"/>
  <c r="Z2327" i="2"/>
  <c r="I2327" i="2"/>
  <c r="K2327" i="2" s="1"/>
  <c r="H2327" i="2"/>
  <c r="Z2326" i="2"/>
  <c r="I2326" i="2"/>
  <c r="K2326" i="2" s="1"/>
  <c r="H2326" i="2"/>
  <c r="Z2325" i="2"/>
  <c r="I2325" i="2"/>
  <c r="K2325" i="2" s="1"/>
  <c r="H2325" i="2"/>
  <c r="Z2324" i="2"/>
  <c r="I2324" i="2"/>
  <c r="K2324" i="2" s="1"/>
  <c r="H2324" i="2"/>
  <c r="Z2323" i="2"/>
  <c r="I2323" i="2"/>
  <c r="K2323" i="2" s="1"/>
  <c r="H2323" i="2"/>
  <c r="Z2322" i="2"/>
  <c r="I2322" i="2"/>
  <c r="K2322" i="2" s="1"/>
  <c r="H2322" i="2"/>
  <c r="Z2321" i="2"/>
  <c r="I2321" i="2"/>
  <c r="K2321" i="2" s="1"/>
  <c r="H2321" i="2"/>
  <c r="Z2320" i="2"/>
  <c r="I2320" i="2"/>
  <c r="K2320" i="2" s="1"/>
  <c r="H2320" i="2"/>
  <c r="Z2319" i="2"/>
  <c r="I2319" i="2"/>
  <c r="K2319" i="2" s="1"/>
  <c r="H2319" i="2"/>
  <c r="Z2318" i="2"/>
  <c r="I2318" i="2"/>
  <c r="K2318" i="2" s="1"/>
  <c r="H2318" i="2"/>
  <c r="Z2317" i="2"/>
  <c r="I2317" i="2"/>
  <c r="K2317" i="2" s="1"/>
  <c r="H2317" i="2"/>
  <c r="Z2316" i="2"/>
  <c r="I2316" i="2"/>
  <c r="K2316" i="2" s="1"/>
  <c r="H2316" i="2"/>
  <c r="Z2315" i="2"/>
  <c r="I2315" i="2"/>
  <c r="K2315" i="2" s="1"/>
  <c r="H2315" i="2"/>
  <c r="Z2314" i="2"/>
  <c r="I2314" i="2"/>
  <c r="K2314" i="2" s="1"/>
  <c r="H2314" i="2"/>
  <c r="Z2313" i="2"/>
  <c r="I2313" i="2"/>
  <c r="K2313" i="2" s="1"/>
  <c r="H2313" i="2"/>
  <c r="Z2312" i="2"/>
  <c r="K2312" i="2"/>
  <c r="I2312" i="2"/>
  <c r="H2312" i="2"/>
  <c r="Z2311" i="2"/>
  <c r="K2311" i="2"/>
  <c r="I2311" i="2"/>
  <c r="H2311" i="2"/>
  <c r="Z2310" i="2"/>
  <c r="K2310" i="2"/>
  <c r="I2310" i="2"/>
  <c r="H2310" i="2"/>
  <c r="Z2309" i="2"/>
  <c r="K2309" i="2"/>
  <c r="I2309" i="2"/>
  <c r="H2309" i="2"/>
  <c r="Z2308" i="2"/>
  <c r="K2308" i="2"/>
  <c r="I2308" i="2"/>
  <c r="H2308" i="2"/>
  <c r="Z2307" i="2"/>
  <c r="K2307" i="2"/>
  <c r="I2307" i="2"/>
  <c r="H2307" i="2"/>
  <c r="Z2306" i="2"/>
  <c r="I2306" i="2"/>
  <c r="H2306" i="2"/>
  <c r="K2306" i="2" s="1"/>
  <c r="Z2305" i="2"/>
  <c r="I2305" i="2"/>
  <c r="H2305" i="2"/>
  <c r="K2305" i="2" s="1"/>
  <c r="Z2304" i="2"/>
  <c r="I2304" i="2"/>
  <c r="H2304" i="2"/>
  <c r="K2304" i="2" s="1"/>
  <c r="Z2303" i="2"/>
  <c r="I2303" i="2"/>
  <c r="H2303" i="2"/>
  <c r="K2303" i="2" s="1"/>
  <c r="Z2302" i="2"/>
  <c r="I2302" i="2"/>
  <c r="H2302" i="2"/>
  <c r="K2302" i="2" s="1"/>
  <c r="Z2301" i="2"/>
  <c r="I2301" i="2"/>
  <c r="H2301" i="2"/>
  <c r="K2301" i="2" s="1"/>
  <c r="Z2300" i="2"/>
  <c r="I2300" i="2"/>
  <c r="H2300" i="2"/>
  <c r="K2300" i="2" s="1"/>
  <c r="Z2299" i="2"/>
  <c r="I2299" i="2"/>
  <c r="H2299" i="2"/>
  <c r="K2299" i="2" s="1"/>
  <c r="Z2298" i="2"/>
  <c r="I2298" i="2"/>
  <c r="H2298" i="2"/>
  <c r="K2298" i="2" s="1"/>
  <c r="Z2297" i="2"/>
  <c r="I2297" i="2"/>
  <c r="H2297" i="2"/>
  <c r="K2297" i="2" s="1"/>
  <c r="Z2296" i="2"/>
  <c r="I2296" i="2"/>
  <c r="H2296" i="2"/>
  <c r="K2296" i="2" s="1"/>
  <c r="Z2295" i="2"/>
  <c r="I2295" i="2"/>
  <c r="H2295" i="2"/>
  <c r="K2295" i="2" s="1"/>
  <c r="Z2294" i="2"/>
  <c r="I2294" i="2"/>
  <c r="H2294" i="2"/>
  <c r="K2294" i="2" s="1"/>
  <c r="Z2293" i="2"/>
  <c r="I2293" i="2"/>
  <c r="H2293" i="2"/>
  <c r="K2293" i="2" s="1"/>
  <c r="Z2292" i="2"/>
  <c r="I2292" i="2"/>
  <c r="H2292" i="2"/>
  <c r="K2292" i="2" s="1"/>
  <c r="Z2291" i="2"/>
  <c r="I2291" i="2"/>
  <c r="H2291" i="2"/>
  <c r="K2291" i="2" s="1"/>
  <c r="Z2290" i="2"/>
  <c r="I2290" i="2"/>
  <c r="H2290" i="2"/>
  <c r="K2290" i="2" s="1"/>
  <c r="Z2289" i="2"/>
  <c r="I2289" i="2"/>
  <c r="H2289" i="2"/>
  <c r="K2289" i="2" s="1"/>
  <c r="Z2288" i="2"/>
  <c r="I2288" i="2"/>
  <c r="H2288" i="2"/>
  <c r="K2288" i="2" s="1"/>
  <c r="Z2287" i="2"/>
  <c r="I2287" i="2"/>
  <c r="H2287" i="2"/>
  <c r="K2287" i="2" s="1"/>
  <c r="Z2286" i="2"/>
  <c r="I2286" i="2"/>
  <c r="H2286" i="2"/>
  <c r="K2286" i="2" s="1"/>
  <c r="Z2285" i="2"/>
  <c r="I2285" i="2"/>
  <c r="H2285" i="2"/>
  <c r="K2285" i="2" s="1"/>
  <c r="Z2284" i="2"/>
  <c r="I2284" i="2"/>
  <c r="H2284" i="2"/>
  <c r="K2284" i="2" s="1"/>
  <c r="Z2283" i="2"/>
  <c r="I2283" i="2"/>
  <c r="H2283" i="2"/>
  <c r="K2283" i="2" s="1"/>
  <c r="Z2282" i="2"/>
  <c r="I2282" i="2"/>
  <c r="H2282" i="2"/>
  <c r="K2282" i="2" s="1"/>
  <c r="Z2281" i="2"/>
  <c r="I2281" i="2"/>
  <c r="H2281" i="2"/>
  <c r="K2281" i="2" s="1"/>
  <c r="Z2280" i="2"/>
  <c r="I2280" i="2"/>
  <c r="H2280" i="2"/>
  <c r="K2280" i="2" s="1"/>
  <c r="Z2279" i="2"/>
  <c r="I2279" i="2"/>
  <c r="H2279" i="2"/>
  <c r="K2279" i="2" s="1"/>
  <c r="Z2278" i="2"/>
  <c r="I2278" i="2"/>
  <c r="H2278" i="2"/>
  <c r="K2278" i="2" s="1"/>
  <c r="Z2277" i="2"/>
  <c r="I2277" i="2"/>
  <c r="H2277" i="2"/>
  <c r="K2277" i="2" s="1"/>
  <c r="Z2276" i="2"/>
  <c r="I2276" i="2"/>
  <c r="H2276" i="2"/>
  <c r="K2276" i="2" s="1"/>
  <c r="Z2275" i="2"/>
  <c r="I2275" i="2"/>
  <c r="H2275" i="2"/>
  <c r="K2275" i="2" s="1"/>
  <c r="Z2274" i="2"/>
  <c r="I2274" i="2"/>
  <c r="H2274" i="2"/>
  <c r="K2274" i="2" s="1"/>
  <c r="Z2273" i="2"/>
  <c r="I2273" i="2"/>
  <c r="H2273" i="2"/>
  <c r="K2273" i="2" s="1"/>
  <c r="Z2272" i="2"/>
  <c r="I2272" i="2"/>
  <c r="H2272" i="2"/>
  <c r="K2272" i="2" s="1"/>
  <c r="Z2271" i="2"/>
  <c r="I2271" i="2"/>
  <c r="H2271" i="2"/>
  <c r="K2271" i="2" s="1"/>
  <c r="Z2270" i="2"/>
  <c r="I2270" i="2"/>
  <c r="H2270" i="2"/>
  <c r="K2270" i="2" s="1"/>
  <c r="Z2269" i="2"/>
  <c r="I2269" i="2"/>
  <c r="H2269" i="2"/>
  <c r="K2269" i="2" s="1"/>
  <c r="Z2268" i="2"/>
  <c r="I2268" i="2"/>
  <c r="H2268" i="2"/>
  <c r="K2268" i="2" s="1"/>
  <c r="Z2267" i="2"/>
  <c r="I2267" i="2"/>
  <c r="H2267" i="2"/>
  <c r="K2267" i="2" s="1"/>
  <c r="Z2266" i="2"/>
  <c r="I2266" i="2"/>
  <c r="H2266" i="2"/>
  <c r="K2266" i="2" s="1"/>
  <c r="Z2265" i="2"/>
  <c r="I2265" i="2"/>
  <c r="H2265" i="2"/>
  <c r="K2265" i="2" s="1"/>
  <c r="Z2264" i="2"/>
  <c r="I2264" i="2"/>
  <c r="H2264" i="2"/>
  <c r="K2264" i="2" s="1"/>
  <c r="Z2263" i="2"/>
  <c r="I2263" i="2"/>
  <c r="H2263" i="2"/>
  <c r="K2263" i="2" s="1"/>
  <c r="Z2262" i="2"/>
  <c r="I2262" i="2"/>
  <c r="H2262" i="2"/>
  <c r="K2262" i="2" s="1"/>
  <c r="Z2261" i="2"/>
  <c r="I2261" i="2"/>
  <c r="H2261" i="2"/>
  <c r="K2261" i="2" s="1"/>
  <c r="Z2260" i="2"/>
  <c r="I2260" i="2"/>
  <c r="H2260" i="2"/>
  <c r="K2260" i="2" s="1"/>
  <c r="Z2259" i="2"/>
  <c r="I2259" i="2"/>
  <c r="H2259" i="2"/>
  <c r="K2259" i="2" s="1"/>
  <c r="Z2258" i="2"/>
  <c r="I2258" i="2"/>
  <c r="H2258" i="2"/>
  <c r="K2258" i="2" s="1"/>
  <c r="Z2257" i="2"/>
  <c r="I2257" i="2"/>
  <c r="H2257" i="2"/>
  <c r="K2257" i="2" s="1"/>
  <c r="Z2256" i="2"/>
  <c r="I2256" i="2"/>
  <c r="H2256" i="2"/>
  <c r="K2256" i="2" s="1"/>
  <c r="Z2255" i="2"/>
  <c r="I2255" i="2"/>
  <c r="H2255" i="2"/>
  <c r="K2255" i="2" s="1"/>
  <c r="Z2254" i="2"/>
  <c r="I2254" i="2"/>
  <c r="H2254" i="2"/>
  <c r="K2254" i="2" s="1"/>
  <c r="Z2253" i="2"/>
  <c r="I2253" i="2"/>
  <c r="H2253" i="2"/>
  <c r="K2253" i="2" s="1"/>
  <c r="Z2252" i="2"/>
  <c r="I2252" i="2"/>
  <c r="H2252" i="2"/>
  <c r="K2252" i="2" s="1"/>
  <c r="Z2251" i="2"/>
  <c r="I2251" i="2"/>
  <c r="H2251" i="2"/>
  <c r="K2251" i="2" s="1"/>
  <c r="Z2250" i="2"/>
  <c r="I2250" i="2"/>
  <c r="H2250" i="2"/>
  <c r="K2250" i="2" s="1"/>
  <c r="Z2249" i="2"/>
  <c r="I2249" i="2"/>
  <c r="H2249" i="2"/>
  <c r="K2249" i="2" s="1"/>
  <c r="Z2248" i="2"/>
  <c r="I2248" i="2"/>
  <c r="H2248" i="2"/>
  <c r="K2248" i="2" s="1"/>
  <c r="Z2247" i="2"/>
  <c r="I2247" i="2"/>
  <c r="H2247" i="2"/>
  <c r="K2247" i="2" s="1"/>
  <c r="Z2246" i="2"/>
  <c r="I2246" i="2"/>
  <c r="H2246" i="2"/>
  <c r="K2246" i="2" s="1"/>
  <c r="Z2245" i="2"/>
  <c r="I2245" i="2"/>
  <c r="H2245" i="2"/>
  <c r="K2245" i="2" s="1"/>
  <c r="Z2244" i="2"/>
  <c r="I2244" i="2"/>
  <c r="H2244" i="2"/>
  <c r="K2244" i="2" s="1"/>
  <c r="Z2243" i="2"/>
  <c r="I2243" i="2"/>
  <c r="H2243" i="2"/>
  <c r="K2243" i="2" s="1"/>
  <c r="Z2242" i="2"/>
  <c r="I2242" i="2"/>
  <c r="H2242" i="2"/>
  <c r="K2242" i="2" s="1"/>
  <c r="Z2241" i="2"/>
  <c r="I2241" i="2"/>
  <c r="H2241" i="2"/>
  <c r="K2241" i="2" s="1"/>
  <c r="Z2240" i="2"/>
  <c r="I2240" i="2"/>
  <c r="H2240" i="2"/>
  <c r="K2240" i="2" s="1"/>
  <c r="Z2239" i="2"/>
  <c r="I2239" i="2"/>
  <c r="H2239" i="2"/>
  <c r="K2239" i="2" s="1"/>
  <c r="Z2238" i="2"/>
  <c r="I2238" i="2"/>
  <c r="H2238" i="2"/>
  <c r="K2238" i="2" s="1"/>
  <c r="Z2237" i="2"/>
  <c r="I2237" i="2"/>
  <c r="H2237" i="2"/>
  <c r="K2237" i="2" s="1"/>
  <c r="Z2236" i="2"/>
  <c r="I2236" i="2"/>
  <c r="H2236" i="2"/>
  <c r="K2236" i="2" s="1"/>
  <c r="Z2235" i="2"/>
  <c r="I2235" i="2"/>
  <c r="H2235" i="2"/>
  <c r="K2235" i="2" s="1"/>
  <c r="Z2234" i="2"/>
  <c r="I2234" i="2"/>
  <c r="H2234" i="2"/>
  <c r="K2234" i="2" s="1"/>
  <c r="Z2233" i="2"/>
  <c r="I2233" i="2"/>
  <c r="H2233" i="2"/>
  <c r="K2233" i="2" s="1"/>
  <c r="Z2232" i="2"/>
  <c r="I2232" i="2"/>
  <c r="H2232" i="2"/>
  <c r="K2232" i="2" s="1"/>
  <c r="Z2231" i="2"/>
  <c r="I2231" i="2"/>
  <c r="H2231" i="2"/>
  <c r="Z2230" i="2"/>
  <c r="K2230" i="2"/>
  <c r="I2230" i="2"/>
  <c r="H2230" i="2"/>
  <c r="Z2229" i="2"/>
  <c r="K2229" i="2"/>
  <c r="I2229" i="2"/>
  <c r="H2229" i="2"/>
  <c r="Z2228" i="2"/>
  <c r="K2228" i="2"/>
  <c r="I2228" i="2"/>
  <c r="H2228" i="2"/>
  <c r="Z2227" i="2"/>
  <c r="I2227" i="2"/>
  <c r="H2227" i="2"/>
  <c r="Z2226" i="2"/>
  <c r="K2226" i="2"/>
  <c r="I2226" i="2"/>
  <c r="H2226" i="2"/>
  <c r="Z2225" i="2"/>
  <c r="K2225" i="2"/>
  <c r="I2225" i="2"/>
  <c r="H2225" i="2"/>
  <c r="Z2224" i="2"/>
  <c r="K2224" i="2"/>
  <c r="I2224" i="2"/>
  <c r="H2224" i="2"/>
  <c r="Z2223" i="2"/>
  <c r="I2223" i="2"/>
  <c r="H2223" i="2"/>
  <c r="Z2222" i="2"/>
  <c r="I2222" i="2"/>
  <c r="H2222" i="2"/>
  <c r="K2222" i="2" s="1"/>
  <c r="Z2221" i="2"/>
  <c r="I2221" i="2"/>
  <c r="H2221" i="2"/>
  <c r="Z2220" i="2"/>
  <c r="I2220" i="2"/>
  <c r="H2220" i="2"/>
  <c r="Z2219" i="2"/>
  <c r="I2219" i="2"/>
  <c r="H2219" i="2"/>
  <c r="K2219" i="2" s="1"/>
  <c r="Z2218" i="2"/>
  <c r="I2218" i="2"/>
  <c r="H2218" i="2"/>
  <c r="Z2217" i="2"/>
  <c r="K2217" i="2"/>
  <c r="I2217" i="2"/>
  <c r="H2217" i="2"/>
  <c r="Z2216" i="2"/>
  <c r="K2216" i="2"/>
  <c r="I2216" i="2"/>
  <c r="H2216" i="2"/>
  <c r="Z2215" i="2"/>
  <c r="I2215" i="2"/>
  <c r="H2215" i="2"/>
  <c r="Z2214" i="2"/>
  <c r="I2214" i="2"/>
  <c r="H2214" i="2"/>
  <c r="Z2213" i="2"/>
  <c r="I2213" i="2"/>
  <c r="H2213" i="2"/>
  <c r="Z2212" i="2"/>
  <c r="I2212" i="2"/>
  <c r="H2212" i="2"/>
  <c r="K2212" i="2" s="1"/>
  <c r="Z2211" i="2"/>
  <c r="I2211" i="2"/>
  <c r="H2211" i="2"/>
  <c r="K2211" i="2" s="1"/>
  <c r="Z2210" i="2"/>
  <c r="I2210" i="2"/>
  <c r="H2210" i="2"/>
  <c r="Z2209" i="2"/>
  <c r="K2209" i="2"/>
  <c r="I2209" i="2"/>
  <c r="H2209" i="2"/>
  <c r="Z2208" i="2"/>
  <c r="K2208" i="2"/>
  <c r="I2208" i="2"/>
  <c r="H2208" i="2"/>
  <c r="Z2207" i="2"/>
  <c r="I2207" i="2"/>
  <c r="H2207" i="2"/>
  <c r="Z2206" i="2"/>
  <c r="I2206" i="2"/>
  <c r="H2206" i="2"/>
  <c r="K2206" i="2" s="1"/>
  <c r="Z2205" i="2"/>
  <c r="I2205" i="2"/>
  <c r="H2205" i="2"/>
  <c r="Z2204" i="2"/>
  <c r="I2204" i="2"/>
  <c r="H2204" i="2"/>
  <c r="Z2203" i="2"/>
  <c r="I2203" i="2"/>
  <c r="H2203" i="2"/>
  <c r="K2203" i="2" s="1"/>
  <c r="Z2202" i="2"/>
  <c r="I2202" i="2"/>
  <c r="H2202" i="2"/>
  <c r="Z2201" i="2"/>
  <c r="I2201" i="2"/>
  <c r="H2201" i="2"/>
  <c r="Z2200" i="2"/>
  <c r="I2200" i="2"/>
  <c r="H2200" i="2"/>
  <c r="Z2199" i="2"/>
  <c r="I2199" i="2"/>
  <c r="H2199" i="2"/>
  <c r="K2199" i="2" s="1"/>
  <c r="Z2198" i="2"/>
  <c r="I2198" i="2"/>
  <c r="H2198" i="2"/>
  <c r="Z2197" i="2"/>
  <c r="I2197" i="2"/>
  <c r="H2197" i="2"/>
  <c r="Z2196" i="2"/>
  <c r="I2196" i="2"/>
  <c r="H2196" i="2"/>
  <c r="Z2195" i="2"/>
  <c r="I2195" i="2"/>
  <c r="H2195" i="2"/>
  <c r="K2195" i="2" s="1"/>
  <c r="Z2194" i="2"/>
  <c r="I2194" i="2"/>
  <c r="H2194" i="2"/>
  <c r="Z2193" i="2"/>
  <c r="I2193" i="2"/>
  <c r="H2193" i="2"/>
  <c r="Z2192" i="2"/>
  <c r="I2192" i="2"/>
  <c r="H2192" i="2"/>
  <c r="Z2191" i="2"/>
  <c r="I2191" i="2"/>
  <c r="H2191" i="2"/>
  <c r="K2191" i="2" s="1"/>
  <c r="Z2190" i="2"/>
  <c r="I2190" i="2"/>
  <c r="H2190" i="2"/>
  <c r="Z2189" i="2"/>
  <c r="I2189" i="2"/>
  <c r="H2189" i="2"/>
  <c r="Z2188" i="2"/>
  <c r="I2188" i="2"/>
  <c r="H2188" i="2"/>
  <c r="Z2187" i="2"/>
  <c r="I2187" i="2"/>
  <c r="H2187" i="2"/>
  <c r="K2187" i="2" s="1"/>
  <c r="Z2186" i="2"/>
  <c r="I2186" i="2"/>
  <c r="H2186" i="2"/>
  <c r="Z2185" i="2"/>
  <c r="I2185" i="2"/>
  <c r="H2185" i="2"/>
  <c r="Z2184" i="2"/>
  <c r="I2184" i="2"/>
  <c r="H2184" i="2"/>
  <c r="Z2183" i="2"/>
  <c r="I2183" i="2"/>
  <c r="H2183" i="2"/>
  <c r="Z2182" i="2"/>
  <c r="I2182" i="2"/>
  <c r="H2182" i="2"/>
  <c r="Z2181" i="2"/>
  <c r="I2181" i="2"/>
  <c r="K2181" i="2" s="1"/>
  <c r="H2181" i="2"/>
  <c r="Z2180" i="2"/>
  <c r="I2180" i="2"/>
  <c r="K2180" i="2" s="1"/>
  <c r="H2180" i="2"/>
  <c r="Z2179" i="2"/>
  <c r="I2179" i="2"/>
  <c r="K2179" i="2" s="1"/>
  <c r="H2179" i="2"/>
  <c r="Z2178" i="2"/>
  <c r="I2178" i="2"/>
  <c r="H2178" i="2"/>
  <c r="Z2177" i="2"/>
  <c r="I2177" i="2"/>
  <c r="K2177" i="2" s="1"/>
  <c r="H2177" i="2"/>
  <c r="Z2176" i="2"/>
  <c r="I2176" i="2"/>
  <c r="K2176" i="2" s="1"/>
  <c r="H2176" i="2"/>
  <c r="Z2175" i="2"/>
  <c r="I2175" i="2"/>
  <c r="K2175" i="2" s="1"/>
  <c r="H2175" i="2"/>
  <c r="Z2174" i="2"/>
  <c r="I2174" i="2"/>
  <c r="H2174" i="2"/>
  <c r="Z2173" i="2"/>
  <c r="I2173" i="2"/>
  <c r="K2173" i="2" s="1"/>
  <c r="H2173" i="2"/>
  <c r="Z2172" i="2"/>
  <c r="I2172" i="2"/>
  <c r="K2172" i="2" s="1"/>
  <c r="H2172" i="2"/>
  <c r="Z2171" i="2"/>
  <c r="I2171" i="2"/>
  <c r="K2171" i="2" s="1"/>
  <c r="H2171" i="2"/>
  <c r="Z2170" i="2"/>
  <c r="I2170" i="2"/>
  <c r="H2170" i="2"/>
  <c r="Z2169" i="2"/>
  <c r="I2169" i="2"/>
  <c r="K2169" i="2" s="1"/>
  <c r="H2169" i="2"/>
  <c r="Z2168" i="2"/>
  <c r="I2168" i="2"/>
  <c r="K2168" i="2" s="1"/>
  <c r="H2168" i="2"/>
  <c r="Z2167" i="2"/>
  <c r="I2167" i="2"/>
  <c r="K2167" i="2" s="1"/>
  <c r="H2167" i="2"/>
  <c r="Z2166" i="2"/>
  <c r="I2166" i="2"/>
  <c r="H2166" i="2"/>
  <c r="Z2165" i="2"/>
  <c r="I2165" i="2"/>
  <c r="K2165" i="2" s="1"/>
  <c r="H2165" i="2"/>
  <c r="Z2164" i="2"/>
  <c r="I2164" i="2"/>
  <c r="K2164" i="2" s="1"/>
  <c r="H2164" i="2"/>
  <c r="Z2163" i="2"/>
  <c r="I2163" i="2"/>
  <c r="K2163" i="2" s="1"/>
  <c r="H2163" i="2"/>
  <c r="Z2162" i="2"/>
  <c r="I2162" i="2"/>
  <c r="H2162" i="2"/>
  <c r="Z2161" i="2"/>
  <c r="I2161" i="2"/>
  <c r="K2161" i="2" s="1"/>
  <c r="H2161" i="2"/>
  <c r="Z2160" i="2"/>
  <c r="I2160" i="2"/>
  <c r="K2160" i="2" s="1"/>
  <c r="H2160" i="2"/>
  <c r="Z2159" i="2"/>
  <c r="I2159" i="2"/>
  <c r="K2159" i="2" s="1"/>
  <c r="H2159" i="2"/>
  <c r="Z2158" i="2"/>
  <c r="I2158" i="2"/>
  <c r="H2158" i="2"/>
  <c r="Z2157" i="2"/>
  <c r="I2157" i="2"/>
  <c r="K2157" i="2" s="1"/>
  <c r="H2157" i="2"/>
  <c r="Z2156" i="2"/>
  <c r="I2156" i="2"/>
  <c r="K2156" i="2" s="1"/>
  <c r="H2156" i="2"/>
  <c r="Z2155" i="2"/>
  <c r="I2155" i="2"/>
  <c r="K2155" i="2" s="1"/>
  <c r="H2155" i="2"/>
  <c r="Z2154" i="2"/>
  <c r="I2154" i="2"/>
  <c r="H2154" i="2"/>
  <c r="Z2153" i="2"/>
  <c r="I2153" i="2"/>
  <c r="K2153" i="2" s="1"/>
  <c r="H2153" i="2"/>
  <c r="Z2152" i="2"/>
  <c r="I2152" i="2"/>
  <c r="K2152" i="2" s="1"/>
  <c r="H2152" i="2"/>
  <c r="Z2151" i="2"/>
  <c r="I2151" i="2"/>
  <c r="K2151" i="2" s="1"/>
  <c r="H2151" i="2"/>
  <c r="Z2150" i="2"/>
  <c r="I2150" i="2"/>
  <c r="H2150" i="2"/>
  <c r="Z2149" i="2"/>
  <c r="I2149" i="2"/>
  <c r="K2149" i="2" s="1"/>
  <c r="H2149" i="2"/>
  <c r="Z2148" i="2"/>
  <c r="I2148" i="2"/>
  <c r="K2148" i="2" s="1"/>
  <c r="H2148" i="2"/>
  <c r="Z2147" i="2"/>
  <c r="I2147" i="2"/>
  <c r="K2147" i="2" s="1"/>
  <c r="H2147" i="2"/>
  <c r="Z2146" i="2"/>
  <c r="I2146" i="2"/>
  <c r="H2146" i="2"/>
  <c r="Z2145" i="2"/>
  <c r="I2145" i="2"/>
  <c r="K2145" i="2" s="1"/>
  <c r="H2145" i="2"/>
  <c r="Z2144" i="2"/>
  <c r="I2144" i="2"/>
  <c r="K2144" i="2" s="1"/>
  <c r="H2144" i="2"/>
  <c r="Z2143" i="2"/>
  <c r="I2143" i="2"/>
  <c r="K2143" i="2" s="1"/>
  <c r="H2143" i="2"/>
  <c r="Z2142" i="2"/>
  <c r="I2142" i="2"/>
  <c r="H2142" i="2"/>
  <c r="Z2141" i="2"/>
  <c r="I2141" i="2"/>
  <c r="K2141" i="2" s="1"/>
  <c r="H2141" i="2"/>
  <c r="Z2140" i="2"/>
  <c r="I2140" i="2"/>
  <c r="K2140" i="2" s="1"/>
  <c r="H2140" i="2"/>
  <c r="Z2139" i="2"/>
  <c r="I2139" i="2"/>
  <c r="K2139" i="2" s="1"/>
  <c r="H2139" i="2"/>
  <c r="Z2138" i="2"/>
  <c r="I2138" i="2"/>
  <c r="H2138" i="2"/>
  <c r="Z2137" i="2"/>
  <c r="I2137" i="2"/>
  <c r="K2137" i="2" s="1"/>
  <c r="H2137" i="2"/>
  <c r="Z2136" i="2"/>
  <c r="I2136" i="2"/>
  <c r="K2136" i="2" s="1"/>
  <c r="H2136" i="2"/>
  <c r="Z2135" i="2"/>
  <c r="I2135" i="2"/>
  <c r="K2135" i="2" s="1"/>
  <c r="H2135" i="2"/>
  <c r="Z2134" i="2"/>
  <c r="I2134" i="2"/>
  <c r="H2134" i="2"/>
  <c r="Z2133" i="2"/>
  <c r="I2133" i="2"/>
  <c r="H2133" i="2"/>
  <c r="K2133" i="2" s="1"/>
  <c r="Z2132" i="2"/>
  <c r="I2132" i="2"/>
  <c r="H2132" i="2"/>
  <c r="K2132" i="2" s="1"/>
  <c r="Z2131" i="2"/>
  <c r="I2131" i="2"/>
  <c r="H2131" i="2"/>
  <c r="K2131" i="2" s="1"/>
  <c r="Z2130" i="2"/>
  <c r="I2130" i="2"/>
  <c r="H2130" i="2"/>
  <c r="K2130" i="2" s="1"/>
  <c r="Z2129" i="2"/>
  <c r="I2129" i="2"/>
  <c r="H2129" i="2"/>
  <c r="K2129" i="2" s="1"/>
  <c r="Z2128" i="2"/>
  <c r="I2128" i="2"/>
  <c r="H2128" i="2"/>
  <c r="K2128" i="2" s="1"/>
  <c r="Z2127" i="2"/>
  <c r="I2127" i="2"/>
  <c r="H2127" i="2"/>
  <c r="K2127" i="2" s="1"/>
  <c r="Z2126" i="2"/>
  <c r="I2126" i="2"/>
  <c r="H2126" i="2"/>
  <c r="K2126" i="2" s="1"/>
  <c r="Z2125" i="2"/>
  <c r="I2125" i="2"/>
  <c r="H2125" i="2"/>
  <c r="K2125" i="2" s="1"/>
  <c r="Z2124" i="2"/>
  <c r="I2124" i="2"/>
  <c r="H2124" i="2"/>
  <c r="Z2123" i="2"/>
  <c r="I2123" i="2"/>
  <c r="H2123" i="2"/>
  <c r="K2123" i="2" s="1"/>
  <c r="Z2122" i="2"/>
  <c r="I2122" i="2"/>
  <c r="H2122" i="2"/>
  <c r="Z2121" i="2"/>
  <c r="I2121" i="2"/>
  <c r="H2121" i="2"/>
  <c r="K2121" i="2" s="1"/>
  <c r="Z2120" i="2"/>
  <c r="I2120" i="2"/>
  <c r="H2120" i="2"/>
  <c r="K2120" i="2" s="1"/>
  <c r="Z2119" i="2"/>
  <c r="I2119" i="2"/>
  <c r="H2119" i="2"/>
  <c r="K2119" i="2" s="1"/>
  <c r="Z2118" i="2"/>
  <c r="I2118" i="2"/>
  <c r="H2118" i="2"/>
  <c r="Z2117" i="2"/>
  <c r="I2117" i="2"/>
  <c r="H2117" i="2"/>
  <c r="K2117" i="2" s="1"/>
  <c r="Z2116" i="2"/>
  <c r="I2116" i="2"/>
  <c r="H2116" i="2"/>
  <c r="K2116" i="2" s="1"/>
  <c r="Z2115" i="2"/>
  <c r="I2115" i="2"/>
  <c r="H2115" i="2"/>
  <c r="K2115" i="2" s="1"/>
  <c r="Z2114" i="2"/>
  <c r="I2114" i="2"/>
  <c r="H2114" i="2"/>
  <c r="Z2113" i="2"/>
  <c r="I2113" i="2"/>
  <c r="H2113" i="2"/>
  <c r="K2113" i="2" s="1"/>
  <c r="Z2112" i="2"/>
  <c r="I2112" i="2"/>
  <c r="H2112" i="2"/>
  <c r="K2112" i="2" s="1"/>
  <c r="Z2111" i="2"/>
  <c r="I2111" i="2"/>
  <c r="H2111" i="2"/>
  <c r="K2111" i="2" s="1"/>
  <c r="Z2110" i="2"/>
  <c r="I2110" i="2"/>
  <c r="H2110" i="2"/>
  <c r="Z2109" i="2"/>
  <c r="I2109" i="2"/>
  <c r="H2109" i="2"/>
  <c r="K2109" i="2" s="1"/>
  <c r="Z2108" i="2"/>
  <c r="I2108" i="2"/>
  <c r="H2108" i="2"/>
  <c r="K2108" i="2" s="1"/>
  <c r="Z2107" i="2"/>
  <c r="I2107" i="2"/>
  <c r="H2107" i="2"/>
  <c r="K2107" i="2" s="1"/>
  <c r="Z2106" i="2"/>
  <c r="I2106" i="2"/>
  <c r="H2106" i="2"/>
  <c r="Z2105" i="2"/>
  <c r="I2105" i="2"/>
  <c r="H2105" i="2"/>
  <c r="K2105" i="2" s="1"/>
  <c r="Z2104" i="2"/>
  <c r="I2104" i="2"/>
  <c r="H2104" i="2"/>
  <c r="K2104" i="2" s="1"/>
  <c r="Z2103" i="2"/>
  <c r="I2103" i="2"/>
  <c r="H2103" i="2"/>
  <c r="K2103" i="2" s="1"/>
  <c r="Z2102" i="2"/>
  <c r="I2102" i="2"/>
  <c r="H2102" i="2"/>
  <c r="Z2101" i="2"/>
  <c r="I2101" i="2"/>
  <c r="H2101" i="2"/>
  <c r="K2101" i="2" s="1"/>
  <c r="Z2100" i="2"/>
  <c r="I2100" i="2"/>
  <c r="H2100" i="2"/>
  <c r="K2100" i="2" s="1"/>
  <c r="Z2099" i="2"/>
  <c r="I2099" i="2"/>
  <c r="H2099" i="2"/>
  <c r="K2099" i="2" s="1"/>
  <c r="Z2098" i="2"/>
  <c r="I2098" i="2"/>
  <c r="H2098" i="2"/>
  <c r="Z2097" i="2"/>
  <c r="I2097" i="2"/>
  <c r="H2097" i="2"/>
  <c r="K2097" i="2" s="1"/>
  <c r="Z2096" i="2"/>
  <c r="I2096" i="2"/>
  <c r="H2096" i="2"/>
  <c r="K2096" i="2" s="1"/>
  <c r="Z2095" i="2"/>
  <c r="I2095" i="2"/>
  <c r="H2095" i="2"/>
  <c r="K2095" i="2" s="1"/>
  <c r="Z2094" i="2"/>
  <c r="I2094" i="2"/>
  <c r="H2094" i="2"/>
  <c r="Z2093" i="2"/>
  <c r="I2093" i="2"/>
  <c r="H2093" i="2"/>
  <c r="K2093" i="2" s="1"/>
  <c r="Z2092" i="2"/>
  <c r="I2092" i="2"/>
  <c r="H2092" i="2"/>
  <c r="K2092" i="2" s="1"/>
  <c r="Z2091" i="2"/>
  <c r="I2091" i="2"/>
  <c r="H2091" i="2"/>
  <c r="K2091" i="2" s="1"/>
  <c r="Z2090" i="2"/>
  <c r="I2090" i="2"/>
  <c r="H2090" i="2"/>
  <c r="Z2089" i="2"/>
  <c r="I2089" i="2"/>
  <c r="H2089" i="2"/>
  <c r="K2089" i="2" s="1"/>
  <c r="Z2088" i="2"/>
  <c r="I2088" i="2"/>
  <c r="H2088" i="2"/>
  <c r="Z2087" i="2"/>
  <c r="I2087" i="2"/>
  <c r="H2087" i="2"/>
  <c r="K2087" i="2" s="1"/>
  <c r="Z2086" i="2"/>
  <c r="I2086" i="2"/>
  <c r="H2086" i="2"/>
  <c r="K2086" i="2" s="1"/>
  <c r="Z2085" i="2"/>
  <c r="I2085" i="2"/>
  <c r="H2085" i="2"/>
  <c r="K2085" i="2" s="1"/>
  <c r="Z2084" i="2"/>
  <c r="K2084" i="2"/>
  <c r="I2084" i="2"/>
  <c r="H2084" i="2"/>
  <c r="Z2083" i="2"/>
  <c r="K2083" i="2"/>
  <c r="I2083" i="2"/>
  <c r="H2083" i="2"/>
  <c r="Z2082" i="2"/>
  <c r="K2082" i="2"/>
  <c r="I2082" i="2"/>
  <c r="H2082" i="2"/>
  <c r="Z2081" i="2"/>
  <c r="K2081" i="2"/>
  <c r="I2081" i="2"/>
  <c r="H2081" i="2"/>
  <c r="Z2080" i="2"/>
  <c r="K2080" i="2"/>
  <c r="I2080" i="2"/>
  <c r="H2080" i="2"/>
  <c r="Z2079" i="2"/>
  <c r="K2079" i="2"/>
  <c r="I2079" i="2"/>
  <c r="H2079" i="2"/>
  <c r="Z2078" i="2"/>
  <c r="K2078" i="2"/>
  <c r="I2078" i="2"/>
  <c r="H2078" i="2"/>
  <c r="Z2077" i="2"/>
  <c r="K2077" i="2"/>
  <c r="I2077" i="2"/>
  <c r="H2077" i="2"/>
  <c r="Z2076" i="2"/>
  <c r="K2076" i="2"/>
  <c r="I2076" i="2"/>
  <c r="H2076" i="2"/>
  <c r="Z2075" i="2"/>
  <c r="K2075" i="2"/>
  <c r="I2075" i="2"/>
  <c r="H2075" i="2"/>
  <c r="Z2074" i="2"/>
  <c r="K2074" i="2"/>
  <c r="I2074" i="2"/>
  <c r="H2074" i="2"/>
  <c r="Z2073" i="2"/>
  <c r="K2073" i="2"/>
  <c r="I2073" i="2"/>
  <c r="H2073" i="2"/>
  <c r="Z2072" i="2"/>
  <c r="K2072" i="2"/>
  <c r="I2072" i="2"/>
  <c r="H2072" i="2"/>
  <c r="Z2071" i="2"/>
  <c r="K2071" i="2"/>
  <c r="I2071" i="2"/>
  <c r="H2071" i="2"/>
  <c r="Z2070" i="2"/>
  <c r="K2070" i="2"/>
  <c r="I2070" i="2"/>
  <c r="H2070" i="2"/>
  <c r="Z2069" i="2"/>
  <c r="K2069" i="2"/>
  <c r="I2069" i="2"/>
  <c r="H2069" i="2"/>
  <c r="Z2068" i="2"/>
  <c r="K2068" i="2"/>
  <c r="I2068" i="2"/>
  <c r="H2068" i="2"/>
  <c r="Z2067" i="2"/>
  <c r="K2067" i="2"/>
  <c r="I2067" i="2"/>
  <c r="H2067" i="2"/>
  <c r="Z2066" i="2"/>
  <c r="K2066" i="2"/>
  <c r="I2066" i="2"/>
  <c r="H2066" i="2"/>
  <c r="Z2065" i="2"/>
  <c r="K2065" i="2"/>
  <c r="I2065" i="2"/>
  <c r="H2065" i="2"/>
  <c r="Z2064" i="2"/>
  <c r="K2064" i="2"/>
  <c r="I2064" i="2"/>
  <c r="H2064" i="2"/>
  <c r="Z2063" i="2"/>
  <c r="K2063" i="2"/>
  <c r="I2063" i="2"/>
  <c r="H2063" i="2"/>
  <c r="Z2062" i="2"/>
  <c r="K2062" i="2"/>
  <c r="I2062" i="2"/>
  <c r="H2062" i="2"/>
  <c r="Z2061" i="2"/>
  <c r="K2061" i="2"/>
  <c r="I2061" i="2"/>
  <c r="H2061" i="2"/>
  <c r="Z2060" i="2"/>
  <c r="K2060" i="2"/>
  <c r="I2060" i="2"/>
  <c r="H2060" i="2"/>
  <c r="Z2059" i="2"/>
  <c r="K2059" i="2"/>
  <c r="I2059" i="2"/>
  <c r="H2059" i="2"/>
  <c r="Z2058" i="2"/>
  <c r="K2058" i="2"/>
  <c r="I2058" i="2"/>
  <c r="H2058" i="2"/>
  <c r="Z2057" i="2"/>
  <c r="K2057" i="2"/>
  <c r="I2057" i="2"/>
  <c r="H2057" i="2"/>
  <c r="Z2056" i="2"/>
  <c r="K2056" i="2"/>
  <c r="I2056" i="2"/>
  <c r="H2056" i="2"/>
  <c r="Z2055" i="2"/>
  <c r="K2055" i="2"/>
  <c r="I2055" i="2"/>
  <c r="H2055" i="2"/>
  <c r="Z2054" i="2"/>
  <c r="K2054" i="2"/>
  <c r="I2054" i="2"/>
  <c r="H2054" i="2"/>
  <c r="Z2053" i="2"/>
  <c r="K2053" i="2"/>
  <c r="I2053" i="2"/>
  <c r="H2053" i="2"/>
  <c r="Z2052" i="2"/>
  <c r="K2052" i="2"/>
  <c r="I2052" i="2"/>
  <c r="H2052" i="2"/>
  <c r="Z2051" i="2"/>
  <c r="K2051" i="2"/>
  <c r="I2051" i="2"/>
  <c r="H2051" i="2"/>
  <c r="Z2050" i="2"/>
  <c r="K2050" i="2"/>
  <c r="I2050" i="2"/>
  <c r="H2050" i="2"/>
  <c r="Z2049" i="2"/>
  <c r="K2049" i="2"/>
  <c r="I2049" i="2"/>
  <c r="H2049" i="2"/>
  <c r="Z2048" i="2"/>
  <c r="K2048" i="2"/>
  <c r="I2048" i="2"/>
  <c r="H2048" i="2"/>
  <c r="Z2047" i="2"/>
  <c r="K2047" i="2"/>
  <c r="I2047" i="2"/>
  <c r="H2047" i="2"/>
  <c r="Z2046" i="2"/>
  <c r="K2046" i="2"/>
  <c r="I2046" i="2"/>
  <c r="H2046" i="2"/>
  <c r="Z2045" i="2"/>
  <c r="K2045" i="2"/>
  <c r="I2045" i="2"/>
  <c r="H2045" i="2"/>
  <c r="Z2044" i="2"/>
  <c r="K2044" i="2"/>
  <c r="I2044" i="2"/>
  <c r="H2044" i="2"/>
  <c r="Z2043" i="2"/>
  <c r="K2043" i="2"/>
  <c r="I2043" i="2"/>
  <c r="H2043" i="2"/>
  <c r="Z2042" i="2"/>
  <c r="K2042" i="2"/>
  <c r="I2042" i="2"/>
  <c r="H2042" i="2"/>
  <c r="Z2041" i="2"/>
  <c r="K2041" i="2"/>
  <c r="I2041" i="2"/>
  <c r="H2041" i="2"/>
  <c r="Z2040" i="2"/>
  <c r="K2040" i="2"/>
  <c r="I2040" i="2"/>
  <c r="H2040" i="2"/>
  <c r="Z2039" i="2"/>
  <c r="K2039" i="2"/>
  <c r="I2039" i="2"/>
  <c r="H2039" i="2"/>
  <c r="Z2038" i="2"/>
  <c r="K2038" i="2"/>
  <c r="I2038" i="2"/>
  <c r="H2038" i="2"/>
  <c r="Z2037" i="2"/>
  <c r="K2037" i="2"/>
  <c r="I2037" i="2"/>
  <c r="H2037" i="2"/>
  <c r="Z2036" i="2"/>
  <c r="K2036" i="2"/>
  <c r="I2036" i="2"/>
  <c r="H2036" i="2"/>
  <c r="Z2035" i="2"/>
  <c r="K2035" i="2"/>
  <c r="I2035" i="2"/>
  <c r="H2035" i="2"/>
  <c r="Z2034" i="2"/>
  <c r="K2034" i="2"/>
  <c r="I2034" i="2"/>
  <c r="H2034" i="2"/>
  <c r="Z2033" i="2"/>
  <c r="K2033" i="2"/>
  <c r="I2033" i="2"/>
  <c r="H2033" i="2"/>
  <c r="Z2032" i="2"/>
  <c r="K2032" i="2"/>
  <c r="I2032" i="2"/>
  <c r="H2032" i="2"/>
  <c r="Z2031" i="2"/>
  <c r="K2031" i="2"/>
  <c r="I2031" i="2"/>
  <c r="H2031" i="2"/>
  <c r="Z2030" i="2"/>
  <c r="K2030" i="2"/>
  <c r="I2030" i="2"/>
  <c r="H2030" i="2"/>
  <c r="Z2029" i="2"/>
  <c r="K2029" i="2"/>
  <c r="I2029" i="2"/>
  <c r="H2029" i="2"/>
  <c r="Z2028" i="2"/>
  <c r="K2028" i="2"/>
  <c r="I2028" i="2"/>
  <c r="H2028" i="2"/>
  <c r="Z2027" i="2"/>
  <c r="K2027" i="2"/>
  <c r="I2027" i="2"/>
  <c r="H2027" i="2"/>
  <c r="Z2026" i="2"/>
  <c r="K2026" i="2"/>
  <c r="I2026" i="2"/>
  <c r="H2026" i="2"/>
  <c r="Z2025" i="2"/>
  <c r="K2025" i="2"/>
  <c r="I2025" i="2"/>
  <c r="H2025" i="2"/>
  <c r="Z2024" i="2"/>
  <c r="K2024" i="2"/>
  <c r="I2024" i="2"/>
  <c r="H2024" i="2"/>
  <c r="Z2023" i="2"/>
  <c r="K2023" i="2"/>
  <c r="I2023" i="2"/>
  <c r="H2023" i="2"/>
  <c r="Z2022" i="2"/>
  <c r="K2022" i="2"/>
  <c r="I2022" i="2"/>
  <c r="H2022" i="2"/>
  <c r="Z2021" i="2"/>
  <c r="K2021" i="2"/>
  <c r="I2021" i="2"/>
  <c r="H2021" i="2"/>
  <c r="Z2020" i="2"/>
  <c r="K2020" i="2"/>
  <c r="I2020" i="2"/>
  <c r="H2020" i="2"/>
  <c r="Z2019" i="2"/>
  <c r="K2019" i="2"/>
  <c r="I2019" i="2"/>
  <c r="H2019" i="2"/>
  <c r="Z2018" i="2"/>
  <c r="K2018" i="2"/>
  <c r="I2018" i="2"/>
  <c r="H2018" i="2"/>
  <c r="Z2017" i="2"/>
  <c r="K2017" i="2"/>
  <c r="I2017" i="2"/>
  <c r="H2017" i="2"/>
  <c r="Z2016" i="2"/>
  <c r="K2016" i="2"/>
  <c r="I2016" i="2"/>
  <c r="H2016" i="2"/>
  <c r="Z2015" i="2"/>
  <c r="K2015" i="2"/>
  <c r="I2015" i="2"/>
  <c r="H2015" i="2"/>
  <c r="Z2014" i="2"/>
  <c r="K2014" i="2"/>
  <c r="I2014" i="2"/>
  <c r="H2014" i="2"/>
  <c r="Z2013" i="2"/>
  <c r="K2013" i="2"/>
  <c r="I2013" i="2"/>
  <c r="H2013" i="2"/>
  <c r="Z2012" i="2"/>
  <c r="K2012" i="2"/>
  <c r="I2012" i="2"/>
  <c r="H2012" i="2"/>
  <c r="Z2011" i="2"/>
  <c r="K2011" i="2"/>
  <c r="I2011" i="2"/>
  <c r="H2011" i="2"/>
  <c r="Z2010" i="2"/>
  <c r="K2010" i="2"/>
  <c r="I2010" i="2"/>
  <c r="H2010" i="2"/>
  <c r="Z2009" i="2"/>
  <c r="K2009" i="2"/>
  <c r="I2009" i="2"/>
  <c r="H2009" i="2"/>
  <c r="Z2008" i="2"/>
  <c r="K2008" i="2"/>
  <c r="I2008" i="2"/>
  <c r="H2008" i="2"/>
  <c r="Z2007" i="2"/>
  <c r="K2007" i="2"/>
  <c r="I2007" i="2"/>
  <c r="H2007" i="2"/>
  <c r="Z2006" i="2"/>
  <c r="K2006" i="2"/>
  <c r="I2006" i="2"/>
  <c r="H2006" i="2"/>
  <c r="Z2005" i="2"/>
  <c r="K2005" i="2"/>
  <c r="I2005" i="2"/>
  <c r="H2005" i="2"/>
  <c r="Z2004" i="2"/>
  <c r="K2004" i="2"/>
  <c r="I2004" i="2"/>
  <c r="H2004" i="2"/>
  <c r="Z2003" i="2"/>
  <c r="K2003" i="2"/>
  <c r="I2003" i="2"/>
  <c r="H2003" i="2"/>
  <c r="Z2002" i="2"/>
  <c r="K2002" i="2"/>
  <c r="I2002" i="2"/>
  <c r="H2002" i="2"/>
  <c r="Z2001" i="2"/>
  <c r="K2001" i="2"/>
  <c r="I2001" i="2"/>
  <c r="H2001" i="2"/>
  <c r="Z2000" i="2"/>
  <c r="K2000" i="2"/>
  <c r="I2000" i="2"/>
  <c r="H2000" i="2"/>
  <c r="Z1999" i="2"/>
  <c r="K1999" i="2"/>
  <c r="I1999" i="2"/>
  <c r="H1999" i="2"/>
  <c r="Z1998" i="2"/>
  <c r="K1998" i="2"/>
  <c r="I1998" i="2"/>
  <c r="H1998" i="2"/>
  <c r="Z1997" i="2"/>
  <c r="K1997" i="2"/>
  <c r="I1997" i="2"/>
  <c r="H1997" i="2"/>
  <c r="Z1996" i="2"/>
  <c r="K1996" i="2"/>
  <c r="I1996" i="2"/>
  <c r="H1996" i="2"/>
  <c r="Z1995" i="2"/>
  <c r="K1995" i="2"/>
  <c r="I1995" i="2"/>
  <c r="H1995" i="2"/>
  <c r="Z1994" i="2"/>
  <c r="K1994" i="2"/>
  <c r="I1994" i="2"/>
  <c r="H1994" i="2"/>
  <c r="Z1993" i="2"/>
  <c r="K1993" i="2"/>
  <c r="I1993" i="2"/>
  <c r="H1993" i="2"/>
  <c r="Z1992" i="2"/>
  <c r="K1992" i="2"/>
  <c r="I1992" i="2"/>
  <c r="H1992" i="2"/>
  <c r="Z1991" i="2"/>
  <c r="K1991" i="2"/>
  <c r="I1991" i="2"/>
  <c r="H1991" i="2"/>
  <c r="Z1990" i="2"/>
  <c r="K1990" i="2"/>
  <c r="I1990" i="2"/>
  <c r="H1990" i="2"/>
  <c r="Z1989" i="2"/>
  <c r="K1989" i="2"/>
  <c r="I1989" i="2"/>
  <c r="H1989" i="2"/>
  <c r="Z1988" i="2"/>
  <c r="K1988" i="2"/>
  <c r="I1988" i="2"/>
  <c r="H1988" i="2"/>
  <c r="Z1987" i="2"/>
  <c r="K1987" i="2"/>
  <c r="I1987" i="2"/>
  <c r="H1987" i="2"/>
  <c r="Z1986" i="2"/>
  <c r="K1986" i="2"/>
  <c r="I1986" i="2"/>
  <c r="H1986" i="2"/>
  <c r="Z1985" i="2"/>
  <c r="K1985" i="2"/>
  <c r="I1985" i="2"/>
  <c r="H1985" i="2"/>
  <c r="Z1984" i="2"/>
  <c r="K1984" i="2"/>
  <c r="I1984" i="2"/>
  <c r="H1984" i="2"/>
  <c r="Z1983" i="2"/>
  <c r="K1983" i="2"/>
  <c r="I1983" i="2"/>
  <c r="H1983" i="2"/>
  <c r="Z1982" i="2"/>
  <c r="K1982" i="2"/>
  <c r="I1982" i="2"/>
  <c r="H1982" i="2"/>
  <c r="Z1981" i="2"/>
  <c r="K1981" i="2"/>
  <c r="I1981" i="2"/>
  <c r="H1981" i="2"/>
  <c r="Z1980" i="2"/>
  <c r="K1980" i="2"/>
  <c r="I1980" i="2"/>
  <c r="H1980" i="2"/>
  <c r="Z1979" i="2"/>
  <c r="K1979" i="2"/>
  <c r="I1979" i="2"/>
  <c r="H1979" i="2"/>
  <c r="Z1978" i="2"/>
  <c r="K1978" i="2"/>
  <c r="I1978" i="2"/>
  <c r="H1978" i="2"/>
  <c r="Z1977" i="2"/>
  <c r="K1977" i="2"/>
  <c r="I1977" i="2"/>
  <c r="H1977" i="2"/>
  <c r="Z1976" i="2"/>
  <c r="K1976" i="2"/>
  <c r="I1976" i="2"/>
  <c r="H1976" i="2"/>
  <c r="Z1975" i="2"/>
  <c r="K1975" i="2"/>
  <c r="I1975" i="2"/>
  <c r="H1975" i="2"/>
  <c r="Z1974" i="2"/>
  <c r="K1974" i="2"/>
  <c r="I1974" i="2"/>
  <c r="H1974" i="2"/>
  <c r="Z1973" i="2"/>
  <c r="K1973" i="2"/>
  <c r="I1973" i="2"/>
  <c r="H1973" i="2"/>
  <c r="Z1972" i="2"/>
  <c r="K1972" i="2"/>
  <c r="I1972" i="2"/>
  <c r="H1972" i="2"/>
  <c r="Z1971" i="2"/>
  <c r="K1971" i="2"/>
  <c r="I1971" i="2"/>
  <c r="H1971" i="2"/>
  <c r="Z1970" i="2"/>
  <c r="K1970" i="2"/>
  <c r="I1970" i="2"/>
  <c r="H1970" i="2"/>
  <c r="Z1969" i="2"/>
  <c r="K1969" i="2"/>
  <c r="I1969" i="2"/>
  <c r="H1969" i="2"/>
  <c r="Z1968" i="2"/>
  <c r="K1968" i="2"/>
  <c r="I1968" i="2"/>
  <c r="H1968" i="2"/>
  <c r="Z1967" i="2"/>
  <c r="K1967" i="2"/>
  <c r="I1967" i="2"/>
  <c r="H1967" i="2"/>
  <c r="Z1966" i="2"/>
  <c r="K1966" i="2"/>
  <c r="I1966" i="2"/>
  <c r="H1966" i="2"/>
  <c r="Z1965" i="2"/>
  <c r="K1965" i="2"/>
  <c r="I1965" i="2"/>
  <c r="H1965" i="2"/>
  <c r="Z1964" i="2"/>
  <c r="K1964" i="2"/>
  <c r="I1964" i="2"/>
  <c r="H1964" i="2"/>
  <c r="Z1963" i="2"/>
  <c r="I1963" i="2"/>
  <c r="H1963" i="2"/>
  <c r="Z1962" i="2"/>
  <c r="I1962" i="2"/>
  <c r="H1962" i="2"/>
  <c r="K1962" i="2" s="1"/>
  <c r="Z1961" i="2"/>
  <c r="I1961" i="2"/>
  <c r="H1961" i="2"/>
  <c r="K1961" i="2" s="1"/>
  <c r="Z1960" i="2"/>
  <c r="I1960" i="2"/>
  <c r="H1960" i="2"/>
  <c r="Z1959" i="2"/>
  <c r="I1959" i="2"/>
  <c r="H1959" i="2"/>
  <c r="Z1958" i="2"/>
  <c r="I1958" i="2"/>
  <c r="H1958" i="2"/>
  <c r="K1958" i="2" s="1"/>
  <c r="Z1957" i="2"/>
  <c r="I1957" i="2"/>
  <c r="H1957" i="2"/>
  <c r="K1957" i="2" s="1"/>
  <c r="Z1956" i="2"/>
  <c r="I1956" i="2"/>
  <c r="H1956" i="2"/>
  <c r="K1956" i="2" s="1"/>
  <c r="Z1955" i="2"/>
  <c r="I1955" i="2"/>
  <c r="H1955" i="2"/>
  <c r="Z1954" i="2"/>
  <c r="I1954" i="2"/>
  <c r="H1954" i="2"/>
  <c r="Z1953" i="2"/>
  <c r="I1953" i="2"/>
  <c r="H1953" i="2"/>
  <c r="Z1952" i="2"/>
  <c r="I1952" i="2"/>
  <c r="H1952" i="2"/>
  <c r="Z1951" i="2"/>
  <c r="I1951" i="2"/>
  <c r="K1951" i="2" s="1"/>
  <c r="H1951" i="2"/>
  <c r="Z1950" i="2"/>
  <c r="I1950" i="2"/>
  <c r="H1950" i="2"/>
  <c r="Z1949" i="2"/>
  <c r="I1949" i="2"/>
  <c r="H1949" i="2"/>
  <c r="Z1948" i="2"/>
  <c r="I1948" i="2"/>
  <c r="K1948" i="2" s="1"/>
  <c r="H1948" i="2"/>
  <c r="Z1947" i="2"/>
  <c r="I1947" i="2"/>
  <c r="K1947" i="2" s="1"/>
  <c r="H1947" i="2"/>
  <c r="Z1946" i="2"/>
  <c r="I1946" i="2"/>
  <c r="H1946" i="2"/>
  <c r="Z1945" i="2"/>
  <c r="I1945" i="2"/>
  <c r="H1945" i="2"/>
  <c r="Z1944" i="2"/>
  <c r="I1944" i="2"/>
  <c r="K1944" i="2" s="1"/>
  <c r="H1944" i="2"/>
  <c r="Z1943" i="2"/>
  <c r="I1943" i="2"/>
  <c r="K1943" i="2" s="1"/>
  <c r="H1943" i="2"/>
  <c r="Z1942" i="2"/>
  <c r="I1942" i="2"/>
  <c r="H1942" i="2"/>
  <c r="Z1941" i="2"/>
  <c r="I1941" i="2"/>
  <c r="H1941" i="2"/>
  <c r="Z1940" i="2"/>
  <c r="I1940" i="2"/>
  <c r="H1940" i="2"/>
  <c r="K1940" i="2" s="1"/>
  <c r="Z1939" i="2"/>
  <c r="I1939" i="2"/>
  <c r="H1939" i="2"/>
  <c r="Z1938" i="2"/>
  <c r="I1938" i="2"/>
  <c r="H1938" i="2"/>
  <c r="K1938" i="2" s="1"/>
  <c r="Z1937" i="2"/>
  <c r="I1937" i="2"/>
  <c r="H1937" i="2"/>
  <c r="K1937" i="2" s="1"/>
  <c r="Z1936" i="2"/>
  <c r="I1936" i="2"/>
  <c r="H1936" i="2"/>
  <c r="K1936" i="2" s="1"/>
  <c r="Z1935" i="2"/>
  <c r="I1935" i="2"/>
  <c r="H1935" i="2"/>
  <c r="Z1934" i="2"/>
  <c r="I1934" i="2"/>
  <c r="H1934" i="2"/>
  <c r="K1934" i="2" s="1"/>
  <c r="Z1933" i="2"/>
  <c r="I1933" i="2"/>
  <c r="H1933" i="2"/>
  <c r="K1933" i="2" s="1"/>
  <c r="Z1932" i="2"/>
  <c r="I1932" i="2"/>
  <c r="H1932" i="2"/>
  <c r="K1932" i="2" s="1"/>
  <c r="Z1931" i="2"/>
  <c r="I1931" i="2"/>
  <c r="H1931" i="2"/>
  <c r="Z1930" i="2"/>
  <c r="I1930" i="2"/>
  <c r="H1930" i="2"/>
  <c r="Z1929" i="2"/>
  <c r="I1929" i="2"/>
  <c r="H1929" i="2"/>
  <c r="Z1928" i="2"/>
  <c r="I1928" i="2"/>
  <c r="H1928" i="2"/>
  <c r="K1928" i="2" s="1"/>
  <c r="Z1927" i="2"/>
  <c r="I1927" i="2"/>
  <c r="K1927" i="2" s="1"/>
  <c r="H1927" i="2"/>
  <c r="Z1926" i="2"/>
  <c r="I1926" i="2"/>
  <c r="H1926" i="2"/>
  <c r="K1926" i="2" s="1"/>
  <c r="Z1925" i="2"/>
  <c r="I1925" i="2"/>
  <c r="H1925" i="2"/>
  <c r="Z1924" i="2"/>
  <c r="I1924" i="2"/>
  <c r="H1924" i="2"/>
  <c r="Z1923" i="2"/>
  <c r="I1923" i="2"/>
  <c r="K1923" i="2" s="1"/>
  <c r="H1923" i="2"/>
  <c r="Z1922" i="2"/>
  <c r="I1922" i="2"/>
  <c r="H1922" i="2"/>
  <c r="Z1921" i="2"/>
  <c r="I1921" i="2"/>
  <c r="H1921" i="2"/>
  <c r="Z1920" i="2"/>
  <c r="I1920" i="2"/>
  <c r="H1920" i="2"/>
  <c r="Z1919" i="2"/>
  <c r="I1919" i="2"/>
  <c r="K1919" i="2" s="1"/>
  <c r="H1919" i="2"/>
  <c r="Z1918" i="2"/>
  <c r="I1918" i="2"/>
  <c r="H1918" i="2"/>
  <c r="Z1917" i="2"/>
  <c r="I1917" i="2"/>
  <c r="H1917" i="2"/>
  <c r="Z1916" i="2"/>
  <c r="I1916" i="2"/>
  <c r="H1916" i="2"/>
  <c r="Z1915" i="2"/>
  <c r="I1915" i="2"/>
  <c r="K1915" i="2" s="1"/>
  <c r="H1915" i="2"/>
  <c r="Z1914" i="2"/>
  <c r="I1914" i="2"/>
  <c r="H1914" i="2"/>
  <c r="Z1913" i="2"/>
  <c r="I1913" i="2"/>
  <c r="H1913" i="2"/>
  <c r="Z1912" i="2"/>
  <c r="I1912" i="2"/>
  <c r="K1912" i="2" s="1"/>
  <c r="H1912" i="2"/>
  <c r="Z1911" i="2"/>
  <c r="I1911" i="2"/>
  <c r="K1911" i="2" s="1"/>
  <c r="H1911" i="2"/>
  <c r="Z1910" i="2"/>
  <c r="I1910" i="2"/>
  <c r="H1910" i="2"/>
  <c r="Z1909" i="2"/>
  <c r="I1909" i="2"/>
  <c r="H1909" i="2"/>
  <c r="Z1908" i="2"/>
  <c r="I1908" i="2"/>
  <c r="H1908" i="2"/>
  <c r="Z1907" i="2"/>
  <c r="I1907" i="2"/>
  <c r="K1907" i="2" s="1"/>
  <c r="H1907" i="2"/>
  <c r="Z1906" i="2"/>
  <c r="I1906" i="2"/>
  <c r="H1906" i="2"/>
  <c r="Z1905" i="2"/>
  <c r="I1905" i="2"/>
  <c r="H1905" i="2"/>
  <c r="Z1904" i="2"/>
  <c r="I1904" i="2"/>
  <c r="H1904" i="2"/>
  <c r="Z1903" i="2"/>
  <c r="I1903" i="2"/>
  <c r="K1903" i="2" s="1"/>
  <c r="H1903" i="2"/>
  <c r="Z1902" i="2"/>
  <c r="I1902" i="2"/>
  <c r="H1902" i="2"/>
  <c r="Z1901" i="2"/>
  <c r="I1901" i="2"/>
  <c r="K1901" i="2" s="1"/>
  <c r="H1901" i="2"/>
  <c r="Z1900" i="2"/>
  <c r="I1900" i="2"/>
  <c r="H1900" i="2"/>
  <c r="Z1899" i="2"/>
  <c r="I1899" i="2"/>
  <c r="K1899" i="2" s="1"/>
  <c r="H1899" i="2"/>
  <c r="Z1898" i="2"/>
  <c r="I1898" i="2"/>
  <c r="H1898" i="2"/>
  <c r="Z1897" i="2"/>
  <c r="I1897" i="2"/>
  <c r="K1897" i="2" s="1"/>
  <c r="H1897" i="2"/>
  <c r="Z1896" i="2"/>
  <c r="I1896" i="2"/>
  <c r="H1896" i="2"/>
  <c r="Z1895" i="2"/>
  <c r="I1895" i="2"/>
  <c r="H1895" i="2"/>
  <c r="Z1894" i="2"/>
  <c r="I1894" i="2"/>
  <c r="H1894" i="2"/>
  <c r="Z1893" i="2"/>
  <c r="I1893" i="2"/>
  <c r="K1893" i="2" s="1"/>
  <c r="H1893" i="2"/>
  <c r="Z1892" i="2"/>
  <c r="I1892" i="2"/>
  <c r="H1892" i="2"/>
  <c r="Z1891" i="2"/>
  <c r="I1891" i="2"/>
  <c r="K1891" i="2" s="1"/>
  <c r="H1891" i="2"/>
  <c r="Z1890" i="2"/>
  <c r="I1890" i="2"/>
  <c r="H1890" i="2"/>
  <c r="Z1889" i="2"/>
  <c r="I1889" i="2"/>
  <c r="K1889" i="2" s="1"/>
  <c r="H1889" i="2"/>
  <c r="Z1888" i="2"/>
  <c r="I1888" i="2"/>
  <c r="H1888" i="2"/>
  <c r="Z1887" i="2"/>
  <c r="I1887" i="2"/>
  <c r="K1887" i="2" s="1"/>
  <c r="H1887" i="2"/>
  <c r="Z1886" i="2"/>
  <c r="I1886" i="2"/>
  <c r="H1886" i="2"/>
  <c r="Z1885" i="2"/>
  <c r="I1885" i="2"/>
  <c r="K1885" i="2" s="1"/>
  <c r="H1885" i="2"/>
  <c r="Z1884" i="2"/>
  <c r="I1884" i="2"/>
  <c r="H1884" i="2"/>
  <c r="Z1883" i="2"/>
  <c r="I1883" i="2"/>
  <c r="K1883" i="2" s="1"/>
  <c r="H1883" i="2"/>
  <c r="Z1882" i="2"/>
  <c r="I1882" i="2"/>
  <c r="H1882" i="2"/>
  <c r="K1882" i="2" s="1"/>
  <c r="Z1881" i="2"/>
  <c r="I1881" i="2"/>
  <c r="H1881" i="2"/>
  <c r="Z1880" i="2"/>
  <c r="I1880" i="2"/>
  <c r="H1880" i="2"/>
  <c r="K1880" i="2" s="1"/>
  <c r="Z1879" i="2"/>
  <c r="I1879" i="2"/>
  <c r="H1879" i="2"/>
  <c r="Z1878" i="2"/>
  <c r="I1878" i="2"/>
  <c r="H1878" i="2"/>
  <c r="K1878" i="2" s="1"/>
  <c r="Z1877" i="2"/>
  <c r="I1877" i="2"/>
  <c r="H1877" i="2"/>
  <c r="Z1876" i="2"/>
  <c r="I1876" i="2"/>
  <c r="H1876" i="2"/>
  <c r="Z1875" i="2"/>
  <c r="I1875" i="2"/>
  <c r="H1875" i="2"/>
  <c r="Z1874" i="2"/>
  <c r="I1874" i="2"/>
  <c r="H1874" i="2"/>
  <c r="K1874" i="2" s="1"/>
  <c r="Z1873" i="2"/>
  <c r="I1873" i="2"/>
  <c r="H1873" i="2"/>
  <c r="Z1872" i="2"/>
  <c r="I1872" i="2"/>
  <c r="H1872" i="2"/>
  <c r="K1872" i="2" s="1"/>
  <c r="Z1871" i="2"/>
  <c r="I1871" i="2"/>
  <c r="H1871" i="2"/>
  <c r="Z1870" i="2"/>
  <c r="I1870" i="2"/>
  <c r="H1870" i="2"/>
  <c r="Z1869" i="2"/>
  <c r="I1869" i="2"/>
  <c r="K1869" i="2" s="1"/>
  <c r="H1869" i="2"/>
  <c r="Z1868" i="2"/>
  <c r="I1868" i="2"/>
  <c r="H1868" i="2"/>
  <c r="Z1867" i="2"/>
  <c r="I1867" i="2"/>
  <c r="K1867" i="2" s="1"/>
  <c r="H1867" i="2"/>
  <c r="Z1866" i="2"/>
  <c r="I1866" i="2"/>
  <c r="H1866" i="2"/>
  <c r="Z1865" i="2"/>
  <c r="I1865" i="2"/>
  <c r="K1865" i="2" s="1"/>
  <c r="H1865" i="2"/>
  <c r="Z1864" i="2"/>
  <c r="I1864" i="2"/>
  <c r="H1864" i="2"/>
  <c r="Z1863" i="2"/>
  <c r="I1863" i="2"/>
  <c r="K1863" i="2" s="1"/>
  <c r="H1863" i="2"/>
  <c r="Z1862" i="2"/>
  <c r="I1862" i="2"/>
  <c r="H1862" i="2"/>
  <c r="Z1861" i="2"/>
  <c r="I1861" i="2"/>
  <c r="K1861" i="2" s="1"/>
  <c r="H1861" i="2"/>
  <c r="Z1860" i="2"/>
  <c r="I1860" i="2"/>
  <c r="H1860" i="2"/>
  <c r="Z1859" i="2"/>
  <c r="I1859" i="2"/>
  <c r="K1859" i="2" s="1"/>
  <c r="H1859" i="2"/>
  <c r="Z1858" i="2"/>
  <c r="I1858" i="2"/>
  <c r="H1858" i="2"/>
  <c r="Z1857" i="2"/>
  <c r="I1857" i="2"/>
  <c r="K1857" i="2" s="1"/>
  <c r="H1857" i="2"/>
  <c r="Z1856" i="2"/>
  <c r="I1856" i="2"/>
  <c r="H1856" i="2"/>
  <c r="Z1855" i="2"/>
  <c r="I1855" i="2"/>
  <c r="K1855" i="2" s="1"/>
  <c r="H1855" i="2"/>
  <c r="Z1854" i="2"/>
  <c r="I1854" i="2"/>
  <c r="H1854" i="2"/>
  <c r="Z1853" i="2"/>
  <c r="I1853" i="2"/>
  <c r="K1853" i="2" s="1"/>
  <c r="H1853" i="2"/>
  <c r="Z1852" i="2"/>
  <c r="I1852" i="2"/>
  <c r="H1852" i="2"/>
  <c r="Z1851" i="2"/>
  <c r="I1851" i="2"/>
  <c r="K1851" i="2" s="1"/>
  <c r="H1851" i="2"/>
  <c r="Z1850" i="2"/>
  <c r="I1850" i="2"/>
  <c r="H1850" i="2"/>
  <c r="Z1849" i="2"/>
  <c r="I1849" i="2"/>
  <c r="K1849" i="2" s="1"/>
  <c r="H1849" i="2"/>
  <c r="Z1848" i="2"/>
  <c r="I1848" i="2"/>
  <c r="H1848" i="2"/>
  <c r="Z1847" i="2"/>
  <c r="I1847" i="2"/>
  <c r="K1847" i="2" s="1"/>
  <c r="H1847" i="2"/>
  <c r="Z1846" i="2"/>
  <c r="I1846" i="2"/>
  <c r="H1846" i="2"/>
  <c r="Z1845" i="2"/>
  <c r="I1845" i="2"/>
  <c r="K1845" i="2" s="1"/>
  <c r="H1845" i="2"/>
  <c r="Z1844" i="2"/>
  <c r="I1844" i="2"/>
  <c r="H1844" i="2"/>
  <c r="Z1843" i="2"/>
  <c r="I1843" i="2"/>
  <c r="K1843" i="2" s="1"/>
  <c r="H1843" i="2"/>
  <c r="Z1842" i="2"/>
  <c r="I1842" i="2"/>
  <c r="H1842" i="2"/>
  <c r="Z1841" i="2"/>
  <c r="I1841" i="2"/>
  <c r="K1841" i="2" s="1"/>
  <c r="H1841" i="2"/>
  <c r="Z1840" i="2"/>
  <c r="I1840" i="2"/>
  <c r="H1840" i="2"/>
  <c r="Z1839" i="2"/>
  <c r="I1839" i="2"/>
  <c r="K1839" i="2" s="1"/>
  <c r="H1839" i="2"/>
  <c r="Z1838" i="2"/>
  <c r="I1838" i="2"/>
  <c r="H1838" i="2"/>
  <c r="Z1837" i="2"/>
  <c r="I1837" i="2"/>
  <c r="K1837" i="2" s="1"/>
  <c r="H1837" i="2"/>
  <c r="Z1836" i="2"/>
  <c r="I1836" i="2"/>
  <c r="H1836" i="2"/>
  <c r="Z1835" i="2"/>
  <c r="I1835" i="2"/>
  <c r="K1835" i="2" s="1"/>
  <c r="H1835" i="2"/>
  <c r="Z1834" i="2"/>
  <c r="I1834" i="2"/>
  <c r="H1834" i="2"/>
  <c r="Z1833" i="2"/>
  <c r="I1833" i="2"/>
  <c r="K1833" i="2" s="1"/>
  <c r="H1833" i="2"/>
  <c r="Z1832" i="2"/>
  <c r="I1832" i="2"/>
  <c r="H1832" i="2"/>
  <c r="Z1831" i="2"/>
  <c r="I1831" i="2"/>
  <c r="K1831" i="2" s="1"/>
  <c r="H1831" i="2"/>
  <c r="Z1830" i="2"/>
  <c r="I1830" i="2"/>
  <c r="H1830" i="2"/>
  <c r="Z1829" i="2"/>
  <c r="I1829" i="2"/>
  <c r="K1829" i="2" s="1"/>
  <c r="H1829" i="2"/>
  <c r="Z1828" i="2"/>
  <c r="I1828" i="2"/>
  <c r="H1828" i="2"/>
  <c r="Z1827" i="2"/>
  <c r="I1827" i="2"/>
  <c r="K1827" i="2" s="1"/>
  <c r="H1827" i="2"/>
  <c r="Z1826" i="2"/>
  <c r="I1826" i="2"/>
  <c r="H1826" i="2"/>
  <c r="Z1825" i="2"/>
  <c r="I1825" i="2"/>
  <c r="K1825" i="2" s="1"/>
  <c r="H1825" i="2"/>
  <c r="Z1824" i="2"/>
  <c r="I1824" i="2"/>
  <c r="H1824" i="2"/>
  <c r="Z1823" i="2"/>
  <c r="I1823" i="2"/>
  <c r="K1823" i="2" s="1"/>
  <c r="H1823" i="2"/>
  <c r="Z1822" i="2"/>
  <c r="I1822" i="2"/>
  <c r="H1822" i="2"/>
  <c r="Z1821" i="2"/>
  <c r="I1821" i="2"/>
  <c r="K1821" i="2" s="1"/>
  <c r="H1821" i="2"/>
  <c r="Z1820" i="2"/>
  <c r="I1820" i="2"/>
  <c r="H1820" i="2"/>
  <c r="Z1819" i="2"/>
  <c r="I1819" i="2"/>
  <c r="K1819" i="2" s="1"/>
  <c r="H1819" i="2"/>
  <c r="Z1818" i="2"/>
  <c r="I1818" i="2"/>
  <c r="H1818" i="2"/>
  <c r="Z1817" i="2"/>
  <c r="I1817" i="2"/>
  <c r="K1817" i="2" s="1"/>
  <c r="H1817" i="2"/>
  <c r="Z1816" i="2"/>
  <c r="I1816" i="2"/>
  <c r="H1816" i="2"/>
  <c r="Z1815" i="2"/>
  <c r="I1815" i="2"/>
  <c r="K1815" i="2" s="1"/>
  <c r="H1815" i="2"/>
  <c r="Z1814" i="2"/>
  <c r="I1814" i="2"/>
  <c r="H1814" i="2"/>
  <c r="Z1813" i="2"/>
  <c r="I1813" i="2"/>
  <c r="K1813" i="2" s="1"/>
  <c r="H1813" i="2"/>
  <c r="Z1812" i="2"/>
  <c r="I1812" i="2"/>
  <c r="H1812" i="2"/>
  <c r="Z1811" i="2"/>
  <c r="I1811" i="2"/>
  <c r="K1811" i="2" s="1"/>
  <c r="H1811" i="2"/>
  <c r="Z1810" i="2"/>
  <c r="I1810" i="2"/>
  <c r="H1810" i="2"/>
  <c r="Z1809" i="2"/>
  <c r="I1809" i="2"/>
  <c r="K1809" i="2" s="1"/>
  <c r="H1809" i="2"/>
  <c r="Z1808" i="2"/>
  <c r="I1808" i="2"/>
  <c r="H1808" i="2"/>
  <c r="Z1807" i="2"/>
  <c r="K1807" i="2"/>
  <c r="Z1806" i="2"/>
  <c r="I1806" i="2"/>
  <c r="H1806" i="2"/>
  <c r="Z1805" i="2"/>
  <c r="I1805" i="2"/>
  <c r="H1805" i="2"/>
  <c r="K1805" i="2" s="1"/>
  <c r="Z1804" i="2"/>
  <c r="I1804" i="2"/>
  <c r="H1804" i="2"/>
  <c r="Z1803" i="2"/>
  <c r="I1803" i="2"/>
  <c r="H1803" i="2"/>
  <c r="K1803" i="2" s="1"/>
  <c r="Z1802" i="2"/>
  <c r="I1802" i="2"/>
  <c r="H1802" i="2"/>
  <c r="Z1801" i="2"/>
  <c r="I1801" i="2"/>
  <c r="H1801" i="2"/>
  <c r="K1801" i="2" s="1"/>
  <c r="Z1800" i="2"/>
  <c r="I1800" i="2"/>
  <c r="H1800" i="2"/>
  <c r="Z1799" i="2"/>
  <c r="I1799" i="2"/>
  <c r="H1799" i="2"/>
  <c r="K1799" i="2" s="1"/>
  <c r="Z1798" i="2"/>
  <c r="I1798" i="2"/>
  <c r="H1798" i="2"/>
  <c r="Z1797" i="2"/>
  <c r="I1797" i="2"/>
  <c r="H1797" i="2"/>
  <c r="K1797" i="2" s="1"/>
  <c r="Z1796" i="2"/>
  <c r="I1796" i="2"/>
  <c r="H1796" i="2"/>
  <c r="Z1795" i="2"/>
  <c r="I1795" i="2"/>
  <c r="H1795" i="2"/>
  <c r="K1795" i="2" s="1"/>
  <c r="Z1794" i="2"/>
  <c r="I1794" i="2"/>
  <c r="H1794" i="2"/>
  <c r="Z1793" i="2"/>
  <c r="I1793" i="2"/>
  <c r="H1793" i="2"/>
  <c r="K1793" i="2" s="1"/>
  <c r="Z1792" i="2"/>
  <c r="I1792" i="2"/>
  <c r="H1792" i="2"/>
  <c r="Z1791" i="2"/>
  <c r="I1791" i="2"/>
  <c r="H1791" i="2"/>
  <c r="K1791" i="2" s="1"/>
  <c r="Z1790" i="2"/>
  <c r="I1790" i="2"/>
  <c r="H1790" i="2"/>
  <c r="Z1789" i="2"/>
  <c r="I1789" i="2"/>
  <c r="H1789" i="2"/>
  <c r="K1789" i="2" s="1"/>
  <c r="Z1788" i="2"/>
  <c r="I1788" i="2"/>
  <c r="H1788" i="2"/>
  <c r="Z1787" i="2"/>
  <c r="I1787" i="2"/>
  <c r="H1787" i="2"/>
  <c r="K1787" i="2" s="1"/>
  <c r="Z1786" i="2"/>
  <c r="I1786" i="2"/>
  <c r="H1786" i="2"/>
  <c r="Z1785" i="2"/>
  <c r="I1785" i="2"/>
  <c r="H1785" i="2"/>
  <c r="K1785" i="2" s="1"/>
  <c r="Z1784" i="2"/>
  <c r="I1784" i="2"/>
  <c r="H1784" i="2"/>
  <c r="Z1783" i="2"/>
  <c r="I1783" i="2"/>
  <c r="H1783" i="2"/>
  <c r="K1783" i="2" s="1"/>
  <c r="Z1782" i="2"/>
  <c r="I1782" i="2"/>
  <c r="H1782" i="2"/>
  <c r="Z1781" i="2"/>
  <c r="I1781" i="2"/>
  <c r="H1781" i="2"/>
  <c r="K1781" i="2" s="1"/>
  <c r="Z1780" i="2"/>
  <c r="I1780" i="2"/>
  <c r="H1780" i="2"/>
  <c r="Z1779" i="2"/>
  <c r="I1779" i="2"/>
  <c r="H1779" i="2"/>
  <c r="K1779" i="2" s="1"/>
  <c r="Z1778" i="2"/>
  <c r="I1778" i="2"/>
  <c r="H1778" i="2"/>
  <c r="Z1777" i="2"/>
  <c r="I1777" i="2"/>
  <c r="H1777" i="2"/>
  <c r="K1777" i="2" s="1"/>
  <c r="Z1776" i="2"/>
  <c r="I1776" i="2"/>
  <c r="H1776" i="2"/>
  <c r="K1776" i="2" s="1"/>
  <c r="Z1775" i="2"/>
  <c r="I1775" i="2"/>
  <c r="H1775" i="2"/>
  <c r="K1775" i="2" s="1"/>
  <c r="Z1774" i="2"/>
  <c r="I1774" i="2"/>
  <c r="H1774" i="2"/>
  <c r="K1774" i="2" s="1"/>
  <c r="Z1773" i="2"/>
  <c r="I1773" i="2"/>
  <c r="H1773" i="2"/>
  <c r="Z1772" i="2"/>
  <c r="I1772" i="2"/>
  <c r="H1772" i="2"/>
  <c r="K1772" i="2" s="1"/>
  <c r="Z1771" i="2"/>
  <c r="I1771" i="2"/>
  <c r="H1771" i="2"/>
  <c r="K1771" i="2" s="1"/>
  <c r="Z1770" i="2"/>
  <c r="I1770" i="2"/>
  <c r="H1770" i="2"/>
  <c r="Z1769" i="2"/>
  <c r="I1769" i="2"/>
  <c r="H1769" i="2"/>
  <c r="K1769" i="2" s="1"/>
  <c r="Z1768" i="2"/>
  <c r="I1768" i="2"/>
  <c r="H1768" i="2"/>
  <c r="K1768" i="2" s="1"/>
  <c r="Z1767" i="2"/>
  <c r="I1767" i="2"/>
  <c r="H1767" i="2"/>
  <c r="K1767" i="2" s="1"/>
  <c r="Z1766" i="2"/>
  <c r="I1766" i="2"/>
  <c r="H1766" i="2"/>
  <c r="Z1765" i="2"/>
  <c r="I1765" i="2"/>
  <c r="H1765" i="2"/>
  <c r="K1765" i="2" s="1"/>
  <c r="Z1764" i="2"/>
  <c r="I1764" i="2"/>
  <c r="H1764" i="2"/>
  <c r="K1764" i="2" s="1"/>
  <c r="Z1763" i="2"/>
  <c r="I1763" i="2"/>
  <c r="H1763" i="2"/>
  <c r="K1763" i="2" s="1"/>
  <c r="Z1762" i="2"/>
  <c r="I1762" i="2"/>
  <c r="H1762" i="2"/>
  <c r="Z1761" i="2"/>
  <c r="I1761" i="2"/>
  <c r="H1761" i="2"/>
  <c r="Z1760" i="2"/>
  <c r="I1760" i="2"/>
  <c r="H1760" i="2"/>
  <c r="K1760" i="2" s="1"/>
  <c r="Z1759" i="2"/>
  <c r="I1759" i="2"/>
  <c r="H1759" i="2"/>
  <c r="K1759" i="2" s="1"/>
  <c r="Z1758" i="2"/>
  <c r="I1758" i="2"/>
  <c r="H1758" i="2"/>
  <c r="Z1757" i="2"/>
  <c r="I1757" i="2"/>
  <c r="H1757" i="2"/>
  <c r="Z1756" i="2"/>
  <c r="I1756" i="2"/>
  <c r="H1756" i="2"/>
  <c r="K1756" i="2" s="1"/>
  <c r="Z1755" i="2"/>
  <c r="I1755" i="2"/>
  <c r="H1755" i="2"/>
  <c r="K1755" i="2" s="1"/>
  <c r="Z1754" i="2"/>
  <c r="I1754" i="2"/>
  <c r="H1754" i="2"/>
  <c r="Z1753" i="2"/>
  <c r="I1753" i="2"/>
  <c r="H1753" i="2"/>
  <c r="Z1752" i="2"/>
  <c r="I1752" i="2"/>
  <c r="H1752" i="2"/>
  <c r="K1752" i="2" s="1"/>
  <c r="Z1751" i="2"/>
  <c r="I1751" i="2"/>
  <c r="H1751" i="2"/>
  <c r="K1751" i="2" s="1"/>
  <c r="Z1750" i="2"/>
  <c r="I1750" i="2"/>
  <c r="H1750" i="2"/>
  <c r="Z1749" i="2"/>
  <c r="I1749" i="2"/>
  <c r="H1749" i="2"/>
  <c r="Z1748" i="2"/>
  <c r="I1748" i="2"/>
  <c r="H1748" i="2"/>
  <c r="K1748" i="2" s="1"/>
  <c r="Z1747" i="2"/>
  <c r="I1747" i="2"/>
  <c r="H1747" i="2"/>
  <c r="K1747" i="2" s="1"/>
  <c r="Z1746" i="2"/>
  <c r="I1746" i="2"/>
  <c r="H1746" i="2"/>
  <c r="Z1745" i="2"/>
  <c r="I1745" i="2"/>
  <c r="H1745" i="2"/>
  <c r="Z1744" i="2"/>
  <c r="I1744" i="2"/>
  <c r="H1744" i="2"/>
  <c r="K1744" i="2" s="1"/>
  <c r="Z1743" i="2"/>
  <c r="I1743" i="2"/>
  <c r="H1743" i="2"/>
  <c r="Z1742" i="2"/>
  <c r="I1742" i="2"/>
  <c r="H1742" i="2"/>
  <c r="K1742" i="2" s="1"/>
  <c r="Z1741" i="2"/>
  <c r="I1741" i="2"/>
  <c r="H1741" i="2"/>
  <c r="Z1740" i="2"/>
  <c r="I1740" i="2"/>
  <c r="H1740" i="2"/>
  <c r="K1740" i="2" s="1"/>
  <c r="Z1739" i="2"/>
  <c r="I1739" i="2"/>
  <c r="H1739" i="2"/>
  <c r="Z1738" i="2"/>
  <c r="I1738" i="2"/>
  <c r="H1738" i="2"/>
  <c r="K1738" i="2" s="1"/>
  <c r="Z1737" i="2"/>
  <c r="I1737" i="2"/>
  <c r="H1737" i="2"/>
  <c r="Z1736" i="2"/>
  <c r="I1736" i="2"/>
  <c r="H1736" i="2"/>
  <c r="K1736" i="2" s="1"/>
  <c r="Z1735" i="2"/>
  <c r="I1735" i="2"/>
  <c r="H1735" i="2"/>
  <c r="Z1734" i="2"/>
  <c r="I1734" i="2"/>
  <c r="H1734" i="2"/>
  <c r="K1734" i="2" s="1"/>
  <c r="Z1733" i="2"/>
  <c r="I1733" i="2"/>
  <c r="H1733" i="2"/>
  <c r="Z1732" i="2"/>
  <c r="I1732" i="2"/>
  <c r="H1732" i="2"/>
  <c r="K1732" i="2" s="1"/>
  <c r="Z1731" i="2"/>
  <c r="I1731" i="2"/>
  <c r="H1731" i="2"/>
  <c r="Z1730" i="2"/>
  <c r="I1730" i="2"/>
  <c r="H1730" i="2"/>
  <c r="K1730" i="2" s="1"/>
  <c r="Z1729" i="2"/>
  <c r="I1729" i="2"/>
  <c r="H1729" i="2"/>
  <c r="Z1728" i="2"/>
  <c r="I1728" i="2"/>
  <c r="H1728" i="2"/>
  <c r="K1728" i="2" s="1"/>
  <c r="Z1727" i="2"/>
  <c r="I1727" i="2"/>
  <c r="H1727" i="2"/>
  <c r="Z1726" i="2"/>
  <c r="I1726" i="2"/>
  <c r="H1726" i="2"/>
  <c r="K1726" i="2" s="1"/>
  <c r="Z1725" i="2"/>
  <c r="I1725" i="2"/>
  <c r="H1725" i="2"/>
  <c r="Z1724" i="2"/>
  <c r="I1724" i="2"/>
  <c r="H1724" i="2"/>
  <c r="K1724" i="2" s="1"/>
  <c r="Z1723" i="2"/>
  <c r="I1723" i="2"/>
  <c r="H1723" i="2"/>
  <c r="Z1722" i="2"/>
  <c r="I1722" i="2"/>
  <c r="H1722" i="2"/>
  <c r="K1722" i="2" s="1"/>
  <c r="Z1721" i="2"/>
  <c r="I1721" i="2"/>
  <c r="H1721" i="2"/>
  <c r="Z1720" i="2"/>
  <c r="I1720" i="2"/>
  <c r="H1720" i="2"/>
  <c r="K1720" i="2" s="1"/>
  <c r="Z1719" i="2"/>
  <c r="I1719" i="2"/>
  <c r="H1719" i="2"/>
  <c r="Z1718" i="2"/>
  <c r="I1718" i="2"/>
  <c r="H1718" i="2"/>
  <c r="K1718" i="2" s="1"/>
  <c r="Z1717" i="2"/>
  <c r="I1717" i="2"/>
  <c r="H1717" i="2"/>
  <c r="K1717" i="2" s="1"/>
  <c r="Z1716" i="2"/>
  <c r="I1716" i="2"/>
  <c r="H1716" i="2"/>
  <c r="K1716" i="2" s="1"/>
  <c r="Z1715" i="2"/>
  <c r="I1715" i="2"/>
  <c r="H1715" i="2"/>
  <c r="Z1714" i="2"/>
  <c r="I1714" i="2"/>
  <c r="H1714" i="2"/>
  <c r="K1714" i="2" s="1"/>
  <c r="Z1713" i="2"/>
  <c r="I1713" i="2"/>
  <c r="H1713" i="2"/>
  <c r="K1713" i="2" s="1"/>
  <c r="Z1712" i="2"/>
  <c r="I1712" i="2"/>
  <c r="H1712" i="2"/>
  <c r="K1712" i="2" s="1"/>
  <c r="Z1711" i="2"/>
  <c r="I1711" i="2"/>
  <c r="H1711" i="2"/>
  <c r="Z1710" i="2"/>
  <c r="I1710" i="2"/>
  <c r="H1710" i="2"/>
  <c r="K1710" i="2" s="1"/>
  <c r="Z1709" i="2"/>
  <c r="I1709" i="2"/>
  <c r="H1709" i="2"/>
  <c r="K1709" i="2" s="1"/>
  <c r="Z1708" i="2"/>
  <c r="I1708" i="2"/>
  <c r="H1708" i="2"/>
  <c r="K1708" i="2" s="1"/>
  <c r="Z1707" i="2"/>
  <c r="I1707" i="2"/>
  <c r="H1707" i="2"/>
  <c r="Z1706" i="2"/>
  <c r="I1706" i="2"/>
  <c r="H1706" i="2"/>
  <c r="K1706" i="2" s="1"/>
  <c r="Z1705" i="2"/>
  <c r="I1705" i="2"/>
  <c r="H1705" i="2"/>
  <c r="Z1704" i="2"/>
  <c r="I1704" i="2"/>
  <c r="H1704" i="2"/>
  <c r="K1704" i="2" s="1"/>
  <c r="Z1703" i="2"/>
  <c r="I1703" i="2"/>
  <c r="H1703" i="2"/>
  <c r="Z1702" i="2"/>
  <c r="I1702" i="2"/>
  <c r="H1702" i="2"/>
  <c r="K1702" i="2" s="1"/>
  <c r="Z1701" i="2"/>
  <c r="I1701" i="2"/>
  <c r="H1701" i="2"/>
  <c r="K1701" i="2" s="1"/>
  <c r="Z1700" i="2"/>
  <c r="I1700" i="2"/>
  <c r="H1700" i="2"/>
  <c r="Z1699" i="2"/>
  <c r="I1699" i="2"/>
  <c r="H1699" i="2"/>
  <c r="Z1698" i="2"/>
  <c r="I1698" i="2"/>
  <c r="H1698" i="2"/>
  <c r="Z1697" i="2"/>
  <c r="I1697" i="2"/>
  <c r="K1697" i="2" s="1"/>
  <c r="H1697" i="2"/>
  <c r="Z1696" i="2"/>
  <c r="I1696" i="2"/>
  <c r="H1696" i="2"/>
  <c r="Z1695" i="2"/>
  <c r="I1695" i="2"/>
  <c r="K1695" i="2" s="1"/>
  <c r="H1695" i="2"/>
  <c r="Z1694" i="2"/>
  <c r="I1694" i="2"/>
  <c r="H1694" i="2"/>
  <c r="Z1693" i="2"/>
  <c r="I1693" i="2"/>
  <c r="H1693" i="2"/>
  <c r="Z1692" i="2"/>
  <c r="I1692" i="2"/>
  <c r="H1692" i="2"/>
  <c r="Z1691" i="2"/>
  <c r="I1691" i="2"/>
  <c r="K1691" i="2" s="1"/>
  <c r="H1691" i="2"/>
  <c r="Z1690" i="2"/>
  <c r="I1690" i="2"/>
  <c r="H1690" i="2"/>
  <c r="K1690" i="2" s="1"/>
  <c r="Z1689" i="2"/>
  <c r="I1689" i="2"/>
  <c r="K1689" i="2" s="1"/>
  <c r="H1689" i="2"/>
  <c r="Z1688" i="2"/>
  <c r="I1688" i="2"/>
  <c r="H1688" i="2"/>
  <c r="Z1687" i="2"/>
  <c r="I1687" i="2"/>
  <c r="K1687" i="2" s="1"/>
  <c r="H1687" i="2"/>
  <c r="Z1686" i="2"/>
  <c r="I1686" i="2"/>
  <c r="H1686" i="2"/>
  <c r="Z1685" i="2"/>
  <c r="I1685" i="2"/>
  <c r="H1685" i="2"/>
  <c r="K1685" i="2" s="1"/>
  <c r="Z1684" i="2"/>
  <c r="I1684" i="2"/>
  <c r="H1684" i="2"/>
  <c r="K1684" i="2" s="1"/>
  <c r="Z1683" i="2"/>
  <c r="I1683" i="2"/>
  <c r="H1683" i="2"/>
  <c r="K1683" i="2" s="1"/>
  <c r="Z1682" i="2"/>
  <c r="I1682" i="2"/>
  <c r="H1682" i="2"/>
  <c r="K1682" i="2" s="1"/>
  <c r="Z1681" i="2"/>
  <c r="I1681" i="2"/>
  <c r="H1681" i="2"/>
  <c r="K1681" i="2" s="1"/>
  <c r="Z1680" i="2"/>
  <c r="I1680" i="2"/>
  <c r="H1680" i="2"/>
  <c r="K1680" i="2" s="1"/>
  <c r="Z1679" i="2"/>
  <c r="I1679" i="2"/>
  <c r="H1679" i="2"/>
  <c r="K1679" i="2" s="1"/>
  <c r="Z1678" i="2"/>
  <c r="I1678" i="2"/>
  <c r="H1678" i="2"/>
  <c r="K1678" i="2" s="1"/>
  <c r="Z1677" i="2"/>
  <c r="I1677" i="2"/>
  <c r="H1677" i="2"/>
  <c r="K1677" i="2" s="1"/>
  <c r="Z1676" i="2"/>
  <c r="I1676" i="2"/>
  <c r="H1676" i="2"/>
  <c r="K1676" i="2" s="1"/>
  <c r="Z1675" i="2"/>
  <c r="I1675" i="2"/>
  <c r="H1675" i="2"/>
  <c r="K1675" i="2" s="1"/>
  <c r="Z1674" i="2"/>
  <c r="I1674" i="2"/>
  <c r="H1674" i="2"/>
  <c r="K1674" i="2" s="1"/>
  <c r="Z1673" i="2"/>
  <c r="I1673" i="2"/>
  <c r="H1673" i="2"/>
  <c r="K1673" i="2" s="1"/>
  <c r="Z1672" i="2"/>
  <c r="I1672" i="2"/>
  <c r="H1672" i="2"/>
  <c r="K1672" i="2" s="1"/>
  <c r="Z1671" i="2"/>
  <c r="I1671" i="2"/>
  <c r="H1671" i="2"/>
  <c r="K1671" i="2" s="1"/>
  <c r="Z1670" i="2"/>
  <c r="I1670" i="2"/>
  <c r="H1670" i="2"/>
  <c r="K1670" i="2" s="1"/>
  <c r="Z1669" i="2"/>
  <c r="I1669" i="2"/>
  <c r="H1669" i="2"/>
  <c r="K1669" i="2" s="1"/>
  <c r="Z1668" i="2"/>
  <c r="I1668" i="2"/>
  <c r="H1668" i="2"/>
  <c r="K1668" i="2" s="1"/>
  <c r="Z1667" i="2"/>
  <c r="I1667" i="2"/>
  <c r="H1667" i="2"/>
  <c r="K1667" i="2" s="1"/>
  <c r="Z1666" i="2"/>
  <c r="I1666" i="2"/>
  <c r="H1666" i="2"/>
  <c r="K1666" i="2" s="1"/>
  <c r="Z1665" i="2"/>
  <c r="I1665" i="2"/>
  <c r="H1665" i="2"/>
  <c r="K1665" i="2" s="1"/>
  <c r="Z1664" i="2"/>
  <c r="I1664" i="2"/>
  <c r="H1664" i="2"/>
  <c r="K1664" i="2" s="1"/>
  <c r="Z1663" i="2"/>
  <c r="I1663" i="2"/>
  <c r="H1663" i="2"/>
  <c r="K1663" i="2" s="1"/>
  <c r="Z1662" i="2"/>
  <c r="I1662" i="2"/>
  <c r="H1662" i="2"/>
  <c r="K1662" i="2" s="1"/>
  <c r="Z1661" i="2"/>
  <c r="I1661" i="2"/>
  <c r="H1661" i="2"/>
  <c r="K1661" i="2" s="1"/>
  <c r="Z1660" i="2"/>
  <c r="I1660" i="2"/>
  <c r="H1660" i="2"/>
  <c r="K1660" i="2" s="1"/>
  <c r="Z1659" i="2"/>
  <c r="I1659" i="2"/>
  <c r="H1659" i="2"/>
  <c r="K1659" i="2" s="1"/>
  <c r="Z1658" i="2"/>
  <c r="I1658" i="2"/>
  <c r="H1658" i="2"/>
  <c r="K1658" i="2" s="1"/>
  <c r="Z1657" i="2"/>
  <c r="I1657" i="2"/>
  <c r="H1657" i="2"/>
  <c r="K1657" i="2" s="1"/>
  <c r="Z1656" i="2"/>
  <c r="I1656" i="2"/>
  <c r="H1656" i="2"/>
  <c r="K1656" i="2" s="1"/>
  <c r="Z1655" i="2"/>
  <c r="I1655" i="2"/>
  <c r="H1655" i="2"/>
  <c r="K1655" i="2" s="1"/>
  <c r="Z1654" i="2"/>
  <c r="I1654" i="2"/>
  <c r="H1654" i="2"/>
  <c r="K1654" i="2" s="1"/>
  <c r="Z1653" i="2"/>
  <c r="I1653" i="2"/>
  <c r="H1653" i="2"/>
  <c r="K1653" i="2" s="1"/>
  <c r="Z1652" i="2"/>
  <c r="I1652" i="2"/>
  <c r="H1652" i="2"/>
  <c r="K1652" i="2" s="1"/>
  <c r="Z1651" i="2"/>
  <c r="I1651" i="2"/>
  <c r="H1651" i="2"/>
  <c r="K1651" i="2" s="1"/>
  <c r="Z1650" i="2"/>
  <c r="I1650" i="2"/>
  <c r="H1650" i="2"/>
  <c r="K1650" i="2" s="1"/>
  <c r="Z1649" i="2"/>
  <c r="I1649" i="2"/>
  <c r="H1649" i="2"/>
  <c r="K1649" i="2" s="1"/>
  <c r="Z1648" i="2"/>
  <c r="I1648" i="2"/>
  <c r="H1648" i="2"/>
  <c r="K1648" i="2" s="1"/>
  <c r="Z1647" i="2"/>
  <c r="I1647" i="2"/>
  <c r="H1647" i="2"/>
  <c r="K1647" i="2" s="1"/>
  <c r="Z1646" i="2"/>
  <c r="I1646" i="2"/>
  <c r="H1646" i="2"/>
  <c r="K1646" i="2" s="1"/>
  <c r="Z1645" i="2"/>
  <c r="I1645" i="2"/>
  <c r="H1645" i="2"/>
  <c r="K1645" i="2" s="1"/>
  <c r="Z1644" i="2"/>
  <c r="I1644" i="2"/>
  <c r="H1644" i="2"/>
  <c r="K1644" i="2" s="1"/>
  <c r="Z1643" i="2"/>
  <c r="I1643" i="2"/>
  <c r="H1643" i="2"/>
  <c r="K1643" i="2" s="1"/>
  <c r="Z1642" i="2"/>
  <c r="I1642" i="2"/>
  <c r="H1642" i="2"/>
  <c r="K1642" i="2" s="1"/>
  <c r="Z1641" i="2"/>
  <c r="I1641" i="2"/>
  <c r="H1641" i="2"/>
  <c r="K1641" i="2" s="1"/>
  <c r="Z1640" i="2"/>
  <c r="I1640" i="2"/>
  <c r="H1640" i="2"/>
  <c r="K1640" i="2" s="1"/>
  <c r="Z1639" i="2"/>
  <c r="I1639" i="2"/>
  <c r="H1639" i="2"/>
  <c r="K1639" i="2" s="1"/>
  <c r="Z1638" i="2"/>
  <c r="I1638" i="2"/>
  <c r="H1638" i="2"/>
  <c r="K1638" i="2" s="1"/>
  <c r="Z1637" i="2"/>
  <c r="I1637" i="2"/>
  <c r="H1637" i="2"/>
  <c r="K1637" i="2" s="1"/>
  <c r="Z1636" i="2"/>
  <c r="I1636" i="2"/>
  <c r="H1636" i="2"/>
  <c r="K1636" i="2" s="1"/>
  <c r="Z1635" i="2"/>
  <c r="I1635" i="2"/>
  <c r="H1635" i="2"/>
  <c r="K1635" i="2" s="1"/>
  <c r="Z1634" i="2"/>
  <c r="I1634" i="2"/>
  <c r="H1634" i="2"/>
  <c r="K1634" i="2" s="1"/>
  <c r="Z1633" i="2"/>
  <c r="I1633" i="2"/>
  <c r="H1633" i="2"/>
  <c r="K1633" i="2" s="1"/>
  <c r="Z1632" i="2"/>
  <c r="I1632" i="2"/>
  <c r="H1632" i="2"/>
  <c r="K1632" i="2" s="1"/>
  <c r="Z1631" i="2"/>
  <c r="I1631" i="2"/>
  <c r="H1631" i="2"/>
  <c r="K1631" i="2" s="1"/>
  <c r="Z1630" i="2"/>
  <c r="I1630" i="2"/>
  <c r="H1630" i="2"/>
  <c r="K1630" i="2" s="1"/>
  <c r="Z1629" i="2"/>
  <c r="I1629" i="2"/>
  <c r="H1629" i="2"/>
  <c r="K1629" i="2" s="1"/>
  <c r="Z1628" i="2"/>
  <c r="I1628" i="2"/>
  <c r="H1628" i="2"/>
  <c r="K1628" i="2" s="1"/>
  <c r="Z1627" i="2"/>
  <c r="I1627" i="2"/>
  <c r="H1627" i="2"/>
  <c r="K1627" i="2" s="1"/>
  <c r="Z1626" i="2"/>
  <c r="I1626" i="2"/>
  <c r="H1626" i="2"/>
  <c r="K1626" i="2" s="1"/>
  <c r="Z1625" i="2"/>
  <c r="I1625" i="2"/>
  <c r="H1625" i="2"/>
  <c r="K1625" i="2" s="1"/>
  <c r="Z1624" i="2"/>
  <c r="I1624" i="2"/>
  <c r="H1624" i="2"/>
  <c r="K1624" i="2" s="1"/>
  <c r="Z1623" i="2"/>
  <c r="I1623" i="2"/>
  <c r="H1623" i="2"/>
  <c r="K1623" i="2" s="1"/>
  <c r="Z1622" i="2"/>
  <c r="I1622" i="2"/>
  <c r="H1622" i="2"/>
  <c r="K1622" i="2" s="1"/>
  <c r="Z1621" i="2"/>
  <c r="I1621" i="2"/>
  <c r="H1621" i="2"/>
  <c r="K1621" i="2" s="1"/>
  <c r="Z1620" i="2"/>
  <c r="I1620" i="2"/>
  <c r="H1620" i="2"/>
  <c r="K1620" i="2" s="1"/>
  <c r="Z1619" i="2"/>
  <c r="I1619" i="2"/>
  <c r="H1619" i="2"/>
  <c r="K1619" i="2" s="1"/>
  <c r="Z1618" i="2"/>
  <c r="I1618" i="2"/>
  <c r="H1618" i="2"/>
  <c r="K1618" i="2" s="1"/>
  <c r="Z1617" i="2"/>
  <c r="I1617" i="2"/>
  <c r="H1617" i="2"/>
  <c r="K1617" i="2" s="1"/>
  <c r="Z1616" i="2"/>
  <c r="I1616" i="2"/>
  <c r="H1616" i="2"/>
  <c r="K1616" i="2" s="1"/>
  <c r="Z1615" i="2"/>
  <c r="I1615" i="2"/>
  <c r="H1615" i="2"/>
  <c r="K1615" i="2" s="1"/>
  <c r="Z1614" i="2"/>
  <c r="I1614" i="2"/>
  <c r="H1614" i="2"/>
  <c r="K1614" i="2" s="1"/>
  <c r="Z1613" i="2"/>
  <c r="I1613" i="2"/>
  <c r="H1613" i="2"/>
  <c r="K1613" i="2" s="1"/>
  <c r="Z1612" i="2"/>
  <c r="I1612" i="2"/>
  <c r="H1612" i="2"/>
  <c r="K1612" i="2" s="1"/>
  <c r="Z1611" i="2"/>
  <c r="I1611" i="2"/>
  <c r="H1611" i="2"/>
  <c r="K1611" i="2" s="1"/>
  <c r="Z1610" i="2"/>
  <c r="I1610" i="2"/>
  <c r="H1610" i="2"/>
  <c r="K1610" i="2" s="1"/>
  <c r="Z1609" i="2"/>
  <c r="I1609" i="2"/>
  <c r="H1609" i="2"/>
  <c r="K1609" i="2" s="1"/>
  <c r="Z1608" i="2"/>
  <c r="I1608" i="2"/>
  <c r="H1608" i="2"/>
  <c r="K1608" i="2" s="1"/>
  <c r="Z1607" i="2"/>
  <c r="I1607" i="2"/>
  <c r="H1607" i="2"/>
  <c r="K1607" i="2" s="1"/>
  <c r="Z1606" i="2"/>
  <c r="I1606" i="2"/>
  <c r="H1606" i="2"/>
  <c r="K1606" i="2" s="1"/>
  <c r="Z1605" i="2"/>
  <c r="I1605" i="2"/>
  <c r="H1605" i="2"/>
  <c r="K1605" i="2" s="1"/>
  <c r="Z1604" i="2"/>
  <c r="I1604" i="2"/>
  <c r="H1604" i="2"/>
  <c r="K1604" i="2" s="1"/>
  <c r="Z1603" i="2"/>
  <c r="I1603" i="2"/>
  <c r="H1603" i="2"/>
  <c r="K1603" i="2" s="1"/>
  <c r="Z1602" i="2"/>
  <c r="I1602" i="2"/>
  <c r="H1602" i="2"/>
  <c r="K1602" i="2" s="1"/>
  <c r="Z1601" i="2"/>
  <c r="I1601" i="2"/>
  <c r="H1601" i="2"/>
  <c r="K1601" i="2" s="1"/>
  <c r="Z1600" i="2"/>
  <c r="I1600" i="2"/>
  <c r="H1600" i="2"/>
  <c r="K1600" i="2" s="1"/>
  <c r="Z1599" i="2"/>
  <c r="I1599" i="2"/>
  <c r="H1599" i="2"/>
  <c r="K1599" i="2" s="1"/>
  <c r="Z1598" i="2"/>
  <c r="I1598" i="2"/>
  <c r="H1598" i="2"/>
  <c r="K1598" i="2" s="1"/>
  <c r="Z1597" i="2"/>
  <c r="I1597" i="2"/>
  <c r="H1597" i="2"/>
  <c r="K1597" i="2" s="1"/>
  <c r="Z1596" i="2"/>
  <c r="I1596" i="2"/>
  <c r="H1596" i="2"/>
  <c r="K1596" i="2" s="1"/>
  <c r="Z1595" i="2"/>
  <c r="I1595" i="2"/>
  <c r="H1595" i="2"/>
  <c r="K1595" i="2" s="1"/>
  <c r="Z1594" i="2"/>
  <c r="I1594" i="2"/>
  <c r="H1594" i="2"/>
  <c r="K1594" i="2" s="1"/>
  <c r="Z1593" i="2"/>
  <c r="I1593" i="2"/>
  <c r="H1593" i="2"/>
  <c r="K1593" i="2" s="1"/>
  <c r="Z1592" i="2"/>
  <c r="I1592" i="2"/>
  <c r="H1592" i="2"/>
  <c r="K1592" i="2" s="1"/>
  <c r="Z1591" i="2"/>
  <c r="I1591" i="2"/>
  <c r="H1591" i="2"/>
  <c r="K1591" i="2" s="1"/>
  <c r="Z1590" i="2"/>
  <c r="I1590" i="2"/>
  <c r="H1590" i="2"/>
  <c r="K1590" i="2" s="1"/>
  <c r="Z1589" i="2"/>
  <c r="I1589" i="2"/>
  <c r="H1589" i="2"/>
  <c r="K1589" i="2" s="1"/>
  <c r="Z1588" i="2"/>
  <c r="I1588" i="2"/>
  <c r="H1588" i="2"/>
  <c r="K1588" i="2" s="1"/>
  <c r="Z1587" i="2"/>
  <c r="I1587" i="2"/>
  <c r="H1587" i="2"/>
  <c r="K1587" i="2" s="1"/>
  <c r="Z1586" i="2"/>
  <c r="I1586" i="2"/>
  <c r="H1586" i="2"/>
  <c r="K1586" i="2" s="1"/>
  <c r="Z1585" i="2"/>
  <c r="I1585" i="2"/>
  <c r="H1585" i="2"/>
  <c r="K1585" i="2" s="1"/>
  <c r="Z1584" i="2"/>
  <c r="I1584" i="2"/>
  <c r="H1584" i="2"/>
  <c r="K1584" i="2" s="1"/>
  <c r="Z1583" i="2"/>
  <c r="I1583" i="2"/>
  <c r="H1583" i="2"/>
  <c r="K1583" i="2" s="1"/>
  <c r="Z1582" i="2"/>
  <c r="I1582" i="2"/>
  <c r="H1582" i="2"/>
  <c r="K1582" i="2" s="1"/>
  <c r="Z1581" i="2"/>
  <c r="I1581" i="2"/>
  <c r="H1581" i="2"/>
  <c r="K1581" i="2" s="1"/>
  <c r="Z1580" i="2"/>
  <c r="I1580" i="2"/>
  <c r="H1580" i="2"/>
  <c r="K1580" i="2" s="1"/>
  <c r="Z1579" i="2"/>
  <c r="I1579" i="2"/>
  <c r="H1579" i="2"/>
  <c r="K1579" i="2" s="1"/>
  <c r="Z1578" i="2"/>
  <c r="I1578" i="2"/>
  <c r="H1578" i="2"/>
  <c r="K1578" i="2" s="1"/>
  <c r="Z1577" i="2"/>
  <c r="K1577" i="2"/>
  <c r="I1577" i="2"/>
  <c r="H1577" i="2"/>
  <c r="Z1576" i="2"/>
  <c r="K1576" i="2"/>
  <c r="I1576" i="2"/>
  <c r="H1576" i="2"/>
  <c r="Z1575" i="2"/>
  <c r="K1575" i="2"/>
  <c r="I1575" i="2"/>
  <c r="H1575" i="2"/>
  <c r="Z1574" i="2"/>
  <c r="K1574" i="2"/>
  <c r="I1574" i="2"/>
  <c r="H1574" i="2"/>
  <c r="Z1573" i="2"/>
  <c r="K1573" i="2"/>
  <c r="I1573" i="2"/>
  <c r="H1573" i="2"/>
  <c r="Z1572" i="2"/>
  <c r="K1572" i="2"/>
  <c r="I1572" i="2"/>
  <c r="H1572" i="2"/>
  <c r="Z1571" i="2"/>
  <c r="K1571" i="2"/>
  <c r="I1571" i="2"/>
  <c r="H1571" i="2"/>
  <c r="Z1570" i="2"/>
  <c r="K1570" i="2"/>
  <c r="I1570" i="2"/>
  <c r="H1570" i="2"/>
  <c r="Z1569" i="2"/>
  <c r="K1569" i="2"/>
  <c r="I1569" i="2"/>
  <c r="H1569" i="2"/>
  <c r="Z1568" i="2"/>
  <c r="K1568" i="2"/>
  <c r="I1568" i="2"/>
  <c r="H1568" i="2"/>
  <c r="Z1567" i="2"/>
  <c r="K1567" i="2"/>
  <c r="I1567" i="2"/>
  <c r="H1567" i="2"/>
  <c r="Z1566" i="2"/>
  <c r="K1566" i="2"/>
  <c r="I1566" i="2"/>
  <c r="H1566" i="2"/>
  <c r="Z1565" i="2"/>
  <c r="K1565" i="2"/>
  <c r="I1565" i="2"/>
  <c r="H1565" i="2"/>
  <c r="Z1564" i="2"/>
  <c r="K1564" i="2"/>
  <c r="I1564" i="2"/>
  <c r="H1564" i="2"/>
  <c r="Z1563" i="2"/>
  <c r="K1563" i="2"/>
  <c r="I1563" i="2"/>
  <c r="H1563" i="2"/>
  <c r="Z1562" i="2"/>
  <c r="K1562" i="2"/>
  <c r="I1562" i="2"/>
  <c r="H1562" i="2"/>
  <c r="Z1561" i="2"/>
  <c r="K1561" i="2"/>
  <c r="I1561" i="2"/>
  <c r="H1561" i="2"/>
  <c r="Z1560" i="2"/>
  <c r="K1560" i="2"/>
  <c r="I1560" i="2"/>
  <c r="H1560" i="2"/>
  <c r="Z1559" i="2"/>
  <c r="K1559" i="2"/>
  <c r="I1559" i="2"/>
  <c r="H1559" i="2"/>
  <c r="Z1558" i="2"/>
  <c r="K1558" i="2"/>
  <c r="I1558" i="2"/>
  <c r="H1558" i="2"/>
  <c r="Z1557" i="2"/>
  <c r="K1557" i="2"/>
  <c r="I1557" i="2"/>
  <c r="H1557" i="2"/>
  <c r="Z1556" i="2"/>
  <c r="K1556" i="2"/>
  <c r="I1556" i="2"/>
  <c r="H1556" i="2"/>
  <c r="Z1555" i="2"/>
  <c r="K1555" i="2"/>
  <c r="I1555" i="2"/>
  <c r="H1555" i="2"/>
  <c r="Z1554" i="2"/>
  <c r="K1554" i="2"/>
  <c r="I1554" i="2"/>
  <c r="H1554" i="2"/>
  <c r="Z1553" i="2"/>
  <c r="K1553" i="2"/>
  <c r="I1553" i="2"/>
  <c r="H1553" i="2"/>
  <c r="Z1552" i="2"/>
  <c r="K1552" i="2"/>
  <c r="I1552" i="2"/>
  <c r="H1552" i="2"/>
  <c r="Z1551" i="2"/>
  <c r="K1551" i="2"/>
  <c r="I1551" i="2"/>
  <c r="H1551" i="2"/>
  <c r="Z1550" i="2"/>
  <c r="K1550" i="2"/>
  <c r="I1550" i="2"/>
  <c r="H1550" i="2"/>
  <c r="Z1549" i="2"/>
  <c r="K1549" i="2"/>
  <c r="I1549" i="2"/>
  <c r="H1549" i="2"/>
  <c r="Z1548" i="2"/>
  <c r="K1548" i="2"/>
  <c r="I1548" i="2"/>
  <c r="H1548" i="2"/>
  <c r="Z1547" i="2"/>
  <c r="K1547" i="2"/>
  <c r="I1547" i="2"/>
  <c r="H1547" i="2"/>
  <c r="Z1546" i="2"/>
  <c r="K1546" i="2"/>
  <c r="I1546" i="2"/>
  <c r="H1546" i="2"/>
  <c r="Z1545" i="2"/>
  <c r="K1545" i="2"/>
  <c r="I1545" i="2"/>
  <c r="H1545" i="2"/>
  <c r="Z1544" i="2"/>
  <c r="K1544" i="2"/>
  <c r="I1544" i="2"/>
  <c r="H1544" i="2"/>
  <c r="Z1543" i="2"/>
  <c r="K1543" i="2"/>
  <c r="I1543" i="2"/>
  <c r="H1543" i="2"/>
  <c r="Z1542" i="2"/>
  <c r="K1542" i="2"/>
  <c r="I1542" i="2"/>
  <c r="H1542" i="2"/>
  <c r="Z1541" i="2"/>
  <c r="K1541" i="2"/>
  <c r="I1541" i="2"/>
  <c r="H1541" i="2"/>
  <c r="Z1540" i="2"/>
  <c r="K1540" i="2"/>
  <c r="I1540" i="2"/>
  <c r="H1540" i="2"/>
  <c r="Z1539" i="2"/>
  <c r="K1539" i="2"/>
  <c r="I1539" i="2"/>
  <c r="H1539" i="2"/>
  <c r="Z1538" i="2"/>
  <c r="K1538" i="2"/>
  <c r="I1538" i="2"/>
  <c r="H1538" i="2"/>
  <c r="Z1537" i="2"/>
  <c r="K1537" i="2"/>
  <c r="I1537" i="2"/>
  <c r="H1537" i="2"/>
  <c r="Z1536" i="2"/>
  <c r="K1536" i="2"/>
  <c r="I1536" i="2"/>
  <c r="H1536" i="2"/>
  <c r="Z1535" i="2"/>
  <c r="K1535" i="2"/>
  <c r="I1535" i="2"/>
  <c r="H1535" i="2"/>
  <c r="Z1534" i="2"/>
  <c r="K1534" i="2"/>
  <c r="I1534" i="2"/>
  <c r="H1534" i="2"/>
  <c r="Z1533" i="2"/>
  <c r="K1533" i="2"/>
  <c r="I1533" i="2"/>
  <c r="H1533" i="2"/>
  <c r="Z1532" i="2"/>
  <c r="K1532" i="2"/>
  <c r="I1532" i="2"/>
  <c r="H1532" i="2"/>
  <c r="Z1531" i="2"/>
  <c r="K1531" i="2"/>
  <c r="I1531" i="2"/>
  <c r="H1531" i="2"/>
  <c r="Z1530" i="2"/>
  <c r="K1530" i="2"/>
  <c r="I1530" i="2"/>
  <c r="H1530" i="2"/>
  <c r="Z1529" i="2"/>
  <c r="K1529" i="2"/>
  <c r="I1529" i="2"/>
  <c r="H1529" i="2"/>
  <c r="Z1528" i="2"/>
  <c r="K1528" i="2"/>
  <c r="I1528" i="2"/>
  <c r="H1528" i="2"/>
  <c r="Z1527" i="2"/>
  <c r="K1527" i="2"/>
  <c r="I1527" i="2"/>
  <c r="H1527" i="2"/>
  <c r="Z1526" i="2"/>
  <c r="K1526" i="2"/>
  <c r="I1526" i="2"/>
  <c r="H1526" i="2"/>
  <c r="Z1525" i="2"/>
  <c r="K1525" i="2"/>
  <c r="I1525" i="2"/>
  <c r="H1525" i="2"/>
  <c r="Z1524" i="2"/>
  <c r="K1524" i="2"/>
  <c r="I1524" i="2"/>
  <c r="H1524" i="2"/>
  <c r="Z1523" i="2"/>
  <c r="K1523" i="2"/>
  <c r="I1523" i="2"/>
  <c r="H1523" i="2"/>
  <c r="Z1522" i="2"/>
  <c r="K1522" i="2"/>
  <c r="I1522" i="2"/>
  <c r="H1522" i="2"/>
  <c r="Z1521" i="2"/>
  <c r="K1521" i="2"/>
  <c r="I1521" i="2"/>
  <c r="H1521" i="2"/>
  <c r="Z1520" i="2"/>
  <c r="K1520" i="2"/>
  <c r="I1520" i="2"/>
  <c r="H1520" i="2"/>
  <c r="Z1519" i="2"/>
  <c r="K1519" i="2"/>
  <c r="I1519" i="2"/>
  <c r="H1519" i="2"/>
  <c r="Z1518" i="2"/>
  <c r="K1518" i="2"/>
  <c r="I1518" i="2"/>
  <c r="H1518" i="2"/>
  <c r="Z1517" i="2"/>
  <c r="K1517" i="2"/>
  <c r="I1517" i="2"/>
  <c r="H1517" i="2"/>
  <c r="Z1516" i="2"/>
  <c r="K1516" i="2"/>
  <c r="I1516" i="2"/>
  <c r="H1516" i="2"/>
  <c r="Z1515" i="2"/>
  <c r="K1515" i="2"/>
  <c r="I1515" i="2"/>
  <c r="H1515" i="2"/>
  <c r="Z1514" i="2"/>
  <c r="K1514" i="2"/>
  <c r="I1514" i="2"/>
  <c r="H1514" i="2"/>
  <c r="Z1513" i="2"/>
  <c r="K1513" i="2"/>
  <c r="I1513" i="2"/>
  <c r="H1513" i="2"/>
  <c r="Z1512" i="2"/>
  <c r="K1512" i="2"/>
  <c r="I1512" i="2"/>
  <c r="H1512" i="2"/>
  <c r="Z1511" i="2"/>
  <c r="K1511" i="2"/>
  <c r="I1511" i="2"/>
  <c r="H1511" i="2"/>
  <c r="Z1510" i="2"/>
  <c r="K1510" i="2"/>
  <c r="I1510" i="2"/>
  <c r="H1510" i="2"/>
  <c r="Z1509" i="2"/>
  <c r="K1509" i="2"/>
  <c r="I1509" i="2"/>
  <c r="H1509" i="2"/>
  <c r="Z1508" i="2"/>
  <c r="K1508" i="2"/>
  <c r="I1508" i="2"/>
  <c r="H1508" i="2"/>
  <c r="Z1507" i="2"/>
  <c r="K1507" i="2"/>
  <c r="I1507" i="2"/>
  <c r="H1507" i="2"/>
  <c r="Z1506" i="2"/>
  <c r="K1506" i="2"/>
  <c r="I1506" i="2"/>
  <c r="H1506" i="2"/>
  <c r="Z1505" i="2"/>
  <c r="K1505" i="2"/>
  <c r="I1505" i="2"/>
  <c r="H1505" i="2"/>
  <c r="Z1504" i="2"/>
  <c r="K1504" i="2"/>
  <c r="I1504" i="2"/>
  <c r="H1504" i="2"/>
  <c r="Z1503" i="2"/>
  <c r="K1503" i="2"/>
  <c r="I1503" i="2"/>
  <c r="H1503" i="2"/>
  <c r="Z1502" i="2"/>
  <c r="K1502" i="2"/>
  <c r="I1502" i="2"/>
  <c r="H1502" i="2"/>
  <c r="Z1501" i="2"/>
  <c r="K1501" i="2"/>
  <c r="I1501" i="2"/>
  <c r="H1501" i="2"/>
  <c r="Z1500" i="2"/>
  <c r="K1500" i="2"/>
  <c r="I1500" i="2"/>
  <c r="H1500" i="2"/>
  <c r="Z1499" i="2"/>
  <c r="K1499" i="2"/>
  <c r="I1499" i="2"/>
  <c r="H1499" i="2"/>
  <c r="Z1498" i="2"/>
  <c r="K1498" i="2"/>
  <c r="I1498" i="2"/>
  <c r="H1498" i="2"/>
  <c r="Z1497" i="2"/>
  <c r="K1497" i="2"/>
  <c r="I1497" i="2"/>
  <c r="H1497" i="2"/>
  <c r="Z1496" i="2"/>
  <c r="K1496" i="2"/>
  <c r="I1496" i="2"/>
  <c r="H1496" i="2"/>
  <c r="Z1495" i="2"/>
  <c r="K1495" i="2"/>
  <c r="I1495" i="2"/>
  <c r="H1495" i="2"/>
  <c r="Z1494" i="2"/>
  <c r="K1494" i="2"/>
  <c r="I1494" i="2"/>
  <c r="H1494" i="2"/>
  <c r="Z1493" i="2"/>
  <c r="K1493" i="2"/>
  <c r="I1493" i="2"/>
  <c r="H1493" i="2"/>
  <c r="Z1492" i="2"/>
  <c r="K1492" i="2"/>
  <c r="I1492" i="2"/>
  <c r="H1492" i="2"/>
  <c r="Z1491" i="2"/>
  <c r="K1491" i="2"/>
  <c r="I1491" i="2"/>
  <c r="H1491" i="2"/>
  <c r="Z1490" i="2"/>
  <c r="K1490" i="2"/>
  <c r="I1490" i="2"/>
  <c r="H1490" i="2"/>
  <c r="Z1489" i="2"/>
  <c r="K1489" i="2"/>
  <c r="I1489" i="2"/>
  <c r="H1489" i="2"/>
  <c r="Z1488" i="2"/>
  <c r="K1488" i="2"/>
  <c r="I1488" i="2"/>
  <c r="H1488" i="2"/>
  <c r="Z1487" i="2"/>
  <c r="K1487" i="2"/>
  <c r="I1487" i="2"/>
  <c r="H1487" i="2"/>
  <c r="Z1486" i="2"/>
  <c r="K1486" i="2"/>
  <c r="I1486" i="2"/>
  <c r="H1486" i="2"/>
  <c r="Z1485" i="2"/>
  <c r="K1485" i="2"/>
  <c r="I1485" i="2"/>
  <c r="H1485" i="2"/>
  <c r="Z1484" i="2"/>
  <c r="I1484" i="2"/>
  <c r="K1484" i="2" s="1"/>
  <c r="H1484" i="2"/>
  <c r="Z1483" i="2"/>
  <c r="I1483" i="2"/>
  <c r="K1483" i="2" s="1"/>
  <c r="H1483" i="2"/>
  <c r="Z1482" i="2"/>
  <c r="I1482" i="2"/>
  <c r="K1482" i="2" s="1"/>
  <c r="H1482" i="2"/>
  <c r="Z1481" i="2"/>
  <c r="I1481" i="2"/>
  <c r="K1481" i="2" s="1"/>
  <c r="H1481" i="2"/>
  <c r="Z1480" i="2"/>
  <c r="I1480" i="2"/>
  <c r="K1480" i="2" s="1"/>
  <c r="H1480" i="2"/>
  <c r="Z1479" i="2"/>
  <c r="I1479" i="2"/>
  <c r="K1479" i="2" s="1"/>
  <c r="H1479" i="2"/>
  <c r="Z1478" i="2"/>
  <c r="I1478" i="2"/>
  <c r="K1478" i="2" s="1"/>
  <c r="H1478" i="2"/>
  <c r="Z1477" i="2"/>
  <c r="I1477" i="2"/>
  <c r="K1477" i="2" s="1"/>
  <c r="H1477" i="2"/>
  <c r="Z1476" i="2"/>
  <c r="I1476" i="2"/>
  <c r="K1476" i="2" s="1"/>
  <c r="H1476" i="2"/>
  <c r="Z1475" i="2"/>
  <c r="I1475" i="2"/>
  <c r="K1475" i="2" s="1"/>
  <c r="H1475" i="2"/>
  <c r="Z1474" i="2"/>
  <c r="I1474" i="2"/>
  <c r="K1474" i="2" s="1"/>
  <c r="H1474" i="2"/>
  <c r="Z1473" i="2"/>
  <c r="I1473" i="2"/>
  <c r="K1473" i="2" s="1"/>
  <c r="H1473" i="2"/>
  <c r="Z1472" i="2"/>
  <c r="I1472" i="2"/>
  <c r="K1472" i="2" s="1"/>
  <c r="H1472" i="2"/>
  <c r="Z1471" i="2"/>
  <c r="I1471" i="2"/>
  <c r="K1471" i="2" s="1"/>
  <c r="H1471" i="2"/>
  <c r="Z1470" i="2"/>
  <c r="I1470" i="2"/>
  <c r="K1470" i="2" s="1"/>
  <c r="H1470" i="2"/>
  <c r="Z1469" i="2"/>
  <c r="I1469" i="2"/>
  <c r="K1469" i="2" s="1"/>
  <c r="H1469" i="2"/>
  <c r="Z1468" i="2"/>
  <c r="I1468" i="2"/>
  <c r="K1468" i="2" s="1"/>
  <c r="H1468" i="2"/>
  <c r="Z1467" i="2"/>
  <c r="I1467" i="2"/>
  <c r="K1467" i="2" s="1"/>
  <c r="H1467" i="2"/>
  <c r="Z1466" i="2"/>
  <c r="I1466" i="2"/>
  <c r="K1466" i="2" s="1"/>
  <c r="H1466" i="2"/>
  <c r="Z1465" i="2"/>
  <c r="I1465" i="2"/>
  <c r="K1465" i="2" s="1"/>
  <c r="H1465" i="2"/>
  <c r="Z1464" i="2"/>
  <c r="I1464" i="2"/>
  <c r="K1464" i="2" s="1"/>
  <c r="H1464" i="2"/>
  <c r="Z1463" i="2"/>
  <c r="I1463" i="2"/>
  <c r="K1463" i="2" s="1"/>
  <c r="H1463" i="2"/>
  <c r="Z1462" i="2"/>
  <c r="I1462" i="2"/>
  <c r="K1462" i="2" s="1"/>
  <c r="H1462" i="2"/>
  <c r="Z1461" i="2"/>
  <c r="I1461" i="2"/>
  <c r="K1461" i="2" s="1"/>
  <c r="H1461" i="2"/>
  <c r="Z1460" i="2"/>
  <c r="I1460" i="2"/>
  <c r="K1460" i="2" s="1"/>
  <c r="H1460" i="2"/>
  <c r="Z1459" i="2"/>
  <c r="I1459" i="2"/>
  <c r="K1459" i="2" s="1"/>
  <c r="H1459" i="2"/>
  <c r="Z1458" i="2"/>
  <c r="I1458" i="2"/>
  <c r="K1458" i="2" s="1"/>
  <c r="H1458" i="2"/>
  <c r="Z1457" i="2"/>
  <c r="I1457" i="2"/>
  <c r="K1457" i="2" s="1"/>
  <c r="H1457" i="2"/>
  <c r="Z1456" i="2"/>
  <c r="I1456" i="2"/>
  <c r="K1456" i="2" s="1"/>
  <c r="H1456" i="2"/>
  <c r="Z1455" i="2"/>
  <c r="I1455" i="2"/>
  <c r="K1455" i="2" s="1"/>
  <c r="H1455" i="2"/>
  <c r="Z1454" i="2"/>
  <c r="I1454" i="2"/>
  <c r="K1454" i="2" s="1"/>
  <c r="H1454" i="2"/>
  <c r="Z1453" i="2"/>
  <c r="I1453" i="2"/>
  <c r="K1453" i="2" s="1"/>
  <c r="H1453" i="2"/>
  <c r="Z1452" i="2"/>
  <c r="I1452" i="2"/>
  <c r="K1452" i="2" s="1"/>
  <c r="H1452" i="2"/>
  <c r="Z1451" i="2"/>
  <c r="I1451" i="2"/>
  <c r="K1451" i="2" s="1"/>
  <c r="H1451" i="2"/>
  <c r="Z1450" i="2"/>
  <c r="I1450" i="2"/>
  <c r="K1450" i="2" s="1"/>
  <c r="H1450" i="2"/>
  <c r="Z1449" i="2"/>
  <c r="I1449" i="2"/>
  <c r="K1449" i="2" s="1"/>
  <c r="H1449" i="2"/>
  <c r="Z1448" i="2"/>
  <c r="I1448" i="2"/>
  <c r="K1448" i="2" s="1"/>
  <c r="H1448" i="2"/>
  <c r="Z1447" i="2"/>
  <c r="I1447" i="2"/>
  <c r="K1447" i="2" s="1"/>
  <c r="H1447" i="2"/>
  <c r="Z1446" i="2"/>
  <c r="I1446" i="2"/>
  <c r="K1446" i="2" s="1"/>
  <c r="H1446" i="2"/>
  <c r="Z1445" i="2"/>
  <c r="I1445" i="2"/>
  <c r="K1445" i="2" s="1"/>
  <c r="H1445" i="2"/>
  <c r="Z1444" i="2"/>
  <c r="I1444" i="2"/>
  <c r="K1444" i="2" s="1"/>
  <c r="H1444" i="2"/>
  <c r="Z1443" i="2"/>
  <c r="I1443" i="2"/>
  <c r="K1443" i="2" s="1"/>
  <c r="H1443" i="2"/>
  <c r="Z1442" i="2"/>
  <c r="I1442" i="2"/>
  <c r="K1442" i="2" s="1"/>
  <c r="H1442" i="2"/>
  <c r="Z1441" i="2"/>
  <c r="I1441" i="2"/>
  <c r="K1441" i="2" s="1"/>
  <c r="H1441" i="2"/>
  <c r="Z1440" i="2"/>
  <c r="I1440" i="2"/>
  <c r="K1440" i="2" s="1"/>
  <c r="H1440" i="2"/>
  <c r="Z1439" i="2"/>
  <c r="I1439" i="2"/>
  <c r="K1439" i="2" s="1"/>
  <c r="H1439" i="2"/>
  <c r="Z1438" i="2"/>
  <c r="I1438" i="2"/>
  <c r="K1438" i="2" s="1"/>
  <c r="H1438" i="2"/>
  <c r="Z1437" i="2"/>
  <c r="I1437" i="2"/>
  <c r="K1437" i="2" s="1"/>
  <c r="H1437" i="2"/>
  <c r="Z1436" i="2"/>
  <c r="I1436" i="2"/>
  <c r="K1436" i="2" s="1"/>
  <c r="H1436" i="2"/>
  <c r="Z1435" i="2"/>
  <c r="I1435" i="2"/>
  <c r="K1435" i="2" s="1"/>
  <c r="H1435" i="2"/>
  <c r="Z1434" i="2"/>
  <c r="I1434" i="2"/>
  <c r="K1434" i="2" s="1"/>
  <c r="H1434" i="2"/>
  <c r="Z1433" i="2"/>
  <c r="I1433" i="2"/>
  <c r="K1433" i="2" s="1"/>
  <c r="H1433" i="2"/>
  <c r="Z1432" i="2"/>
  <c r="I1432" i="2"/>
  <c r="K1432" i="2" s="1"/>
  <c r="H1432" i="2"/>
  <c r="Z1431" i="2"/>
  <c r="I1431" i="2"/>
  <c r="K1431" i="2" s="1"/>
  <c r="H1431" i="2"/>
  <c r="Z1430" i="2"/>
  <c r="I1430" i="2"/>
  <c r="K1430" i="2" s="1"/>
  <c r="H1430" i="2"/>
  <c r="Z1429" i="2"/>
  <c r="I1429" i="2"/>
  <c r="K1429" i="2" s="1"/>
  <c r="H1429" i="2"/>
  <c r="Z1428" i="2"/>
  <c r="I1428" i="2"/>
  <c r="K1428" i="2" s="1"/>
  <c r="H1428" i="2"/>
  <c r="Z1427" i="2"/>
  <c r="I1427" i="2"/>
  <c r="K1427" i="2" s="1"/>
  <c r="H1427" i="2"/>
  <c r="Z1426" i="2"/>
  <c r="I1426" i="2"/>
  <c r="K1426" i="2" s="1"/>
  <c r="H1426" i="2"/>
  <c r="Z1425" i="2"/>
  <c r="I1425" i="2"/>
  <c r="K1425" i="2" s="1"/>
  <c r="H1425" i="2"/>
  <c r="Z1424" i="2"/>
  <c r="I1424" i="2"/>
  <c r="K1424" i="2" s="1"/>
  <c r="H1424" i="2"/>
  <c r="Z1423" i="2"/>
  <c r="I1423" i="2"/>
  <c r="K1423" i="2" s="1"/>
  <c r="H1423" i="2"/>
  <c r="Z1422" i="2"/>
  <c r="I1422" i="2"/>
  <c r="K1422" i="2" s="1"/>
  <c r="H1422" i="2"/>
  <c r="Z1421" i="2"/>
  <c r="I1421" i="2"/>
  <c r="K1421" i="2" s="1"/>
  <c r="H1421" i="2"/>
  <c r="Z1420" i="2"/>
  <c r="I1420" i="2"/>
  <c r="K1420" i="2" s="1"/>
  <c r="H1420" i="2"/>
  <c r="Z1419" i="2"/>
  <c r="I1419" i="2"/>
  <c r="K1419" i="2" s="1"/>
  <c r="H1419" i="2"/>
  <c r="Z1418" i="2"/>
  <c r="I1418" i="2"/>
  <c r="K1418" i="2" s="1"/>
  <c r="H1418" i="2"/>
  <c r="Z1417" i="2"/>
  <c r="I1417" i="2"/>
  <c r="K1417" i="2" s="1"/>
  <c r="H1417" i="2"/>
  <c r="Z1416" i="2"/>
  <c r="I1416" i="2"/>
  <c r="K1416" i="2" s="1"/>
  <c r="H1416" i="2"/>
  <c r="Z1415" i="2"/>
  <c r="I1415" i="2"/>
  <c r="K1415" i="2" s="1"/>
  <c r="H1415" i="2"/>
  <c r="Z1414" i="2"/>
  <c r="I1414" i="2"/>
  <c r="K1414" i="2" s="1"/>
  <c r="H1414" i="2"/>
  <c r="Z1413" i="2"/>
  <c r="I1413" i="2"/>
  <c r="K1413" i="2" s="1"/>
  <c r="H1413" i="2"/>
  <c r="Z1412" i="2"/>
  <c r="I1412" i="2"/>
  <c r="K1412" i="2" s="1"/>
  <c r="H1412" i="2"/>
  <c r="Z1411" i="2"/>
  <c r="I1411" i="2"/>
  <c r="K1411" i="2" s="1"/>
  <c r="H1411" i="2"/>
  <c r="Z1410" i="2"/>
  <c r="I1410" i="2"/>
  <c r="K1410" i="2" s="1"/>
  <c r="H1410" i="2"/>
  <c r="Z1409" i="2"/>
  <c r="I1409" i="2"/>
  <c r="K1409" i="2" s="1"/>
  <c r="H1409" i="2"/>
  <c r="Z1408" i="2"/>
  <c r="I1408" i="2"/>
  <c r="K1408" i="2" s="1"/>
  <c r="H1408" i="2"/>
  <c r="Z1407" i="2"/>
  <c r="I1407" i="2"/>
  <c r="K1407" i="2" s="1"/>
  <c r="H1407" i="2"/>
  <c r="Z1406" i="2"/>
  <c r="I1406" i="2"/>
  <c r="K1406" i="2" s="1"/>
  <c r="H1406" i="2"/>
  <c r="Z1405" i="2"/>
  <c r="I1405" i="2"/>
  <c r="K1405" i="2" s="1"/>
  <c r="H1405" i="2"/>
  <c r="Z1404" i="2"/>
  <c r="I1404" i="2"/>
  <c r="K1404" i="2" s="1"/>
  <c r="H1404" i="2"/>
  <c r="Z1403" i="2"/>
  <c r="I1403" i="2"/>
  <c r="K1403" i="2" s="1"/>
  <c r="H1403" i="2"/>
  <c r="Z1402" i="2"/>
  <c r="I1402" i="2"/>
  <c r="K1402" i="2" s="1"/>
  <c r="H1402" i="2"/>
  <c r="Z1401" i="2"/>
  <c r="I1401" i="2"/>
  <c r="K1401" i="2" s="1"/>
  <c r="H1401" i="2"/>
  <c r="Z1400" i="2"/>
  <c r="I1400" i="2"/>
  <c r="K1400" i="2" s="1"/>
  <c r="H1400" i="2"/>
  <c r="Z1399" i="2"/>
  <c r="I1399" i="2"/>
  <c r="K1399" i="2" s="1"/>
  <c r="H1399" i="2"/>
  <c r="Z1398" i="2"/>
  <c r="I1398" i="2"/>
  <c r="K1398" i="2" s="1"/>
  <c r="H1398" i="2"/>
  <c r="Z1397" i="2"/>
  <c r="I1397" i="2"/>
  <c r="K1397" i="2" s="1"/>
  <c r="H1397" i="2"/>
  <c r="Z1396" i="2"/>
  <c r="I1396" i="2"/>
  <c r="K1396" i="2" s="1"/>
  <c r="H1396" i="2"/>
  <c r="Z1395" i="2"/>
  <c r="I1395" i="2"/>
  <c r="K1395" i="2" s="1"/>
  <c r="H1395" i="2"/>
  <c r="Z1394" i="2"/>
  <c r="I1394" i="2"/>
  <c r="K1394" i="2" s="1"/>
  <c r="H1394" i="2"/>
  <c r="Z1393" i="2"/>
  <c r="I1393" i="2"/>
  <c r="K1393" i="2" s="1"/>
  <c r="H1393" i="2"/>
  <c r="Z1392" i="2"/>
  <c r="I1392" i="2"/>
  <c r="K1392" i="2" s="1"/>
  <c r="H1392" i="2"/>
  <c r="Z1391" i="2"/>
  <c r="I1391" i="2"/>
  <c r="K1391" i="2" s="1"/>
  <c r="H1391" i="2"/>
  <c r="Z1390" i="2"/>
  <c r="I1390" i="2"/>
  <c r="K1390" i="2" s="1"/>
  <c r="H1390" i="2"/>
  <c r="Z1389" i="2"/>
  <c r="I1389" i="2"/>
  <c r="K1389" i="2" s="1"/>
  <c r="H1389" i="2"/>
  <c r="Z1388" i="2"/>
  <c r="I1388" i="2"/>
  <c r="K1388" i="2" s="1"/>
  <c r="H1388" i="2"/>
  <c r="Z1387" i="2"/>
  <c r="I1387" i="2"/>
  <c r="K1387" i="2" s="1"/>
  <c r="H1387" i="2"/>
  <c r="Z1386" i="2"/>
  <c r="I1386" i="2"/>
  <c r="K1386" i="2" s="1"/>
  <c r="H1386" i="2"/>
  <c r="Z1385" i="2"/>
  <c r="I1385" i="2"/>
  <c r="K1385" i="2" s="1"/>
  <c r="H1385" i="2"/>
  <c r="Z1384" i="2"/>
  <c r="I1384" i="2"/>
  <c r="K1384" i="2" s="1"/>
  <c r="H1384" i="2"/>
  <c r="Z1383" i="2"/>
  <c r="I1383" i="2"/>
  <c r="K1383" i="2" s="1"/>
  <c r="H1383" i="2"/>
  <c r="Z1382" i="2"/>
  <c r="I1382" i="2"/>
  <c r="K1382" i="2" s="1"/>
  <c r="H1382" i="2"/>
  <c r="Z1381" i="2"/>
  <c r="I1381" i="2"/>
  <c r="K1381" i="2" s="1"/>
  <c r="H1381" i="2"/>
  <c r="Z1380" i="2"/>
  <c r="I1380" i="2"/>
  <c r="K1380" i="2" s="1"/>
  <c r="H1380" i="2"/>
  <c r="Z1379" i="2"/>
  <c r="I1379" i="2"/>
  <c r="K1379" i="2" s="1"/>
  <c r="H1379" i="2"/>
  <c r="Z1378" i="2"/>
  <c r="I1378" i="2"/>
  <c r="K1378" i="2" s="1"/>
  <c r="H1378" i="2"/>
  <c r="Z1377" i="2"/>
  <c r="I1377" i="2"/>
  <c r="K1377" i="2" s="1"/>
  <c r="H1377" i="2"/>
  <c r="Z1376" i="2"/>
  <c r="I1376" i="2"/>
  <c r="K1376" i="2" s="1"/>
  <c r="H1376" i="2"/>
  <c r="Z1375" i="2"/>
  <c r="I1375" i="2"/>
  <c r="K1375" i="2" s="1"/>
  <c r="H1375" i="2"/>
  <c r="Z1374" i="2"/>
  <c r="I1374" i="2"/>
  <c r="K1374" i="2" s="1"/>
  <c r="H1374" i="2"/>
  <c r="Z1373" i="2"/>
  <c r="I1373" i="2"/>
  <c r="K1373" i="2" s="1"/>
  <c r="H1373" i="2"/>
  <c r="Z1372" i="2"/>
  <c r="I1372" i="2"/>
  <c r="K1372" i="2" s="1"/>
  <c r="H1372" i="2"/>
  <c r="Z1371" i="2"/>
  <c r="I1371" i="2"/>
  <c r="K1371" i="2" s="1"/>
  <c r="H1371" i="2"/>
  <c r="Z1370" i="2"/>
  <c r="I1370" i="2"/>
  <c r="K1370" i="2" s="1"/>
  <c r="H1370" i="2"/>
  <c r="Z1369" i="2"/>
  <c r="I1369" i="2"/>
  <c r="K1369" i="2" s="1"/>
  <c r="H1369" i="2"/>
  <c r="Z1368" i="2"/>
  <c r="I1368" i="2"/>
  <c r="K1368" i="2" s="1"/>
  <c r="H1368" i="2"/>
  <c r="Z1367" i="2"/>
  <c r="I1367" i="2"/>
  <c r="K1367" i="2" s="1"/>
  <c r="H1367" i="2"/>
  <c r="Z1366" i="2"/>
  <c r="I1366" i="2"/>
  <c r="K1366" i="2" s="1"/>
  <c r="H1366" i="2"/>
  <c r="Z1365" i="2"/>
  <c r="I1365" i="2"/>
  <c r="K1365" i="2" s="1"/>
  <c r="H1365" i="2"/>
  <c r="Z1364" i="2"/>
  <c r="I1364" i="2"/>
  <c r="K1364" i="2" s="1"/>
  <c r="H1364" i="2"/>
  <c r="Z1363" i="2"/>
  <c r="I1363" i="2"/>
  <c r="K1363" i="2" s="1"/>
  <c r="H1363" i="2"/>
  <c r="Z1362" i="2"/>
  <c r="I1362" i="2"/>
  <c r="K1362" i="2" s="1"/>
  <c r="H1362" i="2"/>
  <c r="Z1361" i="2"/>
  <c r="I1361" i="2"/>
  <c r="K1361" i="2" s="1"/>
  <c r="H1361" i="2"/>
  <c r="Z1360" i="2"/>
  <c r="I1360" i="2"/>
  <c r="K1360" i="2" s="1"/>
  <c r="H1360" i="2"/>
  <c r="Z1359" i="2"/>
  <c r="I1359" i="2"/>
  <c r="K1359" i="2" s="1"/>
  <c r="H1359" i="2"/>
  <c r="Z1358" i="2"/>
  <c r="I1358" i="2"/>
  <c r="K1358" i="2" s="1"/>
  <c r="H1358" i="2"/>
  <c r="Z1357" i="2"/>
  <c r="I1357" i="2"/>
  <c r="K1357" i="2" s="1"/>
  <c r="H1357" i="2"/>
  <c r="Z1356" i="2"/>
  <c r="I1356" i="2"/>
  <c r="K1356" i="2" s="1"/>
  <c r="H1356" i="2"/>
  <c r="Z1355" i="2"/>
  <c r="I1355" i="2"/>
  <c r="K1355" i="2" s="1"/>
  <c r="H1355" i="2"/>
  <c r="Z1354" i="2"/>
  <c r="I1354" i="2"/>
  <c r="K1354" i="2" s="1"/>
  <c r="H1354" i="2"/>
  <c r="Z1353" i="2"/>
  <c r="I1353" i="2"/>
  <c r="K1353" i="2" s="1"/>
  <c r="H1353" i="2"/>
  <c r="Z1352" i="2"/>
  <c r="I1352" i="2"/>
  <c r="K1352" i="2" s="1"/>
  <c r="H1352" i="2"/>
  <c r="Z1351" i="2"/>
  <c r="I1351" i="2"/>
  <c r="K1351" i="2" s="1"/>
  <c r="H1351" i="2"/>
  <c r="Z1350" i="2"/>
  <c r="I1350" i="2"/>
  <c r="K1350" i="2" s="1"/>
  <c r="H1350" i="2"/>
  <c r="Z1349" i="2"/>
  <c r="I1349" i="2"/>
  <c r="K1349" i="2" s="1"/>
  <c r="H1349" i="2"/>
  <c r="Z1348" i="2"/>
  <c r="I1348" i="2"/>
  <c r="K1348" i="2" s="1"/>
  <c r="H1348" i="2"/>
  <c r="Z1347" i="2"/>
  <c r="I1347" i="2"/>
  <c r="K1347" i="2" s="1"/>
  <c r="H1347" i="2"/>
  <c r="Z1346" i="2"/>
  <c r="I1346" i="2"/>
  <c r="K1346" i="2" s="1"/>
  <c r="H1346" i="2"/>
  <c r="Z1345" i="2"/>
  <c r="I1345" i="2"/>
  <c r="K1345" i="2" s="1"/>
  <c r="H1345" i="2"/>
  <c r="Z1344" i="2"/>
  <c r="I1344" i="2"/>
  <c r="K1344" i="2" s="1"/>
  <c r="H1344" i="2"/>
  <c r="Z1343" i="2"/>
  <c r="I1343" i="2"/>
  <c r="K1343" i="2" s="1"/>
  <c r="H1343" i="2"/>
  <c r="Z1342" i="2"/>
  <c r="I1342" i="2"/>
  <c r="K1342" i="2" s="1"/>
  <c r="H1342" i="2"/>
  <c r="Z1341" i="2"/>
  <c r="I1341" i="2"/>
  <c r="K1341" i="2" s="1"/>
  <c r="H1341" i="2"/>
  <c r="Z1340" i="2"/>
  <c r="I1340" i="2"/>
  <c r="K1340" i="2" s="1"/>
  <c r="H1340" i="2"/>
  <c r="Z1339" i="2"/>
  <c r="I1339" i="2"/>
  <c r="K1339" i="2" s="1"/>
  <c r="H1339" i="2"/>
  <c r="Z1338" i="2"/>
  <c r="I1338" i="2"/>
  <c r="K1338" i="2" s="1"/>
  <c r="H1338" i="2"/>
  <c r="Z1337" i="2"/>
  <c r="I1337" i="2"/>
  <c r="K1337" i="2" s="1"/>
  <c r="H1337" i="2"/>
  <c r="Z1336" i="2"/>
  <c r="I1336" i="2"/>
  <c r="K1336" i="2" s="1"/>
  <c r="H1336" i="2"/>
  <c r="Z1335" i="2"/>
  <c r="I1335" i="2"/>
  <c r="K1335" i="2" s="1"/>
  <c r="H1335" i="2"/>
  <c r="Z1334" i="2"/>
  <c r="I1334" i="2"/>
  <c r="K1334" i="2" s="1"/>
  <c r="H1334" i="2"/>
  <c r="Z1333" i="2"/>
  <c r="I1333" i="2"/>
  <c r="K1333" i="2" s="1"/>
  <c r="H1333" i="2"/>
  <c r="Z1332" i="2"/>
  <c r="I1332" i="2"/>
  <c r="K1332" i="2" s="1"/>
  <c r="H1332" i="2"/>
  <c r="Z1331" i="2"/>
  <c r="I1331" i="2"/>
  <c r="K1331" i="2" s="1"/>
  <c r="H1331" i="2"/>
  <c r="Z1330" i="2"/>
  <c r="I1330" i="2"/>
  <c r="K1330" i="2" s="1"/>
  <c r="H1330" i="2"/>
  <c r="Z1329" i="2"/>
  <c r="I1329" i="2"/>
  <c r="K1329" i="2" s="1"/>
  <c r="H1329" i="2"/>
  <c r="Z1328" i="2"/>
  <c r="I1328" i="2"/>
  <c r="K1328" i="2" s="1"/>
  <c r="H1328" i="2"/>
  <c r="Z1327" i="2"/>
  <c r="I1327" i="2"/>
  <c r="K1327" i="2" s="1"/>
  <c r="H1327" i="2"/>
  <c r="Z1326" i="2"/>
  <c r="I1326" i="2"/>
  <c r="K1326" i="2" s="1"/>
  <c r="H1326" i="2"/>
  <c r="Z1325" i="2"/>
  <c r="I1325" i="2"/>
  <c r="K1325" i="2" s="1"/>
  <c r="H1325" i="2"/>
  <c r="Z1324" i="2"/>
  <c r="I1324" i="2"/>
  <c r="K1324" i="2" s="1"/>
  <c r="H1324" i="2"/>
  <c r="Z1323" i="2"/>
  <c r="I1323" i="2"/>
  <c r="K1323" i="2" s="1"/>
  <c r="H1323" i="2"/>
  <c r="Z1322" i="2"/>
  <c r="I1322" i="2"/>
  <c r="K1322" i="2" s="1"/>
  <c r="H1322" i="2"/>
  <c r="Z1321" i="2"/>
  <c r="I1321" i="2"/>
  <c r="K1321" i="2" s="1"/>
  <c r="H1321" i="2"/>
  <c r="Z1320" i="2"/>
  <c r="I1320" i="2"/>
  <c r="K1320" i="2" s="1"/>
  <c r="H1320" i="2"/>
  <c r="Z1319" i="2"/>
  <c r="I1319" i="2"/>
  <c r="K1319" i="2" s="1"/>
  <c r="H1319" i="2"/>
  <c r="Z1318" i="2"/>
  <c r="I1318" i="2"/>
  <c r="K1318" i="2" s="1"/>
  <c r="H1318" i="2"/>
  <c r="Z1317" i="2"/>
  <c r="I1317" i="2"/>
  <c r="K1317" i="2" s="1"/>
  <c r="H1317" i="2"/>
  <c r="Z1316" i="2"/>
  <c r="I1316" i="2"/>
  <c r="K1316" i="2" s="1"/>
  <c r="H1316" i="2"/>
  <c r="Z1315" i="2"/>
  <c r="I1315" i="2"/>
  <c r="H1315" i="2"/>
  <c r="K1315" i="2" s="1"/>
  <c r="Z1314" i="2"/>
  <c r="I1314" i="2"/>
  <c r="H1314" i="2"/>
  <c r="K1314" i="2" s="1"/>
  <c r="Z1313" i="2"/>
  <c r="I1313" i="2"/>
  <c r="H1313" i="2"/>
  <c r="Z1312" i="2"/>
  <c r="I1312" i="2"/>
  <c r="H1312" i="2"/>
  <c r="Z1311" i="2"/>
  <c r="I1311" i="2"/>
  <c r="H1311" i="2"/>
  <c r="K1311" i="2" s="1"/>
  <c r="Z1310" i="2"/>
  <c r="I1310" i="2"/>
  <c r="H1310" i="2"/>
  <c r="K1310" i="2" s="1"/>
  <c r="Z1309" i="2"/>
  <c r="I1309" i="2"/>
  <c r="H1309" i="2"/>
  <c r="Z1308" i="2"/>
  <c r="I1308" i="2"/>
  <c r="H1308" i="2"/>
  <c r="Z1307" i="2"/>
  <c r="I1307" i="2"/>
  <c r="H1307" i="2"/>
  <c r="K1307" i="2" s="1"/>
  <c r="Z1306" i="2"/>
  <c r="I1306" i="2"/>
  <c r="H1306" i="2"/>
  <c r="K1306" i="2" s="1"/>
  <c r="Z1305" i="2"/>
  <c r="I1305" i="2"/>
  <c r="H1305" i="2"/>
  <c r="Z1304" i="2"/>
  <c r="I1304" i="2"/>
  <c r="H1304" i="2"/>
  <c r="Z1303" i="2"/>
  <c r="I1303" i="2"/>
  <c r="H1303" i="2"/>
  <c r="K1303" i="2" s="1"/>
  <c r="Z1302" i="2"/>
  <c r="I1302" i="2"/>
  <c r="H1302" i="2"/>
  <c r="K1302" i="2" s="1"/>
  <c r="Z1301" i="2"/>
  <c r="I1301" i="2"/>
  <c r="H1301" i="2"/>
  <c r="Z1300" i="2"/>
  <c r="I1300" i="2"/>
  <c r="H1300" i="2"/>
  <c r="Z1299" i="2"/>
  <c r="I1299" i="2"/>
  <c r="H1299" i="2"/>
  <c r="K1299" i="2" s="1"/>
  <c r="Z1298" i="2"/>
  <c r="I1298" i="2"/>
  <c r="H1298" i="2"/>
  <c r="K1298" i="2" s="1"/>
  <c r="Z1297" i="2"/>
  <c r="I1297" i="2"/>
  <c r="H1297" i="2"/>
  <c r="Z1296" i="2"/>
  <c r="I1296" i="2"/>
  <c r="H1296" i="2"/>
  <c r="Z1295" i="2"/>
  <c r="I1295" i="2"/>
  <c r="H1295" i="2"/>
  <c r="K1295" i="2" s="1"/>
  <c r="Z1294" i="2"/>
  <c r="I1294" i="2"/>
  <c r="H1294" i="2"/>
  <c r="K1294" i="2" s="1"/>
  <c r="Z1293" i="2"/>
  <c r="I1293" i="2"/>
  <c r="H1293" i="2"/>
  <c r="Z1292" i="2"/>
  <c r="I1292" i="2"/>
  <c r="H1292" i="2"/>
  <c r="Z1291" i="2"/>
  <c r="I1291" i="2"/>
  <c r="H1291" i="2"/>
  <c r="K1291" i="2" s="1"/>
  <c r="Z1290" i="2"/>
  <c r="I1290" i="2"/>
  <c r="H1290" i="2"/>
  <c r="K1290" i="2" s="1"/>
  <c r="Z1289" i="2"/>
  <c r="I1289" i="2"/>
  <c r="H1289" i="2"/>
  <c r="Z1288" i="2"/>
  <c r="I1288" i="2"/>
  <c r="H1288" i="2"/>
  <c r="Z1287" i="2"/>
  <c r="I1287" i="2"/>
  <c r="H1287" i="2"/>
  <c r="K1287" i="2" s="1"/>
  <c r="Z1286" i="2"/>
  <c r="I1286" i="2"/>
  <c r="H1286" i="2"/>
  <c r="K1286" i="2" s="1"/>
  <c r="Z1285" i="2"/>
  <c r="I1285" i="2"/>
  <c r="H1285" i="2"/>
  <c r="Z1284" i="2"/>
  <c r="I1284" i="2"/>
  <c r="H1284" i="2"/>
  <c r="Z1283" i="2"/>
  <c r="I1283" i="2"/>
  <c r="H1283" i="2"/>
  <c r="K1283" i="2" s="1"/>
  <c r="Z1282" i="2"/>
  <c r="I1282" i="2"/>
  <c r="H1282" i="2"/>
  <c r="K1282" i="2" s="1"/>
  <c r="Z1281" i="2"/>
  <c r="I1281" i="2"/>
  <c r="H1281" i="2"/>
  <c r="Z1280" i="2"/>
  <c r="I1280" i="2"/>
  <c r="H1280" i="2"/>
  <c r="Z1279" i="2"/>
  <c r="I1279" i="2"/>
  <c r="H1279" i="2"/>
  <c r="K1279" i="2" s="1"/>
  <c r="Z1278" i="2"/>
  <c r="I1278" i="2"/>
  <c r="H1278" i="2"/>
  <c r="K1278" i="2" s="1"/>
  <c r="Z1277" i="2"/>
  <c r="I1277" i="2"/>
  <c r="H1277" i="2"/>
  <c r="Z1276" i="2"/>
  <c r="I1276" i="2"/>
  <c r="H1276" i="2"/>
  <c r="Z1275" i="2"/>
  <c r="I1275" i="2"/>
  <c r="H1275" i="2"/>
  <c r="K1275" i="2" s="1"/>
  <c r="Z1274" i="2"/>
  <c r="I1274" i="2"/>
  <c r="H1274" i="2"/>
  <c r="K1274" i="2" s="1"/>
  <c r="Z1273" i="2"/>
  <c r="I1273" i="2"/>
  <c r="H1273" i="2"/>
  <c r="Z1272" i="2"/>
  <c r="I1272" i="2"/>
  <c r="H1272" i="2"/>
  <c r="Z1271" i="2"/>
  <c r="I1271" i="2"/>
  <c r="H1271" i="2"/>
  <c r="K1271" i="2" s="1"/>
  <c r="Z1270" i="2"/>
  <c r="I1270" i="2"/>
  <c r="H1270" i="2"/>
  <c r="K1270" i="2" s="1"/>
  <c r="Z1269" i="2"/>
  <c r="I1269" i="2"/>
  <c r="H1269" i="2"/>
  <c r="Z1268" i="2"/>
  <c r="I1268" i="2"/>
  <c r="H1268" i="2"/>
  <c r="Z1267" i="2"/>
  <c r="I1267" i="2"/>
  <c r="H1267" i="2"/>
  <c r="K1267" i="2" s="1"/>
  <c r="Z1266" i="2"/>
  <c r="I1266" i="2"/>
  <c r="H1266" i="2"/>
  <c r="K1266" i="2" s="1"/>
  <c r="Z1265" i="2"/>
  <c r="I1265" i="2"/>
  <c r="H1265" i="2"/>
  <c r="Z1264" i="2"/>
  <c r="I1264" i="2"/>
  <c r="H1264" i="2"/>
  <c r="Z1263" i="2"/>
  <c r="I1263" i="2"/>
  <c r="H1263" i="2"/>
  <c r="K1263" i="2" s="1"/>
  <c r="Z1262" i="2"/>
  <c r="I1262" i="2"/>
  <c r="H1262" i="2"/>
  <c r="K1262" i="2" s="1"/>
  <c r="Z1261" i="2"/>
  <c r="I1261" i="2"/>
  <c r="H1261" i="2"/>
  <c r="Z1260" i="2"/>
  <c r="I1260" i="2"/>
  <c r="H1260" i="2"/>
  <c r="Z1259" i="2"/>
  <c r="I1259" i="2"/>
  <c r="H1259" i="2"/>
  <c r="K1259" i="2" s="1"/>
  <c r="Z1258" i="2"/>
  <c r="I1258" i="2"/>
  <c r="H1258" i="2"/>
  <c r="K1258" i="2" s="1"/>
  <c r="Z1257" i="2"/>
  <c r="I1257" i="2"/>
  <c r="H1257" i="2"/>
  <c r="Z1256" i="2"/>
  <c r="I1256" i="2"/>
  <c r="H1256" i="2"/>
  <c r="Z1255" i="2"/>
  <c r="I1255" i="2"/>
  <c r="H1255" i="2"/>
  <c r="K1255" i="2" s="1"/>
  <c r="Z1254" i="2"/>
  <c r="I1254" i="2"/>
  <c r="H1254" i="2"/>
  <c r="K1254" i="2" s="1"/>
  <c r="Z1253" i="2"/>
  <c r="I1253" i="2"/>
  <c r="H1253" i="2"/>
  <c r="Z1252" i="2"/>
  <c r="I1252" i="2"/>
  <c r="H1252" i="2"/>
  <c r="Z1251" i="2"/>
  <c r="I1251" i="2"/>
  <c r="H1251" i="2"/>
  <c r="K1251" i="2" s="1"/>
  <c r="Z1250" i="2"/>
  <c r="I1250" i="2"/>
  <c r="H1250" i="2"/>
  <c r="K1250" i="2" s="1"/>
  <c r="Z1249" i="2"/>
  <c r="I1249" i="2"/>
  <c r="H1249" i="2"/>
  <c r="Z1248" i="2"/>
  <c r="I1248" i="2"/>
  <c r="H1248" i="2"/>
  <c r="Z1247" i="2"/>
  <c r="I1247" i="2"/>
  <c r="H1247" i="2"/>
  <c r="K1247" i="2" s="1"/>
  <c r="Z1246" i="2"/>
  <c r="I1246" i="2"/>
  <c r="H1246" i="2"/>
  <c r="K1246" i="2" s="1"/>
  <c r="Z1245" i="2"/>
  <c r="I1245" i="2"/>
  <c r="H1245" i="2"/>
  <c r="Z1244" i="2"/>
  <c r="I1244" i="2"/>
  <c r="H1244" i="2"/>
  <c r="Z1243" i="2"/>
  <c r="I1243" i="2"/>
  <c r="H1243" i="2"/>
  <c r="K1243" i="2" s="1"/>
  <c r="Z1242" i="2"/>
  <c r="I1242" i="2"/>
  <c r="H1242" i="2"/>
  <c r="K1242" i="2" s="1"/>
  <c r="Z1241" i="2"/>
  <c r="I1241" i="2"/>
  <c r="H1241" i="2"/>
  <c r="Z1240" i="2"/>
  <c r="I1240" i="2"/>
  <c r="H1240" i="2"/>
  <c r="Z1239" i="2"/>
  <c r="I1239" i="2"/>
  <c r="H1239" i="2"/>
  <c r="K1239" i="2" s="1"/>
  <c r="Z1238" i="2"/>
  <c r="I1238" i="2"/>
  <c r="H1238" i="2"/>
  <c r="K1238" i="2" s="1"/>
  <c r="Z1237" i="2"/>
  <c r="I1237" i="2"/>
  <c r="H1237" i="2"/>
  <c r="Z1236" i="2"/>
  <c r="I1236" i="2"/>
  <c r="H1236" i="2"/>
  <c r="Z1235" i="2"/>
  <c r="I1235" i="2"/>
  <c r="H1235" i="2"/>
  <c r="K1235" i="2" s="1"/>
  <c r="Z1234" i="2"/>
  <c r="I1234" i="2"/>
  <c r="H1234" i="2"/>
  <c r="K1234" i="2" s="1"/>
  <c r="Z1233" i="2"/>
  <c r="I1233" i="2"/>
  <c r="H1233" i="2"/>
  <c r="Z1232" i="2"/>
  <c r="I1232" i="2"/>
  <c r="H1232" i="2"/>
  <c r="Z1231" i="2"/>
  <c r="I1231" i="2"/>
  <c r="H1231" i="2"/>
  <c r="K1231" i="2" s="1"/>
  <c r="Z1230" i="2"/>
  <c r="I1230" i="2"/>
  <c r="H1230" i="2"/>
  <c r="K1230" i="2" s="1"/>
  <c r="Z1229" i="2"/>
  <c r="I1229" i="2"/>
  <c r="H1229" i="2"/>
  <c r="Z1228" i="2"/>
  <c r="I1228" i="2"/>
  <c r="H1228" i="2"/>
  <c r="Z1227" i="2"/>
  <c r="I1227" i="2"/>
  <c r="H1227" i="2"/>
  <c r="K1227" i="2" s="1"/>
  <c r="Z1226" i="2"/>
  <c r="I1226" i="2"/>
  <c r="H1226" i="2"/>
  <c r="K1226" i="2" s="1"/>
  <c r="Z1225" i="2"/>
  <c r="I1225" i="2"/>
  <c r="H1225" i="2"/>
  <c r="Z1224" i="2"/>
  <c r="I1224" i="2"/>
  <c r="H1224" i="2"/>
  <c r="Z1223" i="2"/>
  <c r="I1223" i="2"/>
  <c r="H1223" i="2"/>
  <c r="K1223" i="2" s="1"/>
  <c r="Z1222" i="2"/>
  <c r="I1222" i="2"/>
  <c r="H1222" i="2"/>
  <c r="K1222" i="2" s="1"/>
  <c r="Z1221" i="2"/>
  <c r="I1221" i="2"/>
  <c r="H1221" i="2"/>
  <c r="Z1220" i="2"/>
  <c r="I1220" i="2"/>
  <c r="H1220" i="2"/>
  <c r="Z1219" i="2"/>
  <c r="I1219" i="2"/>
  <c r="H1219" i="2"/>
  <c r="K1219" i="2" s="1"/>
  <c r="Z1218" i="2"/>
  <c r="I1218" i="2"/>
  <c r="H1218" i="2"/>
  <c r="K1218" i="2" s="1"/>
  <c r="Z1217" i="2"/>
  <c r="I1217" i="2"/>
  <c r="H1217" i="2"/>
  <c r="Z1216" i="2"/>
  <c r="I1216" i="2"/>
  <c r="H1216" i="2"/>
  <c r="Z1215" i="2"/>
  <c r="I1215" i="2"/>
  <c r="H1215" i="2"/>
  <c r="K1215" i="2" s="1"/>
  <c r="Z1214" i="2"/>
  <c r="I1214" i="2"/>
  <c r="H1214" i="2"/>
  <c r="K1214" i="2" s="1"/>
  <c r="Z1213" i="2"/>
  <c r="I1213" i="2"/>
  <c r="H1213" i="2"/>
  <c r="Z1212" i="2"/>
  <c r="I1212" i="2"/>
  <c r="H1212" i="2"/>
  <c r="Z1211" i="2"/>
  <c r="I1211" i="2"/>
  <c r="H1211" i="2"/>
  <c r="K1211" i="2" s="1"/>
  <c r="Z1210" i="2"/>
  <c r="I1210" i="2"/>
  <c r="H1210" i="2"/>
  <c r="K1210" i="2" s="1"/>
  <c r="Z1209" i="2"/>
  <c r="I1209" i="2"/>
  <c r="H1209" i="2"/>
  <c r="Z1208" i="2"/>
  <c r="I1208" i="2"/>
  <c r="H1208" i="2"/>
  <c r="Z1207" i="2"/>
  <c r="I1207" i="2"/>
  <c r="H1207" i="2"/>
  <c r="K1207" i="2" s="1"/>
  <c r="Z1206" i="2"/>
  <c r="I1206" i="2"/>
  <c r="H1206" i="2"/>
  <c r="K1206" i="2" s="1"/>
  <c r="Z1205" i="2"/>
  <c r="I1205" i="2"/>
  <c r="H1205" i="2"/>
  <c r="Z1204" i="2"/>
  <c r="I1204" i="2"/>
  <c r="H1204" i="2"/>
  <c r="Z1203" i="2"/>
  <c r="I1203" i="2"/>
  <c r="H1203" i="2"/>
  <c r="Z1202" i="2"/>
  <c r="I1202" i="2"/>
  <c r="H1202" i="2"/>
  <c r="K1202" i="2" s="1"/>
  <c r="Z1201" i="2"/>
  <c r="I1201" i="2"/>
  <c r="H1201" i="2"/>
  <c r="Z1200" i="2"/>
  <c r="I1200" i="2"/>
  <c r="H1200" i="2"/>
  <c r="Z1199" i="2"/>
  <c r="I1199" i="2"/>
  <c r="H1199" i="2"/>
  <c r="K1199" i="2" s="1"/>
  <c r="Z1198" i="2"/>
  <c r="I1198" i="2"/>
  <c r="H1198" i="2"/>
  <c r="K1198" i="2" s="1"/>
  <c r="Z1197" i="2"/>
  <c r="I1197" i="2"/>
  <c r="H1197" i="2"/>
  <c r="Z1196" i="2"/>
  <c r="I1196" i="2"/>
  <c r="H1196" i="2"/>
  <c r="Z1195" i="2"/>
  <c r="I1195" i="2"/>
  <c r="H1195" i="2"/>
  <c r="K1195" i="2" s="1"/>
  <c r="Z1194" i="2"/>
  <c r="I1194" i="2"/>
  <c r="H1194" i="2"/>
  <c r="K1194" i="2" s="1"/>
  <c r="Z1193" i="2"/>
  <c r="I1193" i="2"/>
  <c r="H1193" i="2"/>
  <c r="Z1192" i="2"/>
  <c r="I1192" i="2"/>
  <c r="H1192" i="2"/>
  <c r="Z1191" i="2"/>
  <c r="I1191" i="2"/>
  <c r="H1191" i="2"/>
  <c r="K1191" i="2" s="1"/>
  <c r="Z1190" i="2"/>
  <c r="I1190" i="2"/>
  <c r="H1190" i="2"/>
  <c r="K1190" i="2" s="1"/>
  <c r="Z1189" i="2"/>
  <c r="I1189" i="2"/>
  <c r="H1189" i="2"/>
  <c r="Z1188" i="2"/>
  <c r="I1188" i="2"/>
  <c r="H1188" i="2"/>
  <c r="Z1187" i="2"/>
  <c r="I1187" i="2"/>
  <c r="H1187" i="2"/>
  <c r="K1187" i="2" s="1"/>
  <c r="Z1186" i="2"/>
  <c r="I1186" i="2"/>
  <c r="H1186" i="2"/>
  <c r="K1186" i="2" s="1"/>
  <c r="Z1185" i="2"/>
  <c r="I1185" i="2"/>
  <c r="H1185" i="2"/>
  <c r="Z1184" i="2"/>
  <c r="I1184" i="2"/>
  <c r="H1184" i="2"/>
  <c r="Z1183" i="2"/>
  <c r="I1183" i="2"/>
  <c r="H1183" i="2"/>
  <c r="K1183" i="2" s="1"/>
  <c r="Z1182" i="2"/>
  <c r="I1182" i="2"/>
  <c r="H1182" i="2"/>
  <c r="K1182" i="2" s="1"/>
  <c r="Z1181" i="2"/>
  <c r="I1181" i="2"/>
  <c r="H1181" i="2"/>
  <c r="Z1180" i="2"/>
  <c r="I1180" i="2"/>
  <c r="H1180" i="2"/>
  <c r="Z1179" i="2"/>
  <c r="I1179" i="2"/>
  <c r="H1179" i="2"/>
  <c r="K1179" i="2" s="1"/>
  <c r="Z1178" i="2"/>
  <c r="I1178" i="2"/>
  <c r="H1178" i="2"/>
  <c r="K1178" i="2" s="1"/>
  <c r="Z1177" i="2"/>
  <c r="I1177" i="2"/>
  <c r="H1177" i="2"/>
  <c r="Z1176" i="2"/>
  <c r="I1176" i="2"/>
  <c r="H1176" i="2"/>
  <c r="Z1175" i="2"/>
  <c r="I1175" i="2"/>
  <c r="H1175" i="2"/>
  <c r="K1175" i="2" s="1"/>
  <c r="Z1174" i="2"/>
  <c r="I1174" i="2"/>
  <c r="H1174" i="2"/>
  <c r="K1174" i="2" s="1"/>
  <c r="Z1173" i="2"/>
  <c r="I1173" i="2"/>
  <c r="H1173" i="2"/>
  <c r="Z1172" i="2"/>
  <c r="I1172" i="2"/>
  <c r="H1172" i="2"/>
  <c r="Z1171" i="2"/>
  <c r="I1171" i="2"/>
  <c r="H1171" i="2"/>
  <c r="K1171" i="2" s="1"/>
  <c r="Z1170" i="2"/>
  <c r="I1170" i="2"/>
  <c r="H1170" i="2"/>
  <c r="K1170" i="2" s="1"/>
  <c r="Z1169" i="2"/>
  <c r="I1169" i="2"/>
  <c r="H1169" i="2"/>
  <c r="Z1168" i="2"/>
  <c r="I1168" i="2"/>
  <c r="H1168" i="2"/>
  <c r="Z1167" i="2"/>
  <c r="I1167" i="2"/>
  <c r="H1167" i="2"/>
  <c r="K1167" i="2" s="1"/>
  <c r="Z1166" i="2"/>
  <c r="I1166" i="2"/>
  <c r="H1166" i="2"/>
  <c r="K1166" i="2" s="1"/>
  <c r="Z1165" i="2"/>
  <c r="I1165" i="2"/>
  <c r="H1165" i="2"/>
  <c r="Z1164" i="2"/>
  <c r="I1164" i="2"/>
  <c r="H1164" i="2"/>
  <c r="Z1163" i="2"/>
  <c r="I1163" i="2"/>
  <c r="H1163" i="2"/>
  <c r="K1163" i="2" s="1"/>
  <c r="Z1162" i="2"/>
  <c r="I1162" i="2"/>
  <c r="H1162" i="2"/>
  <c r="K1162" i="2" s="1"/>
  <c r="Z1161" i="2"/>
  <c r="I1161" i="2"/>
  <c r="H1161" i="2"/>
  <c r="Z1160" i="2"/>
  <c r="I1160" i="2"/>
  <c r="H1160" i="2"/>
  <c r="Z1159" i="2"/>
  <c r="I1159" i="2"/>
  <c r="H1159" i="2"/>
  <c r="K1159" i="2" s="1"/>
  <c r="Z1158" i="2"/>
  <c r="I1158" i="2"/>
  <c r="H1158" i="2"/>
  <c r="K1158" i="2" s="1"/>
  <c r="Z1157" i="2"/>
  <c r="I1157" i="2"/>
  <c r="H1157" i="2"/>
  <c r="Z1156" i="2"/>
  <c r="I1156" i="2"/>
  <c r="H1156" i="2"/>
  <c r="Z1155" i="2"/>
  <c r="I1155" i="2"/>
  <c r="H1155" i="2"/>
  <c r="K1155" i="2" s="1"/>
  <c r="Z1154" i="2"/>
  <c r="I1154" i="2"/>
  <c r="H1154" i="2"/>
  <c r="K1154" i="2" s="1"/>
  <c r="Z1153" i="2"/>
  <c r="I1153" i="2"/>
  <c r="H1153" i="2"/>
  <c r="Z1152" i="2"/>
  <c r="I1152" i="2"/>
  <c r="H1152" i="2"/>
  <c r="Z1151" i="2"/>
  <c r="I1151" i="2"/>
  <c r="H1151" i="2"/>
  <c r="K1151" i="2" s="1"/>
  <c r="Z1150" i="2"/>
  <c r="I1150" i="2"/>
  <c r="H1150" i="2"/>
  <c r="Z1149" i="2"/>
  <c r="I1149" i="2"/>
  <c r="H1149" i="2"/>
  <c r="K1149" i="2" s="1"/>
  <c r="Z1148" i="2"/>
  <c r="I1148" i="2"/>
  <c r="H1148" i="2"/>
  <c r="K1148" i="2" s="1"/>
  <c r="Z1147" i="2"/>
  <c r="I1147" i="2"/>
  <c r="H1147" i="2"/>
  <c r="Z1146" i="2"/>
  <c r="K1146" i="2"/>
  <c r="I1146" i="2"/>
  <c r="H1146" i="2"/>
  <c r="Z1145" i="2"/>
  <c r="K1145" i="2"/>
  <c r="I1145" i="2"/>
  <c r="H1145" i="2"/>
  <c r="Z1144" i="2"/>
  <c r="I1144" i="2"/>
  <c r="H1144" i="2"/>
  <c r="Z1143" i="2"/>
  <c r="I1143" i="2"/>
  <c r="H1143" i="2"/>
  <c r="K1143" i="2" s="1"/>
  <c r="Z1142" i="2"/>
  <c r="I1142" i="2"/>
  <c r="H1142" i="2"/>
  <c r="Z1141" i="2"/>
  <c r="I1141" i="2"/>
  <c r="H1141" i="2"/>
  <c r="K1141" i="2" s="1"/>
  <c r="Z1140" i="2"/>
  <c r="I1140" i="2"/>
  <c r="H1140" i="2"/>
  <c r="K1140" i="2" s="1"/>
  <c r="Z1139" i="2"/>
  <c r="I1139" i="2"/>
  <c r="H1139" i="2"/>
  <c r="Z1138" i="2"/>
  <c r="K1138" i="2"/>
  <c r="I1138" i="2"/>
  <c r="H1138" i="2"/>
  <c r="Z1137" i="2"/>
  <c r="K1137" i="2"/>
  <c r="I1137" i="2"/>
  <c r="H1137" i="2"/>
  <c r="Z1136" i="2"/>
  <c r="I1136" i="2"/>
  <c r="H1136" i="2"/>
  <c r="Z1135" i="2"/>
  <c r="I1135" i="2"/>
  <c r="H1135" i="2"/>
  <c r="K1135" i="2" s="1"/>
  <c r="Z1134" i="2"/>
  <c r="I1134" i="2"/>
  <c r="H1134" i="2"/>
  <c r="Z1133" i="2"/>
  <c r="I1133" i="2"/>
  <c r="H1133" i="2"/>
  <c r="K1133" i="2" s="1"/>
  <c r="Z1132" i="2"/>
  <c r="I1132" i="2"/>
  <c r="H1132" i="2"/>
  <c r="K1132" i="2" s="1"/>
  <c r="Z1131" i="2"/>
  <c r="I1131" i="2"/>
  <c r="H1131" i="2"/>
  <c r="Z1130" i="2"/>
  <c r="K1130" i="2"/>
  <c r="I1130" i="2"/>
  <c r="H1130" i="2"/>
  <c r="Z1129" i="2"/>
  <c r="K1129" i="2"/>
  <c r="I1129" i="2"/>
  <c r="H1129" i="2"/>
  <c r="Z1128" i="2"/>
  <c r="I1128" i="2"/>
  <c r="H1128" i="2"/>
  <c r="Z1127" i="2"/>
  <c r="I1127" i="2"/>
  <c r="H1127" i="2"/>
  <c r="K1127" i="2" s="1"/>
  <c r="Z1126" i="2"/>
  <c r="I1126" i="2"/>
  <c r="H1126" i="2"/>
  <c r="Z1125" i="2"/>
  <c r="I1125" i="2"/>
  <c r="H1125" i="2"/>
  <c r="K1125" i="2" s="1"/>
  <c r="Z1124" i="2"/>
  <c r="I1124" i="2"/>
  <c r="H1124" i="2"/>
  <c r="K1124" i="2" s="1"/>
  <c r="Z1123" i="2"/>
  <c r="I1123" i="2"/>
  <c r="H1123" i="2"/>
  <c r="Z1122" i="2"/>
  <c r="K1122" i="2"/>
  <c r="I1122" i="2"/>
  <c r="H1122" i="2"/>
  <c r="Z1121" i="2"/>
  <c r="K1121" i="2"/>
  <c r="I1121" i="2"/>
  <c r="H1121" i="2"/>
  <c r="Z1120" i="2"/>
  <c r="I1120" i="2"/>
  <c r="H1120" i="2"/>
  <c r="Z1119" i="2"/>
  <c r="I1119" i="2"/>
  <c r="H1119" i="2"/>
  <c r="K1119" i="2" s="1"/>
  <c r="Z1118" i="2"/>
  <c r="I1118" i="2"/>
  <c r="H1118" i="2"/>
  <c r="Z1117" i="2"/>
  <c r="I1117" i="2"/>
  <c r="H1117" i="2"/>
  <c r="K1117" i="2" s="1"/>
  <c r="Z1116" i="2"/>
  <c r="I1116" i="2"/>
  <c r="H1116" i="2"/>
  <c r="K1116" i="2" s="1"/>
  <c r="Z1115" i="2"/>
  <c r="I1115" i="2"/>
  <c r="H1115" i="2"/>
  <c r="Z1114" i="2"/>
  <c r="K1114" i="2"/>
  <c r="I1114" i="2"/>
  <c r="H1114" i="2"/>
  <c r="Z1113" i="2"/>
  <c r="K1113" i="2"/>
  <c r="I1113" i="2"/>
  <c r="H1113" i="2"/>
  <c r="Z1112" i="2"/>
  <c r="I1112" i="2"/>
  <c r="H1112" i="2"/>
  <c r="Z1111" i="2"/>
  <c r="I1111" i="2"/>
  <c r="H1111" i="2"/>
  <c r="K1111" i="2" s="1"/>
  <c r="Z1110" i="2"/>
  <c r="I1110" i="2"/>
  <c r="H1110" i="2"/>
  <c r="Z1109" i="2"/>
  <c r="I1109" i="2"/>
  <c r="H1109" i="2"/>
  <c r="K1109" i="2" s="1"/>
  <c r="Z1108" i="2"/>
  <c r="I1108" i="2"/>
  <c r="H1108" i="2"/>
  <c r="K1108" i="2" s="1"/>
  <c r="Z1107" i="2"/>
  <c r="I1107" i="2"/>
  <c r="H1107" i="2"/>
  <c r="Z1106" i="2"/>
  <c r="K1106" i="2"/>
  <c r="I1106" i="2"/>
  <c r="H1106" i="2"/>
  <c r="Z1105" i="2"/>
  <c r="K1105" i="2"/>
  <c r="I1105" i="2"/>
  <c r="H1105" i="2"/>
  <c r="Z1104" i="2"/>
  <c r="I1104" i="2"/>
  <c r="H1104" i="2"/>
  <c r="Z1103" i="2"/>
  <c r="I1103" i="2"/>
  <c r="H1103" i="2"/>
  <c r="K1103" i="2" s="1"/>
  <c r="Z1102" i="2"/>
  <c r="I1102" i="2"/>
  <c r="H1102" i="2"/>
  <c r="Z1101" i="2"/>
  <c r="I1101" i="2"/>
  <c r="H1101" i="2"/>
  <c r="K1101" i="2" s="1"/>
  <c r="Z1100" i="2"/>
  <c r="I1100" i="2"/>
  <c r="H1100" i="2"/>
  <c r="K1100" i="2" s="1"/>
  <c r="Z1099" i="2"/>
  <c r="I1099" i="2"/>
  <c r="H1099" i="2"/>
  <c r="Z1098" i="2"/>
  <c r="K1098" i="2"/>
  <c r="I1098" i="2"/>
  <c r="H1098" i="2"/>
  <c r="Z1097" i="2"/>
  <c r="K1097" i="2"/>
  <c r="I1097" i="2"/>
  <c r="H1097" i="2"/>
  <c r="Z1096" i="2"/>
  <c r="I1096" i="2"/>
  <c r="H1096" i="2"/>
  <c r="Z1095" i="2"/>
  <c r="I1095" i="2"/>
  <c r="H1095" i="2"/>
  <c r="K1095" i="2" s="1"/>
  <c r="Z1094" i="2"/>
  <c r="I1094" i="2"/>
  <c r="H1094" i="2"/>
  <c r="Z1093" i="2"/>
  <c r="I1093" i="2"/>
  <c r="H1093" i="2"/>
  <c r="K1093" i="2" s="1"/>
  <c r="Z1092" i="2"/>
  <c r="I1092" i="2"/>
  <c r="H1092" i="2"/>
  <c r="K1092" i="2" s="1"/>
  <c r="Z1091" i="2"/>
  <c r="I1091" i="2"/>
  <c r="H1091" i="2"/>
  <c r="Z1090" i="2"/>
  <c r="K1090" i="2"/>
  <c r="I1090" i="2"/>
  <c r="H1090" i="2"/>
  <c r="Z1089" i="2"/>
  <c r="K1089" i="2"/>
  <c r="I1089" i="2"/>
  <c r="H1089" i="2"/>
  <c r="Z1088" i="2"/>
  <c r="I1088" i="2"/>
  <c r="H1088" i="2"/>
  <c r="Z1087" i="2"/>
  <c r="I1087" i="2"/>
  <c r="H1087" i="2"/>
  <c r="K1087" i="2" s="1"/>
  <c r="Z1086" i="2"/>
  <c r="I1086" i="2"/>
  <c r="H1086" i="2"/>
  <c r="Z1085" i="2"/>
  <c r="I1085" i="2"/>
  <c r="H1085" i="2"/>
  <c r="K1085" i="2" s="1"/>
  <c r="Z1084" i="2"/>
  <c r="I1084" i="2"/>
  <c r="H1084" i="2"/>
  <c r="K1084" i="2" s="1"/>
  <c r="Z1083" i="2"/>
  <c r="I1083" i="2"/>
  <c r="H1083" i="2"/>
  <c r="Z1082" i="2"/>
  <c r="K1082" i="2"/>
  <c r="I1082" i="2"/>
  <c r="H1082" i="2"/>
  <c r="Z1081" i="2"/>
  <c r="K1081" i="2"/>
  <c r="I1081" i="2"/>
  <c r="H1081" i="2"/>
  <c r="Z1080" i="2"/>
  <c r="I1080" i="2"/>
  <c r="H1080" i="2"/>
  <c r="Z1079" i="2"/>
  <c r="I1079" i="2"/>
  <c r="H1079" i="2"/>
  <c r="K1079" i="2" s="1"/>
  <c r="Z1078" i="2"/>
  <c r="I1078" i="2"/>
  <c r="H1078" i="2"/>
  <c r="Z1077" i="2"/>
  <c r="I1077" i="2"/>
  <c r="H1077" i="2"/>
  <c r="K1077" i="2" s="1"/>
  <c r="Z1076" i="2"/>
  <c r="I1076" i="2"/>
  <c r="H1076" i="2"/>
  <c r="K1076" i="2" s="1"/>
  <c r="Z1075" i="2"/>
  <c r="I1075" i="2"/>
  <c r="H1075" i="2"/>
  <c r="Z1074" i="2"/>
  <c r="K1074" i="2"/>
  <c r="I1074" i="2"/>
  <c r="H1074" i="2"/>
  <c r="Z1073" i="2"/>
  <c r="K1073" i="2"/>
  <c r="I1073" i="2"/>
  <c r="H1073" i="2"/>
  <c r="Z1072" i="2"/>
  <c r="I1072" i="2"/>
  <c r="H1072" i="2"/>
  <c r="Z1071" i="2"/>
  <c r="I1071" i="2"/>
  <c r="H1071" i="2"/>
  <c r="K1071" i="2" s="1"/>
  <c r="Z1070" i="2"/>
  <c r="I1070" i="2"/>
  <c r="H1070" i="2"/>
  <c r="Z1069" i="2"/>
  <c r="I1069" i="2"/>
  <c r="H1069" i="2"/>
  <c r="K1069" i="2" s="1"/>
  <c r="Z1068" i="2"/>
  <c r="I1068" i="2"/>
  <c r="H1068" i="2"/>
  <c r="K1068" i="2" s="1"/>
  <c r="Z1067" i="2"/>
  <c r="I1067" i="2"/>
  <c r="H1067" i="2"/>
  <c r="Z1066" i="2"/>
  <c r="K1066" i="2"/>
  <c r="I1066" i="2"/>
  <c r="H1066" i="2"/>
  <c r="Z1065" i="2"/>
  <c r="K1065" i="2"/>
  <c r="I1065" i="2"/>
  <c r="H1065" i="2"/>
  <c r="Z1064" i="2"/>
  <c r="I1064" i="2"/>
  <c r="H1064" i="2"/>
  <c r="Z1063" i="2"/>
  <c r="I1063" i="2"/>
  <c r="H1063" i="2"/>
  <c r="K1063" i="2" s="1"/>
  <c r="Z1062" i="2"/>
  <c r="I1062" i="2"/>
  <c r="H1062" i="2"/>
  <c r="Z1061" i="2"/>
  <c r="I1061" i="2"/>
  <c r="H1061" i="2"/>
  <c r="K1061" i="2" s="1"/>
  <c r="Z1060" i="2"/>
  <c r="I1060" i="2"/>
  <c r="H1060" i="2"/>
  <c r="K1060" i="2" s="1"/>
  <c r="Z1059" i="2"/>
  <c r="I1059" i="2"/>
  <c r="H1059" i="2"/>
  <c r="Z1058" i="2"/>
  <c r="K1058" i="2"/>
  <c r="I1058" i="2"/>
  <c r="H1058" i="2"/>
  <c r="Z1057" i="2"/>
  <c r="K1057" i="2"/>
  <c r="I1057" i="2"/>
  <c r="H1057" i="2"/>
  <c r="Z1056" i="2"/>
  <c r="I1056" i="2"/>
  <c r="H1056" i="2"/>
  <c r="Z1055" i="2"/>
  <c r="I1055" i="2"/>
  <c r="H1055" i="2"/>
  <c r="K1055" i="2" s="1"/>
  <c r="Z1054" i="2"/>
  <c r="I1054" i="2"/>
  <c r="H1054" i="2"/>
  <c r="Z1053" i="2"/>
  <c r="I1053" i="2"/>
  <c r="H1053" i="2"/>
  <c r="K1053" i="2" s="1"/>
  <c r="Z1052" i="2"/>
  <c r="I1052" i="2"/>
  <c r="H1052" i="2"/>
  <c r="K1052" i="2" s="1"/>
  <c r="Z1051" i="2"/>
  <c r="I1051" i="2"/>
  <c r="H1051" i="2"/>
  <c r="Z1050" i="2"/>
  <c r="K1050" i="2"/>
  <c r="I1050" i="2"/>
  <c r="H1050" i="2"/>
  <c r="Z1049" i="2"/>
  <c r="K1049" i="2"/>
  <c r="I1049" i="2"/>
  <c r="H1049" i="2"/>
  <c r="Z1048" i="2"/>
  <c r="I1048" i="2"/>
  <c r="H1048" i="2"/>
  <c r="Z1047" i="2"/>
  <c r="I1047" i="2"/>
  <c r="H1047" i="2"/>
  <c r="K1047" i="2" s="1"/>
  <c r="Z1046" i="2"/>
  <c r="I1046" i="2"/>
  <c r="H1046" i="2"/>
  <c r="Z1045" i="2"/>
  <c r="I1045" i="2"/>
  <c r="H1045" i="2"/>
  <c r="K1045" i="2" s="1"/>
  <c r="Z1044" i="2"/>
  <c r="I1044" i="2"/>
  <c r="H1044" i="2"/>
  <c r="K1044" i="2" s="1"/>
  <c r="Z1043" i="2"/>
  <c r="I1043" i="2"/>
  <c r="H1043" i="2"/>
  <c r="Z1042" i="2"/>
  <c r="K1042" i="2"/>
  <c r="I1042" i="2"/>
  <c r="H1042" i="2"/>
  <c r="Z1041" i="2"/>
  <c r="K1041" i="2"/>
  <c r="I1041" i="2"/>
  <c r="H1041" i="2"/>
  <c r="Z1040" i="2"/>
  <c r="I1040" i="2"/>
  <c r="H1040" i="2"/>
  <c r="Z1039" i="2"/>
  <c r="I1039" i="2"/>
  <c r="H1039" i="2"/>
  <c r="K1039" i="2" s="1"/>
  <c r="Z1038" i="2"/>
  <c r="I1038" i="2"/>
  <c r="H1038" i="2"/>
  <c r="Z1037" i="2"/>
  <c r="I1037" i="2"/>
  <c r="H1037" i="2"/>
  <c r="K1037" i="2" s="1"/>
  <c r="Z1036" i="2"/>
  <c r="I1036" i="2"/>
  <c r="H1036" i="2"/>
  <c r="K1036" i="2" s="1"/>
  <c r="Z1035" i="2"/>
  <c r="I1035" i="2"/>
  <c r="H1035" i="2"/>
  <c r="Z1034" i="2"/>
  <c r="K1034" i="2"/>
  <c r="I1034" i="2"/>
  <c r="H1034" i="2"/>
  <c r="Z1033" i="2"/>
  <c r="K1033" i="2"/>
  <c r="I1033" i="2"/>
  <c r="H1033" i="2"/>
  <c r="Z1032" i="2"/>
  <c r="I1032" i="2"/>
  <c r="H1032" i="2"/>
  <c r="Z1031" i="2"/>
  <c r="I1031" i="2"/>
  <c r="H1031" i="2"/>
  <c r="K1031" i="2" s="1"/>
  <c r="Z1030" i="2"/>
  <c r="I1030" i="2"/>
  <c r="H1030" i="2"/>
  <c r="Z1029" i="2"/>
  <c r="I1029" i="2"/>
  <c r="H1029" i="2"/>
  <c r="K1029" i="2" s="1"/>
  <c r="Z1028" i="2"/>
  <c r="I1028" i="2"/>
  <c r="H1028" i="2"/>
  <c r="K1028" i="2" s="1"/>
  <c r="Z1027" i="2"/>
  <c r="I1027" i="2"/>
  <c r="H1027" i="2"/>
  <c r="Z1026" i="2"/>
  <c r="K1026" i="2"/>
  <c r="I1026" i="2"/>
  <c r="H1026" i="2"/>
  <c r="Z1025" i="2"/>
  <c r="K1025" i="2"/>
  <c r="I1025" i="2"/>
  <c r="H1025" i="2"/>
  <c r="Z1024" i="2"/>
  <c r="I1024" i="2"/>
  <c r="H1024" i="2"/>
  <c r="Z1023" i="2"/>
  <c r="I1023" i="2"/>
  <c r="H1023" i="2"/>
  <c r="K1023" i="2" s="1"/>
  <c r="Z1022" i="2"/>
  <c r="I1022" i="2"/>
  <c r="H1022" i="2"/>
  <c r="Z1021" i="2"/>
  <c r="I1021" i="2"/>
  <c r="H1021" i="2"/>
  <c r="K1021" i="2" s="1"/>
  <c r="Z1020" i="2"/>
  <c r="I1020" i="2"/>
  <c r="H1020" i="2"/>
  <c r="K1020" i="2" s="1"/>
  <c r="Z1019" i="2"/>
  <c r="I1019" i="2"/>
  <c r="H1019" i="2"/>
  <c r="Z1018" i="2"/>
  <c r="K1018" i="2"/>
  <c r="I1018" i="2"/>
  <c r="H1018" i="2"/>
  <c r="Z1017" i="2"/>
  <c r="K1017" i="2"/>
  <c r="I1017" i="2"/>
  <c r="H1017" i="2"/>
  <c r="Z1016" i="2"/>
  <c r="I1016" i="2"/>
  <c r="H1016" i="2"/>
  <c r="Z1015" i="2"/>
  <c r="I1015" i="2"/>
  <c r="H1015" i="2"/>
  <c r="K1015" i="2" s="1"/>
  <c r="Z1014" i="2"/>
  <c r="I1014" i="2"/>
  <c r="H1014" i="2"/>
  <c r="Z1013" i="2"/>
  <c r="I1013" i="2"/>
  <c r="H1013" i="2"/>
  <c r="K1013" i="2" s="1"/>
  <c r="Z1012" i="2"/>
  <c r="I1012" i="2"/>
  <c r="H1012" i="2"/>
  <c r="K1012" i="2" s="1"/>
  <c r="Z1011" i="2"/>
  <c r="I1011" i="2"/>
  <c r="H1011" i="2"/>
  <c r="Z1010" i="2"/>
  <c r="K1010" i="2"/>
  <c r="I1010" i="2"/>
  <c r="H1010" i="2"/>
  <c r="Z1009" i="2"/>
  <c r="K1009" i="2"/>
  <c r="I1009" i="2"/>
  <c r="H1009" i="2"/>
  <c r="Z1008" i="2"/>
  <c r="I1008" i="2"/>
  <c r="H1008" i="2"/>
  <c r="Z1007" i="2"/>
  <c r="I1007" i="2"/>
  <c r="H1007" i="2"/>
  <c r="K1007" i="2" s="1"/>
  <c r="Z1006" i="2"/>
  <c r="I1006" i="2"/>
  <c r="H1006" i="2"/>
  <c r="Z1005" i="2"/>
  <c r="I1005" i="2"/>
  <c r="H1005" i="2"/>
  <c r="K1005" i="2" s="1"/>
  <c r="Z1004" i="2"/>
  <c r="I1004" i="2"/>
  <c r="H1004" i="2"/>
  <c r="K1004" i="2" s="1"/>
  <c r="Z1003" i="2"/>
  <c r="I1003" i="2"/>
  <c r="H1003" i="2"/>
  <c r="Z1002" i="2"/>
  <c r="K1002" i="2"/>
  <c r="I1002" i="2"/>
  <c r="H1002" i="2"/>
  <c r="Z1001" i="2"/>
  <c r="K1001" i="2"/>
  <c r="I1001" i="2"/>
  <c r="H1001" i="2"/>
  <c r="Z1000" i="2"/>
  <c r="I1000" i="2"/>
  <c r="H1000" i="2"/>
  <c r="Z999" i="2"/>
  <c r="I999" i="2"/>
  <c r="H999" i="2"/>
  <c r="K999" i="2" s="1"/>
  <c r="Z998" i="2"/>
  <c r="I998" i="2"/>
  <c r="H998" i="2"/>
  <c r="Z997" i="2"/>
  <c r="I997" i="2"/>
  <c r="H997" i="2"/>
  <c r="K997" i="2" s="1"/>
  <c r="Z996" i="2"/>
  <c r="I996" i="2"/>
  <c r="H996" i="2"/>
  <c r="K996" i="2" s="1"/>
  <c r="Z995" i="2"/>
  <c r="I995" i="2"/>
  <c r="H995" i="2"/>
  <c r="Z994" i="2"/>
  <c r="K994" i="2"/>
  <c r="I994" i="2"/>
  <c r="H994" i="2"/>
  <c r="Z993" i="2"/>
  <c r="K993" i="2"/>
  <c r="I993" i="2"/>
  <c r="H993" i="2"/>
  <c r="Z992" i="2"/>
  <c r="I992" i="2"/>
  <c r="H992" i="2"/>
  <c r="Z991" i="2"/>
  <c r="I991" i="2"/>
  <c r="H991" i="2"/>
  <c r="K991" i="2" s="1"/>
  <c r="Z990" i="2"/>
  <c r="I990" i="2"/>
  <c r="H990" i="2"/>
  <c r="Z989" i="2"/>
  <c r="I989" i="2"/>
  <c r="H989" i="2"/>
  <c r="K989" i="2" s="1"/>
  <c r="Z988" i="2"/>
  <c r="I988" i="2"/>
  <c r="H988" i="2"/>
  <c r="K988" i="2" s="1"/>
  <c r="Z987" i="2"/>
  <c r="I987" i="2"/>
  <c r="H987" i="2"/>
  <c r="Z986" i="2"/>
  <c r="K986" i="2"/>
  <c r="I986" i="2"/>
  <c r="H986" i="2"/>
  <c r="Z985" i="2"/>
  <c r="K985" i="2"/>
  <c r="I985" i="2"/>
  <c r="H985" i="2"/>
  <c r="Z984" i="2"/>
  <c r="I984" i="2"/>
  <c r="H984" i="2"/>
  <c r="Z983" i="2"/>
  <c r="I983" i="2"/>
  <c r="H983" i="2"/>
  <c r="K983" i="2" s="1"/>
  <c r="Z982" i="2"/>
  <c r="I982" i="2"/>
  <c r="H982" i="2"/>
  <c r="K982" i="2" s="1"/>
  <c r="Z981" i="2"/>
  <c r="I981" i="2"/>
  <c r="H981" i="2"/>
  <c r="Z980" i="2"/>
  <c r="I980" i="2"/>
  <c r="H980" i="2"/>
  <c r="Z979" i="2"/>
  <c r="I979" i="2"/>
  <c r="H979" i="2"/>
  <c r="K979" i="2" s="1"/>
  <c r="Z978" i="2"/>
  <c r="I978" i="2"/>
  <c r="H978" i="2"/>
  <c r="K978" i="2" s="1"/>
  <c r="Z977" i="2"/>
  <c r="I977" i="2"/>
  <c r="H977" i="2"/>
  <c r="Z976" i="2"/>
  <c r="I976" i="2"/>
  <c r="H976" i="2"/>
  <c r="Z975" i="2"/>
  <c r="I975" i="2"/>
  <c r="H975" i="2"/>
  <c r="K975" i="2" s="1"/>
  <c r="Z974" i="2"/>
  <c r="I974" i="2"/>
  <c r="H974" i="2"/>
  <c r="K974" i="2" s="1"/>
  <c r="Z973" i="2"/>
  <c r="I973" i="2"/>
  <c r="H973" i="2"/>
  <c r="Z972" i="2"/>
  <c r="I972" i="2"/>
  <c r="H972" i="2"/>
  <c r="Z971" i="2"/>
  <c r="I971" i="2"/>
  <c r="H971" i="2"/>
  <c r="K971" i="2" s="1"/>
  <c r="Z970" i="2"/>
  <c r="I970" i="2"/>
  <c r="H970" i="2"/>
  <c r="K970" i="2" s="1"/>
  <c r="Z969" i="2"/>
  <c r="I969" i="2"/>
  <c r="H969" i="2"/>
  <c r="Z968" i="2"/>
  <c r="I968" i="2"/>
  <c r="H968" i="2"/>
  <c r="Z967" i="2"/>
  <c r="I967" i="2"/>
  <c r="H967" i="2"/>
  <c r="K967" i="2" s="1"/>
  <c r="Z966" i="2"/>
  <c r="I966" i="2"/>
  <c r="H966" i="2"/>
  <c r="K966" i="2" s="1"/>
  <c r="Z965" i="2"/>
  <c r="I965" i="2"/>
  <c r="H965" i="2"/>
  <c r="Z964" i="2"/>
  <c r="I964" i="2"/>
  <c r="H964" i="2"/>
  <c r="Z963" i="2"/>
  <c r="I963" i="2"/>
  <c r="H963" i="2"/>
  <c r="K963" i="2" s="1"/>
  <c r="Z962" i="2"/>
  <c r="I962" i="2"/>
  <c r="H962" i="2"/>
  <c r="K962" i="2" s="1"/>
  <c r="Z961" i="2"/>
  <c r="I961" i="2"/>
  <c r="H961" i="2"/>
  <c r="Z960" i="2"/>
  <c r="I960" i="2"/>
  <c r="H960" i="2"/>
  <c r="Z959" i="2"/>
  <c r="I959" i="2"/>
  <c r="H959" i="2"/>
  <c r="K959" i="2" s="1"/>
  <c r="Z958" i="2"/>
  <c r="I958" i="2"/>
  <c r="H958" i="2"/>
  <c r="K958" i="2" s="1"/>
  <c r="Z957" i="2"/>
  <c r="I957" i="2"/>
  <c r="H957" i="2"/>
  <c r="Z956" i="2"/>
  <c r="I956" i="2"/>
  <c r="H956" i="2"/>
  <c r="Z955" i="2"/>
  <c r="I955" i="2"/>
  <c r="H955" i="2"/>
  <c r="Z954" i="2"/>
  <c r="I954" i="2"/>
  <c r="H954" i="2"/>
  <c r="Z953" i="2"/>
  <c r="I953" i="2"/>
  <c r="H953" i="2"/>
  <c r="Z952" i="2"/>
  <c r="I952" i="2"/>
  <c r="H952" i="2"/>
  <c r="Z951" i="2"/>
  <c r="I951" i="2"/>
  <c r="H951" i="2"/>
  <c r="Z950" i="2"/>
  <c r="I950" i="2"/>
  <c r="H950" i="2"/>
  <c r="Z949" i="2"/>
  <c r="I949" i="2"/>
  <c r="H949" i="2"/>
  <c r="Z948" i="2"/>
  <c r="I948" i="2"/>
  <c r="H948" i="2"/>
  <c r="Z947" i="2"/>
  <c r="I947" i="2"/>
  <c r="H947" i="2"/>
  <c r="Z946" i="2"/>
  <c r="I946" i="2"/>
  <c r="H946" i="2"/>
  <c r="Z945" i="2"/>
  <c r="I945" i="2"/>
  <c r="H945" i="2"/>
  <c r="Z944" i="2"/>
  <c r="I944" i="2"/>
  <c r="K944" i="2" s="1"/>
  <c r="H944" i="2"/>
  <c r="Z943" i="2"/>
  <c r="I943" i="2"/>
  <c r="H943" i="2"/>
  <c r="Z942" i="2"/>
  <c r="I942" i="2"/>
  <c r="H942" i="2"/>
  <c r="Z941" i="2"/>
  <c r="I941" i="2"/>
  <c r="K941" i="2" s="1"/>
  <c r="H941" i="2"/>
  <c r="Z940" i="2"/>
  <c r="I940" i="2"/>
  <c r="H940" i="2"/>
  <c r="Z939" i="2"/>
  <c r="I939" i="2"/>
  <c r="H939" i="2"/>
  <c r="Z938" i="2"/>
  <c r="I938" i="2"/>
  <c r="H938" i="2"/>
  <c r="Z937" i="2"/>
  <c r="I937" i="2"/>
  <c r="H937" i="2"/>
  <c r="Z936" i="2"/>
  <c r="I936" i="2"/>
  <c r="H936" i="2"/>
  <c r="Z935" i="2"/>
  <c r="I935" i="2"/>
  <c r="H935" i="2"/>
  <c r="Z934" i="2"/>
  <c r="I934" i="2"/>
  <c r="H934" i="2"/>
  <c r="Z933" i="2"/>
  <c r="I933" i="2"/>
  <c r="H933" i="2"/>
  <c r="Z932" i="2"/>
  <c r="I932" i="2"/>
  <c r="H932" i="2"/>
  <c r="Z931" i="2"/>
  <c r="I931" i="2"/>
  <c r="H931" i="2"/>
  <c r="Z930" i="2"/>
  <c r="I930" i="2"/>
  <c r="H930" i="2"/>
  <c r="Z929" i="2"/>
  <c r="I929" i="2"/>
  <c r="K929" i="2" s="1"/>
  <c r="H929" i="2"/>
  <c r="Z928" i="2"/>
  <c r="I928" i="2"/>
  <c r="K928" i="2" s="1"/>
  <c r="H928" i="2"/>
  <c r="Z927" i="2"/>
  <c r="I927" i="2"/>
  <c r="H927" i="2"/>
  <c r="Z926" i="2"/>
  <c r="I926" i="2"/>
  <c r="H926" i="2"/>
  <c r="Z925" i="2"/>
  <c r="I925" i="2"/>
  <c r="K925" i="2" s="1"/>
  <c r="H925" i="2"/>
  <c r="Z924" i="2"/>
  <c r="I924" i="2"/>
  <c r="K924" i="2" s="1"/>
  <c r="H924" i="2"/>
  <c r="Z923" i="2"/>
  <c r="I923" i="2"/>
  <c r="H923" i="2"/>
  <c r="Z922" i="2"/>
  <c r="I922" i="2"/>
  <c r="H922" i="2"/>
  <c r="Z921" i="2"/>
  <c r="I921" i="2"/>
  <c r="K921" i="2" s="1"/>
  <c r="H921" i="2"/>
  <c r="Z920" i="2"/>
  <c r="I920" i="2"/>
  <c r="K920" i="2" s="1"/>
  <c r="H920" i="2"/>
  <c r="Z919" i="2"/>
  <c r="I919" i="2"/>
  <c r="H919" i="2"/>
  <c r="Z918" i="2"/>
  <c r="I918" i="2"/>
  <c r="H918" i="2"/>
  <c r="Z917" i="2"/>
  <c r="I917" i="2"/>
  <c r="K917" i="2" s="1"/>
  <c r="H917" i="2"/>
  <c r="Z916" i="2"/>
  <c r="I916" i="2"/>
  <c r="K916" i="2" s="1"/>
  <c r="H916" i="2"/>
  <c r="Z915" i="2"/>
  <c r="I915" i="2"/>
  <c r="H915" i="2"/>
  <c r="Z914" i="2"/>
  <c r="I914" i="2"/>
  <c r="H914" i="2"/>
  <c r="Z913" i="2"/>
  <c r="I913" i="2"/>
  <c r="K913" i="2" s="1"/>
  <c r="H913" i="2"/>
  <c r="Z912" i="2"/>
  <c r="I912" i="2"/>
  <c r="K912" i="2" s="1"/>
  <c r="H912" i="2"/>
  <c r="Z911" i="2"/>
  <c r="I911" i="2"/>
  <c r="H911" i="2"/>
  <c r="Z910" i="2"/>
  <c r="I910" i="2"/>
  <c r="H910" i="2"/>
  <c r="Z909" i="2"/>
  <c r="I909" i="2"/>
  <c r="K909" i="2" s="1"/>
  <c r="H909" i="2"/>
  <c r="Z908" i="2"/>
  <c r="I908" i="2"/>
  <c r="K908" i="2" s="1"/>
  <c r="H908" i="2"/>
  <c r="Z907" i="2"/>
  <c r="I907" i="2"/>
  <c r="H907" i="2"/>
  <c r="Z906" i="2"/>
  <c r="I906" i="2"/>
  <c r="H906" i="2"/>
  <c r="Z905" i="2"/>
  <c r="I905" i="2"/>
  <c r="K905" i="2" s="1"/>
  <c r="H905" i="2"/>
  <c r="Z904" i="2"/>
  <c r="I904" i="2"/>
  <c r="K904" i="2" s="1"/>
  <c r="H904" i="2"/>
  <c r="Z903" i="2"/>
  <c r="I903" i="2"/>
  <c r="H903" i="2"/>
  <c r="Z902" i="2"/>
  <c r="I902" i="2"/>
  <c r="H902" i="2"/>
  <c r="Z901" i="2"/>
  <c r="I901" i="2"/>
  <c r="K901" i="2" s="1"/>
  <c r="H901" i="2"/>
  <c r="Z900" i="2"/>
  <c r="I900" i="2"/>
  <c r="K900" i="2" s="1"/>
  <c r="H900" i="2"/>
  <c r="Z899" i="2"/>
  <c r="I899" i="2"/>
  <c r="H899" i="2"/>
  <c r="Z898" i="2"/>
  <c r="I898" i="2"/>
  <c r="H898" i="2"/>
  <c r="Z897" i="2"/>
  <c r="I897" i="2"/>
  <c r="H897" i="2"/>
  <c r="K897" i="2" s="1"/>
  <c r="Z896" i="2"/>
  <c r="I896" i="2"/>
  <c r="H896" i="2"/>
  <c r="K896" i="2" s="1"/>
  <c r="Z895" i="2"/>
  <c r="I895" i="2"/>
  <c r="H895" i="2"/>
  <c r="K895" i="2" s="1"/>
  <c r="Z894" i="2"/>
  <c r="I894" i="2"/>
  <c r="H894" i="2"/>
  <c r="K894" i="2" s="1"/>
  <c r="Z893" i="2"/>
  <c r="I893" i="2"/>
  <c r="H893" i="2"/>
  <c r="K893" i="2" s="1"/>
  <c r="Z892" i="2"/>
  <c r="I892" i="2"/>
  <c r="H892" i="2"/>
  <c r="K892" i="2" s="1"/>
  <c r="Z891" i="2"/>
  <c r="I891" i="2"/>
  <c r="H891" i="2"/>
  <c r="K891" i="2" s="1"/>
  <c r="Z890" i="2"/>
  <c r="I890" i="2"/>
  <c r="H890" i="2"/>
  <c r="K890" i="2" s="1"/>
  <c r="Z889" i="2"/>
  <c r="I889" i="2"/>
  <c r="H889" i="2"/>
  <c r="K889" i="2" s="1"/>
  <c r="Z888" i="2"/>
  <c r="I888" i="2"/>
  <c r="H888" i="2"/>
  <c r="K888" i="2" s="1"/>
  <c r="Z887" i="2"/>
  <c r="I887" i="2"/>
  <c r="H887" i="2"/>
  <c r="K887" i="2" s="1"/>
  <c r="Z886" i="2"/>
  <c r="I886" i="2"/>
  <c r="H886" i="2"/>
  <c r="K886" i="2" s="1"/>
  <c r="Z885" i="2"/>
  <c r="I885" i="2"/>
  <c r="H885" i="2"/>
  <c r="K885" i="2" s="1"/>
  <c r="Z884" i="2"/>
  <c r="I884" i="2"/>
  <c r="H884" i="2"/>
  <c r="K884" i="2" s="1"/>
  <c r="Z883" i="2"/>
  <c r="I883" i="2"/>
  <c r="H883" i="2"/>
  <c r="K883" i="2" s="1"/>
  <c r="Z882" i="2"/>
  <c r="I882" i="2"/>
  <c r="H882" i="2"/>
  <c r="K882" i="2" s="1"/>
  <c r="Z881" i="2"/>
  <c r="I881" i="2"/>
  <c r="H881" i="2"/>
  <c r="K881" i="2" s="1"/>
  <c r="Z880" i="2"/>
  <c r="K880" i="2"/>
  <c r="I880" i="2"/>
  <c r="H880" i="2"/>
  <c r="Z879" i="2"/>
  <c r="K879" i="2"/>
  <c r="I879" i="2"/>
  <c r="H879" i="2"/>
  <c r="Z878" i="2"/>
  <c r="K878" i="2"/>
  <c r="I878" i="2"/>
  <c r="H878" i="2"/>
  <c r="Z877" i="2"/>
  <c r="K877" i="2"/>
  <c r="I877" i="2"/>
  <c r="H877" i="2"/>
  <c r="Z876" i="2"/>
  <c r="K876" i="2"/>
  <c r="I876" i="2"/>
  <c r="H876" i="2"/>
  <c r="Z875" i="2"/>
  <c r="K875" i="2"/>
  <c r="I875" i="2"/>
  <c r="H875" i="2"/>
  <c r="Z874" i="2"/>
  <c r="K874" i="2"/>
  <c r="I874" i="2"/>
  <c r="H874" i="2"/>
  <c r="Z873" i="2"/>
  <c r="K873" i="2"/>
  <c r="I873" i="2"/>
  <c r="H873" i="2"/>
  <c r="Z872" i="2"/>
  <c r="K872" i="2"/>
  <c r="I872" i="2"/>
  <c r="H872" i="2"/>
  <c r="Z871" i="2"/>
  <c r="K871" i="2"/>
  <c r="I871" i="2"/>
  <c r="H871" i="2"/>
  <c r="Z870" i="2"/>
  <c r="K870" i="2"/>
  <c r="I870" i="2"/>
  <c r="H870" i="2"/>
  <c r="Z869" i="2"/>
  <c r="K869" i="2"/>
  <c r="I869" i="2"/>
  <c r="H869" i="2"/>
  <c r="Z868" i="2"/>
  <c r="K868" i="2"/>
  <c r="I868" i="2"/>
  <c r="H868" i="2"/>
  <c r="Z867" i="2"/>
  <c r="K867" i="2"/>
  <c r="I867" i="2"/>
  <c r="H867" i="2"/>
  <c r="Z866" i="2"/>
  <c r="K866" i="2"/>
  <c r="I866" i="2"/>
  <c r="H866" i="2"/>
  <c r="Z865" i="2"/>
  <c r="K865" i="2"/>
  <c r="I865" i="2"/>
  <c r="H865" i="2"/>
  <c r="Z864" i="2"/>
  <c r="K864" i="2"/>
  <c r="I864" i="2"/>
  <c r="H864" i="2"/>
  <c r="Z863" i="2"/>
  <c r="K863" i="2"/>
  <c r="I863" i="2"/>
  <c r="H863" i="2"/>
  <c r="Z862" i="2"/>
  <c r="K862" i="2"/>
  <c r="I862" i="2"/>
  <c r="H862" i="2"/>
  <c r="Z861" i="2"/>
  <c r="K861" i="2"/>
  <c r="I861" i="2"/>
  <c r="H861" i="2"/>
  <c r="Z860" i="2"/>
  <c r="K860" i="2"/>
  <c r="I860" i="2"/>
  <c r="H860" i="2"/>
  <c r="Z859" i="2"/>
  <c r="K859" i="2"/>
  <c r="I859" i="2"/>
  <c r="H859" i="2"/>
  <c r="Z858" i="2"/>
  <c r="K858" i="2"/>
  <c r="I858" i="2"/>
  <c r="H858" i="2"/>
  <c r="Z857" i="2"/>
  <c r="K857" i="2"/>
  <c r="I857" i="2"/>
  <c r="H857" i="2"/>
  <c r="Z856" i="2"/>
  <c r="K856" i="2"/>
  <c r="I856" i="2"/>
  <c r="H856" i="2"/>
  <c r="Z855" i="2"/>
  <c r="K855" i="2"/>
  <c r="I855" i="2"/>
  <c r="H855" i="2"/>
  <c r="Z854" i="2"/>
  <c r="K854" i="2"/>
  <c r="I854" i="2"/>
  <c r="H854" i="2"/>
  <c r="Z853" i="2"/>
  <c r="K853" i="2"/>
  <c r="I853" i="2"/>
  <c r="H853" i="2"/>
  <c r="Z852" i="2"/>
  <c r="K852" i="2"/>
  <c r="I852" i="2"/>
  <c r="H852" i="2"/>
  <c r="Z851" i="2"/>
  <c r="K851" i="2"/>
  <c r="I851" i="2"/>
  <c r="H851" i="2"/>
  <c r="Z850" i="2"/>
  <c r="K850" i="2"/>
  <c r="I850" i="2"/>
  <c r="H850" i="2"/>
  <c r="Z849" i="2"/>
  <c r="K849" i="2"/>
  <c r="I849" i="2"/>
  <c r="H849" i="2"/>
  <c r="Z848" i="2"/>
  <c r="K848" i="2"/>
  <c r="I848" i="2"/>
  <c r="H848" i="2"/>
  <c r="Z847" i="2"/>
  <c r="K847" i="2"/>
  <c r="I847" i="2"/>
  <c r="H847" i="2"/>
  <c r="Z846" i="2"/>
  <c r="K846" i="2"/>
  <c r="I846" i="2"/>
  <c r="H846" i="2"/>
  <c r="Z845" i="2"/>
  <c r="K845" i="2"/>
  <c r="I845" i="2"/>
  <c r="H845" i="2"/>
  <c r="Z844" i="2"/>
  <c r="K844" i="2"/>
  <c r="I844" i="2"/>
  <c r="H844" i="2"/>
  <c r="Z843" i="2"/>
  <c r="K843" i="2"/>
  <c r="I843" i="2"/>
  <c r="H843" i="2"/>
  <c r="Z842" i="2"/>
  <c r="K842" i="2"/>
  <c r="I842" i="2"/>
  <c r="H842" i="2"/>
  <c r="Z841" i="2"/>
  <c r="K841" i="2"/>
  <c r="I841" i="2"/>
  <c r="H841" i="2"/>
  <c r="Z840" i="2"/>
  <c r="K840" i="2"/>
  <c r="I840" i="2"/>
  <c r="H840" i="2"/>
  <c r="Z839" i="2"/>
  <c r="K839" i="2"/>
  <c r="I839" i="2"/>
  <c r="H839" i="2"/>
  <c r="Z838" i="2"/>
  <c r="K838" i="2"/>
  <c r="I838" i="2"/>
  <c r="H838" i="2"/>
  <c r="Z837" i="2"/>
  <c r="K837" i="2"/>
  <c r="I837" i="2"/>
  <c r="H837" i="2"/>
  <c r="Z836" i="2"/>
  <c r="K836" i="2"/>
  <c r="I836" i="2"/>
  <c r="H836" i="2"/>
  <c r="Z835" i="2"/>
  <c r="K835" i="2"/>
  <c r="I835" i="2"/>
  <c r="H835" i="2"/>
  <c r="Z834" i="2"/>
  <c r="K834" i="2"/>
  <c r="I834" i="2"/>
  <c r="H834" i="2"/>
  <c r="Z833" i="2"/>
  <c r="K833" i="2"/>
  <c r="I833" i="2"/>
  <c r="H833" i="2"/>
  <c r="Z832" i="2"/>
  <c r="K832" i="2"/>
  <c r="I832" i="2"/>
  <c r="H832" i="2"/>
  <c r="Z831" i="2"/>
  <c r="K831" i="2"/>
  <c r="I831" i="2"/>
  <c r="H831" i="2"/>
  <c r="Z830" i="2"/>
  <c r="K830" i="2"/>
  <c r="I830" i="2"/>
  <c r="H830" i="2"/>
  <c r="Z829" i="2"/>
  <c r="K829" i="2"/>
  <c r="I829" i="2"/>
  <c r="H829" i="2"/>
  <c r="Z828" i="2"/>
  <c r="X828" i="2"/>
  <c r="I828" i="2"/>
  <c r="H828" i="2"/>
  <c r="K828" i="2" s="1"/>
  <c r="Z827" i="2"/>
  <c r="K827" i="2"/>
  <c r="I827" i="2"/>
  <c r="H827" i="2"/>
  <c r="Z826" i="2"/>
  <c r="K826" i="2"/>
  <c r="I826" i="2"/>
  <c r="H826" i="2"/>
  <c r="Z825" i="2"/>
  <c r="K825" i="2"/>
  <c r="I825" i="2"/>
  <c r="H825" i="2"/>
  <c r="Z824" i="2"/>
  <c r="K824" i="2"/>
  <c r="I824" i="2"/>
  <c r="H824" i="2"/>
  <c r="Z823" i="2"/>
  <c r="K823" i="2"/>
  <c r="I823" i="2"/>
  <c r="H823" i="2"/>
  <c r="Z822" i="2"/>
  <c r="K822" i="2"/>
  <c r="I822" i="2"/>
  <c r="H822" i="2"/>
  <c r="Z821" i="2"/>
  <c r="K821" i="2"/>
  <c r="I821" i="2"/>
  <c r="H821" i="2"/>
  <c r="Z820" i="2"/>
  <c r="K820" i="2"/>
  <c r="I820" i="2"/>
  <c r="H820" i="2"/>
  <c r="Z819" i="2"/>
  <c r="K819" i="2"/>
  <c r="I819" i="2"/>
  <c r="H819" i="2"/>
  <c r="Z818" i="2"/>
  <c r="K818" i="2"/>
  <c r="I818" i="2"/>
  <c r="H818" i="2"/>
  <c r="Z817" i="2"/>
  <c r="K817" i="2"/>
  <c r="I817" i="2"/>
  <c r="H817" i="2"/>
  <c r="Z816" i="2"/>
  <c r="K816" i="2"/>
  <c r="I816" i="2"/>
  <c r="H816" i="2"/>
  <c r="Z815" i="2"/>
  <c r="K815" i="2"/>
  <c r="I815" i="2"/>
  <c r="H815" i="2"/>
  <c r="Z814" i="2"/>
  <c r="K814" i="2"/>
  <c r="I814" i="2"/>
  <c r="H814" i="2"/>
  <c r="Z813" i="2"/>
  <c r="K813" i="2"/>
  <c r="I813" i="2"/>
  <c r="H813" i="2"/>
  <c r="Z812" i="2"/>
  <c r="K812" i="2"/>
  <c r="I812" i="2"/>
  <c r="H812" i="2"/>
  <c r="Z811" i="2"/>
  <c r="K811" i="2"/>
  <c r="I811" i="2"/>
  <c r="H811" i="2"/>
  <c r="Z810" i="2"/>
  <c r="K810" i="2"/>
  <c r="I810" i="2"/>
  <c r="H810" i="2"/>
  <c r="Z809" i="2"/>
  <c r="K809" i="2"/>
  <c r="I809" i="2"/>
  <c r="H809" i="2"/>
  <c r="Z808" i="2"/>
  <c r="K808" i="2"/>
  <c r="I808" i="2"/>
  <c r="H808" i="2"/>
  <c r="Z807" i="2"/>
  <c r="K807" i="2"/>
  <c r="I807" i="2"/>
  <c r="H807" i="2"/>
  <c r="Z806" i="2"/>
  <c r="K806" i="2"/>
  <c r="I806" i="2"/>
  <c r="H806" i="2"/>
  <c r="Z805" i="2"/>
  <c r="K805" i="2"/>
  <c r="I805" i="2"/>
  <c r="H805" i="2"/>
  <c r="Z804" i="2"/>
  <c r="K804" i="2"/>
  <c r="I804" i="2"/>
  <c r="H804" i="2"/>
  <c r="Z803" i="2"/>
  <c r="K803" i="2"/>
  <c r="I803" i="2"/>
  <c r="H803" i="2"/>
  <c r="Z802" i="2"/>
  <c r="K802" i="2"/>
  <c r="I802" i="2"/>
  <c r="H802" i="2"/>
  <c r="Z801" i="2"/>
  <c r="K801" i="2"/>
  <c r="I801" i="2"/>
  <c r="H801" i="2"/>
  <c r="Z800" i="2"/>
  <c r="K800" i="2"/>
  <c r="I800" i="2"/>
  <c r="H800" i="2"/>
  <c r="Z799" i="2"/>
  <c r="K799" i="2"/>
  <c r="I799" i="2"/>
  <c r="H799" i="2"/>
  <c r="Z798" i="2"/>
  <c r="K798" i="2"/>
  <c r="I798" i="2"/>
  <c r="H798" i="2"/>
  <c r="Z797" i="2"/>
  <c r="K797" i="2"/>
  <c r="I797" i="2"/>
  <c r="H797" i="2"/>
  <c r="Z796" i="2"/>
  <c r="K796" i="2"/>
  <c r="I796" i="2"/>
  <c r="H796" i="2"/>
  <c r="Z795" i="2"/>
  <c r="K795" i="2"/>
  <c r="I795" i="2"/>
  <c r="H795" i="2"/>
  <c r="Z794" i="2"/>
  <c r="K794" i="2"/>
  <c r="I794" i="2"/>
  <c r="H794" i="2"/>
  <c r="Z793" i="2"/>
  <c r="K793" i="2"/>
  <c r="I793" i="2"/>
  <c r="H793" i="2"/>
  <c r="Z792" i="2"/>
  <c r="K792" i="2"/>
  <c r="I792" i="2"/>
  <c r="H792" i="2"/>
  <c r="Z791" i="2"/>
  <c r="K791" i="2"/>
  <c r="I791" i="2"/>
  <c r="H791" i="2"/>
  <c r="Z790" i="2"/>
  <c r="K790" i="2"/>
  <c r="I790" i="2"/>
  <c r="H790" i="2"/>
  <c r="Z789" i="2"/>
  <c r="K789" i="2"/>
  <c r="I789" i="2"/>
  <c r="H789" i="2"/>
  <c r="Z788" i="2"/>
  <c r="K788" i="2"/>
  <c r="I788" i="2"/>
  <c r="H788" i="2"/>
  <c r="Z787" i="2"/>
  <c r="K787" i="2"/>
  <c r="I787" i="2"/>
  <c r="H787" i="2"/>
  <c r="Z786" i="2"/>
  <c r="K786" i="2"/>
  <c r="I786" i="2"/>
  <c r="H786" i="2"/>
  <c r="Z785" i="2"/>
  <c r="K785" i="2"/>
  <c r="I785" i="2"/>
  <c r="H785" i="2"/>
  <c r="Z784" i="2"/>
  <c r="K784" i="2"/>
  <c r="I784" i="2"/>
  <c r="H784" i="2"/>
  <c r="Z783" i="2"/>
  <c r="K783" i="2"/>
  <c r="I783" i="2"/>
  <c r="H783" i="2"/>
  <c r="Z782" i="2"/>
  <c r="K782" i="2"/>
  <c r="I782" i="2"/>
  <c r="H782" i="2"/>
  <c r="Z781" i="2"/>
  <c r="K781" i="2"/>
  <c r="I781" i="2"/>
  <c r="H781" i="2"/>
  <c r="Z780" i="2"/>
  <c r="K780" i="2"/>
  <c r="I780" i="2"/>
  <c r="H780" i="2"/>
  <c r="Z779" i="2"/>
  <c r="K779" i="2"/>
  <c r="I779" i="2"/>
  <c r="H779" i="2"/>
  <c r="Z778" i="2"/>
  <c r="K778" i="2"/>
  <c r="I778" i="2"/>
  <c r="H778" i="2"/>
  <c r="Z777" i="2"/>
  <c r="K777" i="2"/>
  <c r="I777" i="2"/>
  <c r="H777" i="2"/>
  <c r="Z776" i="2"/>
  <c r="K776" i="2"/>
  <c r="I776" i="2"/>
  <c r="H776" i="2"/>
  <c r="Z775" i="2"/>
  <c r="K775" i="2"/>
  <c r="I775" i="2"/>
  <c r="H775" i="2"/>
  <c r="Z774" i="2"/>
  <c r="K774" i="2"/>
  <c r="I774" i="2"/>
  <c r="H774" i="2"/>
  <c r="Z773" i="2"/>
  <c r="K773" i="2"/>
  <c r="I773" i="2"/>
  <c r="H773" i="2"/>
  <c r="Z772" i="2"/>
  <c r="K772" i="2"/>
  <c r="I772" i="2"/>
  <c r="H772" i="2"/>
  <c r="Z771" i="2"/>
  <c r="K771" i="2"/>
  <c r="I771" i="2"/>
  <c r="H771" i="2"/>
  <c r="Z770" i="2"/>
  <c r="K770" i="2"/>
  <c r="I770" i="2"/>
  <c r="H770" i="2"/>
  <c r="Z769" i="2"/>
  <c r="K769" i="2"/>
  <c r="I769" i="2"/>
  <c r="H769" i="2"/>
  <c r="Z768" i="2"/>
  <c r="K768" i="2"/>
  <c r="I768" i="2"/>
  <c r="H768" i="2"/>
  <c r="Z767" i="2"/>
  <c r="K767" i="2"/>
  <c r="I767" i="2"/>
  <c r="H767" i="2"/>
  <c r="Z766" i="2"/>
  <c r="K766" i="2"/>
  <c r="I766" i="2"/>
  <c r="H766" i="2"/>
  <c r="Z765" i="2"/>
  <c r="K765" i="2"/>
  <c r="I765" i="2"/>
  <c r="H765" i="2"/>
  <c r="Z764" i="2"/>
  <c r="K764" i="2"/>
  <c r="I764" i="2"/>
  <c r="H764" i="2"/>
  <c r="Z763" i="2"/>
  <c r="K763" i="2"/>
  <c r="I763" i="2"/>
  <c r="H763" i="2"/>
  <c r="Z762" i="2"/>
  <c r="K762" i="2"/>
  <c r="I762" i="2"/>
  <c r="H762" i="2"/>
  <c r="Z761" i="2"/>
  <c r="K761" i="2"/>
  <c r="I761" i="2"/>
  <c r="H761" i="2"/>
  <c r="Z760" i="2"/>
  <c r="K760" i="2"/>
  <c r="I760" i="2"/>
  <c r="H760" i="2"/>
  <c r="Z759" i="2"/>
  <c r="K759" i="2"/>
  <c r="I759" i="2"/>
  <c r="H759" i="2"/>
  <c r="Z758" i="2"/>
  <c r="K758" i="2"/>
  <c r="I758" i="2"/>
  <c r="H758" i="2"/>
  <c r="Z757" i="2"/>
  <c r="K757" i="2"/>
  <c r="I757" i="2"/>
  <c r="H757" i="2"/>
  <c r="Z756" i="2"/>
  <c r="K756" i="2"/>
  <c r="I756" i="2"/>
  <c r="H756" i="2"/>
  <c r="Z755" i="2"/>
  <c r="K755" i="2"/>
  <c r="I755" i="2"/>
  <c r="H755" i="2"/>
  <c r="Z754" i="2"/>
  <c r="K754" i="2"/>
  <c r="I754" i="2"/>
  <c r="H754" i="2"/>
  <c r="Z753" i="2"/>
  <c r="K753" i="2"/>
  <c r="I753" i="2"/>
  <c r="H753" i="2"/>
  <c r="Z752" i="2"/>
  <c r="K752" i="2"/>
  <c r="I752" i="2"/>
  <c r="H752" i="2"/>
  <c r="Z751" i="2"/>
  <c r="K751" i="2"/>
  <c r="I751" i="2"/>
  <c r="H751" i="2"/>
  <c r="Z750" i="2"/>
  <c r="K750" i="2"/>
  <c r="I750" i="2"/>
  <c r="H750" i="2"/>
  <c r="Z749" i="2"/>
  <c r="K749" i="2"/>
  <c r="I749" i="2"/>
  <c r="H749" i="2"/>
  <c r="Z748" i="2"/>
  <c r="K748" i="2"/>
  <c r="I748" i="2"/>
  <c r="H748" i="2"/>
  <c r="Z747" i="2"/>
  <c r="K747" i="2"/>
  <c r="I747" i="2"/>
  <c r="H747" i="2"/>
  <c r="Z746" i="2"/>
  <c r="K746" i="2"/>
  <c r="I746" i="2"/>
  <c r="H746" i="2"/>
  <c r="Z745" i="2"/>
  <c r="K745" i="2"/>
  <c r="I745" i="2"/>
  <c r="H745" i="2"/>
  <c r="Z744" i="2"/>
  <c r="K744" i="2"/>
  <c r="I744" i="2"/>
  <c r="H744" i="2"/>
  <c r="Z743" i="2"/>
  <c r="K743" i="2"/>
  <c r="I743" i="2"/>
  <c r="H743" i="2"/>
  <c r="Z742" i="2"/>
  <c r="K742" i="2"/>
  <c r="I742" i="2"/>
  <c r="H742" i="2"/>
  <c r="Z741" i="2"/>
  <c r="K741" i="2"/>
  <c r="I741" i="2"/>
  <c r="H741" i="2"/>
  <c r="Z740" i="2"/>
  <c r="K740" i="2"/>
  <c r="I740" i="2"/>
  <c r="H740" i="2"/>
  <c r="Z739" i="2"/>
  <c r="K739" i="2"/>
  <c r="I739" i="2"/>
  <c r="H739" i="2"/>
  <c r="Z738" i="2"/>
  <c r="K738" i="2"/>
  <c r="I738" i="2"/>
  <c r="H738" i="2"/>
  <c r="Z737" i="2"/>
  <c r="K737" i="2"/>
  <c r="I737" i="2"/>
  <c r="H737" i="2"/>
  <c r="Z736" i="2"/>
  <c r="K736" i="2"/>
  <c r="I736" i="2"/>
  <c r="H736" i="2"/>
  <c r="Z735" i="2"/>
  <c r="K735" i="2"/>
  <c r="I735" i="2"/>
  <c r="H735" i="2"/>
  <c r="Z734" i="2"/>
  <c r="K734" i="2"/>
  <c r="I734" i="2"/>
  <c r="H734" i="2"/>
  <c r="Z733" i="2"/>
  <c r="K733" i="2"/>
  <c r="I733" i="2"/>
  <c r="H733" i="2"/>
  <c r="Z732" i="2"/>
  <c r="K732" i="2"/>
  <c r="I732" i="2"/>
  <c r="H732" i="2"/>
  <c r="Z731" i="2"/>
  <c r="K731" i="2"/>
  <c r="I731" i="2"/>
  <c r="H731" i="2"/>
  <c r="Z730" i="2"/>
  <c r="K730" i="2"/>
  <c r="I730" i="2"/>
  <c r="H730" i="2"/>
  <c r="Z729" i="2"/>
  <c r="K729" i="2"/>
  <c r="I729" i="2"/>
  <c r="H729" i="2"/>
  <c r="Z728" i="2"/>
  <c r="K728" i="2"/>
  <c r="I728" i="2"/>
  <c r="H728" i="2"/>
  <c r="Z727" i="2"/>
  <c r="K727" i="2"/>
  <c r="I727" i="2"/>
  <c r="H727" i="2"/>
  <c r="Z726" i="2"/>
  <c r="K726" i="2"/>
  <c r="I726" i="2"/>
  <c r="H726" i="2"/>
  <c r="Z725" i="2"/>
  <c r="K725" i="2"/>
  <c r="I725" i="2"/>
  <c r="H725" i="2"/>
  <c r="Z724" i="2"/>
  <c r="K724" i="2"/>
  <c r="I724" i="2"/>
  <c r="H724" i="2"/>
  <c r="Z723" i="2"/>
  <c r="K723" i="2"/>
  <c r="I723" i="2"/>
  <c r="H723" i="2"/>
  <c r="Z722" i="2"/>
  <c r="K722" i="2"/>
  <c r="I722" i="2"/>
  <c r="H722" i="2"/>
  <c r="Z721" i="2"/>
  <c r="K721" i="2"/>
  <c r="I721" i="2"/>
  <c r="H721" i="2"/>
  <c r="Z720" i="2"/>
  <c r="K720" i="2"/>
  <c r="I720" i="2"/>
  <c r="H720" i="2"/>
  <c r="Z719" i="2"/>
  <c r="K719" i="2"/>
  <c r="I719" i="2"/>
  <c r="H719" i="2"/>
  <c r="Z718" i="2"/>
  <c r="K718" i="2"/>
  <c r="I718" i="2"/>
  <c r="H718" i="2"/>
  <c r="Z717" i="2"/>
  <c r="K717" i="2"/>
  <c r="I717" i="2"/>
  <c r="H717" i="2"/>
  <c r="Z716" i="2"/>
  <c r="K716" i="2"/>
  <c r="I716" i="2"/>
  <c r="H716" i="2"/>
  <c r="Z715" i="2"/>
  <c r="K715" i="2"/>
  <c r="I715" i="2"/>
  <c r="H715" i="2"/>
  <c r="Z714" i="2"/>
  <c r="K714" i="2"/>
  <c r="I714" i="2"/>
  <c r="H714" i="2"/>
  <c r="Z713" i="2"/>
  <c r="K713" i="2"/>
  <c r="I713" i="2"/>
  <c r="H713" i="2"/>
  <c r="Z712" i="2"/>
  <c r="K712" i="2"/>
  <c r="I712" i="2"/>
  <c r="H712" i="2"/>
  <c r="Z711" i="2"/>
  <c r="K711" i="2"/>
  <c r="I711" i="2"/>
  <c r="H711" i="2"/>
  <c r="Z710" i="2"/>
  <c r="K710" i="2"/>
  <c r="I710" i="2"/>
  <c r="H710" i="2"/>
  <c r="Z709" i="2"/>
  <c r="K709" i="2"/>
  <c r="I709" i="2"/>
  <c r="H709" i="2"/>
  <c r="Z708" i="2"/>
  <c r="K708" i="2"/>
  <c r="I708" i="2"/>
  <c r="H708" i="2"/>
  <c r="Z707" i="2"/>
  <c r="K707" i="2"/>
  <c r="I707" i="2"/>
  <c r="H707" i="2"/>
  <c r="Z706" i="2"/>
  <c r="K706" i="2"/>
  <c r="I706" i="2"/>
  <c r="H706" i="2"/>
  <c r="Z705" i="2"/>
  <c r="K705" i="2"/>
  <c r="I705" i="2"/>
  <c r="H705" i="2"/>
  <c r="Z704" i="2"/>
  <c r="K704" i="2"/>
  <c r="I704" i="2"/>
  <c r="H704" i="2"/>
  <c r="Z703" i="2"/>
  <c r="K703" i="2"/>
  <c r="I703" i="2"/>
  <c r="H703" i="2"/>
  <c r="Z702" i="2"/>
  <c r="K702" i="2"/>
  <c r="I702" i="2"/>
  <c r="H702" i="2"/>
  <c r="Z701" i="2"/>
  <c r="K701" i="2"/>
  <c r="I701" i="2"/>
  <c r="H701" i="2"/>
  <c r="Z700" i="2"/>
  <c r="K700" i="2"/>
  <c r="I700" i="2"/>
  <c r="H700" i="2"/>
  <c r="Z699" i="2"/>
  <c r="K699" i="2"/>
  <c r="I699" i="2"/>
  <c r="H699" i="2"/>
  <c r="Z698" i="2"/>
  <c r="K698" i="2"/>
  <c r="I698" i="2"/>
  <c r="H698" i="2"/>
  <c r="Z697" i="2"/>
  <c r="K697" i="2"/>
  <c r="I697" i="2"/>
  <c r="H697" i="2"/>
  <c r="Z696" i="2"/>
  <c r="K696" i="2"/>
  <c r="I696" i="2"/>
  <c r="H696" i="2"/>
  <c r="Z695" i="2"/>
  <c r="K695" i="2"/>
  <c r="I695" i="2"/>
  <c r="H695" i="2"/>
  <c r="Z694" i="2"/>
  <c r="K694" i="2"/>
  <c r="I694" i="2"/>
  <c r="H694" i="2"/>
  <c r="Z693" i="2"/>
  <c r="K693" i="2"/>
  <c r="I693" i="2"/>
  <c r="H693" i="2"/>
  <c r="Z692" i="2"/>
  <c r="K692" i="2"/>
  <c r="I692" i="2"/>
  <c r="H692" i="2"/>
  <c r="Z691" i="2"/>
  <c r="K691" i="2"/>
  <c r="I691" i="2"/>
  <c r="H691" i="2"/>
  <c r="Z690" i="2"/>
  <c r="K690" i="2"/>
  <c r="I690" i="2"/>
  <c r="H690" i="2"/>
  <c r="Z689" i="2"/>
  <c r="K689" i="2"/>
  <c r="I689" i="2"/>
  <c r="H689" i="2"/>
  <c r="Z688" i="2"/>
  <c r="K688" i="2"/>
  <c r="I688" i="2"/>
  <c r="H688" i="2"/>
  <c r="Z687" i="2"/>
  <c r="K687" i="2"/>
  <c r="I687" i="2"/>
  <c r="H687" i="2"/>
  <c r="Z686" i="2"/>
  <c r="K686" i="2"/>
  <c r="I686" i="2"/>
  <c r="H686" i="2"/>
  <c r="Z685" i="2"/>
  <c r="K685" i="2"/>
  <c r="I685" i="2"/>
  <c r="H685" i="2"/>
  <c r="Z684" i="2"/>
  <c r="K684" i="2"/>
  <c r="I684" i="2"/>
  <c r="H684" i="2"/>
  <c r="Z683" i="2"/>
  <c r="K683" i="2"/>
  <c r="I683" i="2"/>
  <c r="H683" i="2"/>
  <c r="Z682" i="2"/>
  <c r="K682" i="2"/>
  <c r="I682" i="2"/>
  <c r="H682" i="2"/>
  <c r="Z681" i="2"/>
  <c r="K681" i="2"/>
  <c r="I681" i="2"/>
  <c r="H681" i="2"/>
  <c r="Z680" i="2"/>
  <c r="K680" i="2"/>
  <c r="I680" i="2"/>
  <c r="H680" i="2"/>
  <c r="Z679" i="2"/>
  <c r="K679" i="2"/>
  <c r="I679" i="2"/>
  <c r="H679" i="2"/>
  <c r="Z678" i="2"/>
  <c r="K678" i="2"/>
  <c r="I678" i="2"/>
  <c r="H678" i="2"/>
  <c r="Z677" i="2"/>
  <c r="K677" i="2"/>
  <c r="I677" i="2"/>
  <c r="H677" i="2"/>
  <c r="Z676" i="2"/>
  <c r="K676" i="2"/>
  <c r="I676" i="2"/>
  <c r="H676" i="2"/>
  <c r="Z675" i="2"/>
  <c r="K675" i="2"/>
  <c r="I675" i="2"/>
  <c r="H675" i="2"/>
  <c r="Z674" i="2"/>
  <c r="K674" i="2"/>
  <c r="I674" i="2"/>
  <c r="H674" i="2"/>
  <c r="Z673" i="2"/>
  <c r="K673" i="2"/>
  <c r="I673" i="2"/>
  <c r="H673" i="2"/>
  <c r="Z672" i="2"/>
  <c r="K672" i="2"/>
  <c r="I672" i="2"/>
  <c r="H672" i="2"/>
  <c r="Z671" i="2"/>
  <c r="K671" i="2"/>
  <c r="I671" i="2"/>
  <c r="H671" i="2"/>
  <c r="Z670" i="2"/>
  <c r="K670" i="2"/>
  <c r="I670" i="2"/>
  <c r="H670" i="2"/>
  <c r="Z669" i="2"/>
  <c r="K669" i="2"/>
  <c r="I669" i="2"/>
  <c r="H669" i="2"/>
  <c r="Z668" i="2"/>
  <c r="K668" i="2"/>
  <c r="I668" i="2"/>
  <c r="H668" i="2"/>
  <c r="Z667" i="2"/>
  <c r="K667" i="2"/>
  <c r="I667" i="2"/>
  <c r="H667" i="2"/>
  <c r="Z666" i="2"/>
  <c r="K666" i="2"/>
  <c r="I666" i="2"/>
  <c r="H666" i="2"/>
  <c r="Z665" i="2"/>
  <c r="K665" i="2"/>
  <c r="I665" i="2"/>
  <c r="H665" i="2"/>
  <c r="Z664" i="2"/>
  <c r="K664" i="2"/>
  <c r="I664" i="2"/>
  <c r="H664" i="2"/>
  <c r="Z663" i="2"/>
  <c r="K663" i="2"/>
  <c r="I663" i="2"/>
  <c r="H663" i="2"/>
  <c r="Z662" i="2"/>
  <c r="K662" i="2"/>
  <c r="I662" i="2"/>
  <c r="H662" i="2"/>
  <c r="Z661" i="2"/>
  <c r="K661" i="2"/>
  <c r="I661" i="2"/>
  <c r="H661" i="2"/>
  <c r="Z660" i="2"/>
  <c r="K660" i="2"/>
  <c r="I660" i="2"/>
  <c r="H660" i="2"/>
  <c r="Z659" i="2"/>
  <c r="K659" i="2"/>
  <c r="I659" i="2"/>
  <c r="H659" i="2"/>
  <c r="Z658" i="2"/>
  <c r="K658" i="2"/>
  <c r="I658" i="2"/>
  <c r="H658" i="2"/>
  <c r="Z657" i="2"/>
  <c r="K657" i="2"/>
  <c r="I657" i="2"/>
  <c r="H657" i="2"/>
  <c r="Z656" i="2"/>
  <c r="K656" i="2"/>
  <c r="I656" i="2"/>
  <c r="H656" i="2"/>
  <c r="Z655" i="2"/>
  <c r="K655" i="2"/>
  <c r="I655" i="2"/>
  <c r="H655" i="2"/>
  <c r="Z654" i="2"/>
  <c r="K654" i="2"/>
  <c r="I654" i="2"/>
  <c r="H654" i="2"/>
  <c r="Z653" i="2"/>
  <c r="K653" i="2"/>
  <c r="I653" i="2"/>
  <c r="H653" i="2"/>
  <c r="Z652" i="2"/>
  <c r="K652" i="2"/>
  <c r="I652" i="2"/>
  <c r="H652" i="2"/>
  <c r="Z651" i="2"/>
  <c r="K651" i="2"/>
  <c r="I651" i="2"/>
  <c r="H651" i="2"/>
  <c r="Z650" i="2"/>
  <c r="K650" i="2"/>
  <c r="I650" i="2"/>
  <c r="H650" i="2"/>
  <c r="Z649" i="2"/>
  <c r="K649" i="2"/>
  <c r="I649" i="2"/>
  <c r="H649" i="2"/>
  <c r="Z648" i="2"/>
  <c r="K648" i="2"/>
  <c r="I648" i="2"/>
  <c r="H648" i="2"/>
  <c r="Z647" i="2"/>
  <c r="K647" i="2"/>
  <c r="I647" i="2"/>
  <c r="H647" i="2"/>
  <c r="Z646" i="2"/>
  <c r="K646" i="2"/>
  <c r="I646" i="2"/>
  <c r="H646" i="2"/>
  <c r="Z645" i="2"/>
  <c r="K645" i="2"/>
  <c r="I645" i="2"/>
  <c r="H645" i="2"/>
  <c r="Z644" i="2"/>
  <c r="K644" i="2"/>
  <c r="I644" i="2"/>
  <c r="H644" i="2"/>
  <c r="Z643" i="2"/>
  <c r="K643" i="2"/>
  <c r="I643" i="2"/>
  <c r="H643" i="2"/>
  <c r="Z642" i="2"/>
  <c r="K642" i="2"/>
  <c r="I642" i="2"/>
  <c r="H642" i="2"/>
  <c r="Z641" i="2"/>
  <c r="K641" i="2"/>
  <c r="I641" i="2"/>
  <c r="H641" i="2"/>
  <c r="Z640" i="2"/>
  <c r="K640" i="2"/>
  <c r="I640" i="2"/>
  <c r="H640" i="2"/>
  <c r="Z639" i="2"/>
  <c r="K639" i="2"/>
  <c r="I639" i="2"/>
  <c r="H639" i="2"/>
  <c r="Z638" i="2"/>
  <c r="K638" i="2"/>
  <c r="I638" i="2"/>
  <c r="H638" i="2"/>
  <c r="Z637" i="2"/>
  <c r="K637" i="2"/>
  <c r="I637" i="2"/>
  <c r="H637" i="2"/>
  <c r="Z636" i="2"/>
  <c r="K636" i="2"/>
  <c r="I636" i="2"/>
  <c r="H636" i="2"/>
  <c r="Z635" i="2"/>
  <c r="K635" i="2"/>
  <c r="I635" i="2"/>
  <c r="H635" i="2"/>
  <c r="Z634" i="2"/>
  <c r="K634" i="2"/>
  <c r="I634" i="2"/>
  <c r="H634" i="2"/>
  <c r="Z633" i="2"/>
  <c r="K633" i="2"/>
  <c r="I633" i="2"/>
  <c r="H633" i="2"/>
  <c r="Z632" i="2"/>
  <c r="K632" i="2"/>
  <c r="I632" i="2"/>
  <c r="H632" i="2"/>
  <c r="Z631" i="2"/>
  <c r="K631" i="2"/>
  <c r="I631" i="2"/>
  <c r="H631" i="2"/>
  <c r="Z630" i="2"/>
  <c r="K630" i="2"/>
  <c r="I630" i="2"/>
  <c r="H630" i="2"/>
  <c r="Z629" i="2"/>
  <c r="K629" i="2"/>
  <c r="I629" i="2"/>
  <c r="H629" i="2"/>
  <c r="Z628" i="2"/>
  <c r="K628" i="2"/>
  <c r="I628" i="2"/>
  <c r="H628" i="2"/>
  <c r="Z627" i="2"/>
  <c r="K627" i="2"/>
  <c r="I627" i="2"/>
  <c r="H627" i="2"/>
  <c r="Z626" i="2"/>
  <c r="K626" i="2"/>
  <c r="I626" i="2"/>
  <c r="H626" i="2"/>
  <c r="Z625" i="2"/>
  <c r="K625" i="2"/>
  <c r="I625" i="2"/>
  <c r="H625" i="2"/>
  <c r="Z624" i="2"/>
  <c r="K624" i="2"/>
  <c r="I624" i="2"/>
  <c r="H624" i="2"/>
  <c r="Z623" i="2"/>
  <c r="K623" i="2"/>
  <c r="I623" i="2"/>
  <c r="H623" i="2"/>
  <c r="Z622" i="2"/>
  <c r="K622" i="2"/>
  <c r="I622" i="2"/>
  <c r="H622" i="2"/>
  <c r="Z621" i="2"/>
  <c r="K621" i="2"/>
  <c r="I621" i="2"/>
  <c r="H621" i="2"/>
  <c r="Z620" i="2"/>
  <c r="K620" i="2"/>
  <c r="I620" i="2"/>
  <c r="H620" i="2"/>
  <c r="Z619" i="2"/>
  <c r="K619" i="2"/>
  <c r="I619" i="2"/>
  <c r="H619" i="2"/>
  <c r="Z618" i="2"/>
  <c r="K618" i="2"/>
  <c r="I618" i="2"/>
  <c r="H618" i="2"/>
  <c r="Z617" i="2"/>
  <c r="K617" i="2"/>
  <c r="I617" i="2"/>
  <c r="H617" i="2"/>
  <c r="Z616" i="2"/>
  <c r="K616" i="2"/>
  <c r="I616" i="2"/>
  <c r="H616" i="2"/>
  <c r="Z615" i="2"/>
  <c r="K615" i="2"/>
  <c r="I615" i="2"/>
  <c r="H615" i="2"/>
  <c r="Z614" i="2"/>
  <c r="K614" i="2"/>
  <c r="I614" i="2"/>
  <c r="H614" i="2"/>
  <c r="Z613" i="2"/>
  <c r="K613" i="2"/>
  <c r="I613" i="2"/>
  <c r="H613" i="2"/>
  <c r="Z612" i="2"/>
  <c r="K612" i="2"/>
  <c r="I612" i="2"/>
  <c r="H612" i="2"/>
  <c r="Z611" i="2"/>
  <c r="K611" i="2"/>
  <c r="I611" i="2"/>
  <c r="H611" i="2"/>
  <c r="Z610" i="2"/>
  <c r="K610" i="2"/>
  <c r="I610" i="2"/>
  <c r="H610" i="2"/>
  <c r="Z609" i="2"/>
  <c r="K609" i="2"/>
  <c r="I609" i="2"/>
  <c r="H609" i="2"/>
  <c r="Z608" i="2"/>
  <c r="K608" i="2"/>
  <c r="I608" i="2"/>
  <c r="H608" i="2"/>
  <c r="Z607" i="2"/>
  <c r="K607" i="2"/>
  <c r="I607" i="2"/>
  <c r="H607" i="2"/>
  <c r="Z606" i="2"/>
  <c r="K606" i="2"/>
  <c r="I606" i="2"/>
  <c r="H606" i="2"/>
  <c r="Z605" i="2"/>
  <c r="K605" i="2"/>
  <c r="I605" i="2"/>
  <c r="H605" i="2"/>
  <c r="Z604" i="2"/>
  <c r="K604" i="2"/>
  <c r="I604" i="2"/>
  <c r="H604" i="2"/>
  <c r="Z603" i="2"/>
  <c r="K603" i="2"/>
  <c r="I603" i="2"/>
  <c r="H603" i="2"/>
  <c r="Z602" i="2"/>
  <c r="K602" i="2"/>
  <c r="I602" i="2"/>
  <c r="H602" i="2"/>
  <c r="Z601" i="2"/>
  <c r="K601" i="2"/>
  <c r="I601" i="2"/>
  <c r="H601" i="2"/>
  <c r="Z600" i="2"/>
  <c r="K600" i="2"/>
  <c r="I600" i="2"/>
  <c r="H600" i="2"/>
  <c r="Z599" i="2"/>
  <c r="K599" i="2"/>
  <c r="I599" i="2"/>
  <c r="H599" i="2"/>
  <c r="Z598" i="2"/>
  <c r="K598" i="2"/>
  <c r="I598" i="2"/>
  <c r="H598" i="2"/>
  <c r="Z597" i="2"/>
  <c r="K597" i="2"/>
  <c r="I597" i="2"/>
  <c r="H597" i="2"/>
  <c r="Z596" i="2"/>
  <c r="K596" i="2"/>
  <c r="I596" i="2"/>
  <c r="H596" i="2"/>
  <c r="Z595" i="2"/>
  <c r="K595" i="2"/>
  <c r="I595" i="2"/>
  <c r="H595" i="2"/>
  <c r="Z594" i="2"/>
  <c r="K594" i="2"/>
  <c r="I594" i="2"/>
  <c r="H594" i="2"/>
  <c r="Z593" i="2"/>
  <c r="K593" i="2"/>
  <c r="I593" i="2"/>
  <c r="H593" i="2"/>
  <c r="Z592" i="2"/>
  <c r="K592" i="2"/>
  <c r="I592" i="2"/>
  <c r="H592" i="2"/>
  <c r="Z591" i="2"/>
  <c r="K591" i="2"/>
  <c r="I591" i="2"/>
  <c r="H591" i="2"/>
  <c r="Z590" i="2"/>
  <c r="K590" i="2"/>
  <c r="I590" i="2"/>
  <c r="H590" i="2"/>
  <c r="Z589" i="2"/>
  <c r="K589" i="2"/>
  <c r="I589" i="2"/>
  <c r="H589" i="2"/>
  <c r="Z588" i="2"/>
  <c r="K588" i="2"/>
  <c r="I588" i="2"/>
  <c r="H588" i="2"/>
  <c r="Z587" i="2"/>
  <c r="K587" i="2"/>
  <c r="I587" i="2"/>
  <c r="H587" i="2"/>
  <c r="Z586" i="2"/>
  <c r="K586" i="2"/>
  <c r="I586" i="2"/>
  <c r="H586" i="2"/>
  <c r="Z585" i="2"/>
  <c r="K585" i="2"/>
  <c r="I585" i="2"/>
  <c r="H585" i="2"/>
  <c r="Z584" i="2"/>
  <c r="K584" i="2"/>
  <c r="I584" i="2"/>
  <c r="H584" i="2"/>
  <c r="Z583" i="2"/>
  <c r="K583" i="2"/>
  <c r="I583" i="2"/>
  <c r="H583" i="2"/>
  <c r="Z582" i="2"/>
  <c r="K582" i="2"/>
  <c r="I582" i="2"/>
  <c r="H582" i="2"/>
  <c r="Z581" i="2"/>
  <c r="K581" i="2"/>
  <c r="I581" i="2"/>
  <c r="H581" i="2"/>
  <c r="Z580" i="2"/>
  <c r="K580" i="2"/>
  <c r="I580" i="2"/>
  <c r="H580" i="2"/>
  <c r="Z579" i="2"/>
  <c r="K579" i="2"/>
  <c r="I579" i="2"/>
  <c r="H579" i="2"/>
  <c r="Z578" i="2"/>
  <c r="K578" i="2"/>
  <c r="I578" i="2"/>
  <c r="H578" i="2"/>
  <c r="Z577" i="2"/>
  <c r="K577" i="2"/>
  <c r="I577" i="2"/>
  <c r="H577" i="2"/>
  <c r="Z576" i="2"/>
  <c r="K576" i="2"/>
  <c r="I576" i="2"/>
  <c r="H576" i="2"/>
  <c r="Z575" i="2"/>
  <c r="K575" i="2"/>
  <c r="I575" i="2"/>
  <c r="H575" i="2"/>
  <c r="Z574" i="2"/>
  <c r="K574" i="2"/>
  <c r="I574" i="2"/>
  <c r="H574" i="2"/>
  <c r="Z573" i="2"/>
  <c r="K573" i="2"/>
  <c r="I573" i="2"/>
  <c r="H573" i="2"/>
  <c r="Z572" i="2"/>
  <c r="K572" i="2"/>
  <c r="I572" i="2"/>
  <c r="H572" i="2"/>
  <c r="Z571" i="2"/>
  <c r="K571" i="2"/>
  <c r="I571" i="2"/>
  <c r="H571" i="2"/>
  <c r="Z570" i="2"/>
  <c r="K570" i="2"/>
  <c r="I570" i="2"/>
  <c r="H570" i="2"/>
  <c r="Z569" i="2"/>
  <c r="K569" i="2"/>
  <c r="I569" i="2"/>
  <c r="H569" i="2"/>
  <c r="Z568" i="2"/>
  <c r="K568" i="2"/>
  <c r="I568" i="2"/>
  <c r="H568" i="2"/>
  <c r="Z567" i="2"/>
  <c r="K567" i="2"/>
  <c r="I567" i="2"/>
  <c r="H567" i="2"/>
  <c r="Z566" i="2"/>
  <c r="K566" i="2"/>
  <c r="I566" i="2"/>
  <c r="H566" i="2"/>
  <c r="Z565" i="2"/>
  <c r="K565" i="2"/>
  <c r="I565" i="2"/>
  <c r="H565" i="2"/>
  <c r="Z564" i="2"/>
  <c r="K564" i="2"/>
  <c r="I564" i="2"/>
  <c r="H564" i="2"/>
  <c r="Z563" i="2"/>
  <c r="K563" i="2"/>
  <c r="I563" i="2"/>
  <c r="H563" i="2"/>
  <c r="Z562" i="2"/>
  <c r="K562" i="2"/>
  <c r="I562" i="2"/>
  <c r="H562" i="2"/>
  <c r="Z561" i="2"/>
  <c r="K561" i="2"/>
  <c r="I561" i="2"/>
  <c r="H561" i="2"/>
  <c r="Z560" i="2"/>
  <c r="K560" i="2"/>
  <c r="I560" i="2"/>
  <c r="H560" i="2"/>
  <c r="Z559" i="2"/>
  <c r="K559" i="2"/>
  <c r="I559" i="2"/>
  <c r="H559" i="2"/>
  <c r="Z558" i="2"/>
  <c r="K558" i="2"/>
  <c r="I558" i="2"/>
  <c r="H558" i="2"/>
  <c r="Z557" i="2"/>
  <c r="K557" i="2"/>
  <c r="I557" i="2"/>
  <c r="H557" i="2"/>
  <c r="Z556" i="2"/>
  <c r="K556" i="2"/>
  <c r="I556" i="2"/>
  <c r="H556" i="2"/>
  <c r="Z555" i="2"/>
  <c r="K555" i="2"/>
  <c r="I555" i="2"/>
  <c r="H555" i="2"/>
  <c r="Z554" i="2"/>
  <c r="K554" i="2"/>
  <c r="I554" i="2"/>
  <c r="H554" i="2"/>
  <c r="Z553" i="2"/>
  <c r="K553" i="2"/>
  <c r="I553" i="2"/>
  <c r="H553" i="2"/>
  <c r="Z552" i="2"/>
  <c r="K552" i="2"/>
  <c r="I552" i="2"/>
  <c r="H552" i="2"/>
  <c r="Z551" i="2"/>
  <c r="K551" i="2"/>
  <c r="I551" i="2"/>
  <c r="H551" i="2"/>
  <c r="Z550" i="2"/>
  <c r="K550" i="2"/>
  <c r="I550" i="2"/>
  <c r="H550" i="2"/>
  <c r="Z549" i="2"/>
  <c r="K549" i="2"/>
  <c r="I549" i="2"/>
  <c r="H549" i="2"/>
  <c r="Z548" i="2"/>
  <c r="K548" i="2"/>
  <c r="I548" i="2"/>
  <c r="H548" i="2"/>
  <c r="Z547" i="2"/>
  <c r="K547" i="2"/>
  <c r="I547" i="2"/>
  <c r="H547" i="2"/>
  <c r="Z546" i="2"/>
  <c r="K546" i="2"/>
  <c r="I546" i="2"/>
  <c r="H546" i="2"/>
  <c r="Z545" i="2"/>
  <c r="K545" i="2"/>
  <c r="I545" i="2"/>
  <c r="H545" i="2"/>
  <c r="Z544" i="2"/>
  <c r="K544" i="2"/>
  <c r="I544" i="2"/>
  <c r="H544" i="2"/>
  <c r="Z543" i="2"/>
  <c r="K543" i="2"/>
  <c r="I543" i="2"/>
  <c r="H543" i="2"/>
  <c r="Z542" i="2"/>
  <c r="K542" i="2"/>
  <c r="I542" i="2"/>
  <c r="H542" i="2"/>
  <c r="Z541" i="2"/>
  <c r="K541" i="2"/>
  <c r="I541" i="2"/>
  <c r="H541" i="2"/>
  <c r="Z540" i="2"/>
  <c r="K540" i="2"/>
  <c r="I540" i="2"/>
  <c r="H540" i="2"/>
  <c r="Z539" i="2"/>
  <c r="K539" i="2"/>
  <c r="I539" i="2"/>
  <c r="H539" i="2"/>
  <c r="Z538" i="2"/>
  <c r="K538" i="2"/>
  <c r="I538" i="2"/>
  <c r="H538" i="2"/>
  <c r="Z537" i="2"/>
  <c r="K537" i="2"/>
  <c r="I537" i="2"/>
  <c r="H537" i="2"/>
  <c r="Z536" i="2"/>
  <c r="K536" i="2"/>
  <c r="I536" i="2"/>
  <c r="H536" i="2"/>
  <c r="Z535" i="2"/>
  <c r="K535" i="2"/>
  <c r="I535" i="2"/>
  <c r="H535" i="2"/>
  <c r="Z534" i="2"/>
  <c r="K534" i="2"/>
  <c r="I534" i="2"/>
  <c r="H534" i="2"/>
  <c r="Z533" i="2"/>
  <c r="K533" i="2"/>
  <c r="I533" i="2"/>
  <c r="H533" i="2"/>
  <c r="Z532" i="2"/>
  <c r="K532" i="2"/>
  <c r="I532" i="2"/>
  <c r="H532" i="2"/>
  <c r="Z531" i="2"/>
  <c r="K531" i="2"/>
  <c r="I531" i="2"/>
  <c r="H531" i="2"/>
  <c r="Z530" i="2"/>
  <c r="K530" i="2"/>
  <c r="I530" i="2"/>
  <c r="H530" i="2"/>
  <c r="Z529" i="2"/>
  <c r="K529" i="2"/>
  <c r="I529" i="2"/>
  <c r="H529" i="2"/>
  <c r="Z528" i="2"/>
  <c r="K528" i="2"/>
  <c r="I528" i="2"/>
  <c r="H528" i="2"/>
  <c r="Z527" i="2"/>
  <c r="K527" i="2"/>
  <c r="I527" i="2"/>
  <c r="H527" i="2"/>
  <c r="Z526" i="2"/>
  <c r="K526" i="2"/>
  <c r="I526" i="2"/>
  <c r="H526" i="2"/>
  <c r="Z525" i="2"/>
  <c r="K525" i="2"/>
  <c r="I525" i="2"/>
  <c r="H525" i="2"/>
  <c r="Z524" i="2"/>
  <c r="K524" i="2"/>
  <c r="I524" i="2"/>
  <c r="H524" i="2"/>
  <c r="Z523" i="2"/>
  <c r="K523" i="2"/>
  <c r="I523" i="2"/>
  <c r="H523" i="2"/>
  <c r="Z522" i="2"/>
  <c r="K522" i="2"/>
  <c r="I522" i="2"/>
  <c r="H522" i="2"/>
  <c r="Z521" i="2"/>
  <c r="K521" i="2"/>
  <c r="I521" i="2"/>
  <c r="H521" i="2"/>
  <c r="Z520" i="2"/>
  <c r="K520" i="2"/>
  <c r="I520" i="2"/>
  <c r="H520" i="2"/>
  <c r="Z519" i="2"/>
  <c r="K519" i="2"/>
  <c r="I519" i="2"/>
  <c r="H519" i="2"/>
  <c r="Z518" i="2"/>
  <c r="K518" i="2"/>
  <c r="I518" i="2"/>
  <c r="H518" i="2"/>
  <c r="Z517" i="2"/>
  <c r="K517" i="2"/>
  <c r="I517" i="2"/>
  <c r="H517" i="2"/>
  <c r="Z516" i="2"/>
  <c r="K516" i="2"/>
  <c r="I516" i="2"/>
  <c r="H516" i="2"/>
  <c r="Z515" i="2"/>
  <c r="K515" i="2"/>
  <c r="I515" i="2"/>
  <c r="H515" i="2"/>
  <c r="Z514" i="2"/>
  <c r="K514" i="2"/>
  <c r="I514" i="2"/>
  <c r="H514" i="2"/>
  <c r="Z513" i="2"/>
  <c r="K513" i="2"/>
  <c r="I513" i="2"/>
  <c r="H513" i="2"/>
  <c r="Z512" i="2"/>
  <c r="K512" i="2"/>
  <c r="I512" i="2"/>
  <c r="H512" i="2"/>
  <c r="Z511" i="2"/>
  <c r="K511" i="2"/>
  <c r="I511" i="2"/>
  <c r="H511" i="2"/>
  <c r="Z510" i="2"/>
  <c r="K510" i="2"/>
  <c r="I510" i="2"/>
  <c r="H510" i="2"/>
  <c r="Z509" i="2"/>
  <c r="K509" i="2"/>
  <c r="I509" i="2"/>
  <c r="H509" i="2"/>
  <c r="Z508" i="2"/>
  <c r="K508" i="2"/>
  <c r="I508" i="2"/>
  <c r="H508" i="2"/>
  <c r="Z507" i="2"/>
  <c r="K507" i="2"/>
  <c r="I507" i="2"/>
  <c r="H507" i="2"/>
  <c r="Z506" i="2"/>
  <c r="K506" i="2"/>
  <c r="I506" i="2"/>
  <c r="H506" i="2"/>
  <c r="Z505" i="2"/>
  <c r="K505" i="2"/>
  <c r="I505" i="2"/>
  <c r="H505" i="2"/>
  <c r="Z504" i="2"/>
  <c r="K504" i="2"/>
  <c r="I504" i="2"/>
  <c r="H504" i="2"/>
  <c r="Z503" i="2"/>
  <c r="K503" i="2"/>
  <c r="I503" i="2"/>
  <c r="H503" i="2"/>
  <c r="Z502" i="2"/>
  <c r="K502" i="2"/>
  <c r="I502" i="2"/>
  <c r="H502" i="2"/>
  <c r="Z501" i="2"/>
  <c r="K501" i="2"/>
  <c r="I501" i="2"/>
  <c r="H501" i="2"/>
  <c r="Z500" i="2"/>
  <c r="K500" i="2"/>
  <c r="I500" i="2"/>
  <c r="H500" i="2"/>
  <c r="Z499" i="2"/>
  <c r="K499" i="2"/>
  <c r="I499" i="2"/>
  <c r="H499" i="2"/>
  <c r="Z498" i="2"/>
  <c r="K498" i="2"/>
  <c r="I498" i="2"/>
  <c r="H498" i="2"/>
  <c r="Z497" i="2"/>
  <c r="K497" i="2"/>
  <c r="I497" i="2"/>
  <c r="H497" i="2"/>
  <c r="Z496" i="2"/>
  <c r="K496" i="2"/>
  <c r="I496" i="2"/>
  <c r="H496" i="2"/>
  <c r="Z495" i="2"/>
  <c r="K495" i="2"/>
  <c r="I495" i="2"/>
  <c r="H495" i="2"/>
  <c r="Z494" i="2"/>
  <c r="K494" i="2"/>
  <c r="I494" i="2"/>
  <c r="H494" i="2"/>
  <c r="Z493" i="2"/>
  <c r="K493" i="2"/>
  <c r="I493" i="2"/>
  <c r="H493" i="2"/>
  <c r="Z492" i="2"/>
  <c r="K492" i="2"/>
  <c r="I492" i="2"/>
  <c r="H492" i="2"/>
  <c r="Z491" i="2"/>
  <c r="K491" i="2"/>
  <c r="I491" i="2"/>
  <c r="H491" i="2"/>
  <c r="Z490" i="2"/>
  <c r="K490" i="2"/>
  <c r="I490" i="2"/>
  <c r="H490" i="2"/>
  <c r="Z489" i="2"/>
  <c r="K489" i="2"/>
  <c r="I489" i="2"/>
  <c r="H489" i="2"/>
  <c r="Z488" i="2"/>
  <c r="K488" i="2"/>
  <c r="I488" i="2"/>
  <c r="H488" i="2"/>
  <c r="Z487" i="2"/>
  <c r="K487" i="2"/>
  <c r="I487" i="2"/>
  <c r="H487" i="2"/>
  <c r="Z486" i="2"/>
  <c r="K486" i="2"/>
  <c r="I486" i="2"/>
  <c r="H486" i="2"/>
  <c r="Z485" i="2"/>
  <c r="K485" i="2"/>
  <c r="I485" i="2"/>
  <c r="H485" i="2"/>
  <c r="Z484" i="2"/>
  <c r="K484" i="2"/>
  <c r="I484" i="2"/>
  <c r="H484" i="2"/>
  <c r="Z483" i="2"/>
  <c r="K483" i="2"/>
  <c r="I483" i="2"/>
  <c r="H483" i="2"/>
  <c r="Z482" i="2"/>
  <c r="K482" i="2"/>
  <c r="I482" i="2"/>
  <c r="H482" i="2"/>
  <c r="Z481" i="2"/>
  <c r="K481" i="2"/>
  <c r="I481" i="2"/>
  <c r="H481" i="2"/>
  <c r="Z480" i="2"/>
  <c r="K480" i="2"/>
  <c r="I480" i="2"/>
  <c r="H480" i="2"/>
  <c r="Z479" i="2"/>
  <c r="K479" i="2"/>
  <c r="I479" i="2"/>
  <c r="H479" i="2"/>
  <c r="Z478" i="2"/>
  <c r="K478" i="2"/>
  <c r="I478" i="2"/>
  <c r="H478" i="2"/>
  <c r="Z477" i="2"/>
  <c r="K477" i="2"/>
  <c r="I477" i="2"/>
  <c r="H477" i="2"/>
  <c r="Z476" i="2"/>
  <c r="K476" i="2"/>
  <c r="I476" i="2"/>
  <c r="H476" i="2"/>
  <c r="Z475" i="2"/>
  <c r="K475" i="2"/>
  <c r="I475" i="2"/>
  <c r="H475" i="2"/>
  <c r="Z474" i="2"/>
  <c r="K474" i="2"/>
  <c r="I474" i="2"/>
  <c r="H474" i="2"/>
  <c r="Z473" i="2"/>
  <c r="K473" i="2"/>
  <c r="I473" i="2"/>
  <c r="H473" i="2"/>
  <c r="Z472" i="2"/>
  <c r="K472" i="2"/>
  <c r="I472" i="2"/>
  <c r="H472" i="2"/>
  <c r="Z471" i="2"/>
  <c r="K471" i="2"/>
  <c r="I471" i="2"/>
  <c r="H471" i="2"/>
  <c r="Z470" i="2"/>
  <c r="K470" i="2"/>
  <c r="I470" i="2"/>
  <c r="H470" i="2"/>
  <c r="Z469" i="2"/>
  <c r="K469" i="2"/>
  <c r="I469" i="2"/>
  <c r="H469" i="2"/>
  <c r="Z468" i="2"/>
  <c r="K468" i="2"/>
  <c r="I468" i="2"/>
  <c r="H468" i="2"/>
  <c r="Z467" i="2"/>
  <c r="K467" i="2"/>
  <c r="I467" i="2"/>
  <c r="H467" i="2"/>
  <c r="Z466" i="2"/>
  <c r="K466" i="2"/>
  <c r="I466" i="2"/>
  <c r="H466" i="2"/>
  <c r="Z465" i="2"/>
  <c r="K465" i="2"/>
  <c r="I465" i="2"/>
  <c r="H465" i="2"/>
  <c r="Z464" i="2"/>
  <c r="K464" i="2"/>
  <c r="I464" i="2"/>
  <c r="H464" i="2"/>
  <c r="Z463" i="2"/>
  <c r="K463" i="2"/>
  <c r="I463" i="2"/>
  <c r="H463" i="2"/>
  <c r="Z462" i="2"/>
  <c r="K462" i="2"/>
  <c r="I462" i="2"/>
  <c r="H462" i="2"/>
  <c r="Z461" i="2"/>
  <c r="K461" i="2"/>
  <c r="I461" i="2"/>
  <c r="H461" i="2"/>
  <c r="Z460" i="2"/>
  <c r="K460" i="2"/>
  <c r="I460" i="2"/>
  <c r="H460" i="2"/>
  <c r="Z459" i="2"/>
  <c r="K459" i="2"/>
  <c r="I459" i="2"/>
  <c r="H459" i="2"/>
  <c r="Z458" i="2"/>
  <c r="K458" i="2"/>
  <c r="I458" i="2"/>
  <c r="H458" i="2"/>
  <c r="Z457" i="2"/>
  <c r="K457" i="2"/>
  <c r="I457" i="2"/>
  <c r="H457" i="2"/>
  <c r="Z456" i="2"/>
  <c r="K456" i="2"/>
  <c r="I456" i="2"/>
  <c r="H456" i="2"/>
  <c r="Z455" i="2"/>
  <c r="K455" i="2"/>
  <c r="I455" i="2"/>
  <c r="H455" i="2"/>
  <c r="Z454" i="2"/>
  <c r="K454" i="2"/>
  <c r="I454" i="2"/>
  <c r="H454" i="2"/>
  <c r="Z453" i="2"/>
  <c r="K453" i="2"/>
  <c r="I453" i="2"/>
  <c r="H453" i="2"/>
  <c r="Z452" i="2"/>
  <c r="K452" i="2"/>
  <c r="I452" i="2"/>
  <c r="H452" i="2"/>
  <c r="Z451" i="2"/>
  <c r="K451" i="2"/>
  <c r="I451" i="2"/>
  <c r="H451" i="2"/>
  <c r="Z450" i="2"/>
  <c r="K450" i="2"/>
  <c r="I450" i="2"/>
  <c r="H450" i="2"/>
  <c r="Z449" i="2"/>
  <c r="K449" i="2"/>
  <c r="I449" i="2"/>
  <c r="H449" i="2"/>
  <c r="Z448" i="2"/>
  <c r="K448" i="2"/>
  <c r="I448" i="2"/>
  <c r="H448" i="2"/>
  <c r="Z447" i="2"/>
  <c r="K447" i="2"/>
  <c r="I447" i="2"/>
  <c r="H447" i="2"/>
  <c r="Z446" i="2"/>
  <c r="K446" i="2"/>
  <c r="I446" i="2"/>
  <c r="H446" i="2"/>
  <c r="Z445" i="2"/>
  <c r="K445" i="2"/>
  <c r="I445" i="2"/>
  <c r="H445" i="2"/>
  <c r="Z444" i="2"/>
  <c r="K444" i="2"/>
  <c r="I444" i="2"/>
  <c r="H444" i="2"/>
  <c r="Z443" i="2"/>
  <c r="K443" i="2"/>
  <c r="I443" i="2"/>
  <c r="H443" i="2"/>
  <c r="Z442" i="2"/>
  <c r="K442" i="2"/>
  <c r="I442" i="2"/>
  <c r="H442" i="2"/>
  <c r="Z441" i="2"/>
  <c r="K441" i="2"/>
  <c r="I441" i="2"/>
  <c r="H441" i="2"/>
  <c r="Z440" i="2"/>
  <c r="K440" i="2"/>
  <c r="I440" i="2"/>
  <c r="H440" i="2"/>
  <c r="Z439" i="2"/>
  <c r="K439" i="2"/>
  <c r="I439" i="2"/>
  <c r="H439" i="2"/>
  <c r="Z438" i="2"/>
  <c r="K438" i="2"/>
  <c r="I438" i="2"/>
  <c r="H438" i="2"/>
  <c r="Z437" i="2"/>
  <c r="K437" i="2"/>
  <c r="I437" i="2"/>
  <c r="H437" i="2"/>
  <c r="Z436" i="2"/>
  <c r="K436" i="2"/>
  <c r="I436" i="2"/>
  <c r="H436" i="2"/>
  <c r="Z435" i="2"/>
  <c r="K435" i="2"/>
  <c r="I435" i="2"/>
  <c r="H435" i="2"/>
  <c r="Z434" i="2"/>
  <c r="K434" i="2"/>
  <c r="I434" i="2"/>
  <c r="H434" i="2"/>
  <c r="Z433" i="2"/>
  <c r="K433" i="2"/>
  <c r="I433" i="2"/>
  <c r="H433" i="2"/>
  <c r="Z432" i="2"/>
  <c r="K432" i="2"/>
  <c r="I432" i="2"/>
  <c r="H432" i="2"/>
  <c r="Z431" i="2"/>
  <c r="K431" i="2"/>
  <c r="I431" i="2"/>
  <c r="H431" i="2"/>
  <c r="Z430" i="2"/>
  <c r="K430" i="2"/>
  <c r="I430" i="2"/>
  <c r="H430" i="2"/>
  <c r="Z429" i="2"/>
  <c r="K429" i="2"/>
  <c r="I429" i="2"/>
  <c r="H429" i="2"/>
  <c r="Z428" i="2"/>
  <c r="K428" i="2"/>
  <c r="I428" i="2"/>
  <c r="H428" i="2"/>
  <c r="Z427" i="2"/>
  <c r="K427" i="2"/>
  <c r="I427" i="2"/>
  <c r="H427" i="2"/>
  <c r="Z426" i="2"/>
  <c r="K426" i="2"/>
  <c r="I426" i="2"/>
  <c r="H426" i="2"/>
  <c r="Z425" i="2"/>
  <c r="K425" i="2"/>
  <c r="I425" i="2"/>
  <c r="H425" i="2"/>
  <c r="Z424" i="2"/>
  <c r="K424" i="2"/>
  <c r="I424" i="2"/>
  <c r="H424" i="2"/>
  <c r="Z423" i="2"/>
  <c r="K423" i="2"/>
  <c r="I423" i="2"/>
  <c r="H423" i="2"/>
  <c r="Z422" i="2"/>
  <c r="K422" i="2"/>
  <c r="I422" i="2"/>
  <c r="H422" i="2"/>
  <c r="Z421" i="2"/>
  <c r="K421" i="2"/>
  <c r="I421" i="2"/>
  <c r="H421" i="2"/>
  <c r="Z420" i="2"/>
  <c r="K420" i="2"/>
  <c r="I420" i="2"/>
  <c r="H420" i="2"/>
  <c r="Z419" i="2"/>
  <c r="K419" i="2"/>
  <c r="I419" i="2"/>
  <c r="H419" i="2"/>
  <c r="Z418" i="2"/>
  <c r="K418" i="2"/>
  <c r="I418" i="2"/>
  <c r="H418" i="2"/>
  <c r="Z417" i="2"/>
  <c r="K417" i="2"/>
  <c r="I417" i="2"/>
  <c r="H417" i="2"/>
  <c r="Z416" i="2"/>
  <c r="K416" i="2"/>
  <c r="I416" i="2"/>
  <c r="H416" i="2"/>
  <c r="Z415" i="2"/>
  <c r="K415" i="2"/>
  <c r="I415" i="2"/>
  <c r="H415" i="2"/>
  <c r="Z414" i="2"/>
  <c r="K414" i="2"/>
  <c r="I414" i="2"/>
  <c r="H414" i="2"/>
  <c r="Z413" i="2"/>
  <c r="K413" i="2"/>
  <c r="I413" i="2"/>
  <c r="H413" i="2"/>
  <c r="Z412" i="2"/>
  <c r="K412" i="2"/>
  <c r="I412" i="2"/>
  <c r="H412" i="2"/>
  <c r="Z411" i="2"/>
  <c r="K411" i="2"/>
  <c r="I411" i="2"/>
  <c r="H411" i="2"/>
  <c r="Z410" i="2"/>
  <c r="K410" i="2"/>
  <c r="I410" i="2"/>
  <c r="H410" i="2"/>
  <c r="Z409" i="2"/>
  <c r="K409" i="2"/>
  <c r="I409" i="2"/>
  <c r="H409" i="2"/>
  <c r="Z408" i="2"/>
  <c r="K408" i="2"/>
  <c r="I408" i="2"/>
  <c r="H408" i="2"/>
  <c r="Z407" i="2"/>
  <c r="K407" i="2"/>
  <c r="I407" i="2"/>
  <c r="H407" i="2"/>
  <c r="Z406" i="2"/>
  <c r="K406" i="2"/>
  <c r="I406" i="2"/>
  <c r="H406" i="2"/>
  <c r="Z405" i="2"/>
  <c r="K405" i="2"/>
  <c r="I405" i="2"/>
  <c r="H405" i="2"/>
  <c r="Z404" i="2"/>
  <c r="K404" i="2"/>
  <c r="I404" i="2"/>
  <c r="H404" i="2"/>
  <c r="Z403" i="2"/>
  <c r="K403" i="2"/>
  <c r="I403" i="2"/>
  <c r="H403" i="2"/>
  <c r="Z402" i="2"/>
  <c r="K402" i="2"/>
  <c r="I402" i="2"/>
  <c r="H402" i="2"/>
  <c r="Z401" i="2"/>
  <c r="K401" i="2"/>
  <c r="I401" i="2"/>
  <c r="H401" i="2"/>
  <c r="Z400" i="2"/>
  <c r="K400" i="2"/>
  <c r="I400" i="2"/>
  <c r="H400" i="2"/>
  <c r="Z399" i="2"/>
  <c r="K399" i="2"/>
  <c r="I399" i="2"/>
  <c r="H399" i="2"/>
  <c r="Z398" i="2"/>
  <c r="K398" i="2"/>
  <c r="I398" i="2"/>
  <c r="H398" i="2"/>
  <c r="Z397" i="2"/>
  <c r="K397" i="2"/>
  <c r="I397" i="2"/>
  <c r="H397" i="2"/>
  <c r="Z396" i="2"/>
  <c r="K396" i="2"/>
  <c r="I396" i="2"/>
  <c r="H396" i="2"/>
  <c r="Z395" i="2"/>
  <c r="K395" i="2"/>
  <c r="I395" i="2"/>
  <c r="H395" i="2"/>
  <c r="Z394" i="2"/>
  <c r="K394" i="2"/>
  <c r="I394" i="2"/>
  <c r="H394" i="2"/>
  <c r="Z393" i="2"/>
  <c r="K393" i="2"/>
  <c r="I393" i="2"/>
  <c r="H393" i="2"/>
  <c r="Z392" i="2"/>
  <c r="K392" i="2"/>
  <c r="I392" i="2"/>
  <c r="H392" i="2"/>
  <c r="Z391" i="2"/>
  <c r="K391" i="2"/>
  <c r="I391" i="2"/>
  <c r="H391" i="2"/>
  <c r="Z390" i="2"/>
  <c r="K390" i="2"/>
  <c r="I390" i="2"/>
  <c r="H390" i="2"/>
  <c r="Z389" i="2"/>
  <c r="K389" i="2"/>
  <c r="I389" i="2"/>
  <c r="H389" i="2"/>
  <c r="Z388" i="2"/>
  <c r="K388" i="2"/>
  <c r="I388" i="2"/>
  <c r="H388" i="2"/>
  <c r="Z387" i="2"/>
  <c r="K387" i="2"/>
  <c r="I387" i="2"/>
  <c r="H387" i="2"/>
  <c r="Z386" i="2"/>
  <c r="K386" i="2"/>
  <c r="I386" i="2"/>
  <c r="H386" i="2"/>
  <c r="Z385" i="2"/>
  <c r="K385" i="2"/>
  <c r="I385" i="2"/>
  <c r="H385" i="2"/>
  <c r="Z384" i="2"/>
  <c r="K384" i="2"/>
  <c r="I384" i="2"/>
  <c r="H384" i="2"/>
  <c r="Z383" i="2"/>
  <c r="K383" i="2"/>
  <c r="I383" i="2"/>
  <c r="H383" i="2"/>
  <c r="Z382" i="2"/>
  <c r="K382" i="2"/>
  <c r="I382" i="2"/>
  <c r="H382" i="2"/>
  <c r="Z381" i="2"/>
  <c r="K381" i="2"/>
  <c r="I381" i="2"/>
  <c r="H381" i="2"/>
  <c r="Z380" i="2"/>
  <c r="K380" i="2"/>
  <c r="I380" i="2"/>
  <c r="H380" i="2"/>
  <c r="Z379" i="2"/>
  <c r="K379" i="2"/>
  <c r="I379" i="2"/>
  <c r="H379" i="2"/>
  <c r="Z378" i="2"/>
  <c r="K378" i="2"/>
  <c r="I378" i="2"/>
  <c r="H378" i="2"/>
  <c r="Z377" i="2"/>
  <c r="K377" i="2"/>
  <c r="I377" i="2"/>
  <c r="H377" i="2"/>
  <c r="Z376" i="2"/>
  <c r="K376" i="2"/>
  <c r="I376" i="2"/>
  <c r="H376" i="2"/>
  <c r="Z375" i="2"/>
  <c r="K375" i="2"/>
  <c r="I375" i="2"/>
  <c r="H375" i="2"/>
  <c r="Z374" i="2"/>
  <c r="K374" i="2"/>
  <c r="I374" i="2"/>
  <c r="H374" i="2"/>
  <c r="Z373" i="2"/>
  <c r="K373" i="2"/>
  <c r="I373" i="2"/>
  <c r="H373" i="2"/>
  <c r="Z372" i="2"/>
  <c r="K372" i="2"/>
  <c r="I372" i="2"/>
  <c r="H372" i="2"/>
  <c r="Z371" i="2"/>
  <c r="K371" i="2"/>
  <c r="I371" i="2"/>
  <c r="H371" i="2"/>
  <c r="Z370" i="2"/>
  <c r="K370" i="2"/>
  <c r="I370" i="2"/>
  <c r="H370" i="2"/>
  <c r="Z369" i="2"/>
  <c r="K369" i="2"/>
  <c r="I369" i="2"/>
  <c r="H369" i="2"/>
  <c r="Z368" i="2"/>
  <c r="K368" i="2"/>
  <c r="I368" i="2"/>
  <c r="H368" i="2"/>
  <c r="Z367" i="2"/>
  <c r="K367" i="2"/>
  <c r="I367" i="2"/>
  <c r="H367" i="2"/>
  <c r="Z366" i="2"/>
  <c r="K366" i="2"/>
  <c r="I366" i="2"/>
  <c r="H366" i="2"/>
  <c r="Z365" i="2"/>
  <c r="K365" i="2"/>
  <c r="I365" i="2"/>
  <c r="H365" i="2"/>
  <c r="Z364" i="2"/>
  <c r="K364" i="2"/>
  <c r="I364" i="2"/>
  <c r="H364" i="2"/>
  <c r="Z363" i="2"/>
  <c r="K363" i="2"/>
  <c r="I363" i="2"/>
  <c r="H363" i="2"/>
  <c r="Z362" i="2"/>
  <c r="K362" i="2"/>
  <c r="I362" i="2"/>
  <c r="H362" i="2"/>
  <c r="Z361" i="2"/>
  <c r="K361" i="2"/>
  <c r="I361" i="2"/>
  <c r="H361" i="2"/>
  <c r="Z360" i="2"/>
  <c r="K360" i="2"/>
  <c r="I360" i="2"/>
  <c r="H360" i="2"/>
  <c r="Z359" i="2"/>
  <c r="K359" i="2"/>
  <c r="I359" i="2"/>
  <c r="H359" i="2"/>
  <c r="Z358" i="2"/>
  <c r="K358" i="2"/>
  <c r="I358" i="2"/>
  <c r="H358" i="2"/>
  <c r="Z357" i="2"/>
  <c r="K357" i="2"/>
  <c r="I357" i="2"/>
  <c r="H357" i="2"/>
  <c r="Z356" i="2"/>
  <c r="K356" i="2"/>
  <c r="I356" i="2"/>
  <c r="H356" i="2"/>
  <c r="Z355" i="2"/>
  <c r="K355" i="2"/>
  <c r="I355" i="2"/>
  <c r="H355" i="2"/>
  <c r="Z354" i="2"/>
  <c r="K354" i="2"/>
  <c r="I354" i="2"/>
  <c r="H354" i="2"/>
  <c r="Z353" i="2"/>
  <c r="K353" i="2"/>
  <c r="I353" i="2"/>
  <c r="H353" i="2"/>
  <c r="Z352" i="2"/>
  <c r="K352" i="2"/>
  <c r="I352" i="2"/>
  <c r="H352" i="2"/>
  <c r="Z351" i="2"/>
  <c r="K351" i="2"/>
  <c r="I351" i="2"/>
  <c r="H351" i="2"/>
  <c r="Z350" i="2"/>
  <c r="K350" i="2"/>
  <c r="I350" i="2"/>
  <c r="H350" i="2"/>
  <c r="Z349" i="2"/>
  <c r="K349" i="2"/>
  <c r="I349" i="2"/>
  <c r="H349" i="2"/>
  <c r="Z348" i="2"/>
  <c r="K348" i="2"/>
  <c r="I348" i="2"/>
  <c r="H348" i="2"/>
  <c r="Z347" i="2"/>
  <c r="K347" i="2"/>
  <c r="I347" i="2"/>
  <c r="H347" i="2"/>
  <c r="Z346" i="2"/>
  <c r="K346" i="2"/>
  <c r="I346" i="2"/>
  <c r="H346" i="2"/>
  <c r="Z345" i="2"/>
  <c r="K345" i="2"/>
  <c r="I345" i="2"/>
  <c r="H345" i="2"/>
  <c r="Z344" i="2"/>
  <c r="K344" i="2"/>
  <c r="I344" i="2"/>
  <c r="H344" i="2"/>
  <c r="Z343" i="2"/>
  <c r="K343" i="2"/>
  <c r="I343" i="2"/>
  <c r="H343" i="2"/>
  <c r="Z342" i="2"/>
  <c r="K342" i="2"/>
  <c r="I342" i="2"/>
  <c r="H342" i="2"/>
  <c r="Z341" i="2"/>
  <c r="K341" i="2"/>
  <c r="I341" i="2"/>
  <c r="H341" i="2"/>
  <c r="Z340" i="2"/>
  <c r="K340" i="2"/>
  <c r="I340" i="2"/>
  <c r="H340" i="2"/>
  <c r="Z339" i="2"/>
  <c r="K339" i="2"/>
  <c r="I339" i="2"/>
  <c r="H339" i="2"/>
  <c r="Z338" i="2"/>
  <c r="K338" i="2"/>
  <c r="I338" i="2"/>
  <c r="H338" i="2"/>
  <c r="Z337" i="2"/>
  <c r="K337" i="2"/>
  <c r="I337" i="2"/>
  <c r="H337" i="2"/>
  <c r="Z336" i="2"/>
  <c r="K336" i="2"/>
  <c r="I336" i="2"/>
  <c r="H336" i="2"/>
  <c r="Z335" i="2"/>
  <c r="K335" i="2"/>
  <c r="I335" i="2"/>
  <c r="H335" i="2"/>
  <c r="Z334" i="2"/>
  <c r="K334" i="2"/>
  <c r="I334" i="2"/>
  <c r="H334" i="2"/>
  <c r="Z333" i="2"/>
  <c r="K333" i="2"/>
  <c r="I333" i="2"/>
  <c r="H333" i="2"/>
  <c r="Z332" i="2"/>
  <c r="K332" i="2"/>
  <c r="I332" i="2"/>
  <c r="H332" i="2"/>
  <c r="Z331" i="2"/>
  <c r="K331" i="2"/>
  <c r="I331" i="2"/>
  <c r="H331" i="2"/>
  <c r="Z330" i="2"/>
  <c r="K330" i="2"/>
  <c r="I330" i="2"/>
  <c r="H330" i="2"/>
  <c r="Z329" i="2"/>
  <c r="K329" i="2"/>
  <c r="I329" i="2"/>
  <c r="H329" i="2"/>
  <c r="Z328" i="2"/>
  <c r="K328" i="2"/>
  <c r="I328" i="2"/>
  <c r="H328" i="2"/>
  <c r="Z327" i="2"/>
  <c r="K327" i="2"/>
  <c r="I327" i="2"/>
  <c r="H327" i="2"/>
  <c r="Z326" i="2"/>
  <c r="K326" i="2"/>
  <c r="I326" i="2"/>
  <c r="H326" i="2"/>
  <c r="Z325" i="2"/>
  <c r="K325" i="2"/>
  <c r="I325" i="2"/>
  <c r="H325" i="2"/>
  <c r="Z324" i="2"/>
  <c r="K324" i="2"/>
  <c r="I324" i="2"/>
  <c r="H324" i="2"/>
  <c r="Z323" i="2"/>
  <c r="K323" i="2"/>
  <c r="I323" i="2"/>
  <c r="H323" i="2"/>
  <c r="Z322" i="2"/>
  <c r="K322" i="2"/>
  <c r="I322" i="2"/>
  <c r="H322" i="2"/>
  <c r="Z321" i="2"/>
  <c r="K321" i="2"/>
  <c r="I321" i="2"/>
  <c r="H321" i="2"/>
  <c r="Z320" i="2"/>
  <c r="K320" i="2"/>
  <c r="I320" i="2"/>
  <c r="H320" i="2"/>
  <c r="Z319" i="2"/>
  <c r="K319" i="2"/>
  <c r="I319" i="2"/>
  <c r="H319" i="2"/>
  <c r="Z318" i="2"/>
  <c r="K318" i="2"/>
  <c r="I318" i="2"/>
  <c r="H318" i="2"/>
  <c r="Z317" i="2"/>
  <c r="K317" i="2"/>
  <c r="I317" i="2"/>
  <c r="H317" i="2"/>
  <c r="Z316" i="2"/>
  <c r="K316" i="2"/>
  <c r="I316" i="2"/>
  <c r="H316" i="2"/>
  <c r="Z315" i="2"/>
  <c r="K315" i="2"/>
  <c r="I315" i="2"/>
  <c r="H315" i="2"/>
  <c r="Z314" i="2"/>
  <c r="K314" i="2"/>
  <c r="I314" i="2"/>
  <c r="H314" i="2"/>
  <c r="Z313" i="2"/>
  <c r="K313" i="2"/>
  <c r="I313" i="2"/>
  <c r="H313" i="2"/>
  <c r="Z312" i="2"/>
  <c r="K312" i="2"/>
  <c r="I312" i="2"/>
  <c r="H312" i="2"/>
  <c r="Z311" i="2"/>
  <c r="K311" i="2"/>
  <c r="I311" i="2"/>
  <c r="H311" i="2"/>
  <c r="Z310" i="2"/>
  <c r="K310" i="2"/>
  <c r="I310" i="2"/>
  <c r="H310" i="2"/>
  <c r="Z309" i="2"/>
  <c r="K309" i="2"/>
  <c r="I309" i="2"/>
  <c r="H309" i="2"/>
  <c r="Z308" i="2"/>
  <c r="K308" i="2"/>
  <c r="I308" i="2"/>
  <c r="H308" i="2"/>
  <c r="Z307" i="2"/>
  <c r="K307" i="2"/>
  <c r="I307" i="2"/>
  <c r="H307" i="2"/>
  <c r="Z306" i="2"/>
  <c r="K306" i="2"/>
  <c r="I306" i="2"/>
  <c r="H306" i="2"/>
  <c r="Z305" i="2"/>
  <c r="K305" i="2"/>
  <c r="I305" i="2"/>
  <c r="H305" i="2"/>
  <c r="Z304" i="2"/>
  <c r="K304" i="2"/>
  <c r="I304" i="2"/>
  <c r="H304" i="2"/>
  <c r="Z303" i="2"/>
  <c r="K303" i="2"/>
  <c r="I303" i="2"/>
  <c r="H303" i="2"/>
  <c r="Z302" i="2"/>
  <c r="K302" i="2"/>
  <c r="I302" i="2"/>
  <c r="H302" i="2"/>
  <c r="Z301" i="2"/>
  <c r="K301" i="2"/>
  <c r="I301" i="2"/>
  <c r="H301" i="2"/>
  <c r="Z300" i="2"/>
  <c r="K300" i="2"/>
  <c r="I300" i="2"/>
  <c r="H300" i="2"/>
  <c r="Z299" i="2"/>
  <c r="K299" i="2"/>
  <c r="I299" i="2"/>
  <c r="H299" i="2"/>
  <c r="Z298" i="2"/>
  <c r="K298" i="2"/>
  <c r="I298" i="2"/>
  <c r="H298" i="2"/>
  <c r="Z297" i="2"/>
  <c r="K297" i="2"/>
  <c r="I297" i="2"/>
  <c r="H297" i="2"/>
  <c r="Z296" i="2"/>
  <c r="K296" i="2"/>
  <c r="I296" i="2"/>
  <c r="H296" i="2"/>
  <c r="Z295" i="2"/>
  <c r="K295" i="2"/>
  <c r="I295" i="2"/>
  <c r="H295" i="2"/>
  <c r="Z294" i="2"/>
  <c r="K294" i="2"/>
  <c r="I294" i="2"/>
  <c r="H294" i="2"/>
  <c r="Z293" i="2"/>
  <c r="K293" i="2"/>
  <c r="I293" i="2"/>
  <c r="H293" i="2"/>
  <c r="Z292" i="2"/>
  <c r="K292" i="2"/>
  <c r="I292" i="2"/>
  <c r="H292" i="2"/>
  <c r="Z291" i="2"/>
  <c r="K291" i="2"/>
  <c r="I291" i="2"/>
  <c r="H291" i="2"/>
  <c r="Z290" i="2"/>
  <c r="K290" i="2"/>
  <c r="I290" i="2"/>
  <c r="H290" i="2"/>
  <c r="Z289" i="2"/>
  <c r="K289" i="2"/>
  <c r="I289" i="2"/>
  <c r="H289" i="2"/>
  <c r="Z288" i="2"/>
  <c r="K288" i="2"/>
  <c r="I288" i="2"/>
  <c r="H288" i="2"/>
  <c r="Z287" i="2"/>
  <c r="K287" i="2"/>
  <c r="I287" i="2"/>
  <c r="H287" i="2"/>
  <c r="Z286" i="2"/>
  <c r="K286" i="2"/>
  <c r="I286" i="2"/>
  <c r="H286" i="2"/>
  <c r="Z285" i="2"/>
  <c r="K285" i="2"/>
  <c r="I285" i="2"/>
  <c r="H285" i="2"/>
  <c r="Z284" i="2"/>
  <c r="K284" i="2"/>
  <c r="I284" i="2"/>
  <c r="H284" i="2"/>
  <c r="Z283" i="2"/>
  <c r="K283" i="2"/>
  <c r="I283" i="2"/>
  <c r="H283" i="2"/>
  <c r="Z282" i="2"/>
  <c r="K282" i="2"/>
  <c r="I282" i="2"/>
  <c r="H282" i="2"/>
  <c r="Z281" i="2"/>
  <c r="K281" i="2"/>
  <c r="I281" i="2"/>
  <c r="H281" i="2"/>
  <c r="Z280" i="2"/>
  <c r="K280" i="2"/>
  <c r="I280" i="2"/>
  <c r="H280" i="2"/>
  <c r="Z279" i="2"/>
  <c r="K279" i="2"/>
  <c r="I279" i="2"/>
  <c r="H279" i="2"/>
  <c r="Z278" i="2"/>
  <c r="K278" i="2"/>
  <c r="I278" i="2"/>
  <c r="H278" i="2"/>
  <c r="Z277" i="2"/>
  <c r="K277" i="2"/>
  <c r="I277" i="2"/>
  <c r="H277" i="2"/>
  <c r="Z276" i="2"/>
  <c r="K276" i="2"/>
  <c r="I276" i="2"/>
  <c r="H276" i="2"/>
  <c r="Z275" i="2"/>
  <c r="K275" i="2"/>
  <c r="I275" i="2"/>
  <c r="H275" i="2"/>
  <c r="Z274" i="2"/>
  <c r="K274" i="2"/>
  <c r="I274" i="2"/>
  <c r="H274" i="2"/>
  <c r="Z273" i="2"/>
  <c r="K273" i="2"/>
  <c r="I273" i="2"/>
  <c r="H273" i="2"/>
  <c r="Z272" i="2"/>
  <c r="K272" i="2"/>
  <c r="I272" i="2"/>
  <c r="H272" i="2"/>
  <c r="Z271" i="2"/>
  <c r="K271" i="2"/>
  <c r="I271" i="2"/>
  <c r="H271" i="2"/>
  <c r="Z270" i="2"/>
  <c r="K270" i="2"/>
  <c r="I270" i="2"/>
  <c r="H270" i="2"/>
  <c r="Z269" i="2"/>
  <c r="K269" i="2"/>
  <c r="I269" i="2"/>
  <c r="H269" i="2"/>
  <c r="Z268" i="2"/>
  <c r="K268" i="2"/>
  <c r="I268" i="2"/>
  <c r="H268" i="2"/>
  <c r="Z267" i="2"/>
  <c r="K267" i="2"/>
  <c r="I267" i="2"/>
  <c r="H267" i="2"/>
  <c r="Z266" i="2"/>
  <c r="K266" i="2"/>
  <c r="I266" i="2"/>
  <c r="H266" i="2"/>
  <c r="Z265" i="2"/>
  <c r="K265" i="2"/>
  <c r="I265" i="2"/>
  <c r="H265" i="2"/>
  <c r="Z264" i="2"/>
  <c r="K264" i="2"/>
  <c r="I264" i="2"/>
  <c r="H264" i="2"/>
  <c r="Z263" i="2"/>
  <c r="K263" i="2"/>
  <c r="I263" i="2"/>
  <c r="H263" i="2"/>
  <c r="Z262" i="2"/>
  <c r="K262" i="2"/>
  <c r="I262" i="2"/>
  <c r="H262" i="2"/>
  <c r="Z261" i="2"/>
  <c r="K261" i="2"/>
  <c r="I261" i="2"/>
  <c r="H261" i="2"/>
  <c r="Z260" i="2"/>
  <c r="K260" i="2"/>
  <c r="I260" i="2"/>
  <c r="H260" i="2"/>
  <c r="Z259" i="2"/>
  <c r="K259" i="2"/>
  <c r="I259" i="2"/>
  <c r="H259" i="2"/>
  <c r="Z258" i="2"/>
  <c r="K258" i="2"/>
  <c r="I258" i="2"/>
  <c r="H258" i="2"/>
  <c r="Z257" i="2"/>
  <c r="K257" i="2"/>
  <c r="I257" i="2"/>
  <c r="H257" i="2"/>
  <c r="Z256" i="2"/>
  <c r="K256" i="2"/>
  <c r="I256" i="2"/>
  <c r="H256" i="2"/>
  <c r="Z255" i="2"/>
  <c r="K255" i="2"/>
  <c r="I255" i="2"/>
  <c r="H255" i="2"/>
  <c r="Z254" i="2"/>
  <c r="K254" i="2"/>
  <c r="I254" i="2"/>
  <c r="H254" i="2"/>
  <c r="Z253" i="2"/>
  <c r="K253" i="2"/>
  <c r="I253" i="2"/>
  <c r="H253" i="2"/>
  <c r="Z252" i="2"/>
  <c r="K252" i="2"/>
  <c r="I252" i="2"/>
  <c r="H252" i="2"/>
  <c r="Z251" i="2"/>
  <c r="K251" i="2"/>
  <c r="I251" i="2"/>
  <c r="H251" i="2"/>
  <c r="Z250" i="2"/>
  <c r="K250" i="2"/>
  <c r="I250" i="2"/>
  <c r="H250" i="2"/>
  <c r="Z249" i="2"/>
  <c r="K249" i="2"/>
  <c r="I249" i="2"/>
  <c r="H249" i="2"/>
  <c r="Z248" i="2"/>
  <c r="K248" i="2"/>
  <c r="I248" i="2"/>
  <c r="H248" i="2"/>
  <c r="Z247" i="2"/>
  <c r="K247" i="2"/>
  <c r="I247" i="2"/>
  <c r="H247" i="2"/>
  <c r="Z246" i="2"/>
  <c r="K246" i="2"/>
  <c r="I246" i="2"/>
  <c r="H246" i="2"/>
  <c r="Z245" i="2"/>
  <c r="K245" i="2"/>
  <c r="I245" i="2"/>
  <c r="H245" i="2"/>
  <c r="Z244" i="2"/>
  <c r="K244" i="2"/>
  <c r="I244" i="2"/>
  <c r="H244" i="2"/>
  <c r="Z243" i="2"/>
  <c r="K243" i="2"/>
  <c r="I243" i="2"/>
  <c r="H243" i="2"/>
  <c r="Z242" i="2"/>
  <c r="K242" i="2"/>
  <c r="I242" i="2"/>
  <c r="H242" i="2"/>
  <c r="Z241" i="2"/>
  <c r="K241" i="2"/>
  <c r="I241" i="2"/>
  <c r="H241" i="2"/>
  <c r="Z240" i="2"/>
  <c r="K240" i="2"/>
  <c r="I240" i="2"/>
  <c r="H240" i="2"/>
  <c r="Z239" i="2"/>
  <c r="K239" i="2"/>
  <c r="I239" i="2"/>
  <c r="H239" i="2"/>
  <c r="Z238" i="2"/>
  <c r="K238" i="2"/>
  <c r="I238" i="2"/>
  <c r="H238" i="2"/>
  <c r="Z237" i="2"/>
  <c r="K237" i="2"/>
  <c r="I237" i="2"/>
  <c r="H237" i="2"/>
  <c r="Z236" i="2"/>
  <c r="K236" i="2"/>
  <c r="I236" i="2"/>
  <c r="H236" i="2"/>
  <c r="Z235" i="2"/>
  <c r="I235" i="2"/>
  <c r="K235" i="2" s="1"/>
  <c r="H235" i="2"/>
  <c r="Z234" i="2"/>
  <c r="I234" i="2"/>
  <c r="H234" i="2"/>
  <c r="Z233" i="2"/>
  <c r="I233" i="2"/>
  <c r="H233" i="2"/>
  <c r="Z232" i="2"/>
  <c r="I232" i="2"/>
  <c r="H232" i="2"/>
  <c r="Z231" i="2"/>
  <c r="I231" i="2"/>
  <c r="K231" i="2" s="1"/>
  <c r="H231" i="2"/>
  <c r="Z230" i="2"/>
  <c r="I230" i="2"/>
  <c r="H230" i="2"/>
  <c r="Z229" i="2"/>
  <c r="I229" i="2"/>
  <c r="H229" i="2"/>
  <c r="Z228" i="2"/>
  <c r="I228" i="2"/>
  <c r="K228" i="2" s="1"/>
  <c r="H228" i="2"/>
  <c r="Z227" i="2"/>
  <c r="I227" i="2"/>
  <c r="K227" i="2" s="1"/>
  <c r="H227" i="2"/>
  <c r="Z226" i="2"/>
  <c r="I226" i="2"/>
  <c r="H226" i="2"/>
  <c r="Z225" i="2"/>
  <c r="I225" i="2"/>
  <c r="H225" i="2"/>
  <c r="Z224" i="2"/>
  <c r="I224" i="2"/>
  <c r="K224" i="2" s="1"/>
  <c r="H224" i="2"/>
  <c r="Z223" i="2"/>
  <c r="I223" i="2"/>
  <c r="K223" i="2" s="1"/>
  <c r="H223" i="2"/>
  <c r="Z222" i="2"/>
  <c r="I222" i="2"/>
  <c r="H222" i="2"/>
  <c r="Z221" i="2"/>
  <c r="I221" i="2"/>
  <c r="H221" i="2"/>
  <c r="Z220" i="2"/>
  <c r="I220" i="2"/>
  <c r="H220" i="2"/>
  <c r="Z219" i="2"/>
  <c r="I219" i="2"/>
  <c r="K219" i="2" s="1"/>
  <c r="H219" i="2"/>
  <c r="Z218" i="2"/>
  <c r="I218" i="2"/>
  <c r="H218" i="2"/>
  <c r="Z217" i="2"/>
  <c r="I217" i="2"/>
  <c r="H217" i="2"/>
  <c r="Z216" i="2"/>
  <c r="I216" i="2"/>
  <c r="H216" i="2"/>
  <c r="Z215" i="2"/>
  <c r="I215" i="2"/>
  <c r="K215" i="2" s="1"/>
  <c r="H215" i="2"/>
  <c r="Z214" i="2"/>
  <c r="I214" i="2"/>
  <c r="H214" i="2"/>
  <c r="Z213" i="2"/>
  <c r="I213" i="2"/>
  <c r="H213" i="2"/>
  <c r="Z212" i="2"/>
  <c r="I212" i="2"/>
  <c r="K212" i="2" s="1"/>
  <c r="H212" i="2"/>
  <c r="Z211" i="2"/>
  <c r="I211" i="2"/>
  <c r="K211" i="2" s="1"/>
  <c r="H211" i="2"/>
  <c r="Z210" i="2"/>
  <c r="I210" i="2"/>
  <c r="H210" i="2"/>
  <c r="Z209" i="2"/>
  <c r="I209" i="2"/>
  <c r="H209" i="2"/>
  <c r="Z208" i="2"/>
  <c r="I208" i="2"/>
  <c r="K208" i="2" s="1"/>
  <c r="H208" i="2"/>
  <c r="Z207" i="2"/>
  <c r="I207" i="2"/>
  <c r="K207" i="2" s="1"/>
  <c r="H207" i="2"/>
  <c r="Z206" i="2"/>
  <c r="I206" i="2"/>
  <c r="H206" i="2"/>
  <c r="Z205" i="2"/>
  <c r="I205" i="2"/>
  <c r="H205" i="2"/>
  <c r="Z204" i="2"/>
  <c r="I204" i="2"/>
  <c r="K204" i="2" s="1"/>
  <c r="H204" i="2"/>
  <c r="Z203" i="2"/>
  <c r="I203" i="2"/>
  <c r="K203" i="2" s="1"/>
  <c r="H203" i="2"/>
  <c r="Z202" i="2"/>
  <c r="I202" i="2"/>
  <c r="H202" i="2"/>
  <c r="Z201" i="2"/>
  <c r="I201" i="2"/>
  <c r="H201" i="2"/>
  <c r="Z200" i="2"/>
  <c r="I200" i="2"/>
  <c r="H200" i="2"/>
  <c r="Z199" i="2"/>
  <c r="I199" i="2"/>
  <c r="K199" i="2" s="1"/>
  <c r="H199" i="2"/>
  <c r="Z198" i="2"/>
  <c r="I198" i="2"/>
  <c r="H198" i="2"/>
  <c r="Z197" i="2"/>
  <c r="I197" i="2"/>
  <c r="H197" i="2"/>
  <c r="Z196" i="2"/>
  <c r="I196" i="2"/>
  <c r="K196" i="2" s="1"/>
  <c r="H196" i="2"/>
  <c r="Z195" i="2"/>
  <c r="I195" i="2"/>
  <c r="K195" i="2" s="1"/>
  <c r="H195" i="2"/>
  <c r="Z194" i="2"/>
  <c r="I194" i="2"/>
  <c r="H194" i="2"/>
  <c r="Z193" i="2"/>
  <c r="I193" i="2"/>
  <c r="H193" i="2"/>
  <c r="Z192" i="2"/>
  <c r="I192" i="2"/>
  <c r="K192" i="2" s="1"/>
  <c r="H192" i="2"/>
  <c r="Z191" i="2"/>
  <c r="I191" i="2"/>
  <c r="K191" i="2" s="1"/>
  <c r="H191" i="2"/>
  <c r="Z190" i="2"/>
  <c r="I190" i="2"/>
  <c r="H190" i="2"/>
  <c r="Z189" i="2"/>
  <c r="I189" i="2"/>
  <c r="H189" i="2"/>
  <c r="Z188" i="2"/>
  <c r="I188" i="2"/>
  <c r="H188" i="2"/>
  <c r="Z187" i="2"/>
  <c r="I187" i="2"/>
  <c r="K187" i="2" s="1"/>
  <c r="H187" i="2"/>
  <c r="Z186" i="2"/>
  <c r="I186" i="2"/>
  <c r="H186" i="2"/>
  <c r="Z185" i="2"/>
  <c r="I185" i="2"/>
  <c r="H185" i="2"/>
  <c r="Z184" i="2"/>
  <c r="I184" i="2"/>
  <c r="H184" i="2"/>
  <c r="Z183" i="2"/>
  <c r="I183" i="2"/>
  <c r="K183" i="2" s="1"/>
  <c r="H183" i="2"/>
  <c r="Z182" i="2"/>
  <c r="I182" i="2"/>
  <c r="H182" i="2"/>
  <c r="Z181" i="2"/>
  <c r="I181" i="2"/>
  <c r="H181" i="2"/>
  <c r="Z180" i="2"/>
  <c r="I180" i="2"/>
  <c r="H180" i="2"/>
  <c r="Z179" i="2"/>
  <c r="I179" i="2"/>
  <c r="K179" i="2" s="1"/>
  <c r="H179" i="2"/>
  <c r="Z178" i="2"/>
  <c r="I178" i="2"/>
  <c r="H178" i="2"/>
  <c r="Z177" i="2"/>
  <c r="I177" i="2"/>
  <c r="H177" i="2"/>
  <c r="Z176" i="2"/>
  <c r="I176" i="2"/>
  <c r="H176" i="2"/>
  <c r="Z175" i="2"/>
  <c r="I175" i="2"/>
  <c r="K175" i="2" s="1"/>
  <c r="H175" i="2"/>
  <c r="Z174" i="2"/>
  <c r="I174" i="2"/>
  <c r="H174" i="2"/>
  <c r="Z173" i="2"/>
  <c r="I173" i="2"/>
  <c r="H173" i="2"/>
  <c r="Z172" i="2"/>
  <c r="I172" i="2"/>
  <c r="H172" i="2"/>
  <c r="Z171" i="2"/>
  <c r="I171" i="2"/>
  <c r="K171" i="2" s="1"/>
  <c r="H171" i="2"/>
  <c r="Z170" i="2"/>
  <c r="I170" i="2"/>
  <c r="H170" i="2"/>
  <c r="Z169" i="2"/>
  <c r="I169" i="2"/>
  <c r="H169" i="2"/>
  <c r="Z168" i="2"/>
  <c r="I168" i="2"/>
  <c r="K168" i="2" s="1"/>
  <c r="H168" i="2"/>
  <c r="Z167" i="2"/>
  <c r="I167" i="2"/>
  <c r="K167" i="2" s="1"/>
  <c r="H167" i="2"/>
  <c r="Z166" i="2"/>
  <c r="I166" i="2"/>
  <c r="H166" i="2"/>
  <c r="Z165" i="2"/>
  <c r="I165" i="2"/>
  <c r="H165" i="2"/>
  <c r="Z164" i="2"/>
  <c r="I164" i="2"/>
  <c r="H164" i="2"/>
  <c r="Z163" i="2"/>
  <c r="I163" i="2"/>
  <c r="K163" i="2" s="1"/>
  <c r="H163" i="2"/>
  <c r="Z162" i="2"/>
  <c r="I162" i="2"/>
  <c r="H162" i="2"/>
  <c r="Z161" i="2"/>
  <c r="I161" i="2"/>
  <c r="H161" i="2"/>
  <c r="Z160" i="2"/>
  <c r="I160" i="2"/>
  <c r="K160" i="2" s="1"/>
  <c r="H160" i="2"/>
  <c r="Z159" i="2"/>
  <c r="I159" i="2"/>
  <c r="K159" i="2" s="1"/>
  <c r="H159" i="2"/>
  <c r="Z158" i="2"/>
  <c r="I158" i="2"/>
  <c r="H158" i="2"/>
  <c r="Z157" i="2"/>
  <c r="I157" i="2"/>
  <c r="H157" i="2"/>
  <c r="Z156" i="2"/>
  <c r="I156" i="2"/>
  <c r="K156" i="2" s="1"/>
  <c r="H156" i="2"/>
  <c r="Z155" i="2"/>
  <c r="I155" i="2"/>
  <c r="K155" i="2" s="1"/>
  <c r="H155" i="2"/>
  <c r="Z154" i="2"/>
  <c r="I154" i="2"/>
  <c r="H154" i="2"/>
  <c r="Z153" i="2"/>
  <c r="I153" i="2"/>
  <c r="H153" i="2"/>
  <c r="Z152" i="2"/>
  <c r="I152" i="2"/>
  <c r="K152" i="2" s="1"/>
  <c r="H152" i="2"/>
  <c r="Z151" i="2"/>
  <c r="I151" i="2"/>
  <c r="K151" i="2" s="1"/>
  <c r="H151" i="2"/>
  <c r="Z150" i="2"/>
  <c r="I150" i="2"/>
  <c r="H150" i="2"/>
  <c r="Z149" i="2"/>
  <c r="I149" i="2"/>
  <c r="H149" i="2"/>
  <c r="Z148" i="2"/>
  <c r="I148" i="2"/>
  <c r="K148" i="2" s="1"/>
  <c r="H148" i="2"/>
  <c r="Z147" i="2"/>
  <c r="I147" i="2"/>
  <c r="K147" i="2" s="1"/>
  <c r="H147" i="2"/>
  <c r="Z146" i="2"/>
  <c r="I146" i="2"/>
  <c r="H146" i="2"/>
  <c r="Z145" i="2"/>
  <c r="I145" i="2"/>
  <c r="H145" i="2"/>
  <c r="Z144" i="2"/>
  <c r="I144" i="2"/>
  <c r="K144" i="2" s="1"/>
  <c r="H144" i="2"/>
  <c r="Z143" i="2"/>
  <c r="I143" i="2"/>
  <c r="K143" i="2" s="1"/>
  <c r="H143" i="2"/>
  <c r="Z142" i="2"/>
  <c r="I142" i="2"/>
  <c r="H142" i="2"/>
  <c r="Z141" i="2"/>
  <c r="I141" i="2"/>
  <c r="H141" i="2"/>
  <c r="Z140" i="2"/>
  <c r="I140" i="2"/>
  <c r="K140" i="2" s="1"/>
  <c r="H140" i="2"/>
  <c r="Z139" i="2"/>
  <c r="I139" i="2"/>
  <c r="K139" i="2" s="1"/>
  <c r="H139" i="2"/>
  <c r="Z138" i="2"/>
  <c r="I138" i="2"/>
  <c r="H138" i="2"/>
  <c r="Z137" i="2"/>
  <c r="I137" i="2"/>
  <c r="H137" i="2"/>
  <c r="Z136" i="2"/>
  <c r="I136" i="2"/>
  <c r="H136" i="2"/>
  <c r="Z135" i="2"/>
  <c r="I135" i="2"/>
  <c r="K135" i="2" s="1"/>
  <c r="H135" i="2"/>
  <c r="Z134" i="2"/>
  <c r="I134" i="2"/>
  <c r="H134" i="2"/>
  <c r="Z133" i="2"/>
  <c r="I133" i="2"/>
  <c r="H133" i="2"/>
  <c r="Z132" i="2"/>
  <c r="I132" i="2"/>
  <c r="H132" i="2"/>
  <c r="Z131" i="2"/>
  <c r="I131" i="2"/>
  <c r="K131" i="2" s="1"/>
  <c r="H131" i="2"/>
  <c r="Z130" i="2"/>
  <c r="I130" i="2"/>
  <c r="H130" i="2"/>
  <c r="Z129" i="2"/>
  <c r="I129" i="2"/>
  <c r="H129" i="2"/>
  <c r="Z128" i="2"/>
  <c r="I128" i="2"/>
  <c r="H128" i="2"/>
  <c r="Z127" i="2"/>
  <c r="I127" i="2"/>
  <c r="K127" i="2" s="1"/>
  <c r="H127" i="2"/>
  <c r="Z126" i="2"/>
  <c r="I126" i="2"/>
  <c r="H126" i="2"/>
  <c r="Z125" i="2"/>
  <c r="I125" i="2"/>
  <c r="H125" i="2"/>
  <c r="Z124" i="2"/>
  <c r="I124" i="2"/>
  <c r="H124" i="2"/>
  <c r="Z123" i="2"/>
  <c r="I123" i="2"/>
  <c r="K123" i="2" s="1"/>
  <c r="H123" i="2"/>
  <c r="Z122" i="2"/>
  <c r="I122" i="2"/>
  <c r="H122" i="2"/>
  <c r="Z121" i="2"/>
  <c r="I121" i="2"/>
  <c r="H121" i="2"/>
  <c r="Z120" i="2"/>
  <c r="I120" i="2"/>
  <c r="H120" i="2"/>
  <c r="Z119" i="2"/>
  <c r="I119" i="2"/>
  <c r="K119" i="2" s="1"/>
  <c r="H119" i="2"/>
  <c r="Z118" i="2"/>
  <c r="I118" i="2"/>
  <c r="H118" i="2"/>
  <c r="Z117" i="2"/>
  <c r="I117" i="2"/>
  <c r="H117" i="2"/>
  <c r="Z116" i="2"/>
  <c r="I116" i="2"/>
  <c r="K116" i="2" s="1"/>
  <c r="H116" i="2"/>
  <c r="Z115" i="2"/>
  <c r="I115" i="2"/>
  <c r="K115" i="2" s="1"/>
  <c r="H115" i="2"/>
  <c r="Z114" i="2"/>
  <c r="I114" i="2"/>
  <c r="H114" i="2"/>
  <c r="Z113" i="2"/>
  <c r="I113" i="2"/>
  <c r="H113" i="2"/>
  <c r="Z112" i="2"/>
  <c r="I112" i="2"/>
  <c r="K112" i="2" s="1"/>
  <c r="H112" i="2"/>
  <c r="Z111" i="2"/>
  <c r="I111" i="2"/>
  <c r="K111" i="2" s="1"/>
  <c r="H111" i="2"/>
  <c r="Z110" i="2"/>
  <c r="I110" i="2"/>
  <c r="H110" i="2"/>
  <c r="Z109" i="2"/>
  <c r="I109" i="2"/>
  <c r="H109" i="2"/>
  <c r="Z108" i="2"/>
  <c r="I108" i="2"/>
  <c r="H108" i="2"/>
  <c r="Z107" i="2"/>
  <c r="I107" i="2"/>
  <c r="K107" i="2" s="1"/>
  <c r="H107" i="2"/>
  <c r="Z106" i="2"/>
  <c r="I106" i="2"/>
  <c r="H106" i="2"/>
  <c r="Z105" i="2"/>
  <c r="I105" i="2"/>
  <c r="H105" i="2"/>
  <c r="Z104" i="2"/>
  <c r="I104" i="2"/>
  <c r="K104" i="2" s="1"/>
  <c r="H104" i="2"/>
  <c r="Z103" i="2"/>
  <c r="I103" i="2"/>
  <c r="K103" i="2" s="1"/>
  <c r="H103" i="2"/>
  <c r="Z102" i="2"/>
  <c r="I102" i="2"/>
  <c r="H102" i="2"/>
  <c r="Z101" i="2"/>
  <c r="I101" i="2"/>
  <c r="H101" i="2"/>
  <c r="Z100" i="2"/>
  <c r="I100" i="2"/>
  <c r="K100" i="2" s="1"/>
  <c r="H100" i="2"/>
  <c r="Z99" i="2"/>
  <c r="I99" i="2"/>
  <c r="K99" i="2" s="1"/>
  <c r="H99" i="2"/>
  <c r="Z98" i="2"/>
  <c r="I98" i="2"/>
  <c r="H98" i="2"/>
  <c r="Z97" i="2"/>
  <c r="I97" i="2"/>
  <c r="H97" i="2"/>
  <c r="Z96" i="2"/>
  <c r="I96" i="2"/>
  <c r="H96" i="2"/>
  <c r="Z95" i="2"/>
  <c r="I95" i="2"/>
  <c r="K95" i="2" s="1"/>
  <c r="H95" i="2"/>
  <c r="Z94" i="2"/>
  <c r="I94" i="2"/>
  <c r="H94" i="2"/>
  <c r="Z93" i="2"/>
  <c r="I93" i="2"/>
  <c r="H93" i="2"/>
  <c r="Z92" i="2"/>
  <c r="I92" i="2"/>
  <c r="H92" i="2"/>
  <c r="Z91" i="2"/>
  <c r="I91" i="2"/>
  <c r="K91" i="2" s="1"/>
  <c r="H91" i="2"/>
  <c r="Z90" i="2"/>
  <c r="I90" i="2"/>
  <c r="H90" i="2"/>
  <c r="Z89" i="2"/>
  <c r="I89" i="2"/>
  <c r="H89" i="2"/>
  <c r="Z88" i="2"/>
  <c r="I88" i="2"/>
  <c r="H88" i="2"/>
  <c r="Z87" i="2"/>
  <c r="I87" i="2"/>
  <c r="K87" i="2" s="1"/>
  <c r="H87" i="2"/>
  <c r="Z86" i="2"/>
  <c r="I86" i="2"/>
  <c r="H86" i="2"/>
  <c r="Z85" i="2"/>
  <c r="I85" i="2"/>
  <c r="H85" i="2"/>
  <c r="Z84" i="2"/>
  <c r="I84" i="2"/>
  <c r="H84" i="2"/>
  <c r="Z83" i="2"/>
  <c r="I83" i="2"/>
  <c r="K83" i="2" s="1"/>
  <c r="H83" i="2"/>
  <c r="Z82" i="2"/>
  <c r="I82" i="2"/>
  <c r="H82" i="2"/>
  <c r="Z81" i="2"/>
  <c r="I81" i="2"/>
  <c r="H81" i="2"/>
  <c r="Z80" i="2"/>
  <c r="I80" i="2"/>
  <c r="H80" i="2"/>
  <c r="Z79" i="2"/>
  <c r="I79" i="2"/>
  <c r="K79" i="2" s="1"/>
  <c r="H79" i="2"/>
  <c r="Z78" i="2"/>
  <c r="I78" i="2"/>
  <c r="H78" i="2"/>
  <c r="Z77" i="2"/>
  <c r="I77" i="2"/>
  <c r="H77" i="2"/>
  <c r="Z76" i="2"/>
  <c r="I76" i="2"/>
  <c r="H76" i="2"/>
  <c r="Z75" i="2"/>
  <c r="I75" i="2"/>
  <c r="K75" i="2" s="1"/>
  <c r="H75" i="2"/>
  <c r="Z74" i="2"/>
  <c r="I74" i="2"/>
  <c r="H74" i="2"/>
  <c r="Z73" i="2"/>
  <c r="I73" i="2"/>
  <c r="H73" i="2"/>
  <c r="Z72" i="2"/>
  <c r="I72" i="2"/>
  <c r="H72" i="2"/>
  <c r="Z71" i="2"/>
  <c r="I71" i="2"/>
  <c r="K71" i="2" s="1"/>
  <c r="H71" i="2"/>
  <c r="Z70" i="2"/>
  <c r="I70" i="2"/>
  <c r="H70" i="2"/>
  <c r="Z69" i="2"/>
  <c r="I69" i="2"/>
  <c r="H69" i="2"/>
  <c r="Z68" i="2"/>
  <c r="I68" i="2"/>
  <c r="H68" i="2"/>
  <c r="Z67" i="2"/>
  <c r="I67" i="2"/>
  <c r="K67" i="2" s="1"/>
  <c r="H67" i="2"/>
  <c r="Z66" i="2"/>
  <c r="I66" i="2"/>
  <c r="H66" i="2"/>
  <c r="Z65" i="2"/>
  <c r="I65" i="2"/>
  <c r="H65" i="2"/>
  <c r="Z64" i="2"/>
  <c r="I64" i="2"/>
  <c r="K64" i="2" s="1"/>
  <c r="H64" i="2"/>
  <c r="Z63" i="2"/>
  <c r="I63" i="2"/>
  <c r="K63" i="2" s="1"/>
  <c r="H63" i="2"/>
  <c r="Z62" i="2"/>
  <c r="I62" i="2"/>
  <c r="H62" i="2"/>
  <c r="Z61" i="2"/>
  <c r="I61" i="2"/>
  <c r="H61" i="2"/>
  <c r="Z60" i="2"/>
  <c r="I60" i="2"/>
  <c r="H60" i="2"/>
  <c r="Z59" i="2"/>
  <c r="I59" i="2"/>
  <c r="K59" i="2" s="1"/>
  <c r="H59" i="2"/>
  <c r="Z58" i="2"/>
  <c r="I58" i="2"/>
  <c r="H58" i="2"/>
  <c r="Z57" i="2"/>
  <c r="I57" i="2"/>
  <c r="H57" i="2"/>
  <c r="Z56" i="2"/>
  <c r="I56" i="2"/>
  <c r="H56" i="2"/>
  <c r="Z55" i="2"/>
  <c r="I55" i="2"/>
  <c r="K55" i="2" s="1"/>
  <c r="H55" i="2"/>
  <c r="Z54" i="2"/>
  <c r="I54" i="2"/>
  <c r="H54" i="2"/>
  <c r="Z53" i="2"/>
  <c r="I53" i="2"/>
  <c r="H53" i="2"/>
  <c r="Z52" i="2"/>
  <c r="I52" i="2"/>
  <c r="H52" i="2"/>
  <c r="Z51" i="2"/>
  <c r="I51" i="2"/>
  <c r="K51" i="2" s="1"/>
  <c r="H51" i="2"/>
  <c r="Z50" i="2"/>
  <c r="I50" i="2"/>
  <c r="H50" i="2"/>
  <c r="Z49" i="2"/>
  <c r="I49" i="2"/>
  <c r="H49" i="2"/>
  <c r="Z48" i="2"/>
  <c r="I48" i="2"/>
  <c r="H48" i="2"/>
  <c r="Z47" i="2"/>
  <c r="I47" i="2"/>
  <c r="K47" i="2" s="1"/>
  <c r="H47" i="2"/>
  <c r="Z46" i="2"/>
  <c r="I46" i="2"/>
  <c r="H46" i="2"/>
  <c r="Z45" i="2"/>
  <c r="I45" i="2"/>
  <c r="H45" i="2"/>
  <c r="Z44" i="2"/>
  <c r="I44" i="2"/>
  <c r="K44" i="2" s="1"/>
  <c r="H44" i="2"/>
  <c r="Z43" i="2"/>
  <c r="I43" i="2"/>
  <c r="K43" i="2" s="1"/>
  <c r="H43" i="2"/>
  <c r="Z42" i="2"/>
  <c r="I42" i="2"/>
  <c r="H42" i="2"/>
  <c r="Z41" i="2"/>
  <c r="I41" i="2"/>
  <c r="H41" i="2"/>
  <c r="Z40" i="2"/>
  <c r="I40" i="2"/>
  <c r="H40" i="2"/>
  <c r="Z39" i="2"/>
  <c r="I39" i="2"/>
  <c r="K39" i="2" s="1"/>
  <c r="H39" i="2"/>
  <c r="Z38" i="2"/>
  <c r="I38" i="2"/>
  <c r="H38" i="2"/>
  <c r="Z37" i="2"/>
  <c r="I37" i="2"/>
  <c r="H37" i="2"/>
  <c r="Z36" i="2"/>
  <c r="I36" i="2"/>
  <c r="H36" i="2"/>
  <c r="Z35" i="2"/>
  <c r="I35" i="2"/>
  <c r="K35" i="2" s="1"/>
  <c r="H35" i="2"/>
  <c r="Z34" i="2"/>
  <c r="I34" i="2"/>
  <c r="H34" i="2"/>
  <c r="Z33" i="2"/>
  <c r="I33" i="2"/>
  <c r="H33" i="2"/>
  <c r="Z32" i="2"/>
  <c r="X32" i="2"/>
  <c r="I32" i="2"/>
  <c r="H32" i="2"/>
  <c r="K32" i="2" s="1"/>
  <c r="Z31" i="2"/>
  <c r="X31" i="2"/>
  <c r="I31" i="2"/>
  <c r="H31" i="2"/>
  <c r="K31" i="2" s="1"/>
  <c r="Z30" i="2"/>
  <c r="X30" i="2"/>
  <c r="I30" i="2"/>
  <c r="H30" i="2"/>
  <c r="K30" i="2" s="1"/>
  <c r="Z29" i="2"/>
  <c r="X29" i="2"/>
  <c r="I29" i="2"/>
  <c r="H29" i="2"/>
  <c r="Z28" i="2"/>
  <c r="X28" i="2"/>
  <c r="I28" i="2"/>
  <c r="H28" i="2"/>
  <c r="K28" i="2" s="1"/>
  <c r="Z27" i="2"/>
  <c r="X27" i="2"/>
  <c r="I27" i="2"/>
  <c r="H27" i="2"/>
  <c r="K27" i="2" s="1"/>
  <c r="Z26" i="2"/>
  <c r="X26" i="2"/>
  <c r="I26" i="2"/>
  <c r="K26" i="2" s="1"/>
  <c r="H26" i="2"/>
  <c r="Z25" i="2"/>
  <c r="I25" i="2"/>
  <c r="K25" i="2" s="1"/>
  <c r="H25" i="2"/>
  <c r="Z24" i="2"/>
  <c r="I24" i="2"/>
  <c r="K24" i="2" s="1"/>
  <c r="H24" i="2"/>
  <c r="Z23" i="2"/>
  <c r="I23" i="2"/>
  <c r="K23" i="2" s="1"/>
  <c r="H23" i="2"/>
  <c r="Z22" i="2"/>
  <c r="I22" i="2"/>
  <c r="K22" i="2" s="1"/>
  <c r="H22" i="2"/>
  <c r="Z21" i="2"/>
  <c r="I21" i="2"/>
  <c r="K21" i="2" s="1"/>
  <c r="H21" i="2"/>
  <c r="Z20" i="2"/>
  <c r="I20" i="2"/>
  <c r="K20" i="2" s="1"/>
  <c r="H20" i="2"/>
  <c r="Z19" i="2"/>
  <c r="I19" i="2"/>
  <c r="K19" i="2" s="1"/>
  <c r="H19" i="2"/>
  <c r="Z18" i="2"/>
  <c r="I18" i="2"/>
  <c r="K18" i="2" s="1"/>
  <c r="H18" i="2"/>
  <c r="Z17" i="2"/>
  <c r="I17" i="2"/>
  <c r="K17" i="2" s="1"/>
  <c r="H17" i="2"/>
  <c r="Z16" i="2"/>
  <c r="I16" i="2"/>
  <c r="K16" i="2" s="1"/>
  <c r="H16" i="2"/>
  <c r="Z15" i="2"/>
  <c r="I15" i="2"/>
  <c r="K15" i="2" s="1"/>
  <c r="H15" i="2"/>
  <c r="Z14" i="2"/>
  <c r="I14" i="2"/>
  <c r="K14" i="2" s="1"/>
  <c r="H14" i="2"/>
  <c r="Z13" i="2"/>
  <c r="I13" i="2"/>
  <c r="K13" i="2" s="1"/>
  <c r="H13" i="2"/>
  <c r="Z12" i="2"/>
  <c r="I12" i="2"/>
  <c r="K12" i="2" s="1"/>
  <c r="H12" i="2"/>
  <c r="Z11" i="2"/>
  <c r="I11" i="2"/>
  <c r="K11" i="2" s="1"/>
  <c r="H11" i="2"/>
  <c r="Z10" i="2"/>
  <c r="I10" i="2"/>
  <c r="K10" i="2" s="1"/>
  <c r="H10" i="2"/>
  <c r="Z9" i="2"/>
  <c r="I9" i="2"/>
  <c r="K9" i="2" s="1"/>
  <c r="H9" i="2"/>
  <c r="Z8" i="2"/>
  <c r="I8" i="2"/>
  <c r="K8" i="2" s="1"/>
  <c r="H8" i="2"/>
  <c r="Z7" i="2"/>
  <c r="I7" i="2"/>
  <c r="K7" i="2" s="1"/>
  <c r="H7" i="2"/>
  <c r="Z6" i="2"/>
  <c r="I6" i="2"/>
  <c r="K6" i="2" s="1"/>
  <c r="H6" i="2"/>
  <c r="Z5" i="2"/>
  <c r="I5" i="2"/>
  <c r="K5" i="2" s="1"/>
  <c r="H5" i="2"/>
  <c r="Z4" i="2"/>
  <c r="I4" i="2"/>
  <c r="K4" i="2" s="1"/>
  <c r="H4" i="2"/>
  <c r="V3" i="2"/>
  <c r="H3" i="2"/>
  <c r="B3" i="2"/>
  <c r="Z2" i="2"/>
  <c r="W2" i="2"/>
  <c r="R2" i="2"/>
  <c r="B2" i="2"/>
  <c r="A2" i="2" s="1"/>
  <c r="W1" i="2"/>
  <c r="H1" i="2"/>
  <c r="G1" i="2" s="1"/>
  <c r="S2475" i="1"/>
  <c r="R2474" i="1"/>
  <c r="R2473" i="1"/>
  <c r="Z2469" i="1"/>
  <c r="I2469" i="1"/>
  <c r="H1" i="1"/>
  <c r="W1" i="1"/>
  <c r="R2" i="1"/>
  <c r="W2" i="1"/>
  <c r="Z2" i="1"/>
  <c r="B3" i="1"/>
  <c r="AE390" i="1" s="1"/>
  <c r="H3" i="1"/>
  <c r="V3" i="1"/>
  <c r="AA3" i="1"/>
  <c r="AB3" i="1" s="1"/>
  <c r="AC3" i="1"/>
  <c r="H1725" i="1"/>
  <c r="I1725" i="1"/>
  <c r="Z1725" i="1"/>
  <c r="AA1725" i="1"/>
  <c r="AB1725" i="1"/>
  <c r="AF1725" i="1"/>
  <c r="AG1725" i="1"/>
  <c r="AH1725" i="1"/>
  <c r="AI1725" i="1"/>
  <c r="H2274" i="1"/>
  <c r="I2274" i="1"/>
  <c r="Z2274" i="1"/>
  <c r="AA2274" i="1"/>
  <c r="AB2274" i="1"/>
  <c r="AF2274" i="1"/>
  <c r="AG2274" i="1"/>
  <c r="AH2274" i="1"/>
  <c r="AI2274" i="1"/>
  <c r="H711" i="1"/>
  <c r="I711" i="1"/>
  <c r="Z711" i="1"/>
  <c r="AA711" i="1"/>
  <c r="AB711" i="1"/>
  <c r="AF711" i="1"/>
  <c r="AG711" i="1"/>
  <c r="AH711" i="1"/>
  <c r="AI711" i="1"/>
  <c r="H2401" i="1"/>
  <c r="I2401" i="1"/>
  <c r="Z2401" i="1"/>
  <c r="AA2401" i="1"/>
  <c r="AB2401" i="1"/>
  <c r="AF2401" i="1"/>
  <c r="AG2401" i="1"/>
  <c r="AH2401" i="1"/>
  <c r="AI2401" i="1"/>
  <c r="H2436" i="1"/>
  <c r="I2436" i="1"/>
  <c r="Z2436" i="1"/>
  <c r="AA2436" i="1"/>
  <c r="AB2436" i="1"/>
  <c r="AF2436" i="1"/>
  <c r="AG2436" i="1"/>
  <c r="AH2436" i="1"/>
  <c r="AI2436" i="1"/>
  <c r="H1809" i="1"/>
  <c r="I1809" i="1"/>
  <c r="Z1809" i="1"/>
  <c r="AA1809" i="1"/>
  <c r="AB1809" i="1"/>
  <c r="AF1809" i="1"/>
  <c r="AG1809" i="1"/>
  <c r="AH1809" i="1"/>
  <c r="AI1809" i="1"/>
  <c r="H784" i="1"/>
  <c r="I784" i="1"/>
  <c r="Z784" i="1"/>
  <c r="AA784" i="1"/>
  <c r="AB784" i="1"/>
  <c r="AF784" i="1"/>
  <c r="AG784" i="1"/>
  <c r="AH784" i="1"/>
  <c r="AJ784" i="1" s="1"/>
  <c r="AI784" i="1"/>
  <c r="H1795" i="1"/>
  <c r="I1795" i="1"/>
  <c r="Z1795" i="1"/>
  <c r="AA1795" i="1"/>
  <c r="AB1795" i="1"/>
  <c r="AF1795" i="1"/>
  <c r="AG1795" i="1"/>
  <c r="AH1795" i="1"/>
  <c r="AI1795" i="1"/>
  <c r="H805" i="1"/>
  <c r="I805" i="1"/>
  <c r="Z805" i="1"/>
  <c r="AA805" i="1"/>
  <c r="AB805" i="1"/>
  <c r="AF805" i="1"/>
  <c r="AG805" i="1"/>
  <c r="AH805" i="1"/>
  <c r="AI805" i="1"/>
  <c r="H1044" i="1"/>
  <c r="I1044" i="1"/>
  <c r="Z1044" i="1"/>
  <c r="AA1044" i="1"/>
  <c r="AB1044" i="1"/>
  <c r="AF1044" i="1"/>
  <c r="AG1044" i="1"/>
  <c r="AH1044" i="1"/>
  <c r="AI1044" i="1"/>
  <c r="H1015" i="1"/>
  <c r="I1015" i="1"/>
  <c r="Z1015" i="1"/>
  <c r="AA1015" i="1"/>
  <c r="AB1015" i="1"/>
  <c r="AF1015" i="1"/>
  <c r="AG1015" i="1"/>
  <c r="AJ1015" i="1" s="1"/>
  <c r="AH1015" i="1"/>
  <c r="AI1015" i="1"/>
  <c r="H273" i="1"/>
  <c r="I273" i="1"/>
  <c r="Z273" i="1"/>
  <c r="AA273" i="1"/>
  <c r="AB273" i="1"/>
  <c r="AF273" i="1"/>
  <c r="AG273" i="1"/>
  <c r="AH273" i="1"/>
  <c r="AI273" i="1"/>
  <c r="H529" i="1"/>
  <c r="I529" i="1"/>
  <c r="Z529" i="1"/>
  <c r="AA529" i="1"/>
  <c r="AB529" i="1"/>
  <c r="AF529" i="1"/>
  <c r="AG529" i="1"/>
  <c r="AH529" i="1"/>
  <c r="AI529" i="1"/>
  <c r="H240" i="1"/>
  <c r="I240" i="1"/>
  <c r="Z240" i="1"/>
  <c r="AA240" i="1"/>
  <c r="AB240" i="1"/>
  <c r="AF240" i="1"/>
  <c r="AG240" i="1"/>
  <c r="AH240" i="1"/>
  <c r="AI240" i="1"/>
  <c r="H1690" i="1"/>
  <c r="I1690" i="1"/>
  <c r="Z1690" i="1"/>
  <c r="AA1690" i="1"/>
  <c r="AB1690" i="1"/>
  <c r="AF1690" i="1"/>
  <c r="AG1690" i="1"/>
  <c r="AH1690" i="1"/>
  <c r="AI1690" i="1"/>
  <c r="H360" i="1"/>
  <c r="I360" i="1"/>
  <c r="Z360" i="1"/>
  <c r="AA360" i="1"/>
  <c r="AB360" i="1"/>
  <c r="AF360" i="1"/>
  <c r="AG360" i="1"/>
  <c r="AH360" i="1"/>
  <c r="AI360" i="1"/>
  <c r="H42" i="1"/>
  <c r="I42" i="1"/>
  <c r="Z42" i="1"/>
  <c r="AA42" i="1"/>
  <c r="AB42" i="1"/>
  <c r="AF42" i="1"/>
  <c r="AG42" i="1"/>
  <c r="AH42" i="1"/>
  <c r="AI42" i="1"/>
  <c r="H43" i="1"/>
  <c r="I43" i="1"/>
  <c r="Z43" i="1"/>
  <c r="AA43" i="1"/>
  <c r="AB43" i="1"/>
  <c r="AF43" i="1"/>
  <c r="AG43" i="1"/>
  <c r="AH43" i="1"/>
  <c r="AI43" i="1"/>
  <c r="H44" i="1"/>
  <c r="I44" i="1"/>
  <c r="Z44" i="1"/>
  <c r="AA44" i="1"/>
  <c r="AB44" i="1"/>
  <c r="AF44" i="1"/>
  <c r="AG44" i="1"/>
  <c r="AJ44" i="1" s="1"/>
  <c r="AH44" i="1"/>
  <c r="AI44" i="1"/>
  <c r="H659" i="1"/>
  <c r="I659" i="1"/>
  <c r="Z659" i="1"/>
  <c r="AA659" i="1"/>
  <c r="AB659" i="1"/>
  <c r="AF659" i="1"/>
  <c r="AG659" i="1"/>
  <c r="AH659" i="1"/>
  <c r="AI659" i="1"/>
  <c r="H274" i="1"/>
  <c r="I274" i="1"/>
  <c r="Z274" i="1"/>
  <c r="AA274" i="1"/>
  <c r="AB274" i="1"/>
  <c r="AF274" i="1"/>
  <c r="AG274" i="1"/>
  <c r="AH274" i="1"/>
  <c r="AI274" i="1"/>
  <c r="H275" i="1"/>
  <c r="I275" i="1"/>
  <c r="Z275" i="1"/>
  <c r="AA275" i="1"/>
  <c r="AB275" i="1"/>
  <c r="AF275" i="1"/>
  <c r="AG275" i="1"/>
  <c r="AH275" i="1"/>
  <c r="AI275" i="1"/>
  <c r="H1406" i="1"/>
  <c r="I1406" i="1"/>
  <c r="Z1406" i="1"/>
  <c r="AA1406" i="1"/>
  <c r="AB1406" i="1"/>
  <c r="AF1406" i="1"/>
  <c r="AG1406" i="1"/>
  <c r="AH1406" i="1"/>
  <c r="AI1406" i="1"/>
  <c r="H865" i="1"/>
  <c r="I865" i="1"/>
  <c r="Z865" i="1"/>
  <c r="AA865" i="1"/>
  <c r="AB865" i="1"/>
  <c r="AF865" i="1"/>
  <c r="AG865" i="1"/>
  <c r="AH865" i="1"/>
  <c r="AI865" i="1"/>
  <c r="H1094" i="1"/>
  <c r="I1094" i="1"/>
  <c r="Z1094" i="1"/>
  <c r="AA1094" i="1"/>
  <c r="AB1094" i="1"/>
  <c r="AF1094" i="1"/>
  <c r="AG1094" i="1"/>
  <c r="AH1094" i="1"/>
  <c r="AI1094" i="1"/>
  <c r="H314" i="1"/>
  <c r="I314" i="1"/>
  <c r="Z314" i="1"/>
  <c r="AA314" i="1"/>
  <c r="AB314" i="1"/>
  <c r="AF314" i="1"/>
  <c r="AG314" i="1"/>
  <c r="AH314" i="1"/>
  <c r="AI314" i="1"/>
  <c r="H315" i="1"/>
  <c r="I315" i="1"/>
  <c r="Z315" i="1"/>
  <c r="AA315" i="1"/>
  <c r="AB315" i="1"/>
  <c r="AF315" i="1"/>
  <c r="AG315" i="1"/>
  <c r="AH315" i="1"/>
  <c r="AI315" i="1"/>
  <c r="H316" i="1"/>
  <c r="I316" i="1"/>
  <c r="Z316" i="1"/>
  <c r="AA316" i="1"/>
  <c r="AB316" i="1"/>
  <c r="AF316" i="1"/>
  <c r="AG316" i="1"/>
  <c r="AH316" i="1"/>
  <c r="AI316" i="1"/>
  <c r="H2249" i="1"/>
  <c r="I2249" i="1"/>
  <c r="Z2249" i="1"/>
  <c r="AA2249" i="1"/>
  <c r="AB2249" i="1"/>
  <c r="AF2249" i="1"/>
  <c r="AG2249" i="1"/>
  <c r="AH2249" i="1"/>
  <c r="AI2249" i="1"/>
  <c r="H2034" i="1"/>
  <c r="K2034" i="1" s="1"/>
  <c r="I2034" i="1"/>
  <c r="Z2034" i="1"/>
  <c r="AA2034" i="1"/>
  <c r="AB2034" i="1"/>
  <c r="AF2034" i="1"/>
  <c r="AG2034" i="1"/>
  <c r="AH2034" i="1"/>
  <c r="AI2034" i="1"/>
  <c r="H2008" i="1"/>
  <c r="I2008" i="1"/>
  <c r="Z2008" i="1"/>
  <c r="AA2008" i="1"/>
  <c r="AB2008" i="1"/>
  <c r="AF2008" i="1"/>
  <c r="AG2008" i="1"/>
  <c r="AJ2008" i="1" s="1"/>
  <c r="AH2008" i="1"/>
  <c r="AI2008" i="1"/>
  <c r="H1930" i="1"/>
  <c r="I1930" i="1"/>
  <c r="Z1930" i="1"/>
  <c r="AA1930" i="1"/>
  <c r="AB1930" i="1"/>
  <c r="AF1930" i="1"/>
  <c r="AG1930" i="1"/>
  <c r="AH1930" i="1"/>
  <c r="AI1930" i="1"/>
  <c r="H1691" i="1"/>
  <c r="K1691" i="1" s="1"/>
  <c r="I1691" i="1"/>
  <c r="Z1691" i="1"/>
  <c r="AA1691" i="1"/>
  <c r="AB1691" i="1"/>
  <c r="AF1691" i="1"/>
  <c r="AG1691" i="1"/>
  <c r="AH1691" i="1"/>
  <c r="AI1691" i="1"/>
  <c r="H2307" i="1"/>
  <c r="I2307" i="1"/>
  <c r="Z2307" i="1"/>
  <c r="AA2307" i="1"/>
  <c r="AB2307" i="1"/>
  <c r="AF2307" i="1"/>
  <c r="AG2307" i="1"/>
  <c r="AH2307" i="1"/>
  <c r="AI2307" i="1"/>
  <c r="H579" i="1"/>
  <c r="I579" i="1"/>
  <c r="Z579" i="1"/>
  <c r="AA579" i="1"/>
  <c r="AB579" i="1"/>
  <c r="AF579" i="1"/>
  <c r="AG579" i="1"/>
  <c r="AH579" i="1"/>
  <c r="AI579" i="1"/>
  <c r="H1796" i="1"/>
  <c r="I1796" i="1"/>
  <c r="Z1796" i="1"/>
  <c r="AA1796" i="1"/>
  <c r="AB1796" i="1"/>
  <c r="AF1796" i="1"/>
  <c r="AG1796" i="1"/>
  <c r="AH1796" i="1"/>
  <c r="AI1796" i="1"/>
  <c r="H1349" i="1"/>
  <c r="I1349" i="1"/>
  <c r="Z1349" i="1"/>
  <c r="AA1349" i="1"/>
  <c r="AB1349" i="1"/>
  <c r="AF1349" i="1"/>
  <c r="AG1349" i="1"/>
  <c r="AH1349" i="1"/>
  <c r="AI1349" i="1"/>
  <c r="H421" i="1"/>
  <c r="I421" i="1"/>
  <c r="Z421" i="1"/>
  <c r="AA421" i="1"/>
  <c r="AB421" i="1"/>
  <c r="AF421" i="1"/>
  <c r="AG421" i="1"/>
  <c r="AH421" i="1"/>
  <c r="AI421" i="1"/>
  <c r="H530" i="1"/>
  <c r="I530" i="1"/>
  <c r="Z530" i="1"/>
  <c r="AA530" i="1"/>
  <c r="AB530" i="1"/>
  <c r="AF530" i="1"/>
  <c r="AG530" i="1"/>
  <c r="AH530" i="1"/>
  <c r="AI530" i="1"/>
  <c r="H184" i="1"/>
  <c r="I184" i="1"/>
  <c r="Z184" i="1"/>
  <c r="AA184" i="1"/>
  <c r="AB184" i="1"/>
  <c r="AF184" i="1"/>
  <c r="AG184" i="1"/>
  <c r="AH184" i="1"/>
  <c r="AI184" i="1"/>
  <c r="H225" i="1"/>
  <c r="I225" i="1"/>
  <c r="Z225" i="1"/>
  <c r="AA225" i="1"/>
  <c r="AB225" i="1"/>
  <c r="AF225" i="1"/>
  <c r="AG225" i="1"/>
  <c r="AH225" i="1"/>
  <c r="AI225" i="1"/>
  <c r="H226" i="1"/>
  <c r="I226" i="1"/>
  <c r="Z226" i="1"/>
  <c r="AA226" i="1"/>
  <c r="AB226" i="1"/>
  <c r="AF226" i="1"/>
  <c r="AG226" i="1"/>
  <c r="AH226" i="1"/>
  <c r="AI226" i="1"/>
  <c r="H1095" i="1"/>
  <c r="I1095" i="1"/>
  <c r="Z1095" i="1"/>
  <c r="AA1095" i="1"/>
  <c r="AB1095" i="1"/>
  <c r="AF1095" i="1"/>
  <c r="AG1095" i="1"/>
  <c r="AH1095" i="1"/>
  <c r="AI1095" i="1"/>
  <c r="H1752" i="1"/>
  <c r="I1752" i="1"/>
  <c r="Z1752" i="1"/>
  <c r="AA1752" i="1"/>
  <c r="AB1752" i="1"/>
  <c r="AF1752" i="1"/>
  <c r="AG1752" i="1"/>
  <c r="AH1752" i="1"/>
  <c r="AI1752" i="1"/>
  <c r="H866" i="1"/>
  <c r="I866" i="1"/>
  <c r="Z866" i="1"/>
  <c r="AA866" i="1"/>
  <c r="AB866" i="1"/>
  <c r="AF866" i="1"/>
  <c r="AG866" i="1"/>
  <c r="AH866" i="1"/>
  <c r="AI866" i="1"/>
  <c r="H1045" i="1"/>
  <c r="I1045" i="1"/>
  <c r="Z1045" i="1"/>
  <c r="AA1045" i="1"/>
  <c r="AB1045" i="1"/>
  <c r="AF1045" i="1"/>
  <c r="AG1045" i="1"/>
  <c r="AH1045" i="1"/>
  <c r="AI1045" i="1"/>
  <c r="H832" i="1"/>
  <c r="I832" i="1"/>
  <c r="Z832" i="1"/>
  <c r="AA832" i="1"/>
  <c r="AB832" i="1"/>
  <c r="AE832" i="1"/>
  <c r="AF832" i="1"/>
  <c r="AG832" i="1"/>
  <c r="AH832" i="1"/>
  <c r="AI832" i="1"/>
  <c r="H445" i="1"/>
  <c r="I445" i="1"/>
  <c r="Z445" i="1"/>
  <c r="AA445" i="1"/>
  <c r="AB445" i="1"/>
  <c r="AF445" i="1"/>
  <c r="AG445" i="1"/>
  <c r="AH445" i="1"/>
  <c r="AI445" i="1"/>
  <c r="H2337" i="1"/>
  <c r="I2337" i="1"/>
  <c r="Z2337" i="1"/>
  <c r="AA2337" i="1"/>
  <c r="AB2337" i="1"/>
  <c r="AF2337" i="1"/>
  <c r="AG2337" i="1"/>
  <c r="AH2337" i="1"/>
  <c r="AI2337" i="1"/>
  <c r="H1209" i="1"/>
  <c r="I1209" i="1"/>
  <c r="Z1209" i="1"/>
  <c r="AA1209" i="1"/>
  <c r="AB1209" i="1"/>
  <c r="AF1209" i="1"/>
  <c r="AG1209" i="1"/>
  <c r="AH1209" i="1"/>
  <c r="AI1209" i="1"/>
  <c r="H2115" i="1"/>
  <c r="I2115" i="1"/>
  <c r="Z2115" i="1"/>
  <c r="AA2115" i="1"/>
  <c r="AB2115" i="1"/>
  <c r="AF2115" i="1"/>
  <c r="AG2115" i="1"/>
  <c r="AH2115" i="1"/>
  <c r="AI2115" i="1"/>
  <c r="H1267" i="1"/>
  <c r="I1267" i="1"/>
  <c r="Z1267" i="1"/>
  <c r="AA1267" i="1"/>
  <c r="AB1267" i="1"/>
  <c r="AF1267" i="1"/>
  <c r="AG1267" i="1"/>
  <c r="AH1267" i="1"/>
  <c r="AI1267" i="1"/>
  <c r="H956" i="1"/>
  <c r="K956" i="1" s="1"/>
  <c r="I956" i="1"/>
  <c r="Z956" i="1"/>
  <c r="AA956" i="1"/>
  <c r="AB956" i="1"/>
  <c r="AF956" i="1"/>
  <c r="AG956" i="1"/>
  <c r="AH956" i="1"/>
  <c r="AI956" i="1"/>
  <c r="H580" i="1"/>
  <c r="I580" i="1"/>
  <c r="Z580" i="1"/>
  <c r="AA580" i="1"/>
  <c r="AB580" i="1"/>
  <c r="AF580" i="1"/>
  <c r="AG580" i="1"/>
  <c r="AH580" i="1"/>
  <c r="AI580" i="1"/>
  <c r="H2162" i="1"/>
  <c r="I2162" i="1"/>
  <c r="Z2162" i="1"/>
  <c r="AA2162" i="1"/>
  <c r="AB2162" i="1"/>
  <c r="AF2162" i="1"/>
  <c r="AG2162" i="1"/>
  <c r="AH2162" i="1"/>
  <c r="AI2162" i="1"/>
  <c r="H2015" i="1"/>
  <c r="I2015" i="1"/>
  <c r="Z2015" i="1"/>
  <c r="AA2015" i="1"/>
  <c r="AB2015" i="1"/>
  <c r="AF2015" i="1"/>
  <c r="AG2015" i="1"/>
  <c r="AH2015" i="1"/>
  <c r="AI2015" i="1"/>
  <c r="H1928" i="1"/>
  <c r="I1928" i="1"/>
  <c r="Z1928" i="1"/>
  <c r="AA1928" i="1"/>
  <c r="AB1928" i="1"/>
  <c r="AF1928" i="1"/>
  <c r="AG1928" i="1"/>
  <c r="AH1928" i="1"/>
  <c r="AI1928" i="1"/>
  <c r="H344" i="1"/>
  <c r="I344" i="1"/>
  <c r="Z344" i="1"/>
  <c r="AA344" i="1"/>
  <c r="AB344" i="1"/>
  <c r="AF344" i="1"/>
  <c r="AG344" i="1"/>
  <c r="AH344" i="1"/>
  <c r="AI344" i="1"/>
  <c r="H45" i="1"/>
  <c r="I45" i="1"/>
  <c r="Z45" i="1"/>
  <c r="AA45" i="1"/>
  <c r="AB45" i="1"/>
  <c r="AF45" i="1"/>
  <c r="AG45" i="1"/>
  <c r="AH45" i="1"/>
  <c r="AI45" i="1"/>
  <c r="H712" i="1"/>
  <c r="I712" i="1"/>
  <c r="Z712" i="1"/>
  <c r="AA712" i="1"/>
  <c r="AB712" i="1"/>
  <c r="AF712" i="1"/>
  <c r="AG712" i="1"/>
  <c r="AH712" i="1"/>
  <c r="AI712" i="1"/>
  <c r="H305" i="1"/>
  <c r="K305" i="1" s="1"/>
  <c r="I305" i="1"/>
  <c r="Z305" i="1"/>
  <c r="AA305" i="1"/>
  <c r="AB305" i="1"/>
  <c r="AF305" i="1"/>
  <c r="AG305" i="1"/>
  <c r="AH305" i="1"/>
  <c r="AI305" i="1"/>
  <c r="H2005" i="1"/>
  <c r="I2005" i="1"/>
  <c r="Z2005" i="1"/>
  <c r="AA2005" i="1"/>
  <c r="AB2005" i="1"/>
  <c r="AF2005" i="1"/>
  <c r="AG2005" i="1"/>
  <c r="AH2005" i="1"/>
  <c r="AI2005" i="1"/>
  <c r="H1500" i="1"/>
  <c r="I1500" i="1"/>
  <c r="Z1500" i="1"/>
  <c r="AA1500" i="1"/>
  <c r="AB1500" i="1"/>
  <c r="AF1500" i="1"/>
  <c r="AG1500" i="1"/>
  <c r="AH1500" i="1"/>
  <c r="AI1500" i="1"/>
  <c r="H1096" i="1"/>
  <c r="I1096" i="1"/>
  <c r="Z1096" i="1"/>
  <c r="AA1096" i="1"/>
  <c r="AB1096" i="1"/>
  <c r="AF1096" i="1"/>
  <c r="AG1096" i="1"/>
  <c r="AH1096" i="1"/>
  <c r="AI1096" i="1"/>
  <c r="H735" i="1"/>
  <c r="K735" i="1" s="1"/>
  <c r="I735" i="1"/>
  <c r="Z735" i="1"/>
  <c r="AA735" i="1"/>
  <c r="AB735" i="1"/>
  <c r="AF735" i="1"/>
  <c r="AG735" i="1"/>
  <c r="AH735" i="1"/>
  <c r="AI735" i="1"/>
  <c r="H867" i="1"/>
  <c r="I867" i="1"/>
  <c r="Z867" i="1"/>
  <c r="AA867" i="1"/>
  <c r="AB867" i="1"/>
  <c r="AF867" i="1"/>
  <c r="AG867" i="1"/>
  <c r="AH867" i="1"/>
  <c r="AI867" i="1"/>
  <c r="H1016" i="1"/>
  <c r="I1016" i="1"/>
  <c r="Z1016" i="1"/>
  <c r="AA1016" i="1"/>
  <c r="AB1016" i="1"/>
  <c r="AF1016" i="1"/>
  <c r="AG1016" i="1"/>
  <c r="AH1016" i="1"/>
  <c r="AI1016" i="1"/>
  <c r="H683" i="1"/>
  <c r="I683" i="1"/>
  <c r="Z683" i="1"/>
  <c r="AA683" i="1"/>
  <c r="AB683" i="1"/>
  <c r="AF683" i="1"/>
  <c r="AG683" i="1"/>
  <c r="AH683" i="1"/>
  <c r="AI683" i="1"/>
  <c r="H1651" i="1"/>
  <c r="I1651" i="1"/>
  <c r="Z1651" i="1"/>
  <c r="AA1651" i="1"/>
  <c r="AB1651" i="1"/>
  <c r="AF1651" i="1"/>
  <c r="AG1651" i="1"/>
  <c r="AJ1651" i="1" s="1"/>
  <c r="AH1651" i="1"/>
  <c r="AI1651" i="1"/>
  <c r="H2107" i="1"/>
  <c r="I2107" i="1"/>
  <c r="Z2107" i="1"/>
  <c r="AA2107" i="1"/>
  <c r="AB2107" i="1"/>
  <c r="AF2107" i="1"/>
  <c r="AG2107" i="1"/>
  <c r="AH2107" i="1"/>
  <c r="AI2107" i="1"/>
  <c r="H1758" i="1"/>
  <c r="I1758" i="1"/>
  <c r="Z1758" i="1"/>
  <c r="AA1758" i="1"/>
  <c r="AB1758" i="1"/>
  <c r="AF1758" i="1"/>
  <c r="AG1758" i="1"/>
  <c r="AH1758" i="1"/>
  <c r="AI1758" i="1"/>
  <c r="H581" i="1"/>
  <c r="I581" i="1"/>
  <c r="Z581" i="1"/>
  <c r="AA581" i="1"/>
  <c r="AB581" i="1"/>
  <c r="AF581" i="1"/>
  <c r="AG581" i="1"/>
  <c r="AH581" i="1"/>
  <c r="AI581" i="1"/>
  <c r="H582" i="1"/>
  <c r="K582" i="1" s="1"/>
  <c r="I582" i="1"/>
  <c r="Z582" i="1"/>
  <c r="AA582" i="1"/>
  <c r="AB582" i="1"/>
  <c r="AF582" i="1"/>
  <c r="AG582" i="1"/>
  <c r="AH582" i="1"/>
  <c r="AI582" i="1"/>
  <c r="H1786" i="1"/>
  <c r="I1786" i="1"/>
  <c r="Z1786" i="1"/>
  <c r="AA1786" i="1"/>
  <c r="AB1786" i="1"/>
  <c r="AF1786" i="1"/>
  <c r="AG1786" i="1"/>
  <c r="AH1786" i="1"/>
  <c r="AI1786" i="1"/>
  <c r="H2223" i="1"/>
  <c r="I2223" i="1"/>
  <c r="Z2223" i="1"/>
  <c r="AA2223" i="1"/>
  <c r="AB2223" i="1"/>
  <c r="AF2223" i="1"/>
  <c r="AG2223" i="1"/>
  <c r="AH2223" i="1"/>
  <c r="AI2223" i="1"/>
  <c r="H46" i="1"/>
  <c r="I46" i="1"/>
  <c r="Z46" i="1"/>
  <c r="AA46" i="1"/>
  <c r="AB46" i="1"/>
  <c r="AF46" i="1"/>
  <c r="AG46" i="1"/>
  <c r="AH46" i="1"/>
  <c r="AI46" i="1"/>
  <c r="H47" i="1"/>
  <c r="I47" i="1"/>
  <c r="Z47" i="1"/>
  <c r="AA47" i="1"/>
  <c r="AB47" i="1"/>
  <c r="AF47" i="1"/>
  <c r="AG47" i="1"/>
  <c r="AJ47" i="1" s="1"/>
  <c r="AH47" i="1"/>
  <c r="AI47" i="1"/>
  <c r="H48" i="1"/>
  <c r="I48" i="1"/>
  <c r="Z48" i="1"/>
  <c r="AA48" i="1"/>
  <c r="AB48" i="1"/>
  <c r="AE48" i="1"/>
  <c r="AF48" i="1"/>
  <c r="AG48" i="1"/>
  <c r="AH48" i="1"/>
  <c r="AI48" i="1"/>
  <c r="H49" i="1"/>
  <c r="I49" i="1"/>
  <c r="Z49" i="1"/>
  <c r="AA49" i="1"/>
  <c r="AB49" i="1"/>
  <c r="AF49" i="1"/>
  <c r="AG49" i="1"/>
  <c r="AH49" i="1"/>
  <c r="AI49" i="1"/>
  <c r="H50" i="1"/>
  <c r="I50" i="1"/>
  <c r="Z50" i="1"/>
  <c r="AA50" i="1"/>
  <c r="AB50" i="1"/>
  <c r="AF50" i="1"/>
  <c r="AG50" i="1"/>
  <c r="AH50" i="1"/>
  <c r="AI50" i="1"/>
  <c r="H1017" i="1"/>
  <c r="I1017" i="1"/>
  <c r="Z1017" i="1"/>
  <c r="AA1017" i="1"/>
  <c r="AB1017" i="1"/>
  <c r="AF1017" i="1"/>
  <c r="AG1017" i="1"/>
  <c r="AH1017" i="1"/>
  <c r="AI1017" i="1"/>
  <c r="H684" i="1"/>
  <c r="I684" i="1"/>
  <c r="Z684" i="1"/>
  <c r="AA684" i="1"/>
  <c r="AB684" i="1"/>
  <c r="AF684" i="1"/>
  <c r="AG684" i="1"/>
  <c r="AH684" i="1"/>
  <c r="AI684" i="1"/>
  <c r="H185" i="1"/>
  <c r="I185" i="1"/>
  <c r="Z185" i="1"/>
  <c r="AA185" i="1"/>
  <c r="AB185" i="1"/>
  <c r="AF185" i="1"/>
  <c r="AG185" i="1"/>
  <c r="AH185" i="1"/>
  <c r="AI185" i="1"/>
  <c r="H186" i="1"/>
  <c r="I186" i="1"/>
  <c r="Z186" i="1"/>
  <c r="AA186" i="1"/>
  <c r="AB186" i="1"/>
  <c r="AF186" i="1"/>
  <c r="AG186" i="1"/>
  <c r="AH186" i="1"/>
  <c r="AI186" i="1"/>
  <c r="H1151" i="1"/>
  <c r="K1151" i="1" s="1"/>
  <c r="I1151" i="1"/>
  <c r="Z1151" i="1"/>
  <c r="AA1151" i="1"/>
  <c r="AB1151" i="1"/>
  <c r="AF1151" i="1"/>
  <c r="AG1151" i="1"/>
  <c r="AH1151" i="1"/>
  <c r="AI1151" i="1"/>
  <c r="H361" i="1"/>
  <c r="I361" i="1"/>
  <c r="Z361" i="1"/>
  <c r="AA361" i="1"/>
  <c r="AB361" i="1"/>
  <c r="AF361" i="1"/>
  <c r="AG361" i="1"/>
  <c r="AH361" i="1"/>
  <c r="AI361" i="1"/>
  <c r="H713" i="1"/>
  <c r="I713" i="1"/>
  <c r="Z713" i="1"/>
  <c r="AA713" i="1"/>
  <c r="AB713" i="1"/>
  <c r="AF713" i="1"/>
  <c r="AG713" i="1"/>
  <c r="AH713" i="1"/>
  <c r="AI713" i="1"/>
  <c r="H1419" i="1"/>
  <c r="I1419" i="1"/>
  <c r="Z1419" i="1"/>
  <c r="AA1419" i="1"/>
  <c r="AB1419" i="1"/>
  <c r="AF1419" i="1"/>
  <c r="AG1419" i="1"/>
  <c r="AH1419" i="1"/>
  <c r="AJ1419" i="1" s="1"/>
  <c r="AI1419" i="1"/>
  <c r="H1680" i="1"/>
  <c r="I1680" i="1"/>
  <c r="Z1680" i="1"/>
  <c r="AA1680" i="1"/>
  <c r="AB1680" i="1"/>
  <c r="AF1680" i="1"/>
  <c r="AG1680" i="1"/>
  <c r="AH1680" i="1"/>
  <c r="AI1680" i="1"/>
  <c r="H317" i="1"/>
  <c r="K317" i="1" s="1"/>
  <c r="I317" i="1"/>
  <c r="Z317" i="1"/>
  <c r="AA317" i="1"/>
  <c r="AB317" i="1"/>
  <c r="AF317" i="1"/>
  <c r="AG317" i="1"/>
  <c r="AH317" i="1"/>
  <c r="AI317" i="1"/>
  <c r="H2308" i="1"/>
  <c r="I2308" i="1"/>
  <c r="Z2308" i="1"/>
  <c r="AA2308" i="1"/>
  <c r="AB2308" i="1"/>
  <c r="AF2308" i="1"/>
  <c r="AG2308" i="1"/>
  <c r="AH2308" i="1"/>
  <c r="AI2308" i="1"/>
  <c r="H1268" i="1"/>
  <c r="I1268" i="1"/>
  <c r="Z1268" i="1"/>
  <c r="AA1268" i="1"/>
  <c r="AB1268" i="1"/>
  <c r="AF1268" i="1"/>
  <c r="AG1268" i="1"/>
  <c r="AH1268" i="1"/>
  <c r="AI1268" i="1"/>
  <c r="AJ1268" i="1"/>
  <c r="H1334" i="1"/>
  <c r="I1334" i="1"/>
  <c r="Z1334" i="1"/>
  <c r="AA1334" i="1"/>
  <c r="AB1334" i="1"/>
  <c r="AF1334" i="1"/>
  <c r="AG1334" i="1"/>
  <c r="AJ1334" i="1" s="1"/>
  <c r="AH1334" i="1"/>
  <c r="AI1334" i="1"/>
  <c r="H1775" i="1"/>
  <c r="I1775" i="1"/>
  <c r="Z1775" i="1"/>
  <c r="AA1775" i="1"/>
  <c r="AB1775" i="1"/>
  <c r="AF1775" i="1"/>
  <c r="AG1775" i="1"/>
  <c r="AH1775" i="1"/>
  <c r="AI1775" i="1"/>
  <c r="H2163" i="1"/>
  <c r="I2163" i="1"/>
  <c r="Z2163" i="1"/>
  <c r="AA2163" i="1"/>
  <c r="AB2163" i="1"/>
  <c r="AF2163" i="1"/>
  <c r="AG2163" i="1"/>
  <c r="AH2163" i="1"/>
  <c r="AI2163" i="1"/>
  <c r="H736" i="1"/>
  <c r="I736" i="1"/>
  <c r="Z736" i="1"/>
  <c r="AA736" i="1"/>
  <c r="AB736" i="1"/>
  <c r="AF736" i="1"/>
  <c r="AG736" i="1"/>
  <c r="AH736" i="1"/>
  <c r="AI736" i="1"/>
  <c r="H737" i="1"/>
  <c r="I737" i="1"/>
  <c r="Z737" i="1"/>
  <c r="AA737" i="1"/>
  <c r="AB737" i="1"/>
  <c r="AF737" i="1"/>
  <c r="AG737" i="1"/>
  <c r="AH737" i="1"/>
  <c r="AI737" i="1"/>
  <c r="H1055" i="1"/>
  <c r="I1055" i="1"/>
  <c r="Z1055" i="1"/>
  <c r="AA1055" i="1"/>
  <c r="AB1055" i="1"/>
  <c r="AF1055" i="1"/>
  <c r="AG1055" i="1"/>
  <c r="AH1055" i="1"/>
  <c r="AI1055" i="1"/>
  <c r="H1957" i="1"/>
  <c r="I1957" i="1"/>
  <c r="Z1957" i="1"/>
  <c r="AA1957" i="1"/>
  <c r="AB1957" i="1"/>
  <c r="AF1957" i="1"/>
  <c r="AG1957" i="1"/>
  <c r="AH1957" i="1"/>
  <c r="AI1957" i="1"/>
  <c r="AJ1957" i="1"/>
  <c r="H1810" i="1"/>
  <c r="I1810" i="1"/>
  <c r="Z1810" i="1"/>
  <c r="AA1810" i="1"/>
  <c r="AB1810" i="1"/>
  <c r="AF1810" i="1"/>
  <c r="AG1810" i="1"/>
  <c r="AJ1810" i="1" s="1"/>
  <c r="AH1810" i="1"/>
  <c r="AI1810" i="1"/>
  <c r="H1726" i="1"/>
  <c r="I1726" i="1"/>
  <c r="Z1726" i="1"/>
  <c r="AA1726" i="1"/>
  <c r="AB1726" i="1"/>
  <c r="AF1726" i="1"/>
  <c r="AG1726" i="1"/>
  <c r="AH1726" i="1"/>
  <c r="AI1726" i="1"/>
  <c r="H2192" i="1"/>
  <c r="I2192" i="1"/>
  <c r="Z2192" i="1"/>
  <c r="AA2192" i="1"/>
  <c r="AB2192" i="1"/>
  <c r="AF2192" i="1"/>
  <c r="AG2192" i="1"/>
  <c r="AH2192" i="1"/>
  <c r="AI2192" i="1"/>
  <c r="H1759" i="1"/>
  <c r="I1759" i="1"/>
  <c r="Z1759" i="1"/>
  <c r="AA1759" i="1"/>
  <c r="AB1759" i="1"/>
  <c r="AF1759" i="1"/>
  <c r="AG1759" i="1"/>
  <c r="AH1759" i="1"/>
  <c r="AI1759" i="1"/>
  <c r="H1652" i="1"/>
  <c r="I1652" i="1"/>
  <c r="Z1652" i="1"/>
  <c r="AA1652" i="1"/>
  <c r="AB1652" i="1"/>
  <c r="AF1652" i="1"/>
  <c r="AG1652" i="1"/>
  <c r="AH1652" i="1"/>
  <c r="AI1652" i="1"/>
  <c r="H1727" i="1"/>
  <c r="I1727" i="1"/>
  <c r="Z1727" i="1"/>
  <c r="AA1727" i="1"/>
  <c r="AB1727" i="1"/>
  <c r="AF1727" i="1"/>
  <c r="AG1727" i="1"/>
  <c r="AH1727" i="1"/>
  <c r="AI1727" i="1"/>
  <c r="H976" i="1"/>
  <c r="I976" i="1"/>
  <c r="Z976" i="1"/>
  <c r="AA976" i="1"/>
  <c r="AB976" i="1"/>
  <c r="AF976" i="1"/>
  <c r="AG976" i="1"/>
  <c r="AH976" i="1"/>
  <c r="AI976" i="1"/>
  <c r="H1269" i="1"/>
  <c r="I1269" i="1"/>
  <c r="Z1269" i="1"/>
  <c r="AA1269" i="1"/>
  <c r="AB1269" i="1"/>
  <c r="AF1269" i="1"/>
  <c r="AG1269" i="1"/>
  <c r="AH1269" i="1"/>
  <c r="AI1269" i="1"/>
  <c r="H1046" i="1"/>
  <c r="I1046" i="1"/>
  <c r="Z1046" i="1"/>
  <c r="AA1046" i="1"/>
  <c r="AB1046" i="1"/>
  <c r="AF1046" i="1"/>
  <c r="AG1046" i="1"/>
  <c r="AH1046" i="1"/>
  <c r="AI1046" i="1"/>
  <c r="H1574" i="1"/>
  <c r="I1574" i="1"/>
  <c r="Z1574" i="1"/>
  <c r="AA1574" i="1"/>
  <c r="AB1574" i="1"/>
  <c r="AF1574" i="1"/>
  <c r="AG1574" i="1"/>
  <c r="AH1574" i="1"/>
  <c r="AI1574" i="1"/>
  <c r="H1270" i="1"/>
  <c r="I1270" i="1"/>
  <c r="Z1270" i="1"/>
  <c r="AA1270" i="1"/>
  <c r="AB1270" i="1"/>
  <c r="AF1270" i="1"/>
  <c r="AG1270" i="1"/>
  <c r="AH1270" i="1"/>
  <c r="AI1270" i="1"/>
  <c r="H977" i="1"/>
  <c r="I977" i="1"/>
  <c r="Z977" i="1"/>
  <c r="AA977" i="1"/>
  <c r="AB977" i="1"/>
  <c r="AF977" i="1"/>
  <c r="AG977" i="1"/>
  <c r="AH977" i="1"/>
  <c r="AI977" i="1"/>
  <c r="H2330" i="1"/>
  <c r="I2330" i="1"/>
  <c r="Z2330" i="1"/>
  <c r="AA2330" i="1"/>
  <c r="AB2330" i="1"/>
  <c r="AF2330" i="1"/>
  <c r="AG2330" i="1"/>
  <c r="AH2330" i="1"/>
  <c r="AI2330" i="1"/>
  <c r="H2180" i="1"/>
  <c r="I2180" i="1"/>
  <c r="Z2180" i="1"/>
  <c r="AA2180" i="1"/>
  <c r="AB2180" i="1"/>
  <c r="AF2180" i="1"/>
  <c r="AG2180" i="1"/>
  <c r="AH2180" i="1"/>
  <c r="AI2180" i="1"/>
  <c r="H2116" i="1"/>
  <c r="K2116" i="1" s="1"/>
  <c r="I2116" i="1"/>
  <c r="Z2116" i="1"/>
  <c r="AA2116" i="1"/>
  <c r="AB2116" i="1"/>
  <c r="AF2116" i="1"/>
  <c r="AG2116" i="1"/>
  <c r="AH2116" i="1"/>
  <c r="AI2116" i="1"/>
  <c r="H663" i="1"/>
  <c r="I663" i="1"/>
  <c r="Z663" i="1"/>
  <c r="AA663" i="1"/>
  <c r="AB663" i="1"/>
  <c r="AF663" i="1"/>
  <c r="AG663" i="1"/>
  <c r="AH663" i="1"/>
  <c r="AI663" i="1"/>
  <c r="H924" i="1"/>
  <c r="I924" i="1"/>
  <c r="Z924" i="1"/>
  <c r="AA924" i="1"/>
  <c r="AB924" i="1"/>
  <c r="AF924" i="1"/>
  <c r="AG924" i="1"/>
  <c r="AH924" i="1"/>
  <c r="AI924" i="1"/>
  <c r="H897" i="1"/>
  <c r="I897" i="1"/>
  <c r="Z897" i="1"/>
  <c r="AA897" i="1"/>
  <c r="AB897" i="1"/>
  <c r="AF897" i="1"/>
  <c r="AG897" i="1"/>
  <c r="AH897" i="1"/>
  <c r="AI897" i="1"/>
  <c r="H499" i="1"/>
  <c r="I499" i="1"/>
  <c r="Z499" i="1"/>
  <c r="AA499" i="1"/>
  <c r="AB499" i="1"/>
  <c r="AF499" i="1"/>
  <c r="AG499" i="1"/>
  <c r="AH499" i="1"/>
  <c r="AI499" i="1"/>
  <c r="H868" i="1"/>
  <c r="I868" i="1"/>
  <c r="Z868" i="1"/>
  <c r="AA868" i="1"/>
  <c r="AB868" i="1"/>
  <c r="AF868" i="1"/>
  <c r="AG868" i="1"/>
  <c r="AH868" i="1"/>
  <c r="AI868" i="1"/>
  <c r="H1501" i="1"/>
  <c r="I1501" i="1"/>
  <c r="Z1501" i="1"/>
  <c r="AA1501" i="1"/>
  <c r="AB1501" i="1"/>
  <c r="AF1501" i="1"/>
  <c r="AG1501" i="1"/>
  <c r="AH1501" i="1"/>
  <c r="AI1501" i="1"/>
  <c r="H1502" i="1"/>
  <c r="I1502" i="1"/>
  <c r="Z1502" i="1"/>
  <c r="AA1502" i="1"/>
  <c r="AB1502" i="1"/>
  <c r="AF1502" i="1"/>
  <c r="AG1502" i="1"/>
  <c r="AH1502" i="1"/>
  <c r="AI1502" i="1"/>
  <c r="H417" i="1"/>
  <c r="I417" i="1"/>
  <c r="Z417" i="1"/>
  <c r="AA417" i="1"/>
  <c r="AB417" i="1"/>
  <c r="AF417" i="1"/>
  <c r="AG417" i="1"/>
  <c r="AH417" i="1"/>
  <c r="AI417" i="1"/>
  <c r="H2458" i="1"/>
  <c r="I2458" i="1"/>
  <c r="Z2458" i="1"/>
  <c r="AA2458" i="1"/>
  <c r="AB2458" i="1"/>
  <c r="AF2458" i="1"/>
  <c r="AG2458" i="1"/>
  <c r="AH2458" i="1"/>
  <c r="AI2458" i="1"/>
  <c r="H2406" i="1"/>
  <c r="I2406" i="1"/>
  <c r="Z2406" i="1"/>
  <c r="AA2406" i="1"/>
  <c r="AB2406" i="1"/>
  <c r="AF2406" i="1"/>
  <c r="AG2406" i="1"/>
  <c r="AH2406" i="1"/>
  <c r="AI2406" i="1"/>
  <c r="H351" i="1"/>
  <c r="I351" i="1"/>
  <c r="Z351" i="1"/>
  <c r="AA351" i="1"/>
  <c r="AB351" i="1"/>
  <c r="AF351" i="1"/>
  <c r="AG351" i="1"/>
  <c r="AH351" i="1"/>
  <c r="AI351" i="1"/>
  <c r="H2164" i="1"/>
  <c r="I2164" i="1"/>
  <c r="Z2164" i="1"/>
  <c r="AA2164" i="1"/>
  <c r="AB2164" i="1"/>
  <c r="AF2164" i="1"/>
  <c r="AG2164" i="1"/>
  <c r="AH2164" i="1"/>
  <c r="AI2164" i="1"/>
  <c r="H978" i="1"/>
  <c r="I978" i="1"/>
  <c r="Z978" i="1"/>
  <c r="AA978" i="1"/>
  <c r="AB978" i="1"/>
  <c r="AF978" i="1"/>
  <c r="AG978" i="1"/>
  <c r="AH978" i="1"/>
  <c r="AI978" i="1"/>
  <c r="H2143" i="1"/>
  <c r="I2143" i="1"/>
  <c r="Z2143" i="1"/>
  <c r="AA2143" i="1"/>
  <c r="AB2143" i="1"/>
  <c r="AF2143" i="1"/>
  <c r="AG2143" i="1"/>
  <c r="AH2143" i="1"/>
  <c r="AI2143" i="1"/>
  <c r="H2243" i="1"/>
  <c r="I2243" i="1"/>
  <c r="Z2243" i="1"/>
  <c r="AA2243" i="1"/>
  <c r="AB2243" i="1"/>
  <c r="AF2243" i="1"/>
  <c r="AG2243" i="1"/>
  <c r="AH2243" i="1"/>
  <c r="AI2243" i="1"/>
  <c r="H1503" i="1"/>
  <c r="I1503" i="1"/>
  <c r="Z1503" i="1"/>
  <c r="AA1503" i="1"/>
  <c r="AB1503" i="1"/>
  <c r="AF1503" i="1"/>
  <c r="AG1503" i="1"/>
  <c r="AH1503" i="1"/>
  <c r="AI1503" i="1"/>
  <c r="H1504" i="1"/>
  <c r="I1504" i="1"/>
  <c r="Z1504" i="1"/>
  <c r="AA1504" i="1"/>
  <c r="AB1504" i="1"/>
  <c r="AF1504" i="1"/>
  <c r="AG1504" i="1"/>
  <c r="AH1504" i="1"/>
  <c r="AI1504" i="1"/>
  <c r="H1998" i="1"/>
  <c r="I1998" i="1"/>
  <c r="Z1998" i="1"/>
  <c r="AA1998" i="1"/>
  <c r="AB1998" i="1"/>
  <c r="AF1998" i="1"/>
  <c r="AG1998" i="1"/>
  <c r="AH1998" i="1"/>
  <c r="AI1998" i="1"/>
  <c r="H1653" i="1"/>
  <c r="K1653" i="1" s="1"/>
  <c r="I1653" i="1"/>
  <c r="Z1653" i="1"/>
  <c r="AA1653" i="1"/>
  <c r="AB1653" i="1"/>
  <c r="AF1653" i="1"/>
  <c r="AG1653" i="1"/>
  <c r="AH1653" i="1"/>
  <c r="AI1653" i="1"/>
  <c r="H1681" i="1"/>
  <c r="I1681" i="1"/>
  <c r="Z1681" i="1"/>
  <c r="AA1681" i="1"/>
  <c r="AB1681" i="1"/>
  <c r="AF1681" i="1"/>
  <c r="AG1681" i="1"/>
  <c r="AH1681" i="1"/>
  <c r="AI1681" i="1"/>
  <c r="H1394" i="1"/>
  <c r="I1394" i="1"/>
  <c r="Z1394" i="1"/>
  <c r="AA1394" i="1"/>
  <c r="AB1394" i="1"/>
  <c r="AF1394" i="1"/>
  <c r="AG1394" i="1"/>
  <c r="AH1394" i="1"/>
  <c r="AI1394" i="1"/>
  <c r="H869" i="1"/>
  <c r="I869" i="1"/>
  <c r="Z869" i="1"/>
  <c r="AA869" i="1"/>
  <c r="AB869" i="1"/>
  <c r="AF869" i="1"/>
  <c r="AG869" i="1"/>
  <c r="AH869" i="1"/>
  <c r="AI869" i="1"/>
  <c r="H2108" i="1"/>
  <c r="I2108" i="1"/>
  <c r="Z2108" i="1"/>
  <c r="AA2108" i="1"/>
  <c r="AB2108" i="1"/>
  <c r="AF2108" i="1"/>
  <c r="AG2108" i="1"/>
  <c r="AH2108" i="1"/>
  <c r="AI2108" i="1"/>
  <c r="H2076" i="1"/>
  <c r="I2076" i="1"/>
  <c r="Z2076" i="1"/>
  <c r="AA2076" i="1"/>
  <c r="AB2076" i="1"/>
  <c r="AF2076" i="1"/>
  <c r="AG2076" i="1"/>
  <c r="AH2076" i="1"/>
  <c r="AI2076" i="1"/>
  <c r="H531" i="1"/>
  <c r="I531" i="1"/>
  <c r="Z531" i="1"/>
  <c r="AA531" i="1"/>
  <c r="AB531" i="1"/>
  <c r="AF531" i="1"/>
  <c r="AG531" i="1"/>
  <c r="AH531" i="1"/>
  <c r="AI531" i="1"/>
  <c r="H241" i="1"/>
  <c r="I241" i="1"/>
  <c r="Z241" i="1"/>
  <c r="AA241" i="1"/>
  <c r="AB241" i="1"/>
  <c r="AF241" i="1"/>
  <c r="AG241" i="1"/>
  <c r="AH241" i="1"/>
  <c r="AI241" i="1"/>
  <c r="H1018" i="1"/>
  <c r="I1018" i="1"/>
  <c r="Z1018" i="1"/>
  <c r="AA1018" i="1"/>
  <c r="AB1018" i="1"/>
  <c r="AF1018" i="1"/>
  <c r="AG1018" i="1"/>
  <c r="AH1018" i="1"/>
  <c r="AI1018" i="1"/>
  <c r="H1407" i="1"/>
  <c r="I1407" i="1"/>
  <c r="Z1407" i="1"/>
  <c r="AA1407" i="1"/>
  <c r="AB1407" i="1"/>
  <c r="AF1407" i="1"/>
  <c r="AG1407" i="1"/>
  <c r="AH1407" i="1"/>
  <c r="AI1407" i="1"/>
  <c r="H1104" i="1"/>
  <c r="I1104" i="1"/>
  <c r="Z1104" i="1"/>
  <c r="AA1104" i="1"/>
  <c r="AB1104" i="1"/>
  <c r="AF1104" i="1"/>
  <c r="AG1104" i="1"/>
  <c r="AH1104" i="1"/>
  <c r="AI1104" i="1"/>
  <c r="H1692" i="1"/>
  <c r="I1692" i="1"/>
  <c r="Z1692" i="1"/>
  <c r="AA1692" i="1"/>
  <c r="AB1692" i="1"/>
  <c r="AF1692" i="1"/>
  <c r="AG1692" i="1"/>
  <c r="AH1692" i="1"/>
  <c r="AI1692" i="1"/>
  <c r="H1693" i="1"/>
  <c r="I1693" i="1"/>
  <c r="Z1693" i="1"/>
  <c r="AA1693" i="1"/>
  <c r="AB1693" i="1"/>
  <c r="AF1693" i="1"/>
  <c r="AG1693" i="1"/>
  <c r="AH1693" i="1"/>
  <c r="AI1693" i="1"/>
  <c r="H2048" i="1"/>
  <c r="I2048" i="1"/>
  <c r="Z2048" i="1"/>
  <c r="AA2048" i="1"/>
  <c r="AB2048" i="1"/>
  <c r="AF2048" i="1"/>
  <c r="AG2048" i="1"/>
  <c r="AH2048" i="1"/>
  <c r="AI2048" i="1"/>
  <c r="H1632" i="1"/>
  <c r="I1632" i="1"/>
  <c r="Z1632" i="1"/>
  <c r="AA1632" i="1"/>
  <c r="AB1632" i="1"/>
  <c r="AF1632" i="1"/>
  <c r="AG1632" i="1"/>
  <c r="AH1632" i="1"/>
  <c r="AI1632" i="1"/>
  <c r="H1744" i="1"/>
  <c r="I1744" i="1"/>
  <c r="Z1744" i="1"/>
  <c r="AA1744" i="1"/>
  <c r="AB1744" i="1"/>
  <c r="AF1744" i="1"/>
  <c r="AG1744" i="1"/>
  <c r="AH1744" i="1"/>
  <c r="AI1744" i="1"/>
  <c r="H979" i="1"/>
  <c r="I979" i="1"/>
  <c r="Z979" i="1"/>
  <c r="AA979" i="1"/>
  <c r="AB979" i="1"/>
  <c r="AF979" i="1"/>
  <c r="AG979" i="1"/>
  <c r="AH979" i="1"/>
  <c r="AI979" i="1"/>
  <c r="H996" i="1"/>
  <c r="I996" i="1"/>
  <c r="Z996" i="1"/>
  <c r="AA996" i="1"/>
  <c r="AB996" i="1"/>
  <c r="AF996" i="1"/>
  <c r="AG996" i="1"/>
  <c r="AH996" i="1"/>
  <c r="AI996" i="1"/>
  <c r="H870" i="1"/>
  <c r="I870" i="1"/>
  <c r="Z870" i="1"/>
  <c r="AA870" i="1"/>
  <c r="AB870" i="1"/>
  <c r="AF870" i="1"/>
  <c r="AG870" i="1"/>
  <c r="AH870" i="1"/>
  <c r="AI870" i="1"/>
  <c r="H898" i="1"/>
  <c r="I898" i="1"/>
  <c r="Z898" i="1"/>
  <c r="AA898" i="1"/>
  <c r="AB898" i="1"/>
  <c r="AF898" i="1"/>
  <c r="AG898" i="1"/>
  <c r="AH898" i="1"/>
  <c r="AI898" i="1"/>
  <c r="H500" i="1"/>
  <c r="I500" i="1"/>
  <c r="Z500" i="1"/>
  <c r="AA500" i="1"/>
  <c r="AB500" i="1"/>
  <c r="AF500" i="1"/>
  <c r="AG500" i="1"/>
  <c r="AH500" i="1"/>
  <c r="AI500" i="1"/>
  <c r="H1811" i="1"/>
  <c r="I1811" i="1"/>
  <c r="Z1811" i="1"/>
  <c r="AA1811" i="1"/>
  <c r="AB1811" i="1"/>
  <c r="AF1811" i="1"/>
  <c r="AG1811" i="1"/>
  <c r="AH1811" i="1"/>
  <c r="AI1811" i="1"/>
  <c r="H1386" i="1"/>
  <c r="I1386" i="1"/>
  <c r="Z1386" i="1"/>
  <c r="AA1386" i="1"/>
  <c r="AB1386" i="1"/>
  <c r="AF1386" i="1"/>
  <c r="AG1386" i="1"/>
  <c r="AH1386" i="1"/>
  <c r="AI1386" i="1"/>
  <c r="H422" i="1"/>
  <c r="I422" i="1"/>
  <c r="Z422" i="1"/>
  <c r="AA422" i="1"/>
  <c r="AB422" i="1"/>
  <c r="AF422" i="1"/>
  <c r="AG422" i="1"/>
  <c r="AH422" i="1"/>
  <c r="AI422" i="1"/>
  <c r="H423" i="1"/>
  <c r="I423" i="1"/>
  <c r="Z423" i="1"/>
  <c r="AA423" i="1"/>
  <c r="AB423" i="1"/>
  <c r="AF423" i="1"/>
  <c r="AG423" i="1"/>
  <c r="AH423" i="1"/>
  <c r="AI423" i="1"/>
  <c r="H1728" i="1"/>
  <c r="I1728" i="1"/>
  <c r="Z1728" i="1"/>
  <c r="AA1728" i="1"/>
  <c r="AB1728" i="1"/>
  <c r="AF1728" i="1"/>
  <c r="AG1728" i="1"/>
  <c r="AH1728" i="1"/>
  <c r="AI1728" i="1"/>
  <c r="H1182" i="1"/>
  <c r="I1182" i="1"/>
  <c r="Z1182" i="1"/>
  <c r="AA1182" i="1"/>
  <c r="AB1182" i="1"/>
  <c r="AF1182" i="1"/>
  <c r="AG1182" i="1"/>
  <c r="AH1182" i="1"/>
  <c r="AI1182" i="1"/>
  <c r="H871" i="1"/>
  <c r="I871" i="1"/>
  <c r="Z871" i="1"/>
  <c r="AA871" i="1"/>
  <c r="AB871" i="1"/>
  <c r="AF871" i="1"/>
  <c r="AG871" i="1"/>
  <c r="AH871" i="1"/>
  <c r="AI871" i="1"/>
  <c r="H1019" i="1"/>
  <c r="I1019" i="1"/>
  <c r="Z1019" i="1"/>
  <c r="AA1019" i="1"/>
  <c r="AB1019" i="1"/>
  <c r="AF1019" i="1"/>
  <c r="AG1019" i="1"/>
  <c r="AH1019" i="1"/>
  <c r="AI1019" i="1"/>
  <c r="H685" i="1"/>
  <c r="I685" i="1"/>
  <c r="Z685" i="1"/>
  <c r="AA685" i="1"/>
  <c r="AB685" i="1"/>
  <c r="AF685" i="1"/>
  <c r="AG685" i="1"/>
  <c r="AH685" i="1"/>
  <c r="AI685" i="1"/>
  <c r="H738" i="1"/>
  <c r="I738" i="1"/>
  <c r="Z738" i="1"/>
  <c r="AA738" i="1"/>
  <c r="AB738" i="1"/>
  <c r="AF738" i="1"/>
  <c r="AG738" i="1"/>
  <c r="AH738" i="1"/>
  <c r="AI738" i="1"/>
  <c r="H306" i="1"/>
  <c r="I306" i="1"/>
  <c r="Z306" i="1"/>
  <c r="AA306" i="1"/>
  <c r="AB306" i="1"/>
  <c r="AF306" i="1"/>
  <c r="AG306" i="1"/>
  <c r="AH306" i="1"/>
  <c r="AI306" i="1"/>
  <c r="H307" i="1"/>
  <c r="I307" i="1"/>
  <c r="Z307" i="1"/>
  <c r="AA307" i="1"/>
  <c r="AB307" i="1"/>
  <c r="AF307" i="1"/>
  <c r="AG307" i="1"/>
  <c r="AH307" i="1"/>
  <c r="AI307" i="1"/>
  <c r="H842" i="1"/>
  <c r="I842" i="1"/>
  <c r="Z842" i="1"/>
  <c r="AA842" i="1"/>
  <c r="AB842" i="1"/>
  <c r="AF842" i="1"/>
  <c r="AG842" i="1"/>
  <c r="AH842" i="1"/>
  <c r="AI842" i="1"/>
  <c r="H1654" i="1"/>
  <c r="I1654" i="1"/>
  <c r="Z1654" i="1"/>
  <c r="AA1654" i="1"/>
  <c r="AB1654" i="1"/>
  <c r="AF1654" i="1"/>
  <c r="AG1654" i="1"/>
  <c r="AH1654" i="1"/>
  <c r="AI1654" i="1"/>
  <c r="H899" i="1"/>
  <c r="I899" i="1"/>
  <c r="Z899" i="1"/>
  <c r="AA899" i="1"/>
  <c r="AB899" i="1"/>
  <c r="AF899" i="1"/>
  <c r="AG899" i="1"/>
  <c r="AH899" i="1"/>
  <c r="AI899" i="1"/>
  <c r="H290" i="1"/>
  <c r="I290" i="1"/>
  <c r="Z290" i="1"/>
  <c r="AA290" i="1"/>
  <c r="AB290" i="1"/>
  <c r="AF290" i="1"/>
  <c r="AG290" i="1"/>
  <c r="AH290" i="1"/>
  <c r="AI290" i="1"/>
  <c r="H2209" i="1"/>
  <c r="I2209" i="1"/>
  <c r="Z2209" i="1"/>
  <c r="AA2209" i="1"/>
  <c r="AB2209" i="1"/>
  <c r="AF2209" i="1"/>
  <c r="AG2209" i="1"/>
  <c r="AH2209" i="1"/>
  <c r="AI2209" i="1"/>
  <c r="H583" i="1"/>
  <c r="I583" i="1"/>
  <c r="Z583" i="1"/>
  <c r="AA583" i="1"/>
  <c r="AB583" i="1"/>
  <c r="AF583" i="1"/>
  <c r="AG583" i="1"/>
  <c r="AH583" i="1"/>
  <c r="AI583" i="1"/>
  <c r="H843" i="1"/>
  <c r="I843" i="1"/>
  <c r="Z843" i="1"/>
  <c r="AA843" i="1"/>
  <c r="AB843" i="1"/>
  <c r="AF843" i="1"/>
  <c r="AG843" i="1"/>
  <c r="AH843" i="1"/>
  <c r="AI843" i="1"/>
  <c r="H51" i="1"/>
  <c r="I51" i="1"/>
  <c r="Z51" i="1"/>
  <c r="AA51" i="1"/>
  <c r="AB51" i="1"/>
  <c r="AF51" i="1"/>
  <c r="AG51" i="1"/>
  <c r="AH51" i="1"/>
  <c r="AI51" i="1"/>
  <c r="H446" i="1"/>
  <c r="I446" i="1"/>
  <c r="Z446" i="1"/>
  <c r="AA446" i="1"/>
  <c r="AB446" i="1"/>
  <c r="AF446" i="1"/>
  <c r="AG446" i="1"/>
  <c r="AH446" i="1"/>
  <c r="AI446" i="1"/>
  <c r="H169" i="1"/>
  <c r="I169" i="1"/>
  <c r="Z169" i="1"/>
  <c r="AA169" i="1"/>
  <c r="AB169" i="1"/>
  <c r="AF169" i="1"/>
  <c r="AG169" i="1"/>
  <c r="AH169" i="1"/>
  <c r="AI169" i="1"/>
  <c r="H170" i="1"/>
  <c r="I170" i="1"/>
  <c r="Z170" i="1"/>
  <c r="AA170" i="1"/>
  <c r="AB170" i="1"/>
  <c r="AF170" i="1"/>
  <c r="AG170" i="1"/>
  <c r="AH170" i="1"/>
  <c r="AI170" i="1"/>
  <c r="H318" i="1"/>
  <c r="I318" i="1"/>
  <c r="Z318" i="1"/>
  <c r="AA318" i="1"/>
  <c r="AB318" i="1"/>
  <c r="AF318" i="1"/>
  <c r="AG318" i="1"/>
  <c r="AH318" i="1"/>
  <c r="AI318" i="1"/>
  <c r="H1294" i="1"/>
  <c r="I1294" i="1"/>
  <c r="Z1294" i="1"/>
  <c r="AA1294" i="1"/>
  <c r="AB1294" i="1"/>
  <c r="AF1294" i="1"/>
  <c r="AG1294" i="1"/>
  <c r="AH1294" i="1"/>
  <c r="AI1294" i="1"/>
  <c r="H362" i="1"/>
  <c r="I362" i="1"/>
  <c r="Z362" i="1"/>
  <c r="AA362" i="1"/>
  <c r="AB362" i="1"/>
  <c r="AF362" i="1"/>
  <c r="AG362" i="1"/>
  <c r="AH362" i="1"/>
  <c r="AI362" i="1"/>
  <c r="H363" i="1"/>
  <c r="I363" i="1"/>
  <c r="Z363" i="1"/>
  <c r="AA363" i="1"/>
  <c r="AB363" i="1"/>
  <c r="AF363" i="1"/>
  <c r="AG363" i="1"/>
  <c r="AH363" i="1"/>
  <c r="AI363" i="1"/>
  <c r="H1335" i="1"/>
  <c r="I1335" i="1"/>
  <c r="Z1335" i="1"/>
  <c r="AA1335" i="1"/>
  <c r="AB1335" i="1"/>
  <c r="AF1335" i="1"/>
  <c r="AG1335" i="1"/>
  <c r="AH1335" i="1"/>
  <c r="AI1335" i="1"/>
  <c r="H980" i="1"/>
  <c r="I980" i="1"/>
  <c r="Z980" i="1"/>
  <c r="AA980" i="1"/>
  <c r="AB980" i="1"/>
  <c r="AF980" i="1"/>
  <c r="AG980" i="1"/>
  <c r="AH980" i="1"/>
  <c r="AI980" i="1"/>
  <c r="H981" i="1"/>
  <c r="I981" i="1"/>
  <c r="Z981" i="1"/>
  <c r="AA981" i="1"/>
  <c r="AB981" i="1"/>
  <c r="AF981" i="1"/>
  <c r="AG981" i="1"/>
  <c r="AH981" i="1"/>
  <c r="AI981" i="1"/>
  <c r="H982" i="1"/>
  <c r="I982" i="1"/>
  <c r="Z982" i="1"/>
  <c r="AA982" i="1"/>
  <c r="AB982" i="1"/>
  <c r="AF982" i="1"/>
  <c r="AG982" i="1"/>
  <c r="AH982" i="1"/>
  <c r="AI982" i="1"/>
  <c r="H2402" i="1"/>
  <c r="I2402" i="1"/>
  <c r="Z2402" i="1"/>
  <c r="AA2402" i="1"/>
  <c r="AB2402" i="1"/>
  <c r="AF2402" i="1"/>
  <c r="AG2402" i="1"/>
  <c r="AH2402" i="1"/>
  <c r="AI2402" i="1"/>
  <c r="H1694" i="1"/>
  <c r="I1694" i="1"/>
  <c r="Z1694" i="1"/>
  <c r="AA1694" i="1"/>
  <c r="AB1694" i="1"/>
  <c r="AF1694" i="1"/>
  <c r="AG1694" i="1"/>
  <c r="AH1694" i="1"/>
  <c r="AI1694" i="1"/>
  <c r="H1695" i="1"/>
  <c r="I1695" i="1"/>
  <c r="Z1695" i="1"/>
  <c r="AA1695" i="1"/>
  <c r="AB1695" i="1"/>
  <c r="AF1695" i="1"/>
  <c r="AG1695" i="1"/>
  <c r="AH1695" i="1"/>
  <c r="AI1695" i="1"/>
  <c r="H1696" i="1"/>
  <c r="I1696" i="1"/>
  <c r="Z1696" i="1"/>
  <c r="AA1696" i="1"/>
  <c r="AB1696" i="1"/>
  <c r="AF1696" i="1"/>
  <c r="AG1696" i="1"/>
  <c r="AH1696" i="1"/>
  <c r="AI1696" i="1"/>
  <c r="H2110" i="1"/>
  <c r="I2110" i="1"/>
  <c r="Z2110" i="1"/>
  <c r="AA2110" i="1"/>
  <c r="AB2110" i="1"/>
  <c r="AF2110" i="1"/>
  <c r="AG2110" i="1"/>
  <c r="AH2110" i="1"/>
  <c r="AI2110" i="1"/>
  <c r="H364" i="1"/>
  <c r="I364" i="1"/>
  <c r="Z364" i="1"/>
  <c r="AA364" i="1"/>
  <c r="AB364" i="1"/>
  <c r="AF364" i="1"/>
  <c r="AG364" i="1"/>
  <c r="AH364" i="1"/>
  <c r="AI364" i="1"/>
  <c r="H997" i="1"/>
  <c r="I997" i="1"/>
  <c r="Z997" i="1"/>
  <c r="AA997" i="1"/>
  <c r="AB997" i="1"/>
  <c r="AF997" i="1"/>
  <c r="AG997" i="1"/>
  <c r="AH997" i="1"/>
  <c r="AI997" i="1"/>
  <c r="H1420" i="1"/>
  <c r="I1420" i="1"/>
  <c r="Z1420" i="1"/>
  <c r="AA1420" i="1"/>
  <c r="AB1420" i="1"/>
  <c r="AF1420" i="1"/>
  <c r="AG1420" i="1"/>
  <c r="AH1420" i="1"/>
  <c r="AI1420" i="1"/>
  <c r="H2389" i="1"/>
  <c r="I2389" i="1"/>
  <c r="Z2389" i="1"/>
  <c r="AA2389" i="1"/>
  <c r="AB2389" i="1"/>
  <c r="AF2389" i="1"/>
  <c r="AG2389" i="1"/>
  <c r="AH2389" i="1"/>
  <c r="AI2389" i="1"/>
  <c r="H584" i="1"/>
  <c r="I584" i="1"/>
  <c r="Z584" i="1"/>
  <c r="AA584" i="1"/>
  <c r="AB584" i="1"/>
  <c r="AF584" i="1"/>
  <c r="AG584" i="1"/>
  <c r="AH584" i="1"/>
  <c r="AI584" i="1"/>
  <c r="H585" i="1"/>
  <c r="I585" i="1"/>
  <c r="Z585" i="1"/>
  <c r="AA585" i="1"/>
  <c r="AB585" i="1"/>
  <c r="AF585" i="1"/>
  <c r="AG585" i="1"/>
  <c r="AH585" i="1"/>
  <c r="AI585" i="1"/>
  <c r="H1601" i="1"/>
  <c r="I1601" i="1"/>
  <c r="Z1601" i="1"/>
  <c r="AA1601" i="1"/>
  <c r="AB1601" i="1"/>
  <c r="AF1601" i="1"/>
  <c r="AG1601" i="1"/>
  <c r="AH1601" i="1"/>
  <c r="AI1601" i="1"/>
  <c r="H998" i="1"/>
  <c r="I998" i="1"/>
  <c r="Z998" i="1"/>
  <c r="AA998" i="1"/>
  <c r="AB998" i="1"/>
  <c r="AF998" i="1"/>
  <c r="AG998" i="1"/>
  <c r="AH998" i="1"/>
  <c r="AI998" i="1"/>
  <c r="H1975" i="1"/>
  <c r="I1975" i="1"/>
  <c r="Z1975" i="1"/>
  <c r="AA1975" i="1"/>
  <c r="AB1975" i="1"/>
  <c r="AF1975" i="1"/>
  <c r="AG1975" i="1"/>
  <c r="AH1975" i="1"/>
  <c r="AI1975" i="1"/>
  <c r="H2031" i="1"/>
  <c r="I2031" i="1"/>
  <c r="Z2031" i="1"/>
  <c r="AA2031" i="1"/>
  <c r="AB2031" i="1"/>
  <c r="AF2031" i="1"/>
  <c r="AG2031" i="1"/>
  <c r="AH2031" i="1"/>
  <c r="AI2031" i="1"/>
  <c r="H1575" i="1"/>
  <c r="I1575" i="1"/>
  <c r="Z1575" i="1"/>
  <c r="AA1575" i="1"/>
  <c r="AB1575" i="1"/>
  <c r="AF1575" i="1"/>
  <c r="AG1575" i="1"/>
  <c r="AH1575" i="1"/>
  <c r="AI1575" i="1"/>
  <c r="H806" i="1"/>
  <c r="I806" i="1"/>
  <c r="Z806" i="1"/>
  <c r="AA806" i="1"/>
  <c r="AB806" i="1"/>
  <c r="AF806" i="1"/>
  <c r="AG806" i="1"/>
  <c r="AH806" i="1"/>
  <c r="AI806" i="1"/>
  <c r="H424" i="1"/>
  <c r="I424" i="1"/>
  <c r="Z424" i="1"/>
  <c r="AA424" i="1"/>
  <c r="AB424" i="1"/>
  <c r="AF424" i="1"/>
  <c r="AG424" i="1"/>
  <c r="AH424" i="1"/>
  <c r="AI424" i="1"/>
  <c r="H1602" i="1"/>
  <c r="I1602" i="1"/>
  <c r="Z1602" i="1"/>
  <c r="AA1602" i="1"/>
  <c r="AB1602" i="1"/>
  <c r="AF1602" i="1"/>
  <c r="AG1602" i="1"/>
  <c r="AH1602" i="1"/>
  <c r="AI1602" i="1"/>
  <c r="H925" i="1"/>
  <c r="I925" i="1"/>
  <c r="Z925" i="1"/>
  <c r="AA925" i="1"/>
  <c r="AB925" i="1"/>
  <c r="AF925" i="1"/>
  <c r="AG925" i="1"/>
  <c r="AH925" i="1"/>
  <c r="AI925" i="1"/>
  <c r="H872" i="1"/>
  <c r="I872" i="1"/>
  <c r="Z872" i="1"/>
  <c r="AA872" i="1"/>
  <c r="AB872" i="1"/>
  <c r="AF872" i="1"/>
  <c r="AG872" i="1"/>
  <c r="AH872" i="1"/>
  <c r="AI872" i="1"/>
  <c r="H1295" i="1"/>
  <c r="I1295" i="1"/>
  <c r="Z1295" i="1"/>
  <c r="AA1295" i="1"/>
  <c r="AB1295" i="1"/>
  <c r="AF1295" i="1"/>
  <c r="AG1295" i="1"/>
  <c r="AH1295" i="1"/>
  <c r="AI1295" i="1"/>
  <c r="H532" i="1"/>
  <c r="I532" i="1"/>
  <c r="Z532" i="1"/>
  <c r="AA532" i="1"/>
  <c r="AB532" i="1"/>
  <c r="AF532" i="1"/>
  <c r="AG532" i="1"/>
  <c r="AH532" i="1"/>
  <c r="AI532" i="1"/>
  <c r="H873" i="1"/>
  <c r="I873" i="1"/>
  <c r="Z873" i="1"/>
  <c r="AA873" i="1"/>
  <c r="AB873" i="1"/>
  <c r="AF873" i="1"/>
  <c r="AG873" i="1"/>
  <c r="AH873" i="1"/>
  <c r="AI873" i="1"/>
  <c r="H1056" i="1"/>
  <c r="I1056" i="1"/>
  <c r="Z1056" i="1"/>
  <c r="AA1056" i="1"/>
  <c r="AB1056" i="1"/>
  <c r="AF1056" i="1"/>
  <c r="AG1056" i="1"/>
  <c r="AH1056" i="1"/>
  <c r="AI1056" i="1"/>
  <c r="H714" i="1"/>
  <c r="I714" i="1"/>
  <c r="Z714" i="1"/>
  <c r="AA714" i="1"/>
  <c r="AB714" i="1"/>
  <c r="AF714" i="1"/>
  <c r="AG714" i="1"/>
  <c r="AH714" i="1"/>
  <c r="AI714" i="1"/>
  <c r="H34" i="1"/>
  <c r="I34" i="1"/>
  <c r="Z34" i="1"/>
  <c r="AA34" i="1"/>
  <c r="AB34" i="1"/>
  <c r="AF34" i="1"/>
  <c r="AG34" i="1"/>
  <c r="AH34" i="1"/>
  <c r="AI34" i="1"/>
  <c r="H242" i="1"/>
  <c r="I242" i="1"/>
  <c r="Z242" i="1"/>
  <c r="AA242" i="1"/>
  <c r="AB242" i="1"/>
  <c r="AF242" i="1"/>
  <c r="AG242" i="1"/>
  <c r="AH242" i="1"/>
  <c r="AI242" i="1"/>
  <c r="H2066" i="1"/>
  <c r="I2066" i="1"/>
  <c r="Z2066" i="1"/>
  <c r="AA2066" i="1"/>
  <c r="AB2066" i="1"/>
  <c r="AF2066" i="1"/>
  <c r="AG2066" i="1"/>
  <c r="AH2066" i="1"/>
  <c r="AI2066" i="1"/>
  <c r="H926" i="1"/>
  <c r="I926" i="1"/>
  <c r="Z926" i="1"/>
  <c r="AA926" i="1"/>
  <c r="AB926" i="1"/>
  <c r="AF926" i="1"/>
  <c r="AG926" i="1"/>
  <c r="AH926" i="1"/>
  <c r="AI926" i="1"/>
  <c r="H686" i="1"/>
  <c r="I686" i="1"/>
  <c r="Z686" i="1"/>
  <c r="AA686" i="1"/>
  <c r="AB686" i="1"/>
  <c r="AF686" i="1"/>
  <c r="AG686" i="1"/>
  <c r="AH686" i="1"/>
  <c r="AI686" i="1"/>
  <c r="H187" i="1"/>
  <c r="I187" i="1"/>
  <c r="Z187" i="1"/>
  <c r="AA187" i="1"/>
  <c r="AB187" i="1"/>
  <c r="AF187" i="1"/>
  <c r="AG187" i="1"/>
  <c r="AH187" i="1"/>
  <c r="AI187" i="1"/>
  <c r="H1655" i="1"/>
  <c r="I1655" i="1"/>
  <c r="Z1655" i="1"/>
  <c r="AA1655" i="1"/>
  <c r="AB1655" i="1"/>
  <c r="AF1655" i="1"/>
  <c r="AG1655" i="1"/>
  <c r="AH1655" i="1"/>
  <c r="AI1655" i="1"/>
  <c r="H844" i="1"/>
  <c r="I844" i="1"/>
  <c r="Z844" i="1"/>
  <c r="AA844" i="1"/>
  <c r="AB844" i="1"/>
  <c r="AF844" i="1"/>
  <c r="AG844" i="1"/>
  <c r="AH844" i="1"/>
  <c r="AI844" i="1"/>
  <c r="H425" i="1"/>
  <c r="I425" i="1"/>
  <c r="Z425" i="1"/>
  <c r="AA425" i="1"/>
  <c r="AB425" i="1"/>
  <c r="AF425" i="1"/>
  <c r="AG425" i="1"/>
  <c r="AH425" i="1"/>
  <c r="AI425" i="1"/>
  <c r="H426" i="1"/>
  <c r="I426" i="1"/>
  <c r="Z426" i="1"/>
  <c r="AA426" i="1"/>
  <c r="AB426" i="1"/>
  <c r="AF426" i="1"/>
  <c r="AG426" i="1"/>
  <c r="AH426" i="1"/>
  <c r="AI426" i="1"/>
  <c r="H1760" i="1"/>
  <c r="I1760" i="1"/>
  <c r="Z1760" i="1"/>
  <c r="AA1760" i="1"/>
  <c r="AB1760" i="1"/>
  <c r="AF1760" i="1"/>
  <c r="AG1760" i="1"/>
  <c r="AH1760" i="1"/>
  <c r="AI1760" i="1"/>
  <c r="H1656" i="1"/>
  <c r="I1656" i="1"/>
  <c r="Z1656" i="1"/>
  <c r="AA1656" i="1"/>
  <c r="AB1656" i="1"/>
  <c r="AF1656" i="1"/>
  <c r="AG1656" i="1"/>
  <c r="AH1656" i="1"/>
  <c r="AI1656" i="1"/>
  <c r="H2134" i="1"/>
  <c r="I2134" i="1"/>
  <c r="Z2134" i="1"/>
  <c r="AA2134" i="1"/>
  <c r="AB2134" i="1"/>
  <c r="AF2134" i="1"/>
  <c r="AG2134" i="1"/>
  <c r="AH2134" i="1"/>
  <c r="AI2134" i="1"/>
  <c r="H1296" i="1"/>
  <c r="I1296" i="1"/>
  <c r="Z1296" i="1"/>
  <c r="AA1296" i="1"/>
  <c r="AB1296" i="1"/>
  <c r="AF1296" i="1"/>
  <c r="AG1296" i="1"/>
  <c r="AH1296" i="1"/>
  <c r="AI1296" i="1"/>
  <c r="H1895" i="1"/>
  <c r="I1895" i="1"/>
  <c r="Z1895" i="1"/>
  <c r="AA1895" i="1"/>
  <c r="AB1895" i="1"/>
  <c r="AF1895" i="1"/>
  <c r="AG1895" i="1"/>
  <c r="AH1895" i="1"/>
  <c r="AI1895" i="1"/>
  <c r="H501" i="1"/>
  <c r="I501" i="1"/>
  <c r="Z501" i="1"/>
  <c r="AA501" i="1"/>
  <c r="AB501" i="1"/>
  <c r="AF501" i="1"/>
  <c r="AG501" i="1"/>
  <c r="AH501" i="1"/>
  <c r="AI501" i="1"/>
  <c r="H227" i="1"/>
  <c r="I227" i="1"/>
  <c r="Z227" i="1"/>
  <c r="AA227" i="1"/>
  <c r="AB227" i="1"/>
  <c r="AF227" i="1"/>
  <c r="AG227" i="1"/>
  <c r="AH227" i="1"/>
  <c r="AI227" i="1"/>
  <c r="H427" i="1"/>
  <c r="I427" i="1"/>
  <c r="Z427" i="1"/>
  <c r="AA427" i="1"/>
  <c r="AB427" i="1"/>
  <c r="AF427" i="1"/>
  <c r="AG427" i="1"/>
  <c r="AH427" i="1"/>
  <c r="AI427" i="1"/>
  <c r="H365" i="1"/>
  <c r="I365" i="1"/>
  <c r="Z365" i="1"/>
  <c r="AA365" i="1"/>
  <c r="AB365" i="1"/>
  <c r="AF365" i="1"/>
  <c r="AG365" i="1"/>
  <c r="AH365" i="1"/>
  <c r="AI365" i="1"/>
  <c r="H366" i="1"/>
  <c r="I366" i="1"/>
  <c r="Z366" i="1"/>
  <c r="AA366" i="1"/>
  <c r="AB366" i="1"/>
  <c r="AF366" i="1"/>
  <c r="AG366" i="1"/>
  <c r="AH366" i="1"/>
  <c r="AI366" i="1"/>
  <c r="H2193" i="1"/>
  <c r="I2193" i="1"/>
  <c r="Z2193" i="1"/>
  <c r="AA2193" i="1"/>
  <c r="AB2193" i="1"/>
  <c r="AF2193" i="1"/>
  <c r="AG2193" i="1"/>
  <c r="AH2193" i="1"/>
  <c r="AI2193" i="1"/>
  <c r="H900" i="1"/>
  <c r="I900" i="1"/>
  <c r="Z900" i="1"/>
  <c r="AA900" i="1"/>
  <c r="AB900" i="1"/>
  <c r="AF900" i="1"/>
  <c r="AG900" i="1"/>
  <c r="AH900" i="1"/>
  <c r="AI900" i="1"/>
  <c r="H874" i="1"/>
  <c r="I874" i="1"/>
  <c r="Z874" i="1"/>
  <c r="AA874" i="1"/>
  <c r="AB874" i="1"/>
  <c r="AF874" i="1"/>
  <c r="AG874" i="1"/>
  <c r="AH874" i="1"/>
  <c r="AI874" i="1"/>
  <c r="H1505" i="1"/>
  <c r="I1505" i="1"/>
  <c r="Z1505" i="1"/>
  <c r="AA1505" i="1"/>
  <c r="AB1505" i="1"/>
  <c r="AF1505" i="1"/>
  <c r="AG1505" i="1"/>
  <c r="AH1505" i="1"/>
  <c r="AI1505" i="1"/>
  <c r="H1729" i="1"/>
  <c r="I1729" i="1"/>
  <c r="Z1729" i="1"/>
  <c r="AA1729" i="1"/>
  <c r="AB1729" i="1"/>
  <c r="AF1729" i="1"/>
  <c r="AG1729" i="1"/>
  <c r="AH1729" i="1"/>
  <c r="AI1729" i="1"/>
  <c r="H875" i="1"/>
  <c r="I875" i="1"/>
  <c r="Z875" i="1"/>
  <c r="AA875" i="1"/>
  <c r="AB875" i="1"/>
  <c r="AF875" i="1"/>
  <c r="AG875" i="1"/>
  <c r="AH875" i="1"/>
  <c r="AI875" i="1"/>
  <c r="H901" i="1"/>
  <c r="I901" i="1"/>
  <c r="Z901" i="1"/>
  <c r="AA901" i="1"/>
  <c r="AB901" i="1"/>
  <c r="AF901" i="1"/>
  <c r="AG901" i="1"/>
  <c r="AH901" i="1"/>
  <c r="AI901" i="1"/>
  <c r="H52" i="1"/>
  <c r="I52" i="1"/>
  <c r="Z52" i="1"/>
  <c r="AA52" i="1"/>
  <c r="AB52" i="1"/>
  <c r="AF52" i="1"/>
  <c r="AG52" i="1"/>
  <c r="AH52" i="1"/>
  <c r="AI52" i="1"/>
  <c r="H53" i="1"/>
  <c r="I53" i="1"/>
  <c r="Z53" i="1"/>
  <c r="AA53" i="1"/>
  <c r="AB53" i="1"/>
  <c r="AF53" i="1"/>
  <c r="AG53" i="1"/>
  <c r="AH53" i="1"/>
  <c r="AI53" i="1"/>
  <c r="H54" i="1"/>
  <c r="I54" i="1"/>
  <c r="Z54" i="1"/>
  <c r="AA54" i="1"/>
  <c r="AB54" i="1"/>
  <c r="AF54" i="1"/>
  <c r="AG54" i="1"/>
  <c r="AH54" i="1"/>
  <c r="AI54" i="1"/>
  <c r="H55" i="1"/>
  <c r="I55" i="1"/>
  <c r="Z55" i="1"/>
  <c r="AA55" i="1"/>
  <c r="AB55" i="1"/>
  <c r="AF55" i="1"/>
  <c r="AG55" i="1"/>
  <c r="AH55" i="1"/>
  <c r="AI55" i="1"/>
  <c r="H56" i="1"/>
  <c r="I56" i="1"/>
  <c r="Z56" i="1"/>
  <c r="AA56" i="1"/>
  <c r="AB56" i="1"/>
  <c r="AF56" i="1"/>
  <c r="AG56" i="1"/>
  <c r="AH56" i="1"/>
  <c r="AI56" i="1"/>
  <c r="H739" i="1"/>
  <c r="I739" i="1"/>
  <c r="Z739" i="1"/>
  <c r="AA739" i="1"/>
  <c r="AB739" i="1"/>
  <c r="AF739" i="1"/>
  <c r="AG739" i="1"/>
  <c r="AH739" i="1"/>
  <c r="AI739" i="1"/>
  <c r="H1097" i="1"/>
  <c r="I1097" i="1"/>
  <c r="Z1097" i="1"/>
  <c r="AA1097" i="1"/>
  <c r="AB1097" i="1"/>
  <c r="AF1097" i="1"/>
  <c r="AG1097" i="1"/>
  <c r="AH1097" i="1"/>
  <c r="AI1097" i="1"/>
  <c r="H1931" i="1"/>
  <c r="I1931" i="1"/>
  <c r="Z1931" i="1"/>
  <c r="AA1931" i="1"/>
  <c r="AB1931" i="1"/>
  <c r="AF1931" i="1"/>
  <c r="AG1931" i="1"/>
  <c r="AH1931" i="1"/>
  <c r="AI1931" i="1"/>
  <c r="H1421" i="1"/>
  <c r="I1421" i="1"/>
  <c r="Z1421" i="1"/>
  <c r="AA1421" i="1"/>
  <c r="AB1421" i="1"/>
  <c r="AF1421" i="1"/>
  <c r="AG1421" i="1"/>
  <c r="AH1421" i="1"/>
  <c r="AI1421" i="1"/>
  <c r="H687" i="1"/>
  <c r="I687" i="1"/>
  <c r="Z687" i="1"/>
  <c r="AA687" i="1"/>
  <c r="AB687" i="1"/>
  <c r="AF687" i="1"/>
  <c r="AG687" i="1"/>
  <c r="AH687" i="1"/>
  <c r="AI687" i="1"/>
  <c r="H1336" i="1"/>
  <c r="I1336" i="1"/>
  <c r="Z1336" i="1"/>
  <c r="AA1336" i="1"/>
  <c r="AB1336" i="1"/>
  <c r="AF1336" i="1"/>
  <c r="AG1336" i="1"/>
  <c r="AH1336" i="1"/>
  <c r="AI1336" i="1"/>
  <c r="H428" i="1"/>
  <c r="I428" i="1"/>
  <c r="Z428" i="1"/>
  <c r="AA428" i="1"/>
  <c r="AB428" i="1"/>
  <c r="AF428" i="1"/>
  <c r="AG428" i="1"/>
  <c r="AH428" i="1"/>
  <c r="AI428" i="1"/>
  <c r="H429" i="1"/>
  <c r="I429" i="1"/>
  <c r="Z429" i="1"/>
  <c r="AA429" i="1"/>
  <c r="AB429" i="1"/>
  <c r="AF429" i="1"/>
  <c r="AG429" i="1"/>
  <c r="AH429" i="1"/>
  <c r="AI429" i="1"/>
  <c r="H2268" i="1"/>
  <c r="I2268" i="1"/>
  <c r="Z2268" i="1"/>
  <c r="AA2268" i="1"/>
  <c r="AB2268" i="1"/>
  <c r="AF2268" i="1"/>
  <c r="AG2268" i="1"/>
  <c r="AH2268" i="1"/>
  <c r="AI2268" i="1"/>
  <c r="H2113" i="1"/>
  <c r="I2113" i="1"/>
  <c r="Z2113" i="1"/>
  <c r="AA2113" i="1"/>
  <c r="AB2113" i="1"/>
  <c r="AF2113" i="1"/>
  <c r="AG2113" i="1"/>
  <c r="AH2113" i="1"/>
  <c r="AI2113" i="1"/>
  <c r="H352" i="1"/>
  <c r="I352" i="1"/>
  <c r="Z352" i="1"/>
  <c r="AA352" i="1"/>
  <c r="AB352" i="1"/>
  <c r="AF352" i="1"/>
  <c r="AG352" i="1"/>
  <c r="AH352" i="1"/>
  <c r="AI352" i="1"/>
  <c r="H57" i="1"/>
  <c r="I57" i="1"/>
  <c r="Z57" i="1"/>
  <c r="AA57" i="1"/>
  <c r="AB57" i="1"/>
  <c r="AF57" i="1"/>
  <c r="AG57" i="1"/>
  <c r="AH57" i="1"/>
  <c r="AI57" i="1"/>
  <c r="H58" i="1"/>
  <c r="I58" i="1"/>
  <c r="Z58" i="1"/>
  <c r="AA58" i="1"/>
  <c r="AB58" i="1"/>
  <c r="AF58" i="1"/>
  <c r="AG58" i="1"/>
  <c r="AH58" i="1"/>
  <c r="AI58" i="1"/>
  <c r="H2224" i="1"/>
  <c r="I2224" i="1"/>
  <c r="Z2224" i="1"/>
  <c r="AA2224" i="1"/>
  <c r="AB2224" i="1"/>
  <c r="AF2224" i="1"/>
  <c r="AG2224" i="1"/>
  <c r="AH2224" i="1"/>
  <c r="AI2224" i="1"/>
  <c r="H1988" i="1"/>
  <c r="I1988" i="1"/>
  <c r="Z1988" i="1"/>
  <c r="AA1988" i="1"/>
  <c r="AB1988" i="1"/>
  <c r="AF1988" i="1"/>
  <c r="AG1988" i="1"/>
  <c r="AH1988" i="1"/>
  <c r="AI1988" i="1"/>
  <c r="H1506" i="1"/>
  <c r="I1506" i="1"/>
  <c r="Z1506" i="1"/>
  <c r="AA1506" i="1"/>
  <c r="AB1506" i="1"/>
  <c r="AF1506" i="1"/>
  <c r="AG1506" i="1"/>
  <c r="AH1506" i="1"/>
  <c r="AI1506" i="1"/>
  <c r="H188" i="1"/>
  <c r="I188" i="1"/>
  <c r="Z188" i="1"/>
  <c r="AA188" i="1"/>
  <c r="AB188" i="1"/>
  <c r="AF188" i="1"/>
  <c r="AG188" i="1"/>
  <c r="AH188" i="1"/>
  <c r="AI188" i="1"/>
  <c r="H586" i="1"/>
  <c r="I586" i="1"/>
  <c r="Z586" i="1"/>
  <c r="AA586" i="1"/>
  <c r="AB586" i="1"/>
  <c r="AF586" i="1"/>
  <c r="AG586" i="1"/>
  <c r="AH586" i="1"/>
  <c r="AI586" i="1"/>
  <c r="H587" i="1"/>
  <c r="I587" i="1"/>
  <c r="Z587" i="1"/>
  <c r="AA587" i="1"/>
  <c r="AB587" i="1"/>
  <c r="AF587" i="1"/>
  <c r="AG587" i="1"/>
  <c r="AH587" i="1"/>
  <c r="AI587" i="1"/>
  <c r="H2232" i="1"/>
  <c r="I2232" i="1"/>
  <c r="Z2232" i="1"/>
  <c r="AA2232" i="1"/>
  <c r="AB2232" i="1"/>
  <c r="AF2232" i="1"/>
  <c r="AG2232" i="1"/>
  <c r="AH2232" i="1"/>
  <c r="AI2232" i="1"/>
  <c r="H1422" i="1"/>
  <c r="I1422" i="1"/>
  <c r="Z1422" i="1"/>
  <c r="AA1422" i="1"/>
  <c r="AB1422" i="1"/>
  <c r="AF1422" i="1"/>
  <c r="AG1422" i="1"/>
  <c r="AH1422" i="1"/>
  <c r="AI1422" i="1"/>
  <c r="H845" i="1"/>
  <c r="I845" i="1"/>
  <c r="Z845" i="1"/>
  <c r="AA845" i="1"/>
  <c r="AB845" i="1"/>
  <c r="AF845" i="1"/>
  <c r="AG845" i="1"/>
  <c r="AH845" i="1"/>
  <c r="AI845" i="1"/>
  <c r="H876" i="1"/>
  <c r="I876" i="1"/>
  <c r="Z876" i="1"/>
  <c r="AA876" i="1"/>
  <c r="AB876" i="1"/>
  <c r="AF876" i="1"/>
  <c r="AG876" i="1"/>
  <c r="AH876" i="1"/>
  <c r="AI876" i="1"/>
  <c r="H1633" i="1"/>
  <c r="I1633" i="1"/>
  <c r="Z1633" i="1"/>
  <c r="AA1633" i="1"/>
  <c r="AB1633" i="1"/>
  <c r="AF1633" i="1"/>
  <c r="AG1633" i="1"/>
  <c r="AH1633" i="1"/>
  <c r="AI1633" i="1"/>
  <c r="H1210" i="1"/>
  <c r="I1210" i="1"/>
  <c r="Z1210" i="1"/>
  <c r="AA1210" i="1"/>
  <c r="AB1210" i="1"/>
  <c r="AF1210" i="1"/>
  <c r="AG1210" i="1"/>
  <c r="AH1210" i="1"/>
  <c r="AI1210" i="1"/>
  <c r="H533" i="1"/>
  <c r="I533" i="1"/>
  <c r="Z533" i="1"/>
  <c r="AA533" i="1"/>
  <c r="AB533" i="1"/>
  <c r="AF533" i="1"/>
  <c r="AG533" i="1"/>
  <c r="AH533" i="1"/>
  <c r="AI533" i="1"/>
  <c r="H447" i="1"/>
  <c r="I447" i="1"/>
  <c r="Z447" i="1"/>
  <c r="AA447" i="1"/>
  <c r="AB447" i="1"/>
  <c r="AF447" i="1"/>
  <c r="AG447" i="1"/>
  <c r="AH447" i="1"/>
  <c r="AI447" i="1"/>
  <c r="H1211" i="1"/>
  <c r="I1211" i="1"/>
  <c r="Z1211" i="1"/>
  <c r="AA1211" i="1"/>
  <c r="AB1211" i="1"/>
  <c r="AF1211" i="1"/>
  <c r="AG1211" i="1"/>
  <c r="AH1211" i="1"/>
  <c r="AI1211" i="1"/>
  <c r="H345" i="1"/>
  <c r="I345" i="1"/>
  <c r="Z345" i="1"/>
  <c r="AA345" i="1"/>
  <c r="AB345" i="1"/>
  <c r="AF345" i="1"/>
  <c r="AG345" i="1"/>
  <c r="AH345" i="1"/>
  <c r="AI345" i="1"/>
  <c r="H59" i="1"/>
  <c r="I59" i="1"/>
  <c r="Z59" i="1"/>
  <c r="AA59" i="1"/>
  <c r="AB59" i="1"/>
  <c r="AF59" i="1"/>
  <c r="AG59" i="1"/>
  <c r="AH59" i="1"/>
  <c r="AI59" i="1"/>
  <c r="H1812" i="1"/>
  <c r="I1812" i="1"/>
  <c r="Z1812" i="1"/>
  <c r="AA1812" i="1"/>
  <c r="AB1812" i="1"/>
  <c r="AF1812" i="1"/>
  <c r="AG1812" i="1"/>
  <c r="AH1812" i="1"/>
  <c r="AI1812" i="1"/>
  <c r="H1657" i="1"/>
  <c r="I1657" i="1"/>
  <c r="Z1657" i="1"/>
  <c r="AA1657" i="1"/>
  <c r="AB1657" i="1"/>
  <c r="AF1657" i="1"/>
  <c r="AG1657" i="1"/>
  <c r="AH1657" i="1"/>
  <c r="AI1657" i="1"/>
  <c r="H2444" i="1"/>
  <c r="I2444" i="1"/>
  <c r="Z2444" i="1"/>
  <c r="AA2444" i="1"/>
  <c r="AB2444" i="1"/>
  <c r="AF2444" i="1"/>
  <c r="AG2444" i="1"/>
  <c r="AH2444" i="1"/>
  <c r="AI2444" i="1"/>
  <c r="H534" i="1"/>
  <c r="I534" i="1"/>
  <c r="Z534" i="1"/>
  <c r="AA534" i="1"/>
  <c r="AB534" i="1"/>
  <c r="AF534" i="1"/>
  <c r="AG534" i="1"/>
  <c r="AH534" i="1"/>
  <c r="AI534" i="1"/>
  <c r="H243" i="1"/>
  <c r="I243" i="1"/>
  <c r="Z243" i="1"/>
  <c r="AA243" i="1"/>
  <c r="AB243" i="1"/>
  <c r="AF243" i="1"/>
  <c r="AG243" i="1"/>
  <c r="AH243" i="1"/>
  <c r="AI243" i="1"/>
  <c r="H2445" i="1"/>
  <c r="I2445" i="1"/>
  <c r="Z2445" i="1"/>
  <c r="AA2445" i="1"/>
  <c r="AB2445" i="1"/>
  <c r="AF2445" i="1"/>
  <c r="AG2445" i="1"/>
  <c r="AH2445" i="1"/>
  <c r="AI2445" i="1"/>
  <c r="H1797" i="1"/>
  <c r="I1797" i="1"/>
  <c r="Z1797" i="1"/>
  <c r="AA1797" i="1"/>
  <c r="AB1797" i="1"/>
  <c r="AF1797" i="1"/>
  <c r="AG1797" i="1"/>
  <c r="AH1797" i="1"/>
  <c r="AI1797" i="1"/>
  <c r="H1865" i="1"/>
  <c r="I1865" i="1"/>
  <c r="Z1865" i="1"/>
  <c r="AA1865" i="1"/>
  <c r="AB1865" i="1"/>
  <c r="AF1865" i="1"/>
  <c r="AG1865" i="1"/>
  <c r="AH1865" i="1"/>
  <c r="AI1865" i="1"/>
  <c r="H353" i="1"/>
  <c r="I353" i="1"/>
  <c r="Z353" i="1"/>
  <c r="AA353" i="1"/>
  <c r="AB353" i="1"/>
  <c r="AF353" i="1"/>
  <c r="AG353" i="1"/>
  <c r="AH353" i="1"/>
  <c r="AI353" i="1"/>
  <c r="H60" i="1"/>
  <c r="I60" i="1"/>
  <c r="Z60" i="1"/>
  <c r="AA60" i="1"/>
  <c r="AB60" i="1"/>
  <c r="AF60" i="1"/>
  <c r="AG60" i="1"/>
  <c r="AH60" i="1"/>
  <c r="AI60" i="1"/>
  <c r="H61" i="1"/>
  <c r="I61" i="1"/>
  <c r="Z61" i="1"/>
  <c r="AA61" i="1"/>
  <c r="AB61" i="1"/>
  <c r="AF61" i="1"/>
  <c r="AG61" i="1"/>
  <c r="AH61" i="1"/>
  <c r="AI61" i="1"/>
  <c r="H2002" i="1"/>
  <c r="I2002" i="1"/>
  <c r="Z2002" i="1"/>
  <c r="AA2002" i="1"/>
  <c r="AB2002" i="1"/>
  <c r="AF2002" i="1"/>
  <c r="AG2002" i="1"/>
  <c r="AH2002" i="1"/>
  <c r="AI2002" i="1"/>
  <c r="H1039" i="1"/>
  <c r="I1039" i="1"/>
  <c r="Z1039" i="1"/>
  <c r="AA1039" i="1"/>
  <c r="AB1039" i="1"/>
  <c r="AF1039" i="1"/>
  <c r="AG1039" i="1"/>
  <c r="AH1039" i="1"/>
  <c r="AI1039" i="1"/>
  <c r="H688" i="1"/>
  <c r="I688" i="1"/>
  <c r="Z688" i="1"/>
  <c r="AA688" i="1"/>
  <c r="AB688" i="1"/>
  <c r="AF688" i="1"/>
  <c r="AG688" i="1"/>
  <c r="AH688" i="1"/>
  <c r="AI688" i="1"/>
  <c r="H588" i="1"/>
  <c r="I588" i="1"/>
  <c r="Z588" i="1"/>
  <c r="AA588" i="1"/>
  <c r="AB588" i="1"/>
  <c r="AF588" i="1"/>
  <c r="AG588" i="1"/>
  <c r="AH588" i="1"/>
  <c r="AI588" i="1"/>
  <c r="H1761" i="1"/>
  <c r="I1761" i="1"/>
  <c r="Z1761" i="1"/>
  <c r="AA1761" i="1"/>
  <c r="AB1761" i="1"/>
  <c r="AF1761" i="1"/>
  <c r="AG1761" i="1"/>
  <c r="AH1761" i="1"/>
  <c r="AI1761" i="1"/>
  <c r="H807" i="1"/>
  <c r="I807" i="1"/>
  <c r="Z807" i="1"/>
  <c r="AA807" i="1"/>
  <c r="AB807" i="1"/>
  <c r="AF807" i="1"/>
  <c r="AG807" i="1"/>
  <c r="AH807" i="1"/>
  <c r="AI807" i="1"/>
  <c r="H1507" i="1"/>
  <c r="I1507" i="1"/>
  <c r="Z1507" i="1"/>
  <c r="AA1507" i="1"/>
  <c r="AB1507" i="1"/>
  <c r="AF1507" i="1"/>
  <c r="AG1507" i="1"/>
  <c r="AH1507" i="1"/>
  <c r="AI1507" i="1"/>
  <c r="H1989" i="1"/>
  <c r="I1989" i="1"/>
  <c r="Z1989" i="1"/>
  <c r="AA1989" i="1"/>
  <c r="AB1989" i="1"/>
  <c r="AF1989" i="1"/>
  <c r="AG1989" i="1"/>
  <c r="AH1989" i="1"/>
  <c r="AI1989" i="1"/>
  <c r="H1337" i="1"/>
  <c r="I1337" i="1"/>
  <c r="Z1337" i="1"/>
  <c r="AA1337" i="1"/>
  <c r="AB1337" i="1"/>
  <c r="AF1337" i="1"/>
  <c r="AG1337" i="1"/>
  <c r="AH1337" i="1"/>
  <c r="AI1337" i="1"/>
  <c r="H1234" i="1"/>
  <c r="I1234" i="1"/>
  <c r="Z1234" i="1"/>
  <c r="AA1234" i="1"/>
  <c r="AB1234" i="1"/>
  <c r="AF1234" i="1"/>
  <c r="AG1234" i="1"/>
  <c r="AH1234" i="1"/>
  <c r="AI1234" i="1"/>
  <c r="H535" i="1"/>
  <c r="I535" i="1"/>
  <c r="Z535" i="1"/>
  <c r="AA535" i="1"/>
  <c r="AB535" i="1"/>
  <c r="AF535" i="1"/>
  <c r="AG535" i="1"/>
  <c r="AH535" i="1"/>
  <c r="AI535" i="1"/>
  <c r="H201" i="1"/>
  <c r="I201" i="1"/>
  <c r="Z201" i="1"/>
  <c r="AA201" i="1"/>
  <c r="AB201" i="1"/>
  <c r="AF201" i="1"/>
  <c r="AG201" i="1"/>
  <c r="AH201" i="1"/>
  <c r="AI201" i="1"/>
  <c r="H1603" i="1"/>
  <c r="I1603" i="1"/>
  <c r="Z1603" i="1"/>
  <c r="AA1603" i="1"/>
  <c r="AB1603" i="1"/>
  <c r="AF1603" i="1"/>
  <c r="AG1603" i="1"/>
  <c r="AH1603" i="1"/>
  <c r="AI1603" i="1"/>
  <c r="H1958" i="1"/>
  <c r="I1958" i="1"/>
  <c r="Z1958" i="1"/>
  <c r="AA1958" i="1"/>
  <c r="AB1958" i="1"/>
  <c r="AF1958" i="1"/>
  <c r="AG1958" i="1"/>
  <c r="AH1958" i="1"/>
  <c r="AI1958" i="1"/>
  <c r="H1508" i="1"/>
  <c r="I1508" i="1"/>
  <c r="Z1508" i="1"/>
  <c r="AA1508" i="1"/>
  <c r="AB1508" i="1"/>
  <c r="AF1508" i="1"/>
  <c r="AG1508" i="1"/>
  <c r="AH1508" i="1"/>
  <c r="AI1508" i="1"/>
  <c r="H319" i="1"/>
  <c r="I319" i="1"/>
  <c r="Z319" i="1"/>
  <c r="AA319" i="1"/>
  <c r="AB319" i="1"/>
  <c r="AF319" i="1"/>
  <c r="AG319" i="1"/>
  <c r="AH319" i="1"/>
  <c r="AI319" i="1"/>
  <c r="H2194" i="1"/>
  <c r="I2194" i="1"/>
  <c r="Z2194" i="1"/>
  <c r="AA2194" i="1"/>
  <c r="AB2194" i="1"/>
  <c r="AF2194" i="1"/>
  <c r="AG2194" i="1"/>
  <c r="AH2194" i="1"/>
  <c r="AI2194" i="1"/>
  <c r="H1212" i="1"/>
  <c r="I1212" i="1"/>
  <c r="Z1212" i="1"/>
  <c r="AA1212" i="1"/>
  <c r="AB1212" i="1"/>
  <c r="AF1212" i="1"/>
  <c r="AG1212" i="1"/>
  <c r="AH1212" i="1"/>
  <c r="AI1212" i="1"/>
  <c r="H833" i="1"/>
  <c r="I833" i="1"/>
  <c r="Z833" i="1"/>
  <c r="AA833" i="1"/>
  <c r="AB833" i="1"/>
  <c r="AF833" i="1"/>
  <c r="AG833" i="1"/>
  <c r="AH833" i="1"/>
  <c r="AI833" i="1"/>
  <c r="H675" i="1"/>
  <c r="I675" i="1"/>
  <c r="Z675" i="1"/>
  <c r="AA675" i="1"/>
  <c r="AB675" i="1"/>
  <c r="AF675" i="1"/>
  <c r="AG675" i="1"/>
  <c r="AH675" i="1"/>
  <c r="AI675" i="1"/>
  <c r="H676" i="1"/>
  <c r="I676" i="1"/>
  <c r="Z676" i="1"/>
  <c r="AA676" i="1"/>
  <c r="AB676" i="1"/>
  <c r="AF676" i="1"/>
  <c r="AG676" i="1"/>
  <c r="AH676" i="1"/>
  <c r="AI676" i="1"/>
  <c r="H1658" i="1"/>
  <c r="I1658" i="1"/>
  <c r="Z1658" i="1"/>
  <c r="AA1658" i="1"/>
  <c r="AB1658" i="1"/>
  <c r="AF1658" i="1"/>
  <c r="AG1658" i="1"/>
  <c r="AH1658" i="1"/>
  <c r="AI1658" i="1"/>
  <c r="H740" i="1"/>
  <c r="I740" i="1"/>
  <c r="Z740" i="1"/>
  <c r="AA740" i="1"/>
  <c r="AB740" i="1"/>
  <c r="AF740" i="1"/>
  <c r="AG740" i="1"/>
  <c r="AH740" i="1"/>
  <c r="AI740" i="1"/>
  <c r="H741" i="1"/>
  <c r="I741" i="1"/>
  <c r="Z741" i="1"/>
  <c r="AA741" i="1"/>
  <c r="AB741" i="1"/>
  <c r="AF741" i="1"/>
  <c r="AG741" i="1"/>
  <c r="AH741" i="1"/>
  <c r="AI741" i="1"/>
  <c r="H742" i="1"/>
  <c r="I742" i="1"/>
  <c r="Z742" i="1"/>
  <c r="AA742" i="1"/>
  <c r="AB742" i="1"/>
  <c r="AF742" i="1"/>
  <c r="AG742" i="1"/>
  <c r="AH742" i="1"/>
  <c r="AI742" i="1"/>
  <c r="H743" i="1"/>
  <c r="I743" i="1"/>
  <c r="Z743" i="1"/>
  <c r="AA743" i="1"/>
  <c r="AB743" i="1"/>
  <c r="AF743" i="1"/>
  <c r="AG743" i="1"/>
  <c r="AH743" i="1"/>
  <c r="AI743" i="1"/>
  <c r="H1762" i="1"/>
  <c r="I1762" i="1"/>
  <c r="Z1762" i="1"/>
  <c r="AA1762" i="1"/>
  <c r="AB1762" i="1"/>
  <c r="AF1762" i="1"/>
  <c r="AG1762" i="1"/>
  <c r="AH1762" i="1"/>
  <c r="AI1762" i="1"/>
  <c r="H1697" i="1"/>
  <c r="I1697" i="1"/>
  <c r="Z1697" i="1"/>
  <c r="AA1697" i="1"/>
  <c r="AB1697" i="1"/>
  <c r="AF1697" i="1"/>
  <c r="AG1697" i="1"/>
  <c r="AH1697" i="1"/>
  <c r="AI1697" i="1"/>
  <c r="H1698" i="1"/>
  <c r="I1698" i="1"/>
  <c r="Z1698" i="1"/>
  <c r="AA1698" i="1"/>
  <c r="AB1698" i="1"/>
  <c r="AF1698" i="1"/>
  <c r="AG1698" i="1"/>
  <c r="AH1698" i="1"/>
  <c r="AI1698" i="1"/>
  <c r="H2282" i="1"/>
  <c r="I2282" i="1"/>
  <c r="Z2282" i="1"/>
  <c r="AA2282" i="1"/>
  <c r="AB2282" i="1"/>
  <c r="AF2282" i="1"/>
  <c r="AG2282" i="1"/>
  <c r="AH2282" i="1"/>
  <c r="AI2282" i="1"/>
  <c r="I2396" i="1"/>
  <c r="K2396" i="1" s="1"/>
  <c r="Z2396" i="1"/>
  <c r="AA2396" i="1"/>
  <c r="AB2396" i="1"/>
  <c r="AF2396" i="1"/>
  <c r="AG2396" i="1"/>
  <c r="AH2396" i="1"/>
  <c r="AI2396" i="1"/>
  <c r="H2373" i="1"/>
  <c r="I2373" i="1"/>
  <c r="Z2373" i="1"/>
  <c r="AA2373" i="1"/>
  <c r="AB2373" i="1"/>
  <c r="AF2373" i="1"/>
  <c r="AG2373" i="1"/>
  <c r="AH2373" i="1"/>
  <c r="AI2373" i="1"/>
  <c r="H1297" i="1"/>
  <c r="I1297" i="1"/>
  <c r="Z1297" i="1"/>
  <c r="AA1297" i="1"/>
  <c r="AB1297" i="1"/>
  <c r="AF1297" i="1"/>
  <c r="AG1297" i="1"/>
  <c r="AH1297" i="1"/>
  <c r="AI1297" i="1"/>
  <c r="H705" i="1"/>
  <c r="I705" i="1"/>
  <c r="Z705" i="1"/>
  <c r="AA705" i="1"/>
  <c r="AB705" i="1"/>
  <c r="AF705" i="1"/>
  <c r="AG705" i="1"/>
  <c r="AH705" i="1"/>
  <c r="AI705" i="1"/>
  <c r="H320" i="1"/>
  <c r="K320" i="1" s="1"/>
  <c r="I320" i="1"/>
  <c r="Z320" i="1"/>
  <c r="AA320" i="1"/>
  <c r="AB320" i="1"/>
  <c r="AF320" i="1"/>
  <c r="AG320" i="1"/>
  <c r="AH320" i="1"/>
  <c r="AI320" i="1"/>
  <c r="H1360" i="1"/>
  <c r="I1360" i="1"/>
  <c r="Z1360" i="1"/>
  <c r="AA1360" i="1"/>
  <c r="AB1360" i="1"/>
  <c r="AF1360" i="1"/>
  <c r="AG1360" i="1"/>
  <c r="AH1360" i="1"/>
  <c r="AI1360" i="1"/>
  <c r="H2291" i="1"/>
  <c r="I2291" i="1"/>
  <c r="Z2291" i="1"/>
  <c r="AA2291" i="1"/>
  <c r="AB2291" i="1"/>
  <c r="AF2291" i="1"/>
  <c r="AG2291" i="1"/>
  <c r="AH2291" i="1"/>
  <c r="AI2291" i="1"/>
  <c r="H448" i="1"/>
  <c r="I448" i="1"/>
  <c r="Z448" i="1"/>
  <c r="AA448" i="1"/>
  <c r="AB448" i="1"/>
  <c r="AF448" i="1"/>
  <c r="AG448" i="1"/>
  <c r="AH448" i="1"/>
  <c r="AI448" i="1"/>
  <c r="H1025" i="1"/>
  <c r="I1025" i="1"/>
  <c r="Z1025" i="1"/>
  <c r="AA1025" i="1"/>
  <c r="AB1025" i="1"/>
  <c r="AF1025" i="1"/>
  <c r="AG1025" i="1"/>
  <c r="AH1025" i="1"/>
  <c r="AI1025" i="1"/>
  <c r="H902" i="1"/>
  <c r="I902" i="1"/>
  <c r="Z902" i="1"/>
  <c r="AA902" i="1"/>
  <c r="AB902" i="1"/>
  <c r="AF902" i="1"/>
  <c r="AG902" i="1"/>
  <c r="AH902" i="1"/>
  <c r="AI902" i="1"/>
  <c r="H502" i="1"/>
  <c r="I502" i="1"/>
  <c r="Z502" i="1"/>
  <c r="AA502" i="1"/>
  <c r="AB502" i="1"/>
  <c r="AF502" i="1"/>
  <c r="AG502" i="1"/>
  <c r="AH502" i="1"/>
  <c r="AI502" i="1"/>
  <c r="H846" i="1"/>
  <c r="I846" i="1"/>
  <c r="Z846" i="1"/>
  <c r="AA846" i="1"/>
  <c r="AB846" i="1"/>
  <c r="AF846" i="1"/>
  <c r="AG846" i="1"/>
  <c r="AH846" i="1"/>
  <c r="AI846" i="1"/>
  <c r="H62" i="1"/>
  <c r="K62" i="1" s="1"/>
  <c r="I62" i="1"/>
  <c r="Z62" i="1"/>
  <c r="AA62" i="1"/>
  <c r="AB62" i="1"/>
  <c r="AF62" i="1"/>
  <c r="AG62" i="1"/>
  <c r="AH62" i="1"/>
  <c r="AI62" i="1"/>
  <c r="H63" i="1"/>
  <c r="I63" i="1"/>
  <c r="Z63" i="1"/>
  <c r="AA63" i="1"/>
  <c r="AB63" i="1"/>
  <c r="AF63" i="1"/>
  <c r="AG63" i="1"/>
  <c r="AH63" i="1"/>
  <c r="AI63" i="1"/>
  <c r="H64" i="1"/>
  <c r="I64" i="1"/>
  <c r="Z64" i="1"/>
  <c r="AA64" i="1"/>
  <c r="AB64" i="1"/>
  <c r="AF64" i="1"/>
  <c r="AG64" i="1"/>
  <c r="AH64" i="1"/>
  <c r="AI64" i="1"/>
  <c r="H65" i="1"/>
  <c r="I65" i="1"/>
  <c r="Z65" i="1"/>
  <c r="AA65" i="1"/>
  <c r="AB65" i="1"/>
  <c r="AF65" i="1"/>
  <c r="AG65" i="1"/>
  <c r="AH65" i="1"/>
  <c r="AI65" i="1"/>
  <c r="H66" i="1"/>
  <c r="K66" i="1" s="1"/>
  <c r="I66" i="1"/>
  <c r="Z66" i="1"/>
  <c r="AA66" i="1"/>
  <c r="AB66" i="1"/>
  <c r="AF66" i="1"/>
  <c r="AG66" i="1"/>
  <c r="AH66" i="1"/>
  <c r="AI66" i="1"/>
  <c r="H67" i="1"/>
  <c r="I67" i="1"/>
  <c r="Z67" i="1"/>
  <c r="AA67" i="1"/>
  <c r="AB67" i="1"/>
  <c r="AF67" i="1"/>
  <c r="AG67" i="1"/>
  <c r="AH67" i="1"/>
  <c r="AI67" i="1"/>
  <c r="H68" i="1"/>
  <c r="I68" i="1"/>
  <c r="Z68" i="1"/>
  <c r="AA68" i="1"/>
  <c r="AB68" i="1"/>
  <c r="AF68" i="1"/>
  <c r="AG68" i="1"/>
  <c r="AH68" i="1"/>
  <c r="AI68" i="1"/>
  <c r="H69" i="1"/>
  <c r="I69" i="1"/>
  <c r="Z69" i="1"/>
  <c r="AA69" i="1"/>
  <c r="AB69" i="1"/>
  <c r="AF69" i="1"/>
  <c r="AG69" i="1"/>
  <c r="AH69" i="1"/>
  <c r="AI69" i="1"/>
  <c r="H70" i="1"/>
  <c r="I70" i="1"/>
  <c r="K70" i="1"/>
  <c r="Z70" i="1"/>
  <c r="AA70" i="1"/>
  <c r="AB70" i="1"/>
  <c r="AF70" i="1"/>
  <c r="AG70" i="1"/>
  <c r="AH70" i="1"/>
  <c r="AI70" i="1"/>
  <c r="H2092" i="1"/>
  <c r="I2092" i="1"/>
  <c r="Z2092" i="1"/>
  <c r="AA2092" i="1"/>
  <c r="AB2092" i="1"/>
  <c r="AF2092" i="1"/>
  <c r="AG2092" i="1"/>
  <c r="AH2092" i="1"/>
  <c r="AI2092" i="1"/>
  <c r="H1509" i="1"/>
  <c r="I1509" i="1"/>
  <c r="K1509" i="1" s="1"/>
  <c r="Z1509" i="1"/>
  <c r="AA1509" i="1"/>
  <c r="AB1509" i="1"/>
  <c r="AF1509" i="1"/>
  <c r="AG1509" i="1"/>
  <c r="AH1509" i="1"/>
  <c r="AI1509" i="1"/>
  <c r="H189" i="1"/>
  <c r="I189" i="1"/>
  <c r="Z189" i="1"/>
  <c r="AA189" i="1"/>
  <c r="AB189" i="1"/>
  <c r="AF189" i="1"/>
  <c r="AG189" i="1"/>
  <c r="AH189" i="1"/>
  <c r="AI189" i="1"/>
  <c r="H1361" i="1"/>
  <c r="I1361" i="1"/>
  <c r="K1361" i="1" s="1"/>
  <c r="Z1361" i="1"/>
  <c r="AA1361" i="1"/>
  <c r="AB1361" i="1"/>
  <c r="AF1361" i="1"/>
  <c r="AG1361" i="1"/>
  <c r="AH1361" i="1"/>
  <c r="AI1361" i="1"/>
  <c r="H808" i="1"/>
  <c r="I808" i="1"/>
  <c r="Z808" i="1"/>
  <c r="AA808" i="1"/>
  <c r="AB808" i="1"/>
  <c r="AF808" i="1"/>
  <c r="AG808" i="1"/>
  <c r="AH808" i="1"/>
  <c r="AI808" i="1"/>
  <c r="H367" i="1"/>
  <c r="I367" i="1"/>
  <c r="Z367" i="1"/>
  <c r="AA367" i="1"/>
  <c r="AB367" i="1"/>
  <c r="AF367" i="1"/>
  <c r="AG367" i="1"/>
  <c r="AH367" i="1"/>
  <c r="AI367" i="1"/>
  <c r="H1111" i="1"/>
  <c r="I1111" i="1"/>
  <c r="Z1111" i="1"/>
  <c r="AA1111" i="1"/>
  <c r="AB1111" i="1"/>
  <c r="AF1111" i="1"/>
  <c r="AG1111" i="1"/>
  <c r="AH1111" i="1"/>
  <c r="AI1111" i="1"/>
  <c r="H321" i="1"/>
  <c r="I321" i="1"/>
  <c r="Z321" i="1"/>
  <c r="AA321" i="1"/>
  <c r="AB321" i="1"/>
  <c r="AF321" i="1"/>
  <c r="AG321" i="1"/>
  <c r="AH321" i="1"/>
  <c r="AI321" i="1"/>
  <c r="H322" i="1"/>
  <c r="I322" i="1"/>
  <c r="Z322" i="1"/>
  <c r="AA322" i="1"/>
  <c r="AB322" i="1"/>
  <c r="AF322" i="1"/>
  <c r="AG322" i="1"/>
  <c r="AJ322" i="1" s="1"/>
  <c r="AH322" i="1"/>
  <c r="AI322" i="1"/>
  <c r="H323" i="1"/>
  <c r="I323" i="1"/>
  <c r="Z323" i="1"/>
  <c r="AA323" i="1"/>
  <c r="AB323" i="1"/>
  <c r="AF323" i="1"/>
  <c r="AG323" i="1"/>
  <c r="AH323" i="1"/>
  <c r="AI323" i="1"/>
  <c r="AJ323" i="1" s="1"/>
  <c r="H2226" i="1"/>
  <c r="I2226" i="1"/>
  <c r="Z2226" i="1"/>
  <c r="AA2226" i="1"/>
  <c r="AB2226" i="1"/>
  <c r="AF2226" i="1"/>
  <c r="AG2226" i="1"/>
  <c r="AH2226" i="1"/>
  <c r="AI2226" i="1"/>
  <c r="H1183" i="1"/>
  <c r="I1183" i="1"/>
  <c r="Z1183" i="1"/>
  <c r="AA1183" i="1"/>
  <c r="AB1183" i="1"/>
  <c r="AF1183" i="1"/>
  <c r="AG1183" i="1"/>
  <c r="AH1183" i="1"/>
  <c r="AI1183" i="1"/>
  <c r="H503" i="1"/>
  <c r="I503" i="1"/>
  <c r="Z503" i="1"/>
  <c r="AA503" i="1"/>
  <c r="AB503" i="1"/>
  <c r="AF503" i="1"/>
  <c r="AG503" i="1"/>
  <c r="AH503" i="1"/>
  <c r="AI503" i="1"/>
  <c r="H504" i="1"/>
  <c r="I504" i="1"/>
  <c r="Z504" i="1"/>
  <c r="AA504" i="1"/>
  <c r="AB504" i="1"/>
  <c r="AF504" i="1"/>
  <c r="AG504" i="1"/>
  <c r="AH504" i="1"/>
  <c r="AI504" i="1"/>
  <c r="H1423" i="1"/>
  <c r="I1423" i="1"/>
  <c r="K1423" i="1" s="1"/>
  <c r="Z1423" i="1"/>
  <c r="AA1423" i="1"/>
  <c r="AB1423" i="1"/>
  <c r="AF1423" i="1"/>
  <c r="AG1423" i="1"/>
  <c r="AH1423" i="1"/>
  <c r="AI1423" i="1"/>
  <c r="H1057" i="1"/>
  <c r="I1057" i="1"/>
  <c r="Z1057" i="1"/>
  <c r="AA1057" i="1"/>
  <c r="AB1057" i="1"/>
  <c r="AF1057" i="1"/>
  <c r="AG1057" i="1"/>
  <c r="AH1057" i="1"/>
  <c r="AI1057" i="1"/>
  <c r="H715" i="1"/>
  <c r="I715" i="1"/>
  <c r="K715" i="1" s="1"/>
  <c r="Z715" i="1"/>
  <c r="AA715" i="1"/>
  <c r="AB715" i="1"/>
  <c r="AE715" i="1"/>
  <c r="AF715" i="1"/>
  <c r="AG715" i="1"/>
  <c r="AH715" i="1"/>
  <c r="AI715" i="1"/>
  <c r="H1058" i="1"/>
  <c r="I1058" i="1"/>
  <c r="Z1058" i="1"/>
  <c r="AA1058" i="1"/>
  <c r="AB1058" i="1"/>
  <c r="AF1058" i="1"/>
  <c r="AG1058" i="1"/>
  <c r="AH1058" i="1"/>
  <c r="AI1058" i="1"/>
  <c r="H589" i="1"/>
  <c r="I589" i="1"/>
  <c r="Z589" i="1"/>
  <c r="AA589" i="1"/>
  <c r="AB589" i="1"/>
  <c r="AF589" i="1"/>
  <c r="AG589" i="1"/>
  <c r="AH589" i="1"/>
  <c r="AI589" i="1"/>
  <c r="H1059" i="1"/>
  <c r="I1059" i="1"/>
  <c r="Z1059" i="1"/>
  <c r="AA1059" i="1"/>
  <c r="AB1059" i="1"/>
  <c r="AF1059" i="1"/>
  <c r="AG1059" i="1"/>
  <c r="AH1059" i="1"/>
  <c r="AI1059" i="1"/>
  <c r="H834" i="1"/>
  <c r="I834" i="1"/>
  <c r="Z834" i="1"/>
  <c r="AA834" i="1"/>
  <c r="AB834" i="1"/>
  <c r="AF834" i="1"/>
  <c r="AG834" i="1"/>
  <c r="AH834" i="1"/>
  <c r="AI834" i="1"/>
  <c r="H903" i="1"/>
  <c r="I903" i="1"/>
  <c r="Z903" i="1"/>
  <c r="AA903" i="1"/>
  <c r="AB903" i="1"/>
  <c r="AF903" i="1"/>
  <c r="AG903" i="1"/>
  <c r="AJ903" i="1" s="1"/>
  <c r="AH903" i="1"/>
  <c r="AI903" i="1"/>
  <c r="H505" i="1"/>
  <c r="I505" i="1"/>
  <c r="Z505" i="1"/>
  <c r="AA505" i="1"/>
  <c r="AB505" i="1"/>
  <c r="AF505" i="1"/>
  <c r="AG505" i="1"/>
  <c r="AH505" i="1"/>
  <c r="AI505" i="1"/>
  <c r="H847" i="1"/>
  <c r="I847" i="1"/>
  <c r="Z847" i="1"/>
  <c r="AA847" i="1"/>
  <c r="AB847" i="1"/>
  <c r="AF847" i="1"/>
  <c r="AG847" i="1"/>
  <c r="AH847" i="1"/>
  <c r="AI847" i="1"/>
  <c r="H785" i="1"/>
  <c r="I785" i="1"/>
  <c r="Z785" i="1"/>
  <c r="AA785" i="1"/>
  <c r="AB785" i="1"/>
  <c r="AF785" i="1"/>
  <c r="AG785" i="1"/>
  <c r="AH785" i="1"/>
  <c r="AI785" i="1"/>
  <c r="H202" i="1"/>
  <c r="I202" i="1"/>
  <c r="Z202" i="1"/>
  <c r="AA202" i="1"/>
  <c r="AB202" i="1"/>
  <c r="AF202" i="1"/>
  <c r="AG202" i="1"/>
  <c r="AH202" i="1"/>
  <c r="AI202" i="1"/>
  <c r="H1256" i="1"/>
  <c r="I1256" i="1"/>
  <c r="Z1256" i="1"/>
  <c r="AA1256" i="1"/>
  <c r="AB1256" i="1"/>
  <c r="AF1256" i="1"/>
  <c r="AG1256" i="1"/>
  <c r="AH1256" i="1"/>
  <c r="AI1256" i="1"/>
  <c r="H1932" i="1"/>
  <c r="I1932" i="1"/>
  <c r="Z1932" i="1"/>
  <c r="AA1932" i="1"/>
  <c r="AB1932" i="1"/>
  <c r="AF1932" i="1"/>
  <c r="AG1932" i="1"/>
  <c r="AH1932" i="1"/>
  <c r="AJ1932" i="1" s="1"/>
  <c r="AI1932" i="1"/>
  <c r="H1424" i="1"/>
  <c r="I1424" i="1"/>
  <c r="Z1424" i="1"/>
  <c r="AA1424" i="1"/>
  <c r="AB1424" i="1"/>
  <c r="AF1424" i="1"/>
  <c r="AG1424" i="1"/>
  <c r="AH1424" i="1"/>
  <c r="AI1424" i="1"/>
  <c r="H1959" i="1"/>
  <c r="I1959" i="1"/>
  <c r="Z1959" i="1"/>
  <c r="AA1959" i="1"/>
  <c r="AB1959" i="1"/>
  <c r="AF1959" i="1"/>
  <c r="AG1959" i="1"/>
  <c r="AH1959" i="1"/>
  <c r="AJ1959" i="1" s="1"/>
  <c r="AI1959" i="1"/>
  <c r="H877" i="1"/>
  <c r="I877" i="1"/>
  <c r="Z877" i="1"/>
  <c r="AA877" i="1"/>
  <c r="AB877" i="1"/>
  <c r="AF877" i="1"/>
  <c r="AG877" i="1"/>
  <c r="AH877" i="1"/>
  <c r="AI877" i="1"/>
  <c r="H904" i="1"/>
  <c r="I904" i="1"/>
  <c r="Z904" i="1"/>
  <c r="AA904" i="1"/>
  <c r="AB904" i="1"/>
  <c r="AF904" i="1"/>
  <c r="AG904" i="1"/>
  <c r="AH904" i="1"/>
  <c r="AI904" i="1"/>
  <c r="H506" i="1"/>
  <c r="I506" i="1"/>
  <c r="Z506" i="1"/>
  <c r="AA506" i="1"/>
  <c r="AB506" i="1"/>
  <c r="AF506" i="1"/>
  <c r="AG506" i="1"/>
  <c r="AH506" i="1"/>
  <c r="AI506" i="1"/>
  <c r="H1933" i="1"/>
  <c r="I1933" i="1"/>
  <c r="Z1933" i="1"/>
  <c r="AA1933" i="1"/>
  <c r="AB1933" i="1"/>
  <c r="AF1933" i="1"/>
  <c r="AG1933" i="1"/>
  <c r="AH1933" i="1"/>
  <c r="AI1933" i="1"/>
  <c r="H1896" i="1"/>
  <c r="I1896" i="1"/>
  <c r="Z1896" i="1"/>
  <c r="AA1896" i="1"/>
  <c r="AB1896" i="1"/>
  <c r="AF1896" i="1"/>
  <c r="AG1896" i="1"/>
  <c r="AH1896" i="1"/>
  <c r="AI1896" i="1"/>
  <c r="H1213" i="1"/>
  <c r="I1213" i="1"/>
  <c r="Z1213" i="1"/>
  <c r="AA1213" i="1"/>
  <c r="AB1213" i="1"/>
  <c r="AF1213" i="1"/>
  <c r="AG1213" i="1"/>
  <c r="AH1213" i="1"/>
  <c r="AI1213" i="1"/>
  <c r="H1425" i="1"/>
  <c r="I1425" i="1"/>
  <c r="Z1425" i="1"/>
  <c r="AA1425" i="1"/>
  <c r="AB1425" i="1"/>
  <c r="AF1425" i="1"/>
  <c r="AG1425" i="1"/>
  <c r="AH1425" i="1"/>
  <c r="AI1425" i="1"/>
  <c r="H716" i="1"/>
  <c r="K716" i="1" s="1"/>
  <c r="I716" i="1"/>
  <c r="Z716" i="1"/>
  <c r="AA716" i="1"/>
  <c r="AB716" i="1"/>
  <c r="AF716" i="1"/>
  <c r="AG716" i="1"/>
  <c r="AH716" i="1"/>
  <c r="AJ716" i="1" s="1"/>
  <c r="AI716" i="1"/>
  <c r="H717" i="1"/>
  <c r="I717" i="1"/>
  <c r="Z717" i="1"/>
  <c r="AA717" i="1"/>
  <c r="AB717" i="1"/>
  <c r="AF717" i="1"/>
  <c r="AG717" i="1"/>
  <c r="AH717" i="1"/>
  <c r="AI717" i="1"/>
  <c r="H1929" i="1"/>
  <c r="I1929" i="1"/>
  <c r="Z1929" i="1"/>
  <c r="AA1929" i="1"/>
  <c r="AB1929" i="1"/>
  <c r="AF1929" i="1"/>
  <c r="AG1929" i="1"/>
  <c r="AH1929" i="1"/>
  <c r="AI1929" i="1"/>
  <c r="H536" i="1"/>
  <c r="I536" i="1"/>
  <c r="Z536" i="1"/>
  <c r="AA536" i="1"/>
  <c r="AB536" i="1"/>
  <c r="AF536" i="1"/>
  <c r="AG536" i="1"/>
  <c r="AH536" i="1"/>
  <c r="AI536" i="1"/>
  <c r="H271" i="1"/>
  <c r="I271" i="1"/>
  <c r="Z271" i="1"/>
  <c r="AA271" i="1"/>
  <c r="AB271" i="1"/>
  <c r="AF271" i="1"/>
  <c r="AG271" i="1"/>
  <c r="AH271" i="1"/>
  <c r="AI271" i="1"/>
  <c r="H272" i="1"/>
  <c r="I272" i="1"/>
  <c r="Z272" i="1"/>
  <c r="AA272" i="1"/>
  <c r="AB272" i="1"/>
  <c r="AF272" i="1"/>
  <c r="AG272" i="1"/>
  <c r="AH272" i="1"/>
  <c r="AI272" i="1"/>
  <c r="H1235" i="1"/>
  <c r="I1235" i="1"/>
  <c r="Z1235" i="1"/>
  <c r="AA1235" i="1"/>
  <c r="AB1235" i="1"/>
  <c r="AF1235" i="1"/>
  <c r="AG1235" i="1"/>
  <c r="AH1235" i="1"/>
  <c r="AI1235" i="1"/>
  <c r="H449" i="1"/>
  <c r="I449" i="1"/>
  <c r="Z449" i="1"/>
  <c r="AA449" i="1"/>
  <c r="AB449" i="1"/>
  <c r="AF449" i="1"/>
  <c r="AG449" i="1"/>
  <c r="AH449" i="1"/>
  <c r="AI449" i="1"/>
  <c r="H450" i="1"/>
  <c r="I450" i="1"/>
  <c r="Z450" i="1"/>
  <c r="AA450" i="1"/>
  <c r="AB450" i="1"/>
  <c r="AF450" i="1"/>
  <c r="AG450" i="1"/>
  <c r="AJ450" i="1" s="1"/>
  <c r="AH450" i="1"/>
  <c r="AI450" i="1"/>
  <c r="H905" i="1"/>
  <c r="I905" i="1"/>
  <c r="Z905" i="1"/>
  <c r="AA905" i="1"/>
  <c r="AB905" i="1"/>
  <c r="AF905" i="1"/>
  <c r="AG905" i="1"/>
  <c r="AH905" i="1"/>
  <c r="AI905" i="1"/>
  <c r="H878" i="1"/>
  <c r="I878" i="1"/>
  <c r="Z878" i="1"/>
  <c r="AA878" i="1"/>
  <c r="AB878" i="1"/>
  <c r="AF878" i="1"/>
  <c r="AG878" i="1"/>
  <c r="AH878" i="1"/>
  <c r="AI878" i="1"/>
  <c r="H2195" i="1"/>
  <c r="I2195" i="1"/>
  <c r="Z2195" i="1"/>
  <c r="AA2195" i="1"/>
  <c r="AB2195" i="1"/>
  <c r="AF2195" i="1"/>
  <c r="AG2195" i="1"/>
  <c r="AH2195" i="1"/>
  <c r="AI2195" i="1"/>
  <c r="H2009" i="1"/>
  <c r="I2009" i="1"/>
  <c r="Z2009" i="1"/>
  <c r="AA2009" i="1"/>
  <c r="AB2009" i="1"/>
  <c r="AF2009" i="1"/>
  <c r="AG2009" i="1"/>
  <c r="AJ2009" i="1" s="1"/>
  <c r="AH2009" i="1"/>
  <c r="AI2009" i="1"/>
  <c r="H2073" i="1"/>
  <c r="K2073" i="1" s="1"/>
  <c r="I2073" i="1"/>
  <c r="Z2073" i="1"/>
  <c r="AA2073" i="1"/>
  <c r="AB2073" i="1"/>
  <c r="AF2073" i="1"/>
  <c r="AG2073" i="1"/>
  <c r="AH2073" i="1"/>
  <c r="AI2073" i="1"/>
  <c r="H1060" i="1"/>
  <c r="I1060" i="1"/>
  <c r="Z1060" i="1"/>
  <c r="AA1060" i="1"/>
  <c r="AB1060" i="1"/>
  <c r="AF1060" i="1"/>
  <c r="AG1060" i="1"/>
  <c r="AH1060" i="1"/>
  <c r="AI1060" i="1"/>
  <c r="H2102" i="1"/>
  <c r="I2102" i="1"/>
  <c r="Z2102" i="1"/>
  <c r="AA2102" i="1"/>
  <c r="AB2102" i="1"/>
  <c r="AF2102" i="1"/>
  <c r="AG2102" i="1"/>
  <c r="AH2102" i="1"/>
  <c r="AI2102" i="1"/>
  <c r="H1645" i="1"/>
  <c r="I1645" i="1"/>
  <c r="Z1645" i="1"/>
  <c r="AA1645" i="1"/>
  <c r="AB1645" i="1"/>
  <c r="AF1645" i="1"/>
  <c r="AG1645" i="1"/>
  <c r="AH1645" i="1"/>
  <c r="AI1645" i="1"/>
  <c r="H906" i="1"/>
  <c r="K906" i="1" s="1"/>
  <c r="I906" i="1"/>
  <c r="Z906" i="1"/>
  <c r="AA906" i="1"/>
  <c r="AB906" i="1"/>
  <c r="AF906" i="1"/>
  <c r="AG906" i="1"/>
  <c r="AH906" i="1"/>
  <c r="AI906" i="1"/>
  <c r="H1833" i="1"/>
  <c r="I1833" i="1"/>
  <c r="Z1833" i="1"/>
  <c r="AA1833" i="1"/>
  <c r="AB1833" i="1"/>
  <c r="AF1833" i="1"/>
  <c r="AG1833" i="1"/>
  <c r="AH1833" i="1"/>
  <c r="AI1833" i="1"/>
  <c r="H354" i="1"/>
  <c r="K354" i="1" s="1"/>
  <c r="I354" i="1"/>
  <c r="Z354" i="1"/>
  <c r="AA354" i="1"/>
  <c r="AB354" i="1"/>
  <c r="AF354" i="1"/>
  <c r="AG354" i="1"/>
  <c r="AH354" i="1"/>
  <c r="AI354" i="1"/>
  <c r="H71" i="1"/>
  <c r="I71" i="1"/>
  <c r="Z71" i="1"/>
  <c r="AA71" i="1"/>
  <c r="AB71" i="1"/>
  <c r="AF71" i="1"/>
  <c r="AG71" i="1"/>
  <c r="AH71" i="1"/>
  <c r="AI71" i="1"/>
  <c r="H301" i="1"/>
  <c r="K301" i="1" s="1"/>
  <c r="I301" i="1"/>
  <c r="Z301" i="1"/>
  <c r="AA301" i="1"/>
  <c r="AB301" i="1"/>
  <c r="AF301" i="1"/>
  <c r="AG301" i="1"/>
  <c r="AH301" i="1"/>
  <c r="AI301" i="1"/>
  <c r="H302" i="1"/>
  <c r="K302" i="1" s="1"/>
  <c r="I302" i="1"/>
  <c r="Z302" i="1"/>
  <c r="AA302" i="1"/>
  <c r="AB302" i="1"/>
  <c r="AF302" i="1"/>
  <c r="AG302" i="1"/>
  <c r="AH302" i="1"/>
  <c r="AI302" i="1"/>
  <c r="H718" i="1"/>
  <c r="I718" i="1"/>
  <c r="Z718" i="1"/>
  <c r="AA718" i="1"/>
  <c r="AB718" i="1"/>
  <c r="AF718" i="1"/>
  <c r="AG718" i="1"/>
  <c r="AH718" i="1"/>
  <c r="AI718" i="1"/>
  <c r="H308" i="1"/>
  <c r="I308" i="1"/>
  <c r="Z308" i="1"/>
  <c r="AA308" i="1"/>
  <c r="AB308" i="1"/>
  <c r="AF308" i="1"/>
  <c r="AG308" i="1"/>
  <c r="AH308" i="1"/>
  <c r="AI308" i="1"/>
  <c r="H590" i="1"/>
  <c r="K590" i="1" s="1"/>
  <c r="I590" i="1"/>
  <c r="Z590" i="1"/>
  <c r="AA590" i="1"/>
  <c r="AB590" i="1"/>
  <c r="AF590" i="1"/>
  <c r="AG590" i="1"/>
  <c r="AH590" i="1"/>
  <c r="AI590" i="1"/>
  <c r="H324" i="1"/>
  <c r="I324" i="1"/>
  <c r="Z324" i="1"/>
  <c r="AA324" i="1"/>
  <c r="AB324" i="1"/>
  <c r="AF324" i="1"/>
  <c r="AG324" i="1"/>
  <c r="AH324" i="1"/>
  <c r="AI324" i="1"/>
  <c r="H1699" i="1"/>
  <c r="I1699" i="1"/>
  <c r="Z1699" i="1"/>
  <c r="AA1699" i="1"/>
  <c r="AB1699" i="1"/>
  <c r="AF1699" i="1"/>
  <c r="AG1699" i="1"/>
  <c r="AH1699" i="1"/>
  <c r="AI1699" i="1"/>
  <c r="H835" i="1"/>
  <c r="I835" i="1"/>
  <c r="Z835" i="1"/>
  <c r="AA835" i="1"/>
  <c r="AB835" i="1"/>
  <c r="AF835" i="1"/>
  <c r="AG835" i="1"/>
  <c r="AH835" i="1"/>
  <c r="AI835" i="1"/>
  <c r="H1982" i="1"/>
  <c r="K1982" i="1" s="1"/>
  <c r="I1982" i="1"/>
  <c r="Z1982" i="1"/>
  <c r="AA1982" i="1"/>
  <c r="AB1982" i="1"/>
  <c r="AF1982" i="1"/>
  <c r="AG1982" i="1"/>
  <c r="AH1982" i="1"/>
  <c r="AJ1982" i="1" s="1"/>
  <c r="AI1982" i="1"/>
  <c r="H1298" i="1"/>
  <c r="I1298" i="1"/>
  <c r="Z1298" i="1"/>
  <c r="AA1298" i="1"/>
  <c r="AB1298" i="1"/>
  <c r="AF1298" i="1"/>
  <c r="AG1298" i="1"/>
  <c r="AH1298" i="1"/>
  <c r="AI1298" i="1"/>
  <c r="H2269" i="1"/>
  <c r="I2269" i="1"/>
  <c r="Z2269" i="1"/>
  <c r="AA2269" i="1"/>
  <c r="AB2269" i="1"/>
  <c r="AF2269" i="1"/>
  <c r="AG2269" i="1"/>
  <c r="AH2269" i="1"/>
  <c r="AI2269" i="1"/>
  <c r="H2077" i="1"/>
  <c r="I2077" i="1"/>
  <c r="Z2077" i="1"/>
  <c r="AA2077" i="1"/>
  <c r="AB2077" i="1"/>
  <c r="AF2077" i="1"/>
  <c r="AG2077" i="1"/>
  <c r="AH2077" i="1"/>
  <c r="AI2077" i="1"/>
  <c r="H2426" i="1"/>
  <c r="I2426" i="1"/>
  <c r="Z2426" i="1"/>
  <c r="AA2426" i="1"/>
  <c r="AB2426" i="1"/>
  <c r="AF2426" i="1"/>
  <c r="AG2426" i="1"/>
  <c r="AH2426" i="1"/>
  <c r="AI2426" i="1"/>
  <c r="H2384" i="1"/>
  <c r="I2384" i="1"/>
  <c r="Z2384" i="1"/>
  <c r="AA2384" i="1"/>
  <c r="AB2384" i="1"/>
  <c r="AF2384" i="1"/>
  <c r="AG2384" i="1"/>
  <c r="AH2384" i="1"/>
  <c r="AI2384" i="1"/>
  <c r="H1763" i="1"/>
  <c r="I1763" i="1"/>
  <c r="Z1763" i="1"/>
  <c r="AA1763" i="1"/>
  <c r="AB1763" i="1"/>
  <c r="AF1763" i="1"/>
  <c r="AG1763" i="1"/>
  <c r="AH1763" i="1"/>
  <c r="AI1763" i="1"/>
  <c r="H1934" i="1"/>
  <c r="I1934" i="1"/>
  <c r="Z1934" i="1"/>
  <c r="AA1934" i="1"/>
  <c r="AB1934" i="1"/>
  <c r="AF1934" i="1"/>
  <c r="AG1934" i="1"/>
  <c r="AH1934" i="1"/>
  <c r="AI1934" i="1"/>
  <c r="H2309" i="1"/>
  <c r="I2309" i="1"/>
  <c r="Z2309" i="1"/>
  <c r="AA2309" i="1"/>
  <c r="AB2309" i="1"/>
  <c r="AF2309" i="1"/>
  <c r="AG2309" i="1"/>
  <c r="AH2309" i="1"/>
  <c r="AI2309" i="1"/>
  <c r="H2390" i="1"/>
  <c r="I2390" i="1"/>
  <c r="Z2390" i="1"/>
  <c r="AA2390" i="1"/>
  <c r="AB2390" i="1"/>
  <c r="AF2390" i="1"/>
  <c r="AG2390" i="1"/>
  <c r="AH2390" i="1"/>
  <c r="AI2390" i="1"/>
  <c r="H1659" i="1"/>
  <c r="I1659" i="1"/>
  <c r="Z1659" i="1"/>
  <c r="AA1659" i="1"/>
  <c r="AB1659" i="1"/>
  <c r="AF1659" i="1"/>
  <c r="AG1659" i="1"/>
  <c r="AH1659" i="1"/>
  <c r="AI1659" i="1"/>
  <c r="H591" i="1"/>
  <c r="I591" i="1"/>
  <c r="Z591" i="1"/>
  <c r="AA591" i="1"/>
  <c r="AB591" i="1"/>
  <c r="AF591" i="1"/>
  <c r="AG591" i="1"/>
  <c r="AH591" i="1"/>
  <c r="AI591" i="1"/>
  <c r="H1426" i="1"/>
  <c r="I1426" i="1"/>
  <c r="Z1426" i="1"/>
  <c r="AA1426" i="1"/>
  <c r="AB1426" i="1"/>
  <c r="AF1426" i="1"/>
  <c r="AG1426" i="1"/>
  <c r="AH1426" i="1"/>
  <c r="AI1426" i="1"/>
  <c r="H1730" i="1"/>
  <c r="I1730" i="1"/>
  <c r="Z1730" i="1"/>
  <c r="AA1730" i="1"/>
  <c r="AB1730" i="1"/>
  <c r="AF1730" i="1"/>
  <c r="AG1730" i="1"/>
  <c r="AH1730" i="1"/>
  <c r="AI1730" i="1"/>
  <c r="H1061" i="1"/>
  <c r="I1061" i="1"/>
  <c r="Z1061" i="1"/>
  <c r="AA1061" i="1"/>
  <c r="AB1061" i="1"/>
  <c r="AF1061" i="1"/>
  <c r="AG1061" i="1"/>
  <c r="AH1061" i="1"/>
  <c r="AI1061" i="1"/>
  <c r="H1510" i="1"/>
  <c r="I1510" i="1"/>
  <c r="Z1510" i="1"/>
  <c r="AA1510" i="1"/>
  <c r="AB1510" i="1"/>
  <c r="AF1510" i="1"/>
  <c r="AG1510" i="1"/>
  <c r="AH1510" i="1"/>
  <c r="AI1510" i="1"/>
  <c r="H2233" i="1"/>
  <c r="I2233" i="1"/>
  <c r="Z2233" i="1"/>
  <c r="AA2233" i="1"/>
  <c r="AB2233" i="1"/>
  <c r="AF2233" i="1"/>
  <c r="AG2233" i="1"/>
  <c r="AH2233" i="1"/>
  <c r="AI2233" i="1"/>
  <c r="H1062" i="1"/>
  <c r="I1062" i="1"/>
  <c r="Z1062" i="1"/>
  <c r="AA1062" i="1"/>
  <c r="AB1062" i="1"/>
  <c r="AF1062" i="1"/>
  <c r="AG1062" i="1"/>
  <c r="AH1062" i="1"/>
  <c r="AI1062" i="1"/>
  <c r="H719" i="1"/>
  <c r="I719" i="1"/>
  <c r="Z719" i="1"/>
  <c r="AA719" i="1"/>
  <c r="AB719" i="1"/>
  <c r="AF719" i="1"/>
  <c r="AG719" i="1"/>
  <c r="AH719" i="1"/>
  <c r="AI719" i="1"/>
  <c r="H2325" i="1"/>
  <c r="I2325" i="1"/>
  <c r="Z2325" i="1"/>
  <c r="AA2325" i="1"/>
  <c r="AB2325" i="1"/>
  <c r="AF2325" i="1"/>
  <c r="AG2325" i="1"/>
  <c r="AH2325" i="1"/>
  <c r="AI2325" i="1"/>
  <c r="H2250" i="1"/>
  <c r="I2250" i="1"/>
  <c r="Z2250" i="1"/>
  <c r="AA2250" i="1"/>
  <c r="AB2250" i="1"/>
  <c r="AF2250" i="1"/>
  <c r="AG2250" i="1"/>
  <c r="AH2250" i="1"/>
  <c r="AI2250" i="1"/>
  <c r="H1935" i="1"/>
  <c r="I1935" i="1"/>
  <c r="Z1935" i="1"/>
  <c r="AA1935" i="1"/>
  <c r="AB1935" i="1"/>
  <c r="AF1935" i="1"/>
  <c r="AG1935" i="1"/>
  <c r="AH1935" i="1"/>
  <c r="AI1935" i="1"/>
  <c r="H1576" i="1"/>
  <c r="I1576" i="1"/>
  <c r="Z1576" i="1"/>
  <c r="AA1576" i="1"/>
  <c r="AB1576" i="1"/>
  <c r="AF1576" i="1"/>
  <c r="AG1576" i="1"/>
  <c r="AJ1576" i="1" s="1"/>
  <c r="AH1576" i="1"/>
  <c r="AI1576" i="1"/>
  <c r="H644" i="1"/>
  <c r="I644" i="1"/>
  <c r="Z644" i="1"/>
  <c r="AA644" i="1"/>
  <c r="AB644" i="1"/>
  <c r="AF644" i="1"/>
  <c r="AG644" i="1"/>
  <c r="AH644" i="1"/>
  <c r="AI644" i="1"/>
  <c r="AJ644" i="1" s="1"/>
  <c r="H244" i="1"/>
  <c r="I244" i="1"/>
  <c r="Z244" i="1"/>
  <c r="AA244" i="1"/>
  <c r="AB244" i="1"/>
  <c r="AF244" i="1"/>
  <c r="AG244" i="1"/>
  <c r="AJ244" i="1" s="1"/>
  <c r="AH244" i="1"/>
  <c r="AI244" i="1"/>
  <c r="H2290" i="1"/>
  <c r="I2290" i="1"/>
  <c r="Z2290" i="1"/>
  <c r="AA2290" i="1"/>
  <c r="AB2290" i="1"/>
  <c r="AF2290" i="1"/>
  <c r="AG2290" i="1"/>
  <c r="AH2290" i="1"/>
  <c r="AI2290" i="1"/>
  <c r="H1787" i="1"/>
  <c r="I1787" i="1"/>
  <c r="Z1787" i="1"/>
  <c r="AA1787" i="1"/>
  <c r="AB1787" i="1"/>
  <c r="AF1787" i="1"/>
  <c r="AG1787" i="1"/>
  <c r="AH1787" i="1"/>
  <c r="AI1787" i="1"/>
  <c r="H2338" i="1"/>
  <c r="I2338" i="1"/>
  <c r="Z2338" i="1"/>
  <c r="AA2338" i="1"/>
  <c r="AB2338" i="1"/>
  <c r="AF2338" i="1"/>
  <c r="AG2338" i="1"/>
  <c r="AH2338" i="1"/>
  <c r="AI2338" i="1"/>
  <c r="H1960" i="1"/>
  <c r="I1960" i="1"/>
  <c r="Z1960" i="1"/>
  <c r="AA1960" i="1"/>
  <c r="AB1960" i="1"/>
  <c r="AF1960" i="1"/>
  <c r="AG1960" i="1"/>
  <c r="AH1960" i="1"/>
  <c r="AI1960" i="1"/>
  <c r="H2407" i="1"/>
  <c r="I2407" i="1"/>
  <c r="Z2407" i="1"/>
  <c r="AA2407" i="1"/>
  <c r="AB2407" i="1"/>
  <c r="AF2407" i="1"/>
  <c r="AG2407" i="1"/>
  <c r="AH2407" i="1"/>
  <c r="AI2407" i="1"/>
  <c r="H1408" i="1"/>
  <c r="I1408" i="1"/>
  <c r="Z1408" i="1"/>
  <c r="AA1408" i="1"/>
  <c r="AB1408" i="1"/>
  <c r="AF1408" i="1"/>
  <c r="AG1408" i="1"/>
  <c r="AH1408" i="1"/>
  <c r="AI1408" i="1"/>
  <c r="H759" i="1"/>
  <c r="I759" i="1"/>
  <c r="Z759" i="1"/>
  <c r="AA759" i="1"/>
  <c r="AB759" i="1"/>
  <c r="AF759" i="1"/>
  <c r="AG759" i="1"/>
  <c r="AH759" i="1"/>
  <c r="AI759" i="1"/>
  <c r="H760" i="1"/>
  <c r="I760" i="1"/>
  <c r="Z760" i="1"/>
  <c r="AA760" i="1"/>
  <c r="AB760" i="1"/>
  <c r="AF760" i="1"/>
  <c r="AG760" i="1"/>
  <c r="AJ760" i="1" s="1"/>
  <c r="AH760" i="1"/>
  <c r="AI760" i="1"/>
  <c r="H761" i="1"/>
  <c r="K761" i="1" s="1"/>
  <c r="I761" i="1"/>
  <c r="Z761" i="1"/>
  <c r="AA761" i="1"/>
  <c r="AB761" i="1"/>
  <c r="AF761" i="1"/>
  <c r="AG761" i="1"/>
  <c r="AH761" i="1"/>
  <c r="AI761" i="1"/>
  <c r="H848" i="1"/>
  <c r="I848" i="1"/>
  <c r="Z848" i="1"/>
  <c r="AA848" i="1"/>
  <c r="AB848" i="1"/>
  <c r="AF848" i="1"/>
  <c r="AG848" i="1"/>
  <c r="AH848" i="1"/>
  <c r="AI848" i="1"/>
  <c r="H72" i="1"/>
  <c r="K72" i="1" s="1"/>
  <c r="I72" i="1"/>
  <c r="Z72" i="1"/>
  <c r="AA72" i="1"/>
  <c r="AB72" i="1"/>
  <c r="AF72" i="1"/>
  <c r="AG72" i="1"/>
  <c r="AH72" i="1"/>
  <c r="AI72" i="1"/>
  <c r="H73" i="1"/>
  <c r="I73" i="1"/>
  <c r="Z73" i="1"/>
  <c r="AA73" i="1"/>
  <c r="AB73" i="1"/>
  <c r="AF73" i="1"/>
  <c r="AG73" i="1"/>
  <c r="AH73" i="1"/>
  <c r="AI73" i="1"/>
  <c r="H74" i="1"/>
  <c r="I74" i="1"/>
  <c r="Z74" i="1"/>
  <c r="AA74" i="1"/>
  <c r="AB74" i="1"/>
  <c r="AF74" i="1"/>
  <c r="AG74" i="1"/>
  <c r="AH74" i="1"/>
  <c r="AI74" i="1"/>
  <c r="H75" i="1"/>
  <c r="I75" i="1"/>
  <c r="Z75" i="1"/>
  <c r="AA75" i="1"/>
  <c r="AB75" i="1"/>
  <c r="AF75" i="1"/>
  <c r="AG75" i="1"/>
  <c r="AH75" i="1"/>
  <c r="AI75" i="1"/>
  <c r="H76" i="1"/>
  <c r="I76" i="1"/>
  <c r="Z76" i="1"/>
  <c r="AA76" i="1"/>
  <c r="AB76" i="1"/>
  <c r="AF76" i="1"/>
  <c r="AG76" i="1"/>
  <c r="AH76" i="1"/>
  <c r="AI76" i="1"/>
  <c r="H77" i="1"/>
  <c r="I77" i="1"/>
  <c r="Z77" i="1"/>
  <c r="AA77" i="1"/>
  <c r="AB77" i="1"/>
  <c r="AF77" i="1"/>
  <c r="AG77" i="1"/>
  <c r="AH77" i="1"/>
  <c r="AI77" i="1"/>
  <c r="H78" i="1"/>
  <c r="K78" i="1" s="1"/>
  <c r="I78" i="1"/>
  <c r="Z78" i="1"/>
  <c r="AA78" i="1"/>
  <c r="AB78" i="1"/>
  <c r="AF78" i="1"/>
  <c r="AG78" i="1"/>
  <c r="AH78" i="1"/>
  <c r="AI78" i="1"/>
  <c r="H79" i="1"/>
  <c r="I79" i="1"/>
  <c r="Z79" i="1"/>
  <c r="AA79" i="1"/>
  <c r="AB79" i="1"/>
  <c r="AF79" i="1"/>
  <c r="AG79" i="1"/>
  <c r="AH79" i="1"/>
  <c r="AI79" i="1"/>
  <c r="H80" i="1"/>
  <c r="K80" i="1" s="1"/>
  <c r="I80" i="1"/>
  <c r="Z80" i="1"/>
  <c r="AA80" i="1"/>
  <c r="AB80" i="1"/>
  <c r="AF80" i="1"/>
  <c r="AG80" i="1"/>
  <c r="AH80" i="1"/>
  <c r="AI80" i="1"/>
  <c r="H1874" i="1"/>
  <c r="K1874" i="1" s="1"/>
  <c r="I1874" i="1"/>
  <c r="Z1874" i="1"/>
  <c r="AA1874" i="1"/>
  <c r="AB1874" i="1"/>
  <c r="AF1874" i="1"/>
  <c r="AG1874" i="1"/>
  <c r="AH1874" i="1"/>
  <c r="AI1874" i="1"/>
  <c r="H664" i="1"/>
  <c r="I664" i="1"/>
  <c r="Z664" i="1"/>
  <c r="AA664" i="1"/>
  <c r="AB664" i="1"/>
  <c r="AF664" i="1"/>
  <c r="AG664" i="1"/>
  <c r="AH664" i="1"/>
  <c r="AI664" i="1"/>
  <c r="H276" i="1"/>
  <c r="K276" i="1" s="1"/>
  <c r="I276" i="1"/>
  <c r="Z276" i="1"/>
  <c r="AA276" i="1"/>
  <c r="AB276" i="1"/>
  <c r="AF276" i="1"/>
  <c r="AG276" i="1"/>
  <c r="AH276" i="1"/>
  <c r="AI276" i="1"/>
  <c r="H277" i="1"/>
  <c r="I277" i="1"/>
  <c r="Z277" i="1"/>
  <c r="AA277" i="1"/>
  <c r="AB277" i="1"/>
  <c r="AF277" i="1"/>
  <c r="AG277" i="1"/>
  <c r="AH277" i="1"/>
  <c r="AI277" i="1"/>
  <c r="H278" i="1"/>
  <c r="K278" i="1" s="1"/>
  <c r="I278" i="1"/>
  <c r="Z278" i="1"/>
  <c r="AA278" i="1"/>
  <c r="AB278" i="1"/>
  <c r="AF278" i="1"/>
  <c r="AG278" i="1"/>
  <c r="AH278" i="1"/>
  <c r="AI278" i="1"/>
  <c r="H1764" i="1"/>
  <c r="I1764" i="1"/>
  <c r="Z1764" i="1"/>
  <c r="AA1764" i="1"/>
  <c r="AB1764" i="1"/>
  <c r="AF1764" i="1"/>
  <c r="AG1764" i="1"/>
  <c r="AH1764" i="1"/>
  <c r="AI1764" i="1"/>
  <c r="H2109" i="1"/>
  <c r="I2109" i="1"/>
  <c r="Z2109" i="1"/>
  <c r="AA2109" i="1"/>
  <c r="AB2109" i="1"/>
  <c r="AF2109" i="1"/>
  <c r="AG2109" i="1"/>
  <c r="AH2109" i="1"/>
  <c r="AI2109" i="1"/>
  <c r="H2292" i="1"/>
  <c r="I2292" i="1"/>
  <c r="Z2292" i="1"/>
  <c r="AA2292" i="1"/>
  <c r="AB2292" i="1"/>
  <c r="AF2292" i="1"/>
  <c r="AG2292" i="1"/>
  <c r="AH2292" i="1"/>
  <c r="AI2292" i="1"/>
  <c r="H507" i="1"/>
  <c r="K507" i="1" s="1"/>
  <c r="I507" i="1"/>
  <c r="Z507" i="1"/>
  <c r="AA507" i="1"/>
  <c r="AB507" i="1"/>
  <c r="AF507" i="1"/>
  <c r="AG507" i="1"/>
  <c r="AH507" i="1"/>
  <c r="AI507" i="1"/>
  <c r="H1350" i="1"/>
  <c r="I1350" i="1"/>
  <c r="Z1350" i="1"/>
  <c r="AA1350" i="1"/>
  <c r="AB1350" i="1"/>
  <c r="AF1350" i="1"/>
  <c r="AG1350" i="1"/>
  <c r="AH1350" i="1"/>
  <c r="AI1350" i="1"/>
  <c r="H418" i="1"/>
  <c r="K418" i="1" s="1"/>
  <c r="I418" i="1"/>
  <c r="Z418" i="1"/>
  <c r="AA418" i="1"/>
  <c r="AB418" i="1"/>
  <c r="AF418" i="1"/>
  <c r="AG418" i="1"/>
  <c r="AH418" i="1"/>
  <c r="AI418" i="1"/>
  <c r="H720" i="1"/>
  <c r="I720" i="1"/>
  <c r="Z720" i="1"/>
  <c r="AA720" i="1"/>
  <c r="AB720" i="1"/>
  <c r="AF720" i="1"/>
  <c r="AG720" i="1"/>
  <c r="AH720" i="1"/>
  <c r="AI720" i="1"/>
  <c r="H309" i="1"/>
  <c r="K309" i="1" s="1"/>
  <c r="I309" i="1"/>
  <c r="Z309" i="1"/>
  <c r="AA309" i="1"/>
  <c r="AB309" i="1"/>
  <c r="AF309" i="1"/>
  <c r="AG309" i="1"/>
  <c r="AH309" i="1"/>
  <c r="AI309" i="1"/>
  <c r="H907" i="1"/>
  <c r="K907" i="1" s="1"/>
  <c r="I907" i="1"/>
  <c r="Z907" i="1"/>
  <c r="AA907" i="1"/>
  <c r="AB907" i="1"/>
  <c r="AF907" i="1"/>
  <c r="AG907" i="1"/>
  <c r="AH907" i="1"/>
  <c r="AI907" i="1"/>
  <c r="H508" i="1"/>
  <c r="I508" i="1"/>
  <c r="Z508" i="1"/>
  <c r="AA508" i="1"/>
  <c r="AB508" i="1"/>
  <c r="AF508" i="1"/>
  <c r="AG508" i="1"/>
  <c r="AH508" i="1"/>
  <c r="AI508" i="1"/>
  <c r="H1577" i="1"/>
  <c r="K1577" i="1" s="1"/>
  <c r="I1577" i="1"/>
  <c r="Z1577" i="1"/>
  <c r="AA1577" i="1"/>
  <c r="AB1577" i="1"/>
  <c r="AF1577" i="1"/>
  <c r="AG1577" i="1"/>
  <c r="AH1577" i="1"/>
  <c r="AI1577" i="1"/>
  <c r="H1578" i="1"/>
  <c r="K1578" i="1" s="1"/>
  <c r="I1578" i="1"/>
  <c r="Z1578" i="1"/>
  <c r="AA1578" i="1"/>
  <c r="AB1578" i="1"/>
  <c r="AF1578" i="1"/>
  <c r="AG1578" i="1"/>
  <c r="AH1578" i="1"/>
  <c r="AI1578" i="1"/>
  <c r="H2356" i="1"/>
  <c r="I2356" i="1"/>
  <c r="Z2356" i="1"/>
  <c r="AA2356" i="1"/>
  <c r="AB2356" i="1"/>
  <c r="AF2356" i="1"/>
  <c r="AG2356" i="1"/>
  <c r="AH2356" i="1"/>
  <c r="AI2356" i="1"/>
  <c r="H1511" i="1"/>
  <c r="K1511" i="1" s="1"/>
  <c r="I1511" i="1"/>
  <c r="Z1511" i="1"/>
  <c r="AA1511" i="1"/>
  <c r="AB1511" i="1"/>
  <c r="AF1511" i="1"/>
  <c r="AG1511" i="1"/>
  <c r="AH1511" i="1"/>
  <c r="AI1511" i="1"/>
  <c r="H1387" i="1"/>
  <c r="I1387" i="1"/>
  <c r="Z1387" i="1"/>
  <c r="AA1387" i="1"/>
  <c r="AB1387" i="1"/>
  <c r="AF1387" i="1"/>
  <c r="AG1387" i="1"/>
  <c r="AH1387" i="1"/>
  <c r="AI1387" i="1"/>
  <c r="H1236" i="1"/>
  <c r="K1236" i="1" s="1"/>
  <c r="I1236" i="1"/>
  <c r="Z1236" i="1"/>
  <c r="AA1236" i="1"/>
  <c r="AB1236" i="1"/>
  <c r="AF1236" i="1"/>
  <c r="AG1236" i="1"/>
  <c r="AH1236" i="1"/>
  <c r="AI1236" i="1"/>
  <c r="AJ1236" i="1"/>
  <c r="H908" i="1"/>
  <c r="I908" i="1"/>
  <c r="Z908" i="1"/>
  <c r="AA908" i="1"/>
  <c r="AB908" i="1"/>
  <c r="AF908" i="1"/>
  <c r="AG908" i="1"/>
  <c r="AJ908" i="1" s="1"/>
  <c r="AH908" i="1"/>
  <c r="AI908" i="1"/>
  <c r="H2446" i="1"/>
  <c r="I2446" i="1"/>
  <c r="Z2446" i="1"/>
  <c r="AA2446" i="1"/>
  <c r="AB2446" i="1"/>
  <c r="AF2446" i="1"/>
  <c r="AG2446" i="1"/>
  <c r="AH2446" i="1"/>
  <c r="AI2446" i="1"/>
  <c r="H1604" i="1"/>
  <c r="I1604" i="1"/>
  <c r="Z1604" i="1"/>
  <c r="AA1604" i="1"/>
  <c r="AB1604" i="1"/>
  <c r="AF1604" i="1"/>
  <c r="AG1604" i="1"/>
  <c r="AJ1604" i="1" s="1"/>
  <c r="AH1604" i="1"/>
  <c r="AI1604" i="1"/>
  <c r="H1907" i="1"/>
  <c r="I1907" i="1"/>
  <c r="Z1907" i="1"/>
  <c r="AA1907" i="1"/>
  <c r="AB1907" i="1"/>
  <c r="AF1907" i="1"/>
  <c r="AG1907" i="1"/>
  <c r="AH1907" i="1"/>
  <c r="AI1907" i="1"/>
  <c r="H2093" i="1"/>
  <c r="I2093" i="1"/>
  <c r="Z2093" i="1"/>
  <c r="AA2093" i="1"/>
  <c r="AB2093" i="1"/>
  <c r="AF2093" i="1"/>
  <c r="AG2093" i="1"/>
  <c r="AH2093" i="1"/>
  <c r="AI2093" i="1"/>
  <c r="H2152" i="1"/>
  <c r="I2152" i="1"/>
  <c r="Z2152" i="1"/>
  <c r="AA2152" i="1"/>
  <c r="AB2152" i="1"/>
  <c r="AF2152" i="1"/>
  <c r="AG2152" i="1"/>
  <c r="AH2152" i="1"/>
  <c r="AI2152" i="1"/>
  <c r="H1040" i="1"/>
  <c r="I1040" i="1"/>
  <c r="Z1040" i="1"/>
  <c r="AA1040" i="1"/>
  <c r="AB1040" i="1"/>
  <c r="AF1040" i="1"/>
  <c r="AG1040" i="1"/>
  <c r="AH1040" i="1"/>
  <c r="AI1040" i="1"/>
  <c r="H279" i="1"/>
  <c r="I279" i="1"/>
  <c r="Z279" i="1"/>
  <c r="AA279" i="1"/>
  <c r="AB279" i="1"/>
  <c r="AF279" i="1"/>
  <c r="AG279" i="1"/>
  <c r="AH279" i="1"/>
  <c r="AI279" i="1"/>
  <c r="AJ279" i="1" s="1"/>
  <c r="H368" i="1"/>
  <c r="I368" i="1"/>
  <c r="Z368" i="1"/>
  <c r="AA368" i="1"/>
  <c r="AB368" i="1"/>
  <c r="AF368" i="1"/>
  <c r="AG368" i="1"/>
  <c r="AH368" i="1"/>
  <c r="AI368" i="1"/>
  <c r="H809" i="1"/>
  <c r="I809" i="1"/>
  <c r="Z809" i="1"/>
  <c r="AA809" i="1"/>
  <c r="AB809" i="1"/>
  <c r="AF809" i="1"/>
  <c r="AG809" i="1"/>
  <c r="AH809" i="1"/>
  <c r="AI809" i="1"/>
  <c r="H280" i="1"/>
  <c r="I280" i="1"/>
  <c r="Z280" i="1"/>
  <c r="AA280" i="1"/>
  <c r="AB280" i="1"/>
  <c r="AF280" i="1"/>
  <c r="AG280" i="1"/>
  <c r="AH280" i="1"/>
  <c r="AI280" i="1"/>
  <c r="H190" i="1"/>
  <c r="I190" i="1"/>
  <c r="Z190" i="1"/>
  <c r="AA190" i="1"/>
  <c r="AB190" i="1"/>
  <c r="AF190" i="1"/>
  <c r="AG190" i="1"/>
  <c r="AH190" i="1"/>
  <c r="AI190" i="1"/>
  <c r="H1700" i="1"/>
  <c r="I1700" i="1"/>
  <c r="Z1700" i="1"/>
  <c r="AA1700" i="1"/>
  <c r="AB1700" i="1"/>
  <c r="AF1700" i="1"/>
  <c r="AG1700" i="1"/>
  <c r="AH1700" i="1"/>
  <c r="AI1700" i="1"/>
  <c r="H2244" i="1"/>
  <c r="I2244" i="1"/>
  <c r="Z2244" i="1"/>
  <c r="AA2244" i="1"/>
  <c r="AB2244" i="1"/>
  <c r="AF2244" i="1"/>
  <c r="AG2244" i="1"/>
  <c r="AH2244" i="1"/>
  <c r="AI2244" i="1"/>
  <c r="H1731" i="1"/>
  <c r="I1731" i="1"/>
  <c r="Z1731" i="1"/>
  <c r="AA1731" i="1"/>
  <c r="AB1731" i="1"/>
  <c r="AF1731" i="1"/>
  <c r="AG1731" i="1"/>
  <c r="AH1731" i="1"/>
  <c r="AI1731" i="1"/>
  <c r="H228" i="1"/>
  <c r="I228" i="1"/>
  <c r="Z228" i="1"/>
  <c r="AA228" i="1"/>
  <c r="AB228" i="1"/>
  <c r="AF228" i="1"/>
  <c r="AG228" i="1"/>
  <c r="AH228" i="1"/>
  <c r="AI228" i="1"/>
  <c r="H1388" i="1"/>
  <c r="I1388" i="1"/>
  <c r="Z1388" i="1"/>
  <c r="AA1388" i="1"/>
  <c r="AB1388" i="1"/>
  <c r="AF1388" i="1"/>
  <c r="AG1388" i="1"/>
  <c r="AH1388" i="1"/>
  <c r="AI1388" i="1"/>
  <c r="H689" i="1"/>
  <c r="I689" i="1"/>
  <c r="Z689" i="1"/>
  <c r="AA689" i="1"/>
  <c r="AB689" i="1"/>
  <c r="AF689" i="1"/>
  <c r="AG689" i="1"/>
  <c r="AH689" i="1"/>
  <c r="AI689" i="1"/>
  <c r="H1112" i="1"/>
  <c r="I1112" i="1"/>
  <c r="Z1112" i="1"/>
  <c r="AA1112" i="1"/>
  <c r="AB1112" i="1"/>
  <c r="AF1112" i="1"/>
  <c r="AG1112" i="1"/>
  <c r="AH1112" i="1"/>
  <c r="AI1112" i="1"/>
  <c r="H1961" i="1"/>
  <c r="I1961" i="1"/>
  <c r="Z1961" i="1"/>
  <c r="AA1961" i="1"/>
  <c r="AB1961" i="1"/>
  <c r="AF1961" i="1"/>
  <c r="AG1961" i="1"/>
  <c r="AH1961" i="1"/>
  <c r="AI1961" i="1"/>
  <c r="H2438" i="1"/>
  <c r="I2438" i="1"/>
  <c r="Z2438" i="1"/>
  <c r="AA2438" i="1"/>
  <c r="AB2438" i="1"/>
  <c r="AF2438" i="1"/>
  <c r="AG2438" i="1"/>
  <c r="AH2438" i="1"/>
  <c r="AI2438" i="1"/>
  <c r="H1682" i="1"/>
  <c r="I1682" i="1"/>
  <c r="Z1682" i="1"/>
  <c r="AA1682" i="1"/>
  <c r="AB1682" i="1"/>
  <c r="AF1682" i="1"/>
  <c r="AG1682" i="1"/>
  <c r="AH1682" i="1"/>
  <c r="AI1682" i="1"/>
  <c r="H1813" i="1"/>
  <c r="I1813" i="1"/>
  <c r="Z1813" i="1"/>
  <c r="AA1813" i="1"/>
  <c r="AB1813" i="1"/>
  <c r="AF1813" i="1"/>
  <c r="AG1813" i="1"/>
  <c r="AH1813" i="1"/>
  <c r="AI1813" i="1"/>
  <c r="H2205" i="1"/>
  <c r="I2205" i="1"/>
  <c r="Z2205" i="1"/>
  <c r="AA2205" i="1"/>
  <c r="AB2205" i="1"/>
  <c r="AF2205" i="1"/>
  <c r="AG2205" i="1"/>
  <c r="AH2205" i="1"/>
  <c r="AI2205" i="1"/>
  <c r="H1936" i="1"/>
  <c r="I1936" i="1"/>
  <c r="Z1936" i="1"/>
  <c r="AA1936" i="1"/>
  <c r="AB1936" i="1"/>
  <c r="AF1936" i="1"/>
  <c r="AG1936" i="1"/>
  <c r="AH1936" i="1"/>
  <c r="AI1936" i="1"/>
  <c r="H1962" i="1"/>
  <c r="I1962" i="1"/>
  <c r="Z1962" i="1"/>
  <c r="AA1962" i="1"/>
  <c r="AB1962" i="1"/>
  <c r="AF1962" i="1"/>
  <c r="AG1962" i="1"/>
  <c r="AH1962" i="1"/>
  <c r="AI1962" i="1"/>
  <c r="H1834" i="1"/>
  <c r="I1834" i="1"/>
  <c r="Z1834" i="1"/>
  <c r="AA1834" i="1"/>
  <c r="AB1834" i="1"/>
  <c r="AF1834" i="1"/>
  <c r="AG1834" i="1"/>
  <c r="AH1834" i="1"/>
  <c r="AI1834" i="1"/>
  <c r="H2357" i="1"/>
  <c r="I2357" i="1"/>
  <c r="Z2357" i="1"/>
  <c r="AA2357" i="1"/>
  <c r="AB2357" i="1"/>
  <c r="AF2357" i="1"/>
  <c r="AG2357" i="1"/>
  <c r="AH2357" i="1"/>
  <c r="AI2357" i="1"/>
  <c r="H1063" i="1"/>
  <c r="I1063" i="1"/>
  <c r="Z1063" i="1"/>
  <c r="AA1063" i="1"/>
  <c r="AB1063" i="1"/>
  <c r="AF1063" i="1"/>
  <c r="AG1063" i="1"/>
  <c r="AH1063" i="1"/>
  <c r="AI1063" i="1"/>
  <c r="H690" i="1"/>
  <c r="I690" i="1"/>
  <c r="Z690" i="1"/>
  <c r="AA690" i="1"/>
  <c r="AB690" i="1"/>
  <c r="AF690" i="1"/>
  <c r="AG690" i="1"/>
  <c r="AH690" i="1"/>
  <c r="AI690" i="1"/>
  <c r="H1047" i="1"/>
  <c r="I1047" i="1"/>
  <c r="Z1047" i="1"/>
  <c r="AA1047" i="1"/>
  <c r="AB1047" i="1"/>
  <c r="AF1047" i="1"/>
  <c r="AG1047" i="1"/>
  <c r="AH1047" i="1"/>
  <c r="AI1047" i="1"/>
  <c r="H537" i="1"/>
  <c r="I537" i="1"/>
  <c r="Z537" i="1"/>
  <c r="AA537" i="1"/>
  <c r="AB537" i="1"/>
  <c r="AF537" i="1"/>
  <c r="AG537" i="1"/>
  <c r="AH537" i="1"/>
  <c r="AI537" i="1"/>
  <c r="H538" i="1"/>
  <c r="I538" i="1"/>
  <c r="Z538" i="1"/>
  <c r="AA538" i="1"/>
  <c r="AB538" i="1"/>
  <c r="AF538" i="1"/>
  <c r="AG538" i="1"/>
  <c r="AH538" i="1"/>
  <c r="AI538" i="1"/>
  <c r="H1701" i="1"/>
  <c r="I1701" i="1"/>
  <c r="Z1701" i="1"/>
  <c r="AA1701" i="1"/>
  <c r="AB1701" i="1"/>
  <c r="AF1701" i="1"/>
  <c r="AG1701" i="1"/>
  <c r="AH1701" i="1"/>
  <c r="AI1701" i="1"/>
  <c r="H1897" i="1"/>
  <c r="I1897" i="1"/>
  <c r="Z1897" i="1"/>
  <c r="AA1897" i="1"/>
  <c r="AB1897" i="1"/>
  <c r="AF1897" i="1"/>
  <c r="AG1897" i="1"/>
  <c r="AH1897" i="1"/>
  <c r="AI1897" i="1"/>
  <c r="H2283" i="1"/>
  <c r="I2283" i="1"/>
  <c r="Z2283" i="1"/>
  <c r="AA2283" i="1"/>
  <c r="AB2283" i="1"/>
  <c r="AF2283" i="1"/>
  <c r="AG2283" i="1"/>
  <c r="AH2283" i="1"/>
  <c r="AI2283" i="1"/>
  <c r="H1990" i="1"/>
  <c r="I1990" i="1"/>
  <c r="Z1990" i="1"/>
  <c r="AA1990" i="1"/>
  <c r="AB1990" i="1"/>
  <c r="AF1990" i="1"/>
  <c r="AG1990" i="1"/>
  <c r="AH1990" i="1"/>
  <c r="AI1990" i="1"/>
  <c r="H2343" i="1"/>
  <c r="I2343" i="1"/>
  <c r="Z2343" i="1"/>
  <c r="AA2343" i="1"/>
  <c r="AB2343" i="1"/>
  <c r="AF2343" i="1"/>
  <c r="AG2343" i="1"/>
  <c r="AH2343" i="1"/>
  <c r="AI2343" i="1"/>
  <c r="H2270" i="1"/>
  <c r="I2270" i="1"/>
  <c r="Z2270" i="1"/>
  <c r="AA2270" i="1"/>
  <c r="AB2270" i="1"/>
  <c r="AF2270" i="1"/>
  <c r="AG2270" i="1"/>
  <c r="AH2270" i="1"/>
  <c r="AI2270" i="1"/>
  <c r="H191" i="1"/>
  <c r="I191" i="1"/>
  <c r="Z191" i="1"/>
  <c r="AA191" i="1"/>
  <c r="AB191" i="1"/>
  <c r="AF191" i="1"/>
  <c r="AG191" i="1"/>
  <c r="AH191" i="1"/>
  <c r="AI191" i="1"/>
  <c r="H1299" i="1"/>
  <c r="I1299" i="1"/>
  <c r="Z1299" i="1"/>
  <c r="AA1299" i="1"/>
  <c r="AB1299" i="1"/>
  <c r="AF1299" i="1"/>
  <c r="AG1299" i="1"/>
  <c r="AH1299" i="1"/>
  <c r="AI1299" i="1"/>
  <c r="H1605" i="1"/>
  <c r="I1605" i="1"/>
  <c r="Z1605" i="1"/>
  <c r="AA1605" i="1"/>
  <c r="AB1605" i="1"/>
  <c r="AF1605" i="1"/>
  <c r="AG1605" i="1"/>
  <c r="AH1605" i="1"/>
  <c r="AI1605" i="1"/>
  <c r="H1362" i="1"/>
  <c r="I1362" i="1"/>
  <c r="Z1362" i="1"/>
  <c r="AA1362" i="1"/>
  <c r="AB1362" i="1"/>
  <c r="AF1362" i="1"/>
  <c r="AG1362" i="1"/>
  <c r="AH1362" i="1"/>
  <c r="AI1362" i="1"/>
  <c r="H2294" i="1"/>
  <c r="I2294" i="1"/>
  <c r="Z2294" i="1"/>
  <c r="AA2294" i="1"/>
  <c r="AB2294" i="1"/>
  <c r="AF2294" i="1"/>
  <c r="AG2294" i="1"/>
  <c r="AH2294" i="1"/>
  <c r="AI2294" i="1"/>
  <c r="H2387" i="1"/>
  <c r="I2387" i="1"/>
  <c r="Z2387" i="1"/>
  <c r="AA2387" i="1"/>
  <c r="AB2387" i="1"/>
  <c r="AF2387" i="1"/>
  <c r="AG2387" i="1"/>
  <c r="AH2387" i="1"/>
  <c r="AI2387" i="1"/>
  <c r="H2050" i="1"/>
  <c r="I2050" i="1"/>
  <c r="Z2050" i="1"/>
  <c r="AA2050" i="1"/>
  <c r="AB2050" i="1"/>
  <c r="AF2050" i="1"/>
  <c r="AG2050" i="1"/>
  <c r="AH2050" i="1"/>
  <c r="AI2050" i="1"/>
  <c r="H1427" i="1"/>
  <c r="I1427" i="1"/>
  <c r="Z1427" i="1"/>
  <c r="AA1427" i="1"/>
  <c r="AB1427" i="1"/>
  <c r="AF1427" i="1"/>
  <c r="AG1427" i="1"/>
  <c r="AH1427" i="1"/>
  <c r="AI1427" i="1"/>
  <c r="H2415" i="1"/>
  <c r="I2415" i="1"/>
  <c r="Z2415" i="1"/>
  <c r="AA2415" i="1"/>
  <c r="AB2415" i="1"/>
  <c r="AF2415" i="1"/>
  <c r="AG2415" i="1"/>
  <c r="AH2415" i="1"/>
  <c r="AI2415" i="1"/>
  <c r="H1351" i="1"/>
  <c r="I1351" i="1"/>
  <c r="Z1351" i="1"/>
  <c r="AA1351" i="1"/>
  <c r="AB1351" i="1"/>
  <c r="AF1351" i="1"/>
  <c r="AG1351" i="1"/>
  <c r="AH1351" i="1"/>
  <c r="AI1351" i="1"/>
  <c r="H1606" i="1"/>
  <c r="I1606" i="1"/>
  <c r="Z1606" i="1"/>
  <c r="AA1606" i="1"/>
  <c r="AB1606" i="1"/>
  <c r="AF1606" i="1"/>
  <c r="AG1606" i="1"/>
  <c r="AH1606" i="1"/>
  <c r="AI1606" i="1"/>
  <c r="H1660" i="1"/>
  <c r="I1660" i="1"/>
  <c r="Z1660" i="1"/>
  <c r="AA1660" i="1"/>
  <c r="AB1660" i="1"/>
  <c r="AF1660" i="1"/>
  <c r="AG1660" i="1"/>
  <c r="AH1660" i="1"/>
  <c r="AI1660" i="1"/>
  <c r="H1835" i="1"/>
  <c r="I1835" i="1"/>
  <c r="Z1835" i="1"/>
  <c r="AA1835" i="1"/>
  <c r="AB1835" i="1"/>
  <c r="AF1835" i="1"/>
  <c r="AG1835" i="1"/>
  <c r="AH1835" i="1"/>
  <c r="AI1835" i="1"/>
  <c r="H1849" i="1"/>
  <c r="I1849" i="1"/>
  <c r="Z1849" i="1"/>
  <c r="AA1849" i="1"/>
  <c r="AB1849" i="1"/>
  <c r="AF1849" i="1"/>
  <c r="AG1849" i="1"/>
  <c r="AH1849" i="1"/>
  <c r="AI1849" i="1"/>
  <c r="H1048" i="1"/>
  <c r="I1048" i="1"/>
  <c r="Z1048" i="1"/>
  <c r="AA1048" i="1"/>
  <c r="AB1048" i="1"/>
  <c r="AF1048" i="1"/>
  <c r="AG1048" i="1"/>
  <c r="AH1048" i="1"/>
  <c r="AI1048" i="1"/>
  <c r="H592" i="1"/>
  <c r="I592" i="1"/>
  <c r="Z592" i="1"/>
  <c r="AA592" i="1"/>
  <c r="AB592" i="1"/>
  <c r="AF592" i="1"/>
  <c r="AG592" i="1"/>
  <c r="AH592" i="1"/>
  <c r="AI592" i="1"/>
  <c r="H1184" i="1"/>
  <c r="I1184" i="1"/>
  <c r="Z1184" i="1"/>
  <c r="AA1184" i="1"/>
  <c r="AB1184" i="1"/>
  <c r="AF1184" i="1"/>
  <c r="AG1184" i="1"/>
  <c r="AH1184" i="1"/>
  <c r="AI1184" i="1"/>
  <c r="H1866" i="1"/>
  <c r="I1866" i="1"/>
  <c r="Z1866" i="1"/>
  <c r="AA1866" i="1"/>
  <c r="AB1866" i="1"/>
  <c r="AF1866" i="1"/>
  <c r="AG1866" i="1"/>
  <c r="AH1866" i="1"/>
  <c r="AI1866" i="1"/>
  <c r="H1152" i="1"/>
  <c r="I1152" i="1"/>
  <c r="Z1152" i="1"/>
  <c r="AA1152" i="1"/>
  <c r="AB1152" i="1"/>
  <c r="AF1152" i="1"/>
  <c r="AG1152" i="1"/>
  <c r="AH1152" i="1"/>
  <c r="AI1152" i="1"/>
  <c r="H2462" i="1"/>
  <c r="Z2462" i="1"/>
  <c r="AA2462" i="1"/>
  <c r="AB2462" i="1"/>
  <c r="AF2462" i="1"/>
  <c r="AG2462" i="1"/>
  <c r="AH2462" i="1"/>
  <c r="AI2462" i="1"/>
  <c r="H1920" i="1"/>
  <c r="I1920" i="1"/>
  <c r="Z1920" i="1"/>
  <c r="AA1920" i="1"/>
  <c r="AB1920" i="1"/>
  <c r="AF1920" i="1"/>
  <c r="AG1920" i="1"/>
  <c r="AH1920" i="1"/>
  <c r="AI1920" i="1"/>
  <c r="H1153" i="1"/>
  <c r="I1153" i="1"/>
  <c r="Z1153" i="1"/>
  <c r="AA1153" i="1"/>
  <c r="AB1153" i="1"/>
  <c r="AF1153" i="1"/>
  <c r="AG1153" i="1"/>
  <c r="AH1153" i="1"/>
  <c r="AI1153" i="1"/>
  <c r="H1428" i="1"/>
  <c r="I1428" i="1"/>
  <c r="Z1428" i="1"/>
  <c r="AA1428" i="1"/>
  <c r="AB1428" i="1"/>
  <c r="AF1428" i="1"/>
  <c r="AG1428" i="1"/>
  <c r="AH1428" i="1"/>
  <c r="AI1428" i="1"/>
  <c r="H1850" i="1"/>
  <c r="I1850" i="1"/>
  <c r="Z1850" i="1"/>
  <c r="AA1850" i="1"/>
  <c r="AB1850" i="1"/>
  <c r="AF1850" i="1"/>
  <c r="AG1850" i="1"/>
  <c r="AH1850" i="1"/>
  <c r="AI1850" i="1"/>
  <c r="H2358" i="1"/>
  <c r="I2358" i="1"/>
  <c r="Z2358" i="1"/>
  <c r="AA2358" i="1"/>
  <c r="AB2358" i="1"/>
  <c r="AF2358" i="1"/>
  <c r="AG2358" i="1"/>
  <c r="AH2358" i="1"/>
  <c r="AI2358" i="1"/>
  <c r="H1395" i="1"/>
  <c r="I1395" i="1"/>
  <c r="Z1395" i="1"/>
  <c r="AA1395" i="1"/>
  <c r="AB1395" i="1"/>
  <c r="AF1395" i="1"/>
  <c r="AG1395" i="1"/>
  <c r="AH1395" i="1"/>
  <c r="AI1395" i="1"/>
  <c r="H1363" i="1"/>
  <c r="I1363" i="1"/>
  <c r="Z1363" i="1"/>
  <c r="AA1363" i="1"/>
  <c r="AB1363" i="1"/>
  <c r="AF1363" i="1"/>
  <c r="AG1363" i="1"/>
  <c r="AH1363" i="1"/>
  <c r="AI1363" i="1"/>
  <c r="H1105" i="1"/>
  <c r="I1105" i="1"/>
  <c r="Z1105" i="1"/>
  <c r="AA1105" i="1"/>
  <c r="AB1105" i="1"/>
  <c r="AF1105" i="1"/>
  <c r="AG1105" i="1"/>
  <c r="AH1105" i="1"/>
  <c r="AI1105" i="1"/>
  <c r="H369" i="1"/>
  <c r="I369" i="1"/>
  <c r="Z369" i="1"/>
  <c r="AA369" i="1"/>
  <c r="AB369" i="1"/>
  <c r="AF369" i="1"/>
  <c r="AG369" i="1"/>
  <c r="AH369" i="1"/>
  <c r="AI369" i="1"/>
  <c r="H2221" i="1"/>
  <c r="I2221" i="1"/>
  <c r="Z2221" i="1"/>
  <c r="AA2221" i="1"/>
  <c r="AB2221" i="1"/>
  <c r="AF2221" i="1"/>
  <c r="AG2221" i="1"/>
  <c r="AH2221" i="1"/>
  <c r="AI2221" i="1"/>
  <c r="H721" i="1"/>
  <c r="I721" i="1"/>
  <c r="Z721" i="1"/>
  <c r="AA721" i="1"/>
  <c r="AB721" i="1"/>
  <c r="AF721" i="1"/>
  <c r="AG721" i="1"/>
  <c r="AH721" i="1"/>
  <c r="AI721" i="1"/>
  <c r="H1702" i="1"/>
  <c r="I1702" i="1"/>
  <c r="Z1702" i="1"/>
  <c r="AA1702" i="1"/>
  <c r="AB1702" i="1"/>
  <c r="AF1702" i="1"/>
  <c r="AG1702" i="1"/>
  <c r="AH1702" i="1"/>
  <c r="AI1702" i="1"/>
  <c r="H1875" i="1"/>
  <c r="I1875" i="1"/>
  <c r="Z1875" i="1"/>
  <c r="AA1875" i="1"/>
  <c r="AB1875" i="1"/>
  <c r="AF1875" i="1"/>
  <c r="AG1875" i="1"/>
  <c r="AH1875" i="1"/>
  <c r="AI1875" i="1"/>
  <c r="H2339" i="1"/>
  <c r="I2339" i="1"/>
  <c r="Z2339" i="1"/>
  <c r="AA2339" i="1"/>
  <c r="AB2339" i="1"/>
  <c r="AF2339" i="1"/>
  <c r="AG2339" i="1"/>
  <c r="AH2339" i="1"/>
  <c r="AI2339" i="1"/>
  <c r="H2035" i="1"/>
  <c r="I2035" i="1"/>
  <c r="Z2035" i="1"/>
  <c r="AA2035" i="1"/>
  <c r="AB2035" i="1"/>
  <c r="AF2035" i="1"/>
  <c r="AG2035" i="1"/>
  <c r="AH2035" i="1"/>
  <c r="AI2035" i="1"/>
  <c r="H1634" i="1"/>
  <c r="I1634" i="1"/>
  <c r="Z1634" i="1"/>
  <c r="AA1634" i="1"/>
  <c r="AB1634" i="1"/>
  <c r="AF1634" i="1"/>
  <c r="AG1634" i="1"/>
  <c r="AH1634" i="1"/>
  <c r="AI1634" i="1"/>
  <c r="H451" i="1"/>
  <c r="I451" i="1"/>
  <c r="Z451" i="1"/>
  <c r="AA451" i="1"/>
  <c r="AB451" i="1"/>
  <c r="AF451" i="1"/>
  <c r="AG451" i="1"/>
  <c r="AH451" i="1"/>
  <c r="AI451" i="1"/>
  <c r="H81" i="1"/>
  <c r="I81" i="1"/>
  <c r="Z81" i="1"/>
  <c r="AA81" i="1"/>
  <c r="AB81" i="1"/>
  <c r="AF81" i="1"/>
  <c r="AG81" i="1"/>
  <c r="AH81" i="1"/>
  <c r="AI81" i="1"/>
  <c r="H1983" i="1"/>
  <c r="I1983" i="1"/>
  <c r="Z1983" i="1"/>
  <c r="AA1983" i="1"/>
  <c r="AB1983" i="1"/>
  <c r="AF1983" i="1"/>
  <c r="AG1983" i="1"/>
  <c r="AH1983" i="1"/>
  <c r="AI1983" i="1"/>
  <c r="H593" i="1"/>
  <c r="I593" i="1"/>
  <c r="Z593" i="1"/>
  <c r="AA593" i="1"/>
  <c r="AB593" i="1"/>
  <c r="AF593" i="1"/>
  <c r="AG593" i="1"/>
  <c r="AH593" i="1"/>
  <c r="AI593" i="1"/>
  <c r="H1579" i="1"/>
  <c r="I1579" i="1"/>
  <c r="Z1579" i="1"/>
  <c r="AA1579" i="1"/>
  <c r="AB1579" i="1"/>
  <c r="AF1579" i="1"/>
  <c r="AG1579" i="1"/>
  <c r="AH1579" i="1"/>
  <c r="AI1579" i="1"/>
  <c r="H1154" i="1"/>
  <c r="I1154" i="1"/>
  <c r="Z1154" i="1"/>
  <c r="AA1154" i="1"/>
  <c r="AB1154" i="1"/>
  <c r="AF1154" i="1"/>
  <c r="AG1154" i="1"/>
  <c r="AH1154" i="1"/>
  <c r="AI1154" i="1"/>
  <c r="H594" i="1"/>
  <c r="I594" i="1"/>
  <c r="Z594" i="1"/>
  <c r="AA594" i="1"/>
  <c r="AB594" i="1"/>
  <c r="AF594" i="1"/>
  <c r="AG594" i="1"/>
  <c r="AH594" i="1"/>
  <c r="AI594" i="1"/>
  <c r="H1908" i="1"/>
  <c r="I1908" i="1"/>
  <c r="Z1908" i="1"/>
  <c r="AA1908" i="1"/>
  <c r="AB1908" i="1"/>
  <c r="AF1908" i="1"/>
  <c r="AG1908" i="1"/>
  <c r="AH1908" i="1"/>
  <c r="AI1908" i="1"/>
  <c r="H879" i="1"/>
  <c r="I879" i="1"/>
  <c r="Z879" i="1"/>
  <c r="AA879" i="1"/>
  <c r="AB879" i="1"/>
  <c r="AF879" i="1"/>
  <c r="AG879" i="1"/>
  <c r="AH879" i="1"/>
  <c r="AI879" i="1"/>
  <c r="H1984" i="1"/>
  <c r="I1984" i="1"/>
  <c r="Z1984" i="1"/>
  <c r="AA1984" i="1"/>
  <c r="AB1984" i="1"/>
  <c r="AF1984" i="1"/>
  <c r="AG1984" i="1"/>
  <c r="AH1984" i="1"/>
  <c r="AI1984" i="1"/>
  <c r="H1300" i="1"/>
  <c r="I1300" i="1"/>
  <c r="Z1300" i="1"/>
  <c r="AA1300" i="1"/>
  <c r="AB1300" i="1"/>
  <c r="AF1300" i="1"/>
  <c r="AG1300" i="1"/>
  <c r="AH1300" i="1"/>
  <c r="AI1300" i="1"/>
  <c r="H1753" i="1"/>
  <c r="I1753" i="1"/>
  <c r="Z1753" i="1"/>
  <c r="AA1753" i="1"/>
  <c r="AB1753" i="1"/>
  <c r="AF1753" i="1"/>
  <c r="AG1753" i="1"/>
  <c r="AH1753" i="1"/>
  <c r="AI1753" i="1"/>
  <c r="H1429" i="1"/>
  <c r="I1429" i="1"/>
  <c r="Z1429" i="1"/>
  <c r="AA1429" i="1"/>
  <c r="AB1429" i="1"/>
  <c r="AF1429" i="1"/>
  <c r="AG1429" i="1"/>
  <c r="AH1429" i="1"/>
  <c r="AI1429" i="1"/>
  <c r="H1430" i="1"/>
  <c r="I1430" i="1"/>
  <c r="Z1430" i="1"/>
  <c r="AA1430" i="1"/>
  <c r="AB1430" i="1"/>
  <c r="AF1430" i="1"/>
  <c r="AG1430" i="1"/>
  <c r="AH1430" i="1"/>
  <c r="AI1430" i="1"/>
  <c r="H2416" i="1"/>
  <c r="I2416" i="1"/>
  <c r="Z2416" i="1"/>
  <c r="AA2416" i="1"/>
  <c r="AB2416" i="1"/>
  <c r="AF2416" i="1"/>
  <c r="AG2416" i="1"/>
  <c r="AH2416" i="1"/>
  <c r="AI2416" i="1"/>
  <c r="H2251" i="1"/>
  <c r="I2251" i="1"/>
  <c r="Z2251" i="1"/>
  <c r="AA2251" i="1"/>
  <c r="AB2251" i="1"/>
  <c r="AF2251" i="1"/>
  <c r="AG2251" i="1"/>
  <c r="AH2251" i="1"/>
  <c r="AI2251" i="1"/>
  <c r="H2326" i="1"/>
  <c r="I2326" i="1"/>
  <c r="Z2326" i="1"/>
  <c r="AA2326" i="1"/>
  <c r="AB2326" i="1"/>
  <c r="AF2326" i="1"/>
  <c r="AG2326" i="1"/>
  <c r="AH2326" i="1"/>
  <c r="AI2326" i="1"/>
  <c r="H1963" i="1"/>
  <c r="I1963" i="1"/>
  <c r="Z1963" i="1"/>
  <c r="AA1963" i="1"/>
  <c r="AB1963" i="1"/>
  <c r="AF1963" i="1"/>
  <c r="AG1963" i="1"/>
  <c r="AH1963" i="1"/>
  <c r="AI1963" i="1"/>
  <c r="H1937" i="1"/>
  <c r="I1937" i="1"/>
  <c r="Z1937" i="1"/>
  <c r="AA1937" i="1"/>
  <c r="AB1937" i="1"/>
  <c r="AF1937" i="1"/>
  <c r="AG1937" i="1"/>
  <c r="AH1937" i="1"/>
  <c r="AI1937" i="1"/>
  <c r="H1646" i="1"/>
  <c r="I1646" i="1"/>
  <c r="Z1646" i="1"/>
  <c r="AA1646" i="1"/>
  <c r="AB1646" i="1"/>
  <c r="AF1646" i="1"/>
  <c r="AG1646" i="1"/>
  <c r="AH1646" i="1"/>
  <c r="AI1646" i="1"/>
  <c r="H2006" i="1"/>
  <c r="I2006" i="1"/>
  <c r="Z2006" i="1"/>
  <c r="AA2006" i="1"/>
  <c r="AB2006" i="1"/>
  <c r="AF2006" i="1"/>
  <c r="AG2006" i="1"/>
  <c r="AH2006" i="1"/>
  <c r="AI2006" i="1"/>
  <c r="H2408" i="1"/>
  <c r="I2408" i="1"/>
  <c r="Z2408" i="1"/>
  <c r="AA2408" i="1"/>
  <c r="AB2408" i="1"/>
  <c r="AF2408" i="1"/>
  <c r="AG2408" i="1"/>
  <c r="AH2408" i="1"/>
  <c r="AI2408" i="1"/>
  <c r="H2218" i="1"/>
  <c r="I2218" i="1"/>
  <c r="Z2218" i="1"/>
  <c r="AA2218" i="1"/>
  <c r="AB2218" i="1"/>
  <c r="AF2218" i="1"/>
  <c r="AG2218" i="1"/>
  <c r="AH2218" i="1"/>
  <c r="AI2218" i="1"/>
  <c r="H2036" i="1"/>
  <c r="I2036" i="1"/>
  <c r="Z2036" i="1"/>
  <c r="AA2036" i="1"/>
  <c r="AB2036" i="1"/>
  <c r="AF2036" i="1"/>
  <c r="AG2036" i="1"/>
  <c r="AH2036" i="1"/>
  <c r="AI2036" i="1"/>
  <c r="H671" i="1"/>
  <c r="I671" i="1"/>
  <c r="Z671" i="1"/>
  <c r="AA671" i="1"/>
  <c r="AB671" i="1"/>
  <c r="AF671" i="1"/>
  <c r="AG671" i="1"/>
  <c r="AH671" i="1"/>
  <c r="AI671" i="1"/>
  <c r="H291" i="1"/>
  <c r="I291" i="1"/>
  <c r="Z291" i="1"/>
  <c r="AA291" i="1"/>
  <c r="AB291" i="1"/>
  <c r="AF291" i="1"/>
  <c r="AG291" i="1"/>
  <c r="AH291" i="1"/>
  <c r="AI291" i="1"/>
  <c r="H1867" i="1"/>
  <c r="I1867" i="1"/>
  <c r="Z1867" i="1"/>
  <c r="AA1867" i="1"/>
  <c r="AB1867" i="1"/>
  <c r="AF1867" i="1"/>
  <c r="AG1867" i="1"/>
  <c r="AH1867" i="1"/>
  <c r="AI1867" i="1"/>
  <c r="H1155" i="1"/>
  <c r="I1155" i="1"/>
  <c r="Z1155" i="1"/>
  <c r="AA1155" i="1"/>
  <c r="AB1155" i="1"/>
  <c r="AF1155" i="1"/>
  <c r="AG1155" i="1"/>
  <c r="AH1155" i="1"/>
  <c r="AI1155" i="1"/>
  <c r="H1389" i="1"/>
  <c r="I1389" i="1"/>
  <c r="Z1389" i="1"/>
  <c r="AA1389" i="1"/>
  <c r="AB1389" i="1"/>
  <c r="AF1389" i="1"/>
  <c r="AG1389" i="1"/>
  <c r="AH1389" i="1"/>
  <c r="AI1389" i="1"/>
  <c r="H1064" i="1"/>
  <c r="I1064" i="1"/>
  <c r="Z1064" i="1"/>
  <c r="AA1064" i="1"/>
  <c r="AB1064" i="1"/>
  <c r="AF1064" i="1"/>
  <c r="AG1064" i="1"/>
  <c r="AH1064" i="1"/>
  <c r="AI1064" i="1"/>
  <c r="H82" i="1"/>
  <c r="I82" i="1"/>
  <c r="Z82" i="1"/>
  <c r="AA82" i="1"/>
  <c r="AB82" i="1"/>
  <c r="AF82" i="1"/>
  <c r="AG82" i="1"/>
  <c r="AH82" i="1"/>
  <c r="AI82" i="1"/>
  <c r="H346" i="1"/>
  <c r="I346" i="1"/>
  <c r="Z346" i="1"/>
  <c r="AA346" i="1"/>
  <c r="AB346" i="1"/>
  <c r="AF346" i="1"/>
  <c r="AG346" i="1"/>
  <c r="AH346" i="1"/>
  <c r="AI346" i="1"/>
  <c r="H1106" i="1"/>
  <c r="I1106" i="1"/>
  <c r="Z1106" i="1"/>
  <c r="AA1106" i="1"/>
  <c r="AB1106" i="1"/>
  <c r="AF1106" i="1"/>
  <c r="AG1106" i="1"/>
  <c r="AH1106" i="1"/>
  <c r="AI1106" i="1"/>
  <c r="H1364" i="1"/>
  <c r="I1364" i="1"/>
  <c r="Z1364" i="1"/>
  <c r="AA1364" i="1"/>
  <c r="AB1364" i="1"/>
  <c r="AF1364" i="1"/>
  <c r="AG1364" i="1"/>
  <c r="AH1364" i="1"/>
  <c r="AI1364" i="1"/>
  <c r="H325" i="1"/>
  <c r="I325" i="1"/>
  <c r="Z325" i="1"/>
  <c r="AA325" i="1"/>
  <c r="AB325" i="1"/>
  <c r="AF325" i="1"/>
  <c r="AG325" i="1"/>
  <c r="AH325" i="1"/>
  <c r="AI325" i="1"/>
  <c r="H326" i="1"/>
  <c r="I326" i="1"/>
  <c r="Z326" i="1"/>
  <c r="AA326" i="1"/>
  <c r="AB326" i="1"/>
  <c r="AF326" i="1"/>
  <c r="AG326" i="1"/>
  <c r="AH326" i="1"/>
  <c r="AI326" i="1"/>
  <c r="H327" i="1"/>
  <c r="I327" i="1"/>
  <c r="Z327" i="1"/>
  <c r="AA327" i="1"/>
  <c r="AB327" i="1"/>
  <c r="AF327" i="1"/>
  <c r="AG327" i="1"/>
  <c r="AH327" i="1"/>
  <c r="AI327" i="1"/>
  <c r="H328" i="1"/>
  <c r="I328" i="1"/>
  <c r="Z328" i="1"/>
  <c r="AA328" i="1"/>
  <c r="AB328" i="1"/>
  <c r="AF328" i="1"/>
  <c r="AG328" i="1"/>
  <c r="AH328" i="1"/>
  <c r="AI328" i="1"/>
  <c r="H1607" i="1"/>
  <c r="I1607" i="1"/>
  <c r="Z1607" i="1"/>
  <c r="AA1607" i="1"/>
  <c r="AB1607" i="1"/>
  <c r="AF1607" i="1"/>
  <c r="AG1607" i="1"/>
  <c r="AH1607" i="1"/>
  <c r="AI1607" i="1"/>
  <c r="H1678" i="1"/>
  <c r="I1678" i="1"/>
  <c r="Z1678" i="1"/>
  <c r="AA1678" i="1"/>
  <c r="AB1678" i="1"/>
  <c r="AF1678" i="1"/>
  <c r="AG1678" i="1"/>
  <c r="AH1678" i="1"/>
  <c r="AI1678" i="1"/>
  <c r="H1237" i="1"/>
  <c r="I1237" i="1"/>
  <c r="Z1237" i="1"/>
  <c r="AA1237" i="1"/>
  <c r="AB1237" i="1"/>
  <c r="AF1237" i="1"/>
  <c r="AG1237" i="1"/>
  <c r="AH1237" i="1"/>
  <c r="AI1237" i="1"/>
  <c r="H1814" i="1"/>
  <c r="I1814" i="1"/>
  <c r="Z1814" i="1"/>
  <c r="AA1814" i="1"/>
  <c r="AB1814" i="1"/>
  <c r="AF1814" i="1"/>
  <c r="AG1814" i="1"/>
  <c r="AH1814" i="1"/>
  <c r="AI1814" i="1"/>
  <c r="H691" i="1"/>
  <c r="I691" i="1"/>
  <c r="Z691" i="1"/>
  <c r="AA691" i="1"/>
  <c r="AB691" i="1"/>
  <c r="AF691" i="1"/>
  <c r="AG691" i="1"/>
  <c r="AH691" i="1"/>
  <c r="AI691" i="1"/>
  <c r="H1512" i="1"/>
  <c r="I1512" i="1"/>
  <c r="Z1512" i="1"/>
  <c r="AA1512" i="1"/>
  <c r="AB1512" i="1"/>
  <c r="AF1512" i="1"/>
  <c r="AG1512" i="1"/>
  <c r="AH1512" i="1"/>
  <c r="AI1512" i="1"/>
  <c r="H849" i="1"/>
  <c r="I849" i="1"/>
  <c r="Z849" i="1"/>
  <c r="AA849" i="1"/>
  <c r="AB849" i="1"/>
  <c r="AF849" i="1"/>
  <c r="AG849" i="1"/>
  <c r="AH849" i="1"/>
  <c r="AI849" i="1"/>
  <c r="H1608" i="1"/>
  <c r="I1608" i="1"/>
  <c r="Z1608" i="1"/>
  <c r="AA1608" i="1"/>
  <c r="AB1608" i="1"/>
  <c r="AF1608" i="1"/>
  <c r="AG1608" i="1"/>
  <c r="AH1608" i="1"/>
  <c r="AI1608" i="1"/>
  <c r="H1609" i="1"/>
  <c r="I1609" i="1"/>
  <c r="Z1609" i="1"/>
  <c r="AA1609" i="1"/>
  <c r="AB1609" i="1"/>
  <c r="AF1609" i="1"/>
  <c r="AG1609" i="1"/>
  <c r="AH1609" i="1"/>
  <c r="AI1609" i="1"/>
  <c r="H1431" i="1"/>
  <c r="I1431" i="1"/>
  <c r="Z1431" i="1"/>
  <c r="AA1431" i="1"/>
  <c r="AB1431" i="1"/>
  <c r="AF1431" i="1"/>
  <c r="AG1431" i="1"/>
  <c r="AH1431" i="1"/>
  <c r="AI1431" i="1"/>
  <c r="H744" i="1"/>
  <c r="I744" i="1"/>
  <c r="Z744" i="1"/>
  <c r="AA744" i="1"/>
  <c r="AB744" i="1"/>
  <c r="AF744" i="1"/>
  <c r="AG744" i="1"/>
  <c r="AH744" i="1"/>
  <c r="AI744" i="1"/>
  <c r="H745" i="1"/>
  <c r="I745" i="1"/>
  <c r="Z745" i="1"/>
  <c r="AA745" i="1"/>
  <c r="AB745" i="1"/>
  <c r="AF745" i="1"/>
  <c r="AG745" i="1"/>
  <c r="AH745" i="1"/>
  <c r="AI745" i="1"/>
  <c r="H1432" i="1"/>
  <c r="I1432" i="1"/>
  <c r="Z1432" i="1"/>
  <c r="AA1432" i="1"/>
  <c r="AB1432" i="1"/>
  <c r="AF1432" i="1"/>
  <c r="AG1432" i="1"/>
  <c r="AH1432" i="1"/>
  <c r="AI1432" i="1"/>
  <c r="H2417" i="1"/>
  <c r="I2417" i="1"/>
  <c r="Z2417" i="1"/>
  <c r="AA2417" i="1"/>
  <c r="AB2417" i="1"/>
  <c r="AF2417" i="1"/>
  <c r="AG2417" i="1"/>
  <c r="AH2417" i="1"/>
  <c r="AI2417" i="1"/>
  <c r="H1580" i="1"/>
  <c r="I1580" i="1"/>
  <c r="Z1580" i="1"/>
  <c r="AA1580" i="1"/>
  <c r="AB1580" i="1"/>
  <c r="AF1580" i="1"/>
  <c r="AG1580" i="1"/>
  <c r="AH1580" i="1"/>
  <c r="AI1580" i="1"/>
  <c r="H1156" i="1"/>
  <c r="I1156" i="1"/>
  <c r="Z1156" i="1"/>
  <c r="AA1156" i="1"/>
  <c r="AB1156" i="1"/>
  <c r="AF1156" i="1"/>
  <c r="AG1156" i="1"/>
  <c r="AH1156" i="1"/>
  <c r="AI1156" i="1"/>
  <c r="H2074" i="1"/>
  <c r="I2074" i="1"/>
  <c r="Z2074" i="1"/>
  <c r="AA2074" i="1"/>
  <c r="AB2074" i="1"/>
  <c r="AF2074" i="1"/>
  <c r="AG2074" i="1"/>
  <c r="AH2074" i="1"/>
  <c r="AI2074" i="1"/>
  <c r="H2210" i="1"/>
  <c r="I2210" i="1"/>
  <c r="Z2210" i="1"/>
  <c r="AA2210" i="1"/>
  <c r="AB2210" i="1"/>
  <c r="AF2210" i="1"/>
  <c r="AG2210" i="1"/>
  <c r="AH2210" i="1"/>
  <c r="AI2210" i="1"/>
  <c r="H677" i="1"/>
  <c r="I677" i="1"/>
  <c r="Z677" i="1"/>
  <c r="AA677" i="1"/>
  <c r="AB677" i="1"/>
  <c r="AF677" i="1"/>
  <c r="AG677" i="1"/>
  <c r="AH677" i="1"/>
  <c r="AI677" i="1"/>
  <c r="H303" i="1"/>
  <c r="I303" i="1"/>
  <c r="Z303" i="1"/>
  <c r="AA303" i="1"/>
  <c r="AB303" i="1"/>
  <c r="AF303" i="1"/>
  <c r="AG303" i="1"/>
  <c r="AH303" i="1"/>
  <c r="AI303" i="1"/>
  <c r="H850" i="1"/>
  <c r="I850" i="1"/>
  <c r="Z850" i="1"/>
  <c r="AA850" i="1"/>
  <c r="AB850" i="1"/>
  <c r="AF850" i="1"/>
  <c r="AG850" i="1"/>
  <c r="AH850" i="1"/>
  <c r="AI850" i="1"/>
  <c r="H762" i="1"/>
  <c r="I762" i="1"/>
  <c r="Z762" i="1"/>
  <c r="AA762" i="1"/>
  <c r="AB762" i="1"/>
  <c r="AF762" i="1"/>
  <c r="AG762" i="1"/>
  <c r="AH762" i="1"/>
  <c r="AI762" i="1"/>
  <c r="H1683" i="1"/>
  <c r="I1683" i="1"/>
  <c r="Z1683" i="1"/>
  <c r="AA1683" i="1"/>
  <c r="AB1683" i="1"/>
  <c r="AF1683" i="1"/>
  <c r="AG1683" i="1"/>
  <c r="AH1683" i="1"/>
  <c r="AJ1683" i="1" s="1"/>
  <c r="AI1683" i="1"/>
  <c r="H2302" i="1"/>
  <c r="I2302" i="1"/>
  <c r="Z2302" i="1"/>
  <c r="AA2302" i="1"/>
  <c r="AB2302" i="1"/>
  <c r="AF2302" i="1"/>
  <c r="AG2302" i="1"/>
  <c r="AH2302" i="1"/>
  <c r="AI2302" i="1"/>
  <c r="H2225" i="1"/>
  <c r="I2225" i="1"/>
  <c r="Z2225" i="1"/>
  <c r="AA2225" i="1"/>
  <c r="AB2225" i="1"/>
  <c r="AF2225" i="1"/>
  <c r="AG2225" i="1"/>
  <c r="AH2225" i="1"/>
  <c r="AJ2225" i="1" s="1"/>
  <c r="AI2225" i="1"/>
  <c r="H2299" i="1"/>
  <c r="I2299" i="1"/>
  <c r="Z2299" i="1"/>
  <c r="AA2299" i="1"/>
  <c r="AB2299" i="1"/>
  <c r="AF2299" i="1"/>
  <c r="AG2299" i="1"/>
  <c r="AH2299" i="1"/>
  <c r="AI2299" i="1"/>
  <c r="H1352" i="1"/>
  <c r="I1352" i="1"/>
  <c r="Z1352" i="1"/>
  <c r="AA1352" i="1"/>
  <c r="AB1352" i="1"/>
  <c r="AF1352" i="1"/>
  <c r="AG1352" i="1"/>
  <c r="AH1352" i="1"/>
  <c r="AJ1352" i="1" s="1"/>
  <c r="AI1352" i="1"/>
  <c r="H1876" i="1"/>
  <c r="I1876" i="1"/>
  <c r="Z1876" i="1"/>
  <c r="AA1876" i="1"/>
  <c r="AB1876" i="1"/>
  <c r="AF1876" i="1"/>
  <c r="AG1876" i="1"/>
  <c r="AH1876" i="1"/>
  <c r="AI1876" i="1"/>
  <c r="H2374" i="1"/>
  <c r="I2374" i="1"/>
  <c r="Z2374" i="1"/>
  <c r="AA2374" i="1"/>
  <c r="AB2374" i="1"/>
  <c r="AF2374" i="1"/>
  <c r="AG2374" i="1"/>
  <c r="AH2374" i="1"/>
  <c r="AJ2374" i="1" s="1"/>
  <c r="AI2374" i="1"/>
  <c r="H2037" i="1"/>
  <c r="I2037" i="1"/>
  <c r="Z2037" i="1"/>
  <c r="AA2037" i="1"/>
  <c r="AB2037" i="1"/>
  <c r="AF2037" i="1"/>
  <c r="AG2037" i="1"/>
  <c r="AH2037" i="1"/>
  <c r="AI2037" i="1"/>
  <c r="H1851" i="1"/>
  <c r="K1851" i="1" s="1"/>
  <c r="I1851" i="1"/>
  <c r="Z1851" i="1"/>
  <c r="AA1851" i="1"/>
  <c r="AB1851" i="1"/>
  <c r="AF1851" i="1"/>
  <c r="AG1851" i="1"/>
  <c r="AH1851" i="1"/>
  <c r="AI1851" i="1"/>
  <c r="H1113" i="1"/>
  <c r="I1113" i="1"/>
  <c r="Z1113" i="1"/>
  <c r="AA1113" i="1"/>
  <c r="AB1113" i="1"/>
  <c r="AF1113" i="1"/>
  <c r="AG1113" i="1"/>
  <c r="AH1113" i="1"/>
  <c r="AI1113" i="1"/>
  <c r="H1938" i="1"/>
  <c r="I1938" i="1"/>
  <c r="Z1938" i="1"/>
  <c r="AA1938" i="1"/>
  <c r="AB1938" i="1"/>
  <c r="AF1938" i="1"/>
  <c r="AG1938" i="1"/>
  <c r="AH1938" i="1"/>
  <c r="AI1938" i="1"/>
  <c r="H370" i="1"/>
  <c r="I370" i="1"/>
  <c r="Z370" i="1"/>
  <c r="AA370" i="1"/>
  <c r="AB370" i="1"/>
  <c r="AF370" i="1"/>
  <c r="AG370" i="1"/>
  <c r="AH370" i="1"/>
  <c r="AI370" i="1"/>
  <c r="H1214" i="1"/>
  <c r="K1214" i="1" s="1"/>
  <c r="I1214" i="1"/>
  <c r="Z1214" i="1"/>
  <c r="AA1214" i="1"/>
  <c r="AB1214" i="1"/>
  <c r="AF1214" i="1"/>
  <c r="AG1214" i="1"/>
  <c r="AH1214" i="1"/>
  <c r="AI1214" i="1"/>
  <c r="H310" i="1"/>
  <c r="I310" i="1"/>
  <c r="Z310" i="1"/>
  <c r="AA310" i="1"/>
  <c r="AB310" i="1"/>
  <c r="AF310" i="1"/>
  <c r="AG310" i="1"/>
  <c r="AH310" i="1"/>
  <c r="AI310" i="1"/>
  <c r="H1939" i="1"/>
  <c r="I1939" i="1"/>
  <c r="Z1939" i="1"/>
  <c r="AA1939" i="1"/>
  <c r="AB1939" i="1"/>
  <c r="AF1939" i="1"/>
  <c r="AG1939" i="1"/>
  <c r="AH1939" i="1"/>
  <c r="AI1939" i="1"/>
  <c r="H2094" i="1"/>
  <c r="I2094" i="1"/>
  <c r="Z2094" i="1"/>
  <c r="AA2094" i="1"/>
  <c r="AB2094" i="1"/>
  <c r="AF2094" i="1"/>
  <c r="AG2094" i="1"/>
  <c r="AH2094" i="1"/>
  <c r="AI2094" i="1"/>
  <c r="H1257" i="1"/>
  <c r="K1257" i="1" s="1"/>
  <c r="I1257" i="1"/>
  <c r="Z1257" i="1"/>
  <c r="AA1257" i="1"/>
  <c r="AB1257" i="1"/>
  <c r="AF1257" i="1"/>
  <c r="AG1257" i="1"/>
  <c r="AH1257" i="1"/>
  <c r="AI1257" i="1"/>
  <c r="H595" i="1"/>
  <c r="I595" i="1"/>
  <c r="Z595" i="1"/>
  <c r="AA595" i="1"/>
  <c r="AB595" i="1"/>
  <c r="AF595" i="1"/>
  <c r="AG595" i="1"/>
  <c r="AH595" i="1"/>
  <c r="AI595" i="1"/>
  <c r="H596" i="1"/>
  <c r="I596" i="1"/>
  <c r="Z596" i="1"/>
  <c r="AA596" i="1"/>
  <c r="AB596" i="1"/>
  <c r="AF596" i="1"/>
  <c r="AG596" i="1"/>
  <c r="AH596" i="1"/>
  <c r="AI596" i="1"/>
  <c r="H1513" i="1"/>
  <c r="I1513" i="1"/>
  <c r="Z1513" i="1"/>
  <c r="AA1513" i="1"/>
  <c r="AB1513" i="1"/>
  <c r="AF1513" i="1"/>
  <c r="AG1513" i="1"/>
  <c r="AH1513" i="1"/>
  <c r="AI1513" i="1"/>
  <c r="H2153" i="1"/>
  <c r="K2153" i="1" s="1"/>
  <c r="I2153" i="1"/>
  <c r="Z2153" i="1"/>
  <c r="AA2153" i="1"/>
  <c r="AB2153" i="1"/>
  <c r="AF2153" i="1"/>
  <c r="AG2153" i="1"/>
  <c r="AH2153" i="1"/>
  <c r="AI2153" i="1"/>
  <c r="H851" i="1"/>
  <c r="I851" i="1"/>
  <c r="Z851" i="1"/>
  <c r="AA851" i="1"/>
  <c r="AB851" i="1"/>
  <c r="AF851" i="1"/>
  <c r="AG851" i="1"/>
  <c r="AH851" i="1"/>
  <c r="AI851" i="1"/>
  <c r="H1836" i="1"/>
  <c r="I1836" i="1"/>
  <c r="Z1836" i="1"/>
  <c r="AA1836" i="1"/>
  <c r="AB1836" i="1"/>
  <c r="AF1836" i="1"/>
  <c r="AG1836" i="1"/>
  <c r="AH1836" i="1"/>
  <c r="AI1836" i="1"/>
  <c r="H2278" i="1"/>
  <c r="K2278" i="1" s="1"/>
  <c r="I2278" i="1"/>
  <c r="Z2278" i="1"/>
  <c r="AA2278" i="1"/>
  <c r="AB2278" i="1"/>
  <c r="AF2278" i="1"/>
  <c r="AG2278" i="1"/>
  <c r="AH2278" i="1"/>
  <c r="AI2278" i="1"/>
  <c r="H1877" i="1"/>
  <c r="K1877" i="1" s="1"/>
  <c r="I1877" i="1"/>
  <c r="Z1877" i="1"/>
  <c r="AA1877" i="1"/>
  <c r="AB1877" i="1"/>
  <c r="AF1877" i="1"/>
  <c r="AG1877" i="1"/>
  <c r="AH1877" i="1"/>
  <c r="AI1877" i="1"/>
  <c r="H452" i="1"/>
  <c r="I452" i="1"/>
  <c r="Z452" i="1"/>
  <c r="AA452" i="1"/>
  <c r="AB452" i="1"/>
  <c r="AF452" i="1"/>
  <c r="AG452" i="1"/>
  <c r="AH452" i="1"/>
  <c r="AI452" i="1"/>
  <c r="H203" i="1"/>
  <c r="I203" i="1"/>
  <c r="Z203" i="1"/>
  <c r="AA203" i="1"/>
  <c r="AB203" i="1"/>
  <c r="AF203" i="1"/>
  <c r="AG203" i="1"/>
  <c r="AH203" i="1"/>
  <c r="AI203" i="1"/>
  <c r="H1041" i="1"/>
  <c r="I1041" i="1"/>
  <c r="Z1041" i="1"/>
  <c r="AA1041" i="1"/>
  <c r="AB1041" i="1"/>
  <c r="AF1041" i="1"/>
  <c r="AG1041" i="1"/>
  <c r="AH1041" i="1"/>
  <c r="AI1041" i="1"/>
  <c r="H1289" i="1"/>
  <c r="K1289" i="1" s="1"/>
  <c r="I1289" i="1"/>
  <c r="Z1289" i="1"/>
  <c r="AA1289" i="1"/>
  <c r="AB1289" i="1"/>
  <c r="AF1289" i="1"/>
  <c r="AG1289" i="1"/>
  <c r="AH1289" i="1"/>
  <c r="AI1289" i="1"/>
  <c r="H329" i="1"/>
  <c r="I329" i="1"/>
  <c r="Z329" i="1"/>
  <c r="AA329" i="1"/>
  <c r="AB329" i="1"/>
  <c r="AF329" i="1"/>
  <c r="AG329" i="1"/>
  <c r="AH329" i="1"/>
  <c r="AI329" i="1"/>
  <c r="H1921" i="1"/>
  <c r="I1921" i="1"/>
  <c r="K1921" i="1" s="1"/>
  <c r="Z1921" i="1"/>
  <c r="AA1921" i="1"/>
  <c r="AB1921" i="1"/>
  <c r="AF1921" i="1"/>
  <c r="AG1921" i="1"/>
  <c r="AH1921" i="1"/>
  <c r="AI1921" i="1"/>
  <c r="H1815" i="1"/>
  <c r="I1815" i="1"/>
  <c r="Z1815" i="1"/>
  <c r="AA1815" i="1"/>
  <c r="AB1815" i="1"/>
  <c r="AF1815" i="1"/>
  <c r="AG1815" i="1"/>
  <c r="AH1815" i="1"/>
  <c r="AI1815" i="1"/>
  <c r="H2049" i="1"/>
  <c r="I2049" i="1"/>
  <c r="Z2049" i="1"/>
  <c r="AA2049" i="1"/>
  <c r="AB2049" i="1"/>
  <c r="AF2049" i="1"/>
  <c r="AG2049" i="1"/>
  <c r="AH2049" i="1"/>
  <c r="AI2049" i="1"/>
  <c r="H1610" i="1"/>
  <c r="I1610" i="1"/>
  <c r="Z1610" i="1"/>
  <c r="AA1610" i="1"/>
  <c r="AB1610" i="1"/>
  <c r="AF1610" i="1"/>
  <c r="AG1610" i="1"/>
  <c r="AH1610" i="1"/>
  <c r="AI1610" i="1"/>
  <c r="H1611" i="1"/>
  <c r="I1611" i="1"/>
  <c r="Z1611" i="1"/>
  <c r="AA1611" i="1"/>
  <c r="AB1611" i="1"/>
  <c r="AF1611" i="1"/>
  <c r="AG1611" i="1"/>
  <c r="AH1611" i="1"/>
  <c r="AI1611" i="1"/>
  <c r="H1514" i="1"/>
  <c r="I1514" i="1"/>
  <c r="Z1514" i="1"/>
  <c r="AA1514" i="1"/>
  <c r="AB1514" i="1"/>
  <c r="AF1514" i="1"/>
  <c r="AG1514" i="1"/>
  <c r="AH1514" i="1"/>
  <c r="AI1514" i="1"/>
  <c r="H746" i="1"/>
  <c r="I746" i="1"/>
  <c r="K746" i="1" s="1"/>
  <c r="Z746" i="1"/>
  <c r="AA746" i="1"/>
  <c r="AB746" i="1"/>
  <c r="AF746" i="1"/>
  <c r="AG746" i="1"/>
  <c r="AH746" i="1"/>
  <c r="AI746" i="1"/>
  <c r="H539" i="1"/>
  <c r="I539" i="1"/>
  <c r="Z539" i="1"/>
  <c r="AA539" i="1"/>
  <c r="AB539" i="1"/>
  <c r="AF539" i="1"/>
  <c r="AG539" i="1"/>
  <c r="AH539" i="1"/>
  <c r="AI539" i="1"/>
  <c r="H311" i="1"/>
  <c r="I311" i="1"/>
  <c r="Z311" i="1"/>
  <c r="AA311" i="1"/>
  <c r="AB311" i="1"/>
  <c r="AF311" i="1"/>
  <c r="AG311" i="1"/>
  <c r="AH311" i="1"/>
  <c r="AI311" i="1"/>
  <c r="H1515" i="1"/>
  <c r="I1515" i="1"/>
  <c r="Z1515" i="1"/>
  <c r="AA1515" i="1"/>
  <c r="AB1515" i="1"/>
  <c r="AF1515" i="1"/>
  <c r="AG1515" i="1"/>
  <c r="AH1515" i="1"/>
  <c r="AI1515" i="1"/>
  <c r="H1353" i="1"/>
  <c r="I1353" i="1"/>
  <c r="Z1353" i="1"/>
  <c r="AA1353" i="1"/>
  <c r="AB1353" i="1"/>
  <c r="AF1353" i="1"/>
  <c r="AG1353" i="1"/>
  <c r="AH1353" i="1"/>
  <c r="AI1353" i="1"/>
  <c r="H1433" i="1"/>
  <c r="I1433" i="1"/>
  <c r="Z1433" i="1"/>
  <c r="AA1433" i="1"/>
  <c r="AB1433" i="1"/>
  <c r="AF1433" i="1"/>
  <c r="AG1433" i="1"/>
  <c r="AH1433" i="1"/>
  <c r="AI1433" i="1"/>
  <c r="H1396" i="1"/>
  <c r="I1396" i="1"/>
  <c r="Z1396" i="1"/>
  <c r="AA1396" i="1"/>
  <c r="AB1396" i="1"/>
  <c r="AF1396" i="1"/>
  <c r="AG1396" i="1"/>
  <c r="AH1396" i="1"/>
  <c r="AI1396" i="1"/>
  <c r="H1065" i="1"/>
  <c r="I1065" i="1"/>
  <c r="Z1065" i="1"/>
  <c r="AA1065" i="1"/>
  <c r="AB1065" i="1"/>
  <c r="AF1065" i="1"/>
  <c r="AG1065" i="1"/>
  <c r="AH1065" i="1"/>
  <c r="AI1065" i="1"/>
  <c r="H2154" i="1"/>
  <c r="I2154" i="1"/>
  <c r="Z2154" i="1"/>
  <c r="AA2154" i="1"/>
  <c r="AB2154" i="1"/>
  <c r="AF2154" i="1"/>
  <c r="AG2154" i="1"/>
  <c r="AH2154" i="1"/>
  <c r="AI2154" i="1"/>
  <c r="H1940" i="1"/>
  <c r="I1940" i="1"/>
  <c r="Z1940" i="1"/>
  <c r="AA1940" i="1"/>
  <c r="AB1940" i="1"/>
  <c r="AF1940" i="1"/>
  <c r="AG1940" i="1"/>
  <c r="AH1940" i="1"/>
  <c r="AI1940" i="1"/>
  <c r="H1661" i="1"/>
  <c r="I1661" i="1"/>
  <c r="Z1661" i="1"/>
  <c r="AA1661" i="1"/>
  <c r="AB1661" i="1"/>
  <c r="AF1661" i="1"/>
  <c r="AG1661" i="1"/>
  <c r="AH1661" i="1"/>
  <c r="AI1661" i="1"/>
  <c r="H1434" i="1"/>
  <c r="I1434" i="1"/>
  <c r="Z1434" i="1"/>
  <c r="AA1434" i="1"/>
  <c r="AB1434" i="1"/>
  <c r="AF1434" i="1"/>
  <c r="AG1434" i="1"/>
  <c r="AH1434" i="1"/>
  <c r="AI1434" i="1"/>
  <c r="H763" i="1"/>
  <c r="I763" i="1"/>
  <c r="Z763" i="1"/>
  <c r="AA763" i="1"/>
  <c r="AB763" i="1"/>
  <c r="AF763" i="1"/>
  <c r="AG763" i="1"/>
  <c r="AH763" i="1"/>
  <c r="AI763" i="1"/>
  <c r="H371" i="1"/>
  <c r="I371" i="1"/>
  <c r="K371" i="1" s="1"/>
  <c r="Z371" i="1"/>
  <c r="AA371" i="1"/>
  <c r="AB371" i="1"/>
  <c r="AF371" i="1"/>
  <c r="AG371" i="1"/>
  <c r="AH371" i="1"/>
  <c r="AI371" i="1"/>
  <c r="H1215" i="1"/>
  <c r="I1215" i="1"/>
  <c r="Z1215" i="1"/>
  <c r="AA1215" i="1"/>
  <c r="AB1215" i="1"/>
  <c r="AF1215" i="1"/>
  <c r="AG1215" i="1"/>
  <c r="AH1215" i="1"/>
  <c r="AI1215" i="1"/>
  <c r="H1216" i="1"/>
  <c r="I1216" i="1"/>
  <c r="K1216" i="1" s="1"/>
  <c r="Z1216" i="1"/>
  <c r="AA1216" i="1"/>
  <c r="AB1216" i="1"/>
  <c r="AF1216" i="1"/>
  <c r="AG1216" i="1"/>
  <c r="AH1216" i="1"/>
  <c r="AI1216" i="1"/>
  <c r="H1581" i="1"/>
  <c r="I1581" i="1"/>
  <c r="Z1581" i="1"/>
  <c r="AA1581" i="1"/>
  <c r="AB1581" i="1"/>
  <c r="AF1581" i="1"/>
  <c r="AG1581" i="1"/>
  <c r="AH1581" i="1"/>
  <c r="AI1581" i="1"/>
  <c r="H880" i="1"/>
  <c r="I880" i="1"/>
  <c r="Z880" i="1"/>
  <c r="AA880" i="1"/>
  <c r="AB880" i="1"/>
  <c r="AF880" i="1"/>
  <c r="AG880" i="1"/>
  <c r="AH880" i="1"/>
  <c r="AI880" i="1"/>
  <c r="H2051" i="1"/>
  <c r="I2051" i="1"/>
  <c r="Z2051" i="1"/>
  <c r="AA2051" i="1"/>
  <c r="AB2051" i="1"/>
  <c r="AF2051" i="1"/>
  <c r="AG2051" i="1"/>
  <c r="AH2051" i="1"/>
  <c r="AI2051" i="1"/>
  <c r="H1114" i="1"/>
  <c r="I1114" i="1"/>
  <c r="Z1114" i="1"/>
  <c r="AA1114" i="1"/>
  <c r="AB1114" i="1"/>
  <c r="AF1114" i="1"/>
  <c r="AG1114" i="1"/>
  <c r="AH1114" i="1"/>
  <c r="AI1114" i="1"/>
  <c r="H2038" i="1"/>
  <c r="I2038" i="1"/>
  <c r="Z2038" i="1"/>
  <c r="AA2038" i="1"/>
  <c r="AB2038" i="1"/>
  <c r="AF2038" i="1"/>
  <c r="AG2038" i="1"/>
  <c r="AH2038" i="1"/>
  <c r="AI2038" i="1"/>
  <c r="H2428" i="1"/>
  <c r="I2428" i="1"/>
  <c r="Z2428" i="1"/>
  <c r="AA2428" i="1"/>
  <c r="AB2428" i="1"/>
  <c r="AF2428" i="1"/>
  <c r="AG2428" i="1"/>
  <c r="AH2428" i="1"/>
  <c r="AI2428" i="1"/>
  <c r="H1582" i="1"/>
  <c r="I1582" i="1"/>
  <c r="Z1582" i="1"/>
  <c r="AA1582" i="1"/>
  <c r="AB1582" i="1"/>
  <c r="AF1582" i="1"/>
  <c r="AG1582" i="1"/>
  <c r="AH1582" i="1"/>
  <c r="AI1582" i="1"/>
  <c r="H1516" i="1"/>
  <c r="I1516" i="1"/>
  <c r="Z1516" i="1"/>
  <c r="AA1516" i="1"/>
  <c r="AB1516" i="1"/>
  <c r="AF1516" i="1"/>
  <c r="AG1516" i="1"/>
  <c r="AH1516" i="1"/>
  <c r="AI1516" i="1"/>
  <c r="H2397" i="1"/>
  <c r="I2397" i="1"/>
  <c r="K2397" i="1" s="1"/>
  <c r="Z2397" i="1"/>
  <c r="AA2397" i="1"/>
  <c r="AB2397" i="1"/>
  <c r="AF2397" i="1"/>
  <c r="AG2397" i="1"/>
  <c r="AH2397" i="1"/>
  <c r="AI2397" i="1"/>
  <c r="H1517" i="1"/>
  <c r="I1517" i="1"/>
  <c r="Z1517" i="1"/>
  <c r="AA1517" i="1"/>
  <c r="AB1517" i="1"/>
  <c r="AF1517" i="1"/>
  <c r="AG1517" i="1"/>
  <c r="AH1517" i="1"/>
  <c r="AI1517" i="1"/>
  <c r="H764" i="1"/>
  <c r="I764" i="1"/>
  <c r="Z764" i="1"/>
  <c r="AA764" i="1"/>
  <c r="AB764" i="1"/>
  <c r="AF764" i="1"/>
  <c r="AG764" i="1"/>
  <c r="AH764" i="1"/>
  <c r="AI764" i="1"/>
  <c r="H645" i="1"/>
  <c r="K645" i="1" s="1"/>
  <c r="I645" i="1"/>
  <c r="Z645" i="1"/>
  <c r="AA645" i="1"/>
  <c r="AB645" i="1"/>
  <c r="AF645" i="1"/>
  <c r="AG645" i="1"/>
  <c r="AH645" i="1"/>
  <c r="AI645" i="1"/>
  <c r="H245" i="1"/>
  <c r="I245" i="1"/>
  <c r="Z245" i="1"/>
  <c r="AA245" i="1"/>
  <c r="AB245" i="1"/>
  <c r="AF245" i="1"/>
  <c r="AG245" i="1"/>
  <c r="AH245" i="1"/>
  <c r="AI245" i="1"/>
  <c r="H509" i="1"/>
  <c r="I509" i="1"/>
  <c r="Z509" i="1"/>
  <c r="AA509" i="1"/>
  <c r="AB509" i="1"/>
  <c r="AF509" i="1"/>
  <c r="AG509" i="1"/>
  <c r="AH509" i="1"/>
  <c r="AI509" i="1"/>
  <c r="H722" i="1"/>
  <c r="I722" i="1"/>
  <c r="Z722" i="1"/>
  <c r="AA722" i="1"/>
  <c r="AB722" i="1"/>
  <c r="AF722" i="1"/>
  <c r="AG722" i="1"/>
  <c r="AH722" i="1"/>
  <c r="AI722" i="1"/>
  <c r="H2117" i="1"/>
  <c r="K2117" i="1" s="1"/>
  <c r="I2117" i="1"/>
  <c r="Z2117" i="1"/>
  <c r="AA2117" i="1"/>
  <c r="AB2117" i="1"/>
  <c r="AF2117" i="1"/>
  <c r="AG2117" i="1"/>
  <c r="AH2117" i="1"/>
  <c r="AI2117" i="1"/>
  <c r="H765" i="1"/>
  <c r="K765" i="1" s="1"/>
  <c r="I765" i="1"/>
  <c r="Z765" i="1"/>
  <c r="AA765" i="1"/>
  <c r="AB765" i="1"/>
  <c r="AF765" i="1"/>
  <c r="AG765" i="1"/>
  <c r="AH765" i="1"/>
  <c r="AI765" i="1"/>
  <c r="H372" i="1"/>
  <c r="I372" i="1"/>
  <c r="Z372" i="1"/>
  <c r="AA372" i="1"/>
  <c r="AB372" i="1"/>
  <c r="AF372" i="1"/>
  <c r="AG372" i="1"/>
  <c r="AH372" i="1"/>
  <c r="AI372" i="1"/>
  <c r="H2383" i="1"/>
  <c r="I2383" i="1"/>
  <c r="Z2383" i="1"/>
  <c r="AA2383" i="1"/>
  <c r="AB2383" i="1"/>
  <c r="AF2383" i="1"/>
  <c r="AG2383" i="1"/>
  <c r="AH2383" i="1"/>
  <c r="AI2383" i="1"/>
  <c r="H1765" i="1"/>
  <c r="I1765" i="1"/>
  <c r="Z1765" i="1"/>
  <c r="AA1765" i="1"/>
  <c r="AB1765" i="1"/>
  <c r="AF1765" i="1"/>
  <c r="AG1765" i="1"/>
  <c r="AH1765" i="1"/>
  <c r="AI1765" i="1"/>
  <c r="H1766" i="1"/>
  <c r="I1766" i="1"/>
  <c r="Z1766" i="1"/>
  <c r="AA1766" i="1"/>
  <c r="AB1766" i="1"/>
  <c r="AF1766" i="1"/>
  <c r="AG1766" i="1"/>
  <c r="AH1766" i="1"/>
  <c r="AI1766" i="1"/>
  <c r="H1066" i="1"/>
  <c r="I1066" i="1"/>
  <c r="Z1066" i="1"/>
  <c r="AA1066" i="1"/>
  <c r="AB1066" i="1"/>
  <c r="AF1066" i="1"/>
  <c r="AG1066" i="1"/>
  <c r="AH1066" i="1"/>
  <c r="AI1066" i="1"/>
  <c r="H2344" i="1"/>
  <c r="I2344" i="1"/>
  <c r="Z2344" i="1"/>
  <c r="AA2344" i="1"/>
  <c r="AB2344" i="1"/>
  <c r="AF2344" i="1"/>
  <c r="AG2344" i="1"/>
  <c r="AH2344" i="1"/>
  <c r="AI2344" i="1"/>
  <c r="H2304" i="1"/>
  <c r="I2304" i="1"/>
  <c r="Z2304" i="1"/>
  <c r="AA2304" i="1"/>
  <c r="AB2304" i="1"/>
  <c r="AF2304" i="1"/>
  <c r="AG2304" i="1"/>
  <c r="AH2304" i="1"/>
  <c r="AI2304" i="1"/>
  <c r="H2211" i="1"/>
  <c r="I2211" i="1"/>
  <c r="Z2211" i="1"/>
  <c r="AA2211" i="1"/>
  <c r="AB2211" i="1"/>
  <c r="AF2211" i="1"/>
  <c r="AG2211" i="1"/>
  <c r="AH2211" i="1"/>
  <c r="AI2211" i="1"/>
  <c r="H1767" i="1"/>
  <c r="I1767" i="1"/>
  <c r="Z1767" i="1"/>
  <c r="AA1767" i="1"/>
  <c r="AB1767" i="1"/>
  <c r="AF1767" i="1"/>
  <c r="AG1767" i="1"/>
  <c r="AH1767" i="1"/>
  <c r="AI1767" i="1"/>
  <c r="H2114" i="1"/>
  <c r="I2114" i="1"/>
  <c r="Z2114" i="1"/>
  <c r="AA2114" i="1"/>
  <c r="AB2114" i="1"/>
  <c r="AF2114" i="1"/>
  <c r="AG2114" i="1"/>
  <c r="AH2114" i="1"/>
  <c r="AI2114" i="1"/>
  <c r="H723" i="1"/>
  <c r="I723" i="1"/>
  <c r="Z723" i="1"/>
  <c r="AA723" i="1"/>
  <c r="AB723" i="1"/>
  <c r="AF723" i="1"/>
  <c r="AG723" i="1"/>
  <c r="AH723" i="1"/>
  <c r="AI723" i="1"/>
  <c r="H724" i="1"/>
  <c r="I724" i="1"/>
  <c r="Z724" i="1"/>
  <c r="AA724" i="1"/>
  <c r="AB724" i="1"/>
  <c r="AF724" i="1"/>
  <c r="AG724" i="1"/>
  <c r="AH724" i="1"/>
  <c r="AI724" i="1"/>
  <c r="H204" i="1"/>
  <c r="K204" i="1" s="1"/>
  <c r="I204" i="1"/>
  <c r="Z204" i="1"/>
  <c r="AA204" i="1"/>
  <c r="AB204" i="1"/>
  <c r="AF204" i="1"/>
  <c r="AG204" i="1"/>
  <c r="AH204" i="1"/>
  <c r="AI204" i="1"/>
  <c r="H1732" i="1"/>
  <c r="I1732" i="1"/>
  <c r="Z1732" i="1"/>
  <c r="AA1732" i="1"/>
  <c r="AB1732" i="1"/>
  <c r="AF1732" i="1"/>
  <c r="AG1732" i="1"/>
  <c r="AH1732" i="1"/>
  <c r="AI1732" i="1"/>
  <c r="H1583" i="1"/>
  <c r="K1583" i="1" s="1"/>
  <c r="I1583" i="1"/>
  <c r="Z1583" i="1"/>
  <c r="AA1583" i="1"/>
  <c r="AB1583" i="1"/>
  <c r="AF1583" i="1"/>
  <c r="AG1583" i="1"/>
  <c r="AH1583" i="1"/>
  <c r="AI1583" i="1"/>
  <c r="H2263" i="1"/>
  <c r="I2263" i="1"/>
  <c r="Z2263" i="1"/>
  <c r="AA2263" i="1"/>
  <c r="AB2263" i="1"/>
  <c r="AF2263" i="1"/>
  <c r="AG2263" i="1"/>
  <c r="AH2263" i="1"/>
  <c r="AI2263" i="1"/>
  <c r="H1878" i="1"/>
  <c r="K1878" i="1" s="1"/>
  <c r="I1878" i="1"/>
  <c r="Z1878" i="1"/>
  <c r="AA1878" i="1"/>
  <c r="AB1878" i="1"/>
  <c r="AF1878" i="1"/>
  <c r="AG1878" i="1"/>
  <c r="AH1878" i="1"/>
  <c r="AI1878" i="1"/>
  <c r="H1991" i="1"/>
  <c r="I1991" i="1"/>
  <c r="Z1991" i="1"/>
  <c r="AA1991" i="1"/>
  <c r="AB1991" i="1"/>
  <c r="AF1991" i="1"/>
  <c r="AG1991" i="1"/>
  <c r="AH1991" i="1"/>
  <c r="AI1991" i="1"/>
  <c r="H2118" i="1"/>
  <c r="I2118" i="1"/>
  <c r="Z2118" i="1"/>
  <c r="AA2118" i="1"/>
  <c r="AB2118" i="1"/>
  <c r="AF2118" i="1"/>
  <c r="AG2118" i="1"/>
  <c r="AH2118" i="1"/>
  <c r="AI2118" i="1"/>
  <c r="H2429" i="1"/>
  <c r="I2429" i="1"/>
  <c r="Z2429" i="1"/>
  <c r="AA2429" i="1"/>
  <c r="AB2429" i="1"/>
  <c r="AF2429" i="1"/>
  <c r="AG2429" i="1"/>
  <c r="AH2429" i="1"/>
  <c r="AI2429" i="1"/>
  <c r="H1781" i="1"/>
  <c r="K1781" i="1" s="1"/>
  <c r="I1781" i="1"/>
  <c r="Z1781" i="1"/>
  <c r="AA1781" i="1"/>
  <c r="AB1781" i="1"/>
  <c r="AF1781" i="1"/>
  <c r="AG1781" i="1"/>
  <c r="AH1781" i="1"/>
  <c r="AI1781" i="1"/>
  <c r="H2284" i="1"/>
  <c r="I2284" i="1"/>
  <c r="Z2284" i="1"/>
  <c r="AA2284" i="1"/>
  <c r="AB2284" i="1"/>
  <c r="AF2284" i="1"/>
  <c r="AG2284" i="1"/>
  <c r="AH2284" i="1"/>
  <c r="AI2284" i="1"/>
  <c r="H1902" i="1"/>
  <c r="K1902" i="1" s="1"/>
  <c r="I1902" i="1"/>
  <c r="Z1902" i="1"/>
  <c r="AA1902" i="1"/>
  <c r="AB1902" i="1"/>
  <c r="AF1902" i="1"/>
  <c r="AG1902" i="1"/>
  <c r="AH1902" i="1"/>
  <c r="AI1902" i="1"/>
  <c r="H1365" i="1"/>
  <c r="I1365" i="1"/>
  <c r="Z1365" i="1"/>
  <c r="AA1365" i="1"/>
  <c r="AB1365" i="1"/>
  <c r="AF1365" i="1"/>
  <c r="AG1365" i="1"/>
  <c r="AH1365" i="1"/>
  <c r="AI1365" i="1"/>
  <c r="H1964" i="1"/>
  <c r="K1964" i="1" s="1"/>
  <c r="I1964" i="1"/>
  <c r="Z1964" i="1"/>
  <c r="AA1964" i="1"/>
  <c r="AB1964" i="1"/>
  <c r="AF1964" i="1"/>
  <c r="AG1964" i="1"/>
  <c r="AH1964" i="1"/>
  <c r="AI1964" i="1"/>
  <c r="H1798" i="1"/>
  <c r="I1798" i="1"/>
  <c r="Z1798" i="1"/>
  <c r="AA1798" i="1"/>
  <c r="AB1798" i="1"/>
  <c r="AF1798" i="1"/>
  <c r="AG1798" i="1"/>
  <c r="AH1798" i="1"/>
  <c r="AI1798" i="1"/>
  <c r="H1067" i="1"/>
  <c r="I1067" i="1"/>
  <c r="Z1067" i="1"/>
  <c r="AA1067" i="1"/>
  <c r="AB1067" i="1"/>
  <c r="AF1067" i="1"/>
  <c r="AG1067" i="1"/>
  <c r="AH1067" i="1"/>
  <c r="AI1067" i="1"/>
  <c r="H1409" i="1"/>
  <c r="I1409" i="1"/>
  <c r="Z1409" i="1"/>
  <c r="AA1409" i="1"/>
  <c r="AB1409" i="1"/>
  <c r="AF1409" i="1"/>
  <c r="AG1409" i="1"/>
  <c r="AH1409" i="1"/>
  <c r="AI1409" i="1"/>
  <c r="H1941" i="1"/>
  <c r="K1941" i="1" s="1"/>
  <c r="I1941" i="1"/>
  <c r="Z1941" i="1"/>
  <c r="AA1941" i="1"/>
  <c r="AB1941" i="1"/>
  <c r="AF1941" i="1"/>
  <c r="AG1941" i="1"/>
  <c r="AH1941" i="1"/>
  <c r="AI1941" i="1"/>
  <c r="H1768" i="1"/>
  <c r="I1768" i="1"/>
  <c r="Z1768" i="1"/>
  <c r="AA1768" i="1"/>
  <c r="AB1768" i="1"/>
  <c r="AF1768" i="1"/>
  <c r="AG1768" i="1"/>
  <c r="AH1768" i="1"/>
  <c r="AI1768" i="1"/>
  <c r="H1185" i="1"/>
  <c r="I1185" i="1"/>
  <c r="K1185" i="1"/>
  <c r="Z1185" i="1"/>
  <c r="AA1185" i="1"/>
  <c r="AB1185" i="1"/>
  <c r="AF1185" i="1"/>
  <c r="AG1185" i="1"/>
  <c r="AH1185" i="1"/>
  <c r="AI1185" i="1"/>
  <c r="H2227" i="1"/>
  <c r="I2227" i="1"/>
  <c r="Z2227" i="1"/>
  <c r="AA2227" i="1"/>
  <c r="AB2227" i="1"/>
  <c r="AF2227" i="1"/>
  <c r="AG2227" i="1"/>
  <c r="AH2227" i="1"/>
  <c r="AI2227" i="1"/>
  <c r="H2369" i="1"/>
  <c r="I2369" i="1"/>
  <c r="K2369" i="1" s="1"/>
  <c r="Z2369" i="1"/>
  <c r="AA2369" i="1"/>
  <c r="AB2369" i="1"/>
  <c r="AF2369" i="1"/>
  <c r="AG2369" i="1"/>
  <c r="AH2369" i="1"/>
  <c r="AI2369" i="1"/>
  <c r="H2271" i="1"/>
  <c r="I2271" i="1"/>
  <c r="Z2271" i="1"/>
  <c r="AA2271" i="1"/>
  <c r="AB2271" i="1"/>
  <c r="AF2271" i="1"/>
  <c r="AG2271" i="1"/>
  <c r="AH2271" i="1"/>
  <c r="AI2271" i="1"/>
  <c r="H692" i="1"/>
  <c r="I692" i="1"/>
  <c r="Z692" i="1"/>
  <c r="AA692" i="1"/>
  <c r="AB692" i="1"/>
  <c r="AF692" i="1"/>
  <c r="AG692" i="1"/>
  <c r="AH692" i="1"/>
  <c r="AI692" i="1"/>
  <c r="H1410" i="1"/>
  <c r="I1410" i="1"/>
  <c r="Z1410" i="1"/>
  <c r="AA1410" i="1"/>
  <c r="AB1410" i="1"/>
  <c r="AF1410" i="1"/>
  <c r="AG1410" i="1"/>
  <c r="AH1410" i="1"/>
  <c r="AI1410" i="1"/>
  <c r="H1703" i="1"/>
  <c r="I1703" i="1"/>
  <c r="Z1703" i="1"/>
  <c r="AA1703" i="1"/>
  <c r="AB1703" i="1"/>
  <c r="AF1703" i="1"/>
  <c r="AG1703" i="1"/>
  <c r="AH1703" i="1"/>
  <c r="AI1703" i="1"/>
  <c r="H430" i="1"/>
  <c r="I430" i="1"/>
  <c r="Z430" i="1"/>
  <c r="AA430" i="1"/>
  <c r="AB430" i="1"/>
  <c r="AF430" i="1"/>
  <c r="AG430" i="1"/>
  <c r="AH430" i="1"/>
  <c r="AI430" i="1"/>
  <c r="H1788" i="1"/>
  <c r="I1788" i="1"/>
  <c r="Z1788" i="1"/>
  <c r="AA1788" i="1"/>
  <c r="AB1788" i="1"/>
  <c r="AF1788" i="1"/>
  <c r="AG1788" i="1"/>
  <c r="AH1788" i="1"/>
  <c r="AI1788" i="1"/>
  <c r="H2026" i="1"/>
  <c r="I2026" i="1"/>
  <c r="Z2026" i="1"/>
  <c r="AA2026" i="1"/>
  <c r="AB2026" i="1"/>
  <c r="AF2026" i="1"/>
  <c r="AG2026" i="1"/>
  <c r="AH2026" i="1"/>
  <c r="AI2026" i="1"/>
  <c r="H1922" i="1"/>
  <c r="I1922" i="1"/>
  <c r="Z1922" i="1"/>
  <c r="AA1922" i="1"/>
  <c r="AB1922" i="1"/>
  <c r="AF1922" i="1"/>
  <c r="AG1922" i="1"/>
  <c r="AH1922" i="1"/>
  <c r="AI1922" i="1"/>
  <c r="H1704" i="1"/>
  <c r="I1704" i="1"/>
  <c r="Z1704" i="1"/>
  <c r="AA1704" i="1"/>
  <c r="AB1704" i="1"/>
  <c r="AF1704" i="1"/>
  <c r="AG1704" i="1"/>
  <c r="AH1704" i="1"/>
  <c r="AI1704" i="1"/>
  <c r="H1518" i="1"/>
  <c r="I1518" i="1"/>
  <c r="Z1518" i="1"/>
  <c r="AA1518" i="1"/>
  <c r="AB1518" i="1"/>
  <c r="AF1518" i="1"/>
  <c r="AG1518" i="1"/>
  <c r="AH1518" i="1"/>
  <c r="AI1518" i="1"/>
  <c r="H510" i="1"/>
  <c r="I510" i="1"/>
  <c r="K510" i="1" s="1"/>
  <c r="Z510" i="1"/>
  <c r="AA510" i="1"/>
  <c r="AB510" i="1"/>
  <c r="AF510" i="1"/>
  <c r="AG510" i="1"/>
  <c r="AH510" i="1"/>
  <c r="AI510" i="1"/>
  <c r="H205" i="1"/>
  <c r="I205" i="1"/>
  <c r="Z205" i="1"/>
  <c r="AA205" i="1"/>
  <c r="AB205" i="1"/>
  <c r="AF205" i="1"/>
  <c r="AG205" i="1"/>
  <c r="AH205" i="1"/>
  <c r="AI205" i="1"/>
  <c r="H206" i="1"/>
  <c r="I206" i="1"/>
  <c r="K206" i="1" s="1"/>
  <c r="Z206" i="1"/>
  <c r="AA206" i="1"/>
  <c r="AB206" i="1"/>
  <c r="AF206" i="1"/>
  <c r="AG206" i="1"/>
  <c r="AH206" i="1"/>
  <c r="AI206" i="1"/>
  <c r="H1852" i="1"/>
  <c r="I1852" i="1"/>
  <c r="Z1852" i="1"/>
  <c r="AA1852" i="1"/>
  <c r="AB1852" i="1"/>
  <c r="AF1852" i="1"/>
  <c r="AG1852" i="1"/>
  <c r="AH1852" i="1"/>
  <c r="AI1852" i="1"/>
  <c r="H1115" i="1"/>
  <c r="I1115" i="1"/>
  <c r="Z1115" i="1"/>
  <c r="AA1115" i="1"/>
  <c r="AB1115" i="1"/>
  <c r="AF1115" i="1"/>
  <c r="AG1115" i="1"/>
  <c r="AH1115" i="1"/>
  <c r="AI1115" i="1"/>
  <c r="H1258" i="1"/>
  <c r="I1258" i="1"/>
  <c r="K1258" i="1" s="1"/>
  <c r="Z1258" i="1"/>
  <c r="AA1258" i="1"/>
  <c r="AB1258" i="1"/>
  <c r="AF1258" i="1"/>
  <c r="AG1258" i="1"/>
  <c r="AH1258" i="1"/>
  <c r="AI1258" i="1"/>
  <c r="H2427" i="1"/>
  <c r="I2427" i="1"/>
  <c r="Z2427" i="1"/>
  <c r="AA2427" i="1"/>
  <c r="AB2427" i="1"/>
  <c r="AF2427" i="1"/>
  <c r="AG2427" i="1"/>
  <c r="AH2427" i="1"/>
  <c r="AI2427" i="1"/>
  <c r="H540" i="1"/>
  <c r="I540" i="1"/>
  <c r="Z540" i="1"/>
  <c r="AA540" i="1"/>
  <c r="AB540" i="1"/>
  <c r="AF540" i="1"/>
  <c r="AG540" i="1"/>
  <c r="AH540" i="1"/>
  <c r="AI540" i="1"/>
  <c r="H541" i="1"/>
  <c r="I541" i="1"/>
  <c r="Z541" i="1"/>
  <c r="AA541" i="1"/>
  <c r="AB541" i="1"/>
  <c r="AF541" i="1"/>
  <c r="AG541" i="1"/>
  <c r="AH541" i="1"/>
  <c r="AI541" i="1"/>
  <c r="H646" i="1"/>
  <c r="I646" i="1"/>
  <c r="Z646" i="1"/>
  <c r="AA646" i="1"/>
  <c r="AB646" i="1"/>
  <c r="AF646" i="1"/>
  <c r="AG646" i="1"/>
  <c r="AH646" i="1"/>
  <c r="AI646" i="1"/>
  <c r="H281" i="1"/>
  <c r="I281" i="1"/>
  <c r="Z281" i="1"/>
  <c r="AA281" i="1"/>
  <c r="AB281" i="1"/>
  <c r="AF281" i="1"/>
  <c r="AG281" i="1"/>
  <c r="AH281" i="1"/>
  <c r="AI281" i="1"/>
  <c r="H1733" i="1"/>
  <c r="I1733" i="1"/>
  <c r="Z1733" i="1"/>
  <c r="AA1733" i="1"/>
  <c r="AB1733" i="1"/>
  <c r="AF1733" i="1"/>
  <c r="AG1733" i="1"/>
  <c r="AH1733" i="1"/>
  <c r="AI1733" i="1"/>
  <c r="H1662" i="1"/>
  <c r="I1662" i="1"/>
  <c r="Z1662" i="1"/>
  <c r="AA1662" i="1"/>
  <c r="AB1662" i="1"/>
  <c r="AF1662" i="1"/>
  <c r="AG1662" i="1"/>
  <c r="AH1662" i="1"/>
  <c r="AI1662" i="1"/>
  <c r="H2245" i="1"/>
  <c r="I2245" i="1"/>
  <c r="Z2245" i="1"/>
  <c r="AA2245" i="1"/>
  <c r="AB2245" i="1"/>
  <c r="AF2245" i="1"/>
  <c r="AG2245" i="1"/>
  <c r="AH2245" i="1"/>
  <c r="AI2245" i="1"/>
  <c r="H1799" i="1"/>
  <c r="I1799" i="1"/>
  <c r="Z1799" i="1"/>
  <c r="AA1799" i="1"/>
  <c r="AB1799" i="1"/>
  <c r="AF1799" i="1"/>
  <c r="AG1799" i="1"/>
  <c r="AH1799" i="1"/>
  <c r="AI1799" i="1"/>
  <c r="H2078" i="1"/>
  <c r="I2078" i="1"/>
  <c r="Z2078" i="1"/>
  <c r="AA2078" i="1"/>
  <c r="AB2078" i="1"/>
  <c r="AF2078" i="1"/>
  <c r="AG2078" i="1"/>
  <c r="AH2078" i="1"/>
  <c r="AI2078" i="1"/>
  <c r="H2119" i="1"/>
  <c r="I2119" i="1"/>
  <c r="Z2119" i="1"/>
  <c r="AA2119" i="1"/>
  <c r="AB2119" i="1"/>
  <c r="AF2119" i="1"/>
  <c r="AG2119" i="1"/>
  <c r="AH2119" i="1"/>
  <c r="AI2119" i="1"/>
  <c r="H2120" i="1"/>
  <c r="I2120" i="1"/>
  <c r="Z2120" i="1"/>
  <c r="AA2120" i="1"/>
  <c r="AB2120" i="1"/>
  <c r="AF2120" i="1"/>
  <c r="AG2120" i="1"/>
  <c r="AH2120" i="1"/>
  <c r="AI2120" i="1"/>
  <c r="H1879" i="1"/>
  <c r="I1879" i="1"/>
  <c r="Z1879" i="1"/>
  <c r="AA1879" i="1"/>
  <c r="AB1879" i="1"/>
  <c r="AF1879" i="1"/>
  <c r="AG1879" i="1"/>
  <c r="AH1879" i="1"/>
  <c r="AI1879" i="1"/>
  <c r="H1397" i="1"/>
  <c r="I1397" i="1"/>
  <c r="Z1397" i="1"/>
  <c r="AA1397" i="1"/>
  <c r="AB1397" i="1"/>
  <c r="AF1397" i="1"/>
  <c r="AG1397" i="1"/>
  <c r="AH1397" i="1"/>
  <c r="AI1397" i="1"/>
  <c r="H1098" i="1"/>
  <c r="I1098" i="1"/>
  <c r="Z1098" i="1"/>
  <c r="AA1098" i="1"/>
  <c r="AB1098" i="1"/>
  <c r="AF1098" i="1"/>
  <c r="AG1098" i="1"/>
  <c r="AH1098" i="1"/>
  <c r="AI1098" i="1"/>
  <c r="H1157" i="1"/>
  <c r="I1157" i="1"/>
  <c r="Z1157" i="1"/>
  <c r="AA1157" i="1"/>
  <c r="AB1157" i="1"/>
  <c r="AF1157" i="1"/>
  <c r="AG1157" i="1"/>
  <c r="AH1157" i="1"/>
  <c r="AI1157" i="1"/>
  <c r="H1853" i="1"/>
  <c r="I1853" i="1"/>
  <c r="Z1853" i="1"/>
  <c r="AA1853" i="1"/>
  <c r="AB1853" i="1"/>
  <c r="AF1853" i="1"/>
  <c r="AG1853" i="1"/>
  <c r="AH1853" i="1"/>
  <c r="AI1853" i="1"/>
  <c r="H1519" i="1"/>
  <c r="I1519" i="1"/>
  <c r="Z1519" i="1"/>
  <c r="AA1519" i="1"/>
  <c r="AB1519" i="1"/>
  <c r="AF1519" i="1"/>
  <c r="AG1519" i="1"/>
  <c r="AH1519" i="1"/>
  <c r="AI1519" i="1"/>
  <c r="H1923" i="1"/>
  <c r="I1923" i="1"/>
  <c r="Z1923" i="1"/>
  <c r="AA1923" i="1"/>
  <c r="AB1923" i="1"/>
  <c r="AF1923" i="1"/>
  <c r="AG1923" i="1"/>
  <c r="AH1923" i="1"/>
  <c r="AI1923" i="1"/>
  <c r="H2157" i="1"/>
  <c r="I2157" i="1"/>
  <c r="Z2157" i="1"/>
  <c r="AA2157" i="1"/>
  <c r="AB2157" i="1"/>
  <c r="AF2157" i="1"/>
  <c r="AG2157" i="1"/>
  <c r="AH2157" i="1"/>
  <c r="AI2157" i="1"/>
  <c r="H2181" i="1"/>
  <c r="I2181" i="1"/>
  <c r="Z2181" i="1"/>
  <c r="AA2181" i="1"/>
  <c r="AB2181" i="1"/>
  <c r="AF2181" i="1"/>
  <c r="AG2181" i="1"/>
  <c r="AH2181" i="1"/>
  <c r="AI2181" i="1"/>
  <c r="H373" i="1"/>
  <c r="I373" i="1"/>
  <c r="Z373" i="1"/>
  <c r="AA373" i="1"/>
  <c r="AB373" i="1"/>
  <c r="AF373" i="1"/>
  <c r="AG373" i="1"/>
  <c r="AH373" i="1"/>
  <c r="AI373" i="1"/>
  <c r="H1217" i="1"/>
  <c r="I1217" i="1"/>
  <c r="Z1217" i="1"/>
  <c r="AA1217" i="1"/>
  <c r="AB1217" i="1"/>
  <c r="AF1217" i="1"/>
  <c r="AG1217" i="1"/>
  <c r="AH1217" i="1"/>
  <c r="AI1217" i="1"/>
  <c r="H678" i="1"/>
  <c r="I678" i="1"/>
  <c r="Z678" i="1"/>
  <c r="AA678" i="1"/>
  <c r="AB678" i="1"/>
  <c r="AF678" i="1"/>
  <c r="AG678" i="1"/>
  <c r="AH678" i="1"/>
  <c r="AI678" i="1"/>
  <c r="H2165" i="1"/>
  <c r="I2165" i="1"/>
  <c r="Z2165" i="1"/>
  <c r="AA2165" i="1"/>
  <c r="AB2165" i="1"/>
  <c r="AF2165" i="1"/>
  <c r="AG2165" i="1"/>
  <c r="AH2165" i="1"/>
  <c r="AI2165" i="1"/>
  <c r="H542" i="1"/>
  <c r="I542" i="1"/>
  <c r="Z542" i="1"/>
  <c r="AA542" i="1"/>
  <c r="AB542" i="1"/>
  <c r="AF542" i="1"/>
  <c r="AG542" i="1"/>
  <c r="AH542" i="1"/>
  <c r="AI542" i="1"/>
  <c r="H1435" i="1"/>
  <c r="I1435" i="1"/>
  <c r="Z1435" i="1"/>
  <c r="AA1435" i="1"/>
  <c r="AB1435" i="1"/>
  <c r="AF1435" i="1"/>
  <c r="AG1435" i="1"/>
  <c r="AH1435" i="1"/>
  <c r="AI1435" i="1"/>
  <c r="H2144" i="1"/>
  <c r="I2144" i="1"/>
  <c r="Z2144" i="1"/>
  <c r="AA2144" i="1"/>
  <c r="AB2144" i="1"/>
  <c r="AF2144" i="1"/>
  <c r="AG2144" i="1"/>
  <c r="AH2144" i="1"/>
  <c r="AI2144" i="1"/>
  <c r="H1663" i="1"/>
  <c r="I1663" i="1"/>
  <c r="Z1663" i="1"/>
  <c r="AA1663" i="1"/>
  <c r="AB1663" i="1"/>
  <c r="AF1663" i="1"/>
  <c r="AG1663" i="1"/>
  <c r="AH1663" i="1"/>
  <c r="AI1663" i="1"/>
  <c r="H660" i="1"/>
  <c r="I660" i="1"/>
  <c r="Z660" i="1"/>
  <c r="AA660" i="1"/>
  <c r="AB660" i="1"/>
  <c r="AF660" i="1"/>
  <c r="AG660" i="1"/>
  <c r="AH660" i="1"/>
  <c r="AI660" i="1"/>
  <c r="H597" i="1"/>
  <c r="I597" i="1"/>
  <c r="Z597" i="1"/>
  <c r="AA597" i="1"/>
  <c r="AB597" i="1"/>
  <c r="AF597" i="1"/>
  <c r="AG597" i="1"/>
  <c r="AH597" i="1"/>
  <c r="AI597" i="1"/>
  <c r="H1776" i="1"/>
  <c r="I1776" i="1"/>
  <c r="Z1776" i="1"/>
  <c r="AA1776" i="1"/>
  <c r="AB1776" i="1"/>
  <c r="AF1776" i="1"/>
  <c r="AG1776" i="1"/>
  <c r="AH1776" i="1"/>
  <c r="AI1776" i="1"/>
  <c r="H999" i="1"/>
  <c r="I999" i="1"/>
  <c r="Z999" i="1"/>
  <c r="AA999" i="1"/>
  <c r="AB999" i="1"/>
  <c r="AF999" i="1"/>
  <c r="AG999" i="1"/>
  <c r="AH999" i="1"/>
  <c r="AI999" i="1"/>
  <c r="H1000" i="1"/>
  <c r="I1000" i="1"/>
  <c r="Z1000" i="1"/>
  <c r="AA1000" i="1"/>
  <c r="AB1000" i="1"/>
  <c r="AF1000" i="1"/>
  <c r="AG1000" i="1"/>
  <c r="AH1000" i="1"/>
  <c r="AI1000" i="1"/>
  <c r="H1001" i="1"/>
  <c r="I1001" i="1"/>
  <c r="Z1001" i="1"/>
  <c r="AA1001" i="1"/>
  <c r="AB1001" i="1"/>
  <c r="AF1001" i="1"/>
  <c r="AG1001" i="1"/>
  <c r="AH1001" i="1"/>
  <c r="AI1001" i="1"/>
  <c r="H1520" i="1"/>
  <c r="I1520" i="1"/>
  <c r="Z1520" i="1"/>
  <c r="AA1520" i="1"/>
  <c r="AB1520" i="1"/>
  <c r="AF1520" i="1"/>
  <c r="AG1520" i="1"/>
  <c r="AH1520" i="1"/>
  <c r="AI1520" i="1"/>
  <c r="H1436" i="1"/>
  <c r="I1436" i="1"/>
  <c r="Z1436" i="1"/>
  <c r="AA1436" i="1"/>
  <c r="AB1436" i="1"/>
  <c r="AF1436" i="1"/>
  <c r="AG1436" i="1"/>
  <c r="AH1436" i="1"/>
  <c r="AI1436" i="1"/>
  <c r="H347" i="1"/>
  <c r="I347" i="1"/>
  <c r="Z347" i="1"/>
  <c r="AA347" i="1"/>
  <c r="AB347" i="1"/>
  <c r="AF347" i="1"/>
  <c r="AG347" i="1"/>
  <c r="AH347" i="1"/>
  <c r="AI347" i="1"/>
  <c r="H83" i="1"/>
  <c r="I83" i="1"/>
  <c r="Z83" i="1"/>
  <c r="AA83" i="1"/>
  <c r="AB83" i="1"/>
  <c r="AF83" i="1"/>
  <c r="AG83" i="1"/>
  <c r="AH83" i="1"/>
  <c r="AI83" i="1"/>
  <c r="H1301" i="1"/>
  <c r="I1301" i="1"/>
  <c r="Z1301" i="1"/>
  <c r="AA1301" i="1"/>
  <c r="AB1301" i="1"/>
  <c r="AF1301" i="1"/>
  <c r="AG1301" i="1"/>
  <c r="AH1301" i="1"/>
  <c r="AI1301" i="1"/>
  <c r="H1745" i="1"/>
  <c r="I1745" i="1"/>
  <c r="Z1745" i="1"/>
  <c r="AA1745" i="1"/>
  <c r="AB1745" i="1"/>
  <c r="AF1745" i="1"/>
  <c r="AG1745" i="1"/>
  <c r="AH1745" i="1"/>
  <c r="AI1745" i="1"/>
  <c r="H2155" i="1"/>
  <c r="I2155" i="1"/>
  <c r="Z2155" i="1"/>
  <c r="AA2155" i="1"/>
  <c r="AB2155" i="1"/>
  <c r="AF2155" i="1"/>
  <c r="AG2155" i="1"/>
  <c r="AH2155" i="1"/>
  <c r="AI2155" i="1"/>
  <c r="H1437" i="1"/>
  <c r="I1437" i="1"/>
  <c r="Z1437" i="1"/>
  <c r="AA1437" i="1"/>
  <c r="AB1437" i="1"/>
  <c r="AF1437" i="1"/>
  <c r="AG1437" i="1"/>
  <c r="AH1437" i="1"/>
  <c r="AI1437" i="1"/>
  <c r="H1438" i="1"/>
  <c r="I1438" i="1"/>
  <c r="Z1438" i="1"/>
  <c r="AA1438" i="1"/>
  <c r="AB1438" i="1"/>
  <c r="AF1438" i="1"/>
  <c r="AG1438" i="1"/>
  <c r="AH1438" i="1"/>
  <c r="AI1438" i="1"/>
  <c r="H2375" i="1"/>
  <c r="I2375" i="1"/>
  <c r="Z2375" i="1"/>
  <c r="AA2375" i="1"/>
  <c r="AB2375" i="1"/>
  <c r="AF2375" i="1"/>
  <c r="AG2375" i="1"/>
  <c r="AH2375" i="1"/>
  <c r="AI2375" i="1"/>
  <c r="H2156" i="1"/>
  <c r="I2156" i="1"/>
  <c r="Z2156" i="1"/>
  <c r="AA2156" i="1"/>
  <c r="AB2156" i="1"/>
  <c r="AF2156" i="1"/>
  <c r="AG2156" i="1"/>
  <c r="AH2156" i="1"/>
  <c r="AI2156" i="1"/>
  <c r="H2039" i="1"/>
  <c r="I2039" i="1"/>
  <c r="Z2039" i="1"/>
  <c r="AA2039" i="1"/>
  <c r="AB2039" i="1"/>
  <c r="AF2039" i="1"/>
  <c r="AG2039" i="1"/>
  <c r="AH2039" i="1"/>
  <c r="AI2039" i="1"/>
  <c r="H511" i="1"/>
  <c r="I511" i="1"/>
  <c r="Z511" i="1"/>
  <c r="AA511" i="1"/>
  <c r="AB511" i="1"/>
  <c r="AF511" i="1"/>
  <c r="AG511" i="1"/>
  <c r="AH511" i="1"/>
  <c r="AI511" i="1"/>
  <c r="H881" i="1"/>
  <c r="I881" i="1"/>
  <c r="Z881" i="1"/>
  <c r="AA881" i="1"/>
  <c r="AB881" i="1"/>
  <c r="AF881" i="1"/>
  <c r="AG881" i="1"/>
  <c r="AH881" i="1"/>
  <c r="AI881" i="1"/>
  <c r="H882" i="1"/>
  <c r="I882" i="1"/>
  <c r="Z882" i="1"/>
  <c r="AA882" i="1"/>
  <c r="AB882" i="1"/>
  <c r="AF882" i="1"/>
  <c r="AG882" i="1"/>
  <c r="AH882" i="1"/>
  <c r="AI882" i="1"/>
  <c r="H1521" i="1"/>
  <c r="I1521" i="1"/>
  <c r="Z1521" i="1"/>
  <c r="AA1521" i="1"/>
  <c r="AB1521" i="1"/>
  <c r="AF1521" i="1"/>
  <c r="AG1521" i="1"/>
  <c r="AH1521" i="1"/>
  <c r="AI1521" i="1"/>
  <c r="H693" i="1"/>
  <c r="I693" i="1"/>
  <c r="Z693" i="1"/>
  <c r="AA693" i="1"/>
  <c r="AB693" i="1"/>
  <c r="AF693" i="1"/>
  <c r="AG693" i="1"/>
  <c r="AH693" i="1"/>
  <c r="AI693" i="1"/>
  <c r="H1880" i="1"/>
  <c r="I1880" i="1"/>
  <c r="Z1880" i="1"/>
  <c r="AA1880" i="1"/>
  <c r="AB1880" i="1"/>
  <c r="AF1880" i="1"/>
  <c r="AG1880" i="1"/>
  <c r="AH1880" i="1"/>
  <c r="AI1880" i="1"/>
  <c r="H374" i="1"/>
  <c r="I374" i="1"/>
  <c r="Z374" i="1"/>
  <c r="AA374" i="1"/>
  <c r="AB374" i="1"/>
  <c r="AF374" i="1"/>
  <c r="AG374" i="1"/>
  <c r="AH374" i="1"/>
  <c r="AI374" i="1"/>
  <c r="H1854" i="1"/>
  <c r="I1854" i="1"/>
  <c r="Z1854" i="1"/>
  <c r="AA1854" i="1"/>
  <c r="AB1854" i="1"/>
  <c r="AF1854" i="1"/>
  <c r="AG1854" i="1"/>
  <c r="AH1854" i="1"/>
  <c r="AI1854" i="1"/>
  <c r="H786" i="1"/>
  <c r="I786" i="1"/>
  <c r="Z786" i="1"/>
  <c r="AA786" i="1"/>
  <c r="AB786" i="1"/>
  <c r="AF786" i="1"/>
  <c r="AG786" i="1"/>
  <c r="AH786" i="1"/>
  <c r="AI786" i="1"/>
  <c r="H453" i="1"/>
  <c r="I453" i="1"/>
  <c r="Z453" i="1"/>
  <c r="AA453" i="1"/>
  <c r="AB453" i="1"/>
  <c r="AF453" i="1"/>
  <c r="AG453" i="1"/>
  <c r="AH453" i="1"/>
  <c r="AI453" i="1"/>
  <c r="H543" i="1"/>
  <c r="I543" i="1"/>
  <c r="Z543" i="1"/>
  <c r="AA543" i="1"/>
  <c r="AB543" i="1"/>
  <c r="AF543" i="1"/>
  <c r="AG543" i="1"/>
  <c r="AH543" i="1"/>
  <c r="AI543" i="1"/>
  <c r="H2327" i="1"/>
  <c r="I2327" i="1"/>
  <c r="Z2327" i="1"/>
  <c r="AA2327" i="1"/>
  <c r="AB2327" i="1"/>
  <c r="AF2327" i="1"/>
  <c r="AG2327" i="1"/>
  <c r="AH2327" i="1"/>
  <c r="AI2327" i="1"/>
  <c r="H2252" i="1"/>
  <c r="I2252" i="1"/>
  <c r="Z2252" i="1"/>
  <c r="AA2252" i="1"/>
  <c r="AB2252" i="1"/>
  <c r="AF2252" i="1"/>
  <c r="AG2252" i="1"/>
  <c r="AH2252" i="1"/>
  <c r="AI2252" i="1"/>
  <c r="H1338" i="1"/>
  <c r="I1338" i="1"/>
  <c r="Z1338" i="1"/>
  <c r="AA1338" i="1"/>
  <c r="AB1338" i="1"/>
  <c r="AF1338" i="1"/>
  <c r="AG1338" i="1"/>
  <c r="AH1338" i="1"/>
  <c r="AI1338" i="1"/>
  <c r="H665" i="1"/>
  <c r="I665" i="1"/>
  <c r="Z665" i="1"/>
  <c r="AA665" i="1"/>
  <c r="AB665" i="1"/>
  <c r="AF665" i="1"/>
  <c r="AG665" i="1"/>
  <c r="AH665" i="1"/>
  <c r="AI665" i="1"/>
  <c r="H927" i="1"/>
  <c r="I927" i="1"/>
  <c r="Z927" i="1"/>
  <c r="AA927" i="1"/>
  <c r="AB927" i="1"/>
  <c r="AF927" i="1"/>
  <c r="AG927" i="1"/>
  <c r="AH927" i="1"/>
  <c r="AI927" i="1"/>
  <c r="H512" i="1"/>
  <c r="I512" i="1"/>
  <c r="Z512" i="1"/>
  <c r="AA512" i="1"/>
  <c r="AB512" i="1"/>
  <c r="AF512" i="1"/>
  <c r="AG512" i="1"/>
  <c r="AH512" i="1"/>
  <c r="AI512" i="1"/>
  <c r="H2040" i="1"/>
  <c r="I2040" i="1"/>
  <c r="Z2040" i="1"/>
  <c r="AA2040" i="1"/>
  <c r="AB2040" i="1"/>
  <c r="AF2040" i="1"/>
  <c r="AG2040" i="1"/>
  <c r="AH2040" i="1"/>
  <c r="AI2040" i="1"/>
  <c r="H1366" i="1"/>
  <c r="I1366" i="1"/>
  <c r="Z1366" i="1"/>
  <c r="AA1366" i="1"/>
  <c r="AB1366" i="1"/>
  <c r="AF1366" i="1"/>
  <c r="AG1366" i="1"/>
  <c r="AH1366" i="1"/>
  <c r="AI1366" i="1"/>
  <c r="H1992" i="1"/>
  <c r="I1992" i="1"/>
  <c r="Z1992" i="1"/>
  <c r="AA1992" i="1"/>
  <c r="AB1992" i="1"/>
  <c r="AF1992" i="1"/>
  <c r="AG1992" i="1"/>
  <c r="AH1992" i="1"/>
  <c r="AI1992" i="1"/>
  <c r="H2430" i="1"/>
  <c r="I2430" i="1"/>
  <c r="Z2430" i="1"/>
  <c r="AA2430" i="1"/>
  <c r="AB2430" i="1"/>
  <c r="AF2430" i="1"/>
  <c r="AG2430" i="1"/>
  <c r="AH2430" i="1"/>
  <c r="AI2430" i="1"/>
  <c r="H1367" i="1"/>
  <c r="I1367" i="1"/>
  <c r="Z1367" i="1"/>
  <c r="AA1367" i="1"/>
  <c r="AB1367" i="1"/>
  <c r="AF1367" i="1"/>
  <c r="AG1367" i="1"/>
  <c r="AH1367" i="1"/>
  <c r="AI1367" i="1"/>
  <c r="H1238" i="1"/>
  <c r="I1238" i="1"/>
  <c r="Z1238" i="1"/>
  <c r="AA1238" i="1"/>
  <c r="AB1238" i="1"/>
  <c r="AF1238" i="1"/>
  <c r="AG1238" i="1"/>
  <c r="AH1238" i="1"/>
  <c r="AI1238" i="1"/>
  <c r="H1068" i="1"/>
  <c r="I1068" i="1"/>
  <c r="Z1068" i="1"/>
  <c r="AA1068" i="1"/>
  <c r="AB1068" i="1"/>
  <c r="AF1068" i="1"/>
  <c r="AG1068" i="1"/>
  <c r="AH1068" i="1"/>
  <c r="AI1068" i="1"/>
  <c r="H725" i="1"/>
  <c r="I725" i="1"/>
  <c r="Z725" i="1"/>
  <c r="AA725" i="1"/>
  <c r="AB725" i="1"/>
  <c r="AF725" i="1"/>
  <c r="AG725" i="1"/>
  <c r="AH725" i="1"/>
  <c r="AI725" i="1"/>
  <c r="H1026" i="1"/>
  <c r="I1026" i="1"/>
  <c r="Z1026" i="1"/>
  <c r="AA1026" i="1"/>
  <c r="AB1026" i="1"/>
  <c r="AF1026" i="1"/>
  <c r="AG1026" i="1"/>
  <c r="AH1026" i="1"/>
  <c r="AI1026" i="1"/>
  <c r="H454" i="1"/>
  <c r="I454" i="1"/>
  <c r="Z454" i="1"/>
  <c r="AA454" i="1"/>
  <c r="AB454" i="1"/>
  <c r="AF454" i="1"/>
  <c r="AG454" i="1"/>
  <c r="AH454" i="1"/>
  <c r="AI454" i="1"/>
  <c r="H207" i="1"/>
  <c r="I207" i="1"/>
  <c r="Z207" i="1"/>
  <c r="AA207" i="1"/>
  <c r="AB207" i="1"/>
  <c r="AF207" i="1"/>
  <c r="AG207" i="1"/>
  <c r="AH207" i="1"/>
  <c r="AI207" i="1"/>
  <c r="H513" i="1"/>
  <c r="I513" i="1"/>
  <c r="Z513" i="1"/>
  <c r="AA513" i="1"/>
  <c r="AB513" i="1"/>
  <c r="AF513" i="1"/>
  <c r="AG513" i="1"/>
  <c r="AH513" i="1"/>
  <c r="AI513" i="1"/>
  <c r="H672" i="1"/>
  <c r="I672" i="1"/>
  <c r="Z672" i="1"/>
  <c r="AA672" i="1"/>
  <c r="AB672" i="1"/>
  <c r="AF672" i="1"/>
  <c r="AG672" i="1"/>
  <c r="AH672" i="1"/>
  <c r="AI672" i="1"/>
  <c r="H292" i="1"/>
  <c r="I292" i="1"/>
  <c r="Z292" i="1"/>
  <c r="AA292" i="1"/>
  <c r="AB292" i="1"/>
  <c r="AF292" i="1"/>
  <c r="AG292" i="1"/>
  <c r="AH292" i="1"/>
  <c r="AI292" i="1"/>
  <c r="H1027" i="1"/>
  <c r="I1027" i="1"/>
  <c r="Z1027" i="1"/>
  <c r="AA1027" i="1"/>
  <c r="AB1027" i="1"/>
  <c r="AF1027" i="1"/>
  <c r="AG1027" i="1"/>
  <c r="AH1027" i="1"/>
  <c r="AI1027" i="1"/>
  <c r="H1664" i="1"/>
  <c r="I1664" i="1"/>
  <c r="Z1664" i="1"/>
  <c r="AA1664" i="1"/>
  <c r="AB1664" i="1"/>
  <c r="AF1664" i="1"/>
  <c r="AG1664" i="1"/>
  <c r="AH1664" i="1"/>
  <c r="AI1664" i="1"/>
  <c r="H1665" i="1"/>
  <c r="I1665" i="1"/>
  <c r="Z1665" i="1"/>
  <c r="AA1665" i="1"/>
  <c r="AB1665" i="1"/>
  <c r="AF1665" i="1"/>
  <c r="AG1665" i="1"/>
  <c r="AH1665" i="1"/>
  <c r="AI1665" i="1"/>
  <c r="H1666" i="1"/>
  <c r="I1666" i="1"/>
  <c r="K1666" i="1" s="1"/>
  <c r="Z1666" i="1"/>
  <c r="AA1666" i="1"/>
  <c r="AB1666" i="1"/>
  <c r="AF1666" i="1"/>
  <c r="AG1666" i="1"/>
  <c r="AH1666" i="1"/>
  <c r="AI1666" i="1"/>
  <c r="H2418" i="1"/>
  <c r="I2418" i="1"/>
  <c r="Z2418" i="1"/>
  <c r="AA2418" i="1"/>
  <c r="AB2418" i="1"/>
  <c r="AF2418" i="1"/>
  <c r="AG2418" i="1"/>
  <c r="AH2418" i="1"/>
  <c r="AI2418" i="1"/>
  <c r="H2347" i="1"/>
  <c r="I2347" i="1"/>
  <c r="K2347" i="1" s="1"/>
  <c r="Z2347" i="1"/>
  <c r="AA2347" i="1"/>
  <c r="AB2347" i="1"/>
  <c r="AF2347" i="1"/>
  <c r="AG2347" i="1"/>
  <c r="AH2347" i="1"/>
  <c r="AI2347" i="1"/>
  <c r="H928" i="1"/>
  <c r="I928" i="1"/>
  <c r="Z928" i="1"/>
  <c r="AA928" i="1"/>
  <c r="AB928" i="1"/>
  <c r="AF928" i="1"/>
  <c r="AG928" i="1"/>
  <c r="AH928" i="1"/>
  <c r="AI928" i="1"/>
  <c r="H544" i="1"/>
  <c r="I544" i="1"/>
  <c r="K544" i="1" s="1"/>
  <c r="Z544" i="1"/>
  <c r="AA544" i="1"/>
  <c r="AB544" i="1"/>
  <c r="AF544" i="1"/>
  <c r="AG544" i="1"/>
  <c r="AH544" i="1"/>
  <c r="AI544" i="1"/>
  <c r="H208" i="1"/>
  <c r="I208" i="1"/>
  <c r="Z208" i="1"/>
  <c r="AA208" i="1"/>
  <c r="AB208" i="1"/>
  <c r="AF208" i="1"/>
  <c r="AG208" i="1"/>
  <c r="AH208" i="1"/>
  <c r="AI208" i="1"/>
  <c r="H455" i="1"/>
  <c r="I455" i="1"/>
  <c r="K455" i="1" s="1"/>
  <c r="Z455" i="1"/>
  <c r="AA455" i="1"/>
  <c r="AB455" i="1"/>
  <c r="AF455" i="1"/>
  <c r="AG455" i="1"/>
  <c r="AH455" i="1"/>
  <c r="AI455" i="1"/>
  <c r="H2041" i="1"/>
  <c r="I2041" i="1"/>
  <c r="Z2041" i="1"/>
  <c r="AA2041" i="1"/>
  <c r="AB2041" i="1"/>
  <c r="AF2041" i="1"/>
  <c r="AG2041" i="1"/>
  <c r="AH2041" i="1"/>
  <c r="AI2041" i="1"/>
  <c r="H2042" i="1"/>
  <c r="I2042" i="1"/>
  <c r="K2042" i="1" s="1"/>
  <c r="Z2042" i="1"/>
  <c r="AA2042" i="1"/>
  <c r="AB2042" i="1"/>
  <c r="AF2042" i="1"/>
  <c r="AG2042" i="1"/>
  <c r="AH2042" i="1"/>
  <c r="AI2042" i="1"/>
  <c r="H2310" i="1"/>
  <c r="I2310" i="1"/>
  <c r="Z2310" i="1"/>
  <c r="AA2310" i="1"/>
  <c r="AB2310" i="1"/>
  <c r="AF2310" i="1"/>
  <c r="AG2310" i="1"/>
  <c r="AH2310" i="1"/>
  <c r="AI2310" i="1"/>
  <c r="H2027" i="1"/>
  <c r="I2027" i="1"/>
  <c r="K2027" i="1" s="1"/>
  <c r="Z2027" i="1"/>
  <c r="AA2027" i="1"/>
  <c r="AB2027" i="1"/>
  <c r="AF2027" i="1"/>
  <c r="AG2027" i="1"/>
  <c r="AH2027" i="1"/>
  <c r="AI2027" i="1"/>
  <c r="H2264" i="1"/>
  <c r="I2264" i="1"/>
  <c r="Z2264" i="1"/>
  <c r="AA2264" i="1"/>
  <c r="AB2264" i="1"/>
  <c r="AF2264" i="1"/>
  <c r="AG2264" i="1"/>
  <c r="AH2264" i="1"/>
  <c r="AI2264" i="1"/>
  <c r="H2400" i="1"/>
  <c r="I2400" i="1"/>
  <c r="K2400" i="1" s="1"/>
  <c r="Z2400" i="1"/>
  <c r="AA2400" i="1"/>
  <c r="AB2400" i="1"/>
  <c r="AF2400" i="1"/>
  <c r="AG2400" i="1"/>
  <c r="AH2400" i="1"/>
  <c r="AI2400" i="1"/>
  <c r="H2371" i="1"/>
  <c r="I2371" i="1"/>
  <c r="Z2371" i="1"/>
  <c r="AA2371" i="1"/>
  <c r="AB2371" i="1"/>
  <c r="AF2371" i="1"/>
  <c r="AG2371" i="1"/>
  <c r="AH2371" i="1"/>
  <c r="AI2371" i="1"/>
  <c r="H1734" i="1"/>
  <c r="I1734" i="1"/>
  <c r="K1734" i="1" s="1"/>
  <c r="Z1734" i="1"/>
  <c r="AA1734" i="1"/>
  <c r="AB1734" i="1"/>
  <c r="AF1734" i="1"/>
  <c r="AG1734" i="1"/>
  <c r="AH1734" i="1"/>
  <c r="AI1734" i="1"/>
  <c r="H852" i="1"/>
  <c r="I852" i="1"/>
  <c r="Z852" i="1"/>
  <c r="AA852" i="1"/>
  <c r="AB852" i="1"/>
  <c r="AF852" i="1"/>
  <c r="AG852" i="1"/>
  <c r="AH852" i="1"/>
  <c r="AI852" i="1"/>
  <c r="H84" i="1"/>
  <c r="I84" i="1"/>
  <c r="K84" i="1" s="1"/>
  <c r="Z84" i="1"/>
  <c r="AA84" i="1"/>
  <c r="AB84" i="1"/>
  <c r="AF84" i="1"/>
  <c r="AG84" i="1"/>
  <c r="AH84" i="1"/>
  <c r="AI84" i="1"/>
  <c r="H85" i="1"/>
  <c r="I85" i="1"/>
  <c r="Z85" i="1"/>
  <c r="AA85" i="1"/>
  <c r="AB85" i="1"/>
  <c r="AF85" i="1"/>
  <c r="AG85" i="1"/>
  <c r="AH85" i="1"/>
  <c r="AI85" i="1"/>
  <c r="H86" i="1"/>
  <c r="I86" i="1"/>
  <c r="K86" i="1" s="1"/>
  <c r="Z86" i="1"/>
  <c r="AA86" i="1"/>
  <c r="AB86" i="1"/>
  <c r="AF86" i="1"/>
  <c r="AG86" i="1"/>
  <c r="AH86" i="1"/>
  <c r="AI86" i="1"/>
  <c r="H87" i="1"/>
  <c r="I87" i="1"/>
  <c r="Z87" i="1"/>
  <c r="AA87" i="1"/>
  <c r="AB87" i="1"/>
  <c r="AF87" i="1"/>
  <c r="AG87" i="1"/>
  <c r="AH87" i="1"/>
  <c r="AI87" i="1"/>
  <c r="H88" i="1"/>
  <c r="I88" i="1"/>
  <c r="K88" i="1" s="1"/>
  <c r="Z88" i="1"/>
  <c r="AA88" i="1"/>
  <c r="AB88" i="1"/>
  <c r="AF88" i="1"/>
  <c r="AG88" i="1"/>
  <c r="AH88" i="1"/>
  <c r="AI88" i="1"/>
  <c r="H89" i="1"/>
  <c r="I89" i="1"/>
  <c r="Z89" i="1"/>
  <c r="AA89" i="1"/>
  <c r="AB89" i="1"/>
  <c r="AF89" i="1"/>
  <c r="AG89" i="1"/>
  <c r="AH89" i="1"/>
  <c r="AI89" i="1"/>
  <c r="H90" i="1"/>
  <c r="I90" i="1"/>
  <c r="K90" i="1" s="1"/>
  <c r="Z90" i="1"/>
  <c r="AA90" i="1"/>
  <c r="AB90" i="1"/>
  <c r="AF90" i="1"/>
  <c r="AG90" i="1"/>
  <c r="AH90" i="1"/>
  <c r="AI90" i="1"/>
  <c r="H91" i="1"/>
  <c r="I91" i="1"/>
  <c r="Z91" i="1"/>
  <c r="AA91" i="1"/>
  <c r="AB91" i="1"/>
  <c r="AF91" i="1"/>
  <c r="AG91" i="1"/>
  <c r="AH91" i="1"/>
  <c r="AI91" i="1"/>
  <c r="H92" i="1"/>
  <c r="I92" i="1"/>
  <c r="K92" i="1" s="1"/>
  <c r="Z92" i="1"/>
  <c r="AA92" i="1"/>
  <c r="AB92" i="1"/>
  <c r="AF92" i="1"/>
  <c r="AG92" i="1"/>
  <c r="AH92" i="1"/>
  <c r="AI92" i="1"/>
  <c r="H93" i="1"/>
  <c r="I93" i="1"/>
  <c r="Z93" i="1"/>
  <c r="AA93" i="1"/>
  <c r="AB93" i="1"/>
  <c r="AF93" i="1"/>
  <c r="AG93" i="1"/>
  <c r="AH93" i="1"/>
  <c r="AI93" i="1"/>
  <c r="H94" i="1"/>
  <c r="I94" i="1"/>
  <c r="K94" i="1" s="1"/>
  <c r="Z94" i="1"/>
  <c r="AA94" i="1"/>
  <c r="AB94" i="1"/>
  <c r="AF94" i="1"/>
  <c r="AG94" i="1"/>
  <c r="AH94" i="1"/>
  <c r="AI94" i="1"/>
  <c r="H95" i="1"/>
  <c r="I95" i="1"/>
  <c r="Z95" i="1"/>
  <c r="AA95" i="1"/>
  <c r="AB95" i="1"/>
  <c r="AF95" i="1"/>
  <c r="AG95" i="1"/>
  <c r="AH95" i="1"/>
  <c r="AI95" i="1"/>
  <c r="H96" i="1"/>
  <c r="I96" i="1"/>
  <c r="K96" i="1" s="1"/>
  <c r="Z96" i="1"/>
  <c r="AA96" i="1"/>
  <c r="AB96" i="1"/>
  <c r="AF96" i="1"/>
  <c r="AG96" i="1"/>
  <c r="AH96" i="1"/>
  <c r="AI96" i="1"/>
  <c r="H97" i="1"/>
  <c r="I97" i="1"/>
  <c r="Z97" i="1"/>
  <c r="AA97" i="1"/>
  <c r="AB97" i="1"/>
  <c r="AF97" i="1"/>
  <c r="AG97" i="1"/>
  <c r="AH97" i="1"/>
  <c r="AI97" i="1"/>
  <c r="H98" i="1"/>
  <c r="I98" i="1"/>
  <c r="K98" i="1" s="1"/>
  <c r="Z98" i="1"/>
  <c r="AA98" i="1"/>
  <c r="AB98" i="1"/>
  <c r="AF98" i="1"/>
  <c r="AG98" i="1"/>
  <c r="AH98" i="1"/>
  <c r="AI98" i="1"/>
  <c r="H99" i="1"/>
  <c r="I99" i="1"/>
  <c r="Z99" i="1"/>
  <c r="AA99" i="1"/>
  <c r="AB99" i="1"/>
  <c r="AF99" i="1"/>
  <c r="AG99" i="1"/>
  <c r="AH99" i="1"/>
  <c r="AI99" i="1"/>
  <c r="H100" i="1"/>
  <c r="I100" i="1"/>
  <c r="K100" i="1" s="1"/>
  <c r="Z100" i="1"/>
  <c r="AA100" i="1"/>
  <c r="AB100" i="1"/>
  <c r="AF100" i="1"/>
  <c r="AG100" i="1"/>
  <c r="AH100" i="1"/>
  <c r="AI100" i="1"/>
  <c r="H101" i="1"/>
  <c r="I101" i="1"/>
  <c r="Z101" i="1"/>
  <c r="AA101" i="1"/>
  <c r="AB101" i="1"/>
  <c r="AF101" i="1"/>
  <c r="AG101" i="1"/>
  <c r="AH101" i="1"/>
  <c r="AI101" i="1"/>
  <c r="H102" i="1"/>
  <c r="I102" i="1"/>
  <c r="K102" i="1" s="1"/>
  <c r="Z102" i="1"/>
  <c r="AA102" i="1"/>
  <c r="AB102" i="1"/>
  <c r="AF102" i="1"/>
  <c r="AG102" i="1"/>
  <c r="AH102" i="1"/>
  <c r="AI102" i="1"/>
  <c r="H1965" i="1"/>
  <c r="I1965" i="1"/>
  <c r="Z1965" i="1"/>
  <c r="AA1965" i="1"/>
  <c r="AB1965" i="1"/>
  <c r="AF1965" i="1"/>
  <c r="AG1965" i="1"/>
  <c r="AH1965" i="1"/>
  <c r="AI1965" i="1"/>
  <c r="H2182" i="1"/>
  <c r="I2182" i="1"/>
  <c r="K2182" i="1" s="1"/>
  <c r="Z2182" i="1"/>
  <c r="AA2182" i="1"/>
  <c r="AB2182" i="1"/>
  <c r="AF2182" i="1"/>
  <c r="AG2182" i="1"/>
  <c r="AH2182" i="1"/>
  <c r="AI2182" i="1"/>
  <c r="H545" i="1"/>
  <c r="I545" i="1"/>
  <c r="Z545" i="1"/>
  <c r="AA545" i="1"/>
  <c r="AB545" i="1"/>
  <c r="AF545" i="1"/>
  <c r="AG545" i="1"/>
  <c r="AH545" i="1"/>
  <c r="AI545" i="1"/>
  <c r="H209" i="1"/>
  <c r="I209" i="1"/>
  <c r="K209" i="1" s="1"/>
  <c r="Z209" i="1"/>
  <c r="AA209" i="1"/>
  <c r="AB209" i="1"/>
  <c r="AF209" i="1"/>
  <c r="AG209" i="1"/>
  <c r="AH209" i="1"/>
  <c r="AI209" i="1"/>
  <c r="H2265" i="1"/>
  <c r="I2265" i="1"/>
  <c r="Z2265" i="1"/>
  <c r="AA2265" i="1"/>
  <c r="AB2265" i="1"/>
  <c r="AF2265" i="1"/>
  <c r="AG2265" i="1"/>
  <c r="AH2265" i="1"/>
  <c r="AI2265" i="1"/>
  <c r="H747" i="1"/>
  <c r="I747" i="1"/>
  <c r="K747" i="1" s="1"/>
  <c r="Z747" i="1"/>
  <c r="AA747" i="1"/>
  <c r="AB747" i="1"/>
  <c r="AF747" i="1"/>
  <c r="AG747" i="1"/>
  <c r="AH747" i="1"/>
  <c r="AI747" i="1"/>
  <c r="H546" i="1"/>
  <c r="I546" i="1"/>
  <c r="Z546" i="1"/>
  <c r="AA546" i="1"/>
  <c r="AB546" i="1"/>
  <c r="AF546" i="1"/>
  <c r="AG546" i="1"/>
  <c r="AH546" i="1"/>
  <c r="AI546" i="1"/>
  <c r="H229" i="1"/>
  <c r="I229" i="1"/>
  <c r="K229" i="1" s="1"/>
  <c r="Z229" i="1"/>
  <c r="AA229" i="1"/>
  <c r="AB229" i="1"/>
  <c r="AF229" i="1"/>
  <c r="AG229" i="1"/>
  <c r="AH229" i="1"/>
  <c r="AI229" i="1"/>
  <c r="H1302" i="1"/>
  <c r="I1302" i="1"/>
  <c r="Z1302" i="1"/>
  <c r="AA1302" i="1"/>
  <c r="AB1302" i="1"/>
  <c r="AF1302" i="1"/>
  <c r="AG1302" i="1"/>
  <c r="AH1302" i="1"/>
  <c r="AI1302" i="1"/>
  <c r="H456" i="1"/>
  <c r="I456" i="1"/>
  <c r="K456" i="1" s="1"/>
  <c r="Z456" i="1"/>
  <c r="AA456" i="1"/>
  <c r="AB456" i="1"/>
  <c r="AF456" i="1"/>
  <c r="AG456" i="1"/>
  <c r="AH456" i="1"/>
  <c r="AI456" i="1"/>
  <c r="H171" i="1"/>
  <c r="I171" i="1"/>
  <c r="Z171" i="1"/>
  <c r="AA171" i="1"/>
  <c r="AB171" i="1"/>
  <c r="AF171" i="1"/>
  <c r="AG171" i="1"/>
  <c r="AH171" i="1"/>
  <c r="AI171" i="1"/>
  <c r="H172" i="1"/>
  <c r="I172" i="1"/>
  <c r="K172" i="1" s="1"/>
  <c r="Z172" i="1"/>
  <c r="AA172" i="1"/>
  <c r="AB172" i="1"/>
  <c r="AF172" i="1"/>
  <c r="AG172" i="1"/>
  <c r="AH172" i="1"/>
  <c r="AI172" i="1"/>
  <c r="H1522" i="1"/>
  <c r="I1522" i="1"/>
  <c r="Z1522" i="1"/>
  <c r="AA1522" i="1"/>
  <c r="AB1522" i="1"/>
  <c r="AF1522" i="1"/>
  <c r="AG1522" i="1"/>
  <c r="AH1522" i="1"/>
  <c r="AI1522" i="1"/>
  <c r="H983" i="1"/>
  <c r="I983" i="1"/>
  <c r="K983" i="1" s="1"/>
  <c r="Z983" i="1"/>
  <c r="AA983" i="1"/>
  <c r="AB983" i="1"/>
  <c r="AF983" i="1"/>
  <c r="AG983" i="1"/>
  <c r="AH983" i="1"/>
  <c r="AI983" i="1"/>
  <c r="H810" i="1"/>
  <c r="I810" i="1"/>
  <c r="Z810" i="1"/>
  <c r="AA810" i="1"/>
  <c r="AB810" i="1"/>
  <c r="AF810" i="1"/>
  <c r="AG810" i="1"/>
  <c r="AH810" i="1"/>
  <c r="AI810" i="1"/>
  <c r="H375" i="1"/>
  <c r="I375" i="1"/>
  <c r="K375" i="1" s="1"/>
  <c r="Z375" i="1"/>
  <c r="AA375" i="1"/>
  <c r="AB375" i="1"/>
  <c r="AF375" i="1"/>
  <c r="AG375" i="1"/>
  <c r="AH375" i="1"/>
  <c r="AI375" i="1"/>
  <c r="H2351" i="1"/>
  <c r="K2351" i="1" s="1"/>
  <c r="I2351" i="1"/>
  <c r="Z2351" i="1"/>
  <c r="AA2351" i="1"/>
  <c r="AB2351" i="1"/>
  <c r="AF2351" i="1"/>
  <c r="AG2351" i="1"/>
  <c r="AH2351" i="1"/>
  <c r="AI2351" i="1"/>
  <c r="H883" i="1"/>
  <c r="I883" i="1"/>
  <c r="Z883" i="1"/>
  <c r="AA883" i="1"/>
  <c r="AB883" i="1"/>
  <c r="AF883" i="1"/>
  <c r="AG883" i="1"/>
  <c r="AH883" i="1"/>
  <c r="AI883" i="1"/>
  <c r="H547" i="1"/>
  <c r="I547" i="1"/>
  <c r="Z547" i="1"/>
  <c r="AA547" i="1"/>
  <c r="AB547" i="1"/>
  <c r="AF547" i="1"/>
  <c r="AG547" i="1"/>
  <c r="AH547" i="1"/>
  <c r="AI547" i="1"/>
  <c r="H355" i="1"/>
  <c r="I355" i="1"/>
  <c r="Z355" i="1"/>
  <c r="AA355" i="1"/>
  <c r="AB355" i="1"/>
  <c r="AF355" i="1"/>
  <c r="AG355" i="1"/>
  <c r="AH355" i="1"/>
  <c r="AI355" i="1"/>
  <c r="H1789" i="1"/>
  <c r="K1789" i="1" s="1"/>
  <c r="I1789" i="1"/>
  <c r="Z1789" i="1"/>
  <c r="AA1789" i="1"/>
  <c r="AB1789" i="1"/>
  <c r="AF1789" i="1"/>
  <c r="AG1789" i="1"/>
  <c r="AH1789" i="1"/>
  <c r="AI1789" i="1"/>
  <c r="H929" i="1"/>
  <c r="I929" i="1"/>
  <c r="Z929" i="1"/>
  <c r="AA929" i="1"/>
  <c r="AB929" i="1"/>
  <c r="AF929" i="1"/>
  <c r="AG929" i="1"/>
  <c r="AH929" i="1"/>
  <c r="AI929" i="1"/>
  <c r="H2459" i="1"/>
  <c r="I2459" i="1"/>
  <c r="Z2459" i="1"/>
  <c r="AA2459" i="1"/>
  <c r="AB2459" i="1"/>
  <c r="AF2459" i="1"/>
  <c r="AG2459" i="1"/>
  <c r="AH2459" i="1"/>
  <c r="AI2459" i="1"/>
  <c r="H909" i="1"/>
  <c r="I909" i="1"/>
  <c r="Z909" i="1"/>
  <c r="AA909" i="1"/>
  <c r="AB909" i="1"/>
  <c r="AF909" i="1"/>
  <c r="AG909" i="1"/>
  <c r="AH909" i="1"/>
  <c r="AI909" i="1"/>
  <c r="H103" i="1"/>
  <c r="K103" i="1" s="1"/>
  <c r="I103" i="1"/>
  <c r="Z103" i="1"/>
  <c r="AA103" i="1"/>
  <c r="AB103" i="1"/>
  <c r="AF103" i="1"/>
  <c r="AG103" i="1"/>
  <c r="AH103" i="1"/>
  <c r="AI103" i="1"/>
  <c r="H104" i="1"/>
  <c r="I104" i="1"/>
  <c r="Z104" i="1"/>
  <c r="AA104" i="1"/>
  <c r="AB104" i="1"/>
  <c r="AF104" i="1"/>
  <c r="AG104" i="1"/>
  <c r="AH104" i="1"/>
  <c r="AI104" i="1"/>
  <c r="H105" i="1"/>
  <c r="I105" i="1"/>
  <c r="K105" i="1" s="1"/>
  <c r="Z105" i="1"/>
  <c r="AA105" i="1"/>
  <c r="AB105" i="1"/>
  <c r="AF105" i="1"/>
  <c r="AG105" i="1"/>
  <c r="AH105" i="1"/>
  <c r="AI105" i="1"/>
  <c r="H1069" i="1"/>
  <c r="I1069" i="1"/>
  <c r="Z1069" i="1"/>
  <c r="AA1069" i="1"/>
  <c r="AB1069" i="1"/>
  <c r="AF1069" i="1"/>
  <c r="AG1069" i="1"/>
  <c r="AH1069" i="1"/>
  <c r="AI1069" i="1"/>
  <c r="H2079" i="1"/>
  <c r="I2079" i="1"/>
  <c r="Z2079" i="1"/>
  <c r="AA2079" i="1"/>
  <c r="AB2079" i="1"/>
  <c r="AF2079" i="1"/>
  <c r="AG2079" i="1"/>
  <c r="AH2079" i="1"/>
  <c r="AI2079" i="1"/>
  <c r="H1070" i="1"/>
  <c r="I1070" i="1"/>
  <c r="K1070" i="1" s="1"/>
  <c r="Z1070" i="1"/>
  <c r="AA1070" i="1"/>
  <c r="AB1070" i="1"/>
  <c r="AF1070" i="1"/>
  <c r="AG1070" i="1"/>
  <c r="AH1070" i="1"/>
  <c r="AI1070" i="1"/>
  <c r="H330" i="1"/>
  <c r="I330" i="1"/>
  <c r="Z330" i="1"/>
  <c r="AA330" i="1"/>
  <c r="AB330" i="1"/>
  <c r="AF330" i="1"/>
  <c r="AG330" i="1"/>
  <c r="AH330" i="1"/>
  <c r="AI330" i="1"/>
  <c r="H2212" i="1"/>
  <c r="I2212" i="1"/>
  <c r="K2212" i="1" s="1"/>
  <c r="Z2212" i="1"/>
  <c r="AA2212" i="1"/>
  <c r="AB2212" i="1"/>
  <c r="AF2212" i="1"/>
  <c r="AG2212" i="1"/>
  <c r="AH2212" i="1"/>
  <c r="AI2212" i="1"/>
  <c r="H431" i="1"/>
  <c r="I431" i="1"/>
  <c r="K431" i="1" s="1"/>
  <c r="Z431" i="1"/>
  <c r="AA431" i="1"/>
  <c r="AB431" i="1"/>
  <c r="AF431" i="1"/>
  <c r="AG431" i="1"/>
  <c r="AH431" i="1"/>
  <c r="AI431" i="1"/>
  <c r="H457" i="1"/>
  <c r="I457" i="1"/>
  <c r="Z457" i="1"/>
  <c r="AA457" i="1"/>
  <c r="AB457" i="1"/>
  <c r="AF457" i="1"/>
  <c r="AG457" i="1"/>
  <c r="AH457" i="1"/>
  <c r="AI457" i="1"/>
  <c r="H210" i="1"/>
  <c r="I210" i="1"/>
  <c r="Z210" i="1"/>
  <c r="AA210" i="1"/>
  <c r="AB210" i="1"/>
  <c r="AF210" i="1"/>
  <c r="AG210" i="1"/>
  <c r="AH210" i="1"/>
  <c r="AI210" i="1"/>
  <c r="H2080" i="1"/>
  <c r="I2080" i="1"/>
  <c r="Z2080" i="1"/>
  <c r="AA2080" i="1"/>
  <c r="AB2080" i="1"/>
  <c r="AF2080" i="1"/>
  <c r="AG2080" i="1"/>
  <c r="AH2080" i="1"/>
  <c r="AI2080" i="1"/>
  <c r="H1837" i="1"/>
  <c r="I1837" i="1"/>
  <c r="Z1837" i="1"/>
  <c r="AA1837" i="1"/>
  <c r="AB1837" i="1"/>
  <c r="AF1837" i="1"/>
  <c r="AG1837" i="1"/>
  <c r="AH1837" i="1"/>
  <c r="AI1837" i="1"/>
  <c r="H984" i="1"/>
  <c r="I984" i="1"/>
  <c r="Z984" i="1"/>
  <c r="AA984" i="1"/>
  <c r="AB984" i="1"/>
  <c r="AF984" i="1"/>
  <c r="AG984" i="1"/>
  <c r="AH984" i="1"/>
  <c r="AI984" i="1"/>
  <c r="H1523" i="1"/>
  <c r="I1523" i="1"/>
  <c r="Z1523" i="1"/>
  <c r="AA1523" i="1"/>
  <c r="AB1523" i="1"/>
  <c r="AF1523" i="1"/>
  <c r="AG1523" i="1"/>
  <c r="AH1523" i="1"/>
  <c r="AI1523" i="1"/>
  <c r="H458" i="1"/>
  <c r="I458" i="1"/>
  <c r="Z458" i="1"/>
  <c r="AA458" i="1"/>
  <c r="AB458" i="1"/>
  <c r="AF458" i="1"/>
  <c r="AG458" i="1"/>
  <c r="AH458" i="1"/>
  <c r="AI458" i="1"/>
  <c r="H1175" i="1"/>
  <c r="I1175" i="1"/>
  <c r="Z1175" i="1"/>
  <c r="AA1175" i="1"/>
  <c r="AB1175" i="1"/>
  <c r="AF1175" i="1"/>
  <c r="AG1175" i="1"/>
  <c r="AH1175" i="1"/>
  <c r="AI1175" i="1"/>
  <c r="H1993" i="1"/>
  <c r="I1993" i="1"/>
  <c r="Z1993" i="1"/>
  <c r="AA1993" i="1"/>
  <c r="AB1993" i="1"/>
  <c r="AF1993" i="1"/>
  <c r="AG1993" i="1"/>
  <c r="AH1993" i="1"/>
  <c r="AI1993" i="1"/>
  <c r="H2311" i="1"/>
  <c r="I2311" i="1"/>
  <c r="K2311" i="1" s="1"/>
  <c r="Z2311" i="1"/>
  <c r="AA2311" i="1"/>
  <c r="AB2311" i="1"/>
  <c r="AF2311" i="1"/>
  <c r="AG2311" i="1"/>
  <c r="AH2311" i="1"/>
  <c r="AI2311" i="1"/>
  <c r="H432" i="1"/>
  <c r="I432" i="1"/>
  <c r="Z432" i="1"/>
  <c r="AA432" i="1"/>
  <c r="AB432" i="1"/>
  <c r="AF432" i="1"/>
  <c r="AG432" i="1"/>
  <c r="AH432" i="1"/>
  <c r="AI432" i="1"/>
  <c r="H2166" i="1"/>
  <c r="I2166" i="1"/>
  <c r="Z2166" i="1"/>
  <c r="AA2166" i="1"/>
  <c r="AB2166" i="1"/>
  <c r="AF2166" i="1"/>
  <c r="AG2166" i="1"/>
  <c r="AH2166" i="1"/>
  <c r="AI2166" i="1"/>
  <c r="H2135" i="1"/>
  <c r="I2135" i="1"/>
  <c r="K2135" i="1" s="1"/>
  <c r="Z2135" i="1"/>
  <c r="AA2135" i="1"/>
  <c r="AB2135" i="1"/>
  <c r="AF2135" i="1"/>
  <c r="AG2135" i="1"/>
  <c r="AH2135" i="1"/>
  <c r="AI2135" i="1"/>
  <c r="H1524" i="1"/>
  <c r="I1524" i="1"/>
  <c r="Z1524" i="1"/>
  <c r="AA1524" i="1"/>
  <c r="AB1524" i="1"/>
  <c r="AF1524" i="1"/>
  <c r="AG1524" i="1"/>
  <c r="AH1524" i="1"/>
  <c r="AI1524" i="1"/>
  <c r="H2196" i="1"/>
  <c r="I2196" i="1"/>
  <c r="K2196" i="1" s="1"/>
  <c r="Z2196" i="1"/>
  <c r="AA2196" i="1"/>
  <c r="AB2196" i="1"/>
  <c r="AF2196" i="1"/>
  <c r="AG2196" i="1"/>
  <c r="AH2196" i="1"/>
  <c r="AI2196" i="1"/>
  <c r="H1049" i="1"/>
  <c r="I1049" i="1"/>
  <c r="Z1049" i="1"/>
  <c r="AA1049" i="1"/>
  <c r="AB1049" i="1"/>
  <c r="AF1049" i="1"/>
  <c r="AG1049" i="1"/>
  <c r="AH1049" i="1"/>
  <c r="AI1049" i="1"/>
  <c r="H1790" i="1"/>
  <c r="I1790" i="1"/>
  <c r="Z1790" i="1"/>
  <c r="AA1790" i="1"/>
  <c r="AB1790" i="1"/>
  <c r="AF1790" i="1"/>
  <c r="AG1790" i="1"/>
  <c r="AH1790" i="1"/>
  <c r="AI1790" i="1"/>
  <c r="H282" i="1"/>
  <c r="I282" i="1"/>
  <c r="Z282" i="1"/>
  <c r="AA282" i="1"/>
  <c r="AB282" i="1"/>
  <c r="AF282" i="1"/>
  <c r="AG282" i="1"/>
  <c r="AH282" i="1"/>
  <c r="AI282" i="1"/>
  <c r="H4" i="1"/>
  <c r="I4" i="1"/>
  <c r="Z4" i="1"/>
  <c r="AA4" i="1"/>
  <c r="AB4" i="1"/>
  <c r="AF4" i="1"/>
  <c r="AG4" i="1"/>
  <c r="AH4" i="1"/>
  <c r="AI4" i="1"/>
  <c r="H5" i="1"/>
  <c r="I5" i="1"/>
  <c r="Z5" i="1"/>
  <c r="AA5" i="1"/>
  <c r="AB5" i="1"/>
  <c r="AF5" i="1"/>
  <c r="AG5" i="1"/>
  <c r="AH5" i="1"/>
  <c r="AI5" i="1"/>
  <c r="H6" i="1"/>
  <c r="I6" i="1"/>
  <c r="Z6" i="1"/>
  <c r="AA6" i="1"/>
  <c r="AB6" i="1"/>
  <c r="AF6" i="1"/>
  <c r="AG6" i="1"/>
  <c r="AH6" i="1"/>
  <c r="AI6" i="1"/>
  <c r="H7" i="1"/>
  <c r="I7" i="1"/>
  <c r="Z7" i="1"/>
  <c r="AA7" i="1"/>
  <c r="AB7" i="1"/>
  <c r="AF7" i="1"/>
  <c r="AG7" i="1"/>
  <c r="AH7" i="1"/>
  <c r="AI7" i="1"/>
  <c r="H694" i="1"/>
  <c r="I694" i="1"/>
  <c r="Z694" i="1"/>
  <c r="AA694" i="1"/>
  <c r="AB694" i="1"/>
  <c r="AF694" i="1"/>
  <c r="AG694" i="1"/>
  <c r="AH694" i="1"/>
  <c r="AI694" i="1"/>
  <c r="H2295" i="1"/>
  <c r="I2295" i="1"/>
  <c r="K2295" i="1"/>
  <c r="Z2295" i="1"/>
  <c r="AA2295" i="1"/>
  <c r="AB2295" i="1"/>
  <c r="AF2295" i="1"/>
  <c r="AG2295" i="1"/>
  <c r="AH2295" i="1"/>
  <c r="AI2295" i="1"/>
  <c r="H2121" i="1"/>
  <c r="I2121" i="1"/>
  <c r="Z2121" i="1"/>
  <c r="AA2121" i="1"/>
  <c r="AB2121" i="1"/>
  <c r="AF2121" i="1"/>
  <c r="AG2121" i="1"/>
  <c r="AH2121" i="1"/>
  <c r="AI2121" i="1"/>
  <c r="H957" i="1"/>
  <c r="I957" i="1"/>
  <c r="K957" i="1" s="1"/>
  <c r="Z957" i="1"/>
  <c r="AA957" i="1"/>
  <c r="AB957" i="1"/>
  <c r="AF957" i="1"/>
  <c r="AG957" i="1"/>
  <c r="AH957" i="1"/>
  <c r="AI957" i="1"/>
  <c r="H598" i="1"/>
  <c r="I598" i="1"/>
  <c r="Z598" i="1"/>
  <c r="AA598" i="1"/>
  <c r="AB598" i="1"/>
  <c r="AF598" i="1"/>
  <c r="AG598" i="1"/>
  <c r="AH598" i="1"/>
  <c r="AI598" i="1"/>
  <c r="H1816" i="1"/>
  <c r="I1816" i="1"/>
  <c r="Z1816" i="1"/>
  <c r="AA1816" i="1"/>
  <c r="AB1816" i="1"/>
  <c r="AF1816" i="1"/>
  <c r="AG1816" i="1"/>
  <c r="AH1816" i="1"/>
  <c r="AI1816" i="1"/>
  <c r="H1271" i="1"/>
  <c r="I1271" i="1"/>
  <c r="Z1271" i="1"/>
  <c r="AA1271" i="1"/>
  <c r="AB1271" i="1"/>
  <c r="AF1271" i="1"/>
  <c r="AG1271" i="1"/>
  <c r="AH1271" i="1"/>
  <c r="AI1271" i="1"/>
  <c r="H811" i="1"/>
  <c r="I811" i="1"/>
  <c r="K811" i="1" s="1"/>
  <c r="Z811" i="1"/>
  <c r="AA811" i="1"/>
  <c r="AB811" i="1"/>
  <c r="AF811" i="1"/>
  <c r="AG811" i="1"/>
  <c r="AH811" i="1"/>
  <c r="AI811" i="1"/>
  <c r="H1303" i="1"/>
  <c r="I1303" i="1"/>
  <c r="Z1303" i="1"/>
  <c r="AA1303" i="1"/>
  <c r="AB1303" i="1"/>
  <c r="AF1303" i="1"/>
  <c r="AG1303" i="1"/>
  <c r="AH1303" i="1"/>
  <c r="AI1303" i="1"/>
  <c r="H1525" i="1"/>
  <c r="I1525" i="1"/>
  <c r="K1525" i="1" s="1"/>
  <c r="Z1525" i="1"/>
  <c r="AA1525" i="1"/>
  <c r="AB1525" i="1"/>
  <c r="AF1525" i="1"/>
  <c r="AG1525" i="1"/>
  <c r="AH1525" i="1"/>
  <c r="AI1525" i="1"/>
  <c r="H1526" i="1"/>
  <c r="I1526" i="1"/>
  <c r="Z1526" i="1"/>
  <c r="AA1526" i="1"/>
  <c r="AB1526" i="1"/>
  <c r="AF1526" i="1"/>
  <c r="AG1526" i="1"/>
  <c r="AH1526" i="1"/>
  <c r="AI1526" i="1"/>
  <c r="H2331" i="1"/>
  <c r="I2331" i="1"/>
  <c r="Z2331" i="1"/>
  <c r="AA2331" i="1"/>
  <c r="AB2331" i="1"/>
  <c r="AF2331" i="1"/>
  <c r="AG2331" i="1"/>
  <c r="AH2331" i="1"/>
  <c r="AI2331" i="1"/>
  <c r="H1966" i="1"/>
  <c r="K1966" i="1" s="1"/>
  <c r="I1966" i="1"/>
  <c r="Z1966" i="1"/>
  <c r="AA1966" i="1"/>
  <c r="AB1966" i="1"/>
  <c r="AF1966" i="1"/>
  <c r="AG1966" i="1"/>
  <c r="AH1966" i="1"/>
  <c r="AI1966" i="1"/>
  <c r="H433" i="1"/>
  <c r="I433" i="1"/>
  <c r="Z433" i="1"/>
  <c r="AA433" i="1"/>
  <c r="AB433" i="1"/>
  <c r="AF433" i="1"/>
  <c r="AG433" i="1"/>
  <c r="AH433" i="1"/>
  <c r="AI433" i="1"/>
  <c r="H1527" i="1"/>
  <c r="I1527" i="1"/>
  <c r="Z1527" i="1"/>
  <c r="AA1527" i="1"/>
  <c r="AB1527" i="1"/>
  <c r="AF1527" i="1"/>
  <c r="AG1527" i="1"/>
  <c r="AH1527" i="1"/>
  <c r="AI1527" i="1"/>
  <c r="H1528" i="1"/>
  <c r="I1528" i="1"/>
  <c r="Z1528" i="1"/>
  <c r="AA1528" i="1"/>
  <c r="AB1528" i="1"/>
  <c r="AF1528" i="1"/>
  <c r="AG1528" i="1"/>
  <c r="AH1528" i="1"/>
  <c r="AI1528" i="1"/>
  <c r="H1647" i="1"/>
  <c r="I1647" i="1"/>
  <c r="Z1647" i="1"/>
  <c r="AA1647" i="1"/>
  <c r="AB1647" i="1"/>
  <c r="AF1647" i="1"/>
  <c r="AG1647" i="1"/>
  <c r="AH1647" i="1"/>
  <c r="AI1647" i="1"/>
  <c r="H884" i="1"/>
  <c r="I884" i="1"/>
  <c r="Z884" i="1"/>
  <c r="AA884" i="1"/>
  <c r="AB884" i="1"/>
  <c r="AF884" i="1"/>
  <c r="AG884" i="1"/>
  <c r="AH884" i="1"/>
  <c r="AI884" i="1"/>
  <c r="H1909" i="1"/>
  <c r="I1909" i="1"/>
  <c r="Z1909" i="1"/>
  <c r="AA1909" i="1"/>
  <c r="AB1909" i="1"/>
  <c r="AF1909" i="1"/>
  <c r="AG1909" i="1"/>
  <c r="AH1909" i="1"/>
  <c r="AI1909" i="1"/>
  <c r="H1158" i="1"/>
  <c r="I1158" i="1"/>
  <c r="K1158" i="1" s="1"/>
  <c r="Z1158" i="1"/>
  <c r="AA1158" i="1"/>
  <c r="AB1158" i="1"/>
  <c r="AF1158" i="1"/>
  <c r="AG1158" i="1"/>
  <c r="AH1158" i="1"/>
  <c r="AI1158" i="1"/>
  <c r="H787" i="1"/>
  <c r="I787" i="1"/>
  <c r="Z787" i="1"/>
  <c r="AA787" i="1"/>
  <c r="AB787" i="1"/>
  <c r="AF787" i="1"/>
  <c r="AG787" i="1"/>
  <c r="AH787" i="1"/>
  <c r="AI787" i="1"/>
  <c r="H434" i="1"/>
  <c r="I434" i="1"/>
  <c r="Z434" i="1"/>
  <c r="AA434" i="1"/>
  <c r="AB434" i="1"/>
  <c r="AF434" i="1"/>
  <c r="AG434" i="1"/>
  <c r="AH434" i="1"/>
  <c r="AI434" i="1"/>
  <c r="H2403" i="1"/>
  <c r="I2403" i="1"/>
  <c r="Z2403" i="1"/>
  <c r="AA2403" i="1"/>
  <c r="AB2403" i="1"/>
  <c r="AF2403" i="1"/>
  <c r="AG2403" i="1"/>
  <c r="AH2403" i="1"/>
  <c r="AI2403" i="1"/>
  <c r="H2103" i="1"/>
  <c r="I2103" i="1"/>
  <c r="K2103" i="1" s="1"/>
  <c r="Z2103" i="1"/>
  <c r="AA2103" i="1"/>
  <c r="AB2103" i="1"/>
  <c r="AF2103" i="1"/>
  <c r="AG2103" i="1"/>
  <c r="AH2103" i="1"/>
  <c r="AI2103" i="1"/>
  <c r="H788" i="1"/>
  <c r="I788" i="1"/>
  <c r="Z788" i="1"/>
  <c r="AA788" i="1"/>
  <c r="AB788" i="1"/>
  <c r="AF788" i="1"/>
  <c r="AG788" i="1"/>
  <c r="AH788" i="1"/>
  <c r="AI788" i="1"/>
  <c r="H1612" i="1"/>
  <c r="I1612" i="1"/>
  <c r="Z1612" i="1"/>
  <c r="AA1612" i="1"/>
  <c r="AB1612" i="1"/>
  <c r="AF1612" i="1"/>
  <c r="AG1612" i="1"/>
  <c r="AH1612" i="1"/>
  <c r="AI1612" i="1"/>
  <c r="H836" i="1"/>
  <c r="I836" i="1"/>
  <c r="Z836" i="1"/>
  <c r="AA836" i="1"/>
  <c r="AB836" i="1"/>
  <c r="AF836" i="1"/>
  <c r="AG836" i="1"/>
  <c r="AH836" i="1"/>
  <c r="AI836" i="1"/>
  <c r="H1368" i="1"/>
  <c r="I1368" i="1"/>
  <c r="Z1368" i="1"/>
  <c r="AA1368" i="1"/>
  <c r="AB1368" i="1"/>
  <c r="AF1368" i="1"/>
  <c r="AG1368" i="1"/>
  <c r="AH1368" i="1"/>
  <c r="AI1368" i="1"/>
  <c r="H2258" i="1"/>
  <c r="I2258" i="1"/>
  <c r="Z2258" i="1"/>
  <c r="AA2258" i="1"/>
  <c r="AB2258" i="1"/>
  <c r="AF2258" i="1"/>
  <c r="AG2258" i="1"/>
  <c r="AH2258" i="1"/>
  <c r="AI2258" i="1"/>
  <c r="H1999" i="1"/>
  <c r="I1999" i="1"/>
  <c r="Z1999" i="1"/>
  <c r="AA1999" i="1"/>
  <c r="AB1999" i="1"/>
  <c r="AF1999" i="1"/>
  <c r="AG1999" i="1"/>
  <c r="AH1999" i="1"/>
  <c r="AI1999" i="1"/>
  <c r="H1369" i="1"/>
  <c r="I1369" i="1"/>
  <c r="Z1369" i="1"/>
  <c r="AA1369" i="1"/>
  <c r="AB1369" i="1"/>
  <c r="AF1369" i="1"/>
  <c r="AG1369" i="1"/>
  <c r="AH1369" i="1"/>
  <c r="AI1369" i="1"/>
  <c r="H1735" i="1"/>
  <c r="I1735" i="1"/>
  <c r="Z1735" i="1"/>
  <c r="AA1735" i="1"/>
  <c r="AB1735" i="1"/>
  <c r="AF1735" i="1"/>
  <c r="AG1735" i="1"/>
  <c r="AH1735" i="1"/>
  <c r="AI1735" i="1"/>
  <c r="H695" i="1"/>
  <c r="I695" i="1"/>
  <c r="Z695" i="1"/>
  <c r="AA695" i="1"/>
  <c r="AB695" i="1"/>
  <c r="AF695" i="1"/>
  <c r="AG695" i="1"/>
  <c r="AH695" i="1"/>
  <c r="AI695" i="1"/>
  <c r="H706" i="1"/>
  <c r="I706" i="1"/>
  <c r="Z706" i="1"/>
  <c r="AA706" i="1"/>
  <c r="AB706" i="1"/>
  <c r="AF706" i="1"/>
  <c r="AG706" i="1"/>
  <c r="AH706" i="1"/>
  <c r="AI706" i="1"/>
  <c r="H331" i="1"/>
  <c r="I331" i="1"/>
  <c r="Z331" i="1"/>
  <c r="AA331" i="1"/>
  <c r="AB331" i="1"/>
  <c r="AF331" i="1"/>
  <c r="AG331" i="1"/>
  <c r="AH331" i="1"/>
  <c r="AI331" i="1"/>
  <c r="H1028" i="1"/>
  <c r="I1028" i="1"/>
  <c r="Z1028" i="1"/>
  <c r="AA1028" i="1"/>
  <c r="AB1028" i="1"/>
  <c r="AF1028" i="1"/>
  <c r="AG1028" i="1"/>
  <c r="AH1028" i="1"/>
  <c r="AI1028" i="1"/>
  <c r="H958" i="1"/>
  <c r="I958" i="1"/>
  <c r="Z958" i="1"/>
  <c r="AA958" i="1"/>
  <c r="AB958" i="1"/>
  <c r="AF958" i="1"/>
  <c r="AG958" i="1"/>
  <c r="AH958" i="1"/>
  <c r="AI958" i="1"/>
  <c r="H599" i="1"/>
  <c r="I599" i="1"/>
  <c r="Z599" i="1"/>
  <c r="AA599" i="1"/>
  <c r="AB599" i="1"/>
  <c r="AF599" i="1"/>
  <c r="AG599" i="1"/>
  <c r="AH599" i="1"/>
  <c r="AI599" i="1"/>
  <c r="H1684" i="1"/>
  <c r="I1684" i="1"/>
  <c r="Z1684" i="1"/>
  <c r="AA1684" i="1"/>
  <c r="AB1684" i="1"/>
  <c r="AF1684" i="1"/>
  <c r="AG1684" i="1"/>
  <c r="AH1684" i="1"/>
  <c r="AI1684" i="1"/>
  <c r="H910" i="1"/>
  <c r="I910" i="1"/>
  <c r="Z910" i="1"/>
  <c r="AA910" i="1"/>
  <c r="AB910" i="1"/>
  <c r="AF910" i="1"/>
  <c r="AG910" i="1"/>
  <c r="AH910" i="1"/>
  <c r="AI910" i="1"/>
  <c r="H930" i="1"/>
  <c r="I930" i="1"/>
  <c r="Z930" i="1"/>
  <c r="AA930" i="1"/>
  <c r="AB930" i="1"/>
  <c r="AF930" i="1"/>
  <c r="AG930" i="1"/>
  <c r="AH930" i="1"/>
  <c r="AI930" i="1"/>
  <c r="H514" i="1"/>
  <c r="I514" i="1"/>
  <c r="Z514" i="1"/>
  <c r="AA514" i="1"/>
  <c r="AB514" i="1"/>
  <c r="AF514" i="1"/>
  <c r="AG514" i="1"/>
  <c r="AH514" i="1"/>
  <c r="AI514" i="1"/>
  <c r="H1584" i="1"/>
  <c r="I1584" i="1"/>
  <c r="Z1584" i="1"/>
  <c r="AA1584" i="1"/>
  <c r="AB1584" i="1"/>
  <c r="AF1584" i="1"/>
  <c r="AG1584" i="1"/>
  <c r="AH1584" i="1"/>
  <c r="AI1584" i="1"/>
  <c r="H2285" i="1"/>
  <c r="I2285" i="1"/>
  <c r="Z2285" i="1"/>
  <c r="AA2285" i="1"/>
  <c r="AB2285" i="1"/>
  <c r="AF2285" i="1"/>
  <c r="AG2285" i="1"/>
  <c r="AH2285" i="1"/>
  <c r="AI2285" i="1"/>
  <c r="H1398" i="1"/>
  <c r="I1398" i="1"/>
  <c r="Z1398" i="1"/>
  <c r="AA1398" i="1"/>
  <c r="AB1398" i="1"/>
  <c r="AF1398" i="1"/>
  <c r="AG1398" i="1"/>
  <c r="AH1398" i="1"/>
  <c r="AI1398" i="1"/>
  <c r="H1099" i="1"/>
  <c r="I1099" i="1"/>
  <c r="Z1099" i="1"/>
  <c r="AA1099" i="1"/>
  <c r="AB1099" i="1"/>
  <c r="AF1099" i="1"/>
  <c r="AG1099" i="1"/>
  <c r="AH1099" i="1"/>
  <c r="AI1099" i="1"/>
  <c r="H1967" i="1"/>
  <c r="I1967" i="1"/>
  <c r="Z1967" i="1"/>
  <c r="AA1967" i="1"/>
  <c r="AB1967" i="1"/>
  <c r="AF1967" i="1"/>
  <c r="AG1967" i="1"/>
  <c r="AH1967" i="1"/>
  <c r="AI1967" i="1"/>
  <c r="H2259" i="1"/>
  <c r="I2259" i="1"/>
  <c r="Z2259" i="1"/>
  <c r="AA2259" i="1"/>
  <c r="AB2259" i="1"/>
  <c r="AF2259" i="1"/>
  <c r="AG2259" i="1"/>
  <c r="AH2259" i="1"/>
  <c r="AI2259" i="1"/>
  <c r="H2197" i="1"/>
  <c r="I2197" i="1"/>
  <c r="Z2197" i="1"/>
  <c r="AA2197" i="1"/>
  <c r="AB2197" i="1"/>
  <c r="AF2197" i="1"/>
  <c r="AG2197" i="1"/>
  <c r="AH2197" i="1"/>
  <c r="AI2197" i="1"/>
  <c r="H2198" i="1"/>
  <c r="I2198" i="1"/>
  <c r="Z2198" i="1"/>
  <c r="AA2198" i="1"/>
  <c r="AB2198" i="1"/>
  <c r="AF2198" i="1"/>
  <c r="AG2198" i="1"/>
  <c r="AH2198" i="1"/>
  <c r="AI2198" i="1"/>
  <c r="H812" i="1"/>
  <c r="I812" i="1"/>
  <c r="Z812" i="1"/>
  <c r="AA812" i="1"/>
  <c r="AB812" i="1"/>
  <c r="AF812" i="1"/>
  <c r="AG812" i="1"/>
  <c r="AH812" i="1"/>
  <c r="AI812" i="1"/>
  <c r="H376" i="1"/>
  <c r="I376" i="1"/>
  <c r="Z376" i="1"/>
  <c r="AA376" i="1"/>
  <c r="AB376" i="1"/>
  <c r="AF376" i="1"/>
  <c r="AG376" i="1"/>
  <c r="AH376" i="1"/>
  <c r="AI376" i="1"/>
  <c r="H1976" i="1"/>
  <c r="I1976" i="1"/>
  <c r="Z1976" i="1"/>
  <c r="AA1976" i="1"/>
  <c r="AB1976" i="1"/>
  <c r="AF1976" i="1"/>
  <c r="AG1976" i="1"/>
  <c r="AH1976" i="1"/>
  <c r="AI1976" i="1"/>
  <c r="H1613" i="1"/>
  <c r="I1613" i="1"/>
  <c r="Z1613" i="1"/>
  <c r="AA1613" i="1"/>
  <c r="AB1613" i="1"/>
  <c r="AF1613" i="1"/>
  <c r="AG1613" i="1"/>
  <c r="AH1613" i="1"/>
  <c r="AI1613" i="1"/>
  <c r="H2052" i="1"/>
  <c r="I2052" i="1"/>
  <c r="Z2052" i="1"/>
  <c r="AA2052" i="1"/>
  <c r="AB2052" i="1"/>
  <c r="AF2052" i="1"/>
  <c r="AG2052" i="1"/>
  <c r="AH2052" i="1"/>
  <c r="AI2052" i="1"/>
  <c r="H515" i="1"/>
  <c r="I515" i="1"/>
  <c r="Z515" i="1"/>
  <c r="AA515" i="1"/>
  <c r="AB515" i="1"/>
  <c r="AF515" i="1"/>
  <c r="AG515" i="1"/>
  <c r="AH515" i="1"/>
  <c r="AI515" i="1"/>
  <c r="H1029" i="1"/>
  <c r="I1029" i="1"/>
  <c r="Z1029" i="1"/>
  <c r="AA1029" i="1"/>
  <c r="AB1029" i="1"/>
  <c r="AF1029" i="1"/>
  <c r="AG1029" i="1"/>
  <c r="AH1029" i="1"/>
  <c r="AI1029" i="1"/>
  <c r="H789" i="1"/>
  <c r="I789" i="1"/>
  <c r="Z789" i="1"/>
  <c r="AA789" i="1"/>
  <c r="AB789" i="1"/>
  <c r="AF789" i="1"/>
  <c r="AG789" i="1"/>
  <c r="AH789" i="1"/>
  <c r="AI789" i="1"/>
  <c r="H1769" i="1"/>
  <c r="I1769" i="1"/>
  <c r="Z1769" i="1"/>
  <c r="AA1769" i="1"/>
  <c r="AB1769" i="1"/>
  <c r="AF1769" i="1"/>
  <c r="AG1769" i="1"/>
  <c r="AH1769" i="1"/>
  <c r="AI1769" i="1"/>
  <c r="H2183" i="1"/>
  <c r="I2183" i="1"/>
  <c r="Z2183" i="1"/>
  <c r="AA2183" i="1"/>
  <c r="AB2183" i="1"/>
  <c r="AF2183" i="1"/>
  <c r="AG2183" i="1"/>
  <c r="AH2183" i="1"/>
  <c r="AI2183" i="1"/>
  <c r="H1868" i="1"/>
  <c r="I1868" i="1"/>
  <c r="Z1868" i="1"/>
  <c r="AA1868" i="1"/>
  <c r="AB1868" i="1"/>
  <c r="AF1868" i="1"/>
  <c r="AG1868" i="1"/>
  <c r="AH1868" i="1"/>
  <c r="AI1868" i="1"/>
  <c r="H1071" i="1"/>
  <c r="I1071" i="1"/>
  <c r="Z1071" i="1"/>
  <c r="AA1071" i="1"/>
  <c r="AB1071" i="1"/>
  <c r="AF1071" i="1"/>
  <c r="AG1071" i="1"/>
  <c r="AH1071" i="1"/>
  <c r="AI1071" i="1"/>
  <c r="H1855" i="1"/>
  <c r="I1855" i="1"/>
  <c r="Z1855" i="1"/>
  <c r="AA1855" i="1"/>
  <c r="AB1855" i="1"/>
  <c r="AF1855" i="1"/>
  <c r="AG1855" i="1"/>
  <c r="AH1855" i="1"/>
  <c r="AI1855" i="1"/>
  <c r="H1116" i="1"/>
  <c r="I1116" i="1"/>
  <c r="Z1116" i="1"/>
  <c r="AA1116" i="1"/>
  <c r="AB1116" i="1"/>
  <c r="AF1116" i="1"/>
  <c r="AG1116" i="1"/>
  <c r="AH1116" i="1"/>
  <c r="AI1116" i="1"/>
  <c r="H1239" i="1"/>
  <c r="I1239" i="1"/>
  <c r="Z1239" i="1"/>
  <c r="AA1239" i="1"/>
  <c r="AB1239" i="1"/>
  <c r="AF1239" i="1"/>
  <c r="AG1239" i="1"/>
  <c r="AH1239" i="1"/>
  <c r="AI1239" i="1"/>
  <c r="H2382" i="1"/>
  <c r="I2382" i="1"/>
  <c r="Z2382" i="1"/>
  <c r="AA2382" i="1"/>
  <c r="AB2382" i="1"/>
  <c r="AF2382" i="1"/>
  <c r="AG2382" i="1"/>
  <c r="AH2382" i="1"/>
  <c r="AI2382" i="1"/>
  <c r="H2345" i="1"/>
  <c r="I2345" i="1"/>
  <c r="Z2345" i="1"/>
  <c r="AA2345" i="1"/>
  <c r="AB2345" i="1"/>
  <c r="AF2345" i="1"/>
  <c r="AG2345" i="1"/>
  <c r="AH2345" i="1"/>
  <c r="AI2345" i="1"/>
  <c r="H726" i="1"/>
  <c r="I726" i="1"/>
  <c r="Z726" i="1"/>
  <c r="AA726" i="1"/>
  <c r="AB726" i="1"/>
  <c r="AF726" i="1"/>
  <c r="AG726" i="1"/>
  <c r="AH726" i="1"/>
  <c r="AI726" i="1"/>
  <c r="H2376" i="1"/>
  <c r="I2376" i="1"/>
  <c r="Z2376" i="1"/>
  <c r="AA2376" i="1"/>
  <c r="AB2376" i="1"/>
  <c r="AF2376" i="1"/>
  <c r="AG2376" i="1"/>
  <c r="AH2376" i="1"/>
  <c r="AI2376" i="1"/>
  <c r="H1736" i="1"/>
  <c r="I1736" i="1"/>
  <c r="Z1736" i="1"/>
  <c r="AA1736" i="1"/>
  <c r="AB1736" i="1"/>
  <c r="AF1736" i="1"/>
  <c r="AG1736" i="1"/>
  <c r="AH1736" i="1"/>
  <c r="AI1736" i="1"/>
  <c r="H1977" i="1"/>
  <c r="I1977" i="1"/>
  <c r="Z1977" i="1"/>
  <c r="AA1977" i="1"/>
  <c r="AB1977" i="1"/>
  <c r="AF1977" i="1"/>
  <c r="AG1977" i="1"/>
  <c r="AH1977" i="1"/>
  <c r="AI1977" i="1"/>
  <c r="H1705" i="1"/>
  <c r="I1705" i="1"/>
  <c r="Z1705" i="1"/>
  <c r="AA1705" i="1"/>
  <c r="AB1705" i="1"/>
  <c r="AF1705" i="1"/>
  <c r="AG1705" i="1"/>
  <c r="AH1705" i="1"/>
  <c r="AI1705" i="1"/>
  <c r="H1529" i="1"/>
  <c r="I1529" i="1"/>
  <c r="Z1529" i="1"/>
  <c r="AA1529" i="1"/>
  <c r="AB1529" i="1"/>
  <c r="AF1529" i="1"/>
  <c r="AG1529" i="1"/>
  <c r="AH1529" i="1"/>
  <c r="AI1529" i="1"/>
  <c r="H1218" i="1"/>
  <c r="I1218" i="1"/>
  <c r="Z1218" i="1"/>
  <c r="AA1218" i="1"/>
  <c r="AB1218" i="1"/>
  <c r="AF1218" i="1"/>
  <c r="AG1218" i="1"/>
  <c r="AH1218" i="1"/>
  <c r="AI1218" i="1"/>
  <c r="H2439" i="1"/>
  <c r="I2439" i="1"/>
  <c r="Z2439" i="1"/>
  <c r="AA2439" i="1"/>
  <c r="AB2439" i="1"/>
  <c r="AF2439" i="1"/>
  <c r="AG2439" i="1"/>
  <c r="AH2439" i="1"/>
  <c r="AI2439" i="1"/>
  <c r="H931" i="1"/>
  <c r="I931" i="1"/>
  <c r="Z931" i="1"/>
  <c r="AA931" i="1"/>
  <c r="AB931" i="1"/>
  <c r="AF931" i="1"/>
  <c r="AG931" i="1"/>
  <c r="AH931" i="1"/>
  <c r="AI931" i="1"/>
  <c r="H1737" i="1"/>
  <c r="I1737" i="1"/>
  <c r="Z1737" i="1"/>
  <c r="AA1737" i="1"/>
  <c r="AB1737" i="1"/>
  <c r="AF1737" i="1"/>
  <c r="AG1737" i="1"/>
  <c r="AH1737" i="1"/>
  <c r="AI1737" i="1"/>
  <c r="H1159" i="1"/>
  <c r="I1159" i="1"/>
  <c r="Z1159" i="1"/>
  <c r="AA1159" i="1"/>
  <c r="AB1159" i="1"/>
  <c r="AF1159" i="1"/>
  <c r="AG1159" i="1"/>
  <c r="AH1159" i="1"/>
  <c r="AI1159" i="1"/>
  <c r="H1881" i="1"/>
  <c r="I1881" i="1"/>
  <c r="Z1881" i="1"/>
  <c r="AA1881" i="1"/>
  <c r="AB1881" i="1"/>
  <c r="AF1881" i="1"/>
  <c r="AG1881" i="1"/>
  <c r="AH1881" i="1"/>
  <c r="AI1881" i="1"/>
  <c r="H1439" i="1"/>
  <c r="I1439" i="1"/>
  <c r="Z1439" i="1"/>
  <c r="AA1439" i="1"/>
  <c r="AB1439" i="1"/>
  <c r="AF1439" i="1"/>
  <c r="AG1439" i="1"/>
  <c r="AH1439" i="1"/>
  <c r="AI1439" i="1"/>
  <c r="H2431" i="1"/>
  <c r="I2431" i="1"/>
  <c r="Z2431" i="1"/>
  <c r="AA2431" i="1"/>
  <c r="AB2431" i="1"/>
  <c r="AF2431" i="1"/>
  <c r="AG2431" i="1"/>
  <c r="AH2431" i="1"/>
  <c r="AI2431" i="1"/>
  <c r="H2184" i="1"/>
  <c r="I2184" i="1"/>
  <c r="Z2184" i="1"/>
  <c r="AA2184" i="1"/>
  <c r="AB2184" i="1"/>
  <c r="AF2184" i="1"/>
  <c r="AG2184" i="1"/>
  <c r="AH2184" i="1"/>
  <c r="AI2184" i="1"/>
  <c r="AJ2184" i="1"/>
  <c r="H1530" i="1"/>
  <c r="I1530" i="1"/>
  <c r="K1530" i="1" s="1"/>
  <c r="Z1530" i="1"/>
  <c r="AA1530" i="1"/>
  <c r="AB1530" i="1"/>
  <c r="AF1530" i="1"/>
  <c r="AG1530" i="1"/>
  <c r="AJ1530" i="1" s="1"/>
  <c r="AH1530" i="1"/>
  <c r="AI1530" i="1"/>
  <c r="H1272" i="1"/>
  <c r="I1272" i="1"/>
  <c r="Z1272" i="1"/>
  <c r="AA1272" i="1"/>
  <c r="AB1272" i="1"/>
  <c r="AF1272" i="1"/>
  <c r="AG1272" i="1"/>
  <c r="AH1272" i="1"/>
  <c r="AI1272" i="1"/>
  <c r="H2333" i="1"/>
  <c r="I2333" i="1"/>
  <c r="K2333" i="1" s="1"/>
  <c r="Z2333" i="1"/>
  <c r="AA2333" i="1"/>
  <c r="AB2333" i="1"/>
  <c r="AF2333" i="1"/>
  <c r="AG2333" i="1"/>
  <c r="AH2333" i="1"/>
  <c r="AI2333" i="1"/>
  <c r="H348" i="1"/>
  <c r="I348" i="1"/>
  <c r="Z348" i="1"/>
  <c r="AA348" i="1"/>
  <c r="AB348" i="1"/>
  <c r="AF348" i="1"/>
  <c r="AG348" i="1"/>
  <c r="AH348" i="1"/>
  <c r="AI348" i="1"/>
  <c r="H2081" i="1"/>
  <c r="I2081" i="1"/>
  <c r="Z2081" i="1"/>
  <c r="AA2081" i="1"/>
  <c r="AB2081" i="1"/>
  <c r="AF2081" i="1"/>
  <c r="AG2081" i="1"/>
  <c r="AH2081" i="1"/>
  <c r="AI2081" i="1"/>
  <c r="H1240" i="1"/>
  <c r="I1240" i="1"/>
  <c r="Z1240" i="1"/>
  <c r="AA1240" i="1"/>
  <c r="AB1240" i="1"/>
  <c r="AF1240" i="1"/>
  <c r="AG1240" i="1"/>
  <c r="AH1240" i="1"/>
  <c r="AI1240" i="1"/>
  <c r="H106" i="1"/>
  <c r="I106" i="1"/>
  <c r="Z106" i="1"/>
  <c r="AA106" i="1"/>
  <c r="AB106" i="1"/>
  <c r="AF106" i="1"/>
  <c r="AG106" i="1"/>
  <c r="AH106" i="1"/>
  <c r="AI106" i="1"/>
  <c r="H107" i="1"/>
  <c r="I107" i="1"/>
  <c r="Z107" i="1"/>
  <c r="AA107" i="1"/>
  <c r="AB107" i="1"/>
  <c r="AF107" i="1"/>
  <c r="AG107" i="1"/>
  <c r="AH107" i="1"/>
  <c r="AI107" i="1"/>
  <c r="H790" i="1"/>
  <c r="I790" i="1"/>
  <c r="K790" i="1" s="1"/>
  <c r="Z790" i="1"/>
  <c r="AA790" i="1"/>
  <c r="AB790" i="1"/>
  <c r="AF790" i="1"/>
  <c r="AG790" i="1"/>
  <c r="AH790" i="1"/>
  <c r="AI790" i="1"/>
  <c r="H296" i="1"/>
  <c r="I296" i="1"/>
  <c r="Z296" i="1"/>
  <c r="AA296" i="1"/>
  <c r="AB296" i="1"/>
  <c r="AF296" i="1"/>
  <c r="AG296" i="1"/>
  <c r="AH296" i="1"/>
  <c r="AI296" i="1"/>
  <c r="H1304" i="1"/>
  <c r="I1304" i="1"/>
  <c r="K1304" i="1" s="1"/>
  <c r="Z1304" i="1"/>
  <c r="AA1304" i="1"/>
  <c r="AB1304" i="1"/>
  <c r="AF1304" i="1"/>
  <c r="AG1304" i="1"/>
  <c r="AH1304" i="1"/>
  <c r="AI1304" i="1"/>
  <c r="H748" i="1"/>
  <c r="I748" i="1"/>
  <c r="Z748" i="1"/>
  <c r="AA748" i="1"/>
  <c r="AB748" i="1"/>
  <c r="AF748" i="1"/>
  <c r="AG748" i="1"/>
  <c r="AH748" i="1"/>
  <c r="AI748" i="1"/>
  <c r="H356" i="1"/>
  <c r="I356" i="1"/>
  <c r="Z356" i="1"/>
  <c r="AA356" i="1"/>
  <c r="AB356" i="1"/>
  <c r="AF356" i="1"/>
  <c r="AG356" i="1"/>
  <c r="AH356" i="1"/>
  <c r="AI356" i="1"/>
  <c r="H1440" i="1"/>
  <c r="I1440" i="1"/>
  <c r="Z1440" i="1"/>
  <c r="AA1440" i="1"/>
  <c r="AB1440" i="1"/>
  <c r="AF1440" i="1"/>
  <c r="AG1440" i="1"/>
  <c r="AH1440" i="1"/>
  <c r="AI1440" i="1"/>
  <c r="H1869" i="1"/>
  <c r="I1869" i="1"/>
  <c r="Z1869" i="1"/>
  <c r="AA1869" i="1"/>
  <c r="AB1869" i="1"/>
  <c r="AF1869" i="1"/>
  <c r="AG1869" i="1"/>
  <c r="AH1869" i="1"/>
  <c r="AI1869" i="1"/>
  <c r="H459" i="1"/>
  <c r="I459" i="1"/>
  <c r="Z459" i="1"/>
  <c r="AA459" i="1"/>
  <c r="AB459" i="1"/>
  <c r="AF459" i="1"/>
  <c r="AG459" i="1"/>
  <c r="AH459" i="1"/>
  <c r="AI459" i="1"/>
  <c r="H932" i="1"/>
  <c r="I932" i="1"/>
  <c r="K932" i="1" s="1"/>
  <c r="Z932" i="1"/>
  <c r="AA932" i="1"/>
  <c r="AB932" i="1"/>
  <c r="AF932" i="1"/>
  <c r="AG932" i="1"/>
  <c r="AH932" i="1"/>
  <c r="AI932" i="1"/>
  <c r="H1531" i="1"/>
  <c r="I1531" i="1"/>
  <c r="Z1531" i="1"/>
  <c r="AA1531" i="1"/>
  <c r="AB1531" i="1"/>
  <c r="AF1531" i="1"/>
  <c r="AG1531" i="1"/>
  <c r="AH1531" i="1"/>
  <c r="AI1531" i="1"/>
  <c r="H2133" i="1"/>
  <c r="I2133" i="1"/>
  <c r="K2133" i="1" s="1"/>
  <c r="Z2133" i="1"/>
  <c r="AA2133" i="1"/>
  <c r="AB2133" i="1"/>
  <c r="AF2133" i="1"/>
  <c r="AG2133" i="1"/>
  <c r="AH2133" i="1"/>
  <c r="AI2133" i="1"/>
  <c r="H885" i="1"/>
  <c r="I885" i="1"/>
  <c r="Z885" i="1"/>
  <c r="AA885" i="1"/>
  <c r="AB885" i="1"/>
  <c r="AF885" i="1"/>
  <c r="AG885" i="1"/>
  <c r="AH885" i="1"/>
  <c r="AI885" i="1"/>
  <c r="H548" i="1"/>
  <c r="I548" i="1"/>
  <c r="Z548" i="1"/>
  <c r="AA548" i="1"/>
  <c r="AB548" i="1"/>
  <c r="AF548" i="1"/>
  <c r="AG548" i="1"/>
  <c r="AH548" i="1"/>
  <c r="AI548" i="1"/>
  <c r="H1706" i="1"/>
  <c r="I1706" i="1"/>
  <c r="Z1706" i="1"/>
  <c r="AA1706" i="1"/>
  <c r="AB1706" i="1"/>
  <c r="AF1706" i="1"/>
  <c r="AG1706" i="1"/>
  <c r="AH1706" i="1"/>
  <c r="AJ1706" i="1" s="1"/>
  <c r="AI1706" i="1"/>
  <c r="H1441" i="1"/>
  <c r="I1441" i="1"/>
  <c r="Z1441" i="1"/>
  <c r="AA1441" i="1"/>
  <c r="AB1441" i="1"/>
  <c r="AF1441" i="1"/>
  <c r="AG1441" i="1"/>
  <c r="AH1441" i="1"/>
  <c r="AI1441" i="1"/>
  <c r="H2095" i="1"/>
  <c r="I2095" i="1"/>
  <c r="Z2095" i="1"/>
  <c r="AA2095" i="1"/>
  <c r="AB2095" i="1"/>
  <c r="AF2095" i="1"/>
  <c r="AG2095" i="1"/>
  <c r="AH2095" i="1"/>
  <c r="AJ2095" i="1" s="1"/>
  <c r="AI2095" i="1"/>
  <c r="H600" i="1"/>
  <c r="I600" i="1"/>
  <c r="K600" i="1" s="1"/>
  <c r="Z600" i="1"/>
  <c r="AA600" i="1"/>
  <c r="AB600" i="1"/>
  <c r="AF600" i="1"/>
  <c r="AG600" i="1"/>
  <c r="AH600" i="1"/>
  <c r="AI600" i="1"/>
  <c r="H1968" i="1"/>
  <c r="I1968" i="1"/>
  <c r="Z1968" i="1"/>
  <c r="AA1968" i="1"/>
  <c r="AB1968" i="1"/>
  <c r="AF1968" i="1"/>
  <c r="AG1968" i="1"/>
  <c r="AH1968" i="1"/>
  <c r="AI1968" i="1"/>
  <c r="H1969" i="1"/>
  <c r="I1969" i="1"/>
  <c r="K1969" i="1" s="1"/>
  <c r="Z1969" i="1"/>
  <c r="AA1969" i="1"/>
  <c r="AB1969" i="1"/>
  <c r="AF1969" i="1"/>
  <c r="AG1969" i="1"/>
  <c r="AH1969" i="1"/>
  <c r="AI1969" i="1"/>
  <c r="H1882" i="1"/>
  <c r="I1882" i="1"/>
  <c r="Z1882" i="1"/>
  <c r="AA1882" i="1"/>
  <c r="AB1882" i="1"/>
  <c r="AF1882" i="1"/>
  <c r="AG1882" i="1"/>
  <c r="AH1882" i="1"/>
  <c r="AI1882" i="1"/>
  <c r="H1532" i="1"/>
  <c r="I1532" i="1"/>
  <c r="Z1532" i="1"/>
  <c r="AA1532" i="1"/>
  <c r="AB1532" i="1"/>
  <c r="AF1532" i="1"/>
  <c r="AG1532" i="1"/>
  <c r="AH1532" i="1"/>
  <c r="AI1532" i="1"/>
  <c r="H1533" i="1"/>
  <c r="I1533" i="1"/>
  <c r="Z1533" i="1"/>
  <c r="AA1533" i="1"/>
  <c r="AB1533" i="1"/>
  <c r="AF1533" i="1"/>
  <c r="AG1533" i="1"/>
  <c r="AH1533" i="1"/>
  <c r="AI1533" i="1"/>
  <c r="H749" i="1"/>
  <c r="I749" i="1"/>
  <c r="Z749" i="1"/>
  <c r="AA749" i="1"/>
  <c r="AB749" i="1"/>
  <c r="AF749" i="1"/>
  <c r="AG749" i="1"/>
  <c r="AH749" i="1"/>
  <c r="AI749" i="1"/>
  <c r="H707" i="1"/>
  <c r="I707" i="1"/>
  <c r="Z707" i="1"/>
  <c r="AA707" i="1"/>
  <c r="AB707" i="1"/>
  <c r="AF707" i="1"/>
  <c r="AG707" i="1"/>
  <c r="AH707" i="1"/>
  <c r="AI707" i="1"/>
  <c r="H2419" i="1"/>
  <c r="I2419" i="1"/>
  <c r="K2419" i="1" s="1"/>
  <c r="Z2419" i="1"/>
  <c r="AA2419" i="1"/>
  <c r="AB2419" i="1"/>
  <c r="AF2419" i="1"/>
  <c r="AG2419" i="1"/>
  <c r="AH2419" i="1"/>
  <c r="AI2419" i="1"/>
  <c r="H549" i="1"/>
  <c r="I549" i="1"/>
  <c r="Z549" i="1"/>
  <c r="AA549" i="1"/>
  <c r="AB549" i="1"/>
  <c r="AF549" i="1"/>
  <c r="AG549" i="1"/>
  <c r="AH549" i="1"/>
  <c r="AI549" i="1"/>
  <c r="H766" i="1"/>
  <c r="I766" i="1"/>
  <c r="K766" i="1" s="1"/>
  <c r="Z766" i="1"/>
  <c r="AA766" i="1"/>
  <c r="AB766" i="1"/>
  <c r="AF766" i="1"/>
  <c r="AG766" i="1"/>
  <c r="AH766" i="1"/>
  <c r="AI766" i="1"/>
  <c r="H108" i="1"/>
  <c r="I108" i="1"/>
  <c r="Z108" i="1"/>
  <c r="AA108" i="1"/>
  <c r="AB108" i="1"/>
  <c r="AF108" i="1"/>
  <c r="AG108" i="1"/>
  <c r="AJ108" i="1" s="1"/>
  <c r="AH108" i="1"/>
  <c r="AI108" i="1"/>
  <c r="H109" i="1"/>
  <c r="I109" i="1"/>
  <c r="Z109" i="1"/>
  <c r="AA109" i="1"/>
  <c r="AB109" i="1"/>
  <c r="AF109" i="1"/>
  <c r="AG109" i="1"/>
  <c r="AH109" i="1"/>
  <c r="AI109" i="1"/>
  <c r="H110" i="1"/>
  <c r="I110" i="1"/>
  <c r="Z110" i="1"/>
  <c r="AA110" i="1"/>
  <c r="AB110" i="1"/>
  <c r="AF110" i="1"/>
  <c r="AG110" i="1"/>
  <c r="AH110" i="1"/>
  <c r="AI110" i="1"/>
  <c r="H377" i="1"/>
  <c r="I377" i="1"/>
  <c r="Z377" i="1"/>
  <c r="AA377" i="1"/>
  <c r="AB377" i="1"/>
  <c r="AF377" i="1"/>
  <c r="AG377" i="1"/>
  <c r="AH377" i="1"/>
  <c r="AI377" i="1"/>
  <c r="H378" i="1"/>
  <c r="I378" i="1"/>
  <c r="Z378" i="1"/>
  <c r="AA378" i="1"/>
  <c r="AB378" i="1"/>
  <c r="AF378" i="1"/>
  <c r="AG378" i="1"/>
  <c r="AH378" i="1"/>
  <c r="AI378" i="1"/>
  <c r="H460" i="1"/>
  <c r="I460" i="1"/>
  <c r="K460" i="1" s="1"/>
  <c r="Z460" i="1"/>
  <c r="AA460" i="1"/>
  <c r="AB460" i="1"/>
  <c r="AF460" i="1"/>
  <c r="AG460" i="1"/>
  <c r="AH460" i="1"/>
  <c r="AI460" i="1"/>
  <c r="H2016" i="1"/>
  <c r="I2016" i="1"/>
  <c r="Z2016" i="1"/>
  <c r="AA2016" i="1"/>
  <c r="AB2016" i="1"/>
  <c r="AF2016" i="1"/>
  <c r="AG2016" i="1"/>
  <c r="AH2016" i="1"/>
  <c r="AI2016" i="1"/>
  <c r="H1186" i="1"/>
  <c r="I1186" i="1"/>
  <c r="K1186" i="1" s="1"/>
  <c r="Z1186" i="1"/>
  <c r="AA1186" i="1"/>
  <c r="AB1186" i="1"/>
  <c r="AF1186" i="1"/>
  <c r="AG1186" i="1"/>
  <c r="AH1186" i="1"/>
  <c r="AI1186" i="1"/>
  <c r="H767" i="1"/>
  <c r="I767" i="1"/>
  <c r="Z767" i="1"/>
  <c r="AA767" i="1"/>
  <c r="AB767" i="1"/>
  <c r="AF767" i="1"/>
  <c r="AG767" i="1"/>
  <c r="AJ767" i="1" s="1"/>
  <c r="AH767" i="1"/>
  <c r="AI767" i="1"/>
  <c r="H768" i="1"/>
  <c r="I768" i="1"/>
  <c r="Z768" i="1"/>
  <c r="AA768" i="1"/>
  <c r="AB768" i="1"/>
  <c r="AF768" i="1"/>
  <c r="AG768" i="1"/>
  <c r="AH768" i="1"/>
  <c r="AI768" i="1"/>
  <c r="H769" i="1"/>
  <c r="I769" i="1"/>
  <c r="Z769" i="1"/>
  <c r="AA769" i="1"/>
  <c r="AB769" i="1"/>
  <c r="AF769" i="1"/>
  <c r="AG769" i="1"/>
  <c r="AH769" i="1"/>
  <c r="AI769" i="1"/>
  <c r="H770" i="1"/>
  <c r="I770" i="1"/>
  <c r="Z770" i="1"/>
  <c r="AA770" i="1"/>
  <c r="AB770" i="1"/>
  <c r="AF770" i="1"/>
  <c r="AG770" i="1"/>
  <c r="AH770" i="1"/>
  <c r="AI770" i="1"/>
  <c r="H1002" i="1"/>
  <c r="I1002" i="1"/>
  <c r="K1002" i="1"/>
  <c r="Z1002" i="1"/>
  <c r="AA1002" i="1"/>
  <c r="AB1002" i="1"/>
  <c r="AF1002" i="1"/>
  <c r="AG1002" i="1"/>
  <c r="AH1002" i="1"/>
  <c r="AI1002" i="1"/>
  <c r="H813" i="1"/>
  <c r="K813" i="1" s="1"/>
  <c r="I813" i="1"/>
  <c r="Z813" i="1"/>
  <c r="AA813" i="1"/>
  <c r="AB813" i="1"/>
  <c r="AF813" i="1"/>
  <c r="AG813" i="1"/>
  <c r="AH813" i="1"/>
  <c r="AI813" i="1"/>
  <c r="H379" i="1"/>
  <c r="I379" i="1"/>
  <c r="Z379" i="1"/>
  <c r="AA379" i="1"/>
  <c r="AB379" i="1"/>
  <c r="AF379" i="1"/>
  <c r="AG379" i="1"/>
  <c r="AH379" i="1"/>
  <c r="AI379" i="1"/>
  <c r="H2082" i="1"/>
  <c r="I2082" i="1"/>
  <c r="Z2082" i="1"/>
  <c r="AA2082" i="1"/>
  <c r="AB2082" i="1"/>
  <c r="AF2082" i="1"/>
  <c r="AG2082" i="1"/>
  <c r="AH2082" i="1"/>
  <c r="AI2082" i="1"/>
  <c r="H2413" i="1"/>
  <c r="I2413" i="1"/>
  <c r="K2413" i="1"/>
  <c r="Z2413" i="1"/>
  <c r="AA2413" i="1"/>
  <c r="AB2413" i="1"/>
  <c r="AF2413" i="1"/>
  <c r="AG2413" i="1"/>
  <c r="AH2413" i="1"/>
  <c r="AI2413" i="1"/>
  <c r="AJ2413" i="1" s="1"/>
  <c r="H461" i="1"/>
  <c r="I461" i="1"/>
  <c r="Z461" i="1"/>
  <c r="AA461" i="1"/>
  <c r="AB461" i="1"/>
  <c r="AF461" i="1"/>
  <c r="AG461" i="1"/>
  <c r="AH461" i="1"/>
  <c r="AI461" i="1"/>
  <c r="H673" i="1"/>
  <c r="I673" i="1"/>
  <c r="Z673" i="1"/>
  <c r="AA673" i="1"/>
  <c r="AB673" i="1"/>
  <c r="AF673" i="1"/>
  <c r="AG673" i="1"/>
  <c r="AH673" i="1"/>
  <c r="AI673" i="1"/>
  <c r="H8" i="1"/>
  <c r="I8" i="1"/>
  <c r="K8" i="1" s="1"/>
  <c r="Z8" i="1"/>
  <c r="AA8" i="1"/>
  <c r="AB8" i="1"/>
  <c r="AF8" i="1"/>
  <c r="AG8" i="1"/>
  <c r="AH8" i="1"/>
  <c r="AI8" i="1"/>
  <c r="H9" i="1"/>
  <c r="I9" i="1"/>
  <c r="Z9" i="1"/>
  <c r="AA9" i="1"/>
  <c r="AB9" i="1"/>
  <c r="AF9" i="1"/>
  <c r="AG9" i="1"/>
  <c r="AH9" i="1"/>
  <c r="AI9" i="1"/>
  <c r="H10" i="1"/>
  <c r="K10" i="1" s="1"/>
  <c r="I10" i="1"/>
  <c r="Z10" i="1"/>
  <c r="AA10" i="1"/>
  <c r="AB10" i="1"/>
  <c r="AF10" i="1"/>
  <c r="AG10" i="1"/>
  <c r="AH10" i="1"/>
  <c r="AI10" i="1"/>
  <c r="H11" i="1"/>
  <c r="K11" i="1" s="1"/>
  <c r="I11" i="1"/>
  <c r="Z11" i="1"/>
  <c r="AA11" i="1"/>
  <c r="AB11" i="1"/>
  <c r="AF11" i="1"/>
  <c r="AG11" i="1"/>
  <c r="AH11" i="1"/>
  <c r="AI11" i="1"/>
  <c r="H12" i="1"/>
  <c r="K12" i="1" s="1"/>
  <c r="I12" i="1"/>
  <c r="Z12" i="1"/>
  <c r="AA12" i="1"/>
  <c r="AB12" i="1"/>
  <c r="AF12" i="1"/>
  <c r="AG12" i="1"/>
  <c r="AH12" i="1"/>
  <c r="AI12" i="1"/>
  <c r="H13" i="1"/>
  <c r="K13" i="1" s="1"/>
  <c r="I13" i="1"/>
  <c r="Z13" i="1"/>
  <c r="AA13" i="1"/>
  <c r="AB13" i="1"/>
  <c r="AF13" i="1"/>
  <c r="AG13" i="1"/>
  <c r="AH13" i="1"/>
  <c r="AI13" i="1"/>
  <c r="H14" i="1"/>
  <c r="K14" i="1" s="1"/>
  <c r="I14" i="1"/>
  <c r="Z14" i="1"/>
  <c r="AA14" i="1"/>
  <c r="AB14" i="1"/>
  <c r="AF14" i="1"/>
  <c r="AG14" i="1"/>
  <c r="AH14" i="1"/>
  <c r="AI14" i="1"/>
  <c r="H15" i="1"/>
  <c r="K15" i="1" s="1"/>
  <c r="I15" i="1"/>
  <c r="Z15" i="1"/>
  <c r="AA15" i="1"/>
  <c r="AB15" i="1"/>
  <c r="AF15" i="1"/>
  <c r="AG15" i="1"/>
  <c r="AH15" i="1"/>
  <c r="AI15" i="1"/>
  <c r="H16" i="1"/>
  <c r="I16" i="1"/>
  <c r="Z16" i="1"/>
  <c r="R2478" i="1" s="1"/>
  <c r="R2480" i="1" s="1"/>
  <c r="AA16" i="1"/>
  <c r="AB16" i="1"/>
  <c r="AF16" i="1"/>
  <c r="AG16" i="1"/>
  <c r="AH16" i="1"/>
  <c r="AI16" i="1"/>
  <c r="H1707" i="1"/>
  <c r="I1707" i="1"/>
  <c r="Z1707" i="1"/>
  <c r="AA1707" i="1"/>
  <c r="AB1707" i="1"/>
  <c r="AF1707" i="1"/>
  <c r="AG1707" i="1"/>
  <c r="AH1707" i="1"/>
  <c r="AI1707" i="1"/>
  <c r="H853" i="1"/>
  <c r="I853" i="1"/>
  <c r="Z853" i="1"/>
  <c r="AA853" i="1"/>
  <c r="AB853" i="1"/>
  <c r="AF853" i="1"/>
  <c r="AG853" i="1"/>
  <c r="AH853" i="1"/>
  <c r="AI853" i="1"/>
  <c r="H1903" i="1"/>
  <c r="I1903" i="1"/>
  <c r="K1903" i="1" s="1"/>
  <c r="Z1903" i="1"/>
  <c r="AA1903" i="1"/>
  <c r="AB1903" i="1"/>
  <c r="AF1903" i="1"/>
  <c r="AG1903" i="1"/>
  <c r="AH1903" i="1"/>
  <c r="AI1903" i="1"/>
  <c r="H1160" i="1"/>
  <c r="K1160" i="1" s="1"/>
  <c r="I1160" i="1"/>
  <c r="Z1160" i="1"/>
  <c r="AA1160" i="1"/>
  <c r="AB1160" i="1"/>
  <c r="AF1160" i="1"/>
  <c r="AG1160" i="1"/>
  <c r="AH1160" i="1"/>
  <c r="AI1160" i="1"/>
  <c r="H1050" i="1"/>
  <c r="K1050" i="1" s="1"/>
  <c r="I1050" i="1"/>
  <c r="Z1050" i="1"/>
  <c r="AA1050" i="1"/>
  <c r="AB1050" i="1"/>
  <c r="AF1050" i="1"/>
  <c r="AG1050" i="1"/>
  <c r="AH1050" i="1"/>
  <c r="AI1050" i="1"/>
  <c r="H1777" i="1"/>
  <c r="K1777" i="1" s="1"/>
  <c r="I1777" i="1"/>
  <c r="Z1777" i="1"/>
  <c r="AA1777" i="1"/>
  <c r="AB1777" i="1"/>
  <c r="AF1777" i="1"/>
  <c r="AG1777" i="1"/>
  <c r="AH1777" i="1"/>
  <c r="AI1777" i="1"/>
  <c r="H1667" i="1"/>
  <c r="I1667" i="1"/>
  <c r="K1667" i="1"/>
  <c r="Z1667" i="1"/>
  <c r="AA1667" i="1"/>
  <c r="AB1667" i="1"/>
  <c r="AF1667" i="1"/>
  <c r="AG1667" i="1"/>
  <c r="AH1667" i="1"/>
  <c r="AI1667" i="1"/>
  <c r="AJ1667" i="1" s="1"/>
  <c r="H1738" i="1"/>
  <c r="I1738" i="1"/>
  <c r="Z1738" i="1"/>
  <c r="AA1738" i="1"/>
  <c r="AB1738" i="1"/>
  <c r="AF1738" i="1"/>
  <c r="AG1738" i="1"/>
  <c r="AH1738" i="1"/>
  <c r="AI1738" i="1"/>
  <c r="H647" i="1"/>
  <c r="I647" i="1"/>
  <c r="Z647" i="1"/>
  <c r="AA647" i="1"/>
  <c r="AB647" i="1"/>
  <c r="AF647" i="1"/>
  <c r="AG647" i="1"/>
  <c r="AH647" i="1"/>
  <c r="AI647" i="1"/>
  <c r="H246" i="1"/>
  <c r="I246" i="1"/>
  <c r="Z246" i="1"/>
  <c r="AA246" i="1"/>
  <c r="AB246" i="1"/>
  <c r="AF246" i="1"/>
  <c r="AG246" i="1"/>
  <c r="AH246" i="1"/>
  <c r="AI246" i="1"/>
  <c r="H814" i="1"/>
  <c r="K814" i="1" s="1"/>
  <c r="I814" i="1"/>
  <c r="Z814" i="1"/>
  <c r="AA814" i="1"/>
  <c r="AB814" i="1"/>
  <c r="AF814" i="1"/>
  <c r="AG814" i="1"/>
  <c r="AH814" i="1"/>
  <c r="AI814" i="1"/>
  <c r="H462" i="1"/>
  <c r="K462" i="1" s="1"/>
  <c r="I462" i="1"/>
  <c r="Z462" i="1"/>
  <c r="AA462" i="1"/>
  <c r="AB462" i="1"/>
  <c r="AF462" i="1"/>
  <c r="AG462" i="1"/>
  <c r="AH462" i="1"/>
  <c r="AI462" i="1"/>
  <c r="H2136" i="1"/>
  <c r="K2136" i="1" s="1"/>
  <c r="I2136" i="1"/>
  <c r="Z2136" i="1"/>
  <c r="AA2136" i="1"/>
  <c r="AB2136" i="1"/>
  <c r="AF2136" i="1"/>
  <c r="AG2136" i="1"/>
  <c r="AH2136" i="1"/>
  <c r="AI2136" i="1"/>
  <c r="H1883" i="1"/>
  <c r="K1883" i="1" s="1"/>
  <c r="I1883" i="1"/>
  <c r="Z1883" i="1"/>
  <c r="AA1883" i="1"/>
  <c r="AB1883" i="1"/>
  <c r="AF1883" i="1"/>
  <c r="AG1883" i="1"/>
  <c r="AH1883" i="1"/>
  <c r="AI1883" i="1"/>
  <c r="H968" i="1"/>
  <c r="K968" i="1" s="1"/>
  <c r="I968" i="1"/>
  <c r="Z968" i="1"/>
  <c r="AA968" i="1"/>
  <c r="AB968" i="1"/>
  <c r="AF968" i="1"/>
  <c r="AG968" i="1"/>
  <c r="AH968" i="1"/>
  <c r="AI968" i="1"/>
  <c r="H2348" i="1"/>
  <c r="I2348" i="1"/>
  <c r="Z2348" i="1"/>
  <c r="AA2348" i="1"/>
  <c r="AB2348" i="1"/>
  <c r="AF2348" i="1"/>
  <c r="AG2348" i="1"/>
  <c r="AH2348" i="1"/>
  <c r="AI2348" i="1"/>
  <c r="H247" i="1"/>
  <c r="I247" i="1"/>
  <c r="Z247" i="1"/>
  <c r="AA247" i="1"/>
  <c r="AB247" i="1"/>
  <c r="AF247" i="1"/>
  <c r="AG247" i="1"/>
  <c r="AH247" i="1"/>
  <c r="AI247" i="1"/>
  <c r="H2071" i="1"/>
  <c r="I2071" i="1"/>
  <c r="Z2071" i="1"/>
  <c r="AA2071" i="1"/>
  <c r="AB2071" i="1"/>
  <c r="AF2071" i="1"/>
  <c r="AG2071" i="1"/>
  <c r="AH2071" i="1"/>
  <c r="AI2071" i="1"/>
  <c r="H1708" i="1"/>
  <c r="I1708" i="1"/>
  <c r="K1708" i="1" s="1"/>
  <c r="Z1708" i="1"/>
  <c r="AA1708" i="1"/>
  <c r="AB1708" i="1"/>
  <c r="AF1708" i="1"/>
  <c r="AG1708" i="1"/>
  <c r="AH1708" i="1"/>
  <c r="AI1708" i="1"/>
  <c r="H1003" i="1"/>
  <c r="K1003" i="1" s="1"/>
  <c r="I1003" i="1"/>
  <c r="Z1003" i="1"/>
  <c r="AA1003" i="1"/>
  <c r="AB1003" i="1"/>
  <c r="AF1003" i="1"/>
  <c r="AG1003" i="1"/>
  <c r="AH1003" i="1"/>
  <c r="AI1003" i="1"/>
  <c r="H1201" i="1"/>
  <c r="K1201" i="1" s="1"/>
  <c r="I1201" i="1"/>
  <c r="Z1201" i="1"/>
  <c r="AA1201" i="1"/>
  <c r="AB1201" i="1"/>
  <c r="AF1201" i="1"/>
  <c r="AG1201" i="1"/>
  <c r="AH1201" i="1"/>
  <c r="AI1201" i="1"/>
  <c r="H648" i="1"/>
  <c r="I648" i="1"/>
  <c r="Z648" i="1"/>
  <c r="AA648" i="1"/>
  <c r="AB648" i="1"/>
  <c r="AF648" i="1"/>
  <c r="AG648" i="1"/>
  <c r="AH648" i="1"/>
  <c r="AI648" i="1"/>
  <c r="H248" i="1"/>
  <c r="I248" i="1"/>
  <c r="K248" i="1"/>
  <c r="Z248" i="1"/>
  <c r="AA248" i="1"/>
  <c r="AB248" i="1"/>
  <c r="AF248" i="1"/>
  <c r="AG248" i="1"/>
  <c r="AH248" i="1"/>
  <c r="AI248" i="1"/>
  <c r="AJ248" i="1" s="1"/>
  <c r="H959" i="1"/>
  <c r="I959" i="1"/>
  <c r="Z959" i="1"/>
  <c r="AA959" i="1"/>
  <c r="AB959" i="1"/>
  <c r="AF959" i="1"/>
  <c r="AG959" i="1"/>
  <c r="AH959" i="1"/>
  <c r="AI959" i="1"/>
  <c r="H815" i="1"/>
  <c r="I815" i="1"/>
  <c r="Z815" i="1"/>
  <c r="AA815" i="1"/>
  <c r="AB815" i="1"/>
  <c r="AF815" i="1"/>
  <c r="AG815" i="1"/>
  <c r="AH815" i="1"/>
  <c r="AI815" i="1"/>
  <c r="H111" i="1"/>
  <c r="I111" i="1"/>
  <c r="Z111" i="1"/>
  <c r="AA111" i="1"/>
  <c r="AB111" i="1"/>
  <c r="AF111" i="1"/>
  <c r="AG111" i="1"/>
  <c r="AH111" i="1"/>
  <c r="AI111" i="1"/>
  <c r="H112" i="1"/>
  <c r="I112" i="1"/>
  <c r="Z112" i="1"/>
  <c r="AA112" i="1"/>
  <c r="AB112" i="1"/>
  <c r="AF112" i="1"/>
  <c r="AG112" i="1"/>
  <c r="AH112" i="1"/>
  <c r="AI112" i="1"/>
  <c r="H113" i="1"/>
  <c r="K113" i="1" s="1"/>
  <c r="I113" i="1"/>
  <c r="Z113" i="1"/>
  <c r="AA113" i="1"/>
  <c r="AB113" i="1"/>
  <c r="AF113" i="1"/>
  <c r="AG113" i="1"/>
  <c r="AH113" i="1"/>
  <c r="AI113" i="1"/>
  <c r="H114" i="1"/>
  <c r="K114" i="1" s="1"/>
  <c r="I114" i="1"/>
  <c r="Z114" i="1"/>
  <c r="AA114" i="1"/>
  <c r="AB114" i="1"/>
  <c r="AF114" i="1"/>
  <c r="AG114" i="1"/>
  <c r="AH114" i="1"/>
  <c r="AI114" i="1"/>
  <c r="H115" i="1"/>
  <c r="K115" i="1" s="1"/>
  <c r="I115" i="1"/>
  <c r="Z115" i="1"/>
  <c r="AA115" i="1"/>
  <c r="AB115" i="1"/>
  <c r="AF115" i="1"/>
  <c r="AG115" i="1"/>
  <c r="AH115" i="1"/>
  <c r="AI115" i="1"/>
  <c r="H116" i="1"/>
  <c r="K116" i="1" s="1"/>
  <c r="I116" i="1"/>
  <c r="Z116" i="1"/>
  <c r="AA116" i="1"/>
  <c r="AB116" i="1"/>
  <c r="AF116" i="1"/>
  <c r="AG116" i="1"/>
  <c r="AH116" i="1"/>
  <c r="AI116" i="1"/>
  <c r="H117" i="1"/>
  <c r="I117" i="1"/>
  <c r="Z117" i="1"/>
  <c r="AA117" i="1"/>
  <c r="AB117" i="1"/>
  <c r="AF117" i="1"/>
  <c r="AG117" i="1"/>
  <c r="AH117" i="1"/>
  <c r="AI117" i="1"/>
  <c r="H1030" i="1"/>
  <c r="I1030" i="1"/>
  <c r="Z1030" i="1"/>
  <c r="AA1030" i="1"/>
  <c r="AB1030" i="1"/>
  <c r="AF1030" i="1"/>
  <c r="AG1030" i="1"/>
  <c r="AH1030" i="1"/>
  <c r="AI1030" i="1"/>
  <c r="H1442" i="1"/>
  <c r="I1442" i="1"/>
  <c r="K1442" i="1" s="1"/>
  <c r="Z1442" i="1"/>
  <c r="AA1442" i="1"/>
  <c r="AB1442" i="1"/>
  <c r="AF1442" i="1"/>
  <c r="AG1442" i="1"/>
  <c r="AH1442" i="1"/>
  <c r="AI1442" i="1"/>
  <c r="H2122" i="1"/>
  <c r="I2122" i="1"/>
  <c r="Z2122" i="1"/>
  <c r="AA2122" i="1"/>
  <c r="AB2122" i="1"/>
  <c r="AF2122" i="1"/>
  <c r="AG2122" i="1"/>
  <c r="AH2122" i="1"/>
  <c r="AI2122" i="1"/>
  <c r="H1585" i="1"/>
  <c r="I1585" i="1"/>
  <c r="Z1585" i="1"/>
  <c r="AA1585" i="1"/>
  <c r="AB1585" i="1"/>
  <c r="AF1585" i="1"/>
  <c r="AG1585" i="1"/>
  <c r="AH1585" i="1"/>
  <c r="AI1585" i="1"/>
  <c r="H1161" i="1"/>
  <c r="I1161" i="1"/>
  <c r="Z1161" i="1"/>
  <c r="AA1161" i="1"/>
  <c r="AB1161" i="1"/>
  <c r="AF1161" i="1"/>
  <c r="AG1161" i="1"/>
  <c r="AH1161" i="1"/>
  <c r="AI1161" i="1"/>
  <c r="H2185" i="1"/>
  <c r="I2185" i="1"/>
  <c r="K2185" i="1" s="1"/>
  <c r="Z2185" i="1"/>
  <c r="AA2185" i="1"/>
  <c r="AB2185" i="1"/>
  <c r="AF2185" i="1"/>
  <c r="AG2185" i="1"/>
  <c r="AH2185" i="1"/>
  <c r="AI2185" i="1"/>
  <c r="H601" i="1"/>
  <c r="I601" i="1"/>
  <c r="Z601" i="1"/>
  <c r="AA601" i="1"/>
  <c r="AB601" i="1"/>
  <c r="AF601" i="1"/>
  <c r="AG601" i="1"/>
  <c r="AH601" i="1"/>
  <c r="AI601" i="1"/>
  <c r="H602" i="1"/>
  <c r="I602" i="1"/>
  <c r="Z602" i="1"/>
  <c r="AA602" i="1"/>
  <c r="AB602" i="1"/>
  <c r="AF602" i="1"/>
  <c r="AG602" i="1"/>
  <c r="AH602" i="1"/>
  <c r="AI602" i="1"/>
  <c r="H516" i="1"/>
  <c r="I516" i="1"/>
  <c r="Z516" i="1"/>
  <c r="AA516" i="1"/>
  <c r="AB516" i="1"/>
  <c r="AF516" i="1"/>
  <c r="AG516" i="1"/>
  <c r="AH516" i="1"/>
  <c r="AI516" i="1"/>
  <c r="H791" i="1"/>
  <c r="I791" i="1"/>
  <c r="K791" i="1" s="1"/>
  <c r="Z791" i="1"/>
  <c r="AA791" i="1"/>
  <c r="AB791" i="1"/>
  <c r="AF791" i="1"/>
  <c r="AG791" i="1"/>
  <c r="AH791" i="1"/>
  <c r="AI791" i="1"/>
  <c r="H2017" i="1"/>
  <c r="K2017" i="1" s="1"/>
  <c r="I2017" i="1"/>
  <c r="Z2017" i="1"/>
  <c r="AA2017" i="1"/>
  <c r="AB2017" i="1"/>
  <c r="AF2017" i="1"/>
  <c r="AG2017" i="1"/>
  <c r="AH2017" i="1"/>
  <c r="AI2017" i="1"/>
  <c r="H1635" i="1"/>
  <c r="K1635" i="1" s="1"/>
  <c r="I1635" i="1"/>
  <c r="Z1635" i="1"/>
  <c r="AA1635" i="1"/>
  <c r="AB1635" i="1"/>
  <c r="AF1635" i="1"/>
  <c r="AG1635" i="1"/>
  <c r="AH1635" i="1"/>
  <c r="AI1635" i="1"/>
  <c r="H2312" i="1"/>
  <c r="I2312" i="1"/>
  <c r="Z2312" i="1"/>
  <c r="AA2312" i="1"/>
  <c r="AB2312" i="1"/>
  <c r="AF2312" i="1"/>
  <c r="AG2312" i="1"/>
  <c r="AH2312" i="1"/>
  <c r="AI2312" i="1"/>
  <c r="H1072" i="1"/>
  <c r="I1072" i="1"/>
  <c r="Z1072" i="1"/>
  <c r="AA1072" i="1"/>
  <c r="AB1072" i="1"/>
  <c r="AF1072" i="1"/>
  <c r="AG1072" i="1"/>
  <c r="AH1072" i="1"/>
  <c r="AI1072" i="1"/>
  <c r="H1370" i="1"/>
  <c r="I1370" i="1"/>
  <c r="K1370" i="1"/>
  <c r="Z1370" i="1"/>
  <c r="AA1370" i="1"/>
  <c r="AB1370" i="1"/>
  <c r="AF1370" i="1"/>
  <c r="AG1370" i="1"/>
  <c r="AH1370" i="1"/>
  <c r="AI1370" i="1"/>
  <c r="AJ1370" i="1" s="1"/>
  <c r="H1709" i="1"/>
  <c r="I1709" i="1"/>
  <c r="Z1709" i="1"/>
  <c r="AA1709" i="1"/>
  <c r="AB1709" i="1"/>
  <c r="AF1709" i="1"/>
  <c r="AG1709" i="1"/>
  <c r="AH1709" i="1"/>
  <c r="AI1709" i="1"/>
  <c r="H2234" i="1"/>
  <c r="I2234" i="1"/>
  <c r="Z2234" i="1"/>
  <c r="AA2234" i="1"/>
  <c r="AB2234" i="1"/>
  <c r="AF2234" i="1"/>
  <c r="AG2234" i="1"/>
  <c r="AH2234" i="1"/>
  <c r="AI2234" i="1"/>
  <c r="H1273" i="1"/>
  <c r="I1273" i="1"/>
  <c r="Z1273" i="1"/>
  <c r="AA1273" i="1"/>
  <c r="AB1273" i="1"/>
  <c r="AF1273" i="1"/>
  <c r="AG1273" i="1"/>
  <c r="AH1273" i="1"/>
  <c r="AI1273" i="1"/>
  <c r="H1371" i="1"/>
  <c r="I1371" i="1"/>
  <c r="Z1371" i="1"/>
  <c r="AA1371" i="1"/>
  <c r="AB1371" i="1"/>
  <c r="AF1371" i="1"/>
  <c r="AG1371" i="1"/>
  <c r="AH1371" i="1"/>
  <c r="AI1371" i="1"/>
  <c r="H1031" i="1"/>
  <c r="I1031" i="1"/>
  <c r="Z1031" i="1"/>
  <c r="AA1031" i="1"/>
  <c r="AB1031" i="1"/>
  <c r="AF1031" i="1"/>
  <c r="AG1031" i="1"/>
  <c r="AH1031" i="1"/>
  <c r="AI1031" i="1"/>
  <c r="H1443" i="1"/>
  <c r="I1443" i="1"/>
  <c r="Z1443" i="1"/>
  <c r="AA1443" i="1"/>
  <c r="AB1443" i="1"/>
  <c r="AF1443" i="1"/>
  <c r="AG1443" i="1"/>
  <c r="AH1443" i="1"/>
  <c r="AI1443" i="1"/>
  <c r="H2391" i="1"/>
  <c r="I2391" i="1"/>
  <c r="Z2391" i="1"/>
  <c r="AA2391" i="1"/>
  <c r="AB2391" i="1"/>
  <c r="AF2391" i="1"/>
  <c r="AG2391" i="1"/>
  <c r="AH2391" i="1"/>
  <c r="AI2391" i="1"/>
  <c r="H1614" i="1"/>
  <c r="I1614" i="1"/>
  <c r="Z1614" i="1"/>
  <c r="AA1614" i="1"/>
  <c r="AB1614" i="1"/>
  <c r="AF1614" i="1"/>
  <c r="AG1614" i="1"/>
  <c r="AH1614" i="1"/>
  <c r="AI1614" i="1"/>
  <c r="H1710" i="1"/>
  <c r="I1710" i="1"/>
  <c r="Z1710" i="1"/>
  <c r="AA1710" i="1"/>
  <c r="AB1710" i="1"/>
  <c r="AF1710" i="1"/>
  <c r="AG1710" i="1"/>
  <c r="AH1710" i="1"/>
  <c r="AI1710" i="1"/>
  <c r="H1534" i="1"/>
  <c r="I1534" i="1"/>
  <c r="Z1534" i="1"/>
  <c r="AA1534" i="1"/>
  <c r="AB1534" i="1"/>
  <c r="AF1534" i="1"/>
  <c r="AG1534" i="1"/>
  <c r="AH1534" i="1"/>
  <c r="AI1534" i="1"/>
  <c r="H1856" i="1"/>
  <c r="I1856" i="1"/>
  <c r="Z1856" i="1"/>
  <c r="AA1856" i="1"/>
  <c r="AB1856" i="1"/>
  <c r="AF1856" i="1"/>
  <c r="AG1856" i="1"/>
  <c r="AH1856" i="1"/>
  <c r="AI1856" i="1"/>
  <c r="H1535" i="1"/>
  <c r="I1535" i="1"/>
  <c r="K1535" i="1" s="1"/>
  <c r="Z1535" i="1"/>
  <c r="AA1535" i="1"/>
  <c r="AB1535" i="1"/>
  <c r="AF1535" i="1"/>
  <c r="AG1535" i="1"/>
  <c r="AH1535" i="1"/>
  <c r="AI1535" i="1"/>
  <c r="H911" i="1"/>
  <c r="K911" i="1" s="1"/>
  <c r="I911" i="1"/>
  <c r="Z911" i="1"/>
  <c r="AA911" i="1"/>
  <c r="AB911" i="1"/>
  <c r="AF911" i="1"/>
  <c r="AG911" i="1"/>
  <c r="AH911" i="1"/>
  <c r="AI911" i="1"/>
  <c r="H1904" i="1"/>
  <c r="I1904" i="1"/>
  <c r="Z1904" i="1"/>
  <c r="AA1904" i="1"/>
  <c r="AB1904" i="1"/>
  <c r="AF1904" i="1"/>
  <c r="AG1904" i="1"/>
  <c r="AH1904" i="1"/>
  <c r="AI1904" i="1"/>
  <c r="H1305" i="1"/>
  <c r="K1305" i="1" s="1"/>
  <c r="I1305" i="1"/>
  <c r="Z1305" i="1"/>
  <c r="AA1305" i="1"/>
  <c r="AB1305" i="1"/>
  <c r="AF1305" i="1"/>
  <c r="AG1305" i="1"/>
  <c r="AH1305" i="1"/>
  <c r="AI1305" i="1"/>
  <c r="H933" i="1"/>
  <c r="I933" i="1"/>
  <c r="Z933" i="1"/>
  <c r="AA933" i="1"/>
  <c r="AB933" i="1"/>
  <c r="AF933" i="1"/>
  <c r="AG933" i="1"/>
  <c r="AH933" i="1"/>
  <c r="AI933" i="1"/>
  <c r="H1910" i="1"/>
  <c r="K1910" i="1" s="1"/>
  <c r="I1910" i="1"/>
  <c r="Z1910" i="1"/>
  <c r="AA1910" i="1"/>
  <c r="AB1910" i="1"/>
  <c r="AF1910" i="1"/>
  <c r="AG1910" i="1"/>
  <c r="AH1910" i="1"/>
  <c r="AI1910" i="1"/>
  <c r="H960" i="1"/>
  <c r="I960" i="1"/>
  <c r="Z960" i="1"/>
  <c r="AA960" i="1"/>
  <c r="AB960" i="1"/>
  <c r="AF960" i="1"/>
  <c r="AG960" i="1"/>
  <c r="AH960" i="1"/>
  <c r="AI960" i="1"/>
  <c r="H603" i="1"/>
  <c r="K603" i="1" s="1"/>
  <c r="I603" i="1"/>
  <c r="Z603" i="1"/>
  <c r="AA603" i="1"/>
  <c r="AB603" i="1"/>
  <c r="AF603" i="1"/>
  <c r="AG603" i="1"/>
  <c r="AH603" i="1"/>
  <c r="AI603" i="1"/>
  <c r="H1187" i="1"/>
  <c r="K1187" i="1" s="1"/>
  <c r="I1187" i="1"/>
  <c r="Z1187" i="1"/>
  <c r="AA1187" i="1"/>
  <c r="AB1187" i="1"/>
  <c r="AF1187" i="1"/>
  <c r="AG1187" i="1"/>
  <c r="AH1187" i="1"/>
  <c r="AI1187" i="1"/>
  <c r="H661" i="1"/>
  <c r="I661" i="1"/>
  <c r="Z661" i="1"/>
  <c r="AA661" i="1"/>
  <c r="AB661" i="1"/>
  <c r="AF661" i="1"/>
  <c r="AG661" i="1"/>
  <c r="AH661" i="1"/>
  <c r="AI661" i="1"/>
  <c r="H1020" i="1"/>
  <c r="K1020" i="1" s="1"/>
  <c r="I1020" i="1"/>
  <c r="Z1020" i="1"/>
  <c r="AA1020" i="1"/>
  <c r="AB1020" i="1"/>
  <c r="AF1020" i="1"/>
  <c r="AG1020" i="1"/>
  <c r="AH1020" i="1"/>
  <c r="AI1020" i="1"/>
  <c r="H1615" i="1"/>
  <c r="I1615" i="1"/>
  <c r="Z1615" i="1"/>
  <c r="AA1615" i="1"/>
  <c r="AB1615" i="1"/>
  <c r="AF1615" i="1"/>
  <c r="AG1615" i="1"/>
  <c r="AH1615" i="1"/>
  <c r="AI1615" i="1"/>
  <c r="H517" i="1"/>
  <c r="K517" i="1" s="1"/>
  <c r="I517" i="1"/>
  <c r="Z517" i="1"/>
  <c r="AA517" i="1"/>
  <c r="AB517" i="1"/>
  <c r="AF517" i="1"/>
  <c r="AG517" i="1"/>
  <c r="AH517" i="1"/>
  <c r="AI517" i="1"/>
  <c r="H2404" i="1"/>
  <c r="K2404" i="1" s="1"/>
  <c r="I2404" i="1"/>
  <c r="Z2404" i="1"/>
  <c r="AA2404" i="1"/>
  <c r="AB2404" i="1"/>
  <c r="AF2404" i="1"/>
  <c r="AG2404" i="1"/>
  <c r="AH2404" i="1"/>
  <c r="AI2404" i="1"/>
  <c r="H2300" i="1"/>
  <c r="K2300" i="1" s="1"/>
  <c r="I2300" i="1"/>
  <c r="Z2300" i="1"/>
  <c r="AA2300" i="1"/>
  <c r="AB2300" i="1"/>
  <c r="AF2300" i="1"/>
  <c r="AG2300" i="1"/>
  <c r="AH2300" i="1"/>
  <c r="AI2300" i="1"/>
  <c r="H1754" i="1"/>
  <c r="I1754" i="1"/>
  <c r="Z1754" i="1"/>
  <c r="AA1754" i="1"/>
  <c r="AB1754" i="1"/>
  <c r="AF1754" i="1"/>
  <c r="AG1754" i="1"/>
  <c r="AH1754" i="1"/>
  <c r="AI1754" i="1"/>
  <c r="H1306" i="1"/>
  <c r="K1306" i="1" s="1"/>
  <c r="I1306" i="1"/>
  <c r="Z1306" i="1"/>
  <c r="AA1306" i="1"/>
  <c r="AB1306" i="1"/>
  <c r="AF1306" i="1"/>
  <c r="AG1306" i="1"/>
  <c r="AH1306" i="1"/>
  <c r="AI1306" i="1"/>
  <c r="H2213" i="1"/>
  <c r="I2213" i="1"/>
  <c r="Z2213" i="1"/>
  <c r="AA2213" i="1"/>
  <c r="AB2213" i="1"/>
  <c r="AF2213" i="1"/>
  <c r="AG2213" i="1"/>
  <c r="AH2213" i="1"/>
  <c r="AI2213" i="1"/>
  <c r="H2043" i="1"/>
  <c r="I2043" i="1"/>
  <c r="Z2043" i="1"/>
  <c r="AA2043" i="1"/>
  <c r="AB2043" i="1"/>
  <c r="AF2043" i="1"/>
  <c r="AG2043" i="1"/>
  <c r="AH2043" i="1"/>
  <c r="AI2043" i="1"/>
  <c r="H679" i="1"/>
  <c r="I679" i="1"/>
  <c r="Z679" i="1"/>
  <c r="AA679" i="1"/>
  <c r="AB679" i="1"/>
  <c r="AF679" i="1"/>
  <c r="AG679" i="1"/>
  <c r="AH679" i="1"/>
  <c r="AI679" i="1"/>
  <c r="H463" i="1"/>
  <c r="I463" i="1"/>
  <c r="K463" i="1" s="1"/>
  <c r="Z463" i="1"/>
  <c r="AA463" i="1"/>
  <c r="AB463" i="1"/>
  <c r="AF463" i="1"/>
  <c r="AG463" i="1"/>
  <c r="AH463" i="1"/>
  <c r="AI463" i="1"/>
  <c r="H2385" i="1"/>
  <c r="I2385" i="1"/>
  <c r="Z2385" i="1"/>
  <c r="AA2385" i="1"/>
  <c r="AB2385" i="1"/>
  <c r="AF2385" i="1"/>
  <c r="AG2385" i="1"/>
  <c r="AH2385" i="1"/>
  <c r="AI2385" i="1"/>
  <c r="H435" i="1"/>
  <c r="I435" i="1"/>
  <c r="Z435" i="1"/>
  <c r="AA435" i="1"/>
  <c r="AB435" i="1"/>
  <c r="AF435" i="1"/>
  <c r="AG435" i="1"/>
  <c r="AH435" i="1"/>
  <c r="AI435" i="1"/>
  <c r="H380" i="1"/>
  <c r="I380" i="1"/>
  <c r="Z380" i="1"/>
  <c r="AA380" i="1"/>
  <c r="AB380" i="1"/>
  <c r="AF380" i="1"/>
  <c r="AG380" i="1"/>
  <c r="AH380" i="1"/>
  <c r="AI380" i="1"/>
  <c r="H816" i="1"/>
  <c r="I816" i="1"/>
  <c r="Z816" i="1"/>
  <c r="AA816" i="1"/>
  <c r="AB816" i="1"/>
  <c r="AF816" i="1"/>
  <c r="AG816" i="1"/>
  <c r="AH816" i="1"/>
  <c r="AI816" i="1"/>
  <c r="H211" i="1"/>
  <c r="I211" i="1"/>
  <c r="Z211" i="1"/>
  <c r="AA211" i="1"/>
  <c r="AB211" i="1"/>
  <c r="AF211" i="1"/>
  <c r="AG211" i="1"/>
  <c r="AH211" i="1"/>
  <c r="AI211" i="1"/>
  <c r="H1372" i="1"/>
  <c r="I1372" i="1"/>
  <c r="Z1372" i="1"/>
  <c r="AA1372" i="1"/>
  <c r="AB1372" i="1"/>
  <c r="AF1372" i="1"/>
  <c r="AG1372" i="1"/>
  <c r="AH1372" i="1"/>
  <c r="AI1372" i="1"/>
  <c r="H1274" i="1"/>
  <c r="I1274" i="1"/>
  <c r="K1274" i="1" s="1"/>
  <c r="Z1274" i="1"/>
  <c r="AA1274" i="1"/>
  <c r="AB1274" i="1"/>
  <c r="AF1274" i="1"/>
  <c r="AG1274" i="1"/>
  <c r="AH1274" i="1"/>
  <c r="AI1274" i="1"/>
  <c r="H1755" i="1"/>
  <c r="I1755" i="1"/>
  <c r="Z1755" i="1"/>
  <c r="AA1755" i="1"/>
  <c r="AB1755" i="1"/>
  <c r="AF1755" i="1"/>
  <c r="AG1755" i="1"/>
  <c r="AH1755" i="1"/>
  <c r="AI1755" i="1"/>
  <c r="H1648" i="1"/>
  <c r="I1648" i="1"/>
  <c r="Z1648" i="1"/>
  <c r="AA1648" i="1"/>
  <c r="AB1648" i="1"/>
  <c r="AF1648" i="1"/>
  <c r="AG1648" i="1"/>
  <c r="AH1648" i="1"/>
  <c r="AI1648" i="1"/>
  <c r="H912" i="1"/>
  <c r="I912" i="1"/>
  <c r="Z912" i="1"/>
  <c r="AA912" i="1"/>
  <c r="AB912" i="1"/>
  <c r="AF912" i="1"/>
  <c r="AG912" i="1"/>
  <c r="AH912" i="1"/>
  <c r="AI912" i="1"/>
  <c r="H349" i="1"/>
  <c r="I349" i="1"/>
  <c r="Z349" i="1"/>
  <c r="AA349" i="1"/>
  <c r="AB349" i="1"/>
  <c r="AF349" i="1"/>
  <c r="AG349" i="1"/>
  <c r="AH349" i="1"/>
  <c r="AI349" i="1"/>
  <c r="H118" i="1"/>
  <c r="K118" i="1" s="1"/>
  <c r="I118" i="1"/>
  <c r="Z118" i="1"/>
  <c r="AA118" i="1"/>
  <c r="AB118" i="1"/>
  <c r="AF118" i="1"/>
  <c r="AG118" i="1"/>
  <c r="AH118" i="1"/>
  <c r="AI118" i="1"/>
  <c r="H2420" i="1"/>
  <c r="K2420" i="1" s="1"/>
  <c r="I2420" i="1"/>
  <c r="Z2420" i="1"/>
  <c r="AA2420" i="1"/>
  <c r="AB2420" i="1"/>
  <c r="AF2420" i="1"/>
  <c r="AG2420" i="1"/>
  <c r="AH2420" i="1"/>
  <c r="AI2420" i="1"/>
  <c r="H2352" i="1"/>
  <c r="I2352" i="1"/>
  <c r="Z2352" i="1"/>
  <c r="AA2352" i="1"/>
  <c r="AB2352" i="1"/>
  <c r="AF2352" i="1"/>
  <c r="AG2352" i="1"/>
  <c r="AH2352" i="1"/>
  <c r="AI2352" i="1"/>
  <c r="H1307" i="1"/>
  <c r="I1307" i="1"/>
  <c r="Z1307" i="1"/>
  <c r="AA1307" i="1"/>
  <c r="AB1307" i="1"/>
  <c r="AF1307" i="1"/>
  <c r="AG1307" i="1"/>
  <c r="AH1307" i="1"/>
  <c r="AI1307" i="1"/>
  <c r="H1770" i="1"/>
  <c r="I1770" i="1"/>
  <c r="Z1770" i="1"/>
  <c r="AA1770" i="1"/>
  <c r="AB1770" i="1"/>
  <c r="AF1770" i="1"/>
  <c r="AG1770" i="1"/>
  <c r="AH1770" i="1"/>
  <c r="AI1770" i="1"/>
  <c r="H1711" i="1"/>
  <c r="K1711" i="1" s="1"/>
  <c r="I1711" i="1"/>
  <c r="Z1711" i="1"/>
  <c r="AA1711" i="1"/>
  <c r="AB1711" i="1"/>
  <c r="AF1711" i="1"/>
  <c r="AG1711" i="1"/>
  <c r="AH1711" i="1"/>
  <c r="AI1711" i="1"/>
  <c r="H1636" i="1"/>
  <c r="K1636" i="1" s="1"/>
  <c r="I1636" i="1"/>
  <c r="Z1636" i="1"/>
  <c r="AA1636" i="1"/>
  <c r="AB1636" i="1"/>
  <c r="AF1636" i="1"/>
  <c r="AG1636" i="1"/>
  <c r="AH1636" i="1"/>
  <c r="AI1636" i="1"/>
  <c r="H771" i="1"/>
  <c r="I771" i="1"/>
  <c r="Z771" i="1"/>
  <c r="AA771" i="1"/>
  <c r="AB771" i="1"/>
  <c r="AF771" i="1"/>
  <c r="AG771" i="1"/>
  <c r="AH771" i="1"/>
  <c r="AI771" i="1"/>
  <c r="H1637" i="1"/>
  <c r="K1637" i="1" s="1"/>
  <c r="I1637" i="1"/>
  <c r="Z1637" i="1"/>
  <c r="AA1637" i="1"/>
  <c r="AB1637" i="1"/>
  <c r="AF1637" i="1"/>
  <c r="AG1637" i="1"/>
  <c r="AH1637" i="1"/>
  <c r="AI1637" i="1"/>
  <c r="H817" i="1"/>
  <c r="I817" i="1"/>
  <c r="Z817" i="1"/>
  <c r="AA817" i="1"/>
  <c r="AB817" i="1"/>
  <c r="AF817" i="1"/>
  <c r="AG817" i="1"/>
  <c r="AH817" i="1"/>
  <c r="AI817" i="1"/>
  <c r="H2214" i="1"/>
  <c r="I2214" i="1"/>
  <c r="Z2214" i="1"/>
  <c r="AA2214" i="1"/>
  <c r="AB2214" i="1"/>
  <c r="AF2214" i="1"/>
  <c r="AG2214" i="1"/>
  <c r="AH2214" i="1"/>
  <c r="AI2214" i="1"/>
  <c r="H249" i="1"/>
  <c r="I249" i="1"/>
  <c r="Z249" i="1"/>
  <c r="AA249" i="1"/>
  <c r="AB249" i="1"/>
  <c r="AF249" i="1"/>
  <c r="AG249" i="1"/>
  <c r="AH249" i="1"/>
  <c r="AI249" i="1"/>
  <c r="H250" i="1"/>
  <c r="K250" i="1" s="1"/>
  <c r="I250" i="1"/>
  <c r="Z250" i="1"/>
  <c r="AA250" i="1"/>
  <c r="AB250" i="1"/>
  <c r="AF250" i="1"/>
  <c r="AG250" i="1"/>
  <c r="AH250" i="1"/>
  <c r="AI250" i="1"/>
  <c r="H1942" i="1"/>
  <c r="K1942" i="1" s="1"/>
  <c r="I1942" i="1"/>
  <c r="Z1942" i="1"/>
  <c r="AA1942" i="1"/>
  <c r="AB1942" i="1"/>
  <c r="AF1942" i="1"/>
  <c r="AG1942" i="1"/>
  <c r="AH1942" i="1"/>
  <c r="AI1942" i="1"/>
  <c r="H1746" i="1"/>
  <c r="K1746" i="1" s="1"/>
  <c r="I1746" i="1"/>
  <c r="Z1746" i="1"/>
  <c r="AA1746" i="1"/>
  <c r="AB1746" i="1"/>
  <c r="AF1746" i="1"/>
  <c r="AG1746" i="1"/>
  <c r="AH1746" i="1"/>
  <c r="AI1746" i="1"/>
  <c r="H26" i="1"/>
  <c r="K26" i="1" s="1"/>
  <c r="I26" i="1"/>
  <c r="X26" i="1"/>
  <c r="Z26" i="1"/>
  <c r="AA26" i="1"/>
  <c r="AB26" i="1"/>
  <c r="AF26" i="1"/>
  <c r="AG26" i="1"/>
  <c r="AH26" i="1"/>
  <c r="AI26" i="1"/>
  <c r="H27" i="1"/>
  <c r="I27" i="1"/>
  <c r="X27" i="1"/>
  <c r="Z27" i="1"/>
  <c r="AA27" i="1"/>
  <c r="AB27" i="1"/>
  <c r="AF27" i="1"/>
  <c r="AG27" i="1"/>
  <c r="AH27" i="1"/>
  <c r="AI27" i="1"/>
  <c r="H2167" i="1"/>
  <c r="I2167" i="1"/>
  <c r="Z2167" i="1"/>
  <c r="AA2167" i="1"/>
  <c r="AB2167" i="1"/>
  <c r="AF2167" i="1"/>
  <c r="AG2167" i="1"/>
  <c r="AH2167" i="1"/>
  <c r="AI2167" i="1"/>
  <c r="H312" i="1"/>
  <c r="I312" i="1"/>
  <c r="Z312" i="1"/>
  <c r="AA312" i="1"/>
  <c r="AB312" i="1"/>
  <c r="AF312" i="1"/>
  <c r="AG312" i="1"/>
  <c r="AH312" i="1"/>
  <c r="AI312" i="1"/>
  <c r="H818" i="1"/>
  <c r="I818" i="1"/>
  <c r="Z818" i="1"/>
  <c r="AA818" i="1"/>
  <c r="AB818" i="1"/>
  <c r="AF818" i="1"/>
  <c r="AG818" i="1"/>
  <c r="AH818" i="1"/>
  <c r="AI818" i="1"/>
  <c r="H1911" i="1"/>
  <c r="I1911" i="1"/>
  <c r="Z1911" i="1"/>
  <c r="AA1911" i="1"/>
  <c r="AB1911" i="1"/>
  <c r="AF1911" i="1"/>
  <c r="AG1911" i="1"/>
  <c r="AH1911" i="1"/>
  <c r="AI1911" i="1"/>
  <c r="H1616" i="1"/>
  <c r="I1616" i="1"/>
  <c r="Z1616" i="1"/>
  <c r="AA1616" i="1"/>
  <c r="AB1616" i="1"/>
  <c r="AF1616" i="1"/>
  <c r="AG1616" i="1"/>
  <c r="AH1616" i="1"/>
  <c r="AI1616" i="1"/>
  <c r="H1162" i="1"/>
  <c r="I1162" i="1"/>
  <c r="Z1162" i="1"/>
  <c r="AA1162" i="1"/>
  <c r="AB1162" i="1"/>
  <c r="AF1162" i="1"/>
  <c r="AG1162" i="1"/>
  <c r="AH1162" i="1"/>
  <c r="AI1162" i="1"/>
  <c r="H604" i="1"/>
  <c r="I604" i="1"/>
  <c r="Z604" i="1"/>
  <c r="AA604" i="1"/>
  <c r="AB604" i="1"/>
  <c r="AF604" i="1"/>
  <c r="AG604" i="1"/>
  <c r="AH604" i="1"/>
  <c r="AI604" i="1"/>
  <c r="H727" i="1"/>
  <c r="I727" i="1"/>
  <c r="Z727" i="1"/>
  <c r="AA727" i="1"/>
  <c r="AB727" i="1"/>
  <c r="AF727" i="1"/>
  <c r="AG727" i="1"/>
  <c r="AH727" i="1"/>
  <c r="AI727" i="1"/>
  <c r="H728" i="1"/>
  <c r="I728" i="1"/>
  <c r="Z728" i="1"/>
  <c r="AA728" i="1"/>
  <c r="AB728" i="1"/>
  <c r="AF728" i="1"/>
  <c r="AG728" i="1"/>
  <c r="AH728" i="1"/>
  <c r="AI728" i="1"/>
  <c r="H2301" i="1"/>
  <c r="I2301" i="1"/>
  <c r="Z2301" i="1"/>
  <c r="AA2301" i="1"/>
  <c r="AB2301" i="1"/>
  <c r="AF2301" i="1"/>
  <c r="AG2301" i="1"/>
  <c r="AH2301" i="1"/>
  <c r="AI2301" i="1"/>
  <c r="H913" i="1"/>
  <c r="I913" i="1"/>
  <c r="Z913" i="1"/>
  <c r="AA913" i="1"/>
  <c r="AB913" i="1"/>
  <c r="AF913" i="1"/>
  <c r="AG913" i="1"/>
  <c r="AH913" i="1"/>
  <c r="AI913" i="1"/>
  <c r="H119" i="1"/>
  <c r="I119" i="1"/>
  <c r="Z119" i="1"/>
  <c r="AA119" i="1"/>
  <c r="AB119" i="1"/>
  <c r="AF119" i="1"/>
  <c r="AG119" i="1"/>
  <c r="AH119" i="1"/>
  <c r="AI119" i="1"/>
  <c r="H120" i="1"/>
  <c r="I120" i="1"/>
  <c r="Z120" i="1"/>
  <c r="AA120" i="1"/>
  <c r="AB120" i="1"/>
  <c r="AF120" i="1"/>
  <c r="AG120" i="1"/>
  <c r="AH120" i="1"/>
  <c r="AI120" i="1"/>
  <c r="H2145" i="1"/>
  <c r="I2145" i="1"/>
  <c r="Z2145" i="1"/>
  <c r="AA2145" i="1"/>
  <c r="AB2145" i="1"/>
  <c r="AF2145" i="1"/>
  <c r="AG2145" i="1"/>
  <c r="AH2145" i="1"/>
  <c r="AI2145" i="1"/>
  <c r="H1117" i="1"/>
  <c r="I1117" i="1"/>
  <c r="Z1117" i="1"/>
  <c r="AA1117" i="1"/>
  <c r="AB1117" i="1"/>
  <c r="AF1117" i="1"/>
  <c r="AG1117" i="1"/>
  <c r="AH1117" i="1"/>
  <c r="AI1117" i="1"/>
  <c r="H1118" i="1"/>
  <c r="I1118" i="1"/>
  <c r="Z1118" i="1"/>
  <c r="AA1118" i="1"/>
  <c r="AB1118" i="1"/>
  <c r="AF1118" i="1"/>
  <c r="AG1118" i="1"/>
  <c r="AH1118" i="1"/>
  <c r="AI1118" i="1"/>
  <c r="H436" i="1"/>
  <c r="I436" i="1"/>
  <c r="Z436" i="1"/>
  <c r="AA436" i="1"/>
  <c r="AB436" i="1"/>
  <c r="AF436" i="1"/>
  <c r="AG436" i="1"/>
  <c r="AH436" i="1"/>
  <c r="AI436" i="1"/>
  <c r="H1073" i="1"/>
  <c r="I1073" i="1"/>
  <c r="Z1073" i="1"/>
  <c r="AA1073" i="1"/>
  <c r="AB1073" i="1"/>
  <c r="AF1073" i="1"/>
  <c r="AG1073" i="1"/>
  <c r="AH1073" i="1"/>
  <c r="AI1073" i="1"/>
  <c r="H985" i="1"/>
  <c r="I985" i="1"/>
  <c r="Z985" i="1"/>
  <c r="AA985" i="1"/>
  <c r="AB985" i="1"/>
  <c r="AF985" i="1"/>
  <c r="AG985" i="1"/>
  <c r="AH985" i="1"/>
  <c r="AI985" i="1"/>
  <c r="H2146" i="1"/>
  <c r="I2146" i="1"/>
  <c r="Z2146" i="1"/>
  <c r="AA2146" i="1"/>
  <c r="AB2146" i="1"/>
  <c r="AF2146" i="1"/>
  <c r="AG2146" i="1"/>
  <c r="AH2146" i="1"/>
  <c r="AI2146" i="1"/>
  <c r="H2421" i="1"/>
  <c r="I2421" i="1"/>
  <c r="Z2421" i="1"/>
  <c r="AA2421" i="1"/>
  <c r="AB2421" i="1"/>
  <c r="AF2421" i="1"/>
  <c r="AG2421" i="1"/>
  <c r="AH2421" i="1"/>
  <c r="AI2421" i="1"/>
  <c r="H1800" i="1"/>
  <c r="I1800" i="1"/>
  <c r="Z1800" i="1"/>
  <c r="AA1800" i="1"/>
  <c r="AB1800" i="1"/>
  <c r="AF1800" i="1"/>
  <c r="AG1800" i="1"/>
  <c r="AH1800" i="1"/>
  <c r="AI1800" i="1"/>
  <c r="H1074" i="1"/>
  <c r="I1074" i="1"/>
  <c r="Z1074" i="1"/>
  <c r="AA1074" i="1"/>
  <c r="AB1074" i="1"/>
  <c r="AF1074" i="1"/>
  <c r="AG1074" i="1"/>
  <c r="AH1074" i="1"/>
  <c r="AI1074" i="1"/>
  <c r="H381" i="1"/>
  <c r="I381" i="1"/>
  <c r="Z381" i="1"/>
  <c r="AA381" i="1"/>
  <c r="AB381" i="1"/>
  <c r="AF381" i="1"/>
  <c r="AG381" i="1"/>
  <c r="AH381" i="1"/>
  <c r="AI381" i="1"/>
  <c r="H121" i="1"/>
  <c r="I121" i="1"/>
  <c r="Z121" i="1"/>
  <c r="AA121" i="1"/>
  <c r="AB121" i="1"/>
  <c r="AF121" i="1"/>
  <c r="AG121" i="1"/>
  <c r="AH121" i="1"/>
  <c r="AI121" i="1"/>
  <c r="H122" i="1"/>
  <c r="I122" i="1"/>
  <c r="Z122" i="1"/>
  <c r="AA122" i="1"/>
  <c r="AB122" i="1"/>
  <c r="AF122" i="1"/>
  <c r="AG122" i="1"/>
  <c r="AH122" i="1"/>
  <c r="AI122" i="1"/>
  <c r="H123" i="1"/>
  <c r="I123" i="1"/>
  <c r="Z123" i="1"/>
  <c r="AA123" i="1"/>
  <c r="AB123" i="1"/>
  <c r="AF123" i="1"/>
  <c r="AG123" i="1"/>
  <c r="AH123" i="1"/>
  <c r="AI123" i="1"/>
  <c r="H1075" i="1"/>
  <c r="K1075" i="1" s="1"/>
  <c r="I1075" i="1"/>
  <c r="Z1075" i="1"/>
  <c r="AA1075" i="1"/>
  <c r="AB1075" i="1"/>
  <c r="AF1075" i="1"/>
  <c r="AG1075" i="1"/>
  <c r="AH1075" i="1"/>
  <c r="AJ1075" i="1" s="1"/>
  <c r="AI1075" i="1"/>
  <c r="H649" i="1"/>
  <c r="I649" i="1"/>
  <c r="Z649" i="1"/>
  <c r="AA649" i="1"/>
  <c r="AB649" i="1"/>
  <c r="AF649" i="1"/>
  <c r="AG649" i="1"/>
  <c r="AH649" i="1"/>
  <c r="AI649" i="1"/>
  <c r="H230" i="1"/>
  <c r="K230" i="1" s="1"/>
  <c r="I230" i="1"/>
  <c r="Z230" i="1"/>
  <c r="AA230" i="1"/>
  <c r="AB230" i="1"/>
  <c r="AF230" i="1"/>
  <c r="AG230" i="1"/>
  <c r="AH230" i="1"/>
  <c r="AJ230" i="1" s="1"/>
  <c r="AI230" i="1"/>
  <c r="H382" i="1"/>
  <c r="I382" i="1"/>
  <c r="Z382" i="1"/>
  <c r="AA382" i="1"/>
  <c r="AB382" i="1"/>
  <c r="AF382" i="1"/>
  <c r="AG382" i="1"/>
  <c r="AH382" i="1"/>
  <c r="AI382" i="1"/>
  <c r="H1857" i="1"/>
  <c r="K1857" i="1" s="1"/>
  <c r="I1857" i="1"/>
  <c r="Z1857" i="1"/>
  <c r="AA1857" i="1"/>
  <c r="AB1857" i="1"/>
  <c r="AF1857" i="1"/>
  <c r="AG1857" i="1"/>
  <c r="AH1857" i="1"/>
  <c r="AI1857" i="1"/>
  <c r="H729" i="1"/>
  <c r="I729" i="1"/>
  <c r="Z729" i="1"/>
  <c r="AA729" i="1"/>
  <c r="AB729" i="1"/>
  <c r="AF729" i="1"/>
  <c r="AG729" i="1"/>
  <c r="AH729" i="1"/>
  <c r="AI729" i="1"/>
  <c r="H332" i="1"/>
  <c r="I332" i="1"/>
  <c r="Z332" i="1"/>
  <c r="AA332" i="1"/>
  <c r="AB332" i="1"/>
  <c r="AF332" i="1"/>
  <c r="AG332" i="1"/>
  <c r="AH332" i="1"/>
  <c r="AI332" i="1"/>
  <c r="H2123" i="1"/>
  <c r="I2123" i="1"/>
  <c r="Z2123" i="1"/>
  <c r="AA2123" i="1"/>
  <c r="AB2123" i="1"/>
  <c r="AF2123" i="1"/>
  <c r="AG2123" i="1"/>
  <c r="AH2123" i="1"/>
  <c r="AI2123" i="1"/>
  <c r="H550" i="1"/>
  <c r="I550" i="1"/>
  <c r="Z550" i="1"/>
  <c r="AA550" i="1"/>
  <c r="AB550" i="1"/>
  <c r="AF550" i="1"/>
  <c r="AG550" i="1"/>
  <c r="AH550" i="1"/>
  <c r="AI550" i="1"/>
  <c r="H2235" i="1"/>
  <c r="I2235" i="1"/>
  <c r="Z2235" i="1"/>
  <c r="AA2235" i="1"/>
  <c r="AB2235" i="1"/>
  <c r="AF2235" i="1"/>
  <c r="AG2235" i="1"/>
  <c r="AH2235" i="1"/>
  <c r="AI2235" i="1"/>
  <c r="H1536" i="1"/>
  <c r="I1536" i="1"/>
  <c r="Z1536" i="1"/>
  <c r="AA1536" i="1"/>
  <c r="AB1536" i="1"/>
  <c r="AF1536" i="1"/>
  <c r="AG1536" i="1"/>
  <c r="AH1536" i="1"/>
  <c r="AI1536" i="1"/>
  <c r="H1119" i="1"/>
  <c r="I1119" i="1"/>
  <c r="Z1119" i="1"/>
  <c r="AA1119" i="1"/>
  <c r="AB1119" i="1"/>
  <c r="AF1119" i="1"/>
  <c r="AG1119" i="1"/>
  <c r="AH1119" i="1"/>
  <c r="AI1119" i="1"/>
  <c r="H2359" i="1"/>
  <c r="I2359" i="1"/>
  <c r="Z2359" i="1"/>
  <c r="AA2359" i="1"/>
  <c r="AB2359" i="1"/>
  <c r="AF2359" i="1"/>
  <c r="AG2359" i="1"/>
  <c r="AH2359" i="1"/>
  <c r="AI2359" i="1"/>
  <c r="H1004" i="1"/>
  <c r="I1004" i="1"/>
  <c r="Z1004" i="1"/>
  <c r="AA1004" i="1"/>
  <c r="AB1004" i="1"/>
  <c r="AF1004" i="1"/>
  <c r="AG1004" i="1"/>
  <c r="AH1004" i="1"/>
  <c r="AI1004" i="1"/>
  <c r="H650" i="1"/>
  <c r="I650" i="1"/>
  <c r="Z650" i="1"/>
  <c r="AA650" i="1"/>
  <c r="AB650" i="1"/>
  <c r="AF650" i="1"/>
  <c r="AG650" i="1"/>
  <c r="AH650" i="1"/>
  <c r="AI650" i="1"/>
  <c r="H2360" i="1"/>
  <c r="I2360" i="1"/>
  <c r="Z2360" i="1"/>
  <c r="AA2360" i="1"/>
  <c r="AB2360" i="1"/>
  <c r="AF2360" i="1"/>
  <c r="AG2360" i="1"/>
  <c r="AH2360" i="1"/>
  <c r="AI2360" i="1"/>
  <c r="H2053" i="1"/>
  <c r="K2053" i="1" s="1"/>
  <c r="I2053" i="1"/>
  <c r="Z2053" i="1"/>
  <c r="AA2053" i="1"/>
  <c r="AB2053" i="1"/>
  <c r="AF2053" i="1"/>
  <c r="AG2053" i="1"/>
  <c r="AH2053" i="1"/>
  <c r="AI2053" i="1"/>
  <c r="H1912" i="1"/>
  <c r="I1912" i="1"/>
  <c r="Z1912" i="1"/>
  <c r="AA1912" i="1"/>
  <c r="AB1912" i="1"/>
  <c r="AF1912" i="1"/>
  <c r="AG1912" i="1"/>
  <c r="AH1912" i="1"/>
  <c r="AI1912" i="1"/>
  <c r="H2422" i="1"/>
  <c r="I2422" i="1"/>
  <c r="Z2422" i="1"/>
  <c r="AA2422" i="1"/>
  <c r="AB2422" i="1"/>
  <c r="AF2422" i="1"/>
  <c r="AG2422" i="1"/>
  <c r="AH2422" i="1"/>
  <c r="AI2422" i="1"/>
  <c r="H2018" i="1"/>
  <c r="I2018" i="1"/>
  <c r="Z2018" i="1"/>
  <c r="AA2018" i="1"/>
  <c r="AB2018" i="1"/>
  <c r="AF2018" i="1"/>
  <c r="AG2018" i="1"/>
  <c r="AH2018" i="1"/>
  <c r="AI2018" i="1"/>
  <c r="H969" i="1"/>
  <c r="I969" i="1"/>
  <c r="Z969" i="1"/>
  <c r="AA969" i="1"/>
  <c r="AB969" i="1"/>
  <c r="AF969" i="1"/>
  <c r="AG969" i="1"/>
  <c r="AH969" i="1"/>
  <c r="AI969" i="1"/>
  <c r="H1275" i="1"/>
  <c r="I1275" i="1"/>
  <c r="Z1275" i="1"/>
  <c r="AA1275" i="1"/>
  <c r="AB1275" i="1"/>
  <c r="AF1275" i="1"/>
  <c r="AG1275" i="1"/>
  <c r="AH1275" i="1"/>
  <c r="AI1275" i="1"/>
  <c r="H914" i="1"/>
  <c r="I914" i="1"/>
  <c r="Z914" i="1"/>
  <c r="AA914" i="1"/>
  <c r="AB914" i="1"/>
  <c r="AF914" i="1"/>
  <c r="AG914" i="1"/>
  <c r="AH914" i="1"/>
  <c r="AI914" i="1"/>
  <c r="H1219" i="1"/>
  <c r="I1219" i="1"/>
  <c r="Z1219" i="1"/>
  <c r="AA1219" i="1"/>
  <c r="AB1219" i="1"/>
  <c r="AF1219" i="1"/>
  <c r="AG1219" i="1"/>
  <c r="AH1219" i="1"/>
  <c r="AI1219" i="1"/>
  <c r="H304" i="1"/>
  <c r="I304" i="1"/>
  <c r="Z304" i="1"/>
  <c r="AA304" i="1"/>
  <c r="AB304" i="1"/>
  <c r="AF304" i="1"/>
  <c r="AG304" i="1"/>
  <c r="AH304" i="1"/>
  <c r="AI304" i="1"/>
  <c r="H2083" i="1"/>
  <c r="I2083" i="1"/>
  <c r="Z2083" i="1"/>
  <c r="AA2083" i="1"/>
  <c r="AB2083" i="1"/>
  <c r="AF2083" i="1"/>
  <c r="AG2083" i="1"/>
  <c r="AH2083" i="1"/>
  <c r="AI2083" i="1"/>
  <c r="H293" i="1"/>
  <c r="I293" i="1"/>
  <c r="Z293" i="1"/>
  <c r="AA293" i="1"/>
  <c r="AB293" i="1"/>
  <c r="AF293" i="1"/>
  <c r="AG293" i="1"/>
  <c r="AH293" i="1"/>
  <c r="AI293" i="1"/>
  <c r="H2137" i="1"/>
  <c r="I2137" i="1"/>
  <c r="Z2137" i="1"/>
  <c r="AA2137" i="1"/>
  <c r="AB2137" i="1"/>
  <c r="AF2137" i="1"/>
  <c r="AG2137" i="1"/>
  <c r="AH2137" i="1"/>
  <c r="AI2137" i="1"/>
  <c r="H1537" i="1"/>
  <c r="I1537" i="1"/>
  <c r="Z1537" i="1"/>
  <c r="AA1537" i="1"/>
  <c r="AB1537" i="1"/>
  <c r="AF1537" i="1"/>
  <c r="AG1537" i="1"/>
  <c r="AJ1537" i="1" s="1"/>
  <c r="AH1537" i="1"/>
  <c r="AI1537" i="1"/>
  <c r="H1120" i="1"/>
  <c r="I1120" i="1"/>
  <c r="Z1120" i="1"/>
  <c r="AA1120" i="1"/>
  <c r="AB1120" i="1"/>
  <c r="AF1120" i="1"/>
  <c r="AG1120" i="1"/>
  <c r="AH1120" i="1"/>
  <c r="AI1120" i="1"/>
  <c r="H2361" i="1"/>
  <c r="I2361" i="1"/>
  <c r="Z2361" i="1"/>
  <c r="AA2361" i="1"/>
  <c r="AB2361" i="1"/>
  <c r="AF2361" i="1"/>
  <c r="AG2361" i="1"/>
  <c r="AH2361" i="1"/>
  <c r="AI2361" i="1"/>
  <c r="H934" i="1"/>
  <c r="I934" i="1"/>
  <c r="Z934" i="1"/>
  <c r="AA934" i="1"/>
  <c r="AB934" i="1"/>
  <c r="AF934" i="1"/>
  <c r="AG934" i="1"/>
  <c r="AH934" i="1"/>
  <c r="AI934" i="1"/>
  <c r="H1538" i="1"/>
  <c r="I1538" i="1"/>
  <c r="Z1538" i="1"/>
  <c r="AA1538" i="1"/>
  <c r="AB1538" i="1"/>
  <c r="AF1538" i="1"/>
  <c r="AG1538" i="1"/>
  <c r="AH1538" i="1"/>
  <c r="AI1538" i="1"/>
  <c r="H2273" i="1"/>
  <c r="I2273" i="1"/>
  <c r="Z2273" i="1"/>
  <c r="AA2273" i="1"/>
  <c r="AB2273" i="1"/>
  <c r="AF2273" i="1"/>
  <c r="AG2273" i="1"/>
  <c r="AH2273" i="1"/>
  <c r="AI2273" i="1"/>
  <c r="H1791" i="1"/>
  <c r="I1791" i="1"/>
  <c r="Z1791" i="1"/>
  <c r="AA1791" i="1"/>
  <c r="AB1791" i="1"/>
  <c r="AF1791" i="1"/>
  <c r="AG1791" i="1"/>
  <c r="AH1791" i="1"/>
  <c r="AI1791" i="1"/>
  <c r="H1259" i="1"/>
  <c r="I1259" i="1"/>
  <c r="Z1259" i="1"/>
  <c r="AA1259" i="1"/>
  <c r="AB1259" i="1"/>
  <c r="AF1259" i="1"/>
  <c r="AG1259" i="1"/>
  <c r="AH1259" i="1"/>
  <c r="AI1259" i="1"/>
  <c r="H1444" i="1"/>
  <c r="I1444" i="1"/>
  <c r="Z1444" i="1"/>
  <c r="AA1444" i="1"/>
  <c r="AB1444" i="1"/>
  <c r="AF1444" i="1"/>
  <c r="AG1444" i="1"/>
  <c r="AH1444" i="1"/>
  <c r="AI1444" i="1"/>
  <c r="H1202" i="1"/>
  <c r="I1202" i="1"/>
  <c r="Z1202" i="1"/>
  <c r="AA1202" i="1"/>
  <c r="AB1202" i="1"/>
  <c r="AF1202" i="1"/>
  <c r="AG1202" i="1"/>
  <c r="AH1202" i="1"/>
  <c r="AI1202" i="1"/>
  <c r="H1445" i="1"/>
  <c r="I1445" i="1"/>
  <c r="Z1445" i="1"/>
  <c r="AA1445" i="1"/>
  <c r="AB1445" i="1"/>
  <c r="AF1445" i="1"/>
  <c r="AG1445" i="1"/>
  <c r="AH1445" i="1"/>
  <c r="AI1445" i="1"/>
  <c r="H464" i="1"/>
  <c r="I464" i="1"/>
  <c r="Z464" i="1"/>
  <c r="AA464" i="1"/>
  <c r="AB464" i="1"/>
  <c r="AF464" i="1"/>
  <c r="AG464" i="1"/>
  <c r="AH464" i="1"/>
  <c r="AI464" i="1"/>
  <c r="H2096" i="1"/>
  <c r="I2096" i="1"/>
  <c r="Z2096" i="1"/>
  <c r="AA2096" i="1"/>
  <c r="AB2096" i="1"/>
  <c r="AF2096" i="1"/>
  <c r="AG2096" i="1"/>
  <c r="AH2096" i="1"/>
  <c r="AI2096" i="1"/>
  <c r="H1586" i="1"/>
  <c r="I1586" i="1"/>
  <c r="Z1586" i="1"/>
  <c r="AA1586" i="1"/>
  <c r="AB1586" i="1"/>
  <c r="AF1586" i="1"/>
  <c r="AG1586" i="1"/>
  <c r="AH1586" i="1"/>
  <c r="AI1586" i="1"/>
  <c r="H1539" i="1"/>
  <c r="I1539" i="1"/>
  <c r="Z1539" i="1"/>
  <c r="AA1539" i="1"/>
  <c r="AB1539" i="1"/>
  <c r="AF1539" i="1"/>
  <c r="AG1539" i="1"/>
  <c r="AH1539" i="1"/>
  <c r="AI1539" i="1"/>
  <c r="H1163" i="1"/>
  <c r="I1163" i="1"/>
  <c r="Z1163" i="1"/>
  <c r="AA1163" i="1"/>
  <c r="AB1163" i="1"/>
  <c r="AF1163" i="1"/>
  <c r="AG1163" i="1"/>
  <c r="AH1163" i="1"/>
  <c r="AI1163" i="1"/>
  <c r="H1978" i="1"/>
  <c r="I1978" i="1"/>
  <c r="Z1978" i="1"/>
  <c r="AA1978" i="1"/>
  <c r="AB1978" i="1"/>
  <c r="AF1978" i="1"/>
  <c r="AG1978" i="1"/>
  <c r="AH1978" i="1"/>
  <c r="AI1978" i="1"/>
  <c r="H1771" i="1"/>
  <c r="I1771" i="1"/>
  <c r="Z1771" i="1"/>
  <c r="AA1771" i="1"/>
  <c r="AB1771" i="1"/>
  <c r="AF1771" i="1"/>
  <c r="AG1771" i="1"/>
  <c r="AH1771" i="1"/>
  <c r="AI1771" i="1"/>
  <c r="H1241" i="1"/>
  <c r="I1241" i="1"/>
  <c r="Z1241" i="1"/>
  <c r="AA1241" i="1"/>
  <c r="AB1241" i="1"/>
  <c r="AF1241" i="1"/>
  <c r="AG1241" i="1"/>
  <c r="AH1241" i="1"/>
  <c r="AI1241" i="1"/>
  <c r="H935" i="1"/>
  <c r="I935" i="1"/>
  <c r="Z935" i="1"/>
  <c r="AA935" i="1"/>
  <c r="AB935" i="1"/>
  <c r="AF935" i="1"/>
  <c r="AG935" i="1"/>
  <c r="AH935" i="1"/>
  <c r="AI935" i="1"/>
  <c r="H2296" i="1"/>
  <c r="I2296" i="1"/>
  <c r="Z2296" i="1"/>
  <c r="AA2296" i="1"/>
  <c r="AB2296" i="1"/>
  <c r="AF2296" i="1"/>
  <c r="AG2296" i="1"/>
  <c r="AJ2296" i="1" s="1"/>
  <c r="AH2296" i="1"/>
  <c r="AI2296" i="1"/>
  <c r="H1817" i="1"/>
  <c r="I1817" i="1"/>
  <c r="Z1817" i="1"/>
  <c r="AA1817" i="1"/>
  <c r="AB1817" i="1"/>
  <c r="AF1817" i="1"/>
  <c r="AG1817" i="1"/>
  <c r="AH1817" i="1"/>
  <c r="AI1817" i="1"/>
  <c r="H1540" i="1"/>
  <c r="I1540" i="1"/>
  <c r="Z1540" i="1"/>
  <c r="AA1540" i="1"/>
  <c r="AB1540" i="1"/>
  <c r="AF1540" i="1"/>
  <c r="AG1540" i="1"/>
  <c r="AH1540" i="1"/>
  <c r="AI1540" i="1"/>
  <c r="H1541" i="1"/>
  <c r="I1541" i="1"/>
  <c r="Z1541" i="1"/>
  <c r="AA1541" i="1"/>
  <c r="AB1541" i="1"/>
  <c r="AF1541" i="1"/>
  <c r="AG1541" i="1"/>
  <c r="AH1541" i="1"/>
  <c r="AI1541" i="1"/>
  <c r="H605" i="1"/>
  <c r="I605" i="1"/>
  <c r="Z605" i="1"/>
  <c r="AA605" i="1"/>
  <c r="AB605" i="1"/>
  <c r="AF605" i="1"/>
  <c r="AG605" i="1"/>
  <c r="AH605" i="1"/>
  <c r="AI605" i="1"/>
  <c r="H212" i="1"/>
  <c r="I212" i="1"/>
  <c r="Z212" i="1"/>
  <c r="AA212" i="1"/>
  <c r="AB212" i="1"/>
  <c r="AF212" i="1"/>
  <c r="AG212" i="1"/>
  <c r="AH212" i="1"/>
  <c r="AI212" i="1"/>
  <c r="H213" i="1"/>
  <c r="I213" i="1"/>
  <c r="Z213" i="1"/>
  <c r="AA213" i="1"/>
  <c r="AB213" i="1"/>
  <c r="AF213" i="1"/>
  <c r="AG213" i="1"/>
  <c r="AH213" i="1"/>
  <c r="AI213" i="1"/>
  <c r="H1308" i="1"/>
  <c r="I1308" i="1"/>
  <c r="Z1308" i="1"/>
  <c r="AA1308" i="1"/>
  <c r="AB1308" i="1"/>
  <c r="AF1308" i="1"/>
  <c r="AG1308" i="1"/>
  <c r="AH1308" i="1"/>
  <c r="AI1308" i="1"/>
  <c r="H1542" i="1"/>
  <c r="I1542" i="1"/>
  <c r="Z1542" i="1"/>
  <c r="AA1542" i="1"/>
  <c r="AB1542" i="1"/>
  <c r="AF1542" i="1"/>
  <c r="AG1542" i="1"/>
  <c r="AH1542" i="1"/>
  <c r="AI1542" i="1"/>
  <c r="H1121" i="1"/>
  <c r="I1121" i="1"/>
  <c r="Z1121" i="1"/>
  <c r="AA1121" i="1"/>
  <c r="AB1121" i="1"/>
  <c r="AF1121" i="1"/>
  <c r="AG1121" i="1"/>
  <c r="AJ1121" i="1" s="1"/>
  <c r="AH1121" i="1"/>
  <c r="AI1121" i="1"/>
  <c r="H1260" i="1"/>
  <c r="I1260" i="1"/>
  <c r="Z1260" i="1"/>
  <c r="AA1260" i="1"/>
  <c r="AB1260" i="1"/>
  <c r="AF1260" i="1"/>
  <c r="AG1260" i="1"/>
  <c r="AH1260" i="1"/>
  <c r="AI1260" i="1"/>
  <c r="H1107" i="1"/>
  <c r="I1107" i="1"/>
  <c r="Z1107" i="1"/>
  <c r="AA1107" i="1"/>
  <c r="AB1107" i="1"/>
  <c r="AF1107" i="1"/>
  <c r="AG1107" i="1"/>
  <c r="AH1107" i="1"/>
  <c r="AI1107" i="1"/>
  <c r="H2168" i="1"/>
  <c r="I2168" i="1"/>
  <c r="Z2168" i="1"/>
  <c r="AA2168" i="1"/>
  <c r="AB2168" i="1"/>
  <c r="AF2168" i="1"/>
  <c r="AG2168" i="1"/>
  <c r="AJ2168" i="1" s="1"/>
  <c r="AH2168" i="1"/>
  <c r="AI2168" i="1"/>
  <c r="H2432" i="1"/>
  <c r="I2432" i="1"/>
  <c r="Z2432" i="1"/>
  <c r="AA2432" i="1"/>
  <c r="AB2432" i="1"/>
  <c r="AF2432" i="1"/>
  <c r="AG2432" i="1"/>
  <c r="AH2432" i="1"/>
  <c r="AI2432" i="1"/>
  <c r="H2275" i="1"/>
  <c r="I2275" i="1"/>
  <c r="Z2275" i="1"/>
  <c r="AA2275" i="1"/>
  <c r="AB2275" i="1"/>
  <c r="AF2275" i="1"/>
  <c r="AG2275" i="1"/>
  <c r="AH2275" i="1"/>
  <c r="AI2275" i="1"/>
  <c r="H251" i="1"/>
  <c r="K251" i="1" s="1"/>
  <c r="I251" i="1"/>
  <c r="Z251" i="1"/>
  <c r="AA251" i="1"/>
  <c r="AB251" i="1"/>
  <c r="AF251" i="1"/>
  <c r="AG251" i="1"/>
  <c r="AH251" i="1"/>
  <c r="AI251" i="1"/>
  <c r="H1399" i="1"/>
  <c r="I1399" i="1"/>
  <c r="Z1399" i="1"/>
  <c r="AA1399" i="1"/>
  <c r="AB1399" i="1"/>
  <c r="AF1399" i="1"/>
  <c r="AG1399" i="1"/>
  <c r="AH1399" i="1"/>
  <c r="AI1399" i="1"/>
  <c r="H17" i="1"/>
  <c r="I17" i="1"/>
  <c r="Z17" i="1"/>
  <c r="AA17" i="1"/>
  <c r="AB17" i="1"/>
  <c r="AF17" i="1"/>
  <c r="AG17" i="1"/>
  <c r="AH17" i="1"/>
  <c r="AI17" i="1"/>
  <c r="H18" i="1"/>
  <c r="I18" i="1"/>
  <c r="Z18" i="1"/>
  <c r="AA18" i="1"/>
  <c r="AB18" i="1"/>
  <c r="AF18" i="1"/>
  <c r="AG18" i="1"/>
  <c r="AH18" i="1"/>
  <c r="AI18" i="1"/>
  <c r="H19" i="1"/>
  <c r="I19" i="1"/>
  <c r="Z19" i="1"/>
  <c r="AA19" i="1"/>
  <c r="AB19" i="1"/>
  <c r="AF19" i="1"/>
  <c r="AG19" i="1"/>
  <c r="AH19" i="1"/>
  <c r="AI19" i="1"/>
  <c r="H20" i="1"/>
  <c r="I20" i="1"/>
  <c r="Z20" i="1"/>
  <c r="AA20" i="1"/>
  <c r="AB20" i="1"/>
  <c r="AF20" i="1"/>
  <c r="AG20" i="1"/>
  <c r="AH20" i="1"/>
  <c r="AI20" i="1"/>
  <c r="H21" i="1"/>
  <c r="I21" i="1"/>
  <c r="Z21" i="1"/>
  <c r="AA21" i="1"/>
  <c r="AB21" i="1"/>
  <c r="AF21" i="1"/>
  <c r="AG21" i="1"/>
  <c r="AH21" i="1"/>
  <c r="AI21" i="1"/>
  <c r="H22" i="1"/>
  <c r="I22" i="1"/>
  <c r="Z22" i="1"/>
  <c r="AA22" i="1"/>
  <c r="AB22" i="1"/>
  <c r="AF22" i="1"/>
  <c r="AG22" i="1"/>
  <c r="AH22" i="1"/>
  <c r="AI22" i="1"/>
  <c r="H23" i="1"/>
  <c r="I23" i="1"/>
  <c r="Z23" i="1"/>
  <c r="AA23" i="1"/>
  <c r="AB23" i="1"/>
  <c r="AF23" i="1"/>
  <c r="AG23" i="1"/>
  <c r="AH23" i="1"/>
  <c r="AI23" i="1"/>
  <c r="H24" i="1"/>
  <c r="I24" i="1"/>
  <c r="Z24" i="1"/>
  <c r="AA24" i="1"/>
  <c r="AB24" i="1"/>
  <c r="AF24" i="1"/>
  <c r="AG24" i="1"/>
  <c r="AH24" i="1"/>
  <c r="AI24" i="1"/>
  <c r="H25" i="1"/>
  <c r="I25" i="1"/>
  <c r="Z25" i="1"/>
  <c r="AA25" i="1"/>
  <c r="AB25" i="1"/>
  <c r="AF25" i="1"/>
  <c r="AG25" i="1"/>
  <c r="AH25" i="1"/>
  <c r="AI25" i="1"/>
  <c r="H1638" i="1"/>
  <c r="I1638" i="1"/>
  <c r="Z1638" i="1"/>
  <c r="AA1638" i="1"/>
  <c r="AB1638" i="1"/>
  <c r="AF1638" i="1"/>
  <c r="AG1638" i="1"/>
  <c r="AH1638" i="1"/>
  <c r="AI1638" i="1"/>
  <c r="H465" i="1"/>
  <c r="I465" i="1"/>
  <c r="Z465" i="1"/>
  <c r="AA465" i="1"/>
  <c r="AB465" i="1"/>
  <c r="AF465" i="1"/>
  <c r="AG465" i="1"/>
  <c r="AH465" i="1"/>
  <c r="AI465" i="1"/>
  <c r="H2186" i="1"/>
  <c r="I2186" i="1"/>
  <c r="Z2186" i="1"/>
  <c r="AA2186" i="1"/>
  <c r="AB2186" i="1"/>
  <c r="AF2186" i="1"/>
  <c r="AG2186" i="1"/>
  <c r="AH2186" i="1"/>
  <c r="AI2186" i="1"/>
  <c r="H1943" i="1"/>
  <c r="I1943" i="1"/>
  <c r="Z1943" i="1"/>
  <c r="AA1943" i="1"/>
  <c r="AB1943" i="1"/>
  <c r="AF1943" i="1"/>
  <c r="AG1943" i="1"/>
  <c r="AH1943" i="1"/>
  <c r="AI1943" i="1"/>
  <c r="H1446" i="1"/>
  <c r="I1446" i="1"/>
  <c r="Z1446" i="1"/>
  <c r="AA1446" i="1"/>
  <c r="AB1446" i="1"/>
  <c r="AF1446" i="1"/>
  <c r="AG1446" i="1"/>
  <c r="AH1446" i="1"/>
  <c r="AI1446" i="1"/>
  <c r="H2266" i="1"/>
  <c r="I2266" i="1"/>
  <c r="Z2266" i="1"/>
  <c r="AA2266" i="1"/>
  <c r="AB2266" i="1"/>
  <c r="AF2266" i="1"/>
  <c r="AG2266" i="1"/>
  <c r="AH2266" i="1"/>
  <c r="AI2266" i="1"/>
  <c r="H1543" i="1"/>
  <c r="I1543" i="1"/>
  <c r="Z1543" i="1"/>
  <c r="AA1543" i="1"/>
  <c r="AB1543" i="1"/>
  <c r="AF1543" i="1"/>
  <c r="AG1543" i="1"/>
  <c r="AH1543" i="1"/>
  <c r="AI1543" i="1"/>
  <c r="H1858" i="1"/>
  <c r="I1858" i="1"/>
  <c r="Z1858" i="1"/>
  <c r="AA1858" i="1"/>
  <c r="AB1858" i="1"/>
  <c r="AF1858" i="1"/>
  <c r="AG1858" i="1"/>
  <c r="AH1858" i="1"/>
  <c r="AI1858" i="1"/>
  <c r="H1122" i="1"/>
  <c r="I1122" i="1"/>
  <c r="Z1122" i="1"/>
  <c r="AA1122" i="1"/>
  <c r="AB1122" i="1"/>
  <c r="AF1122" i="1"/>
  <c r="AG1122" i="1"/>
  <c r="AH1122" i="1"/>
  <c r="AI1122" i="1"/>
  <c r="H252" i="1"/>
  <c r="I252" i="1"/>
  <c r="Z252" i="1"/>
  <c r="AA252" i="1"/>
  <c r="AB252" i="1"/>
  <c r="AF252" i="1"/>
  <c r="AG252" i="1"/>
  <c r="AH252" i="1"/>
  <c r="AI252" i="1"/>
  <c r="H651" i="1"/>
  <c r="I651" i="1"/>
  <c r="Z651" i="1"/>
  <c r="AA651" i="1"/>
  <c r="AB651" i="1"/>
  <c r="AF651" i="1"/>
  <c r="AG651" i="1"/>
  <c r="AH651" i="1"/>
  <c r="AI651" i="1"/>
  <c r="H2377" i="1"/>
  <c r="I2377" i="1"/>
  <c r="Z2377" i="1"/>
  <c r="AA2377" i="1"/>
  <c r="AB2377" i="1"/>
  <c r="AF2377" i="1"/>
  <c r="AG2377" i="1"/>
  <c r="AH2377" i="1"/>
  <c r="AI2377" i="1"/>
  <c r="H1668" i="1"/>
  <c r="I1668" i="1"/>
  <c r="Z1668" i="1"/>
  <c r="AA1668" i="1"/>
  <c r="AB1668" i="1"/>
  <c r="AF1668" i="1"/>
  <c r="AG1668" i="1"/>
  <c r="AH1668" i="1"/>
  <c r="AI1668" i="1"/>
  <c r="H437" i="1"/>
  <c r="I437" i="1"/>
  <c r="Z437" i="1"/>
  <c r="AA437" i="1"/>
  <c r="AB437" i="1"/>
  <c r="AF437" i="1"/>
  <c r="AG437" i="1"/>
  <c r="AH437" i="1"/>
  <c r="AI437" i="1"/>
  <c r="H518" i="1"/>
  <c r="K518" i="1" s="1"/>
  <c r="I518" i="1"/>
  <c r="Z518" i="1"/>
  <c r="AA518" i="1"/>
  <c r="AB518" i="1"/>
  <c r="AF518" i="1"/>
  <c r="AG518" i="1"/>
  <c r="AH518" i="1"/>
  <c r="AI518" i="1"/>
  <c r="H214" i="1"/>
  <c r="I214" i="1"/>
  <c r="Z214" i="1"/>
  <c r="AA214" i="1"/>
  <c r="AB214" i="1"/>
  <c r="AF214" i="1"/>
  <c r="AG214" i="1"/>
  <c r="AH214" i="1"/>
  <c r="AI214" i="1"/>
  <c r="AJ214" i="1" s="1"/>
  <c r="H215" i="1"/>
  <c r="I215" i="1"/>
  <c r="Z215" i="1"/>
  <c r="AA215" i="1"/>
  <c r="AB215" i="1"/>
  <c r="AF215" i="1"/>
  <c r="AG215" i="1"/>
  <c r="AH215" i="1"/>
  <c r="AI215" i="1"/>
  <c r="H2228" i="1"/>
  <c r="I2228" i="1"/>
  <c r="Z2228" i="1"/>
  <c r="AA2228" i="1"/>
  <c r="AB2228" i="1"/>
  <c r="AF2228" i="1"/>
  <c r="AG2228" i="1"/>
  <c r="AH2228" i="1"/>
  <c r="AI2228" i="1"/>
  <c r="H936" i="1"/>
  <c r="I936" i="1"/>
  <c r="Z936" i="1"/>
  <c r="AA936" i="1"/>
  <c r="AB936" i="1"/>
  <c r="AF936" i="1"/>
  <c r="AG936" i="1"/>
  <c r="AJ936" i="1" s="1"/>
  <c r="AH936" i="1"/>
  <c r="AI936" i="1"/>
  <c r="H606" i="1"/>
  <c r="I606" i="1"/>
  <c r="Z606" i="1"/>
  <c r="AA606" i="1"/>
  <c r="AB606" i="1"/>
  <c r="AF606" i="1"/>
  <c r="AG606" i="1"/>
  <c r="AH606" i="1"/>
  <c r="AI606" i="1"/>
  <c r="H1544" i="1"/>
  <c r="I1544" i="1"/>
  <c r="Z1544" i="1"/>
  <c r="AA1544" i="1"/>
  <c r="AB1544" i="1"/>
  <c r="AF1544" i="1"/>
  <c r="AG1544" i="1"/>
  <c r="AH1544" i="1"/>
  <c r="AI1544" i="1"/>
  <c r="H2236" i="1"/>
  <c r="I2236" i="1"/>
  <c r="Z2236" i="1"/>
  <c r="AA2236" i="1"/>
  <c r="AB2236" i="1"/>
  <c r="AF2236" i="1"/>
  <c r="AG2236" i="1"/>
  <c r="AH2236" i="1"/>
  <c r="AI2236" i="1"/>
  <c r="H1944" i="1"/>
  <c r="I1944" i="1"/>
  <c r="Z1944" i="1"/>
  <c r="AA1944" i="1"/>
  <c r="AB1944" i="1"/>
  <c r="AF1944" i="1"/>
  <c r="AG1944" i="1"/>
  <c r="AH1944" i="1"/>
  <c r="AI1944" i="1"/>
  <c r="H1905" i="1"/>
  <c r="I1905" i="1"/>
  <c r="Z1905" i="1"/>
  <c r="AA1905" i="1"/>
  <c r="AB1905" i="1"/>
  <c r="AF1905" i="1"/>
  <c r="AG1905" i="1"/>
  <c r="AH1905" i="1"/>
  <c r="AI1905" i="1"/>
  <c r="H1309" i="1"/>
  <c r="I1309" i="1"/>
  <c r="Z1309" i="1"/>
  <c r="AA1309" i="1"/>
  <c r="AB1309" i="1"/>
  <c r="AF1309" i="1"/>
  <c r="AG1309" i="1"/>
  <c r="AH1309" i="1"/>
  <c r="AI1309" i="1"/>
  <c r="H2147" i="1"/>
  <c r="I2147" i="1"/>
  <c r="Z2147" i="1"/>
  <c r="AA2147" i="1"/>
  <c r="AB2147" i="1"/>
  <c r="AF2147" i="1"/>
  <c r="AG2147" i="1"/>
  <c r="AH2147" i="1"/>
  <c r="AI2147" i="1"/>
  <c r="H2199" i="1"/>
  <c r="I2199" i="1"/>
  <c r="Z2199" i="1"/>
  <c r="AA2199" i="1"/>
  <c r="AB2199" i="1"/>
  <c r="AF2199" i="1"/>
  <c r="AG2199" i="1"/>
  <c r="AH2199" i="1"/>
  <c r="AI2199" i="1"/>
  <c r="H2054" i="1"/>
  <c r="I2054" i="1"/>
  <c r="K2054" i="1" s="1"/>
  <c r="Z2054" i="1"/>
  <c r="AA2054" i="1"/>
  <c r="AB2054" i="1"/>
  <c r="AF2054" i="1"/>
  <c r="AG2054" i="1"/>
  <c r="AH2054" i="1"/>
  <c r="AI2054" i="1"/>
  <c r="H837" i="1"/>
  <c r="I837" i="1"/>
  <c r="K837" i="1" s="1"/>
  <c r="Z837" i="1"/>
  <c r="AA837" i="1"/>
  <c r="AB837" i="1"/>
  <c r="AF837" i="1"/>
  <c r="AG837" i="1"/>
  <c r="AH837" i="1"/>
  <c r="AI837" i="1"/>
  <c r="H2169" i="1"/>
  <c r="I2169" i="1"/>
  <c r="K2169" i="1" s="1"/>
  <c r="Z2169" i="1"/>
  <c r="AA2169" i="1"/>
  <c r="AB2169" i="1"/>
  <c r="AF2169" i="1"/>
  <c r="AG2169" i="1"/>
  <c r="AH2169" i="1"/>
  <c r="AI2169" i="1"/>
  <c r="H854" i="1"/>
  <c r="I854" i="1"/>
  <c r="K854" i="1" s="1"/>
  <c r="Z854" i="1"/>
  <c r="AA854" i="1"/>
  <c r="AB854" i="1"/>
  <c r="AF854" i="1"/>
  <c r="AG854" i="1"/>
  <c r="AH854" i="1"/>
  <c r="AI854" i="1"/>
  <c r="H124" i="1"/>
  <c r="I124" i="1"/>
  <c r="K124" i="1" s="1"/>
  <c r="Z124" i="1"/>
  <c r="AA124" i="1"/>
  <c r="AB124" i="1"/>
  <c r="AF124" i="1"/>
  <c r="AG124" i="1"/>
  <c r="AH124" i="1"/>
  <c r="AI124" i="1"/>
  <c r="H125" i="1"/>
  <c r="I125" i="1"/>
  <c r="K125" i="1" s="1"/>
  <c r="Z125" i="1"/>
  <c r="AA125" i="1"/>
  <c r="AB125" i="1"/>
  <c r="AF125" i="1"/>
  <c r="AG125" i="1"/>
  <c r="AH125" i="1"/>
  <c r="AI125" i="1"/>
  <c r="H126" i="1"/>
  <c r="I126" i="1"/>
  <c r="K126" i="1" s="1"/>
  <c r="Z126" i="1"/>
  <c r="AA126" i="1"/>
  <c r="AB126" i="1"/>
  <c r="AF126" i="1"/>
  <c r="AG126" i="1"/>
  <c r="AH126" i="1"/>
  <c r="AI126" i="1"/>
  <c r="H127" i="1"/>
  <c r="I127" i="1"/>
  <c r="K127" i="1" s="1"/>
  <c r="Z127" i="1"/>
  <c r="AA127" i="1"/>
  <c r="AB127" i="1"/>
  <c r="AF127" i="1"/>
  <c r="AG127" i="1"/>
  <c r="AH127" i="1"/>
  <c r="AI127" i="1"/>
  <c r="H128" i="1"/>
  <c r="I128" i="1"/>
  <c r="K128" i="1" s="1"/>
  <c r="Z128" i="1"/>
  <c r="AA128" i="1"/>
  <c r="AB128" i="1"/>
  <c r="AF128" i="1"/>
  <c r="AG128" i="1"/>
  <c r="AH128" i="1"/>
  <c r="AI128" i="1"/>
  <c r="H129" i="1"/>
  <c r="I129" i="1"/>
  <c r="K129" i="1" s="1"/>
  <c r="Z129" i="1"/>
  <c r="AA129" i="1"/>
  <c r="AB129" i="1"/>
  <c r="AF129" i="1"/>
  <c r="AG129" i="1"/>
  <c r="AH129" i="1"/>
  <c r="AI129" i="1"/>
  <c r="H130" i="1"/>
  <c r="I130" i="1"/>
  <c r="K130" i="1" s="1"/>
  <c r="Z130" i="1"/>
  <c r="AA130" i="1"/>
  <c r="AB130" i="1"/>
  <c r="AF130" i="1"/>
  <c r="AG130" i="1"/>
  <c r="AH130" i="1"/>
  <c r="AI130" i="1"/>
  <c r="H131" i="1"/>
  <c r="I131" i="1"/>
  <c r="K131" i="1" s="1"/>
  <c r="Z131" i="1"/>
  <c r="AA131" i="1"/>
  <c r="AB131" i="1"/>
  <c r="AF131" i="1"/>
  <c r="AG131" i="1"/>
  <c r="AH131" i="1"/>
  <c r="AI131" i="1"/>
  <c r="H132" i="1"/>
  <c r="I132" i="1"/>
  <c r="K132" i="1" s="1"/>
  <c r="Z132" i="1"/>
  <c r="AA132" i="1"/>
  <c r="AB132" i="1"/>
  <c r="AF132" i="1"/>
  <c r="AG132" i="1"/>
  <c r="AH132" i="1"/>
  <c r="AI132" i="1"/>
  <c r="H2409" i="1"/>
  <c r="I2409" i="1"/>
  <c r="K2409" i="1" s="1"/>
  <c r="Z2409" i="1"/>
  <c r="AA2409" i="1"/>
  <c r="AB2409" i="1"/>
  <c r="AF2409" i="1"/>
  <c r="AG2409" i="1"/>
  <c r="AH2409" i="1"/>
  <c r="AI2409" i="1"/>
  <c r="H2362" i="1"/>
  <c r="I2362" i="1"/>
  <c r="K2362" i="1" s="1"/>
  <c r="Z2362" i="1"/>
  <c r="AA2362" i="1"/>
  <c r="AB2362" i="1"/>
  <c r="AF2362" i="1"/>
  <c r="AG2362" i="1"/>
  <c r="AH2362" i="1"/>
  <c r="AI2362" i="1"/>
  <c r="H1818" i="1"/>
  <c r="I1818" i="1"/>
  <c r="K1818" i="1" s="1"/>
  <c r="Z1818" i="1"/>
  <c r="AA1818" i="1"/>
  <c r="AB1818" i="1"/>
  <c r="AF1818" i="1"/>
  <c r="AG1818" i="1"/>
  <c r="AH1818" i="1"/>
  <c r="AI1818" i="1"/>
  <c r="H2200" i="1"/>
  <c r="I2200" i="1"/>
  <c r="K2200" i="1" s="1"/>
  <c r="Z2200" i="1"/>
  <c r="AA2200" i="1"/>
  <c r="AB2200" i="1"/>
  <c r="AF2200" i="1"/>
  <c r="AG2200" i="1"/>
  <c r="AH2200" i="1"/>
  <c r="AI2200" i="1"/>
  <c r="H2187" i="1"/>
  <c r="I2187" i="1"/>
  <c r="K2187" i="1" s="1"/>
  <c r="Z2187" i="1"/>
  <c r="AA2187" i="1"/>
  <c r="AB2187" i="1"/>
  <c r="AF2187" i="1"/>
  <c r="AG2187" i="1"/>
  <c r="AH2187" i="1"/>
  <c r="AI2187" i="1"/>
  <c r="H1447" i="1"/>
  <c r="I1447" i="1"/>
  <c r="K1447" i="1" s="1"/>
  <c r="Z1447" i="1"/>
  <c r="AA1447" i="1"/>
  <c r="AB1447" i="1"/>
  <c r="AF1447" i="1"/>
  <c r="AG1447" i="1"/>
  <c r="AH1447" i="1"/>
  <c r="AI1447" i="1"/>
  <c r="H730" i="1"/>
  <c r="I730" i="1"/>
  <c r="K730" i="1" s="1"/>
  <c r="Z730" i="1"/>
  <c r="AA730" i="1"/>
  <c r="AB730" i="1"/>
  <c r="AF730" i="1"/>
  <c r="AG730" i="1"/>
  <c r="AH730" i="1"/>
  <c r="AI730" i="1"/>
  <c r="H2124" i="1"/>
  <c r="I2124" i="1"/>
  <c r="K2124" i="1" s="1"/>
  <c r="Z2124" i="1"/>
  <c r="AA2124" i="1"/>
  <c r="AB2124" i="1"/>
  <c r="AF2124" i="1"/>
  <c r="AG2124" i="1"/>
  <c r="AH2124" i="1"/>
  <c r="AI2124" i="1"/>
  <c r="H1188" i="1"/>
  <c r="I1188" i="1"/>
  <c r="K1188" i="1" s="1"/>
  <c r="Z1188" i="1"/>
  <c r="AA1188" i="1"/>
  <c r="AB1188" i="1"/>
  <c r="AF1188" i="1"/>
  <c r="AG1188" i="1"/>
  <c r="AH1188" i="1"/>
  <c r="AI1188" i="1"/>
  <c r="H466" i="1"/>
  <c r="I466" i="1"/>
  <c r="K466" i="1" s="1"/>
  <c r="Z466" i="1"/>
  <c r="AA466" i="1"/>
  <c r="AB466" i="1"/>
  <c r="AF466" i="1"/>
  <c r="AG466" i="1"/>
  <c r="AH466" i="1"/>
  <c r="AI466" i="1"/>
  <c r="H2170" i="1"/>
  <c r="I2170" i="1"/>
  <c r="K2170" i="1" s="1"/>
  <c r="Z2170" i="1"/>
  <c r="AA2170" i="1"/>
  <c r="AB2170" i="1"/>
  <c r="AF2170" i="1"/>
  <c r="AG2170" i="1"/>
  <c r="AH2170" i="1"/>
  <c r="AI2170" i="1"/>
  <c r="H1448" i="1"/>
  <c r="I1448" i="1"/>
  <c r="K1448" i="1" s="1"/>
  <c r="Z1448" i="1"/>
  <c r="AA1448" i="1"/>
  <c r="AB1448" i="1"/>
  <c r="AF1448" i="1"/>
  <c r="AG1448" i="1"/>
  <c r="AH1448" i="1"/>
  <c r="AI1448" i="1"/>
  <c r="H1885" i="1"/>
  <c r="I1885" i="1"/>
  <c r="K1885" i="1" s="1"/>
  <c r="Z1885" i="1"/>
  <c r="AA1885" i="1"/>
  <c r="AB1885" i="1"/>
  <c r="AF1885" i="1"/>
  <c r="AG1885" i="1"/>
  <c r="AH1885" i="1"/>
  <c r="AI1885" i="1"/>
  <c r="H1261" i="1"/>
  <c r="I1261" i="1"/>
  <c r="K1261" i="1" s="1"/>
  <c r="Z1261" i="1"/>
  <c r="AA1261" i="1"/>
  <c r="AB1261" i="1"/>
  <c r="AF1261" i="1"/>
  <c r="AG1261" i="1"/>
  <c r="AH1261" i="1"/>
  <c r="AI1261" i="1"/>
  <c r="H961" i="1"/>
  <c r="I961" i="1"/>
  <c r="K961" i="1" s="1"/>
  <c r="Z961" i="1"/>
  <c r="AA961" i="1"/>
  <c r="AB961" i="1"/>
  <c r="AF961" i="1"/>
  <c r="AG961" i="1"/>
  <c r="AH961" i="1"/>
  <c r="AI961" i="1"/>
  <c r="H607" i="1"/>
  <c r="I607" i="1"/>
  <c r="K607" i="1" s="1"/>
  <c r="Z607" i="1"/>
  <c r="AA607" i="1"/>
  <c r="AB607" i="1"/>
  <c r="AF607" i="1"/>
  <c r="AG607" i="1"/>
  <c r="AH607" i="1"/>
  <c r="AI607" i="1"/>
  <c r="H1970" i="1"/>
  <c r="I1970" i="1"/>
  <c r="K1970" i="1" s="1"/>
  <c r="Z1970" i="1"/>
  <c r="AA1970" i="1"/>
  <c r="AB1970" i="1"/>
  <c r="AF1970" i="1"/>
  <c r="AG1970" i="1"/>
  <c r="AH1970" i="1"/>
  <c r="AI1970" i="1"/>
  <c r="H2000" i="1"/>
  <c r="I2000" i="1"/>
  <c r="K2000" i="1" s="1"/>
  <c r="Z2000" i="1"/>
  <c r="AA2000" i="1"/>
  <c r="AB2000" i="1"/>
  <c r="AF2000" i="1"/>
  <c r="AG2000" i="1"/>
  <c r="AH2000" i="1"/>
  <c r="AI2000" i="1"/>
  <c r="H1400" i="1"/>
  <c r="I1400" i="1"/>
  <c r="K1400" i="1" s="1"/>
  <c r="Z1400" i="1"/>
  <c r="AA1400" i="1"/>
  <c r="AB1400" i="1"/>
  <c r="AF1400" i="1"/>
  <c r="AG1400" i="1"/>
  <c r="AH1400" i="1"/>
  <c r="AI1400" i="1"/>
  <c r="H855" i="1"/>
  <c r="I855" i="1"/>
  <c r="K855" i="1" s="1"/>
  <c r="Z855" i="1"/>
  <c r="AA855" i="1"/>
  <c r="AB855" i="1"/>
  <c r="AF855" i="1"/>
  <c r="AG855" i="1"/>
  <c r="AH855" i="1"/>
  <c r="AI855" i="1"/>
  <c r="H1685" i="1"/>
  <c r="I1685" i="1"/>
  <c r="K1685" i="1" s="1"/>
  <c r="Z1685" i="1"/>
  <c r="AA1685" i="1"/>
  <c r="AB1685" i="1"/>
  <c r="AF1685" i="1"/>
  <c r="AG1685" i="1"/>
  <c r="AH1685" i="1"/>
  <c r="AI1685" i="1"/>
  <c r="H2386" i="1"/>
  <c r="I2386" i="1"/>
  <c r="K2386" i="1" s="1"/>
  <c r="Z2386" i="1"/>
  <c r="AA2386" i="1"/>
  <c r="AB2386" i="1"/>
  <c r="AF2386" i="1"/>
  <c r="AG2386" i="1"/>
  <c r="AH2386" i="1"/>
  <c r="AI2386" i="1"/>
  <c r="H551" i="1"/>
  <c r="I551" i="1"/>
  <c r="K551" i="1" s="1"/>
  <c r="Z551" i="1"/>
  <c r="AA551" i="1"/>
  <c r="AB551" i="1"/>
  <c r="AF551" i="1"/>
  <c r="AG551" i="1"/>
  <c r="AH551" i="1"/>
  <c r="AI551" i="1"/>
  <c r="H192" i="1"/>
  <c r="I192" i="1"/>
  <c r="K192" i="1" s="1"/>
  <c r="Z192" i="1"/>
  <c r="AA192" i="1"/>
  <c r="AB192" i="1"/>
  <c r="AF192" i="1"/>
  <c r="AG192" i="1"/>
  <c r="AH192" i="1"/>
  <c r="AI192" i="1"/>
  <c r="H193" i="1"/>
  <c r="I193" i="1"/>
  <c r="K193" i="1" s="1"/>
  <c r="Z193" i="1"/>
  <c r="AA193" i="1"/>
  <c r="AB193" i="1"/>
  <c r="AF193" i="1"/>
  <c r="AG193" i="1"/>
  <c r="AH193" i="1"/>
  <c r="AI193" i="1"/>
  <c r="H886" i="1"/>
  <c r="I886" i="1"/>
  <c r="K886" i="1" s="1"/>
  <c r="Z886" i="1"/>
  <c r="AA886" i="1"/>
  <c r="AB886" i="1"/>
  <c r="AF886" i="1"/>
  <c r="AG886" i="1"/>
  <c r="AH886" i="1"/>
  <c r="AI886" i="1"/>
  <c r="H552" i="1"/>
  <c r="I552" i="1"/>
  <c r="K552" i="1" s="1"/>
  <c r="Z552" i="1"/>
  <c r="AA552" i="1"/>
  <c r="AB552" i="1"/>
  <c r="AF552" i="1"/>
  <c r="AG552" i="1"/>
  <c r="AH552" i="1"/>
  <c r="AI552" i="1"/>
  <c r="H2148" i="1"/>
  <c r="I2148" i="1"/>
  <c r="K2148" i="1" s="1"/>
  <c r="Z2148" i="1"/>
  <c r="AA2148" i="1"/>
  <c r="AB2148" i="1"/>
  <c r="AF2148" i="1"/>
  <c r="AG2148" i="1"/>
  <c r="AH2148" i="1"/>
  <c r="AI2148" i="1"/>
  <c r="H1778" i="1"/>
  <c r="I1778" i="1"/>
  <c r="K1778" i="1" s="1"/>
  <c r="Z1778" i="1"/>
  <c r="AA1778" i="1"/>
  <c r="AB1778" i="1"/>
  <c r="AF1778" i="1"/>
  <c r="AG1778" i="1"/>
  <c r="AH1778" i="1"/>
  <c r="AI1778" i="1"/>
  <c r="H1545" i="1"/>
  <c r="I1545" i="1"/>
  <c r="K1545" i="1" s="1"/>
  <c r="Z1545" i="1"/>
  <c r="AA1545" i="1"/>
  <c r="AB1545" i="1"/>
  <c r="AF1545" i="1"/>
  <c r="AG1545" i="1"/>
  <c r="AH1545" i="1"/>
  <c r="AI1545" i="1"/>
  <c r="H519" i="1"/>
  <c r="I519" i="1"/>
  <c r="K519" i="1" s="1"/>
  <c r="Z519" i="1"/>
  <c r="AA519" i="1"/>
  <c r="AB519" i="1"/>
  <c r="AF519" i="1"/>
  <c r="AG519" i="1"/>
  <c r="AH519" i="1"/>
  <c r="AI519" i="1"/>
  <c r="H1220" i="1"/>
  <c r="I1220" i="1"/>
  <c r="Z1220" i="1"/>
  <c r="AA1220" i="1"/>
  <c r="AB1220" i="1"/>
  <c r="AF1220" i="1"/>
  <c r="AG1220" i="1"/>
  <c r="AH1220" i="1"/>
  <c r="AI1220" i="1"/>
  <c r="H133" i="1"/>
  <c r="I133" i="1"/>
  <c r="Z133" i="1"/>
  <c r="AA133" i="1"/>
  <c r="AB133" i="1"/>
  <c r="AF133" i="1"/>
  <c r="AG133" i="1"/>
  <c r="AH133" i="1"/>
  <c r="AI133" i="1"/>
  <c r="H134" i="1"/>
  <c r="I134" i="1"/>
  <c r="K134" i="1" s="1"/>
  <c r="Z134" i="1"/>
  <c r="AA134" i="1"/>
  <c r="AB134" i="1"/>
  <c r="AF134" i="1"/>
  <c r="AG134" i="1"/>
  <c r="AH134" i="1"/>
  <c r="AI134" i="1"/>
  <c r="H2346" i="1"/>
  <c r="I2346" i="1"/>
  <c r="Z2346" i="1"/>
  <c r="AA2346" i="1"/>
  <c r="AB2346" i="1"/>
  <c r="AF2346" i="1"/>
  <c r="AG2346" i="1"/>
  <c r="AH2346" i="1"/>
  <c r="AI2346" i="1"/>
  <c r="H1449" i="1"/>
  <c r="I1449" i="1"/>
  <c r="Z1449" i="1"/>
  <c r="AA1449" i="1"/>
  <c r="AB1449" i="1"/>
  <c r="AF1449" i="1"/>
  <c r="AG1449" i="1"/>
  <c r="AH1449" i="1"/>
  <c r="AI1449" i="1"/>
  <c r="H2465" i="1"/>
  <c r="I2465" i="1"/>
  <c r="Z2465" i="1"/>
  <c r="AA2465" i="1"/>
  <c r="AB2465" i="1"/>
  <c r="AF2465" i="1"/>
  <c r="AG2465" i="1"/>
  <c r="AH2465" i="1"/>
  <c r="AI2465" i="1"/>
  <c r="H1262" i="1"/>
  <c r="K1262" i="1" s="1"/>
  <c r="I1262" i="1"/>
  <c r="Z1262" i="1"/>
  <c r="AA1262" i="1"/>
  <c r="AB1262" i="1"/>
  <c r="AF1262" i="1"/>
  <c r="AG1262" i="1"/>
  <c r="AH1262" i="1"/>
  <c r="AI1262" i="1"/>
  <c r="H1373" i="1"/>
  <c r="I1373" i="1"/>
  <c r="Z1373" i="1"/>
  <c r="AA1373" i="1"/>
  <c r="AB1373" i="1"/>
  <c r="AF1373" i="1"/>
  <c r="AG1373" i="1"/>
  <c r="AH1373" i="1"/>
  <c r="AI1373" i="1"/>
  <c r="H2067" i="1"/>
  <c r="I2067" i="1"/>
  <c r="Z2067" i="1"/>
  <c r="AA2067" i="1"/>
  <c r="AB2067" i="1"/>
  <c r="AF2067" i="1"/>
  <c r="AG2067" i="1"/>
  <c r="AH2067" i="1"/>
  <c r="AI2067" i="1"/>
  <c r="H2055" i="1"/>
  <c r="I2055" i="1"/>
  <c r="Z2055" i="1"/>
  <c r="AA2055" i="1"/>
  <c r="AB2055" i="1"/>
  <c r="AF2055" i="1"/>
  <c r="AG2055" i="1"/>
  <c r="AH2055" i="1"/>
  <c r="AI2055" i="1"/>
  <c r="H1221" i="1"/>
  <c r="I1221" i="1"/>
  <c r="Z1221" i="1"/>
  <c r="AA1221" i="1"/>
  <c r="AB1221" i="1"/>
  <c r="AF1221" i="1"/>
  <c r="AG1221" i="1"/>
  <c r="AH1221" i="1"/>
  <c r="AI1221" i="1"/>
  <c r="H608" i="1"/>
  <c r="I608" i="1"/>
  <c r="Z608" i="1"/>
  <c r="AA608" i="1"/>
  <c r="AB608" i="1"/>
  <c r="AF608" i="1"/>
  <c r="AG608" i="1"/>
  <c r="AH608" i="1"/>
  <c r="AI608" i="1"/>
  <c r="H216" i="1"/>
  <c r="K216" i="1" s="1"/>
  <c r="I216" i="1"/>
  <c r="Z216" i="1"/>
  <c r="AA216" i="1"/>
  <c r="AB216" i="1"/>
  <c r="AF216" i="1"/>
  <c r="AG216" i="1"/>
  <c r="AH216" i="1"/>
  <c r="AI216" i="1"/>
  <c r="H217" i="1"/>
  <c r="K217" i="1" s="1"/>
  <c r="I217" i="1"/>
  <c r="Z217" i="1"/>
  <c r="AA217" i="1"/>
  <c r="AB217" i="1"/>
  <c r="AF217" i="1"/>
  <c r="AG217" i="1"/>
  <c r="AH217" i="1"/>
  <c r="AI217" i="1"/>
  <c r="H1546" i="1"/>
  <c r="K1546" i="1" s="1"/>
  <c r="I1546" i="1"/>
  <c r="Z1546" i="1"/>
  <c r="AA1546" i="1"/>
  <c r="AB1546" i="1"/>
  <c r="AF1546" i="1"/>
  <c r="AG1546" i="1"/>
  <c r="AH1546" i="1"/>
  <c r="AI1546" i="1"/>
  <c r="H1222" i="1"/>
  <c r="I1222" i="1"/>
  <c r="Z1222" i="1"/>
  <c r="AA1222" i="1"/>
  <c r="AB1222" i="1"/>
  <c r="AF1222" i="1"/>
  <c r="AG1222" i="1"/>
  <c r="AH1222" i="1"/>
  <c r="AI1222" i="1"/>
  <c r="H553" i="1"/>
  <c r="I553" i="1"/>
  <c r="Z553" i="1"/>
  <c r="AA553" i="1"/>
  <c r="AB553" i="1"/>
  <c r="AF553" i="1"/>
  <c r="AG553" i="1"/>
  <c r="AH553" i="1"/>
  <c r="AI553" i="1"/>
  <c r="H2378" i="1"/>
  <c r="I2378" i="1"/>
  <c r="Z2378" i="1"/>
  <c r="AA2378" i="1"/>
  <c r="AB2378" i="1"/>
  <c r="AF2378" i="1"/>
  <c r="AG2378" i="1"/>
  <c r="AH2378" i="1"/>
  <c r="AI2378" i="1"/>
  <c r="H666" i="1"/>
  <c r="I666" i="1"/>
  <c r="Z666" i="1"/>
  <c r="AA666" i="1"/>
  <c r="AB666" i="1"/>
  <c r="AF666" i="1"/>
  <c r="AG666" i="1"/>
  <c r="AH666" i="1"/>
  <c r="AI666" i="1"/>
  <c r="H2240" i="1"/>
  <c r="I2240" i="1"/>
  <c r="Z2240" i="1"/>
  <c r="AA2240" i="1"/>
  <c r="AB2240" i="1"/>
  <c r="AF2240" i="1"/>
  <c r="AG2240" i="1"/>
  <c r="AH2240" i="1"/>
  <c r="AI2240" i="1"/>
  <c r="H2010" i="1"/>
  <c r="K2010" i="1" s="1"/>
  <c r="I2010" i="1"/>
  <c r="Z2010" i="1"/>
  <c r="AA2010" i="1"/>
  <c r="AB2010" i="1"/>
  <c r="AF2010" i="1"/>
  <c r="AG2010" i="1"/>
  <c r="AH2010" i="1"/>
  <c r="AI2010" i="1"/>
  <c r="H2188" i="1"/>
  <c r="K2188" i="1" s="1"/>
  <c r="I2188" i="1"/>
  <c r="Z2188" i="1"/>
  <c r="AA2188" i="1"/>
  <c r="AB2188" i="1"/>
  <c r="AF2188" i="1"/>
  <c r="AG2188" i="1"/>
  <c r="AH2188" i="1"/>
  <c r="AI2188" i="1"/>
  <c r="H937" i="1"/>
  <c r="K937" i="1" s="1"/>
  <c r="I937" i="1"/>
  <c r="Z937" i="1"/>
  <c r="AA937" i="1"/>
  <c r="AB937" i="1"/>
  <c r="AF937" i="1"/>
  <c r="AG937" i="1"/>
  <c r="AH937" i="1"/>
  <c r="AI937" i="1"/>
  <c r="H1587" i="1"/>
  <c r="I1587" i="1"/>
  <c r="Z1587" i="1"/>
  <c r="AA1587" i="1"/>
  <c r="AB1587" i="1"/>
  <c r="AF1587" i="1"/>
  <c r="AG1587" i="1"/>
  <c r="AH1587" i="1"/>
  <c r="AI1587" i="1"/>
  <c r="H1164" i="1"/>
  <c r="I1164" i="1"/>
  <c r="Z1164" i="1"/>
  <c r="AA1164" i="1"/>
  <c r="AB1164" i="1"/>
  <c r="AF1164" i="1"/>
  <c r="AG1164" i="1"/>
  <c r="AH1164" i="1"/>
  <c r="AI1164" i="1"/>
  <c r="H915" i="1"/>
  <c r="I915" i="1"/>
  <c r="Z915" i="1"/>
  <c r="AA915" i="1"/>
  <c r="AB915" i="1"/>
  <c r="AF915" i="1"/>
  <c r="AG915" i="1"/>
  <c r="AH915" i="1"/>
  <c r="AI915" i="1"/>
  <c r="H609" i="1"/>
  <c r="I609" i="1"/>
  <c r="K609" i="1" s="1"/>
  <c r="Z609" i="1"/>
  <c r="AA609" i="1"/>
  <c r="AB609" i="1"/>
  <c r="AF609" i="1"/>
  <c r="AG609" i="1"/>
  <c r="AH609" i="1"/>
  <c r="AI609" i="1"/>
  <c r="H772" i="1"/>
  <c r="I772" i="1"/>
  <c r="Z772" i="1"/>
  <c r="AA772" i="1"/>
  <c r="AB772" i="1"/>
  <c r="AF772" i="1"/>
  <c r="AG772" i="1"/>
  <c r="AH772" i="1"/>
  <c r="AI772" i="1"/>
  <c r="H1101" i="1"/>
  <c r="I1101" i="1"/>
  <c r="Z1101" i="1"/>
  <c r="AA1101" i="1"/>
  <c r="AB1101" i="1"/>
  <c r="AF1101" i="1"/>
  <c r="AG1101" i="1"/>
  <c r="AH1101" i="1"/>
  <c r="AI1101" i="1"/>
  <c r="H1108" i="1"/>
  <c r="I1108" i="1"/>
  <c r="Z1108" i="1"/>
  <c r="AA1108" i="1"/>
  <c r="AB1108" i="1"/>
  <c r="AF1108" i="1"/>
  <c r="AG1108" i="1"/>
  <c r="AH1108" i="1"/>
  <c r="AI1108" i="1"/>
  <c r="H383" i="1"/>
  <c r="I383" i="1"/>
  <c r="Z383" i="1"/>
  <c r="AA383" i="1"/>
  <c r="AB383" i="1"/>
  <c r="AF383" i="1"/>
  <c r="AG383" i="1"/>
  <c r="AH383" i="1"/>
  <c r="AI383" i="1"/>
  <c r="H384" i="1"/>
  <c r="I384" i="1"/>
  <c r="Z384" i="1"/>
  <c r="AA384" i="1"/>
  <c r="AB384" i="1"/>
  <c r="AF384" i="1"/>
  <c r="AG384" i="1"/>
  <c r="AH384" i="1"/>
  <c r="AI384" i="1"/>
  <c r="H2349" i="1"/>
  <c r="I2349" i="1"/>
  <c r="Z2349" i="1"/>
  <c r="AA2349" i="1"/>
  <c r="AB2349" i="1"/>
  <c r="AF2349" i="1"/>
  <c r="AG2349" i="1"/>
  <c r="AH2349" i="1"/>
  <c r="AI2349" i="1"/>
  <c r="H1242" i="1"/>
  <c r="I1242" i="1"/>
  <c r="Z1242" i="1"/>
  <c r="AA1242" i="1"/>
  <c r="AB1242" i="1"/>
  <c r="AF1242" i="1"/>
  <c r="AG1242" i="1"/>
  <c r="AH1242" i="1"/>
  <c r="AI1242" i="1"/>
  <c r="H1898" i="1"/>
  <c r="I1898" i="1"/>
  <c r="Z1898" i="1"/>
  <c r="AA1898" i="1"/>
  <c r="AB1898" i="1"/>
  <c r="AF1898" i="1"/>
  <c r="AG1898" i="1"/>
  <c r="AH1898" i="1"/>
  <c r="AI1898" i="1"/>
  <c r="H1669" i="1"/>
  <c r="I1669" i="1"/>
  <c r="Z1669" i="1"/>
  <c r="AA1669" i="1"/>
  <c r="AB1669" i="1"/>
  <c r="AF1669" i="1"/>
  <c r="AG1669" i="1"/>
  <c r="AH1669" i="1"/>
  <c r="AI1669" i="1"/>
  <c r="H1801" i="1"/>
  <c r="I1801" i="1"/>
  <c r="Z1801" i="1"/>
  <c r="AA1801" i="1"/>
  <c r="AB1801" i="1"/>
  <c r="AF1801" i="1"/>
  <c r="AG1801" i="1"/>
  <c r="AH1801" i="1"/>
  <c r="AI1801" i="1"/>
  <c r="H1123" i="1"/>
  <c r="I1123" i="1"/>
  <c r="Z1123" i="1"/>
  <c r="AA1123" i="1"/>
  <c r="AB1123" i="1"/>
  <c r="AF1123" i="1"/>
  <c r="AG1123" i="1"/>
  <c r="AH1123" i="1"/>
  <c r="AI1123" i="1"/>
  <c r="H1124" i="1"/>
  <c r="I1124" i="1"/>
  <c r="Z1124" i="1"/>
  <c r="AA1124" i="1"/>
  <c r="AB1124" i="1"/>
  <c r="AF1124" i="1"/>
  <c r="AG1124" i="1"/>
  <c r="AH1124" i="1"/>
  <c r="AI1124" i="1"/>
  <c r="H1450" i="1"/>
  <c r="I1450" i="1"/>
  <c r="Z1450" i="1"/>
  <c r="AA1450" i="1"/>
  <c r="AB1450" i="1"/>
  <c r="AF1450" i="1"/>
  <c r="AG1450" i="1"/>
  <c r="AH1450" i="1"/>
  <c r="AI1450" i="1"/>
  <c r="H1819" i="1"/>
  <c r="I1819" i="1"/>
  <c r="Z1819" i="1"/>
  <c r="AA1819" i="1"/>
  <c r="AB1819" i="1"/>
  <c r="AF1819" i="1"/>
  <c r="AG1819" i="1"/>
  <c r="AH1819" i="1"/>
  <c r="AI1819" i="1"/>
  <c r="H2149" i="1"/>
  <c r="I2149" i="1"/>
  <c r="Z2149" i="1"/>
  <c r="AA2149" i="1"/>
  <c r="AB2149" i="1"/>
  <c r="AF2149" i="1"/>
  <c r="AG2149" i="1"/>
  <c r="AH2149" i="1"/>
  <c r="AI2149" i="1"/>
  <c r="H2379" i="1"/>
  <c r="I2379" i="1"/>
  <c r="Z2379" i="1"/>
  <c r="AA2379" i="1"/>
  <c r="AB2379" i="1"/>
  <c r="AF2379" i="1"/>
  <c r="AG2379" i="1"/>
  <c r="AH2379" i="1"/>
  <c r="AI2379" i="1"/>
  <c r="H916" i="1"/>
  <c r="I916" i="1"/>
  <c r="Z916" i="1"/>
  <c r="AA916" i="1"/>
  <c r="AB916" i="1"/>
  <c r="AF916" i="1"/>
  <c r="AG916" i="1"/>
  <c r="AH916" i="1"/>
  <c r="AI916" i="1"/>
  <c r="H2276" i="1"/>
  <c r="I2276" i="1"/>
  <c r="Z2276" i="1"/>
  <c r="AA2276" i="1"/>
  <c r="AB2276" i="1"/>
  <c r="AF2276" i="1"/>
  <c r="AG2276" i="1"/>
  <c r="AH2276" i="1"/>
  <c r="AI2276" i="1"/>
  <c r="H1021" i="1"/>
  <c r="I1021" i="1"/>
  <c r="Z1021" i="1"/>
  <c r="AA1021" i="1"/>
  <c r="AB1021" i="1"/>
  <c r="AF1021" i="1"/>
  <c r="AG1021" i="1"/>
  <c r="AH1021" i="1"/>
  <c r="AI1021" i="1"/>
  <c r="H1712" i="1"/>
  <c r="I1712" i="1"/>
  <c r="Z1712" i="1"/>
  <c r="AA1712" i="1"/>
  <c r="AB1712" i="1"/>
  <c r="AF1712" i="1"/>
  <c r="AG1712" i="1"/>
  <c r="AH1712" i="1"/>
  <c r="AI1712" i="1"/>
  <c r="H1005" i="1"/>
  <c r="I1005" i="1"/>
  <c r="Z1005" i="1"/>
  <c r="AA1005" i="1"/>
  <c r="AB1005" i="1"/>
  <c r="AF1005" i="1"/>
  <c r="AG1005" i="1"/>
  <c r="AH1005" i="1"/>
  <c r="AI1005" i="1"/>
  <c r="H1032" i="1"/>
  <c r="I1032" i="1"/>
  <c r="Z1032" i="1"/>
  <c r="AA1032" i="1"/>
  <c r="AB1032" i="1"/>
  <c r="AF1032" i="1"/>
  <c r="AG1032" i="1"/>
  <c r="AH1032" i="1"/>
  <c r="AI1032" i="1"/>
  <c r="H662" i="1"/>
  <c r="I662" i="1"/>
  <c r="Z662" i="1"/>
  <c r="AA662" i="1"/>
  <c r="AB662" i="1"/>
  <c r="AF662" i="1"/>
  <c r="AG662" i="1"/>
  <c r="AH662" i="1"/>
  <c r="AI662" i="1"/>
  <c r="H283" i="1"/>
  <c r="I283" i="1"/>
  <c r="Z283" i="1"/>
  <c r="AA283" i="1"/>
  <c r="AB283" i="1"/>
  <c r="AF283" i="1"/>
  <c r="AG283" i="1"/>
  <c r="AH283" i="1"/>
  <c r="AI283" i="1"/>
  <c r="H1165" i="1"/>
  <c r="I1165" i="1"/>
  <c r="Z1165" i="1"/>
  <c r="AA1165" i="1"/>
  <c r="AB1165" i="1"/>
  <c r="AF1165" i="1"/>
  <c r="AG1165" i="1"/>
  <c r="AH1165" i="1"/>
  <c r="AI1165" i="1"/>
  <c r="H2380" i="1"/>
  <c r="I2380" i="1"/>
  <c r="Z2380" i="1"/>
  <c r="AA2380" i="1"/>
  <c r="AB2380" i="1"/>
  <c r="AF2380" i="1"/>
  <c r="AG2380" i="1"/>
  <c r="AH2380" i="1"/>
  <c r="AI2380" i="1"/>
  <c r="H2044" i="1"/>
  <c r="I2044" i="1"/>
  <c r="Z2044" i="1"/>
  <c r="AA2044" i="1"/>
  <c r="AB2044" i="1"/>
  <c r="AF2044" i="1"/>
  <c r="AG2044" i="1"/>
  <c r="AH2044" i="1"/>
  <c r="AI2044" i="1"/>
  <c r="H1006" i="1"/>
  <c r="I1006" i="1"/>
  <c r="Z1006" i="1"/>
  <c r="AA1006" i="1"/>
  <c r="AB1006" i="1"/>
  <c r="AF1006" i="1"/>
  <c r="AG1006" i="1"/>
  <c r="AH1006" i="1"/>
  <c r="AI1006" i="1"/>
  <c r="H667" i="1"/>
  <c r="I667" i="1"/>
  <c r="Z667" i="1"/>
  <c r="AA667" i="1"/>
  <c r="AB667" i="1"/>
  <c r="AF667" i="1"/>
  <c r="AG667" i="1"/>
  <c r="AH667" i="1"/>
  <c r="AI667" i="1"/>
  <c r="H1176" i="1"/>
  <c r="I1176" i="1"/>
  <c r="Z1176" i="1"/>
  <c r="AA1176" i="1"/>
  <c r="AB1176" i="1"/>
  <c r="AF1176" i="1"/>
  <c r="AG1176" i="1"/>
  <c r="AH1176" i="1"/>
  <c r="AI1176" i="1"/>
  <c r="H610" i="1"/>
  <c r="I610" i="1"/>
  <c r="Z610" i="1"/>
  <c r="AA610" i="1"/>
  <c r="AB610" i="1"/>
  <c r="AF610" i="1"/>
  <c r="AG610" i="1"/>
  <c r="AH610" i="1"/>
  <c r="AI610" i="1"/>
  <c r="H177" i="1"/>
  <c r="I177" i="1"/>
  <c r="Z177" i="1"/>
  <c r="AA177" i="1"/>
  <c r="AB177" i="1"/>
  <c r="AF177" i="1"/>
  <c r="AG177" i="1"/>
  <c r="AH177" i="1"/>
  <c r="AI177" i="1"/>
  <c r="H178" i="1"/>
  <c r="I178" i="1"/>
  <c r="Z178" i="1"/>
  <c r="AA178" i="1"/>
  <c r="AB178" i="1"/>
  <c r="AF178" i="1"/>
  <c r="AG178" i="1"/>
  <c r="AH178" i="1"/>
  <c r="AI178" i="1"/>
  <c r="H1547" i="1"/>
  <c r="I1547" i="1"/>
  <c r="Z1547" i="1"/>
  <c r="AA1547" i="1"/>
  <c r="AB1547" i="1"/>
  <c r="AF1547" i="1"/>
  <c r="AG1547" i="1"/>
  <c r="AH1547" i="1"/>
  <c r="AI1547" i="1"/>
  <c r="H938" i="1"/>
  <c r="I938" i="1"/>
  <c r="Z938" i="1"/>
  <c r="AA938" i="1"/>
  <c r="AB938" i="1"/>
  <c r="AF938" i="1"/>
  <c r="AG938" i="1"/>
  <c r="AH938" i="1"/>
  <c r="AI938" i="1"/>
  <c r="H554" i="1"/>
  <c r="I554" i="1"/>
  <c r="Z554" i="1"/>
  <c r="AA554" i="1"/>
  <c r="AB554" i="1"/>
  <c r="AF554" i="1"/>
  <c r="AG554" i="1"/>
  <c r="AH554" i="1"/>
  <c r="AI554" i="1"/>
  <c r="H555" i="1"/>
  <c r="I555" i="1"/>
  <c r="Z555" i="1"/>
  <c r="AA555" i="1"/>
  <c r="AB555" i="1"/>
  <c r="AF555" i="1"/>
  <c r="AG555" i="1"/>
  <c r="AH555" i="1"/>
  <c r="AI555" i="1"/>
  <c r="H556" i="1"/>
  <c r="I556" i="1"/>
  <c r="Z556" i="1"/>
  <c r="AA556" i="1"/>
  <c r="AB556" i="1"/>
  <c r="AF556" i="1"/>
  <c r="AG556" i="1"/>
  <c r="AH556" i="1"/>
  <c r="AI556" i="1"/>
  <c r="H1451" i="1"/>
  <c r="I1451" i="1"/>
  <c r="Z1451" i="1"/>
  <c r="AA1451" i="1"/>
  <c r="AB1451" i="1"/>
  <c r="AF1451" i="1"/>
  <c r="AG1451" i="1"/>
  <c r="AH1451" i="1"/>
  <c r="AI1451" i="1"/>
  <c r="H611" i="1"/>
  <c r="I611" i="1"/>
  <c r="Z611" i="1"/>
  <c r="AA611" i="1"/>
  <c r="AB611" i="1"/>
  <c r="AF611" i="1"/>
  <c r="AG611" i="1"/>
  <c r="AH611" i="1"/>
  <c r="AI611" i="1"/>
  <c r="H1924" i="1"/>
  <c r="I1924" i="1"/>
  <c r="Z1924" i="1"/>
  <c r="AA1924" i="1"/>
  <c r="AB1924" i="1"/>
  <c r="AF1924" i="1"/>
  <c r="AG1924" i="1"/>
  <c r="AH1924" i="1"/>
  <c r="AI1924" i="1"/>
  <c r="H1166" i="1"/>
  <c r="I1166" i="1"/>
  <c r="Z1166" i="1"/>
  <c r="AA1166" i="1"/>
  <c r="AB1166" i="1"/>
  <c r="AF1166" i="1"/>
  <c r="AG1166" i="1"/>
  <c r="AH1166" i="1"/>
  <c r="AI1166" i="1"/>
  <c r="H467" i="1"/>
  <c r="I467" i="1"/>
  <c r="Z467" i="1"/>
  <c r="AA467" i="1"/>
  <c r="AB467" i="1"/>
  <c r="AF467" i="1"/>
  <c r="AG467" i="1"/>
  <c r="AH467" i="1"/>
  <c r="AI467" i="1"/>
  <c r="H173" i="1"/>
  <c r="I173" i="1"/>
  <c r="Z173" i="1"/>
  <c r="AA173" i="1"/>
  <c r="AB173" i="1"/>
  <c r="AF173" i="1"/>
  <c r="AG173" i="1"/>
  <c r="AH173" i="1"/>
  <c r="AI173" i="1"/>
  <c r="H174" i="1"/>
  <c r="I174" i="1"/>
  <c r="Z174" i="1"/>
  <c r="AA174" i="1"/>
  <c r="AB174" i="1"/>
  <c r="AF174" i="1"/>
  <c r="AG174" i="1"/>
  <c r="AH174" i="1"/>
  <c r="AI174" i="1"/>
  <c r="H1411" i="1"/>
  <c r="I1411" i="1"/>
  <c r="Z1411" i="1"/>
  <c r="AA1411" i="1"/>
  <c r="AB1411" i="1"/>
  <c r="AF1411" i="1"/>
  <c r="AG1411" i="1"/>
  <c r="AH1411" i="1"/>
  <c r="AI1411" i="1"/>
  <c r="H1820" i="1"/>
  <c r="I1820" i="1"/>
  <c r="Z1820" i="1"/>
  <c r="AA1820" i="1"/>
  <c r="AB1820" i="1"/>
  <c r="AF1820" i="1"/>
  <c r="AG1820" i="1"/>
  <c r="AH1820" i="1"/>
  <c r="AI1820" i="1"/>
  <c r="H750" i="1"/>
  <c r="I750" i="1"/>
  <c r="Z750" i="1"/>
  <c r="AA750" i="1"/>
  <c r="AB750" i="1"/>
  <c r="AF750" i="1"/>
  <c r="AG750" i="1"/>
  <c r="AH750" i="1"/>
  <c r="AI750" i="1"/>
  <c r="H751" i="1"/>
  <c r="I751" i="1"/>
  <c r="Z751" i="1"/>
  <c r="AA751" i="1"/>
  <c r="AB751" i="1"/>
  <c r="AF751" i="1"/>
  <c r="AG751" i="1"/>
  <c r="AH751" i="1"/>
  <c r="AI751" i="1"/>
  <c r="H752" i="1"/>
  <c r="I752" i="1"/>
  <c r="Z752" i="1"/>
  <c r="AA752" i="1"/>
  <c r="AB752" i="1"/>
  <c r="AF752" i="1"/>
  <c r="AG752" i="1"/>
  <c r="AH752" i="1"/>
  <c r="AI752" i="1"/>
  <c r="H652" i="1"/>
  <c r="I652" i="1"/>
  <c r="Z652" i="1"/>
  <c r="AA652" i="1"/>
  <c r="AB652" i="1"/>
  <c r="AF652" i="1"/>
  <c r="AG652" i="1"/>
  <c r="AH652" i="1"/>
  <c r="AI652" i="1"/>
  <c r="H253" i="1"/>
  <c r="I253" i="1"/>
  <c r="Z253" i="1"/>
  <c r="AA253" i="1"/>
  <c r="AB253" i="1"/>
  <c r="AF253" i="1"/>
  <c r="AG253" i="1"/>
  <c r="AH253" i="1"/>
  <c r="AI253" i="1"/>
  <c r="H254" i="1"/>
  <c r="I254" i="1"/>
  <c r="Z254" i="1"/>
  <c r="AA254" i="1"/>
  <c r="AB254" i="1"/>
  <c r="AF254" i="1"/>
  <c r="AG254" i="1"/>
  <c r="AH254" i="1"/>
  <c r="AI254" i="1"/>
  <c r="H2045" i="1"/>
  <c r="I2045" i="1"/>
  <c r="Z2045" i="1"/>
  <c r="AA2045" i="1"/>
  <c r="AB2045" i="1"/>
  <c r="AF2045" i="1"/>
  <c r="AG2045" i="1"/>
  <c r="AH2045" i="1"/>
  <c r="AI2045" i="1"/>
  <c r="H753" i="1"/>
  <c r="I753" i="1"/>
  <c r="Z753" i="1"/>
  <c r="AA753" i="1"/>
  <c r="AB753" i="1"/>
  <c r="AF753" i="1"/>
  <c r="AG753" i="1"/>
  <c r="AH753" i="1"/>
  <c r="AI753" i="1"/>
  <c r="H612" i="1"/>
  <c r="I612" i="1"/>
  <c r="Z612" i="1"/>
  <c r="AA612" i="1"/>
  <c r="AB612" i="1"/>
  <c r="AF612" i="1"/>
  <c r="AG612" i="1"/>
  <c r="AH612" i="1"/>
  <c r="AI612" i="1"/>
  <c r="H2447" i="1"/>
  <c r="I2447" i="1"/>
  <c r="Z2447" i="1"/>
  <c r="AA2447" i="1"/>
  <c r="AB2447" i="1"/>
  <c r="AF2447" i="1"/>
  <c r="AG2447" i="1"/>
  <c r="AH2447" i="1"/>
  <c r="AI2447" i="1"/>
  <c r="H1051" i="1"/>
  <c r="I1051" i="1"/>
  <c r="Z1051" i="1"/>
  <c r="AA1051" i="1"/>
  <c r="AB1051" i="1"/>
  <c r="AF1051" i="1"/>
  <c r="AG1051" i="1"/>
  <c r="AH1051" i="1"/>
  <c r="AI1051" i="1"/>
  <c r="H520" i="1"/>
  <c r="I520" i="1"/>
  <c r="Z520" i="1"/>
  <c r="AA520" i="1"/>
  <c r="AB520" i="1"/>
  <c r="AF520" i="1"/>
  <c r="AG520" i="1"/>
  <c r="AH520" i="1"/>
  <c r="AI520" i="1"/>
  <c r="H1588" i="1"/>
  <c r="I1588" i="1"/>
  <c r="Z1588" i="1"/>
  <c r="AA1588" i="1"/>
  <c r="AB1588" i="1"/>
  <c r="AF1588" i="1"/>
  <c r="AG1588" i="1"/>
  <c r="AH1588" i="1"/>
  <c r="AI1588" i="1"/>
  <c r="H1076" i="1"/>
  <c r="I1076" i="1"/>
  <c r="Z1076" i="1"/>
  <c r="AA1076" i="1"/>
  <c r="AB1076" i="1"/>
  <c r="AF1076" i="1"/>
  <c r="AG1076" i="1"/>
  <c r="AH1076" i="1"/>
  <c r="AI1076" i="1"/>
  <c r="H385" i="1"/>
  <c r="I385" i="1"/>
  <c r="Z385" i="1"/>
  <c r="AA385" i="1"/>
  <c r="AB385" i="1"/>
  <c r="AF385" i="1"/>
  <c r="AG385" i="1"/>
  <c r="AH385" i="1"/>
  <c r="AI385" i="1"/>
  <c r="H386" i="1"/>
  <c r="I386" i="1"/>
  <c r="Z386" i="1"/>
  <c r="AA386" i="1"/>
  <c r="AB386" i="1"/>
  <c r="AF386" i="1"/>
  <c r="AG386" i="1"/>
  <c r="AH386" i="1"/>
  <c r="AI386" i="1"/>
  <c r="H2097" i="1"/>
  <c r="I2097" i="1"/>
  <c r="Z2097" i="1"/>
  <c r="AA2097" i="1"/>
  <c r="AB2097" i="1"/>
  <c r="AF2097" i="1"/>
  <c r="AG2097" i="1"/>
  <c r="AH2097" i="1"/>
  <c r="AI2097" i="1"/>
  <c r="H1452" i="1"/>
  <c r="I1452" i="1"/>
  <c r="Z1452" i="1"/>
  <c r="AA1452" i="1"/>
  <c r="AB1452" i="1"/>
  <c r="AF1452" i="1"/>
  <c r="AG1452" i="1"/>
  <c r="AH1452" i="1"/>
  <c r="AI1452" i="1"/>
  <c r="H1945" i="1"/>
  <c r="I1945" i="1"/>
  <c r="Z1945" i="1"/>
  <c r="AA1945" i="1"/>
  <c r="AB1945" i="1"/>
  <c r="AF1945" i="1"/>
  <c r="AG1945" i="1"/>
  <c r="AH1945" i="1"/>
  <c r="AI1945" i="1"/>
  <c r="H856" i="1"/>
  <c r="I856" i="1"/>
  <c r="Z856" i="1"/>
  <c r="AA856" i="1"/>
  <c r="AB856" i="1"/>
  <c r="AF856" i="1"/>
  <c r="AG856" i="1"/>
  <c r="AH856" i="1"/>
  <c r="AI856" i="1"/>
  <c r="H1859" i="1"/>
  <c r="I1859" i="1"/>
  <c r="Z1859" i="1"/>
  <c r="AA1859" i="1"/>
  <c r="AB1859" i="1"/>
  <c r="AF1859" i="1"/>
  <c r="AG1859" i="1"/>
  <c r="AH1859" i="1"/>
  <c r="AI1859" i="1"/>
  <c r="H1739" i="1"/>
  <c r="I1739" i="1"/>
  <c r="Z1739" i="1"/>
  <c r="AA1739" i="1"/>
  <c r="AB1739" i="1"/>
  <c r="AF1739" i="1"/>
  <c r="AG1739" i="1"/>
  <c r="AH1739" i="1"/>
  <c r="AI1739" i="1"/>
  <c r="H1339" i="1"/>
  <c r="I1339" i="1"/>
  <c r="Z1339" i="1"/>
  <c r="AA1339" i="1"/>
  <c r="AB1339" i="1"/>
  <c r="AF1339" i="1"/>
  <c r="AG1339" i="1"/>
  <c r="AH1339" i="1"/>
  <c r="AI1339" i="1"/>
  <c r="H754" i="1"/>
  <c r="I754" i="1"/>
  <c r="Z754" i="1"/>
  <c r="AA754" i="1"/>
  <c r="AB754" i="1"/>
  <c r="AF754" i="1"/>
  <c r="AG754" i="1"/>
  <c r="AH754" i="1"/>
  <c r="AI754" i="1"/>
  <c r="H1189" i="1"/>
  <c r="I1189" i="1"/>
  <c r="Z1189" i="1"/>
  <c r="AA1189" i="1"/>
  <c r="AB1189" i="1"/>
  <c r="AF1189" i="1"/>
  <c r="AG1189" i="1"/>
  <c r="AH1189" i="1"/>
  <c r="AI1189" i="1"/>
  <c r="H1190" i="1"/>
  <c r="I1190" i="1"/>
  <c r="Z1190" i="1"/>
  <c r="AA1190" i="1"/>
  <c r="AB1190" i="1"/>
  <c r="AF1190" i="1"/>
  <c r="AG1190" i="1"/>
  <c r="AH1190" i="1"/>
  <c r="AI1190" i="1"/>
  <c r="H1453" i="1"/>
  <c r="I1453" i="1"/>
  <c r="Z1453" i="1"/>
  <c r="AA1453" i="1"/>
  <c r="AB1453" i="1"/>
  <c r="AF1453" i="1"/>
  <c r="AG1453" i="1"/>
  <c r="AH1453" i="1"/>
  <c r="AI1453" i="1"/>
  <c r="H1886" i="1"/>
  <c r="I1886" i="1"/>
  <c r="Z1886" i="1"/>
  <c r="AA1886" i="1"/>
  <c r="AB1886" i="1"/>
  <c r="AF1886" i="1"/>
  <c r="AG1886" i="1"/>
  <c r="AH1886" i="1"/>
  <c r="AI1886" i="1"/>
  <c r="H1125" i="1"/>
  <c r="I1125" i="1"/>
  <c r="Z1125" i="1"/>
  <c r="AA1125" i="1"/>
  <c r="AB1125" i="1"/>
  <c r="AF1125" i="1"/>
  <c r="AG1125" i="1"/>
  <c r="AH1125" i="1"/>
  <c r="AI1125" i="1"/>
  <c r="H1412" i="1"/>
  <c r="I1412" i="1"/>
  <c r="Z1412" i="1"/>
  <c r="AA1412" i="1"/>
  <c r="AB1412" i="1"/>
  <c r="AF1412" i="1"/>
  <c r="AG1412" i="1"/>
  <c r="AH1412" i="1"/>
  <c r="AI1412" i="1"/>
  <c r="H1617" i="1"/>
  <c r="I1617" i="1"/>
  <c r="Z1617" i="1"/>
  <c r="AA1617" i="1"/>
  <c r="AB1617" i="1"/>
  <c r="AF1617" i="1"/>
  <c r="AG1617" i="1"/>
  <c r="AH1617" i="1"/>
  <c r="AI1617" i="1"/>
  <c r="H2423" i="1"/>
  <c r="I2423" i="1"/>
  <c r="Z2423" i="1"/>
  <c r="AA2423" i="1"/>
  <c r="AB2423" i="1"/>
  <c r="AF2423" i="1"/>
  <c r="AG2423" i="1"/>
  <c r="AH2423" i="1"/>
  <c r="AI2423" i="1"/>
  <c r="H2215" i="1"/>
  <c r="I2215" i="1"/>
  <c r="Z2215" i="1"/>
  <c r="AA2215" i="1"/>
  <c r="AB2215" i="1"/>
  <c r="AF2215" i="1"/>
  <c r="AG2215" i="1"/>
  <c r="AH2215" i="1"/>
  <c r="AI2215" i="1"/>
  <c r="H962" i="1"/>
  <c r="I962" i="1"/>
  <c r="Z962" i="1"/>
  <c r="AA962" i="1"/>
  <c r="AB962" i="1"/>
  <c r="AF962" i="1"/>
  <c r="AG962" i="1"/>
  <c r="AH962" i="1"/>
  <c r="AI962" i="1"/>
  <c r="H613" i="1"/>
  <c r="I613" i="1"/>
  <c r="Z613" i="1"/>
  <c r="AA613" i="1"/>
  <c r="AB613" i="1"/>
  <c r="AF613" i="1"/>
  <c r="AG613" i="1"/>
  <c r="AH613" i="1"/>
  <c r="AI613" i="1"/>
  <c r="H1340" i="1"/>
  <c r="I1340" i="1"/>
  <c r="Z1340" i="1"/>
  <c r="AA1340" i="1"/>
  <c r="AB1340" i="1"/>
  <c r="AF1340" i="1"/>
  <c r="AG1340" i="1"/>
  <c r="AH1340" i="1"/>
  <c r="AI1340" i="1"/>
  <c r="H1413" i="1"/>
  <c r="I1413" i="1"/>
  <c r="Z1413" i="1"/>
  <c r="AA1413" i="1"/>
  <c r="AB1413" i="1"/>
  <c r="AF1413" i="1"/>
  <c r="AG1413" i="1"/>
  <c r="AH1413" i="1"/>
  <c r="AI1413" i="1"/>
  <c r="H731" i="1"/>
  <c r="I731" i="1"/>
  <c r="Z731" i="1"/>
  <c r="AA731" i="1"/>
  <c r="AB731" i="1"/>
  <c r="AF731" i="1"/>
  <c r="AG731" i="1"/>
  <c r="AH731" i="1"/>
  <c r="AI731" i="1"/>
  <c r="H773" i="1"/>
  <c r="I773" i="1"/>
  <c r="Z773" i="1"/>
  <c r="AA773" i="1"/>
  <c r="AB773" i="1"/>
  <c r="AF773" i="1"/>
  <c r="AG773" i="1"/>
  <c r="AH773" i="1"/>
  <c r="AI773" i="1"/>
  <c r="H1782" i="1"/>
  <c r="I1782" i="1"/>
  <c r="Z1782" i="1"/>
  <c r="AA1782" i="1"/>
  <c r="AB1782" i="1"/>
  <c r="AF1782" i="1"/>
  <c r="AG1782" i="1"/>
  <c r="AH1782" i="1"/>
  <c r="AI1782" i="1"/>
  <c r="H614" i="1"/>
  <c r="I614" i="1"/>
  <c r="Z614" i="1"/>
  <c r="AA614" i="1"/>
  <c r="AB614" i="1"/>
  <c r="AF614" i="1"/>
  <c r="AG614" i="1"/>
  <c r="AH614" i="1"/>
  <c r="AI614" i="1"/>
  <c r="H1740" i="1"/>
  <c r="I1740" i="1"/>
  <c r="Z1740" i="1"/>
  <c r="AA1740" i="1"/>
  <c r="AB1740" i="1"/>
  <c r="AF1740" i="1"/>
  <c r="AG1740" i="1"/>
  <c r="AH1740" i="1"/>
  <c r="AI1740" i="1"/>
  <c r="H2448" i="1"/>
  <c r="I2448" i="1"/>
  <c r="Z2448" i="1"/>
  <c r="AA2448" i="1"/>
  <c r="AB2448" i="1"/>
  <c r="AF2448" i="1"/>
  <c r="AG2448" i="1"/>
  <c r="AH2448" i="1"/>
  <c r="AI2448" i="1"/>
  <c r="H1454" i="1"/>
  <c r="I1454" i="1"/>
  <c r="Z1454" i="1"/>
  <c r="AA1454" i="1"/>
  <c r="AB1454" i="1"/>
  <c r="AF1454" i="1"/>
  <c r="AG1454" i="1"/>
  <c r="AH1454" i="1"/>
  <c r="AI1454" i="1"/>
  <c r="H1455" i="1"/>
  <c r="I1455" i="1"/>
  <c r="Z1455" i="1"/>
  <c r="AA1455" i="1"/>
  <c r="AB1455" i="1"/>
  <c r="AF1455" i="1"/>
  <c r="AG1455" i="1"/>
  <c r="AH1455" i="1"/>
  <c r="AI1455" i="1"/>
  <c r="H2229" i="1"/>
  <c r="I2229" i="1"/>
  <c r="Z2229" i="1"/>
  <c r="AA2229" i="1"/>
  <c r="AB2229" i="1"/>
  <c r="AF2229" i="1"/>
  <c r="AG2229" i="1"/>
  <c r="AH2229" i="1"/>
  <c r="AI2229" i="1"/>
  <c r="H1456" i="1"/>
  <c r="I1456" i="1"/>
  <c r="Z1456" i="1"/>
  <c r="AA1456" i="1"/>
  <c r="AB1456" i="1"/>
  <c r="AF1456" i="1"/>
  <c r="AG1456" i="1"/>
  <c r="AH1456" i="1"/>
  <c r="AI1456" i="1"/>
  <c r="H2206" i="1"/>
  <c r="I2206" i="1"/>
  <c r="Z2206" i="1"/>
  <c r="AA2206" i="1"/>
  <c r="AB2206" i="1"/>
  <c r="AF2206" i="1"/>
  <c r="AG2206" i="1"/>
  <c r="AH2206" i="1"/>
  <c r="AI2206" i="1"/>
  <c r="H1946" i="1"/>
  <c r="I1946" i="1"/>
  <c r="Z1946" i="1"/>
  <c r="AA1946" i="1"/>
  <c r="AB1946" i="1"/>
  <c r="AF1946" i="1"/>
  <c r="AG1946" i="1"/>
  <c r="AH1946" i="1"/>
  <c r="AI1946" i="1"/>
  <c r="H1191" i="1"/>
  <c r="I1191" i="1"/>
  <c r="Z1191" i="1"/>
  <c r="AA1191" i="1"/>
  <c r="AB1191" i="1"/>
  <c r="AF1191" i="1"/>
  <c r="AG1191" i="1"/>
  <c r="AH1191" i="1"/>
  <c r="AI1191" i="1"/>
  <c r="H468" i="1"/>
  <c r="I468" i="1"/>
  <c r="Z468" i="1"/>
  <c r="AA468" i="1"/>
  <c r="AB468" i="1"/>
  <c r="AF468" i="1"/>
  <c r="AG468" i="1"/>
  <c r="AH468" i="1"/>
  <c r="AI468" i="1"/>
  <c r="H615" i="1"/>
  <c r="I615" i="1"/>
  <c r="Z615" i="1"/>
  <c r="AA615" i="1"/>
  <c r="AB615" i="1"/>
  <c r="AF615" i="1"/>
  <c r="AG615" i="1"/>
  <c r="AH615" i="1"/>
  <c r="AI615" i="1"/>
  <c r="H231" i="1"/>
  <c r="I231" i="1"/>
  <c r="Z231" i="1"/>
  <c r="AA231" i="1"/>
  <c r="AB231" i="1"/>
  <c r="AF231" i="1"/>
  <c r="AG231" i="1"/>
  <c r="AH231" i="1"/>
  <c r="AI231" i="1"/>
  <c r="H232" i="1"/>
  <c r="I232" i="1"/>
  <c r="Z232" i="1"/>
  <c r="AA232" i="1"/>
  <c r="AB232" i="1"/>
  <c r="AF232" i="1"/>
  <c r="AG232" i="1"/>
  <c r="AH232" i="1"/>
  <c r="AI232" i="1"/>
  <c r="H233" i="1"/>
  <c r="I233" i="1"/>
  <c r="Z233" i="1"/>
  <c r="AA233" i="1"/>
  <c r="AB233" i="1"/>
  <c r="AF233" i="1"/>
  <c r="AG233" i="1"/>
  <c r="AH233" i="1"/>
  <c r="AI233" i="1"/>
  <c r="H333" i="1"/>
  <c r="I333" i="1"/>
  <c r="Z333" i="1"/>
  <c r="AA333" i="1"/>
  <c r="AB333" i="1"/>
  <c r="AF333" i="1"/>
  <c r="AG333" i="1"/>
  <c r="AH333" i="1"/>
  <c r="AI333" i="1"/>
  <c r="H294" i="1"/>
  <c r="I294" i="1"/>
  <c r="Z294" i="1"/>
  <c r="AA294" i="1"/>
  <c r="AB294" i="1"/>
  <c r="AF294" i="1"/>
  <c r="AG294" i="1"/>
  <c r="AH294" i="1"/>
  <c r="AI294" i="1"/>
  <c r="H295" i="1"/>
  <c r="I295" i="1"/>
  <c r="Z295" i="1"/>
  <c r="AA295" i="1"/>
  <c r="AB295" i="1"/>
  <c r="AF295" i="1"/>
  <c r="AG295" i="1"/>
  <c r="AH295" i="1"/>
  <c r="AI295" i="1"/>
  <c r="H1177" i="1"/>
  <c r="I1177" i="1"/>
  <c r="Z1177" i="1"/>
  <c r="AA1177" i="1"/>
  <c r="AB1177" i="1"/>
  <c r="AF1177" i="1"/>
  <c r="AG1177" i="1"/>
  <c r="AH1177" i="1"/>
  <c r="AI1177" i="1"/>
  <c r="H616" i="1"/>
  <c r="I616" i="1"/>
  <c r="K616" i="1" s="1"/>
  <c r="Z616" i="1"/>
  <c r="AA616" i="1"/>
  <c r="AB616" i="1"/>
  <c r="AF616" i="1"/>
  <c r="AG616" i="1"/>
  <c r="AH616" i="1"/>
  <c r="AI616" i="1"/>
  <c r="H1947" i="1"/>
  <c r="I1947" i="1"/>
  <c r="Z1947" i="1"/>
  <c r="AA1947" i="1"/>
  <c r="AB1947" i="1"/>
  <c r="AF1947" i="1"/>
  <c r="AG1947" i="1"/>
  <c r="AH1947" i="1"/>
  <c r="AI1947" i="1"/>
  <c r="H1948" i="1"/>
  <c r="I1948" i="1"/>
  <c r="Z1948" i="1"/>
  <c r="AA1948" i="1"/>
  <c r="AB1948" i="1"/>
  <c r="AF1948" i="1"/>
  <c r="AG1948" i="1"/>
  <c r="AH1948" i="1"/>
  <c r="AI1948" i="1"/>
  <c r="H1887" i="1"/>
  <c r="I1887" i="1"/>
  <c r="Z1887" i="1"/>
  <c r="AA1887" i="1"/>
  <c r="AB1887" i="1"/>
  <c r="AF1887" i="1"/>
  <c r="AG1887" i="1"/>
  <c r="AH1887" i="1"/>
  <c r="AI1887" i="1"/>
  <c r="H2237" i="1"/>
  <c r="I2237" i="1"/>
  <c r="Z2237" i="1"/>
  <c r="AA2237" i="1"/>
  <c r="AB2237" i="1"/>
  <c r="AF2237" i="1"/>
  <c r="AG2237" i="1"/>
  <c r="AH2237" i="1"/>
  <c r="AI2237" i="1"/>
  <c r="H1741" i="1"/>
  <c r="I1741" i="1"/>
  <c r="Z1741" i="1"/>
  <c r="AA1741" i="1"/>
  <c r="AB1741" i="1"/>
  <c r="AF1741" i="1"/>
  <c r="AG1741" i="1"/>
  <c r="AH1741" i="1"/>
  <c r="AI1741" i="1"/>
  <c r="H2297" i="1"/>
  <c r="I2297" i="1"/>
  <c r="Z2297" i="1"/>
  <c r="AA2297" i="1"/>
  <c r="AB2297" i="1"/>
  <c r="AF2297" i="1"/>
  <c r="AG2297" i="1"/>
  <c r="AH2297" i="1"/>
  <c r="AI2297" i="1"/>
  <c r="H2028" i="1"/>
  <c r="I2028" i="1"/>
  <c r="Z2028" i="1"/>
  <c r="AA2028" i="1"/>
  <c r="AB2028" i="1"/>
  <c r="AF2028" i="1"/>
  <c r="AG2028" i="1"/>
  <c r="AH2028" i="1"/>
  <c r="AI2028" i="1"/>
  <c r="H419" i="1"/>
  <c r="I419" i="1"/>
  <c r="Z419" i="1"/>
  <c r="AA419" i="1"/>
  <c r="AB419" i="1"/>
  <c r="AF419" i="1"/>
  <c r="AG419" i="1"/>
  <c r="AH419" i="1"/>
  <c r="AI419" i="1"/>
  <c r="H135" i="1"/>
  <c r="I135" i="1"/>
  <c r="Z135" i="1"/>
  <c r="AA135" i="1"/>
  <c r="AB135" i="1"/>
  <c r="AF135" i="1"/>
  <c r="AG135" i="1"/>
  <c r="AH135" i="1"/>
  <c r="AI135" i="1"/>
  <c r="H136" i="1"/>
  <c r="I136" i="1"/>
  <c r="Z136" i="1"/>
  <c r="AA136" i="1"/>
  <c r="AB136" i="1"/>
  <c r="AF136" i="1"/>
  <c r="AG136" i="1"/>
  <c r="AH136" i="1"/>
  <c r="AI136" i="1"/>
  <c r="H137" i="1"/>
  <c r="I137" i="1"/>
  <c r="Z137" i="1"/>
  <c r="AA137" i="1"/>
  <c r="AB137" i="1"/>
  <c r="AF137" i="1"/>
  <c r="AG137" i="1"/>
  <c r="AH137" i="1"/>
  <c r="AI137" i="1"/>
  <c r="H138" i="1"/>
  <c r="I138" i="1"/>
  <c r="Z138" i="1"/>
  <c r="AA138" i="1"/>
  <c r="AB138" i="1"/>
  <c r="AF138" i="1"/>
  <c r="AG138" i="1"/>
  <c r="AH138" i="1"/>
  <c r="AI138" i="1"/>
  <c r="H1390" i="1"/>
  <c r="I1390" i="1"/>
  <c r="K1390" i="1" s="1"/>
  <c r="Z1390" i="1"/>
  <c r="AA1390" i="1"/>
  <c r="AB1390" i="1"/>
  <c r="AF1390" i="1"/>
  <c r="AG1390" i="1"/>
  <c r="AH1390" i="1"/>
  <c r="AI1390" i="1"/>
  <c r="H986" i="1"/>
  <c r="I986" i="1"/>
  <c r="Z986" i="1"/>
  <c r="AA986" i="1"/>
  <c r="AB986" i="1"/>
  <c r="AF986" i="1"/>
  <c r="AG986" i="1"/>
  <c r="AH986" i="1"/>
  <c r="AI986" i="1"/>
  <c r="H939" i="1"/>
  <c r="I939" i="1"/>
  <c r="Z939" i="1"/>
  <c r="AA939" i="1"/>
  <c r="AB939" i="1"/>
  <c r="AF939" i="1"/>
  <c r="AG939" i="1"/>
  <c r="AH939" i="1"/>
  <c r="AI939" i="1"/>
  <c r="H1310" i="1"/>
  <c r="I1310" i="1"/>
  <c r="K1310" i="1" s="1"/>
  <c r="Z1310" i="1"/>
  <c r="AA1310" i="1"/>
  <c r="AB1310" i="1"/>
  <c r="AF1310" i="1"/>
  <c r="AG1310" i="1"/>
  <c r="AH1310" i="1"/>
  <c r="AI1310" i="1"/>
  <c r="H1618" i="1"/>
  <c r="I1618" i="1"/>
  <c r="Z1618" i="1"/>
  <c r="AA1618" i="1"/>
  <c r="AB1618" i="1"/>
  <c r="AF1618" i="1"/>
  <c r="AG1618" i="1"/>
  <c r="AH1618" i="1"/>
  <c r="AI1618" i="1"/>
  <c r="H1243" i="1"/>
  <c r="I1243" i="1"/>
  <c r="Z1243" i="1"/>
  <c r="AA1243" i="1"/>
  <c r="AB1243" i="1"/>
  <c r="AF1243" i="1"/>
  <c r="AG1243" i="1"/>
  <c r="AH1243" i="1"/>
  <c r="AI1243" i="1"/>
  <c r="H2414" i="1"/>
  <c r="I2414" i="1"/>
  <c r="Z2414" i="1"/>
  <c r="AA2414" i="1"/>
  <c r="AB2414" i="1"/>
  <c r="AF2414" i="1"/>
  <c r="AG2414" i="1"/>
  <c r="AH2414" i="1"/>
  <c r="AI2414" i="1"/>
  <c r="H1670" i="1"/>
  <c r="I1670" i="1"/>
  <c r="Z1670" i="1"/>
  <c r="AA1670" i="1"/>
  <c r="AB1670" i="1"/>
  <c r="AF1670" i="1"/>
  <c r="AG1670" i="1"/>
  <c r="AH1670" i="1"/>
  <c r="AI1670" i="1"/>
  <c r="H970" i="1"/>
  <c r="I970" i="1"/>
  <c r="Z970" i="1"/>
  <c r="AA970" i="1"/>
  <c r="AB970" i="1"/>
  <c r="AF970" i="1"/>
  <c r="AG970" i="1"/>
  <c r="AH970" i="1"/>
  <c r="AI970" i="1"/>
  <c r="H255" i="1"/>
  <c r="I255" i="1"/>
  <c r="Z255" i="1"/>
  <c r="AA255" i="1"/>
  <c r="AB255" i="1"/>
  <c r="AF255" i="1"/>
  <c r="AG255" i="1"/>
  <c r="AH255" i="1"/>
  <c r="AI255" i="1"/>
  <c r="H1263" i="1"/>
  <c r="I1263" i="1"/>
  <c r="Z1263" i="1"/>
  <c r="AA1263" i="1"/>
  <c r="AB1263" i="1"/>
  <c r="AF1263" i="1"/>
  <c r="AG1263" i="1"/>
  <c r="AH1263" i="1"/>
  <c r="AI1263" i="1"/>
  <c r="H792" i="1"/>
  <c r="K792" i="1" s="1"/>
  <c r="I792" i="1"/>
  <c r="Z792" i="1"/>
  <c r="AA792" i="1"/>
  <c r="AB792" i="1"/>
  <c r="AF792" i="1"/>
  <c r="AG792" i="1"/>
  <c r="AH792" i="1"/>
  <c r="AI792" i="1"/>
  <c r="H2138" i="1"/>
  <c r="I2138" i="1"/>
  <c r="Z2138" i="1"/>
  <c r="AA2138" i="1"/>
  <c r="AB2138" i="1"/>
  <c r="AF2138" i="1"/>
  <c r="AG2138" i="1"/>
  <c r="AH2138" i="1"/>
  <c r="AI2138" i="1"/>
  <c r="H2125" i="1"/>
  <c r="I2125" i="1"/>
  <c r="Z2125" i="1"/>
  <c r="AA2125" i="1"/>
  <c r="AB2125" i="1"/>
  <c r="AF2125" i="1"/>
  <c r="AG2125" i="1"/>
  <c r="AH2125" i="1"/>
  <c r="AI2125" i="1"/>
  <c r="H1860" i="1"/>
  <c r="I1860" i="1"/>
  <c r="Z1860" i="1"/>
  <c r="AA1860" i="1"/>
  <c r="AB1860" i="1"/>
  <c r="AF1860" i="1"/>
  <c r="AG1860" i="1"/>
  <c r="AH1860" i="1"/>
  <c r="AI1860" i="1"/>
  <c r="H1126" i="1"/>
  <c r="I1126" i="1"/>
  <c r="Z1126" i="1"/>
  <c r="AA1126" i="1"/>
  <c r="AB1126" i="1"/>
  <c r="AF1126" i="1"/>
  <c r="AG1126" i="1"/>
  <c r="AH1126" i="1"/>
  <c r="AI1126" i="1"/>
  <c r="H1457" i="1"/>
  <c r="I1457" i="1"/>
  <c r="Z1457" i="1"/>
  <c r="AA1457" i="1"/>
  <c r="AB1457" i="1"/>
  <c r="AF1457" i="1"/>
  <c r="AG1457" i="1"/>
  <c r="AH1457" i="1"/>
  <c r="AI1457" i="1"/>
  <c r="H1619" i="1"/>
  <c r="I1619" i="1"/>
  <c r="Z1619" i="1"/>
  <c r="AA1619" i="1"/>
  <c r="AB1619" i="1"/>
  <c r="AF1619" i="1"/>
  <c r="AG1619" i="1"/>
  <c r="AH1619" i="1"/>
  <c r="AI1619" i="1"/>
  <c r="H2098" i="1"/>
  <c r="I2098" i="1"/>
  <c r="Z2098" i="1"/>
  <c r="AA2098" i="1"/>
  <c r="AB2098" i="1"/>
  <c r="AF2098" i="1"/>
  <c r="AG2098" i="1"/>
  <c r="AH2098" i="1"/>
  <c r="AI2098" i="1"/>
  <c r="H2441" i="1"/>
  <c r="K2441" i="1" s="1"/>
  <c r="I2441" i="1"/>
  <c r="Z2441" i="1"/>
  <c r="AA2441" i="1"/>
  <c r="AB2441" i="1"/>
  <c r="AF2441" i="1"/>
  <c r="AG2441" i="1"/>
  <c r="AH2441" i="1"/>
  <c r="AI2441" i="1"/>
  <c r="H1838" i="1"/>
  <c r="K1838" i="1" s="1"/>
  <c r="I1838" i="1"/>
  <c r="Z1838" i="1"/>
  <c r="AA1838" i="1"/>
  <c r="AB1838" i="1"/>
  <c r="AF1838" i="1"/>
  <c r="AG1838" i="1"/>
  <c r="AH1838" i="1"/>
  <c r="AI1838" i="1"/>
  <c r="H1713" i="1"/>
  <c r="K1713" i="1" s="1"/>
  <c r="I1713" i="1"/>
  <c r="Z1713" i="1"/>
  <c r="AA1713" i="1"/>
  <c r="AB1713" i="1"/>
  <c r="AF1713" i="1"/>
  <c r="AG1713" i="1"/>
  <c r="AH1713" i="1"/>
  <c r="AI1713" i="1"/>
  <c r="H1458" i="1"/>
  <c r="I1458" i="1"/>
  <c r="Z1458" i="1"/>
  <c r="AA1458" i="1"/>
  <c r="AB1458" i="1"/>
  <c r="AF1458" i="1"/>
  <c r="AG1458" i="1"/>
  <c r="AH1458" i="1"/>
  <c r="AI1458" i="1"/>
  <c r="H793" i="1"/>
  <c r="K793" i="1" s="1"/>
  <c r="I793" i="1"/>
  <c r="Z793" i="1"/>
  <c r="AA793" i="1"/>
  <c r="AB793" i="1"/>
  <c r="AF793" i="1"/>
  <c r="AG793" i="1"/>
  <c r="AH793" i="1"/>
  <c r="AI793" i="1"/>
  <c r="H521" i="1"/>
  <c r="I521" i="1"/>
  <c r="Z521" i="1"/>
  <c r="AA521" i="1"/>
  <c r="AB521" i="1"/>
  <c r="AF521" i="1"/>
  <c r="AG521" i="1"/>
  <c r="AH521" i="1"/>
  <c r="AI521" i="1"/>
  <c r="H857" i="1"/>
  <c r="K857" i="1" s="1"/>
  <c r="I857" i="1"/>
  <c r="Z857" i="1"/>
  <c r="AA857" i="1"/>
  <c r="AB857" i="1"/>
  <c r="AF857" i="1"/>
  <c r="AG857" i="1"/>
  <c r="AH857" i="1"/>
  <c r="AI857" i="1"/>
  <c r="H794" i="1"/>
  <c r="K794" i="1" s="1"/>
  <c r="I794" i="1"/>
  <c r="Z794" i="1"/>
  <c r="AA794" i="1"/>
  <c r="AB794" i="1"/>
  <c r="AF794" i="1"/>
  <c r="AG794" i="1"/>
  <c r="AH794" i="1"/>
  <c r="AI794" i="1"/>
  <c r="H1714" i="1"/>
  <c r="K1714" i="1" s="1"/>
  <c r="I1714" i="1"/>
  <c r="Z1714" i="1"/>
  <c r="AA1714" i="1"/>
  <c r="AB1714" i="1"/>
  <c r="AF1714" i="1"/>
  <c r="AG1714" i="1"/>
  <c r="AH1714" i="1"/>
  <c r="AI1714" i="1"/>
  <c r="H2003" i="1"/>
  <c r="K2003" i="1" s="1"/>
  <c r="I2003" i="1"/>
  <c r="Z2003" i="1"/>
  <c r="AA2003" i="1"/>
  <c r="AB2003" i="1"/>
  <c r="AF2003" i="1"/>
  <c r="AG2003" i="1"/>
  <c r="AH2003" i="1"/>
  <c r="AI2003" i="1"/>
  <c r="H139" i="1"/>
  <c r="I139" i="1"/>
  <c r="Z139" i="1"/>
  <c r="AA139" i="1"/>
  <c r="AB139" i="1"/>
  <c r="AF139" i="1"/>
  <c r="AG139" i="1"/>
  <c r="AH139" i="1"/>
  <c r="AI139" i="1"/>
  <c r="H469" i="1"/>
  <c r="I469" i="1"/>
  <c r="Z469" i="1"/>
  <c r="AA469" i="1"/>
  <c r="AB469" i="1"/>
  <c r="AF469" i="1"/>
  <c r="AG469" i="1"/>
  <c r="AH469" i="1"/>
  <c r="AI469" i="1"/>
  <c r="H819" i="1"/>
  <c r="I819" i="1"/>
  <c r="Z819" i="1"/>
  <c r="AA819" i="1"/>
  <c r="AB819" i="1"/>
  <c r="AF819" i="1"/>
  <c r="AG819" i="1"/>
  <c r="AH819" i="1"/>
  <c r="AI819" i="1"/>
  <c r="H387" i="1"/>
  <c r="I387" i="1"/>
  <c r="Z387" i="1"/>
  <c r="AA387" i="1"/>
  <c r="AB387" i="1"/>
  <c r="AF387" i="1"/>
  <c r="AG387" i="1"/>
  <c r="AH387" i="1"/>
  <c r="AI387" i="1"/>
  <c r="H1548" i="1"/>
  <c r="I1548" i="1"/>
  <c r="Z1548" i="1"/>
  <c r="AA1548" i="1"/>
  <c r="AB1548" i="1"/>
  <c r="AF1548" i="1"/>
  <c r="AG1548" i="1"/>
  <c r="AH1548" i="1"/>
  <c r="AI1548" i="1"/>
  <c r="H522" i="1"/>
  <c r="I522" i="1"/>
  <c r="Z522" i="1"/>
  <c r="AA522" i="1"/>
  <c r="AB522" i="1"/>
  <c r="AF522" i="1"/>
  <c r="AG522" i="1"/>
  <c r="AH522" i="1"/>
  <c r="AI522" i="1"/>
  <c r="H234" i="1"/>
  <c r="I234" i="1"/>
  <c r="Z234" i="1"/>
  <c r="AA234" i="1"/>
  <c r="AB234" i="1"/>
  <c r="AF234" i="1"/>
  <c r="AG234" i="1"/>
  <c r="AH234" i="1"/>
  <c r="AI234" i="1"/>
  <c r="H1821" i="1"/>
  <c r="K1821" i="1" s="1"/>
  <c r="I1821" i="1"/>
  <c r="Z1821" i="1"/>
  <c r="AA1821" i="1"/>
  <c r="AB1821" i="1"/>
  <c r="AF1821" i="1"/>
  <c r="AG1821" i="1"/>
  <c r="AH1821" i="1"/>
  <c r="AI1821" i="1"/>
  <c r="H1589" i="1"/>
  <c r="K1589" i="1" s="1"/>
  <c r="I1589" i="1"/>
  <c r="Z1589" i="1"/>
  <c r="AA1589" i="1"/>
  <c r="AB1589" i="1"/>
  <c r="AF1589" i="1"/>
  <c r="AG1589" i="1"/>
  <c r="AH1589" i="1"/>
  <c r="AI1589" i="1"/>
  <c r="H1311" i="1"/>
  <c r="I1311" i="1"/>
  <c r="Z1311" i="1"/>
  <c r="AA1311" i="1"/>
  <c r="AB1311" i="1"/>
  <c r="AF1311" i="1"/>
  <c r="AG1311" i="1"/>
  <c r="AH1311" i="1"/>
  <c r="AI1311" i="1"/>
  <c r="H1620" i="1"/>
  <c r="I1620" i="1"/>
  <c r="Z1620" i="1"/>
  <c r="AA1620" i="1"/>
  <c r="AB1620" i="1"/>
  <c r="AF1620" i="1"/>
  <c r="AG1620" i="1"/>
  <c r="AH1620" i="1"/>
  <c r="AI1620" i="1"/>
  <c r="H1374" i="1"/>
  <c r="I1374" i="1"/>
  <c r="Z1374" i="1"/>
  <c r="AA1374" i="1"/>
  <c r="AB1374" i="1"/>
  <c r="AF1374" i="1"/>
  <c r="AG1374" i="1"/>
  <c r="AH1374" i="1"/>
  <c r="AI1374" i="1"/>
  <c r="H2392" i="1"/>
  <c r="I2392" i="1"/>
  <c r="Z2392" i="1"/>
  <c r="AA2392" i="1"/>
  <c r="AB2392" i="1"/>
  <c r="AF2392" i="1"/>
  <c r="AG2392" i="1"/>
  <c r="AH2392" i="1"/>
  <c r="AI2392" i="1"/>
  <c r="H1375" i="1"/>
  <c r="K1375" i="1" s="1"/>
  <c r="I1375" i="1"/>
  <c r="Z1375" i="1"/>
  <c r="AA1375" i="1"/>
  <c r="AB1375" i="1"/>
  <c r="AF1375" i="1"/>
  <c r="AG1375" i="1"/>
  <c r="AH1375" i="1"/>
  <c r="AI1375" i="1"/>
  <c r="H1639" i="1"/>
  <c r="K1639" i="1" s="1"/>
  <c r="I1639" i="1"/>
  <c r="Z1639" i="1"/>
  <c r="AA1639" i="1"/>
  <c r="AB1639" i="1"/>
  <c r="AF1639" i="1"/>
  <c r="AG1639" i="1"/>
  <c r="AH1639" i="1"/>
  <c r="AI1639" i="1"/>
  <c r="H1223" i="1"/>
  <c r="I1223" i="1"/>
  <c r="Z1223" i="1"/>
  <c r="AA1223" i="1"/>
  <c r="AB1223" i="1"/>
  <c r="AF1223" i="1"/>
  <c r="AG1223" i="1"/>
  <c r="AH1223" i="1"/>
  <c r="AI1223" i="1"/>
  <c r="H1192" i="1"/>
  <c r="K1192" i="1" s="1"/>
  <c r="I1192" i="1"/>
  <c r="Z1192" i="1"/>
  <c r="AA1192" i="1"/>
  <c r="AB1192" i="1"/>
  <c r="AF1192" i="1"/>
  <c r="AG1192" i="1"/>
  <c r="AH1192" i="1"/>
  <c r="AI1192" i="1"/>
  <c r="H2104" i="1"/>
  <c r="I2104" i="1"/>
  <c r="Z2104" i="1"/>
  <c r="AA2104" i="1"/>
  <c r="AB2104" i="1"/>
  <c r="AF2104" i="1"/>
  <c r="AG2104" i="1"/>
  <c r="AH2104" i="1"/>
  <c r="AI2104" i="1"/>
  <c r="H820" i="1"/>
  <c r="K820" i="1" s="1"/>
  <c r="I820" i="1"/>
  <c r="Z820" i="1"/>
  <c r="AA820" i="1"/>
  <c r="AB820" i="1"/>
  <c r="AF820" i="1"/>
  <c r="AG820" i="1"/>
  <c r="AH820" i="1"/>
  <c r="AI820" i="1"/>
  <c r="H388" i="1"/>
  <c r="I388" i="1"/>
  <c r="Z388" i="1"/>
  <c r="AA388" i="1"/>
  <c r="AB388" i="1"/>
  <c r="AF388" i="1"/>
  <c r="AG388" i="1"/>
  <c r="AH388" i="1"/>
  <c r="AI388" i="1"/>
  <c r="H1971" i="1"/>
  <c r="I1971" i="1"/>
  <c r="Z1971" i="1"/>
  <c r="AA1971" i="1"/>
  <c r="AB1971" i="1"/>
  <c r="AF1971" i="1"/>
  <c r="AG1971" i="1"/>
  <c r="AH1971" i="1"/>
  <c r="AI1971" i="1"/>
  <c r="H1640" i="1"/>
  <c r="I1640" i="1"/>
  <c r="Z1640" i="1"/>
  <c r="AA1640" i="1"/>
  <c r="AB1640" i="1"/>
  <c r="AF1640" i="1"/>
  <c r="AG1640" i="1"/>
  <c r="AH1640" i="1"/>
  <c r="AI1640" i="1"/>
  <c r="H696" i="1"/>
  <c r="K696" i="1" s="1"/>
  <c r="I696" i="1"/>
  <c r="Z696" i="1"/>
  <c r="AA696" i="1"/>
  <c r="AB696" i="1"/>
  <c r="AF696" i="1"/>
  <c r="AG696" i="1"/>
  <c r="AH696" i="1"/>
  <c r="AI696" i="1"/>
  <c r="H1822" i="1"/>
  <c r="K1822" i="1" s="1"/>
  <c r="I1822" i="1"/>
  <c r="Z1822" i="1"/>
  <c r="AA1822" i="1"/>
  <c r="AB1822" i="1"/>
  <c r="AF1822" i="1"/>
  <c r="AG1822" i="1"/>
  <c r="AH1822" i="1"/>
  <c r="AI1822" i="1"/>
  <c r="H2449" i="1"/>
  <c r="K2449" i="1" s="1"/>
  <c r="I2449" i="1"/>
  <c r="Z2449" i="1"/>
  <c r="AA2449" i="1"/>
  <c r="AB2449" i="1"/>
  <c r="AF2449" i="1"/>
  <c r="AG2449" i="1"/>
  <c r="AH2449" i="1"/>
  <c r="AI2449" i="1"/>
  <c r="H2461" i="1"/>
  <c r="I2461" i="1"/>
  <c r="Z2461" i="1"/>
  <c r="AA2461" i="1"/>
  <c r="AB2461" i="1"/>
  <c r="AF2461" i="1"/>
  <c r="AG2461" i="1"/>
  <c r="AH2461" i="1"/>
  <c r="AI2461" i="1"/>
  <c r="H523" i="1"/>
  <c r="K523" i="1" s="1"/>
  <c r="I523" i="1"/>
  <c r="Z523" i="1"/>
  <c r="AA523" i="1"/>
  <c r="AB523" i="1"/>
  <c r="AF523" i="1"/>
  <c r="AG523" i="1"/>
  <c r="AH523" i="1"/>
  <c r="AI523" i="1"/>
  <c r="H256" i="1"/>
  <c r="I256" i="1"/>
  <c r="Z256" i="1"/>
  <c r="AA256" i="1"/>
  <c r="AB256" i="1"/>
  <c r="AF256" i="1"/>
  <c r="AG256" i="1"/>
  <c r="AH256" i="1"/>
  <c r="AI256" i="1"/>
  <c r="H821" i="1"/>
  <c r="I821" i="1"/>
  <c r="Z821" i="1"/>
  <c r="AA821" i="1"/>
  <c r="AB821" i="1"/>
  <c r="AF821" i="1"/>
  <c r="AG821" i="1"/>
  <c r="AH821" i="1"/>
  <c r="AI821" i="1"/>
  <c r="H1913" i="1"/>
  <c r="I1913" i="1"/>
  <c r="Z1913" i="1"/>
  <c r="AA1913" i="1"/>
  <c r="AB1913" i="1"/>
  <c r="AF1913" i="1"/>
  <c r="AG1913" i="1"/>
  <c r="AH1913" i="1"/>
  <c r="AI1913" i="1"/>
  <c r="H2313" i="1"/>
  <c r="K2313" i="1" s="1"/>
  <c r="I2313" i="1"/>
  <c r="Z2313" i="1"/>
  <c r="AA2313" i="1"/>
  <c r="AB2313" i="1"/>
  <c r="AF2313" i="1"/>
  <c r="AG2313" i="1"/>
  <c r="AH2313" i="1"/>
  <c r="AI2313" i="1"/>
  <c r="H524" i="1"/>
  <c r="I524" i="1"/>
  <c r="Z524" i="1"/>
  <c r="AA524" i="1"/>
  <c r="AB524" i="1"/>
  <c r="AF524" i="1"/>
  <c r="AG524" i="1"/>
  <c r="AH524" i="1"/>
  <c r="AI524" i="1"/>
  <c r="H2207" i="1"/>
  <c r="I2207" i="1"/>
  <c r="Z2207" i="1"/>
  <c r="AA2207" i="1"/>
  <c r="AB2207" i="1"/>
  <c r="AF2207" i="1"/>
  <c r="AG2207" i="1"/>
  <c r="AH2207" i="1"/>
  <c r="AI2207" i="1"/>
  <c r="H1949" i="1"/>
  <c r="I1949" i="1"/>
  <c r="Z1949" i="1"/>
  <c r="AA1949" i="1"/>
  <c r="AB1949" i="1"/>
  <c r="AF1949" i="1"/>
  <c r="AG1949" i="1"/>
  <c r="AH1949" i="1"/>
  <c r="AI1949" i="1"/>
  <c r="H2466" i="1"/>
  <c r="I2466" i="1"/>
  <c r="Z2466" i="1"/>
  <c r="AA2466" i="1"/>
  <c r="AB2466" i="1"/>
  <c r="AF2466" i="1"/>
  <c r="AG2466" i="1"/>
  <c r="AH2466" i="1"/>
  <c r="AI2466" i="1"/>
  <c r="H140" i="1"/>
  <c r="I140" i="1"/>
  <c r="Z140" i="1"/>
  <c r="AA140" i="1"/>
  <c r="AB140" i="1"/>
  <c r="AF140" i="1"/>
  <c r="AG140" i="1"/>
  <c r="AH140" i="1"/>
  <c r="AI140" i="1"/>
  <c r="H357" i="1"/>
  <c r="I357" i="1"/>
  <c r="Z357" i="1"/>
  <c r="AA357" i="1"/>
  <c r="AB357" i="1"/>
  <c r="AF357" i="1"/>
  <c r="AG357" i="1"/>
  <c r="AH357" i="1"/>
  <c r="AI357" i="1"/>
  <c r="H141" i="1"/>
  <c r="I141" i="1"/>
  <c r="Z141" i="1"/>
  <c r="AA141" i="1"/>
  <c r="AB141" i="1"/>
  <c r="AF141" i="1"/>
  <c r="AG141" i="1"/>
  <c r="AH141" i="1"/>
  <c r="AI141" i="1"/>
  <c r="H617" i="1"/>
  <c r="I617" i="1"/>
  <c r="K617" i="1" s="1"/>
  <c r="Z617" i="1"/>
  <c r="AA617" i="1"/>
  <c r="AB617" i="1"/>
  <c r="AF617" i="1"/>
  <c r="AG617" i="1"/>
  <c r="AH617" i="1"/>
  <c r="AI617" i="1"/>
  <c r="H218" i="1"/>
  <c r="I218" i="1"/>
  <c r="Z218" i="1"/>
  <c r="AA218" i="1"/>
  <c r="AB218" i="1"/>
  <c r="AF218" i="1"/>
  <c r="AG218" i="1"/>
  <c r="AH218" i="1"/>
  <c r="AI218" i="1"/>
  <c r="H219" i="1"/>
  <c r="I219" i="1"/>
  <c r="Z219" i="1"/>
  <c r="AA219" i="1"/>
  <c r="AB219" i="1"/>
  <c r="AF219" i="1"/>
  <c r="AG219" i="1"/>
  <c r="AH219" i="1"/>
  <c r="AI219" i="1"/>
  <c r="H220" i="1"/>
  <c r="I220" i="1"/>
  <c r="Z220" i="1"/>
  <c r="AA220" i="1"/>
  <c r="AB220" i="1"/>
  <c r="AF220" i="1"/>
  <c r="AG220" i="1"/>
  <c r="AH220" i="1"/>
  <c r="AI220" i="1"/>
  <c r="H221" i="1"/>
  <c r="I221" i="1"/>
  <c r="Z221" i="1"/>
  <c r="AA221" i="1"/>
  <c r="AB221" i="1"/>
  <c r="AF221" i="1"/>
  <c r="AG221" i="1"/>
  <c r="AH221" i="1"/>
  <c r="AI221" i="1"/>
  <c r="H795" i="1"/>
  <c r="I795" i="1"/>
  <c r="Z795" i="1"/>
  <c r="AA795" i="1"/>
  <c r="AB795" i="1"/>
  <c r="AF795" i="1"/>
  <c r="AG795" i="1"/>
  <c r="AH795" i="1"/>
  <c r="AI795" i="1"/>
  <c r="H1783" i="1"/>
  <c r="I1783" i="1"/>
  <c r="Z1783" i="1"/>
  <c r="AA1783" i="1"/>
  <c r="AB1783" i="1"/>
  <c r="AF1783" i="1"/>
  <c r="AG1783" i="1"/>
  <c r="AH1783" i="1"/>
  <c r="AI1783" i="1"/>
  <c r="H2410" i="1"/>
  <c r="I2410" i="1"/>
  <c r="Z2410" i="1"/>
  <c r="AA2410" i="1"/>
  <c r="AB2410" i="1"/>
  <c r="AF2410" i="1"/>
  <c r="AG2410" i="1"/>
  <c r="AH2410" i="1"/>
  <c r="AI2410" i="1"/>
  <c r="H1459" i="1"/>
  <c r="I1459" i="1"/>
  <c r="Z1459" i="1"/>
  <c r="AA1459" i="1"/>
  <c r="AB1459" i="1"/>
  <c r="AF1459" i="1"/>
  <c r="AG1459" i="1"/>
  <c r="AH1459" i="1"/>
  <c r="AI1459" i="1"/>
  <c r="H2216" i="1"/>
  <c r="I2216" i="1"/>
  <c r="Z2216" i="1"/>
  <c r="AA2216" i="1"/>
  <c r="AB2216" i="1"/>
  <c r="AF2216" i="1"/>
  <c r="AG2216" i="1"/>
  <c r="AH2216" i="1"/>
  <c r="AI2216" i="1"/>
  <c r="H1649" i="1"/>
  <c r="I1649" i="1"/>
  <c r="Z1649" i="1"/>
  <c r="AA1649" i="1"/>
  <c r="AB1649" i="1"/>
  <c r="AF1649" i="1"/>
  <c r="AG1649" i="1"/>
  <c r="AH1649" i="1"/>
  <c r="AI1649" i="1"/>
  <c r="H470" i="1"/>
  <c r="I470" i="1"/>
  <c r="Z470" i="1"/>
  <c r="AA470" i="1"/>
  <c r="AB470" i="1"/>
  <c r="AF470" i="1"/>
  <c r="AG470" i="1"/>
  <c r="AH470" i="1"/>
  <c r="AI470" i="1"/>
  <c r="H471" i="1"/>
  <c r="I471" i="1"/>
  <c r="Z471" i="1"/>
  <c r="AA471" i="1"/>
  <c r="AB471" i="1"/>
  <c r="AF471" i="1"/>
  <c r="AG471" i="1"/>
  <c r="AH471" i="1"/>
  <c r="AI471" i="1"/>
  <c r="H142" i="1"/>
  <c r="I142" i="1"/>
  <c r="Z142" i="1"/>
  <c r="AA142" i="1"/>
  <c r="AB142" i="1"/>
  <c r="AF142" i="1"/>
  <c r="AG142" i="1"/>
  <c r="AH142" i="1"/>
  <c r="AI142" i="1"/>
  <c r="H143" i="1"/>
  <c r="I143" i="1"/>
  <c r="Z143" i="1"/>
  <c r="AA143" i="1"/>
  <c r="AB143" i="1"/>
  <c r="AF143" i="1"/>
  <c r="AG143" i="1"/>
  <c r="AH143" i="1"/>
  <c r="AI143" i="1"/>
  <c r="H144" i="1"/>
  <c r="I144" i="1"/>
  <c r="Z144" i="1"/>
  <c r="AA144" i="1"/>
  <c r="AB144" i="1"/>
  <c r="AF144" i="1"/>
  <c r="AG144" i="1"/>
  <c r="AH144" i="1"/>
  <c r="AI144" i="1"/>
  <c r="H145" i="1"/>
  <c r="I145" i="1"/>
  <c r="K145" i="1" s="1"/>
  <c r="Z145" i="1"/>
  <c r="AA145" i="1"/>
  <c r="AB145" i="1"/>
  <c r="AF145" i="1"/>
  <c r="AG145" i="1"/>
  <c r="AH145" i="1"/>
  <c r="AI145" i="1"/>
  <c r="H146" i="1"/>
  <c r="K146" i="1" s="1"/>
  <c r="I146" i="1"/>
  <c r="Z146" i="1"/>
  <c r="AA146" i="1"/>
  <c r="AB146" i="1"/>
  <c r="AF146" i="1"/>
  <c r="AG146" i="1"/>
  <c r="AH146" i="1"/>
  <c r="AI146" i="1"/>
  <c r="H147" i="1"/>
  <c r="K147" i="1" s="1"/>
  <c r="I147" i="1"/>
  <c r="Z147" i="1"/>
  <c r="AA147" i="1"/>
  <c r="AB147" i="1"/>
  <c r="AF147" i="1"/>
  <c r="AG147" i="1"/>
  <c r="AH147" i="1"/>
  <c r="AI147" i="1"/>
  <c r="H148" i="1"/>
  <c r="I148" i="1"/>
  <c r="Z148" i="1"/>
  <c r="AA148" i="1"/>
  <c r="AB148" i="1"/>
  <c r="AF148" i="1"/>
  <c r="AG148" i="1"/>
  <c r="AH148" i="1"/>
  <c r="AI148" i="1"/>
  <c r="H149" i="1"/>
  <c r="K149" i="1" s="1"/>
  <c r="I149" i="1"/>
  <c r="Z149" i="1"/>
  <c r="AA149" i="1"/>
  <c r="AB149" i="1"/>
  <c r="AF149" i="1"/>
  <c r="AG149" i="1"/>
  <c r="AH149" i="1"/>
  <c r="AI149" i="1"/>
  <c r="H150" i="1"/>
  <c r="I150" i="1"/>
  <c r="Z150" i="1"/>
  <c r="AA150" i="1"/>
  <c r="AB150" i="1"/>
  <c r="AF150" i="1"/>
  <c r="AG150" i="1"/>
  <c r="AH150" i="1"/>
  <c r="AI150" i="1"/>
  <c r="H151" i="1"/>
  <c r="I151" i="1"/>
  <c r="Z151" i="1"/>
  <c r="AA151" i="1"/>
  <c r="AB151" i="1"/>
  <c r="AF151" i="1"/>
  <c r="AG151" i="1"/>
  <c r="AH151" i="1"/>
  <c r="AI151" i="1"/>
  <c r="H653" i="1"/>
  <c r="I653" i="1"/>
  <c r="Z653" i="1"/>
  <c r="AA653" i="1"/>
  <c r="AB653" i="1"/>
  <c r="AF653" i="1"/>
  <c r="AG653" i="1"/>
  <c r="AH653" i="1"/>
  <c r="AI653" i="1"/>
  <c r="H257" i="1"/>
  <c r="K257" i="1" s="1"/>
  <c r="I257" i="1"/>
  <c r="Z257" i="1"/>
  <c r="AA257" i="1"/>
  <c r="AB257" i="1"/>
  <c r="AF257" i="1"/>
  <c r="AG257" i="1"/>
  <c r="AH257" i="1"/>
  <c r="AI257" i="1"/>
  <c r="H1460" i="1"/>
  <c r="K1460" i="1" s="1"/>
  <c r="I1460" i="1"/>
  <c r="Z1460" i="1"/>
  <c r="AA1460" i="1"/>
  <c r="AB1460" i="1"/>
  <c r="AF1460" i="1"/>
  <c r="AG1460" i="1"/>
  <c r="AH1460" i="1"/>
  <c r="AI1460" i="1"/>
  <c r="H1549" i="1"/>
  <c r="I1549" i="1"/>
  <c r="Z1549" i="1"/>
  <c r="AA1549" i="1"/>
  <c r="AB1549" i="1"/>
  <c r="AF1549" i="1"/>
  <c r="AG1549" i="1"/>
  <c r="AH1549" i="1"/>
  <c r="AI1549" i="1"/>
  <c r="H1193" i="1"/>
  <c r="I1193" i="1"/>
  <c r="Z1193" i="1"/>
  <c r="AA1193" i="1"/>
  <c r="AB1193" i="1"/>
  <c r="AF1193" i="1"/>
  <c r="AG1193" i="1"/>
  <c r="AH1193" i="1"/>
  <c r="AI1193" i="1"/>
  <c r="H2126" i="1"/>
  <c r="I2126" i="1"/>
  <c r="Z2126" i="1"/>
  <c r="AA2126" i="1"/>
  <c r="AB2126" i="1"/>
  <c r="AF2126" i="1"/>
  <c r="AG2126" i="1"/>
  <c r="AH2126" i="1"/>
  <c r="AI2126" i="1"/>
  <c r="H2150" i="1"/>
  <c r="K2150" i="1" s="1"/>
  <c r="I2150" i="1"/>
  <c r="Z2150" i="1"/>
  <c r="AA2150" i="1"/>
  <c r="AB2150" i="1"/>
  <c r="AF2150" i="1"/>
  <c r="AG2150" i="1"/>
  <c r="AH2150" i="1"/>
  <c r="AI2150" i="1"/>
  <c r="H822" i="1"/>
  <c r="I822" i="1"/>
  <c r="Z822" i="1"/>
  <c r="AA822" i="1"/>
  <c r="AB822" i="1"/>
  <c r="AF822" i="1"/>
  <c r="AG822" i="1"/>
  <c r="AH822" i="1"/>
  <c r="AI822" i="1"/>
  <c r="H438" i="1"/>
  <c r="K438" i="1" s="1"/>
  <c r="I438" i="1"/>
  <c r="Z438" i="1"/>
  <c r="AA438" i="1"/>
  <c r="AB438" i="1"/>
  <c r="AF438" i="1"/>
  <c r="AG438" i="1"/>
  <c r="AH438" i="1"/>
  <c r="AI438" i="1"/>
  <c r="H1194" i="1"/>
  <c r="I1194" i="1"/>
  <c r="Z1194" i="1"/>
  <c r="AA1194" i="1"/>
  <c r="AB1194" i="1"/>
  <c r="AF1194" i="1"/>
  <c r="AG1194" i="1"/>
  <c r="AH1194" i="1"/>
  <c r="AI1194" i="1"/>
  <c r="H1461" i="1"/>
  <c r="K1461" i="1" s="1"/>
  <c r="I1461" i="1"/>
  <c r="Z1461" i="1"/>
  <c r="AA1461" i="1"/>
  <c r="AB1461" i="1"/>
  <c r="AF1461" i="1"/>
  <c r="AG1461" i="1"/>
  <c r="AH1461" i="1"/>
  <c r="AI1461" i="1"/>
  <c r="H1167" i="1"/>
  <c r="I1167" i="1"/>
  <c r="Z1167" i="1"/>
  <c r="AA1167" i="1"/>
  <c r="AB1167" i="1"/>
  <c r="AF1167" i="1"/>
  <c r="AG1167" i="1"/>
  <c r="AH1167" i="1"/>
  <c r="AI1167" i="1"/>
  <c r="H887" i="1"/>
  <c r="K887" i="1" s="1"/>
  <c r="I887" i="1"/>
  <c r="Z887" i="1"/>
  <c r="AA887" i="1"/>
  <c r="AB887" i="1"/>
  <c r="AF887" i="1"/>
  <c r="AG887" i="1"/>
  <c r="AH887" i="1"/>
  <c r="AI887" i="1"/>
  <c r="H557" i="1"/>
  <c r="I557" i="1"/>
  <c r="Z557" i="1"/>
  <c r="AA557" i="1"/>
  <c r="AB557" i="1"/>
  <c r="AF557" i="1"/>
  <c r="AG557" i="1"/>
  <c r="AH557" i="1"/>
  <c r="AI557" i="1"/>
  <c r="H1462" i="1"/>
  <c r="I1462" i="1"/>
  <c r="K1462" i="1"/>
  <c r="Z1462" i="1"/>
  <c r="AA1462" i="1"/>
  <c r="AB1462" i="1"/>
  <c r="AF1462" i="1"/>
  <c r="AG1462" i="1"/>
  <c r="AH1462" i="1"/>
  <c r="AI1462" i="1"/>
  <c r="H2433" i="1"/>
  <c r="I2433" i="1"/>
  <c r="Z2433" i="1"/>
  <c r="AA2433" i="1"/>
  <c r="AB2433" i="1"/>
  <c r="AF2433" i="1"/>
  <c r="AG2433" i="1"/>
  <c r="AH2433" i="1"/>
  <c r="AI2433" i="1"/>
  <c r="H1168" i="1"/>
  <c r="I1168" i="1"/>
  <c r="Z1168" i="1"/>
  <c r="AA1168" i="1"/>
  <c r="AB1168" i="1"/>
  <c r="AF1168" i="1"/>
  <c r="AG1168" i="1"/>
  <c r="AH1168" i="1"/>
  <c r="AI1168" i="1"/>
  <c r="H1550" i="1"/>
  <c r="I1550" i="1"/>
  <c r="Z1550" i="1"/>
  <c r="AA1550" i="1"/>
  <c r="AB1550" i="1"/>
  <c r="AF1550" i="1"/>
  <c r="AG1550" i="1"/>
  <c r="AH1550" i="1"/>
  <c r="AI1550" i="1"/>
  <c r="H1679" i="1"/>
  <c r="I1679" i="1"/>
  <c r="Z1679" i="1"/>
  <c r="AA1679" i="1"/>
  <c r="AB1679" i="1"/>
  <c r="AF1679" i="1"/>
  <c r="AG1679" i="1"/>
  <c r="AH1679" i="1"/>
  <c r="AI1679" i="1"/>
  <c r="H1312" i="1"/>
  <c r="I1312" i="1"/>
  <c r="Z1312" i="1"/>
  <c r="AA1312" i="1"/>
  <c r="AB1312" i="1"/>
  <c r="AF1312" i="1"/>
  <c r="AG1312" i="1"/>
  <c r="AH1312" i="1"/>
  <c r="AI1312" i="1"/>
  <c r="H940" i="1"/>
  <c r="I940" i="1"/>
  <c r="Z940" i="1"/>
  <c r="AA940" i="1"/>
  <c r="AB940" i="1"/>
  <c r="AF940" i="1"/>
  <c r="AG940" i="1"/>
  <c r="AH940" i="1"/>
  <c r="AI940" i="1"/>
  <c r="H941" i="1"/>
  <c r="I941" i="1"/>
  <c r="Z941" i="1"/>
  <c r="AA941" i="1"/>
  <c r="AB941" i="1"/>
  <c r="AF941" i="1"/>
  <c r="AG941" i="1"/>
  <c r="AH941" i="1"/>
  <c r="AI941" i="1"/>
  <c r="H987" i="1"/>
  <c r="I987" i="1"/>
  <c r="Z987" i="1"/>
  <c r="AA987" i="1"/>
  <c r="AB987" i="1"/>
  <c r="AF987" i="1"/>
  <c r="AG987" i="1"/>
  <c r="AH987" i="1"/>
  <c r="AI987" i="1"/>
  <c r="H1950" i="1"/>
  <c r="I1950" i="1"/>
  <c r="Z1950" i="1"/>
  <c r="AA1950" i="1"/>
  <c r="AB1950" i="1"/>
  <c r="AF1950" i="1"/>
  <c r="AG1950" i="1"/>
  <c r="AH1950" i="1"/>
  <c r="AI1950" i="1"/>
  <c r="H2246" i="1"/>
  <c r="I2246" i="1"/>
  <c r="Z2246" i="1"/>
  <c r="AA2246" i="1"/>
  <c r="AB2246" i="1"/>
  <c r="AF2246" i="1"/>
  <c r="AG2246" i="1"/>
  <c r="AH2246" i="1"/>
  <c r="AI2246" i="1"/>
  <c r="H2151" i="1"/>
  <c r="I2151" i="1"/>
  <c r="K2151" i="1" s="1"/>
  <c r="Z2151" i="1"/>
  <c r="AA2151" i="1"/>
  <c r="AB2151" i="1"/>
  <c r="AF2151" i="1"/>
  <c r="AG2151" i="1"/>
  <c r="AH2151" i="1"/>
  <c r="AI2151" i="1"/>
  <c r="H2171" i="1"/>
  <c r="K2171" i="1" s="1"/>
  <c r="I2171" i="1"/>
  <c r="Z2171" i="1"/>
  <c r="AA2171" i="1"/>
  <c r="AB2171" i="1"/>
  <c r="AF2171" i="1"/>
  <c r="AG2171" i="1"/>
  <c r="AH2171" i="1"/>
  <c r="AI2171" i="1"/>
  <c r="H2328" i="1"/>
  <c r="I2328" i="1"/>
  <c r="Z2328" i="1"/>
  <c r="AA2328" i="1"/>
  <c r="AB2328" i="1"/>
  <c r="AF2328" i="1"/>
  <c r="AG2328" i="1"/>
  <c r="AH2328" i="1"/>
  <c r="AI2328" i="1"/>
  <c r="H2253" i="1"/>
  <c r="K2253" i="1" s="1"/>
  <c r="I2253" i="1"/>
  <c r="Z2253" i="1"/>
  <c r="AA2253" i="1"/>
  <c r="AB2253" i="1"/>
  <c r="AF2253" i="1"/>
  <c r="AG2253" i="1"/>
  <c r="AH2253" i="1"/>
  <c r="AI2253" i="1"/>
  <c r="H1861" i="1"/>
  <c r="I1861" i="1"/>
  <c r="Z1861" i="1"/>
  <c r="AA1861" i="1"/>
  <c r="AB1861" i="1"/>
  <c r="AF1861" i="1"/>
  <c r="AG1861" i="1"/>
  <c r="AH1861" i="1"/>
  <c r="AI1861" i="1"/>
  <c r="H1033" i="1"/>
  <c r="K1033" i="1" s="1"/>
  <c r="I1033" i="1"/>
  <c r="Z1033" i="1"/>
  <c r="AA1033" i="1"/>
  <c r="AB1033" i="1"/>
  <c r="AF1033" i="1"/>
  <c r="AG1033" i="1"/>
  <c r="AH1033" i="1"/>
  <c r="AI1033" i="1"/>
  <c r="H774" i="1"/>
  <c r="K774" i="1" s="1"/>
  <c r="I774" i="1"/>
  <c r="Z774" i="1"/>
  <c r="AA774" i="1"/>
  <c r="AB774" i="1"/>
  <c r="AF774" i="1"/>
  <c r="AG774" i="1"/>
  <c r="AH774" i="1"/>
  <c r="AI774" i="1"/>
  <c r="H1077" i="1"/>
  <c r="I1077" i="1"/>
  <c r="Z1077" i="1"/>
  <c r="AA1077" i="1"/>
  <c r="AB1077" i="1"/>
  <c r="AF1077" i="1"/>
  <c r="AG1077" i="1"/>
  <c r="AH1077" i="1"/>
  <c r="AI1077" i="1"/>
  <c r="H1802" i="1"/>
  <c r="K1802" i="1" s="1"/>
  <c r="I1802" i="1"/>
  <c r="Z1802" i="1"/>
  <c r="AA1802" i="1"/>
  <c r="AB1802" i="1"/>
  <c r="AF1802" i="1"/>
  <c r="AG1802" i="1"/>
  <c r="AH1802" i="1"/>
  <c r="AI1802" i="1"/>
  <c r="H1951" i="1"/>
  <c r="I1951" i="1"/>
  <c r="Z1951" i="1"/>
  <c r="AA1951" i="1"/>
  <c r="AB1951" i="1"/>
  <c r="AF1951" i="1"/>
  <c r="AG1951" i="1"/>
  <c r="AH1951" i="1"/>
  <c r="AI1951" i="1"/>
  <c r="H1463" i="1"/>
  <c r="K1463" i="1" s="1"/>
  <c r="I1463" i="1"/>
  <c r="Z1463" i="1"/>
  <c r="AA1463" i="1"/>
  <c r="AB1463" i="1"/>
  <c r="AF1463" i="1"/>
  <c r="AG1463" i="1"/>
  <c r="AH1463" i="1"/>
  <c r="AI1463" i="1"/>
  <c r="H1621" i="1"/>
  <c r="I1621" i="1"/>
  <c r="Z1621" i="1"/>
  <c r="AA1621" i="1"/>
  <c r="AB1621" i="1"/>
  <c r="AF1621" i="1"/>
  <c r="AG1621" i="1"/>
  <c r="AH1621" i="1"/>
  <c r="AI1621" i="1"/>
  <c r="H1203" i="1"/>
  <c r="K1203" i="1" s="1"/>
  <c r="I1203" i="1"/>
  <c r="Z1203" i="1"/>
  <c r="AA1203" i="1"/>
  <c r="AB1203" i="1"/>
  <c r="AF1203" i="1"/>
  <c r="AG1203" i="1"/>
  <c r="AH1203" i="1"/>
  <c r="AI1203" i="1"/>
  <c r="H472" i="1"/>
  <c r="I472" i="1"/>
  <c r="Z472" i="1"/>
  <c r="AA472" i="1"/>
  <c r="AB472" i="1"/>
  <c r="AF472" i="1"/>
  <c r="AG472" i="1"/>
  <c r="AH472" i="1"/>
  <c r="AI472" i="1"/>
  <c r="H1551" i="1"/>
  <c r="K1551" i="1" s="1"/>
  <c r="I1551" i="1"/>
  <c r="Z1551" i="1"/>
  <c r="AA1551" i="1"/>
  <c r="AB1551" i="1"/>
  <c r="AF1551" i="1"/>
  <c r="AG1551" i="1"/>
  <c r="AH1551" i="1"/>
  <c r="AI1551" i="1"/>
  <c r="H2029" i="1"/>
  <c r="I2029" i="1"/>
  <c r="Z2029" i="1"/>
  <c r="AA2029" i="1"/>
  <c r="AB2029" i="1"/>
  <c r="AF2029" i="1"/>
  <c r="AG2029" i="1"/>
  <c r="AH2029" i="1"/>
  <c r="AI2029" i="1"/>
  <c r="H1464" i="1"/>
  <c r="I1464" i="1"/>
  <c r="Z1464" i="1"/>
  <c r="AA1464" i="1"/>
  <c r="AB1464" i="1"/>
  <c r="AF1464" i="1"/>
  <c r="AG1464" i="1"/>
  <c r="AH1464" i="1"/>
  <c r="AI1464" i="1"/>
  <c r="H389" i="1"/>
  <c r="I389" i="1"/>
  <c r="Z389" i="1"/>
  <c r="AA389" i="1"/>
  <c r="AB389" i="1"/>
  <c r="AF389" i="1"/>
  <c r="AG389" i="1"/>
  <c r="AH389" i="1"/>
  <c r="AI389" i="1"/>
  <c r="H823" i="1"/>
  <c r="I823" i="1"/>
  <c r="Z823" i="1"/>
  <c r="AA823" i="1"/>
  <c r="AB823" i="1"/>
  <c r="AF823" i="1"/>
  <c r="AG823" i="1"/>
  <c r="AH823" i="1"/>
  <c r="AI823" i="1"/>
  <c r="H1870" i="1"/>
  <c r="I1870" i="1"/>
  <c r="Z1870" i="1"/>
  <c r="AA1870" i="1"/>
  <c r="AB1870" i="1"/>
  <c r="AF1870" i="1"/>
  <c r="AG1870" i="1"/>
  <c r="AH1870" i="1"/>
  <c r="AI1870" i="1"/>
  <c r="H1354" i="1"/>
  <c r="I1354" i="1"/>
  <c r="Z1354" i="1"/>
  <c r="AA1354" i="1"/>
  <c r="AB1354" i="1"/>
  <c r="AF1354" i="1"/>
  <c r="AG1354" i="1"/>
  <c r="AH1354" i="1"/>
  <c r="AI1354" i="1"/>
  <c r="H1078" i="1"/>
  <c r="I1078" i="1"/>
  <c r="Z1078" i="1"/>
  <c r="AA1078" i="1"/>
  <c r="AB1078" i="1"/>
  <c r="AF1078" i="1"/>
  <c r="AG1078" i="1"/>
  <c r="AH1078" i="1"/>
  <c r="AI1078" i="1"/>
  <c r="H1972" i="1"/>
  <c r="I1972" i="1"/>
  <c r="Z1972" i="1"/>
  <c r="AA1972" i="1"/>
  <c r="AB1972" i="1"/>
  <c r="AF1972" i="1"/>
  <c r="AG1972" i="1"/>
  <c r="AH1972" i="1"/>
  <c r="AI1972" i="1"/>
  <c r="H2334" i="1"/>
  <c r="I2334" i="1"/>
  <c r="Z2334" i="1"/>
  <c r="AA2334" i="1"/>
  <c r="AB2334" i="1"/>
  <c r="AF2334" i="1"/>
  <c r="AG2334" i="1"/>
  <c r="AH2334" i="1"/>
  <c r="AI2334" i="1"/>
  <c r="H1341" i="1"/>
  <c r="I1341" i="1"/>
  <c r="Z1341" i="1"/>
  <c r="AA1341" i="1"/>
  <c r="AB1341" i="1"/>
  <c r="AF1341" i="1"/>
  <c r="AG1341" i="1"/>
  <c r="AH1341" i="1"/>
  <c r="AI1341" i="1"/>
  <c r="H618" i="1"/>
  <c r="I618" i="1"/>
  <c r="Z618" i="1"/>
  <c r="AA618" i="1"/>
  <c r="AB618" i="1"/>
  <c r="AF618" i="1"/>
  <c r="AG618" i="1"/>
  <c r="AH618" i="1"/>
  <c r="AI618" i="1"/>
  <c r="H222" i="1"/>
  <c r="I222" i="1"/>
  <c r="Z222" i="1"/>
  <c r="AA222" i="1"/>
  <c r="AB222" i="1"/>
  <c r="AF222" i="1"/>
  <c r="AG222" i="1"/>
  <c r="AH222" i="1"/>
  <c r="AI222" i="1"/>
  <c r="H223" i="1"/>
  <c r="I223" i="1"/>
  <c r="Z223" i="1"/>
  <c r="AA223" i="1"/>
  <c r="AB223" i="1"/>
  <c r="AF223" i="1"/>
  <c r="AG223" i="1"/>
  <c r="AH223" i="1"/>
  <c r="AI223" i="1"/>
  <c r="H1590" i="1"/>
  <c r="I1590" i="1"/>
  <c r="Z1590" i="1"/>
  <c r="AA1590" i="1"/>
  <c r="AB1590" i="1"/>
  <c r="AF1590" i="1"/>
  <c r="AG1590" i="1"/>
  <c r="AH1590" i="1"/>
  <c r="AI1590" i="1"/>
  <c r="H1465" i="1"/>
  <c r="I1465" i="1"/>
  <c r="Z1465" i="1"/>
  <c r="AA1465" i="1"/>
  <c r="AB1465" i="1"/>
  <c r="AF1465" i="1"/>
  <c r="AG1465" i="1"/>
  <c r="AH1465" i="1"/>
  <c r="AI1465" i="1"/>
  <c r="H2393" i="1"/>
  <c r="I2393" i="1"/>
  <c r="Z2393" i="1"/>
  <c r="AA2393" i="1"/>
  <c r="AB2393" i="1"/>
  <c r="AF2393" i="1"/>
  <c r="AG2393" i="1"/>
  <c r="AH2393" i="1"/>
  <c r="AI2393" i="1"/>
  <c r="H1839" i="1"/>
  <c r="I1839" i="1"/>
  <c r="Z1839" i="1"/>
  <c r="AA1839" i="1"/>
  <c r="AB1839" i="1"/>
  <c r="AF1839" i="1"/>
  <c r="AG1839" i="1"/>
  <c r="AH1839" i="1"/>
  <c r="AI1839" i="1"/>
  <c r="H1178" i="1"/>
  <c r="I1178" i="1"/>
  <c r="Z1178" i="1"/>
  <c r="AA1178" i="1"/>
  <c r="AB1178" i="1"/>
  <c r="AF1178" i="1"/>
  <c r="AG1178" i="1"/>
  <c r="AH1178" i="1"/>
  <c r="AI1178" i="1"/>
  <c r="H2464" i="1"/>
  <c r="I2464" i="1"/>
  <c r="Z2464" i="1"/>
  <c r="AA2464" i="1"/>
  <c r="AB2464" i="1"/>
  <c r="AF2464" i="1"/>
  <c r="AG2464" i="1"/>
  <c r="AH2464" i="1"/>
  <c r="AI2464" i="1"/>
  <c r="H558" i="1"/>
  <c r="I558" i="1"/>
  <c r="Z558" i="1"/>
  <c r="AA558" i="1"/>
  <c r="AB558" i="1"/>
  <c r="AF558" i="1"/>
  <c r="AG558" i="1"/>
  <c r="AH558" i="1"/>
  <c r="AI558" i="1"/>
  <c r="H697" i="1"/>
  <c r="I697" i="1"/>
  <c r="Z697" i="1"/>
  <c r="AA697" i="1"/>
  <c r="AB697" i="1"/>
  <c r="AF697" i="1"/>
  <c r="AG697" i="1"/>
  <c r="AH697" i="1"/>
  <c r="AI697" i="1"/>
  <c r="H619" i="1"/>
  <c r="I619" i="1"/>
  <c r="Z619" i="1"/>
  <c r="AA619" i="1"/>
  <c r="AB619" i="1"/>
  <c r="AF619" i="1"/>
  <c r="AG619" i="1"/>
  <c r="AH619" i="1"/>
  <c r="AI619" i="1"/>
  <c r="H620" i="1"/>
  <c r="I620" i="1"/>
  <c r="Z620" i="1"/>
  <c r="AA620" i="1"/>
  <c r="AB620" i="1"/>
  <c r="AF620" i="1"/>
  <c r="AG620" i="1"/>
  <c r="AH620" i="1"/>
  <c r="AI620" i="1"/>
  <c r="H621" i="1"/>
  <c r="I621" i="1"/>
  <c r="Z621" i="1"/>
  <c r="AA621" i="1"/>
  <c r="AB621" i="1"/>
  <c r="AF621" i="1"/>
  <c r="AG621" i="1"/>
  <c r="AH621" i="1"/>
  <c r="AI621" i="1"/>
  <c r="H698" i="1"/>
  <c r="I698" i="1"/>
  <c r="Z698" i="1"/>
  <c r="AA698" i="1"/>
  <c r="AB698" i="1"/>
  <c r="AF698" i="1"/>
  <c r="AG698" i="1"/>
  <c r="AH698" i="1"/>
  <c r="AI698" i="1"/>
  <c r="H622" i="1"/>
  <c r="I622" i="1"/>
  <c r="Z622" i="1"/>
  <c r="AA622" i="1"/>
  <c r="AB622" i="1"/>
  <c r="AF622" i="1"/>
  <c r="AG622" i="1"/>
  <c r="AH622" i="1"/>
  <c r="AI622" i="1"/>
  <c r="H1466" i="1"/>
  <c r="I1466" i="1"/>
  <c r="Z1466" i="1"/>
  <c r="AA1466" i="1"/>
  <c r="AB1466" i="1"/>
  <c r="AF1466" i="1"/>
  <c r="AG1466" i="1"/>
  <c r="AH1466" i="1"/>
  <c r="AI1466" i="1"/>
  <c r="H1313" i="1"/>
  <c r="I1313" i="1"/>
  <c r="Z1313" i="1"/>
  <c r="AA1313" i="1"/>
  <c r="AB1313" i="1"/>
  <c r="AF1313" i="1"/>
  <c r="AG1313" i="1"/>
  <c r="AH1313" i="1"/>
  <c r="AI1313" i="1"/>
  <c r="H559" i="1"/>
  <c r="I559" i="1"/>
  <c r="Z559" i="1"/>
  <c r="AA559" i="1"/>
  <c r="AB559" i="1"/>
  <c r="AF559" i="1"/>
  <c r="AG559" i="1"/>
  <c r="AH559" i="1"/>
  <c r="AI559" i="1"/>
  <c r="H473" i="1"/>
  <c r="I473" i="1"/>
  <c r="Z473" i="1"/>
  <c r="AA473" i="1"/>
  <c r="AB473" i="1"/>
  <c r="AF473" i="1"/>
  <c r="AG473" i="1"/>
  <c r="AH473" i="1"/>
  <c r="AI473" i="1"/>
  <c r="H474" i="1"/>
  <c r="I474" i="1"/>
  <c r="Z474" i="1"/>
  <c r="AA474" i="1"/>
  <c r="AB474" i="1"/>
  <c r="AF474" i="1"/>
  <c r="AG474" i="1"/>
  <c r="AH474" i="1"/>
  <c r="AI474" i="1"/>
  <c r="H475" i="1"/>
  <c r="I475" i="1"/>
  <c r="Z475" i="1"/>
  <c r="AA475" i="1"/>
  <c r="AB475" i="1"/>
  <c r="AF475" i="1"/>
  <c r="AG475" i="1"/>
  <c r="AH475" i="1"/>
  <c r="AI475" i="1"/>
  <c r="H1414" i="1"/>
  <c r="I1414" i="1"/>
  <c r="Z1414" i="1"/>
  <c r="AA1414" i="1"/>
  <c r="AB1414" i="1"/>
  <c r="AF1414" i="1"/>
  <c r="AG1414" i="1"/>
  <c r="AH1414" i="1"/>
  <c r="AI1414" i="1"/>
  <c r="H2019" i="1"/>
  <c r="I2019" i="1"/>
  <c r="Z2019" i="1"/>
  <c r="AA2019" i="1"/>
  <c r="AB2019" i="1"/>
  <c r="AF2019" i="1"/>
  <c r="AG2019" i="1"/>
  <c r="AH2019" i="1"/>
  <c r="AI2019" i="1"/>
  <c r="H560" i="1"/>
  <c r="I560" i="1"/>
  <c r="Z560" i="1"/>
  <c r="AA560" i="1"/>
  <c r="AB560" i="1"/>
  <c r="AF560" i="1"/>
  <c r="AG560" i="1"/>
  <c r="AH560" i="1"/>
  <c r="AI560" i="1"/>
  <c r="H2099" i="1"/>
  <c r="I2099" i="1"/>
  <c r="Z2099" i="1"/>
  <c r="AA2099" i="1"/>
  <c r="AB2099" i="1"/>
  <c r="AF2099" i="1"/>
  <c r="AG2099" i="1"/>
  <c r="AH2099" i="1"/>
  <c r="AI2099" i="1"/>
  <c r="H1906" i="1"/>
  <c r="I1906" i="1"/>
  <c r="Z1906" i="1"/>
  <c r="AA1906" i="1"/>
  <c r="AB1906" i="1"/>
  <c r="AF1906" i="1"/>
  <c r="AG1906" i="1"/>
  <c r="AH1906" i="1"/>
  <c r="AI1906" i="1"/>
  <c r="H1079" i="1"/>
  <c r="I1079" i="1"/>
  <c r="Z1079" i="1"/>
  <c r="AA1079" i="1"/>
  <c r="AB1079" i="1"/>
  <c r="AF1079" i="1"/>
  <c r="AG1079" i="1"/>
  <c r="AH1079" i="1"/>
  <c r="AI1079" i="1"/>
  <c r="H732" i="1"/>
  <c r="I732" i="1"/>
  <c r="Z732" i="1"/>
  <c r="AA732" i="1"/>
  <c r="AB732" i="1"/>
  <c r="AF732" i="1"/>
  <c r="AG732" i="1"/>
  <c r="AH732" i="1"/>
  <c r="AI732" i="1"/>
  <c r="H525" i="1"/>
  <c r="I525" i="1"/>
  <c r="Z525" i="1"/>
  <c r="AA525" i="1"/>
  <c r="AB525" i="1"/>
  <c r="AF525" i="1"/>
  <c r="AG525" i="1"/>
  <c r="AH525" i="1"/>
  <c r="AI525" i="1"/>
  <c r="H179" i="1"/>
  <c r="I179" i="1"/>
  <c r="Z179" i="1"/>
  <c r="AA179" i="1"/>
  <c r="AB179" i="1"/>
  <c r="AF179" i="1"/>
  <c r="AG179" i="1"/>
  <c r="AH179" i="1"/>
  <c r="AI179" i="1"/>
  <c r="H180" i="1"/>
  <c r="I180" i="1"/>
  <c r="Z180" i="1"/>
  <c r="AA180" i="1"/>
  <c r="AB180" i="1"/>
  <c r="AF180" i="1"/>
  <c r="AG180" i="1"/>
  <c r="AH180" i="1"/>
  <c r="AI180" i="1"/>
  <c r="H1973" i="1"/>
  <c r="I1973" i="1"/>
  <c r="Z1973" i="1"/>
  <c r="AA1973" i="1"/>
  <c r="AB1973" i="1"/>
  <c r="AF1973" i="1"/>
  <c r="AG1973" i="1"/>
  <c r="AH1973" i="1"/>
  <c r="AI1973" i="1"/>
  <c r="H258" i="1"/>
  <c r="I258" i="1"/>
  <c r="Z258" i="1"/>
  <c r="AA258" i="1"/>
  <c r="AB258" i="1"/>
  <c r="AF258" i="1"/>
  <c r="AG258" i="1"/>
  <c r="AH258" i="1"/>
  <c r="AI258" i="1"/>
  <c r="H2247" i="1"/>
  <c r="I2247" i="1"/>
  <c r="Z2247" i="1"/>
  <c r="AA2247" i="1"/>
  <c r="AB2247" i="1"/>
  <c r="AF2247" i="1"/>
  <c r="AG2247" i="1"/>
  <c r="AH2247" i="1"/>
  <c r="AI2247" i="1"/>
  <c r="H2254" i="1"/>
  <c r="I2254" i="1"/>
  <c r="Z2254" i="1"/>
  <c r="AA2254" i="1"/>
  <c r="AB2254" i="1"/>
  <c r="AF2254" i="1"/>
  <c r="AG2254" i="1"/>
  <c r="AH2254" i="1"/>
  <c r="AI2254" i="1"/>
  <c r="H284" i="1"/>
  <c r="I284" i="1"/>
  <c r="Z284" i="1"/>
  <c r="AA284" i="1"/>
  <c r="AB284" i="1"/>
  <c r="AF284" i="1"/>
  <c r="AG284" i="1"/>
  <c r="AH284" i="1"/>
  <c r="AI284" i="1"/>
  <c r="H623" i="1"/>
  <c r="I623" i="1"/>
  <c r="Z623" i="1"/>
  <c r="AA623" i="1"/>
  <c r="AB623" i="1"/>
  <c r="AF623" i="1"/>
  <c r="AG623" i="1"/>
  <c r="AH623" i="1"/>
  <c r="AI623" i="1"/>
  <c r="H917" i="1"/>
  <c r="I917" i="1"/>
  <c r="Z917" i="1"/>
  <c r="AA917" i="1"/>
  <c r="AB917" i="1"/>
  <c r="AF917" i="1"/>
  <c r="AG917" i="1"/>
  <c r="AH917" i="1"/>
  <c r="AI917" i="1"/>
  <c r="H668" i="1"/>
  <c r="I668" i="1"/>
  <c r="Z668" i="1"/>
  <c r="AA668" i="1"/>
  <c r="AB668" i="1"/>
  <c r="AF668" i="1"/>
  <c r="AG668" i="1"/>
  <c r="AH668" i="1"/>
  <c r="AI668" i="1"/>
  <c r="H699" i="1"/>
  <c r="I699" i="1"/>
  <c r="Z699" i="1"/>
  <c r="AA699" i="1"/>
  <c r="AB699" i="1"/>
  <c r="AF699" i="1"/>
  <c r="AG699" i="1"/>
  <c r="AH699" i="1"/>
  <c r="AI699" i="1"/>
  <c r="H1747" i="1"/>
  <c r="I1747" i="1"/>
  <c r="Z1747" i="1"/>
  <c r="AA1747" i="1"/>
  <c r="AB1747" i="1"/>
  <c r="AF1747" i="1"/>
  <c r="AG1747" i="1"/>
  <c r="AH1747" i="1"/>
  <c r="AI1747" i="1"/>
  <c r="H1314" i="1"/>
  <c r="I1314" i="1"/>
  <c r="Z1314" i="1"/>
  <c r="AA1314" i="1"/>
  <c r="AB1314" i="1"/>
  <c r="AF1314" i="1"/>
  <c r="AG1314" i="1"/>
  <c r="AH1314" i="1"/>
  <c r="AI1314" i="1"/>
  <c r="H988" i="1"/>
  <c r="I988" i="1"/>
  <c r="Z988" i="1"/>
  <c r="AA988" i="1"/>
  <c r="AB988" i="1"/>
  <c r="AF988" i="1"/>
  <c r="AG988" i="1"/>
  <c r="AH988" i="1"/>
  <c r="AI988" i="1"/>
  <c r="H2056" i="1"/>
  <c r="I2056" i="1"/>
  <c r="Z2056" i="1"/>
  <c r="AA2056" i="1"/>
  <c r="AB2056" i="1"/>
  <c r="AF2056" i="1"/>
  <c r="AG2056" i="1"/>
  <c r="AH2056" i="1"/>
  <c r="AI2056" i="1"/>
  <c r="H1823" i="1"/>
  <c r="I1823" i="1"/>
  <c r="Z1823" i="1"/>
  <c r="AA1823" i="1"/>
  <c r="AB1823" i="1"/>
  <c r="AF1823" i="1"/>
  <c r="AG1823" i="1"/>
  <c r="AH1823" i="1"/>
  <c r="AI1823" i="1"/>
  <c r="H624" i="1"/>
  <c r="I624" i="1"/>
  <c r="Z624" i="1"/>
  <c r="AA624" i="1"/>
  <c r="AB624" i="1"/>
  <c r="AF624" i="1"/>
  <c r="AG624" i="1"/>
  <c r="AH624" i="1"/>
  <c r="AI624" i="1"/>
  <c r="H1034" i="1"/>
  <c r="I1034" i="1"/>
  <c r="Z1034" i="1"/>
  <c r="AA1034" i="1"/>
  <c r="AB1034" i="1"/>
  <c r="AF1034" i="1"/>
  <c r="AG1034" i="1"/>
  <c r="AH1034" i="1"/>
  <c r="AI1034" i="1"/>
  <c r="H1080" i="1"/>
  <c r="I1080" i="1"/>
  <c r="Z1080" i="1"/>
  <c r="AA1080" i="1"/>
  <c r="AB1080" i="1"/>
  <c r="AF1080" i="1"/>
  <c r="AG1080" i="1"/>
  <c r="AH1080" i="1"/>
  <c r="AI1080" i="1"/>
  <c r="H2172" i="1"/>
  <c r="I2172" i="1"/>
  <c r="Z2172" i="1"/>
  <c r="AA2172" i="1"/>
  <c r="AB2172" i="1"/>
  <c r="AF2172" i="1"/>
  <c r="AG2172" i="1"/>
  <c r="AH2172" i="1"/>
  <c r="AI2172" i="1"/>
  <c r="H1401" i="1"/>
  <c r="I1401" i="1"/>
  <c r="Z1401" i="1"/>
  <c r="AA1401" i="1"/>
  <c r="AB1401" i="1"/>
  <c r="AF1401" i="1"/>
  <c r="AG1401" i="1"/>
  <c r="AH1401" i="1"/>
  <c r="AI1401" i="1"/>
  <c r="H1022" i="1"/>
  <c r="I1022" i="1"/>
  <c r="Z1022" i="1"/>
  <c r="AA1022" i="1"/>
  <c r="AB1022" i="1"/>
  <c r="AF1022" i="1"/>
  <c r="AG1022" i="1"/>
  <c r="AH1022" i="1"/>
  <c r="AI1022" i="1"/>
  <c r="H708" i="1"/>
  <c r="I708" i="1"/>
  <c r="Z708" i="1"/>
  <c r="AA708" i="1"/>
  <c r="AB708" i="1"/>
  <c r="AF708" i="1"/>
  <c r="AG708" i="1"/>
  <c r="AH708" i="1"/>
  <c r="AI708" i="1"/>
  <c r="H1552" i="1"/>
  <c r="I1552" i="1"/>
  <c r="Z1552" i="1"/>
  <c r="AA1552" i="1"/>
  <c r="AB1552" i="1"/>
  <c r="AF1552" i="1"/>
  <c r="AG1552" i="1"/>
  <c r="AH1552" i="1"/>
  <c r="AI1552" i="1"/>
  <c r="H2279" i="1"/>
  <c r="I2279" i="1"/>
  <c r="Z2279" i="1"/>
  <c r="AA2279" i="1"/>
  <c r="AB2279" i="1"/>
  <c r="AF2279" i="1"/>
  <c r="AG2279" i="1"/>
  <c r="AH2279" i="1"/>
  <c r="AI2279" i="1"/>
  <c r="H2354" i="1"/>
  <c r="I2354" i="1"/>
  <c r="Z2354" i="1"/>
  <c r="AA2354" i="1"/>
  <c r="AB2354" i="1"/>
  <c r="AF2354" i="1"/>
  <c r="AG2354" i="1"/>
  <c r="AH2354" i="1"/>
  <c r="AI2354" i="1"/>
  <c r="H1748" i="1"/>
  <c r="I1748" i="1"/>
  <c r="Z1748" i="1"/>
  <c r="AA1748" i="1"/>
  <c r="AB1748" i="1"/>
  <c r="AF1748" i="1"/>
  <c r="AG1748" i="1"/>
  <c r="AH1748" i="1"/>
  <c r="AI1748" i="1"/>
  <c r="H942" i="1"/>
  <c r="I942" i="1"/>
  <c r="Z942" i="1"/>
  <c r="AA942" i="1"/>
  <c r="AB942" i="1"/>
  <c r="AF942" i="1"/>
  <c r="AG942" i="1"/>
  <c r="AJ942" i="1" s="1"/>
  <c r="AH942" i="1"/>
  <c r="AI942" i="1"/>
  <c r="H1979" i="1"/>
  <c r="I1979" i="1"/>
  <c r="Z1979" i="1"/>
  <c r="AA1979" i="1"/>
  <c r="AB1979" i="1"/>
  <c r="AF1979" i="1"/>
  <c r="AG1979" i="1"/>
  <c r="AH1979" i="1"/>
  <c r="AI1979" i="1"/>
  <c r="H1224" i="1"/>
  <c r="I1224" i="1"/>
  <c r="Z1224" i="1"/>
  <c r="AA1224" i="1"/>
  <c r="AB1224" i="1"/>
  <c r="AF1224" i="1"/>
  <c r="AG1224" i="1"/>
  <c r="AJ1224" i="1" s="1"/>
  <c r="AH1224" i="1"/>
  <c r="AI1224" i="1"/>
  <c r="H775" i="1"/>
  <c r="I775" i="1"/>
  <c r="Z775" i="1"/>
  <c r="AA775" i="1"/>
  <c r="AB775" i="1"/>
  <c r="AF775" i="1"/>
  <c r="AG775" i="1"/>
  <c r="AH775" i="1"/>
  <c r="AI775" i="1"/>
  <c r="H1715" i="1"/>
  <c r="I1715" i="1"/>
  <c r="Z1715" i="1"/>
  <c r="AA1715" i="1"/>
  <c r="AB1715" i="1"/>
  <c r="AF1715" i="1"/>
  <c r="AG1715" i="1"/>
  <c r="AJ1715" i="1" s="1"/>
  <c r="AH1715" i="1"/>
  <c r="AI1715" i="1"/>
  <c r="H2353" i="1"/>
  <c r="I2353" i="1"/>
  <c r="Z2353" i="1"/>
  <c r="AA2353" i="1"/>
  <c r="AB2353" i="1"/>
  <c r="AF2353" i="1"/>
  <c r="AG2353" i="1"/>
  <c r="AH2353" i="1"/>
  <c r="AI2353" i="1"/>
  <c r="H796" i="1"/>
  <c r="I796" i="1"/>
  <c r="Z796" i="1"/>
  <c r="AA796" i="1"/>
  <c r="AB796" i="1"/>
  <c r="AF796" i="1"/>
  <c r="AG796" i="1"/>
  <c r="AJ796" i="1" s="1"/>
  <c r="AH796" i="1"/>
  <c r="AI796" i="1"/>
  <c r="H2314" i="1"/>
  <c r="I2314" i="1"/>
  <c r="Z2314" i="1"/>
  <c r="AA2314" i="1"/>
  <c r="AB2314" i="1"/>
  <c r="AF2314" i="1"/>
  <c r="AG2314" i="1"/>
  <c r="AH2314" i="1"/>
  <c r="AI2314" i="1"/>
  <c r="H2158" i="1"/>
  <c r="I2158" i="1"/>
  <c r="Z2158" i="1"/>
  <c r="AA2158" i="1"/>
  <c r="AB2158" i="1"/>
  <c r="AF2158" i="1"/>
  <c r="AG2158" i="1"/>
  <c r="AJ2158" i="1" s="1"/>
  <c r="AH2158" i="1"/>
  <c r="AI2158" i="1"/>
  <c r="H1195" i="1"/>
  <c r="I1195" i="1"/>
  <c r="Z1195" i="1"/>
  <c r="AA1195" i="1"/>
  <c r="AB1195" i="1"/>
  <c r="AF1195" i="1"/>
  <c r="AG1195" i="1"/>
  <c r="AH1195" i="1"/>
  <c r="AI1195" i="1"/>
  <c r="H2463" i="1"/>
  <c r="I2463" i="1"/>
  <c r="Z2463" i="1"/>
  <c r="AA2463" i="1"/>
  <c r="AB2463" i="1"/>
  <c r="AF2463" i="1"/>
  <c r="AG2463" i="1"/>
  <c r="AJ2463" i="1" s="1"/>
  <c r="AH2463" i="1"/>
  <c r="AI2463" i="1"/>
  <c r="H2350" i="1"/>
  <c r="I2350" i="1"/>
  <c r="Z2350" i="1"/>
  <c r="AA2350" i="1"/>
  <c r="AB2350" i="1"/>
  <c r="AF2350" i="1"/>
  <c r="AG2350" i="1"/>
  <c r="AH2350" i="1"/>
  <c r="AI2350" i="1"/>
  <c r="H1671" i="1"/>
  <c r="I1671" i="1"/>
  <c r="Z1671" i="1"/>
  <c r="AA1671" i="1"/>
  <c r="AB1671" i="1"/>
  <c r="AF1671" i="1"/>
  <c r="AG1671" i="1"/>
  <c r="AJ1671" i="1" s="1"/>
  <c r="AH1671" i="1"/>
  <c r="AI1671" i="1"/>
  <c r="H1342" i="1"/>
  <c r="I1342" i="1"/>
  <c r="Z1342" i="1"/>
  <c r="AA1342" i="1"/>
  <c r="AB1342" i="1"/>
  <c r="AF1342" i="1"/>
  <c r="AG1342" i="1"/>
  <c r="AH1342" i="1"/>
  <c r="AI1342" i="1"/>
  <c r="H2046" i="1"/>
  <c r="I2046" i="1"/>
  <c r="Z2046" i="1"/>
  <c r="AA2046" i="1"/>
  <c r="AB2046" i="1"/>
  <c r="AF2046" i="1"/>
  <c r="AG2046" i="1"/>
  <c r="AJ2046" i="1" s="1"/>
  <c r="AH2046" i="1"/>
  <c r="AI2046" i="1"/>
  <c r="H1622" i="1"/>
  <c r="I1622" i="1"/>
  <c r="Z1622" i="1"/>
  <c r="AA1622" i="1"/>
  <c r="AB1622" i="1"/>
  <c r="AF1622" i="1"/>
  <c r="AG1622" i="1"/>
  <c r="AH1622" i="1"/>
  <c r="AI1622" i="1"/>
  <c r="H1225" i="1"/>
  <c r="I1225" i="1"/>
  <c r="Z1225" i="1"/>
  <c r="AA1225" i="1"/>
  <c r="AB1225" i="1"/>
  <c r="AF1225" i="1"/>
  <c r="AG1225" i="1"/>
  <c r="AJ1225" i="1" s="1"/>
  <c r="AH1225" i="1"/>
  <c r="AI1225" i="1"/>
  <c r="H963" i="1"/>
  <c r="I963" i="1"/>
  <c r="Z963" i="1"/>
  <c r="AA963" i="1"/>
  <c r="AB963" i="1"/>
  <c r="AF963" i="1"/>
  <c r="AG963" i="1"/>
  <c r="AH963" i="1"/>
  <c r="AI963" i="1"/>
  <c r="H625" i="1"/>
  <c r="I625" i="1"/>
  <c r="Z625" i="1"/>
  <c r="AA625" i="1"/>
  <c r="AB625" i="1"/>
  <c r="AF625" i="1"/>
  <c r="AG625" i="1"/>
  <c r="AJ625" i="1" s="1"/>
  <c r="AH625" i="1"/>
  <c r="AI625" i="1"/>
  <c r="H1226" i="1"/>
  <c r="I1226" i="1"/>
  <c r="Z1226" i="1"/>
  <c r="AA1226" i="1"/>
  <c r="AB1226" i="1"/>
  <c r="AF1226" i="1"/>
  <c r="AG1226" i="1"/>
  <c r="AH1226" i="1"/>
  <c r="AI1226" i="1"/>
  <c r="H561" i="1"/>
  <c r="I561" i="1"/>
  <c r="Z561" i="1"/>
  <c r="AA561" i="1"/>
  <c r="AB561" i="1"/>
  <c r="AF561" i="1"/>
  <c r="AG561" i="1"/>
  <c r="AJ561" i="1" s="1"/>
  <c r="AH561" i="1"/>
  <c r="AI561" i="1"/>
  <c r="H1553" i="1"/>
  <c r="I1553" i="1"/>
  <c r="Z1553" i="1"/>
  <c r="AA1553" i="1"/>
  <c r="AB1553" i="1"/>
  <c r="AF1553" i="1"/>
  <c r="AG1553" i="1"/>
  <c r="AH1553" i="1"/>
  <c r="AI1553" i="1"/>
  <c r="H1127" i="1"/>
  <c r="I1127" i="1"/>
  <c r="Z1127" i="1"/>
  <c r="AA1127" i="1"/>
  <c r="AB1127" i="1"/>
  <c r="AF1127" i="1"/>
  <c r="AG1127" i="1"/>
  <c r="AJ1127" i="1" s="1"/>
  <c r="AH1127" i="1"/>
  <c r="AI1127" i="1"/>
  <c r="H2255" i="1"/>
  <c r="I2255" i="1"/>
  <c r="Z2255" i="1"/>
  <c r="AA2255" i="1"/>
  <c r="AB2255" i="1"/>
  <c r="AF2255" i="1"/>
  <c r="AG2255" i="1"/>
  <c r="AH2255" i="1"/>
  <c r="AI2255" i="1"/>
  <c r="H2084" i="1"/>
  <c r="I2084" i="1"/>
  <c r="Z2084" i="1"/>
  <c r="AA2084" i="1"/>
  <c r="AB2084" i="1"/>
  <c r="AF2084" i="1"/>
  <c r="AG2084" i="1"/>
  <c r="AJ2084" i="1" s="1"/>
  <c r="AH2084" i="1"/>
  <c r="AI2084" i="1"/>
  <c r="H2057" i="1"/>
  <c r="I2057" i="1"/>
  <c r="Z2057" i="1"/>
  <c r="AA2057" i="1"/>
  <c r="AB2057" i="1"/>
  <c r="AF2057" i="1"/>
  <c r="AG2057" i="1"/>
  <c r="AH2057" i="1"/>
  <c r="AI2057" i="1"/>
  <c r="H989" i="1"/>
  <c r="I989" i="1"/>
  <c r="Z989" i="1"/>
  <c r="AA989" i="1"/>
  <c r="AB989" i="1"/>
  <c r="AF989" i="1"/>
  <c r="AG989" i="1"/>
  <c r="AJ989" i="1" s="1"/>
  <c r="AH989" i="1"/>
  <c r="AI989" i="1"/>
  <c r="H224" i="1"/>
  <c r="I224" i="1"/>
  <c r="Z224" i="1"/>
  <c r="AA224" i="1"/>
  <c r="AB224" i="1"/>
  <c r="AF224" i="1"/>
  <c r="AG224" i="1"/>
  <c r="AH224" i="1"/>
  <c r="AI224" i="1"/>
  <c r="H2248" i="1"/>
  <c r="I2248" i="1"/>
  <c r="Z2248" i="1"/>
  <c r="AA2248" i="1"/>
  <c r="AB2248" i="1"/>
  <c r="AF2248" i="1"/>
  <c r="AG2248" i="1"/>
  <c r="AJ2248" i="1" s="1"/>
  <c r="AH2248" i="1"/>
  <c r="AI2248" i="1"/>
  <c r="H2068" i="1"/>
  <c r="I2068" i="1"/>
  <c r="Z2068" i="1"/>
  <c r="AA2068" i="1"/>
  <c r="AB2068" i="1"/>
  <c r="AF2068" i="1"/>
  <c r="AG2068" i="1"/>
  <c r="AH2068" i="1"/>
  <c r="AI2068" i="1"/>
  <c r="H1109" i="1"/>
  <c r="I1109" i="1"/>
  <c r="Z1109" i="1"/>
  <c r="AA1109" i="1"/>
  <c r="AB1109" i="1"/>
  <c r="AF1109" i="1"/>
  <c r="AG1109" i="1"/>
  <c r="AJ1109" i="1" s="1"/>
  <c r="AH1109" i="1"/>
  <c r="AI1109" i="1"/>
  <c r="H654" i="1"/>
  <c r="I654" i="1"/>
  <c r="Z654" i="1"/>
  <c r="AA654" i="1"/>
  <c r="AB654" i="1"/>
  <c r="AF654" i="1"/>
  <c r="AG654" i="1"/>
  <c r="AH654" i="1"/>
  <c r="AI654" i="1"/>
  <c r="H259" i="1"/>
  <c r="I259" i="1"/>
  <c r="Z259" i="1"/>
  <c r="AA259" i="1"/>
  <c r="AB259" i="1"/>
  <c r="AF259" i="1"/>
  <c r="AG259" i="1"/>
  <c r="AJ259" i="1" s="1"/>
  <c r="AH259" i="1"/>
  <c r="AI259" i="1"/>
  <c r="H943" i="1"/>
  <c r="I943" i="1"/>
  <c r="Z943" i="1"/>
  <c r="AA943" i="1"/>
  <c r="AB943" i="1"/>
  <c r="AF943" i="1"/>
  <c r="AG943" i="1"/>
  <c r="AH943" i="1"/>
  <c r="AI943" i="1"/>
  <c r="H1994" i="1"/>
  <c r="I1994" i="1"/>
  <c r="Z1994" i="1"/>
  <c r="AA1994" i="1"/>
  <c r="AB1994" i="1"/>
  <c r="AF1994" i="1"/>
  <c r="AG1994" i="1"/>
  <c r="AJ1994" i="1" s="1"/>
  <c r="AH1994" i="1"/>
  <c r="AI1994" i="1"/>
  <c r="H1315" i="1"/>
  <c r="I1315" i="1"/>
  <c r="Z1315" i="1"/>
  <c r="AA1315" i="1"/>
  <c r="AB1315" i="1"/>
  <c r="AF1315" i="1"/>
  <c r="AG1315" i="1"/>
  <c r="AH1315" i="1"/>
  <c r="AI1315" i="1"/>
  <c r="H1316" i="1"/>
  <c r="I1316" i="1"/>
  <c r="Z1316" i="1"/>
  <c r="AA1316" i="1"/>
  <c r="AB1316" i="1"/>
  <c r="AF1316" i="1"/>
  <c r="AG1316" i="1"/>
  <c r="AJ1316" i="1" s="1"/>
  <c r="AH1316" i="1"/>
  <c r="AI1316" i="1"/>
  <c r="H1317" i="1"/>
  <c r="I1317" i="1"/>
  <c r="Z1317" i="1"/>
  <c r="AA1317" i="1"/>
  <c r="AB1317" i="1"/>
  <c r="AF1317" i="1"/>
  <c r="AG1317" i="1"/>
  <c r="AH1317" i="1"/>
  <c r="AI1317" i="1"/>
  <c r="H562" i="1"/>
  <c r="I562" i="1"/>
  <c r="Z562" i="1"/>
  <c r="AA562" i="1"/>
  <c r="AB562" i="1"/>
  <c r="AF562" i="1"/>
  <c r="AG562" i="1"/>
  <c r="AJ562" i="1" s="1"/>
  <c r="AH562" i="1"/>
  <c r="AI562" i="1"/>
  <c r="H990" i="1"/>
  <c r="I990" i="1"/>
  <c r="Z990" i="1"/>
  <c r="AA990" i="1"/>
  <c r="AB990" i="1"/>
  <c r="AF990" i="1"/>
  <c r="AG990" i="1"/>
  <c r="AH990" i="1"/>
  <c r="AI990" i="1"/>
  <c r="H1888" i="1"/>
  <c r="I1888" i="1"/>
  <c r="Z1888" i="1"/>
  <c r="AA1888" i="1"/>
  <c r="AB1888" i="1"/>
  <c r="AF1888" i="1"/>
  <c r="AG1888" i="1"/>
  <c r="AJ1888" i="1" s="1"/>
  <c r="AH1888" i="1"/>
  <c r="AI1888" i="1"/>
  <c r="H2230" i="1"/>
  <c r="I2230" i="1"/>
  <c r="Z2230" i="1"/>
  <c r="AA2230" i="1"/>
  <c r="AB2230" i="1"/>
  <c r="AF2230" i="1"/>
  <c r="AG2230" i="1"/>
  <c r="AH2230" i="1"/>
  <c r="AI2230" i="1"/>
  <c r="H1376" i="1"/>
  <c r="I1376" i="1"/>
  <c r="Z1376" i="1"/>
  <c r="AA1376" i="1"/>
  <c r="AB1376" i="1"/>
  <c r="AF1376" i="1"/>
  <c r="AG1376" i="1"/>
  <c r="AJ1376" i="1" s="1"/>
  <c r="AH1376" i="1"/>
  <c r="AI1376" i="1"/>
  <c r="H1716" i="1"/>
  <c r="I1716" i="1"/>
  <c r="Z1716" i="1"/>
  <c r="AA1716" i="1"/>
  <c r="AB1716" i="1"/>
  <c r="AF1716" i="1"/>
  <c r="AG1716" i="1"/>
  <c r="AH1716" i="1"/>
  <c r="AI1716" i="1"/>
  <c r="H1925" i="1"/>
  <c r="I1925" i="1"/>
  <c r="Z1925" i="1"/>
  <c r="AA1925" i="1"/>
  <c r="AB1925" i="1"/>
  <c r="AF1925" i="1"/>
  <c r="AG1925" i="1"/>
  <c r="AJ1925" i="1" s="1"/>
  <c r="AH1925" i="1"/>
  <c r="AI1925" i="1"/>
  <c r="H563" i="1"/>
  <c r="I563" i="1"/>
  <c r="Z563" i="1"/>
  <c r="AA563" i="1"/>
  <c r="AB563" i="1"/>
  <c r="AF563" i="1"/>
  <c r="AG563" i="1"/>
  <c r="AH563" i="1"/>
  <c r="AI563" i="1"/>
  <c r="H944" i="1"/>
  <c r="I944" i="1"/>
  <c r="Z944" i="1"/>
  <c r="AA944" i="1"/>
  <c r="AB944" i="1"/>
  <c r="AF944" i="1"/>
  <c r="AG944" i="1"/>
  <c r="AJ944" i="1" s="1"/>
  <c r="AH944" i="1"/>
  <c r="AI944" i="1"/>
  <c r="H1227" i="1"/>
  <c r="I1227" i="1"/>
  <c r="Z1227" i="1"/>
  <c r="AA1227" i="1"/>
  <c r="AB1227" i="1"/>
  <c r="AF1227" i="1"/>
  <c r="AG1227" i="1"/>
  <c r="AH1227" i="1"/>
  <c r="AI1227" i="1"/>
  <c r="H1081" i="1"/>
  <c r="I1081" i="1"/>
  <c r="Z1081" i="1"/>
  <c r="AA1081" i="1"/>
  <c r="AB1081" i="1"/>
  <c r="AF1081" i="1"/>
  <c r="AG1081" i="1"/>
  <c r="AJ1081" i="1" s="1"/>
  <c r="AH1081" i="1"/>
  <c r="AI1081" i="1"/>
  <c r="H1554" i="1"/>
  <c r="I1554" i="1"/>
  <c r="Z1554" i="1"/>
  <c r="AA1554" i="1"/>
  <c r="AB1554" i="1"/>
  <c r="AF1554" i="1"/>
  <c r="AG1554" i="1"/>
  <c r="AH1554" i="1"/>
  <c r="AI1554" i="1"/>
  <c r="H2105" i="1"/>
  <c r="I2105" i="1"/>
  <c r="Z2105" i="1"/>
  <c r="AA2105" i="1"/>
  <c r="AB2105" i="1"/>
  <c r="AF2105" i="1"/>
  <c r="AG2105" i="1"/>
  <c r="AJ2105" i="1" s="1"/>
  <c r="AH2105" i="1"/>
  <c r="AI2105" i="1"/>
  <c r="H1772" i="1"/>
  <c r="I1772" i="1"/>
  <c r="Z1772" i="1"/>
  <c r="AA1772" i="1"/>
  <c r="AB1772" i="1"/>
  <c r="AF1772" i="1"/>
  <c r="AG1772" i="1"/>
  <c r="AH1772" i="1"/>
  <c r="AI1772" i="1"/>
  <c r="H888" i="1"/>
  <c r="I888" i="1"/>
  <c r="Z888" i="1"/>
  <c r="AA888" i="1"/>
  <c r="AB888" i="1"/>
  <c r="AF888" i="1"/>
  <c r="AG888" i="1"/>
  <c r="AJ888" i="1" s="1"/>
  <c r="AH888" i="1"/>
  <c r="AI888" i="1"/>
  <c r="H564" i="1"/>
  <c r="I564" i="1"/>
  <c r="Z564" i="1"/>
  <c r="AA564" i="1"/>
  <c r="AB564" i="1"/>
  <c r="AF564" i="1"/>
  <c r="AG564" i="1"/>
  <c r="AH564" i="1"/>
  <c r="AI564" i="1"/>
  <c r="H439" i="1"/>
  <c r="I439" i="1"/>
  <c r="Z439" i="1"/>
  <c r="AA439" i="1"/>
  <c r="AB439" i="1"/>
  <c r="AF439" i="1"/>
  <c r="AG439" i="1"/>
  <c r="AJ439" i="1" s="1"/>
  <c r="AH439" i="1"/>
  <c r="AI439" i="1"/>
  <c r="H1555" i="1"/>
  <c r="I1555" i="1"/>
  <c r="Z1555" i="1"/>
  <c r="AA1555" i="1"/>
  <c r="AB1555" i="1"/>
  <c r="AF1555" i="1"/>
  <c r="AG1555" i="1"/>
  <c r="AH1555" i="1"/>
  <c r="AI1555" i="1"/>
  <c r="H1128" i="1"/>
  <c r="I1128" i="1"/>
  <c r="Z1128" i="1"/>
  <c r="AA1128" i="1"/>
  <c r="AB1128" i="1"/>
  <c r="AF1128" i="1"/>
  <c r="AG1128" i="1"/>
  <c r="AJ1128" i="1" s="1"/>
  <c r="AH1128" i="1"/>
  <c r="AI1128" i="1"/>
  <c r="H1276" i="1"/>
  <c r="I1276" i="1"/>
  <c r="Z1276" i="1"/>
  <c r="AA1276" i="1"/>
  <c r="AB1276" i="1"/>
  <c r="AF1276" i="1"/>
  <c r="AG1276" i="1"/>
  <c r="AH1276" i="1"/>
  <c r="AI1276" i="1"/>
  <c r="H1228" i="1"/>
  <c r="I1228" i="1"/>
  <c r="Z1228" i="1"/>
  <c r="AA1228" i="1"/>
  <c r="AB1228" i="1"/>
  <c r="AF1228" i="1"/>
  <c r="AG1228" i="1"/>
  <c r="AJ1228" i="1" s="1"/>
  <c r="AH1228" i="1"/>
  <c r="AI1228" i="1"/>
  <c r="H1467" i="1"/>
  <c r="I1467" i="1"/>
  <c r="Z1467" i="1"/>
  <c r="AA1467" i="1"/>
  <c r="AB1467" i="1"/>
  <c r="AF1467" i="1"/>
  <c r="AG1467" i="1"/>
  <c r="AH1467" i="1"/>
  <c r="AI1467" i="1"/>
  <c r="H1556" i="1"/>
  <c r="I1556" i="1"/>
  <c r="Z1556" i="1"/>
  <c r="AA1556" i="1"/>
  <c r="AB1556" i="1"/>
  <c r="AF1556" i="1"/>
  <c r="AG1556" i="1"/>
  <c r="AJ1556" i="1" s="1"/>
  <c r="AH1556" i="1"/>
  <c r="AI1556" i="1"/>
  <c r="H1129" i="1"/>
  <c r="I1129" i="1"/>
  <c r="Z1129" i="1"/>
  <c r="AA1129" i="1"/>
  <c r="AB1129" i="1"/>
  <c r="AF1129" i="1"/>
  <c r="AG1129" i="1"/>
  <c r="AH1129" i="1"/>
  <c r="AI1129" i="1"/>
  <c r="H1686" i="1"/>
  <c r="I1686" i="1"/>
  <c r="Z1686" i="1"/>
  <c r="AA1686" i="1"/>
  <c r="AB1686" i="1"/>
  <c r="AF1686" i="1"/>
  <c r="AG1686" i="1"/>
  <c r="AJ1686" i="1" s="1"/>
  <c r="AH1686" i="1"/>
  <c r="AI1686" i="1"/>
  <c r="H838" i="1"/>
  <c r="I838" i="1"/>
  <c r="Z838" i="1"/>
  <c r="AA838" i="1"/>
  <c r="AB838" i="1"/>
  <c r="AF838" i="1"/>
  <c r="AG838" i="1"/>
  <c r="AH838" i="1"/>
  <c r="AI838" i="1"/>
  <c r="H918" i="1"/>
  <c r="I918" i="1"/>
  <c r="Z918" i="1"/>
  <c r="AA918" i="1"/>
  <c r="AB918" i="1"/>
  <c r="AF918" i="1"/>
  <c r="AG918" i="1"/>
  <c r="AJ918" i="1" s="1"/>
  <c r="AH918" i="1"/>
  <c r="AI918" i="1"/>
  <c r="H1557" i="1"/>
  <c r="I1557" i="1"/>
  <c r="Z1557" i="1"/>
  <c r="AA1557" i="1"/>
  <c r="AB1557" i="1"/>
  <c r="AF1557" i="1"/>
  <c r="AG1557" i="1"/>
  <c r="AH1557" i="1"/>
  <c r="AI1557" i="1"/>
  <c r="H1130" i="1"/>
  <c r="I1130" i="1"/>
  <c r="Z1130" i="1"/>
  <c r="AA1130" i="1"/>
  <c r="AB1130" i="1"/>
  <c r="AF1130" i="1"/>
  <c r="AG1130" i="1"/>
  <c r="AJ1130" i="1" s="1"/>
  <c r="AH1130" i="1"/>
  <c r="AI1130" i="1"/>
  <c r="H2159" i="1"/>
  <c r="I2159" i="1"/>
  <c r="Z2159" i="1"/>
  <c r="AA2159" i="1"/>
  <c r="AB2159" i="1"/>
  <c r="AF2159" i="1"/>
  <c r="AG2159" i="1"/>
  <c r="AH2159" i="1"/>
  <c r="AI2159" i="1"/>
  <c r="H1672" i="1"/>
  <c r="I1672" i="1"/>
  <c r="Z1672" i="1"/>
  <c r="AA1672" i="1"/>
  <c r="AB1672" i="1"/>
  <c r="AF1672" i="1"/>
  <c r="AG1672" i="1"/>
  <c r="AJ1672" i="1" s="1"/>
  <c r="AH1672" i="1"/>
  <c r="AI1672" i="1"/>
  <c r="H1591" i="1"/>
  <c r="I1591" i="1"/>
  <c r="Z1591" i="1"/>
  <c r="AA1591" i="1"/>
  <c r="AB1591" i="1"/>
  <c r="AF1591" i="1"/>
  <c r="AG1591" i="1"/>
  <c r="AH1591" i="1"/>
  <c r="AI1591" i="1"/>
  <c r="H1623" i="1"/>
  <c r="I1623" i="1"/>
  <c r="Z1623" i="1"/>
  <c r="AA1623" i="1"/>
  <c r="AB1623" i="1"/>
  <c r="AF1623" i="1"/>
  <c r="AG1623" i="1"/>
  <c r="AJ1623" i="1" s="1"/>
  <c r="AH1623" i="1"/>
  <c r="AI1623" i="1"/>
  <c r="H2130" i="1"/>
  <c r="I2130" i="1"/>
  <c r="Z2130" i="1"/>
  <c r="AA2130" i="1"/>
  <c r="AB2130" i="1"/>
  <c r="AF2130" i="1"/>
  <c r="AG2130" i="1"/>
  <c r="AH2130" i="1"/>
  <c r="AI2130" i="1"/>
  <c r="H152" i="1"/>
  <c r="I152" i="1"/>
  <c r="Z152" i="1"/>
  <c r="AA152" i="1"/>
  <c r="AB152" i="1"/>
  <c r="AF152" i="1"/>
  <c r="AG152" i="1"/>
  <c r="AJ152" i="1" s="1"/>
  <c r="AH152" i="1"/>
  <c r="AI152" i="1"/>
  <c r="H2161" i="1"/>
  <c r="I2161" i="1"/>
  <c r="Z2161" i="1"/>
  <c r="AA2161" i="1"/>
  <c r="AB2161" i="1"/>
  <c r="AF2161" i="1"/>
  <c r="AG2161" i="1"/>
  <c r="AH2161" i="1"/>
  <c r="AI2161" i="1"/>
  <c r="H1468" i="1"/>
  <c r="I1468" i="1"/>
  <c r="Z1468" i="1"/>
  <c r="AA1468" i="1"/>
  <c r="AB1468" i="1"/>
  <c r="AF1468" i="1"/>
  <c r="AG1468" i="1"/>
  <c r="AJ1468" i="1" s="1"/>
  <c r="AH1468" i="1"/>
  <c r="AI1468" i="1"/>
  <c r="H971" i="1"/>
  <c r="I971" i="1"/>
  <c r="Z971" i="1"/>
  <c r="AA971" i="1"/>
  <c r="AB971" i="1"/>
  <c r="AF971" i="1"/>
  <c r="AG971" i="1"/>
  <c r="AH971" i="1"/>
  <c r="AI971" i="1"/>
  <c r="H2340" i="1"/>
  <c r="I2340" i="1"/>
  <c r="Z2340" i="1"/>
  <c r="AA2340" i="1"/>
  <c r="AB2340" i="1"/>
  <c r="AF2340" i="1"/>
  <c r="AG2340" i="1"/>
  <c r="AJ2340" i="1" s="1"/>
  <c r="AH2340" i="1"/>
  <c r="AI2340" i="1"/>
  <c r="H2201" i="1"/>
  <c r="I2201" i="1"/>
  <c r="Z2201" i="1"/>
  <c r="AA2201" i="1"/>
  <c r="AB2201" i="1"/>
  <c r="AF2201" i="1"/>
  <c r="AG2201" i="1"/>
  <c r="AH2201" i="1"/>
  <c r="AI2201" i="1"/>
  <c r="H1469" i="1"/>
  <c r="I1469" i="1"/>
  <c r="Z1469" i="1"/>
  <c r="AA1469" i="1"/>
  <c r="AB1469" i="1"/>
  <c r="AF1469" i="1"/>
  <c r="AG1469" i="1"/>
  <c r="AJ1469" i="1" s="1"/>
  <c r="AH1469" i="1"/>
  <c r="AI1469" i="1"/>
  <c r="H2058" i="1"/>
  <c r="I2058" i="1"/>
  <c r="Z2058" i="1"/>
  <c r="AA2058" i="1"/>
  <c r="AB2058" i="1"/>
  <c r="AF2058" i="1"/>
  <c r="AG2058" i="1"/>
  <c r="AH2058" i="1"/>
  <c r="AI2058" i="1"/>
  <c r="H260" i="1"/>
  <c r="I260" i="1"/>
  <c r="Z260" i="1"/>
  <c r="AA260" i="1"/>
  <c r="AB260" i="1"/>
  <c r="AF260" i="1"/>
  <c r="AG260" i="1"/>
  <c r="AJ260" i="1" s="1"/>
  <c r="AH260" i="1"/>
  <c r="AI260" i="1"/>
  <c r="H261" i="1"/>
  <c r="I261" i="1"/>
  <c r="Z261" i="1"/>
  <c r="AA261" i="1"/>
  <c r="AB261" i="1"/>
  <c r="AF261" i="1"/>
  <c r="AG261" i="1"/>
  <c r="AH261" i="1"/>
  <c r="AI261" i="1"/>
  <c r="H972" i="1"/>
  <c r="I972" i="1"/>
  <c r="Z972" i="1"/>
  <c r="AA972" i="1"/>
  <c r="AB972" i="1"/>
  <c r="AF972" i="1"/>
  <c r="AG972" i="1"/>
  <c r="AJ972" i="1" s="1"/>
  <c r="AH972" i="1"/>
  <c r="AI972" i="1"/>
  <c r="H1343" i="1"/>
  <c r="I1343" i="1"/>
  <c r="Z1343" i="1"/>
  <c r="AA1343" i="1"/>
  <c r="AB1343" i="1"/>
  <c r="AF1343" i="1"/>
  <c r="AG1343" i="1"/>
  <c r="AH1343" i="1"/>
  <c r="AI1343" i="1"/>
  <c r="H1974" i="1"/>
  <c r="I1974" i="1"/>
  <c r="Z1974" i="1"/>
  <c r="AA1974" i="1"/>
  <c r="AB1974" i="1"/>
  <c r="AF1974" i="1"/>
  <c r="AG1974" i="1"/>
  <c r="AJ1974" i="1" s="1"/>
  <c r="AH1974" i="1"/>
  <c r="AI1974" i="1"/>
  <c r="H1558" i="1"/>
  <c r="I1558" i="1"/>
  <c r="Z1558" i="1"/>
  <c r="AA1558" i="1"/>
  <c r="AB1558" i="1"/>
  <c r="AF1558" i="1"/>
  <c r="AG1558" i="1"/>
  <c r="AH1558" i="1"/>
  <c r="AI1558" i="1"/>
  <c r="H1131" i="1"/>
  <c r="I1131" i="1"/>
  <c r="Z1131" i="1"/>
  <c r="AA1131" i="1"/>
  <c r="AB1131" i="1"/>
  <c r="AF1131" i="1"/>
  <c r="AG1131" i="1"/>
  <c r="AJ1131" i="1" s="1"/>
  <c r="AH1131" i="1"/>
  <c r="AI1131" i="1"/>
  <c r="H700" i="1"/>
  <c r="I700" i="1"/>
  <c r="Z700" i="1"/>
  <c r="AA700" i="1"/>
  <c r="AB700" i="1"/>
  <c r="AF700" i="1"/>
  <c r="AG700" i="1"/>
  <c r="AH700" i="1"/>
  <c r="AI700" i="1"/>
  <c r="H1377" i="1"/>
  <c r="I1377" i="1"/>
  <c r="Z1377" i="1"/>
  <c r="AA1377" i="1"/>
  <c r="AB1377" i="1"/>
  <c r="AF1377" i="1"/>
  <c r="AG1377" i="1"/>
  <c r="AJ1377" i="1" s="1"/>
  <c r="AH1377" i="1"/>
  <c r="AI1377" i="1"/>
  <c r="H2173" i="1"/>
  <c r="I2173" i="1"/>
  <c r="Z2173" i="1"/>
  <c r="AA2173" i="1"/>
  <c r="AB2173" i="1"/>
  <c r="AF2173" i="1"/>
  <c r="AG2173" i="1"/>
  <c r="AH2173" i="1"/>
  <c r="AI2173" i="1"/>
  <c r="H797" i="1"/>
  <c r="I797" i="1"/>
  <c r="Z797" i="1"/>
  <c r="AA797" i="1"/>
  <c r="AB797" i="1"/>
  <c r="AF797" i="1"/>
  <c r="AG797" i="1"/>
  <c r="AJ797" i="1" s="1"/>
  <c r="AH797" i="1"/>
  <c r="AI797" i="1"/>
  <c r="H1889" i="1"/>
  <c r="I1889" i="1"/>
  <c r="Z1889" i="1"/>
  <c r="AA1889" i="1"/>
  <c r="AB1889" i="1"/>
  <c r="AF1889" i="1"/>
  <c r="AG1889" i="1"/>
  <c r="AH1889" i="1"/>
  <c r="AI1889" i="1"/>
  <c r="H2315" i="1"/>
  <c r="I2315" i="1"/>
  <c r="Z2315" i="1"/>
  <c r="AA2315" i="1"/>
  <c r="AB2315" i="1"/>
  <c r="AF2315" i="1"/>
  <c r="AG2315" i="1"/>
  <c r="AJ2315" i="1" s="1"/>
  <c r="AH2315" i="1"/>
  <c r="AI2315" i="1"/>
  <c r="H2032" i="1"/>
  <c r="I2032" i="1"/>
  <c r="Z2032" i="1"/>
  <c r="AA2032" i="1"/>
  <c r="AB2032" i="1"/>
  <c r="AF2032" i="1"/>
  <c r="AG2032" i="1"/>
  <c r="AH2032" i="1"/>
  <c r="AI2032" i="1"/>
  <c r="H1082" i="1"/>
  <c r="I1082" i="1"/>
  <c r="Z1082" i="1"/>
  <c r="AA1082" i="1"/>
  <c r="AB1082" i="1"/>
  <c r="AF1082" i="1"/>
  <c r="AG1082" i="1"/>
  <c r="AJ1082" i="1" s="1"/>
  <c r="AH1082" i="1"/>
  <c r="AI1082" i="1"/>
  <c r="H733" i="1"/>
  <c r="I733" i="1"/>
  <c r="Z733" i="1"/>
  <c r="AA733" i="1"/>
  <c r="AB733" i="1"/>
  <c r="AF733" i="1"/>
  <c r="AG733" i="1"/>
  <c r="AH733" i="1"/>
  <c r="AI733" i="1"/>
  <c r="H1890" i="1"/>
  <c r="I1890" i="1"/>
  <c r="Z1890" i="1"/>
  <c r="AA1890" i="1"/>
  <c r="AB1890" i="1"/>
  <c r="AF1890" i="1"/>
  <c r="AG1890" i="1"/>
  <c r="AJ1890" i="1" s="1"/>
  <c r="AH1890" i="1"/>
  <c r="AI1890" i="1"/>
  <c r="H1204" i="1"/>
  <c r="I1204" i="1"/>
  <c r="Z1204" i="1"/>
  <c r="AA1204" i="1"/>
  <c r="AB1204" i="1"/>
  <c r="AF1204" i="1"/>
  <c r="AG1204" i="1"/>
  <c r="AH1204" i="1"/>
  <c r="AI1204" i="1"/>
  <c r="H440" i="1"/>
  <c r="I440" i="1"/>
  <c r="Z440" i="1"/>
  <c r="AA440" i="1"/>
  <c r="AB440" i="1"/>
  <c r="AF440" i="1"/>
  <c r="AG440" i="1"/>
  <c r="AJ440" i="1" s="1"/>
  <c r="AH440" i="1"/>
  <c r="AI440" i="1"/>
  <c r="H441" i="1"/>
  <c r="I441" i="1"/>
  <c r="Z441" i="1"/>
  <c r="AA441" i="1"/>
  <c r="AB441" i="1"/>
  <c r="AF441" i="1"/>
  <c r="AG441" i="1"/>
  <c r="AH441" i="1"/>
  <c r="AI441" i="1"/>
  <c r="H442" i="1"/>
  <c r="I442" i="1"/>
  <c r="Z442" i="1"/>
  <c r="AA442" i="1"/>
  <c r="AB442" i="1"/>
  <c r="AF442" i="1"/>
  <c r="AG442" i="1"/>
  <c r="AJ442" i="1" s="1"/>
  <c r="AH442" i="1"/>
  <c r="AI442" i="1"/>
  <c r="H889" i="1"/>
  <c r="I889" i="1"/>
  <c r="Z889" i="1"/>
  <c r="AA889" i="1"/>
  <c r="AB889" i="1"/>
  <c r="AF889" i="1"/>
  <c r="AG889" i="1"/>
  <c r="AH889" i="1"/>
  <c r="AI889" i="1"/>
  <c r="H1840" i="1"/>
  <c r="I1840" i="1"/>
  <c r="Z1840" i="1"/>
  <c r="AA1840" i="1"/>
  <c r="AB1840" i="1"/>
  <c r="AF1840" i="1"/>
  <c r="AG1840" i="1"/>
  <c r="AJ1840" i="1" s="1"/>
  <c r="AH1840" i="1"/>
  <c r="AI1840" i="1"/>
  <c r="H334" i="1"/>
  <c r="I334" i="1"/>
  <c r="Z334" i="1"/>
  <c r="AA334" i="1"/>
  <c r="AB334" i="1"/>
  <c r="AF334" i="1"/>
  <c r="AG334" i="1"/>
  <c r="AH334" i="1"/>
  <c r="AI334" i="1"/>
  <c r="H824" i="1"/>
  <c r="I824" i="1"/>
  <c r="Z824" i="1"/>
  <c r="AA824" i="1"/>
  <c r="AB824" i="1"/>
  <c r="AF824" i="1"/>
  <c r="AG824" i="1"/>
  <c r="AJ824" i="1" s="1"/>
  <c r="AH824" i="1"/>
  <c r="AI824" i="1"/>
  <c r="H476" i="1"/>
  <c r="I476" i="1"/>
  <c r="Z476" i="1"/>
  <c r="AA476" i="1"/>
  <c r="AB476" i="1"/>
  <c r="AF476" i="1"/>
  <c r="AG476" i="1"/>
  <c r="AH476" i="1"/>
  <c r="AI476" i="1"/>
  <c r="H798" i="1"/>
  <c r="I798" i="1"/>
  <c r="Z798" i="1"/>
  <c r="AA798" i="1"/>
  <c r="AB798" i="1"/>
  <c r="AF798" i="1"/>
  <c r="AG798" i="1"/>
  <c r="AJ798" i="1" s="1"/>
  <c r="AH798" i="1"/>
  <c r="AI798" i="1"/>
  <c r="H358" i="1"/>
  <c r="I358" i="1"/>
  <c r="Z358" i="1"/>
  <c r="AA358" i="1"/>
  <c r="AB358" i="1"/>
  <c r="AF358" i="1"/>
  <c r="AG358" i="1"/>
  <c r="AH358" i="1"/>
  <c r="AI358" i="1"/>
  <c r="H2231" i="1"/>
  <c r="I2231" i="1"/>
  <c r="Z2231" i="1"/>
  <c r="AA2231" i="1"/>
  <c r="AB2231" i="1"/>
  <c r="AF2231" i="1"/>
  <c r="AG2231" i="1"/>
  <c r="AJ2231" i="1" s="1"/>
  <c r="AH2231" i="1"/>
  <c r="AI2231" i="1"/>
  <c r="H1592" i="1"/>
  <c r="I1592" i="1"/>
  <c r="Z1592" i="1"/>
  <c r="AA1592" i="1"/>
  <c r="AB1592" i="1"/>
  <c r="AF1592" i="1"/>
  <c r="AG1592" i="1"/>
  <c r="AH1592" i="1"/>
  <c r="AI1592" i="1"/>
  <c r="H2020" i="1"/>
  <c r="I2020" i="1"/>
  <c r="Z2020" i="1"/>
  <c r="AA2020" i="1"/>
  <c r="AB2020" i="1"/>
  <c r="AF2020" i="1"/>
  <c r="AG2020" i="1"/>
  <c r="AJ2020" i="1" s="1"/>
  <c r="AH2020" i="1"/>
  <c r="AI2020" i="1"/>
  <c r="H1559" i="1"/>
  <c r="I1559" i="1"/>
  <c r="Z1559" i="1"/>
  <c r="AA1559" i="1"/>
  <c r="AB1559" i="1"/>
  <c r="AF1559" i="1"/>
  <c r="AG1559" i="1"/>
  <c r="AH1559" i="1"/>
  <c r="AI1559" i="1"/>
  <c r="H1415" i="1"/>
  <c r="I1415" i="1"/>
  <c r="Z1415" i="1"/>
  <c r="AA1415" i="1"/>
  <c r="AB1415" i="1"/>
  <c r="AF1415" i="1"/>
  <c r="AG1415" i="1"/>
  <c r="AJ1415" i="1" s="1"/>
  <c r="AH1415" i="1"/>
  <c r="AI1415" i="1"/>
  <c r="H776" i="1"/>
  <c r="I776" i="1"/>
  <c r="Z776" i="1"/>
  <c r="AA776" i="1"/>
  <c r="AB776" i="1"/>
  <c r="AF776" i="1"/>
  <c r="AG776" i="1"/>
  <c r="AH776" i="1"/>
  <c r="AI776" i="1"/>
  <c r="H1277" i="1"/>
  <c r="I1277" i="1"/>
  <c r="Z1277" i="1"/>
  <c r="AA1277" i="1"/>
  <c r="AB1277" i="1"/>
  <c r="AF1277" i="1"/>
  <c r="AG1277" i="1"/>
  <c r="AJ1277" i="1" s="1"/>
  <c r="AH1277" i="1"/>
  <c r="AI1277" i="1"/>
  <c r="H858" i="1"/>
  <c r="I858" i="1"/>
  <c r="Z858" i="1"/>
  <c r="AA858" i="1"/>
  <c r="AB858" i="1"/>
  <c r="AF858" i="1"/>
  <c r="AG858" i="1"/>
  <c r="AH858" i="1"/>
  <c r="AI858" i="1"/>
  <c r="H964" i="1"/>
  <c r="I964" i="1"/>
  <c r="Z964" i="1"/>
  <c r="AA964" i="1"/>
  <c r="AB964" i="1"/>
  <c r="AF964" i="1"/>
  <c r="AG964" i="1"/>
  <c r="AJ964" i="1" s="1"/>
  <c r="AH964" i="1"/>
  <c r="AI964" i="1"/>
  <c r="H235" i="1"/>
  <c r="I235" i="1"/>
  <c r="Z235" i="1"/>
  <c r="AA235" i="1"/>
  <c r="AB235" i="1"/>
  <c r="AF235" i="1"/>
  <c r="AG235" i="1"/>
  <c r="AH235" i="1"/>
  <c r="AI235" i="1"/>
  <c r="H2305" i="1"/>
  <c r="I2305" i="1"/>
  <c r="Z2305" i="1"/>
  <c r="AA2305" i="1"/>
  <c r="AB2305" i="1"/>
  <c r="AF2305" i="1"/>
  <c r="AG2305" i="1"/>
  <c r="AJ2305" i="1" s="1"/>
  <c r="AH2305" i="1"/>
  <c r="AI2305" i="1"/>
  <c r="H1244" i="1"/>
  <c r="I1244" i="1"/>
  <c r="Z1244" i="1"/>
  <c r="AA1244" i="1"/>
  <c r="AB1244" i="1"/>
  <c r="AF1244" i="1"/>
  <c r="AG1244" i="1"/>
  <c r="AH1244" i="1"/>
  <c r="AI1244" i="1"/>
  <c r="H390" i="1"/>
  <c r="I390" i="1"/>
  <c r="Z390" i="1"/>
  <c r="AA390" i="1"/>
  <c r="AB390" i="1"/>
  <c r="AF390" i="1"/>
  <c r="AG390" i="1"/>
  <c r="AJ390" i="1" s="1"/>
  <c r="AH390" i="1"/>
  <c r="AI390" i="1"/>
  <c r="H391" i="1"/>
  <c r="I391" i="1"/>
  <c r="Z391" i="1"/>
  <c r="AA391" i="1"/>
  <c r="AB391" i="1"/>
  <c r="AF391" i="1"/>
  <c r="AG391" i="1"/>
  <c r="AH391" i="1"/>
  <c r="AI391" i="1"/>
  <c r="H392" i="1"/>
  <c r="I392" i="1"/>
  <c r="Z392" i="1"/>
  <c r="AA392" i="1"/>
  <c r="AB392" i="1"/>
  <c r="AF392" i="1"/>
  <c r="AG392" i="1"/>
  <c r="AJ392" i="1" s="1"/>
  <c r="AH392" i="1"/>
  <c r="AI392" i="1"/>
  <c r="H393" i="1"/>
  <c r="I393" i="1"/>
  <c r="Z393" i="1"/>
  <c r="AA393" i="1"/>
  <c r="AB393" i="1"/>
  <c r="AF393" i="1"/>
  <c r="AG393" i="1"/>
  <c r="AH393" i="1"/>
  <c r="AI393" i="1"/>
  <c r="H394" i="1"/>
  <c r="I394" i="1"/>
  <c r="Z394" i="1"/>
  <c r="AA394" i="1"/>
  <c r="AB394" i="1"/>
  <c r="AF394" i="1"/>
  <c r="AG394" i="1"/>
  <c r="AJ394" i="1" s="1"/>
  <c r="AH394" i="1"/>
  <c r="AI394" i="1"/>
  <c r="H655" i="1"/>
  <c r="I655" i="1"/>
  <c r="Z655" i="1"/>
  <c r="AA655" i="1"/>
  <c r="AB655" i="1"/>
  <c r="AF655" i="1"/>
  <c r="AG655" i="1"/>
  <c r="AH655" i="1"/>
  <c r="AI655" i="1"/>
  <c r="H285" i="1"/>
  <c r="I285" i="1"/>
  <c r="Z285" i="1"/>
  <c r="AA285" i="1"/>
  <c r="AB285" i="1"/>
  <c r="AF285" i="1"/>
  <c r="AG285" i="1"/>
  <c r="AJ285" i="1" s="1"/>
  <c r="AH285" i="1"/>
  <c r="AI285" i="1"/>
  <c r="H194" i="1"/>
  <c r="I194" i="1"/>
  <c r="Z194" i="1"/>
  <c r="AA194" i="1"/>
  <c r="AB194" i="1"/>
  <c r="AF194" i="1"/>
  <c r="AG194" i="1"/>
  <c r="AH194" i="1"/>
  <c r="AI194" i="1"/>
  <c r="H626" i="1"/>
  <c r="I626" i="1"/>
  <c r="Z626" i="1"/>
  <c r="AA626" i="1"/>
  <c r="AB626" i="1"/>
  <c r="AF626" i="1"/>
  <c r="AG626" i="1"/>
  <c r="AJ626" i="1" s="1"/>
  <c r="AH626" i="1"/>
  <c r="AI626" i="1"/>
  <c r="H627" i="1"/>
  <c r="I627" i="1"/>
  <c r="Z627" i="1"/>
  <c r="AA627" i="1"/>
  <c r="AB627" i="1"/>
  <c r="AF627" i="1"/>
  <c r="AG627" i="1"/>
  <c r="AH627" i="1"/>
  <c r="AI627" i="1"/>
  <c r="H2241" i="1"/>
  <c r="I2241" i="1"/>
  <c r="Z2241" i="1"/>
  <c r="AA2241" i="1"/>
  <c r="AB2241" i="1"/>
  <c r="AF2241" i="1"/>
  <c r="AG2241" i="1"/>
  <c r="AJ2241" i="1" s="1"/>
  <c r="AH2241" i="1"/>
  <c r="AI2241" i="1"/>
  <c r="H2011" i="1"/>
  <c r="I2011" i="1"/>
  <c r="Z2011" i="1"/>
  <c r="AA2011" i="1"/>
  <c r="AB2011" i="1"/>
  <c r="AF2011" i="1"/>
  <c r="AG2011" i="1"/>
  <c r="AH2011" i="1"/>
  <c r="AI2011" i="1"/>
  <c r="H1862" i="1"/>
  <c r="I1862" i="1"/>
  <c r="Z1862" i="1"/>
  <c r="AA1862" i="1"/>
  <c r="AB1862" i="1"/>
  <c r="AF1862" i="1"/>
  <c r="AG1862" i="1"/>
  <c r="AJ1862" i="1" s="1"/>
  <c r="AH1862" i="1"/>
  <c r="AI1862" i="1"/>
  <c r="H2468" i="1"/>
  <c r="I2468" i="1"/>
  <c r="Z2468" i="1"/>
  <c r="AA2468" i="1"/>
  <c r="AB2468" i="1"/>
  <c r="AF2468" i="1"/>
  <c r="AG2468" i="1"/>
  <c r="AH2468" i="1"/>
  <c r="AI2468" i="1"/>
  <c r="H477" i="1"/>
  <c r="I477" i="1"/>
  <c r="Z477" i="1"/>
  <c r="AA477" i="1"/>
  <c r="AB477" i="1"/>
  <c r="AF477" i="1"/>
  <c r="AG477" i="1"/>
  <c r="AJ477" i="1" s="1"/>
  <c r="AH477" i="1"/>
  <c r="AI477" i="1"/>
  <c r="H181" i="1"/>
  <c r="I181" i="1"/>
  <c r="Z181" i="1"/>
  <c r="AA181" i="1"/>
  <c r="AB181" i="1"/>
  <c r="AF181" i="1"/>
  <c r="AG181" i="1"/>
  <c r="AH181" i="1"/>
  <c r="AI181" i="1"/>
  <c r="H1756" i="1"/>
  <c r="I1756" i="1"/>
  <c r="Z1756" i="1"/>
  <c r="AA1756" i="1"/>
  <c r="AB1756" i="1"/>
  <c r="AF1756" i="1"/>
  <c r="AG1756" i="1"/>
  <c r="AJ1756" i="1" s="1"/>
  <c r="AH1756" i="1"/>
  <c r="AI1756" i="1"/>
  <c r="H1007" i="1"/>
  <c r="I1007" i="1"/>
  <c r="Z1007" i="1"/>
  <c r="AA1007" i="1"/>
  <c r="AB1007" i="1"/>
  <c r="AF1007" i="1"/>
  <c r="AG1007" i="1"/>
  <c r="AH1007" i="1"/>
  <c r="AI1007" i="1"/>
  <c r="H1779" i="1"/>
  <c r="I1779" i="1"/>
  <c r="Z1779" i="1"/>
  <c r="AA1779" i="1"/>
  <c r="AB1779" i="1"/>
  <c r="AF1779" i="1"/>
  <c r="AG1779" i="1"/>
  <c r="AJ1779" i="1" s="1"/>
  <c r="AH1779" i="1"/>
  <c r="AI1779" i="1"/>
  <c r="H2160" i="1"/>
  <c r="I2160" i="1"/>
  <c r="Z2160" i="1"/>
  <c r="AA2160" i="1"/>
  <c r="AB2160" i="1"/>
  <c r="AF2160" i="1"/>
  <c r="AG2160" i="1"/>
  <c r="AH2160" i="1"/>
  <c r="AI2160" i="1"/>
  <c r="H350" i="1"/>
  <c r="I350" i="1"/>
  <c r="Z350" i="1"/>
  <c r="AA350" i="1"/>
  <c r="AB350" i="1"/>
  <c r="AF350" i="1"/>
  <c r="AG350" i="1"/>
  <c r="AJ350" i="1" s="1"/>
  <c r="AH350" i="1"/>
  <c r="AI350" i="1"/>
  <c r="H153" i="1"/>
  <c r="I153" i="1"/>
  <c r="Z153" i="1"/>
  <c r="AA153" i="1"/>
  <c r="AB153" i="1"/>
  <c r="AF153" i="1"/>
  <c r="AG153" i="1"/>
  <c r="AH153" i="1"/>
  <c r="AI153" i="1"/>
  <c r="H526" i="1"/>
  <c r="I526" i="1"/>
  <c r="Z526" i="1"/>
  <c r="AA526" i="1"/>
  <c r="AB526" i="1"/>
  <c r="AF526" i="1"/>
  <c r="AG526" i="1"/>
  <c r="AJ526" i="1" s="1"/>
  <c r="AH526" i="1"/>
  <c r="AI526" i="1"/>
  <c r="H236" i="1"/>
  <c r="I236" i="1"/>
  <c r="Z236" i="1"/>
  <c r="AA236" i="1"/>
  <c r="AB236" i="1"/>
  <c r="AF236" i="1"/>
  <c r="AG236" i="1"/>
  <c r="AH236" i="1"/>
  <c r="AI236" i="1"/>
  <c r="H1914" i="1"/>
  <c r="I1914" i="1"/>
  <c r="Z1914" i="1"/>
  <c r="AA1914" i="1"/>
  <c r="AB1914" i="1"/>
  <c r="AF1914" i="1"/>
  <c r="AG1914" i="1"/>
  <c r="AJ1914" i="1" s="1"/>
  <c r="AH1914" i="1"/>
  <c r="AI1914" i="1"/>
  <c r="H2260" i="1"/>
  <c r="I2260" i="1"/>
  <c r="Z2260" i="1"/>
  <c r="AA2260" i="1"/>
  <c r="AB2260" i="1"/>
  <c r="AF2260" i="1"/>
  <c r="AG2260" i="1"/>
  <c r="AH2260" i="1"/>
  <c r="AI2260" i="1"/>
  <c r="H2059" i="1"/>
  <c r="I2059" i="1"/>
  <c r="Z2059" i="1"/>
  <c r="AA2059" i="1"/>
  <c r="AB2059" i="1"/>
  <c r="AF2059" i="1"/>
  <c r="AG2059" i="1"/>
  <c r="AJ2059" i="1" s="1"/>
  <c r="AH2059" i="1"/>
  <c r="AI2059" i="1"/>
  <c r="H2139" i="1"/>
  <c r="I2139" i="1"/>
  <c r="Z2139" i="1"/>
  <c r="AA2139" i="1"/>
  <c r="AB2139" i="1"/>
  <c r="AF2139" i="1"/>
  <c r="AG2139" i="1"/>
  <c r="AH2139" i="1"/>
  <c r="AI2139" i="1"/>
  <c r="H1803" i="1"/>
  <c r="I1803" i="1"/>
  <c r="Z1803" i="1"/>
  <c r="AA1803" i="1"/>
  <c r="AB1803" i="1"/>
  <c r="AF1803" i="1"/>
  <c r="AG1803" i="1"/>
  <c r="AJ1803" i="1" s="1"/>
  <c r="AH1803" i="1"/>
  <c r="AI1803" i="1"/>
  <c r="H335" i="1"/>
  <c r="I335" i="1"/>
  <c r="Z335" i="1"/>
  <c r="AA335" i="1"/>
  <c r="AB335" i="1"/>
  <c r="AF335" i="1"/>
  <c r="AG335" i="1"/>
  <c r="AH335" i="1"/>
  <c r="AI335" i="1"/>
  <c r="H973" i="1"/>
  <c r="I973" i="1"/>
  <c r="Z973" i="1"/>
  <c r="AA973" i="1"/>
  <c r="AB973" i="1"/>
  <c r="AF973" i="1"/>
  <c r="AG973" i="1"/>
  <c r="AJ973" i="1" s="1"/>
  <c r="AH973" i="1"/>
  <c r="AI973" i="1"/>
  <c r="H2450" i="1"/>
  <c r="I2450" i="1"/>
  <c r="Z2450" i="1"/>
  <c r="AA2450" i="1"/>
  <c r="AB2450" i="1"/>
  <c r="AF2450" i="1"/>
  <c r="AG2450" i="1"/>
  <c r="AH2450" i="1"/>
  <c r="AI2450" i="1"/>
  <c r="H478" i="1"/>
  <c r="I478" i="1"/>
  <c r="Z478" i="1"/>
  <c r="AA478" i="1"/>
  <c r="AB478" i="1"/>
  <c r="AF478" i="1"/>
  <c r="AG478" i="1"/>
  <c r="AJ478" i="1" s="1"/>
  <c r="AH478" i="1"/>
  <c r="AI478" i="1"/>
  <c r="H182" i="1"/>
  <c r="I182" i="1"/>
  <c r="Z182" i="1"/>
  <c r="AA182" i="1"/>
  <c r="AB182" i="1"/>
  <c r="AF182" i="1"/>
  <c r="AG182" i="1"/>
  <c r="AH182" i="1"/>
  <c r="AI182" i="1"/>
  <c r="H2316" i="1"/>
  <c r="I2316" i="1"/>
  <c r="Z2316" i="1"/>
  <c r="AA2316" i="1"/>
  <c r="AB2316" i="1"/>
  <c r="AF2316" i="1"/>
  <c r="AG2316" i="1"/>
  <c r="AJ2316" i="1" s="1"/>
  <c r="AH2316" i="1"/>
  <c r="AI2316" i="1"/>
  <c r="H890" i="1"/>
  <c r="I890" i="1"/>
  <c r="Z890" i="1"/>
  <c r="AA890" i="1"/>
  <c r="AB890" i="1"/>
  <c r="AF890" i="1"/>
  <c r="AG890" i="1"/>
  <c r="AH890" i="1"/>
  <c r="AI890" i="1"/>
  <c r="H1052" i="1"/>
  <c r="I1052" i="1"/>
  <c r="Z1052" i="1"/>
  <c r="AA1052" i="1"/>
  <c r="AB1052" i="1"/>
  <c r="AF1052" i="1"/>
  <c r="AG1052" i="1"/>
  <c r="AJ1052" i="1" s="1"/>
  <c r="AH1052" i="1"/>
  <c r="AI1052" i="1"/>
  <c r="H1416" i="1"/>
  <c r="I1416" i="1"/>
  <c r="Z1416" i="1"/>
  <c r="AA1416" i="1"/>
  <c r="AB1416" i="1"/>
  <c r="AF1416" i="1"/>
  <c r="AG1416" i="1"/>
  <c r="AH1416" i="1"/>
  <c r="AI1416" i="1"/>
  <c r="H2174" i="1"/>
  <c r="I2174" i="1"/>
  <c r="Z2174" i="1"/>
  <c r="AA2174" i="1"/>
  <c r="AB2174" i="1"/>
  <c r="AF2174" i="1"/>
  <c r="AG2174" i="1"/>
  <c r="AJ2174" i="1" s="1"/>
  <c r="AH2174" i="1"/>
  <c r="AI2174" i="1"/>
  <c r="H1749" i="1"/>
  <c r="I1749" i="1"/>
  <c r="Z1749" i="1"/>
  <c r="AA1749" i="1"/>
  <c r="AB1749" i="1"/>
  <c r="AF1749" i="1"/>
  <c r="AG1749" i="1"/>
  <c r="AH1749" i="1"/>
  <c r="AI1749" i="1"/>
  <c r="H1083" i="1"/>
  <c r="I1083" i="1"/>
  <c r="Z1083" i="1"/>
  <c r="AA1083" i="1"/>
  <c r="AB1083" i="1"/>
  <c r="AF1083" i="1"/>
  <c r="AG1083" i="1"/>
  <c r="AJ1083" i="1" s="1"/>
  <c r="AH1083" i="1"/>
  <c r="AI1083" i="1"/>
  <c r="H1245" i="1"/>
  <c r="I1245" i="1"/>
  <c r="Z1245" i="1"/>
  <c r="AA1245" i="1"/>
  <c r="AB1245" i="1"/>
  <c r="AF1245" i="1"/>
  <c r="AG1245" i="1"/>
  <c r="AH1245" i="1"/>
  <c r="AI1245" i="1"/>
  <c r="H479" i="1"/>
  <c r="I479" i="1"/>
  <c r="Z479" i="1"/>
  <c r="AA479" i="1"/>
  <c r="AB479" i="1"/>
  <c r="AF479" i="1"/>
  <c r="AG479" i="1"/>
  <c r="AJ479" i="1" s="1"/>
  <c r="AH479" i="1"/>
  <c r="AI479" i="1"/>
  <c r="H2424" i="1"/>
  <c r="I2424" i="1"/>
  <c r="Z2424" i="1"/>
  <c r="AA2424" i="1"/>
  <c r="AB2424" i="1"/>
  <c r="AF2424" i="1"/>
  <c r="AG2424" i="1"/>
  <c r="AH2424" i="1"/>
  <c r="AI2424" i="1"/>
  <c r="H1470" i="1"/>
  <c r="I1470" i="1"/>
  <c r="Z1470" i="1"/>
  <c r="AA1470" i="1"/>
  <c r="AB1470" i="1"/>
  <c r="AF1470" i="1"/>
  <c r="AG1470" i="1"/>
  <c r="AJ1470" i="1" s="1"/>
  <c r="AH1470" i="1"/>
  <c r="AI1470" i="1"/>
  <c r="H1278" i="1"/>
  <c r="I1278" i="1"/>
  <c r="Z1278" i="1"/>
  <c r="AA1278" i="1"/>
  <c r="AB1278" i="1"/>
  <c r="AF1278" i="1"/>
  <c r="AG1278" i="1"/>
  <c r="AH1278" i="1"/>
  <c r="AI1278" i="1"/>
  <c r="H2435" i="1"/>
  <c r="I2435" i="1"/>
  <c r="Z2435" i="1"/>
  <c r="AA2435" i="1"/>
  <c r="AB2435" i="1"/>
  <c r="AF2435" i="1"/>
  <c r="AG2435" i="1"/>
  <c r="AJ2435" i="1" s="1"/>
  <c r="AH2435" i="1"/>
  <c r="AI2435" i="1"/>
  <c r="H1804" i="1"/>
  <c r="I1804" i="1"/>
  <c r="Z1804" i="1"/>
  <c r="AA1804" i="1"/>
  <c r="AB1804" i="1"/>
  <c r="AF1804" i="1"/>
  <c r="AG1804" i="1"/>
  <c r="AH1804" i="1"/>
  <c r="AI1804" i="1"/>
  <c r="H1402" i="1"/>
  <c r="I1402" i="1"/>
  <c r="Z1402" i="1"/>
  <c r="AA1402" i="1"/>
  <c r="AB1402" i="1"/>
  <c r="AF1402" i="1"/>
  <c r="AG1402" i="1"/>
  <c r="AJ1402" i="1" s="1"/>
  <c r="AH1402" i="1"/>
  <c r="AI1402" i="1"/>
  <c r="H2262" i="1"/>
  <c r="I2262" i="1"/>
  <c r="Z2262" i="1"/>
  <c r="AA2262" i="1"/>
  <c r="AB2262" i="1"/>
  <c r="AF2262" i="1"/>
  <c r="AG2262" i="1"/>
  <c r="AH2262" i="1"/>
  <c r="AI2262" i="1"/>
  <c r="H1863" i="1"/>
  <c r="I1863" i="1"/>
  <c r="Z1863" i="1"/>
  <c r="AA1863" i="1"/>
  <c r="AB1863" i="1"/>
  <c r="AF1863" i="1"/>
  <c r="AG1863" i="1"/>
  <c r="AJ1863" i="1" s="1"/>
  <c r="AH1863" i="1"/>
  <c r="AI1863" i="1"/>
  <c r="H1179" i="1"/>
  <c r="I1179" i="1"/>
  <c r="Z1179" i="1"/>
  <c r="AA1179" i="1"/>
  <c r="AB1179" i="1"/>
  <c r="AF1179" i="1"/>
  <c r="AG1179" i="1"/>
  <c r="AH1179" i="1"/>
  <c r="AI1179" i="1"/>
  <c r="H709" i="1"/>
  <c r="I709" i="1"/>
  <c r="Z709" i="1"/>
  <c r="AA709" i="1"/>
  <c r="AB709" i="1"/>
  <c r="AF709" i="1"/>
  <c r="AG709" i="1"/>
  <c r="AJ709" i="1" s="1"/>
  <c r="AH709" i="1"/>
  <c r="AI709" i="1"/>
  <c r="H1593" i="1"/>
  <c r="I1593" i="1"/>
  <c r="Z1593" i="1"/>
  <c r="AA1593" i="1"/>
  <c r="AB1593" i="1"/>
  <c r="AF1593" i="1"/>
  <c r="AG1593" i="1"/>
  <c r="AH1593" i="1"/>
  <c r="AI1593" i="1"/>
  <c r="H945" i="1"/>
  <c r="I945" i="1"/>
  <c r="Z945" i="1"/>
  <c r="AA945" i="1"/>
  <c r="AB945" i="1"/>
  <c r="AF945" i="1"/>
  <c r="AG945" i="1"/>
  <c r="AJ945" i="1" s="1"/>
  <c r="AH945" i="1"/>
  <c r="AI945" i="1"/>
  <c r="H35" i="1"/>
  <c r="I35" i="1"/>
  <c r="Z35" i="1"/>
  <c r="AA35" i="1"/>
  <c r="AB35" i="1"/>
  <c r="AF35" i="1"/>
  <c r="AG35" i="1"/>
  <c r="AH35" i="1"/>
  <c r="AI35" i="1"/>
  <c r="H36" i="1"/>
  <c r="I36" i="1"/>
  <c r="Z36" i="1"/>
  <c r="AA36" i="1"/>
  <c r="AB36" i="1"/>
  <c r="AF36" i="1"/>
  <c r="AG36" i="1"/>
  <c r="AJ36" i="1" s="1"/>
  <c r="AH36" i="1"/>
  <c r="AI36" i="1"/>
  <c r="H37" i="1"/>
  <c r="I37" i="1"/>
  <c r="Z37" i="1"/>
  <c r="AA37" i="1"/>
  <c r="AB37" i="1"/>
  <c r="AF37" i="1"/>
  <c r="AG37" i="1"/>
  <c r="AH37" i="1"/>
  <c r="AI37" i="1"/>
  <c r="H38" i="1"/>
  <c r="I38" i="1"/>
  <c r="Z38" i="1"/>
  <c r="AA38" i="1"/>
  <c r="AB38" i="1"/>
  <c r="AF38" i="1"/>
  <c r="AG38" i="1"/>
  <c r="AJ38" i="1" s="1"/>
  <c r="AH38" i="1"/>
  <c r="AI38" i="1"/>
  <c r="H39" i="1"/>
  <c r="I39" i="1"/>
  <c r="Z39" i="1"/>
  <c r="AA39" i="1"/>
  <c r="AB39" i="1"/>
  <c r="AF39" i="1"/>
  <c r="AG39" i="1"/>
  <c r="AH39" i="1"/>
  <c r="AI39" i="1"/>
  <c r="H40" i="1"/>
  <c r="I40" i="1"/>
  <c r="Z40" i="1"/>
  <c r="AA40" i="1"/>
  <c r="AB40" i="1"/>
  <c r="AF40" i="1"/>
  <c r="AG40" i="1"/>
  <c r="AJ40" i="1" s="1"/>
  <c r="AH40" i="1"/>
  <c r="AI40" i="1"/>
  <c r="H41" i="1"/>
  <c r="I41" i="1"/>
  <c r="Z41" i="1"/>
  <c r="AA41" i="1"/>
  <c r="AB41" i="1"/>
  <c r="AF41" i="1"/>
  <c r="AG41" i="1"/>
  <c r="AH41" i="1"/>
  <c r="AI41" i="1"/>
  <c r="H1985" i="1"/>
  <c r="I1985" i="1"/>
  <c r="Z1985" i="1"/>
  <c r="AA1985" i="1"/>
  <c r="AB1985" i="1"/>
  <c r="AF1985" i="1"/>
  <c r="AG1985" i="1"/>
  <c r="AJ1985" i="1" s="1"/>
  <c r="AH1985" i="1"/>
  <c r="AI1985" i="1"/>
  <c r="H1318" i="1"/>
  <c r="I1318" i="1"/>
  <c r="Z1318" i="1"/>
  <c r="AA1318" i="1"/>
  <c r="AB1318" i="1"/>
  <c r="AF1318" i="1"/>
  <c r="AG1318" i="1"/>
  <c r="AH1318" i="1"/>
  <c r="AI1318" i="1"/>
  <c r="H1319" i="1"/>
  <c r="I1319" i="1"/>
  <c r="Z1319" i="1"/>
  <c r="AA1319" i="1"/>
  <c r="AB1319" i="1"/>
  <c r="AF1319" i="1"/>
  <c r="AG1319" i="1"/>
  <c r="AJ1319" i="1" s="1"/>
  <c r="AH1319" i="1"/>
  <c r="AI1319" i="1"/>
  <c r="H2451" i="1"/>
  <c r="I2451" i="1"/>
  <c r="Z2451" i="1"/>
  <c r="AA2451" i="1"/>
  <c r="AB2451" i="1"/>
  <c r="AF2451" i="1"/>
  <c r="AG2451" i="1"/>
  <c r="AH2451" i="1"/>
  <c r="AI2451" i="1"/>
  <c r="H2363" i="1"/>
  <c r="I2363" i="1"/>
  <c r="Z2363" i="1"/>
  <c r="AA2363" i="1"/>
  <c r="AB2363" i="1"/>
  <c r="AF2363" i="1"/>
  <c r="AG2363" i="1"/>
  <c r="AJ2363" i="1" s="1"/>
  <c r="AH2363" i="1"/>
  <c r="AI2363" i="1"/>
  <c r="H2364" i="1"/>
  <c r="I2364" i="1"/>
  <c r="Z2364" i="1"/>
  <c r="AA2364" i="1"/>
  <c r="AB2364" i="1"/>
  <c r="AF2364" i="1"/>
  <c r="AG2364" i="1"/>
  <c r="AH2364" i="1"/>
  <c r="AI2364" i="1"/>
  <c r="H1624" i="1"/>
  <c r="I1624" i="1"/>
  <c r="Z1624" i="1"/>
  <c r="AA1624" i="1"/>
  <c r="AB1624" i="1"/>
  <c r="AF1624" i="1"/>
  <c r="AG1624" i="1"/>
  <c r="AJ1624" i="1" s="1"/>
  <c r="AH1624" i="1"/>
  <c r="AI1624" i="1"/>
  <c r="H680" i="1"/>
  <c r="I680" i="1"/>
  <c r="Z680" i="1"/>
  <c r="AA680" i="1"/>
  <c r="AB680" i="1"/>
  <c r="AF680" i="1"/>
  <c r="AG680" i="1"/>
  <c r="AH680" i="1"/>
  <c r="AI680" i="1"/>
  <c r="H674" i="1"/>
  <c r="I674" i="1"/>
  <c r="Z674" i="1"/>
  <c r="AA674" i="1"/>
  <c r="AB674" i="1"/>
  <c r="AF674" i="1"/>
  <c r="AG674" i="1"/>
  <c r="AJ674" i="1" s="1"/>
  <c r="AH674" i="1"/>
  <c r="AI674" i="1"/>
  <c r="H1279" i="1"/>
  <c r="I1279" i="1"/>
  <c r="Z1279" i="1"/>
  <c r="AA1279" i="1"/>
  <c r="AB1279" i="1"/>
  <c r="AF1279" i="1"/>
  <c r="AG1279" i="1"/>
  <c r="AH1279" i="1"/>
  <c r="AI1279" i="1"/>
  <c r="H1899" i="1"/>
  <c r="I1899" i="1"/>
  <c r="Z1899" i="1"/>
  <c r="AA1899" i="1"/>
  <c r="AB1899" i="1"/>
  <c r="AF1899" i="1"/>
  <c r="AG1899" i="1"/>
  <c r="AJ1899" i="1" s="1"/>
  <c r="AH1899" i="1"/>
  <c r="AI1899" i="1"/>
  <c r="H1196" i="1"/>
  <c r="I1196" i="1"/>
  <c r="Z1196" i="1"/>
  <c r="AA1196" i="1"/>
  <c r="AB1196" i="1"/>
  <c r="AF1196" i="1"/>
  <c r="AG1196" i="1"/>
  <c r="AH1196" i="1"/>
  <c r="AI1196" i="1"/>
  <c r="H755" i="1"/>
  <c r="I755" i="1"/>
  <c r="Z755" i="1"/>
  <c r="AA755" i="1"/>
  <c r="AB755" i="1"/>
  <c r="AF755" i="1"/>
  <c r="AG755" i="1"/>
  <c r="AJ755" i="1" s="1"/>
  <c r="AH755" i="1"/>
  <c r="AI755" i="1"/>
  <c r="H1132" i="1"/>
  <c r="I1132" i="1"/>
  <c r="Z1132" i="1"/>
  <c r="AA1132" i="1"/>
  <c r="AB1132" i="1"/>
  <c r="AF1132" i="1"/>
  <c r="AG1132" i="1"/>
  <c r="AH1132" i="1"/>
  <c r="AI1132" i="1"/>
  <c r="H2286" i="1"/>
  <c r="I2286" i="1"/>
  <c r="Z2286" i="1"/>
  <c r="AA2286" i="1"/>
  <c r="AB2286" i="1"/>
  <c r="AF2286" i="1"/>
  <c r="AG2286" i="1"/>
  <c r="AH2286" i="1"/>
  <c r="AI2286" i="1"/>
  <c r="H2394" i="1"/>
  <c r="I2394" i="1"/>
  <c r="K2394" i="1" s="1"/>
  <c r="Z2394" i="1"/>
  <c r="AA2394" i="1"/>
  <c r="AB2394" i="1"/>
  <c r="AF2394" i="1"/>
  <c r="AG2394" i="1"/>
  <c r="AH2394" i="1"/>
  <c r="AI2394" i="1"/>
  <c r="H1742" i="1"/>
  <c r="I1742" i="1"/>
  <c r="Z1742" i="1"/>
  <c r="AA1742" i="1"/>
  <c r="AB1742" i="1"/>
  <c r="AF1742" i="1"/>
  <c r="AG1742" i="1"/>
  <c r="AH1742" i="1"/>
  <c r="AI1742" i="1"/>
  <c r="H1841" i="1"/>
  <c r="I1841" i="1"/>
  <c r="Z1841" i="1"/>
  <c r="AA1841" i="1"/>
  <c r="AB1841" i="1"/>
  <c r="AF1841" i="1"/>
  <c r="AG1841" i="1"/>
  <c r="AH1841" i="1"/>
  <c r="AI1841" i="1"/>
  <c r="H1743" i="1"/>
  <c r="I1743" i="1"/>
  <c r="Z1743" i="1"/>
  <c r="AA1743" i="1"/>
  <c r="AB1743" i="1"/>
  <c r="AF1743" i="1"/>
  <c r="AG1743" i="1"/>
  <c r="AH1743" i="1"/>
  <c r="AI1743" i="1"/>
  <c r="H175" i="1"/>
  <c r="I175" i="1"/>
  <c r="Z175" i="1"/>
  <c r="AA175" i="1"/>
  <c r="AB175" i="1"/>
  <c r="AF175" i="1"/>
  <c r="AG175" i="1"/>
  <c r="AH175" i="1"/>
  <c r="AI175" i="1"/>
  <c r="H176" i="1"/>
  <c r="I176" i="1"/>
  <c r="Z176" i="1"/>
  <c r="AA176" i="1"/>
  <c r="AB176" i="1"/>
  <c r="AF176" i="1"/>
  <c r="AG176" i="1"/>
  <c r="AH176" i="1"/>
  <c r="AI176" i="1"/>
  <c r="H1229" i="1"/>
  <c r="I1229" i="1"/>
  <c r="Z1229" i="1"/>
  <c r="AA1229" i="1"/>
  <c r="AB1229" i="1"/>
  <c r="AF1229" i="1"/>
  <c r="AG1229" i="1"/>
  <c r="AH1229" i="1"/>
  <c r="AI1229" i="1"/>
  <c r="H1320" i="1"/>
  <c r="I1320" i="1"/>
  <c r="K1320" i="1" s="1"/>
  <c r="Z1320" i="1"/>
  <c r="AA1320" i="1"/>
  <c r="AB1320" i="1"/>
  <c r="AF1320" i="1"/>
  <c r="AG1320" i="1"/>
  <c r="AH1320" i="1"/>
  <c r="AI1320" i="1"/>
  <c r="H2335" i="1"/>
  <c r="I2335" i="1"/>
  <c r="Z2335" i="1"/>
  <c r="AA2335" i="1"/>
  <c r="AB2335" i="1"/>
  <c r="AF2335" i="1"/>
  <c r="AG2335" i="1"/>
  <c r="AH2335" i="1"/>
  <c r="AI2335" i="1"/>
  <c r="H946" i="1"/>
  <c r="I946" i="1"/>
  <c r="Z946" i="1"/>
  <c r="AA946" i="1"/>
  <c r="AB946" i="1"/>
  <c r="AF946" i="1"/>
  <c r="AG946" i="1"/>
  <c r="AH946" i="1"/>
  <c r="AI946" i="1"/>
  <c r="H1355" i="1"/>
  <c r="I1355" i="1"/>
  <c r="Z1355" i="1"/>
  <c r="AA1355" i="1"/>
  <c r="AB1355" i="1"/>
  <c r="AF1355" i="1"/>
  <c r="AG1355" i="1"/>
  <c r="AH1355" i="1"/>
  <c r="AI1355" i="1"/>
  <c r="H2060" i="1"/>
  <c r="I2060" i="1"/>
  <c r="Z2060" i="1"/>
  <c r="AA2060" i="1"/>
  <c r="AB2060" i="1"/>
  <c r="AF2060" i="1"/>
  <c r="AG2060" i="1"/>
  <c r="AH2060" i="1"/>
  <c r="AI2060" i="1"/>
  <c r="H480" i="1"/>
  <c r="I480" i="1"/>
  <c r="Z480" i="1"/>
  <c r="AA480" i="1"/>
  <c r="AB480" i="1"/>
  <c r="AF480" i="1"/>
  <c r="AG480" i="1"/>
  <c r="AH480" i="1"/>
  <c r="AI480" i="1"/>
  <c r="H1471" i="1"/>
  <c r="I1471" i="1"/>
  <c r="Z1471" i="1"/>
  <c r="AA1471" i="1"/>
  <c r="AB1471" i="1"/>
  <c r="AF1471" i="1"/>
  <c r="AG1471" i="1"/>
  <c r="AH1471" i="1"/>
  <c r="AI1471" i="1"/>
  <c r="H1035" i="1"/>
  <c r="I1035" i="1"/>
  <c r="Z1035" i="1"/>
  <c r="AA1035" i="1"/>
  <c r="AB1035" i="1"/>
  <c r="AF1035" i="1"/>
  <c r="AG1035" i="1"/>
  <c r="AH1035" i="1"/>
  <c r="AI1035" i="1"/>
  <c r="H1008" i="1"/>
  <c r="I1008" i="1"/>
  <c r="Z1008" i="1"/>
  <c r="AA1008" i="1"/>
  <c r="AB1008" i="1"/>
  <c r="AF1008" i="1"/>
  <c r="AG1008" i="1"/>
  <c r="AH1008" i="1"/>
  <c r="AI1008" i="1"/>
  <c r="H2061" i="1"/>
  <c r="I2061" i="1"/>
  <c r="Z2061" i="1"/>
  <c r="AA2061" i="1"/>
  <c r="AB2061" i="1"/>
  <c r="AF2061" i="1"/>
  <c r="AG2061" i="1"/>
  <c r="AH2061" i="1"/>
  <c r="AI2061" i="1"/>
  <c r="H799" i="1"/>
  <c r="I799" i="1"/>
  <c r="Z799" i="1"/>
  <c r="AA799" i="1"/>
  <c r="AB799" i="1"/>
  <c r="AF799" i="1"/>
  <c r="AG799" i="1"/>
  <c r="AH799" i="1"/>
  <c r="AI799" i="1"/>
  <c r="H1650" i="1"/>
  <c r="I1650" i="1"/>
  <c r="Z1650" i="1"/>
  <c r="AA1650" i="1"/>
  <c r="AB1650" i="1"/>
  <c r="AF1650" i="1"/>
  <c r="AG1650" i="1"/>
  <c r="AH1650" i="1"/>
  <c r="AI1650" i="1"/>
  <c r="H1472" i="1"/>
  <c r="I1472" i="1"/>
  <c r="Z1472" i="1"/>
  <c r="AA1472" i="1"/>
  <c r="AB1472" i="1"/>
  <c r="AF1472" i="1"/>
  <c r="AG1472" i="1"/>
  <c r="AH1472" i="1"/>
  <c r="AI1472" i="1"/>
  <c r="H628" i="1"/>
  <c r="I628" i="1"/>
  <c r="Z628" i="1"/>
  <c r="AA628" i="1"/>
  <c r="AB628" i="1"/>
  <c r="AF628" i="1"/>
  <c r="AG628" i="1"/>
  <c r="AH628" i="1"/>
  <c r="AI628" i="1"/>
  <c r="H195" i="1"/>
  <c r="I195" i="1"/>
  <c r="Z195" i="1"/>
  <c r="AA195" i="1"/>
  <c r="AB195" i="1"/>
  <c r="AF195" i="1"/>
  <c r="AG195" i="1"/>
  <c r="AH195" i="1"/>
  <c r="AI195" i="1"/>
  <c r="H196" i="1"/>
  <c r="I196" i="1"/>
  <c r="Z196" i="1"/>
  <c r="AA196" i="1"/>
  <c r="AB196" i="1"/>
  <c r="AF196" i="1"/>
  <c r="AG196" i="1"/>
  <c r="AH196" i="1"/>
  <c r="AI196" i="1"/>
  <c r="H756" i="1"/>
  <c r="I756" i="1"/>
  <c r="Z756" i="1"/>
  <c r="AA756" i="1"/>
  <c r="AB756" i="1"/>
  <c r="AF756" i="1"/>
  <c r="AG756" i="1"/>
  <c r="AH756" i="1"/>
  <c r="AI756" i="1"/>
  <c r="H1473" i="1"/>
  <c r="K1473" i="1" s="1"/>
  <c r="I1473" i="1"/>
  <c r="Z1473" i="1"/>
  <c r="AA1473" i="1"/>
  <c r="AB1473" i="1"/>
  <c r="AF1473" i="1"/>
  <c r="AG1473" i="1"/>
  <c r="AH1473" i="1"/>
  <c r="AI1473" i="1"/>
  <c r="H1474" i="1"/>
  <c r="I1474" i="1"/>
  <c r="Z1474" i="1"/>
  <c r="AA1474" i="1"/>
  <c r="AB1474" i="1"/>
  <c r="AF1474" i="1"/>
  <c r="AG1474" i="1"/>
  <c r="AH1474" i="1"/>
  <c r="AI1474" i="1"/>
  <c r="H1036" i="1"/>
  <c r="I1036" i="1"/>
  <c r="Z1036" i="1"/>
  <c r="AA1036" i="1"/>
  <c r="AB1036" i="1"/>
  <c r="AF1036" i="1"/>
  <c r="AG1036" i="1"/>
  <c r="AH1036" i="1"/>
  <c r="AI1036" i="1"/>
  <c r="H1915" i="1"/>
  <c r="K1915" i="1" s="1"/>
  <c r="I1915" i="1"/>
  <c r="Z1915" i="1"/>
  <c r="AA1915" i="1"/>
  <c r="AB1915" i="1"/>
  <c r="AF1915" i="1"/>
  <c r="AG1915" i="1"/>
  <c r="AH1915" i="1"/>
  <c r="AI1915" i="1"/>
  <c r="H800" i="1"/>
  <c r="I800" i="1"/>
  <c r="Z800" i="1"/>
  <c r="AA800" i="1"/>
  <c r="AB800" i="1"/>
  <c r="AF800" i="1"/>
  <c r="AG800" i="1"/>
  <c r="AH800" i="1"/>
  <c r="AI800" i="1"/>
  <c r="H2106" i="1"/>
  <c r="I2106" i="1"/>
  <c r="Z2106" i="1"/>
  <c r="AA2106" i="1"/>
  <c r="AB2106" i="1"/>
  <c r="AF2106" i="1"/>
  <c r="AG2106" i="1"/>
  <c r="AH2106" i="1"/>
  <c r="AI2106" i="1"/>
  <c r="H919" i="1"/>
  <c r="I919" i="1"/>
  <c r="Z919" i="1"/>
  <c r="AA919" i="1"/>
  <c r="AB919" i="1"/>
  <c r="AF919" i="1"/>
  <c r="AG919" i="1"/>
  <c r="AH919" i="1"/>
  <c r="AI919" i="1"/>
  <c r="H629" i="1"/>
  <c r="I629" i="1"/>
  <c r="Z629" i="1"/>
  <c r="AA629" i="1"/>
  <c r="AB629" i="1"/>
  <c r="AF629" i="1"/>
  <c r="AG629" i="1"/>
  <c r="AH629" i="1"/>
  <c r="AI629" i="1"/>
  <c r="H2175" i="1"/>
  <c r="K2175" i="1" s="1"/>
  <c r="I2175" i="1"/>
  <c r="Z2175" i="1"/>
  <c r="AA2175" i="1"/>
  <c r="AB2175" i="1"/>
  <c r="AF2175" i="1"/>
  <c r="AG2175" i="1"/>
  <c r="AH2175" i="1"/>
  <c r="AI2175" i="1"/>
  <c r="H1084" i="1"/>
  <c r="I1084" i="1"/>
  <c r="Z1084" i="1"/>
  <c r="AA1084" i="1"/>
  <c r="AB1084" i="1"/>
  <c r="AF1084" i="1"/>
  <c r="AG1084" i="1"/>
  <c r="AH1084" i="1"/>
  <c r="AI1084" i="1"/>
  <c r="H1205" i="1"/>
  <c r="I1205" i="1"/>
  <c r="Z1205" i="1"/>
  <c r="AA1205" i="1"/>
  <c r="AB1205" i="1"/>
  <c r="AF1205" i="1"/>
  <c r="AG1205" i="1"/>
  <c r="AH1205" i="1"/>
  <c r="AI1205" i="1"/>
  <c r="H395" i="1"/>
  <c r="I395" i="1"/>
  <c r="Z395" i="1"/>
  <c r="AA395" i="1"/>
  <c r="AB395" i="1"/>
  <c r="AF395" i="1"/>
  <c r="AG395" i="1"/>
  <c r="AH395" i="1"/>
  <c r="AI395" i="1"/>
  <c r="H396" i="1"/>
  <c r="I396" i="1"/>
  <c r="Z396" i="1"/>
  <c r="AA396" i="1"/>
  <c r="AB396" i="1"/>
  <c r="AF396" i="1"/>
  <c r="AG396" i="1"/>
  <c r="AH396" i="1"/>
  <c r="AI396" i="1"/>
  <c r="H397" i="1"/>
  <c r="I397" i="1"/>
  <c r="Z397" i="1"/>
  <c r="AA397" i="1"/>
  <c r="AB397" i="1"/>
  <c r="AF397" i="1"/>
  <c r="AG397" i="1"/>
  <c r="AH397" i="1"/>
  <c r="AI397" i="1"/>
  <c r="H1594" i="1"/>
  <c r="I1594" i="1"/>
  <c r="Z1594" i="1"/>
  <c r="AA1594" i="1"/>
  <c r="AB1594" i="1"/>
  <c r="AF1594" i="1"/>
  <c r="AG1594" i="1"/>
  <c r="AH1594" i="1"/>
  <c r="AI1594" i="1"/>
  <c r="H1824" i="1"/>
  <c r="I1824" i="1"/>
  <c r="Z1824" i="1"/>
  <c r="AA1824" i="1"/>
  <c r="AB1824" i="1"/>
  <c r="AF1824" i="1"/>
  <c r="AG1824" i="1"/>
  <c r="AH1824" i="1"/>
  <c r="AI1824" i="1"/>
  <c r="H1290" i="1"/>
  <c r="I1290" i="1"/>
  <c r="K1290" i="1" s="1"/>
  <c r="Z1290" i="1"/>
  <c r="AA1290" i="1"/>
  <c r="AB1290" i="1"/>
  <c r="AF1290" i="1"/>
  <c r="AG1290" i="1"/>
  <c r="AH1290" i="1"/>
  <c r="AI1290" i="1"/>
  <c r="H1009" i="1"/>
  <c r="I1009" i="1"/>
  <c r="Z1009" i="1"/>
  <c r="AA1009" i="1"/>
  <c r="AB1009" i="1"/>
  <c r="AF1009" i="1"/>
  <c r="AG1009" i="1"/>
  <c r="AH1009" i="1"/>
  <c r="AI1009" i="1"/>
  <c r="H1010" i="1"/>
  <c r="I1010" i="1"/>
  <c r="Z1010" i="1"/>
  <c r="AA1010" i="1"/>
  <c r="AB1010" i="1"/>
  <c r="AF1010" i="1"/>
  <c r="AG1010" i="1"/>
  <c r="AH1010" i="1"/>
  <c r="AI1010" i="1"/>
  <c r="H1757" i="1"/>
  <c r="I1757" i="1"/>
  <c r="Z1757" i="1"/>
  <c r="AA1757" i="1"/>
  <c r="AB1757" i="1"/>
  <c r="AF1757" i="1"/>
  <c r="AG1757" i="1"/>
  <c r="AH1757" i="1"/>
  <c r="AI1757" i="1"/>
  <c r="H1773" i="1"/>
  <c r="I1773" i="1"/>
  <c r="Z1773" i="1"/>
  <c r="AA1773" i="1"/>
  <c r="AB1773" i="1"/>
  <c r="AF1773" i="1"/>
  <c r="AG1773" i="1"/>
  <c r="AH1773" i="1"/>
  <c r="AI1773" i="1"/>
  <c r="H2176" i="1"/>
  <c r="I2176" i="1"/>
  <c r="Z2176" i="1"/>
  <c r="AA2176" i="1"/>
  <c r="AB2176" i="1"/>
  <c r="AF2176" i="1"/>
  <c r="AG2176" i="1"/>
  <c r="AH2176" i="1"/>
  <c r="AI2176" i="1"/>
  <c r="H1475" i="1"/>
  <c r="I1475" i="1"/>
  <c r="Z1475" i="1"/>
  <c r="AA1475" i="1"/>
  <c r="AB1475" i="1"/>
  <c r="AF1475" i="1"/>
  <c r="AG1475" i="1"/>
  <c r="AH1475" i="1"/>
  <c r="AI1475" i="1"/>
  <c r="H2004" i="1"/>
  <c r="I2004" i="1"/>
  <c r="Z2004" i="1"/>
  <c r="AA2004" i="1"/>
  <c r="AB2004" i="1"/>
  <c r="AF2004" i="1"/>
  <c r="AG2004" i="1"/>
  <c r="AH2004" i="1"/>
  <c r="AI2004" i="1"/>
  <c r="H1280" i="1"/>
  <c r="I1280" i="1"/>
  <c r="Z1280" i="1"/>
  <c r="AA1280" i="1"/>
  <c r="AB1280" i="1"/>
  <c r="AF1280" i="1"/>
  <c r="AG1280" i="1"/>
  <c r="AH1280" i="1"/>
  <c r="AI1280" i="1"/>
  <c r="H2177" i="1"/>
  <c r="I2177" i="1"/>
  <c r="Z2177" i="1"/>
  <c r="AA2177" i="1"/>
  <c r="AB2177" i="1"/>
  <c r="AF2177" i="1"/>
  <c r="AG2177" i="1"/>
  <c r="AH2177" i="1"/>
  <c r="AI2177" i="1"/>
  <c r="H947" i="1"/>
  <c r="I947" i="1"/>
  <c r="Z947" i="1"/>
  <c r="AA947" i="1"/>
  <c r="AB947" i="1"/>
  <c r="AF947" i="1"/>
  <c r="AG947" i="1"/>
  <c r="AH947" i="1"/>
  <c r="AI947" i="1"/>
  <c r="H2281" i="1"/>
  <c r="I2281" i="1"/>
  <c r="K2281" i="1" s="1"/>
  <c r="Z2281" i="1"/>
  <c r="AA2281" i="1"/>
  <c r="AB2281" i="1"/>
  <c r="AF2281" i="1"/>
  <c r="AG2281" i="1"/>
  <c r="AH2281" i="1"/>
  <c r="AI2281" i="1"/>
  <c r="H1246" i="1"/>
  <c r="I1246" i="1"/>
  <c r="Z1246" i="1"/>
  <c r="AA1246" i="1"/>
  <c r="AB1246" i="1"/>
  <c r="AF1246" i="1"/>
  <c r="AG1246" i="1"/>
  <c r="AH1246" i="1"/>
  <c r="AI1246" i="1"/>
  <c r="H2256" i="1"/>
  <c r="I2256" i="1"/>
  <c r="Z2256" i="1"/>
  <c r="AA2256" i="1"/>
  <c r="AB2256" i="1"/>
  <c r="AF2256" i="1"/>
  <c r="AG2256" i="1"/>
  <c r="AH2256" i="1"/>
  <c r="AI2256" i="1"/>
  <c r="H154" i="1"/>
  <c r="I154" i="1"/>
  <c r="Z154" i="1"/>
  <c r="AA154" i="1"/>
  <c r="AB154" i="1"/>
  <c r="AF154" i="1"/>
  <c r="AG154" i="1"/>
  <c r="AJ154" i="1" s="1"/>
  <c r="AH154" i="1"/>
  <c r="AI154" i="1"/>
  <c r="H481" i="1"/>
  <c r="I481" i="1"/>
  <c r="Z481" i="1"/>
  <c r="AA481" i="1"/>
  <c r="AB481" i="1"/>
  <c r="AF481" i="1"/>
  <c r="AG481" i="1"/>
  <c r="AH481" i="1"/>
  <c r="AI481" i="1"/>
  <c r="H974" i="1"/>
  <c r="I974" i="1"/>
  <c r="Z974" i="1"/>
  <c r="AA974" i="1"/>
  <c r="AB974" i="1"/>
  <c r="AF974" i="1"/>
  <c r="AG974" i="1"/>
  <c r="AH974" i="1"/>
  <c r="AI974" i="1"/>
  <c r="H1750" i="1"/>
  <c r="I1750" i="1"/>
  <c r="Z1750" i="1"/>
  <c r="AA1750" i="1"/>
  <c r="AB1750" i="1"/>
  <c r="AF1750" i="1"/>
  <c r="AG1750" i="1"/>
  <c r="AH1750" i="1"/>
  <c r="AI1750" i="1"/>
  <c r="H1476" i="1"/>
  <c r="I1476" i="1"/>
  <c r="Z1476" i="1"/>
  <c r="AA1476" i="1"/>
  <c r="AB1476" i="1"/>
  <c r="AF1476" i="1"/>
  <c r="AG1476" i="1"/>
  <c r="AH1476" i="1"/>
  <c r="AI1476" i="1"/>
  <c r="H630" i="1"/>
  <c r="I630" i="1"/>
  <c r="Z630" i="1"/>
  <c r="AA630" i="1"/>
  <c r="AB630" i="1"/>
  <c r="AF630" i="1"/>
  <c r="AG630" i="1"/>
  <c r="AH630" i="1"/>
  <c r="AI630" i="1"/>
  <c r="H237" i="1"/>
  <c r="I237" i="1"/>
  <c r="Z237" i="1"/>
  <c r="AA237" i="1"/>
  <c r="AB237" i="1"/>
  <c r="AF237" i="1"/>
  <c r="AG237" i="1"/>
  <c r="AH237" i="1"/>
  <c r="AI237" i="1"/>
  <c r="H262" i="1"/>
  <c r="I262" i="1"/>
  <c r="Z262" i="1"/>
  <c r="AA262" i="1"/>
  <c r="AB262" i="1"/>
  <c r="AF262" i="1"/>
  <c r="AG262" i="1"/>
  <c r="AH262" i="1"/>
  <c r="AI262" i="1"/>
  <c r="H1403" i="1"/>
  <c r="I1403" i="1"/>
  <c r="Z1403" i="1"/>
  <c r="AA1403" i="1"/>
  <c r="AB1403" i="1"/>
  <c r="AF1403" i="1"/>
  <c r="AG1403" i="1"/>
  <c r="AH1403" i="1"/>
  <c r="AI1403" i="1"/>
  <c r="H2298" i="1"/>
  <c r="I2298" i="1"/>
  <c r="Z2298" i="1"/>
  <c r="AA2298" i="1"/>
  <c r="AB2298" i="1"/>
  <c r="AF2298" i="1"/>
  <c r="AG2298" i="1"/>
  <c r="AH2298" i="1"/>
  <c r="AI2298" i="1"/>
  <c r="H1952" i="1"/>
  <c r="I1952" i="1"/>
  <c r="K1952" i="1" s="1"/>
  <c r="Z1952" i="1"/>
  <c r="AA1952" i="1"/>
  <c r="AB1952" i="1"/>
  <c r="AF1952" i="1"/>
  <c r="AG1952" i="1"/>
  <c r="AH1952" i="1"/>
  <c r="AI1952" i="1"/>
  <c r="H1825" i="1"/>
  <c r="I1825" i="1"/>
  <c r="Z1825" i="1"/>
  <c r="AA1825" i="1"/>
  <c r="AB1825" i="1"/>
  <c r="AF1825" i="1"/>
  <c r="AG1825" i="1"/>
  <c r="AH1825" i="1"/>
  <c r="AI1825" i="1"/>
  <c r="H839" i="1"/>
  <c r="I839" i="1"/>
  <c r="Z839" i="1"/>
  <c r="AA839" i="1"/>
  <c r="AB839" i="1"/>
  <c r="AF839" i="1"/>
  <c r="AG839" i="1"/>
  <c r="AH839" i="1"/>
  <c r="AI839" i="1"/>
  <c r="H482" i="1"/>
  <c r="K482" i="1" s="1"/>
  <c r="I482" i="1"/>
  <c r="Z482" i="1"/>
  <c r="AA482" i="1"/>
  <c r="AB482" i="1"/>
  <c r="AF482" i="1"/>
  <c r="AG482" i="1"/>
  <c r="AH482" i="1"/>
  <c r="AI482" i="1"/>
  <c r="H2219" i="1"/>
  <c r="I2219" i="1"/>
  <c r="Z2219" i="1"/>
  <c r="AA2219" i="1"/>
  <c r="AB2219" i="1"/>
  <c r="AF2219" i="1"/>
  <c r="AG2219" i="1"/>
  <c r="AH2219" i="1"/>
  <c r="AI2219" i="1"/>
  <c r="H1206" i="1"/>
  <c r="I1206" i="1"/>
  <c r="Z1206" i="1"/>
  <c r="AA1206" i="1"/>
  <c r="AB1206" i="1"/>
  <c r="AF1206" i="1"/>
  <c r="AG1206" i="1"/>
  <c r="AH1206" i="1"/>
  <c r="AI1206" i="1"/>
  <c r="H398" i="1"/>
  <c r="I398" i="1"/>
  <c r="Z398" i="1"/>
  <c r="AA398" i="1"/>
  <c r="AB398" i="1"/>
  <c r="AF398" i="1"/>
  <c r="AG398" i="1"/>
  <c r="AH398" i="1"/>
  <c r="AI398" i="1"/>
  <c r="H1477" i="1"/>
  <c r="K1477" i="1" s="1"/>
  <c r="I1477" i="1"/>
  <c r="Z1477" i="1"/>
  <c r="AA1477" i="1"/>
  <c r="AB1477" i="1"/>
  <c r="AF1477" i="1"/>
  <c r="AG1477" i="1"/>
  <c r="AH1477" i="1"/>
  <c r="AI1477" i="1"/>
  <c r="H1133" i="1"/>
  <c r="I1133" i="1"/>
  <c r="K1133" i="1" s="1"/>
  <c r="Z1133" i="1"/>
  <c r="AA1133" i="1"/>
  <c r="AB1133" i="1"/>
  <c r="AF1133" i="1"/>
  <c r="AG1133" i="1"/>
  <c r="AH1133" i="1"/>
  <c r="AI1133" i="1"/>
  <c r="H734" i="1"/>
  <c r="I734" i="1"/>
  <c r="Z734" i="1"/>
  <c r="AA734" i="1"/>
  <c r="AB734" i="1"/>
  <c r="AF734" i="1"/>
  <c r="AG734" i="1"/>
  <c r="AH734" i="1"/>
  <c r="AI734" i="1"/>
  <c r="H1042" i="1"/>
  <c r="I1042" i="1"/>
  <c r="Z1042" i="1"/>
  <c r="AA1042" i="1"/>
  <c r="AB1042" i="1"/>
  <c r="AF1042" i="1"/>
  <c r="AG1042" i="1"/>
  <c r="AH1042" i="1"/>
  <c r="AI1042" i="1"/>
  <c r="H1134" i="1"/>
  <c r="I1134" i="1"/>
  <c r="Z1134" i="1"/>
  <c r="AA1134" i="1"/>
  <c r="AB1134" i="1"/>
  <c r="AF1134" i="1"/>
  <c r="AG1134" i="1"/>
  <c r="AH1134" i="1"/>
  <c r="AI1134" i="1"/>
  <c r="H631" i="1"/>
  <c r="I631" i="1"/>
  <c r="Z631" i="1"/>
  <c r="AA631" i="1"/>
  <c r="AB631" i="1"/>
  <c r="AF631" i="1"/>
  <c r="AG631" i="1"/>
  <c r="AH631" i="1"/>
  <c r="AI631" i="1"/>
  <c r="H2411" i="1"/>
  <c r="I2411" i="1"/>
  <c r="Z2411" i="1"/>
  <c r="AA2411" i="1"/>
  <c r="AB2411" i="1"/>
  <c r="AF2411" i="1"/>
  <c r="AG2411" i="1"/>
  <c r="AH2411" i="1"/>
  <c r="AI2411" i="1"/>
  <c r="H2189" i="1"/>
  <c r="I2189" i="1"/>
  <c r="Z2189" i="1"/>
  <c r="AA2189" i="1"/>
  <c r="AB2189" i="1"/>
  <c r="AF2189" i="1"/>
  <c r="AG2189" i="1"/>
  <c r="AH2189" i="1"/>
  <c r="AI2189" i="1"/>
  <c r="H1247" i="1"/>
  <c r="I1247" i="1"/>
  <c r="Z1247" i="1"/>
  <c r="AA1247" i="1"/>
  <c r="AB1247" i="1"/>
  <c r="AF1247" i="1"/>
  <c r="AG1247" i="1"/>
  <c r="AH1247" i="1"/>
  <c r="AI1247" i="1"/>
  <c r="H1281" i="1"/>
  <c r="I1281" i="1"/>
  <c r="Z1281" i="1"/>
  <c r="AA1281" i="1"/>
  <c r="AB1281" i="1"/>
  <c r="AF1281" i="1"/>
  <c r="AG1281" i="1"/>
  <c r="AH1281" i="1"/>
  <c r="AI1281" i="1"/>
  <c r="H263" i="1"/>
  <c r="I263" i="1"/>
  <c r="Z263" i="1"/>
  <c r="AA263" i="1"/>
  <c r="AB263" i="1"/>
  <c r="AF263" i="1"/>
  <c r="AG263" i="1"/>
  <c r="AH263" i="1"/>
  <c r="AI263" i="1"/>
  <c r="H399" i="1"/>
  <c r="I399" i="1"/>
  <c r="Z399" i="1"/>
  <c r="AA399" i="1"/>
  <c r="AB399" i="1"/>
  <c r="AF399" i="1"/>
  <c r="AG399" i="1"/>
  <c r="AH399" i="1"/>
  <c r="AI399" i="1"/>
  <c r="H400" i="1"/>
  <c r="I400" i="1"/>
  <c r="Z400" i="1"/>
  <c r="AA400" i="1"/>
  <c r="AB400" i="1"/>
  <c r="AF400" i="1"/>
  <c r="AG400" i="1"/>
  <c r="AH400" i="1"/>
  <c r="AI400" i="1"/>
  <c r="H401" i="1"/>
  <c r="I401" i="1"/>
  <c r="Z401" i="1"/>
  <c r="AA401" i="1"/>
  <c r="AB401" i="1"/>
  <c r="AF401" i="1"/>
  <c r="AG401" i="1"/>
  <c r="AH401" i="1"/>
  <c r="AI401" i="1"/>
  <c r="H1344" i="1"/>
  <c r="I1344" i="1"/>
  <c r="Z1344" i="1"/>
  <c r="AA1344" i="1"/>
  <c r="AB1344" i="1"/>
  <c r="AF1344" i="1"/>
  <c r="AG1344" i="1"/>
  <c r="AH1344" i="1"/>
  <c r="AI1344" i="1"/>
  <c r="H286" i="1"/>
  <c r="I286" i="1"/>
  <c r="Z286" i="1"/>
  <c r="AA286" i="1"/>
  <c r="AB286" i="1"/>
  <c r="AF286" i="1"/>
  <c r="AG286" i="1"/>
  <c r="AH286" i="1"/>
  <c r="AI286" i="1"/>
  <c r="H287" i="1"/>
  <c r="I287" i="1"/>
  <c r="Z287" i="1"/>
  <c r="AA287" i="1"/>
  <c r="AB287" i="1"/>
  <c r="AF287" i="1"/>
  <c r="AG287" i="1"/>
  <c r="AH287" i="1"/>
  <c r="AI287" i="1"/>
  <c r="H1560" i="1"/>
  <c r="I1560" i="1"/>
  <c r="Z1560" i="1"/>
  <c r="AA1560" i="1"/>
  <c r="AB1560" i="1"/>
  <c r="AF1560" i="1"/>
  <c r="AG1560" i="1"/>
  <c r="AH1560" i="1"/>
  <c r="AI1560" i="1"/>
  <c r="H1717" i="1"/>
  <c r="I1717" i="1"/>
  <c r="Z1717" i="1"/>
  <c r="AA1717" i="1"/>
  <c r="AB1717" i="1"/>
  <c r="AF1717" i="1"/>
  <c r="AG1717" i="1"/>
  <c r="AH1717" i="1"/>
  <c r="AI1717" i="1"/>
  <c r="H1561" i="1"/>
  <c r="I1561" i="1"/>
  <c r="Z1561" i="1"/>
  <c r="AA1561" i="1"/>
  <c r="AB1561" i="1"/>
  <c r="AF1561" i="1"/>
  <c r="AG1561" i="1"/>
  <c r="AH1561" i="1"/>
  <c r="AI1561" i="1"/>
  <c r="H1404" i="1"/>
  <c r="K1404" i="1" s="1"/>
  <c r="I1404" i="1"/>
  <c r="Z1404" i="1"/>
  <c r="AA1404" i="1"/>
  <c r="AB1404" i="1"/>
  <c r="AF1404" i="1"/>
  <c r="AG1404" i="1"/>
  <c r="AH1404" i="1"/>
  <c r="AI1404" i="1"/>
  <c r="H840" i="1"/>
  <c r="I840" i="1"/>
  <c r="Z840" i="1"/>
  <c r="AA840" i="1"/>
  <c r="AB840" i="1"/>
  <c r="AF840" i="1"/>
  <c r="AG840" i="1"/>
  <c r="AH840" i="1"/>
  <c r="AI840" i="1"/>
  <c r="H483" i="1"/>
  <c r="I483" i="1"/>
  <c r="Z483" i="1"/>
  <c r="AA483" i="1"/>
  <c r="AB483" i="1"/>
  <c r="AF483" i="1"/>
  <c r="AG483" i="1"/>
  <c r="AH483" i="1"/>
  <c r="AI483" i="1"/>
  <c r="H1023" i="1"/>
  <c r="I1023" i="1"/>
  <c r="Z1023" i="1"/>
  <c r="AA1023" i="1"/>
  <c r="AB1023" i="1"/>
  <c r="AF1023" i="1"/>
  <c r="AG1023" i="1"/>
  <c r="AH1023" i="1"/>
  <c r="AI1023" i="1"/>
  <c r="H2452" i="1"/>
  <c r="I2452" i="1"/>
  <c r="Z2452" i="1"/>
  <c r="AA2452" i="1"/>
  <c r="AB2452" i="1"/>
  <c r="AF2452" i="1"/>
  <c r="AG2452" i="1"/>
  <c r="AH2452" i="1"/>
  <c r="AI2452" i="1"/>
  <c r="H1871" i="1"/>
  <c r="I1871" i="1"/>
  <c r="K1871" i="1"/>
  <c r="Z1871" i="1"/>
  <c r="AA1871" i="1"/>
  <c r="AB1871" i="1"/>
  <c r="AF1871" i="1"/>
  <c r="AG1871" i="1"/>
  <c r="AH1871" i="1"/>
  <c r="AI1871" i="1"/>
  <c r="H1248" i="1"/>
  <c r="I1248" i="1"/>
  <c r="Z1248" i="1"/>
  <c r="AA1248" i="1"/>
  <c r="AB1248" i="1"/>
  <c r="AF1248" i="1"/>
  <c r="AG1248" i="1"/>
  <c r="AJ1248" i="1" s="1"/>
  <c r="AH1248" i="1"/>
  <c r="AI1248" i="1"/>
  <c r="H1864" i="1"/>
  <c r="I1864" i="1"/>
  <c r="Z1864" i="1"/>
  <c r="AA1864" i="1"/>
  <c r="AB1864" i="1"/>
  <c r="AF1864" i="1"/>
  <c r="AG1864" i="1"/>
  <c r="AH1864" i="1"/>
  <c r="AI1864" i="1"/>
  <c r="H1135" i="1"/>
  <c r="K1135" i="1" s="1"/>
  <c r="I1135" i="1"/>
  <c r="Z1135" i="1"/>
  <c r="AA1135" i="1"/>
  <c r="AB1135" i="1"/>
  <c r="AF1135" i="1"/>
  <c r="AG1135" i="1"/>
  <c r="AH1135" i="1"/>
  <c r="AI1135" i="1"/>
  <c r="H2131" i="1"/>
  <c r="I2131" i="1"/>
  <c r="Z2131" i="1"/>
  <c r="AA2131" i="1"/>
  <c r="AB2131" i="1"/>
  <c r="AF2131" i="1"/>
  <c r="AG2131" i="1"/>
  <c r="AH2131" i="1"/>
  <c r="AI2131" i="1"/>
  <c r="H777" i="1"/>
  <c r="I777" i="1"/>
  <c r="Z777" i="1"/>
  <c r="AA777" i="1"/>
  <c r="AB777" i="1"/>
  <c r="AF777" i="1"/>
  <c r="AG777" i="1"/>
  <c r="AH777" i="1"/>
  <c r="AI777" i="1"/>
  <c r="H402" i="1"/>
  <c r="I402" i="1"/>
  <c r="Z402" i="1"/>
  <c r="AA402" i="1"/>
  <c r="AB402" i="1"/>
  <c r="AF402" i="1"/>
  <c r="AG402" i="1"/>
  <c r="AH402" i="1"/>
  <c r="AI402" i="1"/>
  <c r="H1356" i="1"/>
  <c r="I1356" i="1"/>
  <c r="Z1356" i="1"/>
  <c r="AA1356" i="1"/>
  <c r="AB1356" i="1"/>
  <c r="AF1356" i="1"/>
  <c r="AG1356" i="1"/>
  <c r="AH1356" i="1"/>
  <c r="AI1356" i="1"/>
  <c r="H1405" i="1"/>
  <c r="I1405" i="1"/>
  <c r="K1405" i="1" s="1"/>
  <c r="Z1405" i="1"/>
  <c r="AA1405" i="1"/>
  <c r="AB1405" i="1"/>
  <c r="AF1405" i="1"/>
  <c r="AG1405" i="1"/>
  <c r="AH1405" i="1"/>
  <c r="AI1405" i="1"/>
  <c r="H2381" i="1"/>
  <c r="I2381" i="1"/>
  <c r="Z2381" i="1"/>
  <c r="AA2381" i="1"/>
  <c r="AB2381" i="1"/>
  <c r="AF2381" i="1"/>
  <c r="AG2381" i="1"/>
  <c r="AH2381" i="1"/>
  <c r="AI2381" i="1"/>
  <c r="H632" i="1"/>
  <c r="I632" i="1"/>
  <c r="Z632" i="1"/>
  <c r="AA632" i="1"/>
  <c r="AB632" i="1"/>
  <c r="AF632" i="1"/>
  <c r="AG632" i="1"/>
  <c r="AH632" i="1"/>
  <c r="AI632" i="1"/>
  <c r="H1718" i="1"/>
  <c r="K1718" i="1" s="1"/>
  <c r="I1718" i="1"/>
  <c r="Z1718" i="1"/>
  <c r="AA1718" i="1"/>
  <c r="AB1718" i="1"/>
  <c r="AF1718" i="1"/>
  <c r="AG1718" i="1"/>
  <c r="AH1718" i="1"/>
  <c r="AI1718" i="1"/>
  <c r="H1102" i="1"/>
  <c r="I1102" i="1"/>
  <c r="Z1102" i="1"/>
  <c r="AA1102" i="1"/>
  <c r="AB1102" i="1"/>
  <c r="AF1102" i="1"/>
  <c r="AG1102" i="1"/>
  <c r="AH1102" i="1"/>
  <c r="AI1102" i="1"/>
  <c r="H2075" i="1"/>
  <c r="I2075" i="1"/>
  <c r="Z2075" i="1"/>
  <c r="AA2075" i="1"/>
  <c r="AB2075" i="1"/>
  <c r="AF2075" i="1"/>
  <c r="AG2075" i="1"/>
  <c r="AH2075" i="1"/>
  <c r="AI2075" i="1"/>
  <c r="H1625" i="1"/>
  <c r="I1625" i="1"/>
  <c r="Z1625" i="1"/>
  <c r="AA1625" i="1"/>
  <c r="AB1625" i="1"/>
  <c r="AF1625" i="1"/>
  <c r="AG1625" i="1"/>
  <c r="AH1625" i="1"/>
  <c r="AI1625" i="1"/>
  <c r="H1321" i="1"/>
  <c r="I1321" i="1"/>
  <c r="Z1321" i="1"/>
  <c r="AA1321" i="1"/>
  <c r="AB1321" i="1"/>
  <c r="AF1321" i="1"/>
  <c r="AG1321" i="1"/>
  <c r="AH1321" i="1"/>
  <c r="AI1321" i="1"/>
  <c r="H991" i="1"/>
  <c r="I991" i="1"/>
  <c r="Z991" i="1"/>
  <c r="AA991" i="1"/>
  <c r="AB991" i="1"/>
  <c r="AF991" i="1"/>
  <c r="AG991" i="1"/>
  <c r="AH991" i="1"/>
  <c r="AI991" i="1"/>
  <c r="H992" i="1"/>
  <c r="I992" i="1"/>
  <c r="Z992" i="1"/>
  <c r="AA992" i="1"/>
  <c r="AB992" i="1"/>
  <c r="AF992" i="1"/>
  <c r="AG992" i="1"/>
  <c r="AH992" i="1"/>
  <c r="AI992" i="1"/>
  <c r="H1357" i="1"/>
  <c r="I1357" i="1"/>
  <c r="Z1357" i="1"/>
  <c r="AA1357" i="1"/>
  <c r="AB1357" i="1"/>
  <c r="AF1357" i="1"/>
  <c r="AG1357" i="1"/>
  <c r="AH1357" i="1"/>
  <c r="AI1357" i="1"/>
  <c r="H948" i="1"/>
  <c r="I948" i="1"/>
  <c r="K948" i="1" s="1"/>
  <c r="Z948" i="1"/>
  <c r="AA948" i="1"/>
  <c r="AB948" i="1"/>
  <c r="AF948" i="1"/>
  <c r="AG948" i="1"/>
  <c r="AH948" i="1"/>
  <c r="AI948" i="1"/>
  <c r="H2242" i="1"/>
  <c r="I2242" i="1"/>
  <c r="Z2242" i="1"/>
  <c r="AA2242" i="1"/>
  <c r="AB2242" i="1"/>
  <c r="AF2242" i="1"/>
  <c r="AG2242" i="1"/>
  <c r="AH2242" i="1"/>
  <c r="AI2242" i="1"/>
  <c r="H336" i="1"/>
  <c r="I336" i="1"/>
  <c r="Z336" i="1"/>
  <c r="AA336" i="1"/>
  <c r="AB336" i="1"/>
  <c r="AF336" i="1"/>
  <c r="AG336" i="1"/>
  <c r="AH336" i="1"/>
  <c r="AI336" i="1"/>
  <c r="H801" i="1"/>
  <c r="I801" i="1"/>
  <c r="Z801" i="1"/>
  <c r="AA801" i="1"/>
  <c r="AB801" i="1"/>
  <c r="AF801" i="1"/>
  <c r="AG801" i="1"/>
  <c r="AH801" i="1"/>
  <c r="AI801" i="1"/>
  <c r="H1207" i="1"/>
  <c r="I1207" i="1"/>
  <c r="K1207" i="1" s="1"/>
  <c r="Z1207" i="1"/>
  <c r="AA1207" i="1"/>
  <c r="AB1207" i="1"/>
  <c r="AF1207" i="1"/>
  <c r="AG1207" i="1"/>
  <c r="AH1207" i="1"/>
  <c r="AI1207" i="1"/>
  <c r="H757" i="1"/>
  <c r="I757" i="1"/>
  <c r="Z757" i="1"/>
  <c r="AA757" i="1"/>
  <c r="AB757" i="1"/>
  <c r="AF757" i="1"/>
  <c r="AG757" i="1"/>
  <c r="AH757" i="1"/>
  <c r="AI757" i="1"/>
  <c r="H1169" i="1"/>
  <c r="I1169" i="1"/>
  <c r="Z1169" i="1"/>
  <c r="AA1169" i="1"/>
  <c r="AB1169" i="1"/>
  <c r="AF1169" i="1"/>
  <c r="AG1169" i="1"/>
  <c r="AH1169" i="1"/>
  <c r="AI1169" i="1"/>
  <c r="H1926" i="1"/>
  <c r="I1926" i="1"/>
  <c r="Z1926" i="1"/>
  <c r="AA1926" i="1"/>
  <c r="AB1926" i="1"/>
  <c r="AF1926" i="1"/>
  <c r="AG1926" i="1"/>
  <c r="AH1926" i="1"/>
  <c r="AI1926" i="1"/>
  <c r="H2460" i="1"/>
  <c r="K2460" i="1" s="1"/>
  <c r="Z2460" i="1"/>
  <c r="AA2460" i="1"/>
  <c r="AB2460" i="1"/>
  <c r="AF2460" i="1"/>
  <c r="AG2460" i="1"/>
  <c r="AH2460" i="1"/>
  <c r="AI2460" i="1"/>
  <c r="H2341" i="1"/>
  <c r="I2341" i="1"/>
  <c r="Z2341" i="1"/>
  <c r="AA2341" i="1"/>
  <c r="AB2341" i="1"/>
  <c r="AF2341" i="1"/>
  <c r="AG2341" i="1"/>
  <c r="AH2341" i="1"/>
  <c r="AI2341" i="1"/>
  <c r="H1891" i="1"/>
  <c r="I1891" i="1"/>
  <c r="Z1891" i="1"/>
  <c r="AA1891" i="1"/>
  <c r="AB1891" i="1"/>
  <c r="AF1891" i="1"/>
  <c r="AG1891" i="1"/>
  <c r="AH1891" i="1"/>
  <c r="AI1891" i="1"/>
  <c r="H443" i="1"/>
  <c r="I443" i="1"/>
  <c r="Z443" i="1"/>
  <c r="AA443" i="1"/>
  <c r="AB443" i="1"/>
  <c r="AF443" i="1"/>
  <c r="AG443" i="1"/>
  <c r="AH443" i="1"/>
  <c r="AI443" i="1"/>
  <c r="H975" i="1"/>
  <c r="I975" i="1"/>
  <c r="Z975" i="1"/>
  <c r="AA975" i="1"/>
  <c r="AB975" i="1"/>
  <c r="AF975" i="1"/>
  <c r="AG975" i="1"/>
  <c r="AH975" i="1"/>
  <c r="AI975" i="1"/>
  <c r="H264" i="1"/>
  <c r="I264" i="1"/>
  <c r="Z264" i="1"/>
  <c r="AA264" i="1"/>
  <c r="AB264" i="1"/>
  <c r="AF264" i="1"/>
  <c r="AG264" i="1"/>
  <c r="AH264" i="1"/>
  <c r="AI264" i="1"/>
  <c r="H2317" i="1"/>
  <c r="I2317" i="1"/>
  <c r="Z2317" i="1"/>
  <c r="AA2317" i="1"/>
  <c r="AB2317" i="1"/>
  <c r="AF2317" i="1"/>
  <c r="AG2317" i="1"/>
  <c r="AH2317" i="1"/>
  <c r="AI2317" i="1"/>
  <c r="H891" i="1"/>
  <c r="I891" i="1"/>
  <c r="Z891" i="1"/>
  <c r="AA891" i="1"/>
  <c r="AB891" i="1"/>
  <c r="AF891" i="1"/>
  <c r="AG891" i="1"/>
  <c r="AH891" i="1"/>
  <c r="AI891" i="1"/>
  <c r="H484" i="1"/>
  <c r="I484" i="1"/>
  <c r="Z484" i="1"/>
  <c r="AA484" i="1"/>
  <c r="AB484" i="1"/>
  <c r="AF484" i="1"/>
  <c r="AG484" i="1"/>
  <c r="AH484" i="1"/>
  <c r="AJ484" i="1" s="1"/>
  <c r="AI484" i="1"/>
  <c r="H1378" i="1"/>
  <c r="I1378" i="1"/>
  <c r="Z1378" i="1"/>
  <c r="AA1378" i="1"/>
  <c r="AB1378" i="1"/>
  <c r="AF1378" i="1"/>
  <c r="AG1378" i="1"/>
  <c r="AH1378" i="1"/>
  <c r="AI1378" i="1"/>
  <c r="H2318" i="1"/>
  <c r="I2318" i="1"/>
  <c r="Z2318" i="1"/>
  <c r="AA2318" i="1"/>
  <c r="AB2318" i="1"/>
  <c r="AF2318" i="1"/>
  <c r="AG2318" i="1"/>
  <c r="AH2318" i="1"/>
  <c r="AI2318" i="1"/>
  <c r="H949" i="1"/>
  <c r="I949" i="1"/>
  <c r="Z949" i="1"/>
  <c r="AA949" i="1"/>
  <c r="AB949" i="1"/>
  <c r="AF949" i="1"/>
  <c r="AG949" i="1"/>
  <c r="AH949" i="1"/>
  <c r="AI949" i="1"/>
  <c r="H1673" i="1"/>
  <c r="I1673" i="1"/>
  <c r="Z1673" i="1"/>
  <c r="AA1673" i="1"/>
  <c r="AB1673" i="1"/>
  <c r="AF1673" i="1"/>
  <c r="AG1673" i="1"/>
  <c r="AH1673" i="1"/>
  <c r="AI1673" i="1"/>
  <c r="H802" i="1"/>
  <c r="I802" i="1"/>
  <c r="Z802" i="1"/>
  <c r="AA802" i="1"/>
  <c r="AB802" i="1"/>
  <c r="AF802" i="1"/>
  <c r="AG802" i="1"/>
  <c r="AH802" i="1"/>
  <c r="AI802" i="1"/>
  <c r="H1562" i="1"/>
  <c r="I1562" i="1"/>
  <c r="Z1562" i="1"/>
  <c r="AA1562" i="1"/>
  <c r="AB1562" i="1"/>
  <c r="AF1562" i="1"/>
  <c r="AG1562" i="1"/>
  <c r="AH1562" i="1"/>
  <c r="AI1562" i="1"/>
  <c r="H2388" i="1"/>
  <c r="I2388" i="1"/>
  <c r="Z2388" i="1"/>
  <c r="AA2388" i="1"/>
  <c r="AB2388" i="1"/>
  <c r="AF2388" i="1"/>
  <c r="AG2388" i="1"/>
  <c r="AH2388" i="1"/>
  <c r="AI2388" i="1"/>
  <c r="H1478" i="1"/>
  <c r="I1478" i="1"/>
  <c r="Z1478" i="1"/>
  <c r="AA1478" i="1"/>
  <c r="AB1478" i="1"/>
  <c r="AF1478" i="1"/>
  <c r="AG1478" i="1"/>
  <c r="AH1478" i="1"/>
  <c r="AI1478" i="1"/>
  <c r="H1774" i="1"/>
  <c r="I1774" i="1"/>
  <c r="Z1774" i="1"/>
  <c r="AA1774" i="1"/>
  <c r="AB1774" i="1"/>
  <c r="AF1774" i="1"/>
  <c r="AG1774" i="1"/>
  <c r="AH1774" i="1"/>
  <c r="AI1774" i="1"/>
  <c r="H1136" i="1"/>
  <c r="I1136" i="1"/>
  <c r="Z1136" i="1"/>
  <c r="AA1136" i="1"/>
  <c r="AB1136" i="1"/>
  <c r="AF1136" i="1"/>
  <c r="AG1136" i="1"/>
  <c r="AH1136" i="1"/>
  <c r="AI1136" i="1"/>
  <c r="H1995" i="1"/>
  <c r="I1995" i="1"/>
  <c r="Z1995" i="1"/>
  <c r="AA1995" i="1"/>
  <c r="AB1995" i="1"/>
  <c r="AF1995" i="1"/>
  <c r="AG1995" i="1"/>
  <c r="AH1995" i="1"/>
  <c r="AI1995" i="1"/>
  <c r="H1479" i="1"/>
  <c r="I1479" i="1"/>
  <c r="Z1479" i="1"/>
  <c r="AA1479" i="1"/>
  <c r="AB1479" i="1"/>
  <c r="AF1479" i="1"/>
  <c r="AG1479" i="1"/>
  <c r="AH1479" i="1"/>
  <c r="AI1479" i="1"/>
  <c r="H1322" i="1"/>
  <c r="I1322" i="1"/>
  <c r="Z1322" i="1"/>
  <c r="AA1322" i="1"/>
  <c r="AB1322" i="1"/>
  <c r="AF1322" i="1"/>
  <c r="AG1322" i="1"/>
  <c r="AH1322" i="1"/>
  <c r="AI1322" i="1"/>
  <c r="H1137" i="1"/>
  <c r="I1137" i="1"/>
  <c r="Z1137" i="1"/>
  <c r="AA1137" i="1"/>
  <c r="AB1137" i="1"/>
  <c r="AF1137" i="1"/>
  <c r="AG1137" i="1"/>
  <c r="AH1137" i="1"/>
  <c r="AI1137" i="1"/>
  <c r="H1249" i="1"/>
  <c r="I1249" i="1"/>
  <c r="Z1249" i="1"/>
  <c r="AA1249" i="1"/>
  <c r="AB1249" i="1"/>
  <c r="AF1249" i="1"/>
  <c r="AG1249" i="1"/>
  <c r="AH1249" i="1"/>
  <c r="AI1249" i="1"/>
  <c r="H1230" i="1"/>
  <c r="I1230" i="1"/>
  <c r="Z1230" i="1"/>
  <c r="AA1230" i="1"/>
  <c r="AB1230" i="1"/>
  <c r="AF1230" i="1"/>
  <c r="AG1230" i="1"/>
  <c r="AH1230" i="1"/>
  <c r="AI1230" i="1"/>
  <c r="H359" i="1"/>
  <c r="I359" i="1"/>
  <c r="Z359" i="1"/>
  <c r="AA359" i="1"/>
  <c r="AB359" i="1"/>
  <c r="AF359" i="1"/>
  <c r="AG359" i="1"/>
  <c r="AH359" i="1"/>
  <c r="AI359" i="1"/>
  <c r="H2127" i="1"/>
  <c r="I2127" i="1"/>
  <c r="Z2127" i="1"/>
  <c r="AA2127" i="1"/>
  <c r="AB2127" i="1"/>
  <c r="AF2127" i="1"/>
  <c r="AG2127" i="1"/>
  <c r="AH2127" i="1"/>
  <c r="AI2127" i="1"/>
  <c r="H1719" i="1"/>
  <c r="I1719" i="1"/>
  <c r="Z1719" i="1"/>
  <c r="AA1719" i="1"/>
  <c r="AB1719" i="1"/>
  <c r="AF1719" i="1"/>
  <c r="AG1719" i="1"/>
  <c r="AH1719" i="1"/>
  <c r="AI1719" i="1"/>
  <c r="H1085" i="1"/>
  <c r="I1085" i="1"/>
  <c r="Z1085" i="1"/>
  <c r="AA1085" i="1"/>
  <c r="AB1085" i="1"/>
  <c r="AF1085" i="1"/>
  <c r="AG1085" i="1"/>
  <c r="AH1085" i="1"/>
  <c r="AI1085" i="1"/>
  <c r="H1323" i="1"/>
  <c r="I1323" i="1"/>
  <c r="Z1323" i="1"/>
  <c r="AA1323" i="1"/>
  <c r="AB1323" i="1"/>
  <c r="AF1323" i="1"/>
  <c r="AG1323" i="1"/>
  <c r="AH1323" i="1"/>
  <c r="AI1323" i="1"/>
  <c r="H2453" i="1"/>
  <c r="I2453" i="1"/>
  <c r="Z2453" i="1"/>
  <c r="AA2453" i="1"/>
  <c r="AB2453" i="1"/>
  <c r="AF2453" i="1"/>
  <c r="AG2453" i="1"/>
  <c r="AH2453" i="1"/>
  <c r="AI2453" i="1"/>
  <c r="H2306" i="1"/>
  <c r="I2306" i="1"/>
  <c r="Z2306" i="1"/>
  <c r="AA2306" i="1"/>
  <c r="AB2306" i="1"/>
  <c r="AF2306" i="1"/>
  <c r="AG2306" i="1"/>
  <c r="AH2306" i="1"/>
  <c r="AI2306" i="1"/>
  <c r="H633" i="1"/>
  <c r="I633" i="1"/>
  <c r="Z633" i="1"/>
  <c r="AA633" i="1"/>
  <c r="AB633" i="1"/>
  <c r="AF633" i="1"/>
  <c r="AG633" i="1"/>
  <c r="AH633" i="1"/>
  <c r="AI633" i="1"/>
  <c r="H2372" i="1"/>
  <c r="I2372" i="1"/>
  <c r="Z2372" i="1"/>
  <c r="AA2372" i="1"/>
  <c r="AB2372" i="1"/>
  <c r="AF2372" i="1"/>
  <c r="AG2372" i="1"/>
  <c r="AH2372" i="1"/>
  <c r="AI2372" i="1"/>
  <c r="H1720" i="1"/>
  <c r="I1720" i="1"/>
  <c r="Z1720" i="1"/>
  <c r="AA1720" i="1"/>
  <c r="AB1720" i="1"/>
  <c r="AF1720" i="1"/>
  <c r="AG1720" i="1"/>
  <c r="AH1720" i="1"/>
  <c r="AI1720" i="1"/>
  <c r="H859" i="1"/>
  <c r="I859" i="1"/>
  <c r="Z859" i="1"/>
  <c r="AA859" i="1"/>
  <c r="AB859" i="1"/>
  <c r="AF859" i="1"/>
  <c r="AG859" i="1"/>
  <c r="AH859" i="1"/>
  <c r="AI859" i="1"/>
  <c r="H1264" i="1"/>
  <c r="I1264" i="1"/>
  <c r="Z1264" i="1"/>
  <c r="AA1264" i="1"/>
  <c r="AB1264" i="1"/>
  <c r="AF1264" i="1"/>
  <c r="AG1264" i="1"/>
  <c r="AH1264" i="1"/>
  <c r="AI1264" i="1"/>
  <c r="H565" i="1"/>
  <c r="I565" i="1"/>
  <c r="Z565" i="1"/>
  <c r="AA565" i="1"/>
  <c r="AB565" i="1"/>
  <c r="AF565" i="1"/>
  <c r="AG565" i="1"/>
  <c r="AH565" i="1"/>
  <c r="AI565" i="1"/>
  <c r="H1265" i="1"/>
  <c r="I1265" i="1"/>
  <c r="K1265" i="1" s="1"/>
  <c r="Z1265" i="1"/>
  <c r="AA1265" i="1"/>
  <c r="AB1265" i="1"/>
  <c r="AF1265" i="1"/>
  <c r="AG1265" i="1"/>
  <c r="AH1265" i="1"/>
  <c r="AI1265" i="1"/>
  <c r="H1480" i="1"/>
  <c r="I1480" i="1"/>
  <c r="Z1480" i="1"/>
  <c r="AA1480" i="1"/>
  <c r="AB1480" i="1"/>
  <c r="AF1480" i="1"/>
  <c r="AG1480" i="1"/>
  <c r="AH1480" i="1"/>
  <c r="AI1480" i="1"/>
  <c r="H1842" i="1"/>
  <c r="I1842" i="1"/>
  <c r="Z1842" i="1"/>
  <c r="AA1842" i="1"/>
  <c r="AB1842" i="1"/>
  <c r="AF1842" i="1"/>
  <c r="AG1842" i="1"/>
  <c r="AH1842" i="1"/>
  <c r="AI1842" i="1"/>
  <c r="H566" i="1"/>
  <c r="I566" i="1"/>
  <c r="Z566" i="1"/>
  <c r="AA566" i="1"/>
  <c r="AB566" i="1"/>
  <c r="AF566" i="1"/>
  <c r="AG566" i="1"/>
  <c r="AH566" i="1"/>
  <c r="AI566" i="1"/>
  <c r="H197" i="1"/>
  <c r="I197" i="1"/>
  <c r="Z197" i="1"/>
  <c r="AA197" i="1"/>
  <c r="AB197" i="1"/>
  <c r="AF197" i="1"/>
  <c r="AG197" i="1"/>
  <c r="AH197" i="1"/>
  <c r="AI197" i="1"/>
  <c r="H198" i="1"/>
  <c r="I198" i="1"/>
  <c r="K198" i="1" s="1"/>
  <c r="Z198" i="1"/>
  <c r="AA198" i="1"/>
  <c r="AB198" i="1"/>
  <c r="AF198" i="1"/>
  <c r="AG198" i="1"/>
  <c r="AH198" i="1"/>
  <c r="AI198" i="1"/>
  <c r="H950" i="1"/>
  <c r="I950" i="1"/>
  <c r="Z950" i="1"/>
  <c r="AA950" i="1"/>
  <c r="AB950" i="1"/>
  <c r="AF950" i="1"/>
  <c r="AG950" i="1"/>
  <c r="AH950" i="1"/>
  <c r="AI950" i="1"/>
  <c r="H1379" i="1"/>
  <c r="I1379" i="1"/>
  <c r="K1379" i="1" s="1"/>
  <c r="Z1379" i="1"/>
  <c r="AA1379" i="1"/>
  <c r="AB1379" i="1"/>
  <c r="AF1379" i="1"/>
  <c r="AG1379" i="1"/>
  <c r="AH1379" i="1"/>
  <c r="AI1379" i="1"/>
  <c r="H1197" i="1"/>
  <c r="I1197" i="1"/>
  <c r="Z1197" i="1"/>
  <c r="AA1197" i="1"/>
  <c r="AB1197" i="1"/>
  <c r="AF1197" i="1"/>
  <c r="AG1197" i="1"/>
  <c r="AJ1197" i="1" s="1"/>
  <c r="AH1197" i="1"/>
  <c r="AI1197" i="1"/>
  <c r="H1563" i="1"/>
  <c r="I1563" i="1"/>
  <c r="Z1563" i="1"/>
  <c r="AA1563" i="1"/>
  <c r="AB1563" i="1"/>
  <c r="AF1563" i="1"/>
  <c r="AG1563" i="1"/>
  <c r="AH1563" i="1"/>
  <c r="AI1563" i="1"/>
  <c r="H265" i="1"/>
  <c r="I265" i="1"/>
  <c r="Z265" i="1"/>
  <c r="AA265" i="1"/>
  <c r="AB265" i="1"/>
  <c r="AF265" i="1"/>
  <c r="AG265" i="1"/>
  <c r="AH265" i="1"/>
  <c r="AI265" i="1"/>
  <c r="H2132" i="1"/>
  <c r="I2132" i="1"/>
  <c r="Z2132" i="1"/>
  <c r="AA2132" i="1"/>
  <c r="AB2132" i="1"/>
  <c r="AF2132" i="1"/>
  <c r="AG2132" i="1"/>
  <c r="AH2132" i="1"/>
  <c r="AI2132" i="1"/>
  <c r="H1564" i="1"/>
  <c r="I1564" i="1"/>
  <c r="K1564" i="1" s="1"/>
  <c r="Z1564" i="1"/>
  <c r="AA1564" i="1"/>
  <c r="AB1564" i="1"/>
  <c r="AF1564" i="1"/>
  <c r="AG1564" i="1"/>
  <c r="AH1564" i="1"/>
  <c r="AI1564" i="1"/>
  <c r="H656" i="1"/>
  <c r="I656" i="1"/>
  <c r="Z656" i="1"/>
  <c r="AA656" i="1"/>
  <c r="AB656" i="1"/>
  <c r="AF656" i="1"/>
  <c r="AG656" i="1"/>
  <c r="AH656" i="1"/>
  <c r="AI656" i="1"/>
  <c r="H266" i="1"/>
  <c r="I266" i="1"/>
  <c r="K266" i="1" s="1"/>
  <c r="Z266" i="1"/>
  <c r="AA266" i="1"/>
  <c r="AB266" i="1"/>
  <c r="AF266" i="1"/>
  <c r="AG266" i="1"/>
  <c r="AH266" i="1"/>
  <c r="AI266" i="1"/>
  <c r="H2440" i="1"/>
  <c r="I2440" i="1"/>
  <c r="Z2440" i="1"/>
  <c r="AA2440" i="1"/>
  <c r="AB2440" i="1"/>
  <c r="AF2440" i="1"/>
  <c r="AG2440" i="1"/>
  <c r="AH2440" i="1"/>
  <c r="AI2440" i="1"/>
  <c r="H1916" i="1"/>
  <c r="I1916" i="1"/>
  <c r="Z1916" i="1"/>
  <c r="AA1916" i="1"/>
  <c r="AB1916" i="1"/>
  <c r="AF1916" i="1"/>
  <c r="AG1916" i="1"/>
  <c r="AH1916" i="1"/>
  <c r="AI1916" i="1"/>
  <c r="H2454" i="1"/>
  <c r="I2454" i="1"/>
  <c r="Z2454" i="1"/>
  <c r="AA2454" i="1"/>
  <c r="AB2454" i="1"/>
  <c r="AF2454" i="1"/>
  <c r="AG2454" i="1"/>
  <c r="AH2454" i="1"/>
  <c r="AI2454" i="1"/>
  <c r="H1565" i="1"/>
  <c r="I1565" i="1"/>
  <c r="Z1565" i="1"/>
  <c r="AA1565" i="1"/>
  <c r="AB1565" i="1"/>
  <c r="AF1565" i="1"/>
  <c r="AG1565" i="1"/>
  <c r="AH1565" i="1"/>
  <c r="AI1565" i="1"/>
  <c r="H337" i="1"/>
  <c r="I337" i="1"/>
  <c r="K337" i="1" s="1"/>
  <c r="Z337" i="1"/>
  <c r="AA337" i="1"/>
  <c r="AB337" i="1"/>
  <c r="AF337" i="1"/>
  <c r="AG337" i="1"/>
  <c r="AH337" i="1"/>
  <c r="AI337" i="1"/>
  <c r="H338" i="1"/>
  <c r="I338" i="1"/>
  <c r="Z338" i="1"/>
  <c r="AA338" i="1"/>
  <c r="AB338" i="1"/>
  <c r="AF338" i="1"/>
  <c r="AG338" i="1"/>
  <c r="AH338" i="1"/>
  <c r="AI338" i="1"/>
  <c r="H1324" i="1"/>
  <c r="I1324" i="1"/>
  <c r="Z1324" i="1"/>
  <c r="AA1324" i="1"/>
  <c r="AB1324" i="1"/>
  <c r="AF1324" i="1"/>
  <c r="AG1324" i="1"/>
  <c r="AH1324" i="1"/>
  <c r="AI1324" i="1"/>
  <c r="H681" i="1"/>
  <c r="I681" i="1"/>
  <c r="Z681" i="1"/>
  <c r="AA681" i="1"/>
  <c r="AB681" i="1"/>
  <c r="AF681" i="1"/>
  <c r="AG681" i="1"/>
  <c r="AH681" i="1"/>
  <c r="AI681" i="1"/>
  <c r="H1843" i="1"/>
  <c r="I1843" i="1"/>
  <c r="Z1843" i="1"/>
  <c r="AA1843" i="1"/>
  <c r="AB1843" i="1"/>
  <c r="AF1843" i="1"/>
  <c r="AG1843" i="1"/>
  <c r="AH1843" i="1"/>
  <c r="AI1843" i="1"/>
  <c r="H2277" i="1"/>
  <c r="I2277" i="1"/>
  <c r="Z2277" i="1"/>
  <c r="AA2277" i="1"/>
  <c r="AB2277" i="1"/>
  <c r="AF2277" i="1"/>
  <c r="AG2277" i="1"/>
  <c r="AH2277" i="1"/>
  <c r="AI2277" i="1"/>
  <c r="H1805" i="1"/>
  <c r="I1805" i="1"/>
  <c r="Z1805" i="1"/>
  <c r="AA1805" i="1"/>
  <c r="AB1805" i="1"/>
  <c r="AF1805" i="1"/>
  <c r="AG1805" i="1"/>
  <c r="AH1805" i="1"/>
  <c r="AI1805" i="1"/>
  <c r="H2319" i="1"/>
  <c r="I2319" i="1"/>
  <c r="Z2319" i="1"/>
  <c r="AA2319" i="1"/>
  <c r="AB2319" i="1"/>
  <c r="AF2319" i="1"/>
  <c r="AG2319" i="1"/>
  <c r="AH2319" i="1"/>
  <c r="AI2319" i="1"/>
  <c r="H1806" i="1"/>
  <c r="I1806" i="1"/>
  <c r="Z1806" i="1"/>
  <c r="AA1806" i="1"/>
  <c r="AB1806" i="1"/>
  <c r="AF1806" i="1"/>
  <c r="AG1806" i="1"/>
  <c r="AH1806" i="1"/>
  <c r="AJ1806" i="1" s="1"/>
  <c r="AI1806" i="1"/>
  <c r="H1086" i="1"/>
  <c r="I1086" i="1"/>
  <c r="Z1086" i="1"/>
  <c r="AA1086" i="1"/>
  <c r="AB1086" i="1"/>
  <c r="AF1086" i="1"/>
  <c r="AG1086" i="1"/>
  <c r="AH1086" i="1"/>
  <c r="AI1086" i="1"/>
  <c r="H2069" i="1"/>
  <c r="K2069" i="1" s="1"/>
  <c r="I2069" i="1"/>
  <c r="Z2069" i="1"/>
  <c r="AA2069" i="1"/>
  <c r="AB2069" i="1"/>
  <c r="AF2069" i="1"/>
  <c r="AG2069" i="1"/>
  <c r="AH2069" i="1"/>
  <c r="AJ2069" i="1" s="1"/>
  <c r="AI2069" i="1"/>
  <c r="H567" i="1"/>
  <c r="I567" i="1"/>
  <c r="Z567" i="1"/>
  <c r="AA567" i="1"/>
  <c r="AB567" i="1"/>
  <c r="AF567" i="1"/>
  <c r="AG567" i="1"/>
  <c r="AH567" i="1"/>
  <c r="AI567" i="1"/>
  <c r="H1345" i="1"/>
  <c r="K1345" i="1" s="1"/>
  <c r="I1345" i="1"/>
  <c r="Z1345" i="1"/>
  <c r="AA1345" i="1"/>
  <c r="AB1345" i="1"/>
  <c r="AF1345" i="1"/>
  <c r="AG1345" i="1"/>
  <c r="AH1345" i="1"/>
  <c r="AI1345" i="1"/>
  <c r="H860" i="1"/>
  <c r="I860" i="1"/>
  <c r="Z860" i="1"/>
  <c r="AA860" i="1"/>
  <c r="AB860" i="1"/>
  <c r="AF860" i="1"/>
  <c r="AG860" i="1"/>
  <c r="AH860" i="1"/>
  <c r="AI860" i="1"/>
  <c r="H2336" i="1"/>
  <c r="K2336" i="1" s="1"/>
  <c r="I2336" i="1"/>
  <c r="Z2336" i="1"/>
  <c r="AA2336" i="1"/>
  <c r="AB2336" i="1"/>
  <c r="AF2336" i="1"/>
  <c r="AG2336" i="1"/>
  <c r="AJ2336" i="1" s="1"/>
  <c r="AH2336" i="1"/>
  <c r="AI2336" i="1"/>
  <c r="H2062" i="1"/>
  <c r="I2062" i="1"/>
  <c r="Z2062" i="1"/>
  <c r="AA2062" i="1"/>
  <c r="AB2062" i="1"/>
  <c r="AF2062" i="1"/>
  <c r="AG2062" i="1"/>
  <c r="AH2062" i="1"/>
  <c r="AI2062" i="1"/>
  <c r="H1844" i="1"/>
  <c r="I1844" i="1"/>
  <c r="Z1844" i="1"/>
  <c r="AA1844" i="1"/>
  <c r="AB1844" i="1"/>
  <c r="AF1844" i="1"/>
  <c r="AG1844" i="1"/>
  <c r="AH1844" i="1"/>
  <c r="AI1844" i="1"/>
  <c r="AJ1844" i="1"/>
  <c r="H1595" i="1"/>
  <c r="I1595" i="1"/>
  <c r="Z1595" i="1"/>
  <c r="AA1595" i="1"/>
  <c r="AB1595" i="1"/>
  <c r="AF1595" i="1"/>
  <c r="AG1595" i="1"/>
  <c r="AJ1595" i="1" s="1"/>
  <c r="AH1595" i="1"/>
  <c r="AI1595" i="1"/>
  <c r="H2220" i="1"/>
  <c r="I2220" i="1"/>
  <c r="Z2220" i="1"/>
  <c r="AA2220" i="1"/>
  <c r="AB2220" i="1"/>
  <c r="AF2220" i="1"/>
  <c r="AG2220" i="1"/>
  <c r="AH2220" i="1"/>
  <c r="AI2220" i="1"/>
  <c r="H1626" i="1"/>
  <c r="I1626" i="1"/>
  <c r="Z1626" i="1"/>
  <c r="AA1626" i="1"/>
  <c r="AB1626" i="1"/>
  <c r="AF1626" i="1"/>
  <c r="AG1626" i="1"/>
  <c r="AH1626" i="1"/>
  <c r="AI1626" i="1"/>
  <c r="H1627" i="1"/>
  <c r="I1627" i="1"/>
  <c r="Z1627" i="1"/>
  <c r="AA1627" i="1"/>
  <c r="AB1627" i="1"/>
  <c r="AF1627" i="1"/>
  <c r="AG1627" i="1"/>
  <c r="AH1627" i="1"/>
  <c r="AI1627" i="1"/>
  <c r="H778" i="1"/>
  <c r="I778" i="1"/>
  <c r="Z778" i="1"/>
  <c r="AA778" i="1"/>
  <c r="AB778" i="1"/>
  <c r="AF778" i="1"/>
  <c r="AG778" i="1"/>
  <c r="AH778" i="1"/>
  <c r="AI778" i="1"/>
  <c r="H779" i="1"/>
  <c r="I779" i="1"/>
  <c r="Z779" i="1"/>
  <c r="AA779" i="1"/>
  <c r="AB779" i="1"/>
  <c r="AF779" i="1"/>
  <c r="AG779" i="1"/>
  <c r="AH779" i="1"/>
  <c r="AI779" i="1"/>
  <c r="H780" i="1"/>
  <c r="I780" i="1"/>
  <c r="Z780" i="1"/>
  <c r="AA780" i="1"/>
  <c r="AB780" i="1"/>
  <c r="AF780" i="1"/>
  <c r="AG780" i="1"/>
  <c r="AH780" i="1"/>
  <c r="AI780" i="1"/>
  <c r="H1674" i="1"/>
  <c r="K1674" i="1" s="1"/>
  <c r="I1674" i="1"/>
  <c r="Z1674" i="1"/>
  <c r="AA1674" i="1"/>
  <c r="AB1674" i="1"/>
  <c r="AF1674" i="1"/>
  <c r="AG1674" i="1"/>
  <c r="AH1674" i="1"/>
  <c r="AI1674" i="1"/>
  <c r="H1566" i="1"/>
  <c r="I1566" i="1"/>
  <c r="Z1566" i="1"/>
  <c r="AA1566" i="1"/>
  <c r="AB1566" i="1"/>
  <c r="AF1566" i="1"/>
  <c r="AG1566" i="1"/>
  <c r="AH1566" i="1"/>
  <c r="AI1566" i="1"/>
  <c r="H634" i="1"/>
  <c r="K634" i="1" s="1"/>
  <c r="I634" i="1"/>
  <c r="Z634" i="1"/>
  <c r="AA634" i="1"/>
  <c r="AB634" i="1"/>
  <c r="AF634" i="1"/>
  <c r="AG634" i="1"/>
  <c r="AH634" i="1"/>
  <c r="AJ634" i="1" s="1"/>
  <c r="AI634" i="1"/>
  <c r="H635" i="1"/>
  <c r="I635" i="1"/>
  <c r="Z635" i="1"/>
  <c r="AA635" i="1"/>
  <c r="AB635" i="1"/>
  <c r="AF635" i="1"/>
  <c r="AG635" i="1"/>
  <c r="AH635" i="1"/>
  <c r="AI635" i="1"/>
  <c r="H2072" i="1"/>
  <c r="K2072" i="1" s="1"/>
  <c r="I2072" i="1"/>
  <c r="Z2072" i="1"/>
  <c r="AA2072" i="1"/>
  <c r="AB2072" i="1"/>
  <c r="AF2072" i="1"/>
  <c r="AG2072" i="1"/>
  <c r="AH2072" i="1"/>
  <c r="AJ2072" i="1" s="1"/>
  <c r="AI2072" i="1"/>
  <c r="H1675" i="1"/>
  <c r="I1675" i="1"/>
  <c r="Z1675" i="1"/>
  <c r="AA1675" i="1"/>
  <c r="AB1675" i="1"/>
  <c r="AF1675" i="1"/>
  <c r="AG1675" i="1"/>
  <c r="AH1675" i="1"/>
  <c r="AI1675" i="1"/>
  <c r="H1011" i="1"/>
  <c r="K1011" i="1" s="1"/>
  <c r="I1011" i="1"/>
  <c r="Z1011" i="1"/>
  <c r="AA1011" i="1"/>
  <c r="AB1011" i="1"/>
  <c r="AF1011" i="1"/>
  <c r="AG1011" i="1"/>
  <c r="AH1011" i="1"/>
  <c r="AI1011" i="1"/>
  <c r="H825" i="1"/>
  <c r="I825" i="1"/>
  <c r="Z825" i="1"/>
  <c r="AA825" i="1"/>
  <c r="AB825" i="1"/>
  <c r="AF825" i="1"/>
  <c r="AG825" i="1"/>
  <c r="AH825" i="1"/>
  <c r="AI825" i="1"/>
  <c r="H1282" i="1"/>
  <c r="I1282" i="1"/>
  <c r="Z1282" i="1"/>
  <c r="AA1282" i="1"/>
  <c r="AB1282" i="1"/>
  <c r="AF1282" i="1"/>
  <c r="AG1282" i="1"/>
  <c r="AJ1282" i="1" s="1"/>
  <c r="AH1282" i="1"/>
  <c r="AI1282" i="1"/>
  <c r="H527" i="1"/>
  <c r="I527" i="1"/>
  <c r="Z527" i="1"/>
  <c r="AA527" i="1"/>
  <c r="AB527" i="1"/>
  <c r="AF527" i="1"/>
  <c r="AG527" i="1"/>
  <c r="AH527" i="1"/>
  <c r="AI527" i="1"/>
  <c r="H199" i="1"/>
  <c r="I199" i="1"/>
  <c r="Z199" i="1"/>
  <c r="AA199" i="1"/>
  <c r="AB199" i="1"/>
  <c r="AF199" i="1"/>
  <c r="AG199" i="1"/>
  <c r="AH199" i="1"/>
  <c r="AI199" i="1"/>
  <c r="H403" i="1"/>
  <c r="I403" i="1"/>
  <c r="Z403" i="1"/>
  <c r="AA403" i="1"/>
  <c r="AB403" i="1"/>
  <c r="AF403" i="1"/>
  <c r="AG403" i="1"/>
  <c r="AH403" i="1"/>
  <c r="AI403" i="1"/>
  <c r="H892" i="1"/>
  <c r="I892" i="1"/>
  <c r="Z892" i="1"/>
  <c r="AA892" i="1"/>
  <c r="AB892" i="1"/>
  <c r="AF892" i="1"/>
  <c r="AG892" i="1"/>
  <c r="AH892" i="1"/>
  <c r="AI892" i="1"/>
  <c r="H1784" i="1"/>
  <c r="I1784" i="1"/>
  <c r="Z1784" i="1"/>
  <c r="AA1784" i="1"/>
  <c r="AB1784" i="1"/>
  <c r="AF1784" i="1"/>
  <c r="AG1784" i="1"/>
  <c r="AH1784" i="1"/>
  <c r="AI1784" i="1"/>
  <c r="H1953" i="1"/>
  <c r="I1953" i="1"/>
  <c r="Z1953" i="1"/>
  <c r="AA1953" i="1"/>
  <c r="AB1953" i="1"/>
  <c r="AF1953" i="1"/>
  <c r="AG1953" i="1"/>
  <c r="AH1953" i="1"/>
  <c r="AI1953" i="1"/>
  <c r="AJ1953" i="1"/>
  <c r="H2021" i="1"/>
  <c r="I2021" i="1"/>
  <c r="Z2021" i="1"/>
  <c r="AA2021" i="1"/>
  <c r="AB2021" i="1"/>
  <c r="AF2021" i="1"/>
  <c r="AG2021" i="1"/>
  <c r="AJ2021" i="1" s="1"/>
  <c r="AH2021" i="1"/>
  <c r="AI2021" i="1"/>
  <c r="H2033" i="1"/>
  <c r="I2033" i="1"/>
  <c r="Z2033" i="1"/>
  <c r="AA2033" i="1"/>
  <c r="AB2033" i="1"/>
  <c r="AF2033" i="1"/>
  <c r="AG2033" i="1"/>
  <c r="AJ2033" i="1" s="1"/>
  <c r="AH2033" i="1"/>
  <c r="AI2033" i="1"/>
  <c r="H2063" i="1"/>
  <c r="I2063" i="1"/>
  <c r="Z2063" i="1"/>
  <c r="AA2063" i="1"/>
  <c r="AB2063" i="1"/>
  <c r="AF2063" i="1"/>
  <c r="AG2063" i="1"/>
  <c r="AH2063" i="1"/>
  <c r="AI2063" i="1"/>
  <c r="H1138" i="1"/>
  <c r="K1138" i="1" s="1"/>
  <c r="I1138" i="1"/>
  <c r="Z1138" i="1"/>
  <c r="AA1138" i="1"/>
  <c r="AB1138" i="1"/>
  <c r="AF1138" i="1"/>
  <c r="AG1138" i="1"/>
  <c r="AH1138" i="1"/>
  <c r="AI1138" i="1"/>
  <c r="H1139" i="1"/>
  <c r="I1139" i="1"/>
  <c r="Z1139" i="1"/>
  <c r="AA1139" i="1"/>
  <c r="AB1139" i="1"/>
  <c r="AF1139" i="1"/>
  <c r="AG1139" i="1"/>
  <c r="AH1139" i="1"/>
  <c r="AI1139" i="1"/>
  <c r="H1346" i="1"/>
  <c r="K1346" i="1" s="1"/>
  <c r="I1346" i="1"/>
  <c r="Z1346" i="1"/>
  <c r="AA1346" i="1"/>
  <c r="AB1346" i="1"/>
  <c r="AF1346" i="1"/>
  <c r="AG1346" i="1"/>
  <c r="AH1346" i="1"/>
  <c r="AI1346" i="1"/>
  <c r="H568" i="1"/>
  <c r="I568" i="1"/>
  <c r="Z568" i="1"/>
  <c r="AA568" i="1"/>
  <c r="AB568" i="1"/>
  <c r="AF568" i="1"/>
  <c r="AG568" i="1"/>
  <c r="AH568" i="1"/>
  <c r="AI568" i="1"/>
  <c r="H569" i="1"/>
  <c r="K569" i="1" s="1"/>
  <c r="I569" i="1"/>
  <c r="Z569" i="1"/>
  <c r="AA569" i="1"/>
  <c r="AB569" i="1"/>
  <c r="AF569" i="1"/>
  <c r="AG569" i="1"/>
  <c r="AJ569" i="1" s="1"/>
  <c r="AH569" i="1"/>
  <c r="AI569" i="1"/>
  <c r="H636" i="1"/>
  <c r="I636" i="1"/>
  <c r="Z636" i="1"/>
  <c r="AA636" i="1"/>
  <c r="AB636" i="1"/>
  <c r="AF636" i="1"/>
  <c r="AG636" i="1"/>
  <c r="AH636" i="1"/>
  <c r="AI636" i="1"/>
  <c r="H637" i="1"/>
  <c r="I637" i="1"/>
  <c r="K637" i="1"/>
  <c r="Z637" i="1"/>
  <c r="AA637" i="1"/>
  <c r="AB637" i="1"/>
  <c r="AF637" i="1"/>
  <c r="AG637" i="1"/>
  <c r="AH637" i="1"/>
  <c r="AI637" i="1"/>
  <c r="H638" i="1"/>
  <c r="I638" i="1"/>
  <c r="K638" i="1"/>
  <c r="Z638" i="1"/>
  <c r="AA638" i="1"/>
  <c r="AB638" i="1"/>
  <c r="AF638" i="1"/>
  <c r="AG638" i="1"/>
  <c r="AH638" i="1"/>
  <c r="AI638" i="1"/>
  <c r="H2261" i="1"/>
  <c r="K2261" i="1" s="1"/>
  <c r="I2261" i="1"/>
  <c r="Z2261" i="1"/>
  <c r="AA2261" i="1"/>
  <c r="AB2261" i="1"/>
  <c r="AF2261" i="1"/>
  <c r="AG2261" i="1"/>
  <c r="AH2261" i="1"/>
  <c r="AI2261" i="1"/>
  <c r="H2222" i="1"/>
  <c r="I2222" i="1"/>
  <c r="Z2222" i="1"/>
  <c r="AA2222" i="1"/>
  <c r="AB2222" i="1"/>
  <c r="AF2222" i="1"/>
  <c r="AG2222" i="1"/>
  <c r="AJ2222" i="1" s="1"/>
  <c r="AH2222" i="1"/>
  <c r="AI2222" i="1"/>
  <c r="H1283" i="1"/>
  <c r="I1283" i="1"/>
  <c r="K1283" i="1" s="1"/>
  <c r="Z1283" i="1"/>
  <c r="AA1283" i="1"/>
  <c r="AB1283" i="1"/>
  <c r="AF1283" i="1"/>
  <c r="AG1283" i="1"/>
  <c r="AH1283" i="1"/>
  <c r="AI1283" i="1"/>
  <c r="H2355" i="1"/>
  <c r="I2355" i="1"/>
  <c r="K2355" i="1"/>
  <c r="Z2355" i="1"/>
  <c r="AA2355" i="1"/>
  <c r="AB2355" i="1"/>
  <c r="AF2355" i="1"/>
  <c r="AG2355" i="1"/>
  <c r="AH2355" i="1"/>
  <c r="AI2355" i="1"/>
  <c r="H1198" i="1"/>
  <c r="K1198" i="1" s="1"/>
  <c r="I1198" i="1"/>
  <c r="Z1198" i="1"/>
  <c r="AA1198" i="1"/>
  <c r="AB1198" i="1"/>
  <c r="AF1198" i="1"/>
  <c r="AG1198" i="1"/>
  <c r="AJ1198" i="1" s="1"/>
  <c r="AH1198" i="1"/>
  <c r="AI1198" i="1"/>
  <c r="H485" i="1"/>
  <c r="I485" i="1"/>
  <c r="Z485" i="1"/>
  <c r="AA485" i="1"/>
  <c r="AB485" i="1"/>
  <c r="AF485" i="1"/>
  <c r="AG485" i="1"/>
  <c r="AH485" i="1"/>
  <c r="AI485" i="1"/>
  <c r="H1266" i="1"/>
  <c r="I1266" i="1"/>
  <c r="K1266" i="1"/>
  <c r="Z1266" i="1"/>
  <c r="AA1266" i="1"/>
  <c r="AB1266" i="1"/>
  <c r="AF1266" i="1"/>
  <c r="AG1266" i="1"/>
  <c r="AH1266" i="1"/>
  <c r="AI1266" i="1"/>
  <c r="H1291" i="1"/>
  <c r="I1291" i="1"/>
  <c r="K1291" i="1"/>
  <c r="Z1291" i="1"/>
  <c r="AA1291" i="1"/>
  <c r="AB1291" i="1"/>
  <c r="AF1291" i="1"/>
  <c r="AG1291" i="1"/>
  <c r="AH1291" i="1"/>
  <c r="AI1291" i="1"/>
  <c r="H1567" i="1"/>
  <c r="K1567" i="1" s="1"/>
  <c r="I1567" i="1"/>
  <c r="Z1567" i="1"/>
  <c r="AA1567" i="1"/>
  <c r="AB1567" i="1"/>
  <c r="AF1567" i="1"/>
  <c r="AG1567" i="1"/>
  <c r="AJ1567" i="1" s="1"/>
  <c r="AH1567" i="1"/>
  <c r="AI1567" i="1"/>
  <c r="H2085" i="1"/>
  <c r="I2085" i="1"/>
  <c r="Z2085" i="1"/>
  <c r="AA2085" i="1"/>
  <c r="AB2085" i="1"/>
  <c r="AF2085" i="1"/>
  <c r="AG2085" i="1"/>
  <c r="AJ2085" i="1" s="1"/>
  <c r="AH2085" i="1"/>
  <c r="AI2085" i="1"/>
  <c r="H1845" i="1"/>
  <c r="I1845" i="1"/>
  <c r="K1845" i="1" s="1"/>
  <c r="Z1845" i="1"/>
  <c r="AA1845" i="1"/>
  <c r="AB1845" i="1"/>
  <c r="AF1845" i="1"/>
  <c r="AG1845" i="1"/>
  <c r="AH1845" i="1"/>
  <c r="AI1845" i="1"/>
  <c r="H826" i="1"/>
  <c r="I826" i="1"/>
  <c r="K826" i="1"/>
  <c r="Z826" i="1"/>
  <c r="AA826" i="1"/>
  <c r="AB826" i="1"/>
  <c r="AF826" i="1"/>
  <c r="AG826" i="1"/>
  <c r="AH826" i="1"/>
  <c r="AI826" i="1"/>
  <c r="AJ826" i="1" s="1"/>
  <c r="H404" i="1"/>
  <c r="I404" i="1"/>
  <c r="Z404" i="1"/>
  <c r="AA404" i="1"/>
  <c r="AB404" i="1"/>
  <c r="AF404" i="1"/>
  <c r="AG404" i="1"/>
  <c r="AH404" i="1"/>
  <c r="AI404" i="1"/>
  <c r="H1481" i="1"/>
  <c r="I1481" i="1"/>
  <c r="Z1481" i="1"/>
  <c r="AA1481" i="1"/>
  <c r="AB1481" i="1"/>
  <c r="AF1481" i="1"/>
  <c r="AG1481" i="1"/>
  <c r="AH1481" i="1"/>
  <c r="AI1481" i="1"/>
  <c r="H2128" i="1"/>
  <c r="K2128" i="1" s="1"/>
  <c r="I2128" i="1"/>
  <c r="Z2128" i="1"/>
  <c r="AA2128" i="1"/>
  <c r="AB2128" i="1"/>
  <c r="AF2128" i="1"/>
  <c r="AG2128" i="1"/>
  <c r="AH2128" i="1"/>
  <c r="AI2128" i="1"/>
  <c r="H2012" i="1"/>
  <c r="I2012" i="1"/>
  <c r="Z2012" i="1"/>
  <c r="AA2012" i="1"/>
  <c r="AB2012" i="1"/>
  <c r="AF2012" i="1"/>
  <c r="AG2012" i="1"/>
  <c r="AH2012" i="1"/>
  <c r="AI2012" i="1"/>
  <c r="H2013" i="1"/>
  <c r="I2013" i="1"/>
  <c r="Z2013" i="1"/>
  <c r="AA2013" i="1"/>
  <c r="AB2013" i="1"/>
  <c r="AF2013" i="1"/>
  <c r="AG2013" i="1"/>
  <c r="AH2013" i="1"/>
  <c r="AI2013" i="1"/>
  <c r="H2111" i="1"/>
  <c r="K2111" i="1" s="1"/>
  <c r="I2111" i="1"/>
  <c r="Z2111" i="1"/>
  <c r="AA2111" i="1"/>
  <c r="AB2111" i="1"/>
  <c r="AF2111" i="1"/>
  <c r="AG2111" i="1"/>
  <c r="AH2111" i="1"/>
  <c r="AI2111" i="1"/>
  <c r="H1641" i="1"/>
  <c r="I1641" i="1"/>
  <c r="Z1641" i="1"/>
  <c r="AA1641" i="1"/>
  <c r="AB1641" i="1"/>
  <c r="AF1641" i="1"/>
  <c r="AG1641" i="1"/>
  <c r="AH1641" i="1"/>
  <c r="AI1641" i="1"/>
  <c r="H486" i="1"/>
  <c r="I486" i="1"/>
  <c r="Z486" i="1"/>
  <c r="AA486" i="1"/>
  <c r="AB486" i="1"/>
  <c r="AF486" i="1"/>
  <c r="AG486" i="1"/>
  <c r="AH486" i="1"/>
  <c r="AI486" i="1"/>
  <c r="H2047" i="1"/>
  <c r="I2047" i="1"/>
  <c r="Z2047" i="1"/>
  <c r="AA2047" i="1"/>
  <c r="AB2047" i="1"/>
  <c r="AF2047" i="1"/>
  <c r="AG2047" i="1"/>
  <c r="AH2047" i="1"/>
  <c r="AI2047" i="1"/>
  <c r="H1087" i="1"/>
  <c r="I1087" i="1"/>
  <c r="K1087" i="1" s="1"/>
  <c r="Z1087" i="1"/>
  <c r="AA1087" i="1"/>
  <c r="AB1087" i="1"/>
  <c r="AF1087" i="1"/>
  <c r="AG1087" i="1"/>
  <c r="AH1087" i="1"/>
  <c r="AI1087" i="1"/>
  <c r="H2086" i="1"/>
  <c r="I2086" i="1"/>
  <c r="K2086" i="1"/>
  <c r="Z2086" i="1"/>
  <c r="AA2086" i="1"/>
  <c r="AB2086" i="1"/>
  <c r="AF2086" i="1"/>
  <c r="AG2086" i="1"/>
  <c r="AH2086" i="1"/>
  <c r="AI2086" i="1"/>
  <c r="H2272" i="1"/>
  <c r="K2272" i="1" s="1"/>
  <c r="I2272" i="1"/>
  <c r="Z2272" i="1"/>
  <c r="AA2272" i="1"/>
  <c r="AB2272" i="1"/>
  <c r="AF2272" i="1"/>
  <c r="AG2272" i="1"/>
  <c r="AH2272" i="1"/>
  <c r="AI2272" i="1"/>
  <c r="H951" i="1"/>
  <c r="I951" i="1"/>
  <c r="Z951" i="1"/>
  <c r="AA951" i="1"/>
  <c r="AB951" i="1"/>
  <c r="AF951" i="1"/>
  <c r="AG951" i="1"/>
  <c r="AH951" i="1"/>
  <c r="AI951" i="1"/>
  <c r="H1996" i="1"/>
  <c r="K1996" i="1" s="1"/>
  <c r="I1996" i="1"/>
  <c r="Z1996" i="1"/>
  <c r="AA1996" i="1"/>
  <c r="AB1996" i="1"/>
  <c r="AF1996" i="1"/>
  <c r="AG1996" i="1"/>
  <c r="AH1996" i="1"/>
  <c r="AI1996" i="1"/>
  <c r="H1482" i="1"/>
  <c r="I1482" i="1"/>
  <c r="K1482" i="1" s="1"/>
  <c r="Z1482" i="1"/>
  <c r="AA1482" i="1"/>
  <c r="AB1482" i="1"/>
  <c r="AF1482" i="1"/>
  <c r="AG1482" i="1"/>
  <c r="AH1482" i="1"/>
  <c r="AI1482" i="1"/>
  <c r="H1043" i="1"/>
  <c r="K1043" i="1" s="1"/>
  <c r="I1043" i="1"/>
  <c r="Z1043" i="1"/>
  <c r="AA1043" i="1"/>
  <c r="AB1043" i="1"/>
  <c r="AF1043" i="1"/>
  <c r="AG1043" i="1"/>
  <c r="AH1043" i="1"/>
  <c r="AI1043" i="1"/>
  <c r="H1140" i="1"/>
  <c r="I1140" i="1"/>
  <c r="Z1140" i="1"/>
  <c r="AA1140" i="1"/>
  <c r="AB1140" i="1"/>
  <c r="AF1140" i="1"/>
  <c r="AG1140" i="1"/>
  <c r="AH1140" i="1"/>
  <c r="AI1140" i="1"/>
  <c r="H1568" i="1"/>
  <c r="I1568" i="1"/>
  <c r="Z1568" i="1"/>
  <c r="AA1568" i="1"/>
  <c r="AB1568" i="1"/>
  <c r="AF1568" i="1"/>
  <c r="AG1568" i="1"/>
  <c r="AH1568" i="1"/>
  <c r="AI1568" i="1"/>
  <c r="H1141" i="1"/>
  <c r="I1141" i="1"/>
  <c r="Z1141" i="1"/>
  <c r="AA1141" i="1"/>
  <c r="AB1141" i="1"/>
  <c r="AF1141" i="1"/>
  <c r="AG1141" i="1"/>
  <c r="AH1141" i="1"/>
  <c r="AI1141" i="1"/>
  <c r="H1231" i="1"/>
  <c r="I1231" i="1"/>
  <c r="K1231" i="1"/>
  <c r="Z1231" i="1"/>
  <c r="AA1231" i="1"/>
  <c r="AB1231" i="1"/>
  <c r="AF1231" i="1"/>
  <c r="AG1231" i="1"/>
  <c r="AH1231" i="1"/>
  <c r="AI1231" i="1"/>
  <c r="H570" i="1"/>
  <c r="I570" i="1"/>
  <c r="Z570" i="1"/>
  <c r="AA570" i="1"/>
  <c r="AB570" i="1"/>
  <c r="AF570" i="1"/>
  <c r="AG570" i="1"/>
  <c r="AH570" i="1"/>
  <c r="AI570" i="1"/>
  <c r="H2365" i="1"/>
  <c r="I2365" i="1"/>
  <c r="Z2365" i="1"/>
  <c r="AA2365" i="1"/>
  <c r="AB2365" i="1"/>
  <c r="AF2365" i="1"/>
  <c r="AG2365" i="1"/>
  <c r="AH2365" i="1"/>
  <c r="AI2365" i="1"/>
  <c r="H2190" i="1"/>
  <c r="I2190" i="1"/>
  <c r="K2190" i="1" s="1"/>
  <c r="Z2190" i="1"/>
  <c r="AA2190" i="1"/>
  <c r="AB2190" i="1"/>
  <c r="AF2190" i="1"/>
  <c r="AG2190" i="1"/>
  <c r="AH2190" i="1"/>
  <c r="AI2190" i="1"/>
  <c r="H993" i="1"/>
  <c r="I993" i="1"/>
  <c r="Z993" i="1"/>
  <c r="AA993" i="1"/>
  <c r="AB993" i="1"/>
  <c r="AF993" i="1"/>
  <c r="AG993" i="1"/>
  <c r="AH993" i="1"/>
  <c r="AI993" i="1"/>
  <c r="H487" i="1"/>
  <c r="I487" i="1"/>
  <c r="Z487" i="1"/>
  <c r="AA487" i="1"/>
  <c r="AB487" i="1"/>
  <c r="AF487" i="1"/>
  <c r="AG487" i="1"/>
  <c r="AH487" i="1"/>
  <c r="AI487" i="1"/>
  <c r="H1954" i="1"/>
  <c r="I1954" i="1"/>
  <c r="K1954" i="1"/>
  <c r="Z1954" i="1"/>
  <c r="AA1954" i="1"/>
  <c r="AB1954" i="1"/>
  <c r="AF1954" i="1"/>
  <c r="AG1954" i="1"/>
  <c r="AH1954" i="1"/>
  <c r="AI1954" i="1"/>
  <c r="AJ1954" i="1" s="1"/>
  <c r="H1569" i="1"/>
  <c r="K1569" i="1" s="1"/>
  <c r="I1569" i="1"/>
  <c r="Z1569" i="1"/>
  <c r="AA1569" i="1"/>
  <c r="AB1569" i="1"/>
  <c r="AF1569" i="1"/>
  <c r="AG1569" i="1"/>
  <c r="AH1569" i="1"/>
  <c r="AI1569" i="1"/>
  <c r="H1483" i="1"/>
  <c r="K1483" i="1" s="1"/>
  <c r="I1483" i="1"/>
  <c r="Z1483" i="1"/>
  <c r="AA1483" i="1"/>
  <c r="AB1483" i="1"/>
  <c r="AF1483" i="1"/>
  <c r="AG1483" i="1"/>
  <c r="AH1483" i="1"/>
  <c r="AI1483" i="1"/>
  <c r="H965" i="1"/>
  <c r="I965" i="1"/>
  <c r="Z965" i="1"/>
  <c r="AA965" i="1"/>
  <c r="AB965" i="1"/>
  <c r="AF965" i="1"/>
  <c r="AG965" i="1"/>
  <c r="AH965" i="1"/>
  <c r="AI965" i="1"/>
  <c r="H444" i="1"/>
  <c r="K444" i="1" s="1"/>
  <c r="I444" i="1"/>
  <c r="Z444" i="1"/>
  <c r="AA444" i="1"/>
  <c r="AB444" i="1"/>
  <c r="AF444" i="1"/>
  <c r="AG444" i="1"/>
  <c r="AH444" i="1"/>
  <c r="AI444" i="1"/>
  <c r="H994" i="1"/>
  <c r="I994" i="1"/>
  <c r="K994" i="1" s="1"/>
  <c r="Z994" i="1"/>
  <c r="AA994" i="1"/>
  <c r="AB994" i="1"/>
  <c r="AF994" i="1"/>
  <c r="AG994" i="1"/>
  <c r="AH994" i="1"/>
  <c r="AI994" i="1"/>
  <c r="H1053" i="1"/>
  <c r="K1053" i="1" s="1"/>
  <c r="I1053" i="1"/>
  <c r="Z1053" i="1"/>
  <c r="AA1053" i="1"/>
  <c r="AB1053" i="1"/>
  <c r="AF1053" i="1"/>
  <c r="AG1053" i="1"/>
  <c r="AH1053" i="1"/>
  <c r="AI1053" i="1"/>
  <c r="H1232" i="1"/>
  <c r="I1232" i="1"/>
  <c r="Z1232" i="1"/>
  <c r="AA1232" i="1"/>
  <c r="AB1232" i="1"/>
  <c r="AF1232" i="1"/>
  <c r="AG1232" i="1"/>
  <c r="AH1232" i="1"/>
  <c r="AI1232" i="1"/>
  <c r="H1380" i="1"/>
  <c r="K1380" i="1" s="1"/>
  <c r="I1380" i="1"/>
  <c r="Z1380" i="1"/>
  <c r="AA1380" i="1"/>
  <c r="AB1380" i="1"/>
  <c r="AF1380" i="1"/>
  <c r="AG1380" i="1"/>
  <c r="AH1380" i="1"/>
  <c r="AI1380" i="1"/>
  <c r="H827" i="1"/>
  <c r="I827" i="1"/>
  <c r="K827" i="1"/>
  <c r="Z827" i="1"/>
  <c r="AA827" i="1"/>
  <c r="AB827" i="1"/>
  <c r="AF827" i="1"/>
  <c r="AG827" i="1"/>
  <c r="AH827" i="1"/>
  <c r="AI827" i="1"/>
  <c r="AJ827" i="1" s="1"/>
  <c r="H966" i="1"/>
  <c r="I966" i="1"/>
  <c r="K966" i="1"/>
  <c r="Z966" i="1"/>
  <c r="AA966" i="1"/>
  <c r="AB966" i="1"/>
  <c r="AF966" i="1"/>
  <c r="AG966" i="1"/>
  <c r="AH966" i="1"/>
  <c r="AI966" i="1"/>
  <c r="H238" i="1"/>
  <c r="K238" i="1" s="1"/>
  <c r="I238" i="1"/>
  <c r="Z238" i="1"/>
  <c r="AA238" i="1"/>
  <c r="AB238" i="1"/>
  <c r="AF238" i="1"/>
  <c r="AG238" i="1"/>
  <c r="AH238" i="1"/>
  <c r="AI238" i="1"/>
  <c r="H1325" i="1"/>
  <c r="I1325" i="1"/>
  <c r="K1325" i="1"/>
  <c r="Z1325" i="1"/>
  <c r="AA1325" i="1"/>
  <c r="AB1325" i="1"/>
  <c r="AF1325" i="1"/>
  <c r="AG1325" i="1"/>
  <c r="AH1325" i="1"/>
  <c r="AI1325" i="1"/>
  <c r="AJ1325" i="1" s="1"/>
  <c r="H1596" i="1"/>
  <c r="I1596" i="1"/>
  <c r="K1596" i="1"/>
  <c r="Z1596" i="1"/>
  <c r="AA1596" i="1"/>
  <c r="AB1596" i="1"/>
  <c r="AF1596" i="1"/>
  <c r="AG1596" i="1"/>
  <c r="AH1596" i="1"/>
  <c r="AI1596" i="1"/>
  <c r="H1170" i="1"/>
  <c r="K1170" i="1" s="1"/>
  <c r="I1170" i="1"/>
  <c r="Z1170" i="1"/>
  <c r="AA1170" i="1"/>
  <c r="AB1170" i="1"/>
  <c r="AF1170" i="1"/>
  <c r="AG1170" i="1"/>
  <c r="AH1170" i="1"/>
  <c r="AI1170" i="1"/>
  <c r="H267" i="1"/>
  <c r="I267" i="1"/>
  <c r="Z267" i="1"/>
  <c r="AA267" i="1"/>
  <c r="AB267" i="1"/>
  <c r="AF267" i="1"/>
  <c r="AG267" i="1"/>
  <c r="AH267" i="1"/>
  <c r="AI267" i="1"/>
  <c r="H268" i="1"/>
  <c r="K268" i="1" s="1"/>
  <c r="I268" i="1"/>
  <c r="Z268" i="1"/>
  <c r="AA268" i="1"/>
  <c r="AB268" i="1"/>
  <c r="AF268" i="1"/>
  <c r="AG268" i="1"/>
  <c r="AH268" i="1"/>
  <c r="AI268" i="1"/>
  <c r="H269" i="1"/>
  <c r="I269" i="1"/>
  <c r="Z269" i="1"/>
  <c r="AA269" i="1"/>
  <c r="AB269" i="1"/>
  <c r="AF269" i="1"/>
  <c r="AG269" i="1"/>
  <c r="AH269" i="1"/>
  <c r="AI269" i="1"/>
  <c r="H2014" i="1"/>
  <c r="I2014" i="1"/>
  <c r="Z2014" i="1"/>
  <c r="AA2014" i="1"/>
  <c r="AB2014" i="1"/>
  <c r="AF2014" i="1"/>
  <c r="AG2014" i="1"/>
  <c r="AH2014" i="1"/>
  <c r="AI2014" i="1"/>
  <c r="H1484" i="1"/>
  <c r="I1484" i="1"/>
  <c r="Z1484" i="1"/>
  <c r="AA1484" i="1"/>
  <c r="AB1484" i="1"/>
  <c r="AF1484" i="1"/>
  <c r="AG1484" i="1"/>
  <c r="AH1484" i="1"/>
  <c r="AI1484" i="1"/>
  <c r="H2332" i="1"/>
  <c r="I2332" i="1"/>
  <c r="Z2332" i="1"/>
  <c r="AA2332" i="1"/>
  <c r="AB2332" i="1"/>
  <c r="AF2332" i="1"/>
  <c r="AG2332" i="1"/>
  <c r="AH2332" i="1"/>
  <c r="AI2332" i="1"/>
  <c r="H1687" i="1"/>
  <c r="I1687" i="1"/>
  <c r="Z1687" i="1"/>
  <c r="AA1687" i="1"/>
  <c r="AB1687" i="1"/>
  <c r="AF1687" i="1"/>
  <c r="AG1687" i="1"/>
  <c r="AH1687" i="1"/>
  <c r="AI1687" i="1"/>
  <c r="H1088" i="1"/>
  <c r="I1088" i="1"/>
  <c r="K1088" i="1" s="1"/>
  <c r="Z1088" i="1"/>
  <c r="AA1088" i="1"/>
  <c r="AB1088" i="1"/>
  <c r="AF1088" i="1"/>
  <c r="AG1088" i="1"/>
  <c r="AH1088" i="1"/>
  <c r="AI1088" i="1"/>
  <c r="H2320" i="1"/>
  <c r="I2320" i="1"/>
  <c r="Z2320" i="1"/>
  <c r="AA2320" i="1"/>
  <c r="AB2320" i="1"/>
  <c r="AF2320" i="1"/>
  <c r="AG2320" i="1"/>
  <c r="AH2320" i="1"/>
  <c r="AI2320" i="1"/>
  <c r="H1012" i="1"/>
  <c r="K1012" i="1" s="1"/>
  <c r="I1012" i="1"/>
  <c r="Z1012" i="1"/>
  <c r="AA1012" i="1"/>
  <c r="AB1012" i="1"/>
  <c r="AF1012" i="1"/>
  <c r="AG1012" i="1"/>
  <c r="AH1012" i="1"/>
  <c r="AI1012" i="1"/>
  <c r="H1485" i="1"/>
  <c r="I1485" i="1"/>
  <c r="K1485" i="1"/>
  <c r="Z1485" i="1"/>
  <c r="AA1485" i="1"/>
  <c r="AB1485" i="1"/>
  <c r="AF1485" i="1"/>
  <c r="AG1485" i="1"/>
  <c r="AH1485" i="1"/>
  <c r="AI1485" i="1"/>
  <c r="AJ1485" i="1" s="1"/>
  <c r="H1688" i="1"/>
  <c r="K1688" i="1" s="1"/>
  <c r="I1688" i="1"/>
  <c r="Z1688" i="1"/>
  <c r="AA1688" i="1"/>
  <c r="AB1688" i="1"/>
  <c r="AF1688" i="1"/>
  <c r="AG1688" i="1"/>
  <c r="AH1688" i="1"/>
  <c r="AI1688" i="1"/>
  <c r="H639" i="1"/>
  <c r="K639" i="1" s="1"/>
  <c r="I639" i="1"/>
  <c r="Z639" i="1"/>
  <c r="AA639" i="1"/>
  <c r="AB639" i="1"/>
  <c r="AF639" i="1"/>
  <c r="AG639" i="1"/>
  <c r="AH639" i="1"/>
  <c r="AI639" i="1"/>
  <c r="H2208" i="1"/>
  <c r="I2208" i="1"/>
  <c r="Z2208" i="1"/>
  <c r="AA2208" i="1"/>
  <c r="AB2208" i="1"/>
  <c r="AF2208" i="1"/>
  <c r="AG2208" i="1"/>
  <c r="AH2208" i="1"/>
  <c r="AI2208" i="1"/>
  <c r="H1955" i="1"/>
  <c r="K1955" i="1" s="1"/>
  <c r="I1955" i="1"/>
  <c r="Z1955" i="1"/>
  <c r="AA1955" i="1"/>
  <c r="AB1955" i="1"/>
  <c r="AF1955" i="1"/>
  <c r="AG1955" i="1"/>
  <c r="AH1955" i="1"/>
  <c r="AI1955" i="1"/>
  <c r="H1597" i="1"/>
  <c r="I1597" i="1"/>
  <c r="K1597" i="1"/>
  <c r="Z1597" i="1"/>
  <c r="AA1597" i="1"/>
  <c r="AB1597" i="1"/>
  <c r="AF1597" i="1"/>
  <c r="AG1597" i="1"/>
  <c r="AH1597" i="1"/>
  <c r="AI1597" i="1"/>
  <c r="H2202" i="1"/>
  <c r="I2202" i="1"/>
  <c r="Z2202" i="1"/>
  <c r="AA2202" i="1"/>
  <c r="AB2202" i="1"/>
  <c r="AF2202" i="1"/>
  <c r="AG2202" i="1"/>
  <c r="AH2202" i="1"/>
  <c r="AI2202" i="1"/>
  <c r="H1142" i="1"/>
  <c r="I1142" i="1"/>
  <c r="Z1142" i="1"/>
  <c r="AA1142" i="1"/>
  <c r="AB1142" i="1"/>
  <c r="AF1142" i="1"/>
  <c r="AG1142" i="1"/>
  <c r="AH1142" i="1"/>
  <c r="AI1142" i="1"/>
  <c r="H1826" i="1"/>
  <c r="I1826" i="1"/>
  <c r="K1826" i="1"/>
  <c r="Z1826" i="1"/>
  <c r="AA1826" i="1"/>
  <c r="AB1826" i="1"/>
  <c r="AF1826" i="1"/>
  <c r="AG1826" i="1"/>
  <c r="AH1826" i="1"/>
  <c r="AI1826" i="1"/>
  <c r="H1180" i="1"/>
  <c r="K1180" i="1" s="1"/>
  <c r="I1180" i="1"/>
  <c r="Z1180" i="1"/>
  <c r="AA1180" i="1"/>
  <c r="AB1180" i="1"/>
  <c r="AF1180" i="1"/>
  <c r="AG1180" i="1"/>
  <c r="AH1180" i="1"/>
  <c r="AI1180" i="1"/>
  <c r="H1358" i="1"/>
  <c r="I1358" i="1"/>
  <c r="Z1358" i="1"/>
  <c r="AA1358" i="1"/>
  <c r="AB1358" i="1"/>
  <c r="AF1358" i="1"/>
  <c r="AG1358" i="1"/>
  <c r="AH1358" i="1"/>
  <c r="AI1358" i="1"/>
  <c r="H1089" i="1"/>
  <c r="I1089" i="1"/>
  <c r="Z1089" i="1"/>
  <c r="AA1089" i="1"/>
  <c r="AB1089" i="1"/>
  <c r="AF1089" i="1"/>
  <c r="AG1089" i="1"/>
  <c r="AH1089" i="1"/>
  <c r="AI1089" i="1"/>
  <c r="H2030" i="1"/>
  <c r="I2030" i="1"/>
  <c r="Z2030" i="1"/>
  <c r="AA2030" i="1"/>
  <c r="AB2030" i="1"/>
  <c r="AF2030" i="1"/>
  <c r="AG2030" i="1"/>
  <c r="AH2030" i="1"/>
  <c r="AI2030" i="1"/>
  <c r="H1628" i="1"/>
  <c r="I1628" i="1"/>
  <c r="K1628" i="1" s="1"/>
  <c r="Z1628" i="1"/>
  <c r="AA1628" i="1"/>
  <c r="AB1628" i="1"/>
  <c r="AF1628" i="1"/>
  <c r="AG1628" i="1"/>
  <c r="AH1628" i="1"/>
  <c r="AI1628" i="1"/>
  <c r="H1629" i="1"/>
  <c r="I1629" i="1"/>
  <c r="Z1629" i="1"/>
  <c r="AA1629" i="1"/>
  <c r="AB1629" i="1"/>
  <c r="AF1629" i="1"/>
  <c r="AG1629" i="1"/>
  <c r="AH1629" i="1"/>
  <c r="AI1629" i="1"/>
  <c r="H1642" i="1"/>
  <c r="K1642" i="1" s="1"/>
  <c r="I1642" i="1"/>
  <c r="Z1642" i="1"/>
  <c r="AA1642" i="1"/>
  <c r="AB1642" i="1"/>
  <c r="AF1642" i="1"/>
  <c r="AG1642" i="1"/>
  <c r="AH1642" i="1"/>
  <c r="AI1642" i="1"/>
  <c r="H1643" i="1"/>
  <c r="I1643" i="1"/>
  <c r="K1643" i="1"/>
  <c r="Z1643" i="1"/>
  <c r="AA1643" i="1"/>
  <c r="AB1643" i="1"/>
  <c r="AF1643" i="1"/>
  <c r="AG1643" i="1"/>
  <c r="AH1643" i="1"/>
  <c r="AI1643" i="1"/>
  <c r="AJ1643" i="1" s="1"/>
  <c r="H1827" i="1"/>
  <c r="K1827" i="1" s="1"/>
  <c r="I1827" i="1"/>
  <c r="Z1827" i="1"/>
  <c r="AA1827" i="1"/>
  <c r="AB1827" i="1"/>
  <c r="AF1827" i="1"/>
  <c r="AG1827" i="1"/>
  <c r="AH1827" i="1"/>
  <c r="AI1827" i="1"/>
  <c r="H2287" i="1"/>
  <c r="K2287" i="1" s="1"/>
  <c r="I2287" i="1"/>
  <c r="Z2287" i="1"/>
  <c r="AA2287" i="1"/>
  <c r="AB2287" i="1"/>
  <c r="AF2287" i="1"/>
  <c r="AG2287" i="1"/>
  <c r="AH2287" i="1"/>
  <c r="AI2287" i="1"/>
  <c r="H1486" i="1"/>
  <c r="I1486" i="1"/>
  <c r="Z1486" i="1"/>
  <c r="AA1486" i="1"/>
  <c r="AB1486" i="1"/>
  <c r="AF1486" i="1"/>
  <c r="AG1486" i="1"/>
  <c r="AH1486" i="1"/>
  <c r="AI1486" i="1"/>
  <c r="H2455" i="1"/>
  <c r="K2455" i="1" s="1"/>
  <c r="I2455" i="1"/>
  <c r="Z2455" i="1"/>
  <c r="AA2455" i="1"/>
  <c r="AB2455" i="1"/>
  <c r="AF2455" i="1"/>
  <c r="AG2455" i="1"/>
  <c r="AH2455" i="1"/>
  <c r="AI2455" i="1"/>
  <c r="H1487" i="1"/>
  <c r="I1487" i="1"/>
  <c r="K1487" i="1"/>
  <c r="Z1487" i="1"/>
  <c r="AA1487" i="1"/>
  <c r="AB1487" i="1"/>
  <c r="AF1487" i="1"/>
  <c r="AG1487" i="1"/>
  <c r="AH1487" i="1"/>
  <c r="AI1487" i="1"/>
  <c r="H841" i="1"/>
  <c r="I841" i="1"/>
  <c r="Z841" i="1"/>
  <c r="AA841" i="1"/>
  <c r="AB841" i="1"/>
  <c r="AF841" i="1"/>
  <c r="AG841" i="1"/>
  <c r="AJ841" i="1" s="1"/>
  <c r="AH841" i="1"/>
  <c r="AI841" i="1"/>
  <c r="H1721" i="1"/>
  <c r="I1721" i="1"/>
  <c r="Z1721" i="1"/>
  <c r="AA1721" i="1"/>
  <c r="AB1721" i="1"/>
  <c r="AF1721" i="1"/>
  <c r="AG1721" i="1"/>
  <c r="AH1721" i="1"/>
  <c r="AI1721" i="1"/>
  <c r="H1488" i="1"/>
  <c r="I1488" i="1"/>
  <c r="K1488" i="1"/>
  <c r="Z1488" i="1"/>
  <c r="AA1488" i="1"/>
  <c r="AB1488" i="1"/>
  <c r="AF1488" i="1"/>
  <c r="AG1488" i="1"/>
  <c r="AH1488" i="1"/>
  <c r="AI1488" i="1"/>
  <c r="H1090" i="1"/>
  <c r="K1090" i="1" s="1"/>
  <c r="I1090" i="1"/>
  <c r="Z1090" i="1"/>
  <c r="AA1090" i="1"/>
  <c r="AB1090" i="1"/>
  <c r="AF1090" i="1"/>
  <c r="AG1090" i="1"/>
  <c r="AH1090" i="1"/>
  <c r="AI1090" i="1"/>
  <c r="H2178" i="1"/>
  <c r="I2178" i="1"/>
  <c r="Z2178" i="1"/>
  <c r="AA2178" i="1"/>
  <c r="AB2178" i="1"/>
  <c r="AF2178" i="1"/>
  <c r="AG2178" i="1"/>
  <c r="AH2178" i="1"/>
  <c r="AI2178" i="1"/>
  <c r="H2366" i="1"/>
  <c r="I2366" i="1"/>
  <c r="Z2366" i="1"/>
  <c r="AA2366" i="1"/>
  <c r="AB2366" i="1"/>
  <c r="AF2366" i="1"/>
  <c r="AG2366" i="1"/>
  <c r="AH2366" i="1"/>
  <c r="AI2366" i="1"/>
  <c r="H2288" i="1"/>
  <c r="I2288" i="1"/>
  <c r="Z2288" i="1"/>
  <c r="AA2288" i="1"/>
  <c r="AB2288" i="1"/>
  <c r="AF2288" i="1"/>
  <c r="AG2288" i="1"/>
  <c r="AH2288" i="1"/>
  <c r="AI2288" i="1"/>
  <c r="H239" i="1"/>
  <c r="I239" i="1"/>
  <c r="K239" i="1" s="1"/>
  <c r="Z239" i="1"/>
  <c r="AA239" i="1"/>
  <c r="AB239" i="1"/>
  <c r="AF239" i="1"/>
  <c r="AG239" i="1"/>
  <c r="AH239" i="1"/>
  <c r="AI239" i="1"/>
  <c r="H1892" i="1"/>
  <c r="I1892" i="1"/>
  <c r="Z1892" i="1"/>
  <c r="AA1892" i="1"/>
  <c r="AB1892" i="1"/>
  <c r="AF1892" i="1"/>
  <c r="AG1892" i="1"/>
  <c r="AH1892" i="1"/>
  <c r="AI1892" i="1"/>
  <c r="H2257" i="1"/>
  <c r="K2257" i="1" s="1"/>
  <c r="I2257" i="1"/>
  <c r="Z2257" i="1"/>
  <c r="AA2257" i="1"/>
  <c r="AB2257" i="1"/>
  <c r="AF2257" i="1"/>
  <c r="AG2257" i="1"/>
  <c r="AH2257" i="1"/>
  <c r="AI2257" i="1"/>
  <c r="H1570" i="1"/>
  <c r="I1570" i="1"/>
  <c r="K1570" i="1"/>
  <c r="Z1570" i="1"/>
  <c r="AA1570" i="1"/>
  <c r="AB1570" i="1"/>
  <c r="AF1570" i="1"/>
  <c r="AG1570" i="1"/>
  <c r="AH1570" i="1"/>
  <c r="AI1570" i="1"/>
  <c r="H155" i="1"/>
  <c r="K155" i="1" s="1"/>
  <c r="I155" i="1"/>
  <c r="Z155" i="1"/>
  <c r="AA155" i="1"/>
  <c r="AB155" i="1"/>
  <c r="AF155" i="1"/>
  <c r="AG155" i="1"/>
  <c r="AH155" i="1"/>
  <c r="AI155" i="1"/>
  <c r="H156" i="1"/>
  <c r="K156" i="1" s="1"/>
  <c r="I156" i="1"/>
  <c r="Z156" i="1"/>
  <c r="AA156" i="1"/>
  <c r="AB156" i="1"/>
  <c r="AF156" i="1"/>
  <c r="AG156" i="1"/>
  <c r="AH156" i="1"/>
  <c r="AI156" i="1"/>
  <c r="H157" i="1"/>
  <c r="I157" i="1"/>
  <c r="Z157" i="1"/>
  <c r="AA157" i="1"/>
  <c r="AB157" i="1"/>
  <c r="AF157" i="1"/>
  <c r="AG157" i="1"/>
  <c r="AH157" i="1"/>
  <c r="AI157" i="1"/>
  <c r="H158" i="1"/>
  <c r="K158" i="1" s="1"/>
  <c r="I158" i="1"/>
  <c r="Z158" i="1"/>
  <c r="AA158" i="1"/>
  <c r="AB158" i="1"/>
  <c r="AF158" i="1"/>
  <c r="AG158" i="1"/>
  <c r="AH158" i="1"/>
  <c r="AI158" i="1"/>
  <c r="H159" i="1"/>
  <c r="I159" i="1"/>
  <c r="K159" i="1"/>
  <c r="Z159" i="1"/>
  <c r="AA159" i="1"/>
  <c r="AB159" i="1"/>
  <c r="AF159" i="1"/>
  <c r="AG159" i="1"/>
  <c r="AH159" i="1"/>
  <c r="AI159" i="1"/>
  <c r="H1722" i="1"/>
  <c r="I1722" i="1"/>
  <c r="Z1722" i="1"/>
  <c r="AA1722" i="1"/>
  <c r="AB1722" i="1"/>
  <c r="AF1722" i="1"/>
  <c r="AG1722" i="1"/>
  <c r="AJ1722" i="1" s="1"/>
  <c r="AH1722" i="1"/>
  <c r="AI1722" i="1"/>
  <c r="H339" i="1"/>
  <c r="I339" i="1"/>
  <c r="Z339" i="1"/>
  <c r="AA339" i="1"/>
  <c r="AB339" i="1"/>
  <c r="AF339" i="1"/>
  <c r="AG339" i="1"/>
  <c r="AH339" i="1"/>
  <c r="AI339" i="1"/>
  <c r="H340" i="1"/>
  <c r="I340" i="1"/>
  <c r="K340" i="1"/>
  <c r="Z340" i="1"/>
  <c r="AA340" i="1"/>
  <c r="AB340" i="1"/>
  <c r="AF340" i="1"/>
  <c r="AG340" i="1"/>
  <c r="AH340" i="1"/>
  <c r="AI340" i="1"/>
  <c r="H1103" i="1"/>
  <c r="K1103" i="1" s="1"/>
  <c r="I1103" i="1"/>
  <c r="Z1103" i="1"/>
  <c r="AA1103" i="1"/>
  <c r="AB1103" i="1"/>
  <c r="AF1103" i="1"/>
  <c r="AG1103" i="1"/>
  <c r="AH1103" i="1"/>
  <c r="AI1103" i="1"/>
  <c r="H1143" i="1"/>
  <c r="I1143" i="1"/>
  <c r="Z1143" i="1"/>
  <c r="AA1143" i="1"/>
  <c r="AB1143" i="1"/>
  <c r="AF1143" i="1"/>
  <c r="AG1143" i="1"/>
  <c r="AH1143" i="1"/>
  <c r="AI1143" i="1"/>
  <c r="H1489" i="1"/>
  <c r="I1489" i="1"/>
  <c r="Z1489" i="1"/>
  <c r="AA1489" i="1"/>
  <c r="AB1489" i="1"/>
  <c r="AF1489" i="1"/>
  <c r="AG1489" i="1"/>
  <c r="AH1489" i="1"/>
  <c r="AI1489" i="1"/>
  <c r="H1630" i="1"/>
  <c r="I1630" i="1"/>
  <c r="Z1630" i="1"/>
  <c r="AA1630" i="1"/>
  <c r="AB1630" i="1"/>
  <c r="AF1630" i="1"/>
  <c r="AG1630" i="1"/>
  <c r="AH1630" i="1"/>
  <c r="AI1630" i="1"/>
  <c r="H1284" i="1"/>
  <c r="I1284" i="1"/>
  <c r="K1284" i="1" s="1"/>
  <c r="Z1284" i="1"/>
  <c r="AA1284" i="1"/>
  <c r="AB1284" i="1"/>
  <c r="AF1284" i="1"/>
  <c r="AG1284" i="1"/>
  <c r="AH1284" i="1"/>
  <c r="AI1284" i="1"/>
  <c r="H1490" i="1"/>
  <c r="I1490" i="1"/>
  <c r="Z1490" i="1"/>
  <c r="AA1490" i="1"/>
  <c r="AB1490" i="1"/>
  <c r="AF1490" i="1"/>
  <c r="AG1490" i="1"/>
  <c r="AH1490" i="1"/>
  <c r="AI1490" i="1"/>
  <c r="H2267" i="1"/>
  <c r="K2267" i="1" s="1"/>
  <c r="I2267" i="1"/>
  <c r="Z2267" i="1"/>
  <c r="AA2267" i="1"/>
  <c r="AB2267" i="1"/>
  <c r="AF2267" i="1"/>
  <c r="AG2267" i="1"/>
  <c r="AH2267" i="1"/>
  <c r="AI2267" i="1"/>
  <c r="H405" i="1"/>
  <c r="I405" i="1"/>
  <c r="K405" i="1"/>
  <c r="Z405" i="1"/>
  <c r="AA405" i="1"/>
  <c r="AB405" i="1"/>
  <c r="AF405" i="1"/>
  <c r="AG405" i="1"/>
  <c r="AH405" i="1"/>
  <c r="AI405" i="1"/>
  <c r="H781" i="1"/>
  <c r="K781" i="1" s="1"/>
  <c r="I781" i="1"/>
  <c r="Z781" i="1"/>
  <c r="AA781" i="1"/>
  <c r="AB781" i="1"/>
  <c r="AF781" i="1"/>
  <c r="AG781" i="1"/>
  <c r="AH781" i="1"/>
  <c r="AI781" i="1"/>
  <c r="H270" i="1"/>
  <c r="K270" i="1" s="1"/>
  <c r="I270" i="1"/>
  <c r="Z270" i="1"/>
  <c r="AA270" i="1"/>
  <c r="AB270" i="1"/>
  <c r="AF270" i="1"/>
  <c r="AG270" i="1"/>
  <c r="AH270" i="1"/>
  <c r="AI270" i="1"/>
  <c r="H669" i="1"/>
  <c r="I669" i="1"/>
  <c r="Z669" i="1"/>
  <c r="AA669" i="1"/>
  <c r="AB669" i="1"/>
  <c r="AF669" i="1"/>
  <c r="AG669" i="1"/>
  <c r="AH669" i="1"/>
  <c r="AI669" i="1"/>
  <c r="H1381" i="1"/>
  <c r="K1381" i="1" s="1"/>
  <c r="I1381" i="1"/>
  <c r="Z1381" i="1"/>
  <c r="AA1381" i="1"/>
  <c r="AB1381" i="1"/>
  <c r="AF1381" i="1"/>
  <c r="AG1381" i="1"/>
  <c r="AH1381" i="1"/>
  <c r="AI1381" i="1"/>
  <c r="H803" i="1"/>
  <c r="I803" i="1"/>
  <c r="K803" i="1"/>
  <c r="Z803" i="1"/>
  <c r="AA803" i="1"/>
  <c r="AB803" i="1"/>
  <c r="AF803" i="1"/>
  <c r="AG803" i="1"/>
  <c r="AH803" i="1"/>
  <c r="AI803" i="1"/>
  <c r="H2321" i="1"/>
  <c r="I2321" i="1"/>
  <c r="Z2321" i="1"/>
  <c r="AA2321" i="1"/>
  <c r="AB2321" i="1"/>
  <c r="AF2321" i="1"/>
  <c r="AG2321" i="1"/>
  <c r="AJ2321" i="1" s="1"/>
  <c r="AH2321" i="1"/>
  <c r="AI2321" i="1"/>
  <c r="H1794" i="1"/>
  <c r="I1794" i="1"/>
  <c r="Z1794" i="1"/>
  <c r="AA1794" i="1"/>
  <c r="AB1794" i="1"/>
  <c r="AF1794" i="1"/>
  <c r="AG1794" i="1"/>
  <c r="AH1794" i="1"/>
  <c r="AI1794" i="1"/>
  <c r="H1091" i="1"/>
  <c r="I1091" i="1"/>
  <c r="K1091" i="1"/>
  <c r="Z1091" i="1"/>
  <c r="AA1091" i="1"/>
  <c r="AB1091" i="1"/>
  <c r="AF1091" i="1"/>
  <c r="AG1091" i="1"/>
  <c r="AH1091" i="1"/>
  <c r="AI1091" i="1"/>
  <c r="H2456" i="1"/>
  <c r="K2456" i="1" s="1"/>
  <c r="I2456" i="1"/>
  <c r="Z2456" i="1"/>
  <c r="AA2456" i="1"/>
  <c r="AB2456" i="1"/>
  <c r="AF2456" i="1"/>
  <c r="AG2456" i="1"/>
  <c r="AH2456" i="1"/>
  <c r="AI2456" i="1"/>
  <c r="H1986" i="1"/>
  <c r="I1986" i="1"/>
  <c r="Z1986" i="1"/>
  <c r="AA1986" i="1"/>
  <c r="AB1986" i="1"/>
  <c r="AF1986" i="1"/>
  <c r="AG1986" i="1"/>
  <c r="AH1986" i="1"/>
  <c r="AI1986" i="1"/>
  <c r="H1598" i="1"/>
  <c r="I1598" i="1"/>
  <c r="Z1598" i="1"/>
  <c r="AA1598" i="1"/>
  <c r="AB1598" i="1"/>
  <c r="AF1598" i="1"/>
  <c r="AG1598" i="1"/>
  <c r="AH1598" i="1"/>
  <c r="AI1598" i="1"/>
  <c r="H1828" i="1"/>
  <c r="I1828" i="1"/>
  <c r="Z1828" i="1"/>
  <c r="AA1828" i="1"/>
  <c r="AB1828" i="1"/>
  <c r="AF1828" i="1"/>
  <c r="AG1828" i="1"/>
  <c r="AH1828" i="1"/>
  <c r="AI1828" i="1"/>
  <c r="H1285" i="1"/>
  <c r="I1285" i="1"/>
  <c r="K1285" i="1"/>
  <c r="Z1285" i="1"/>
  <c r="AA1285" i="1"/>
  <c r="AB1285" i="1"/>
  <c r="AF1285" i="1"/>
  <c r="AG1285" i="1"/>
  <c r="AH1285" i="1"/>
  <c r="AI1285" i="1"/>
  <c r="H1893" i="1"/>
  <c r="I1893" i="1"/>
  <c r="Z1893" i="1"/>
  <c r="AA1893" i="1"/>
  <c r="AB1893" i="1"/>
  <c r="AF1893" i="1"/>
  <c r="AG1893" i="1"/>
  <c r="AJ1893" i="1" s="1"/>
  <c r="AH1893" i="1"/>
  <c r="AI1893" i="1"/>
  <c r="H2398" i="1"/>
  <c r="I2398" i="1"/>
  <c r="Z2398" i="1"/>
  <c r="AA2398" i="1"/>
  <c r="AB2398" i="1"/>
  <c r="AF2398" i="1"/>
  <c r="AG2398" i="1"/>
  <c r="AH2398" i="1"/>
  <c r="AI2398" i="1"/>
  <c r="H2203" i="1"/>
  <c r="I2203" i="1"/>
  <c r="K2203" i="1"/>
  <c r="Z2203" i="1"/>
  <c r="AA2203" i="1"/>
  <c r="AB2203" i="1"/>
  <c r="AF2203" i="1"/>
  <c r="AG2203" i="1"/>
  <c r="AH2203" i="1"/>
  <c r="AI2203" i="1"/>
  <c r="H1917" i="1"/>
  <c r="K1917" i="1" s="1"/>
  <c r="I1917" i="1"/>
  <c r="Z1917" i="1"/>
  <c r="AA1917" i="1"/>
  <c r="AB1917" i="1"/>
  <c r="AF1917" i="1"/>
  <c r="AG1917" i="1"/>
  <c r="AH1917" i="1"/>
  <c r="AI1917" i="1"/>
  <c r="K1807" i="1"/>
  <c r="Z1807" i="1"/>
  <c r="AA1807" i="1"/>
  <c r="AB1807" i="1"/>
  <c r="AF1807" i="1"/>
  <c r="AG1807" i="1"/>
  <c r="AH1807" i="1"/>
  <c r="AI1807" i="1"/>
  <c r="H2022" i="1"/>
  <c r="I2022" i="1"/>
  <c r="Z2022" i="1"/>
  <c r="AA2022" i="1"/>
  <c r="AB2022" i="1"/>
  <c r="AF2022" i="1"/>
  <c r="AG2022" i="1"/>
  <c r="AH2022" i="1"/>
  <c r="AI2022" i="1"/>
  <c r="H341" i="1"/>
  <c r="I341" i="1"/>
  <c r="Z341" i="1"/>
  <c r="AA341" i="1"/>
  <c r="AB341" i="1"/>
  <c r="AF341" i="1"/>
  <c r="AG341" i="1"/>
  <c r="AH341" i="1"/>
  <c r="AI341" i="1"/>
  <c r="H967" i="1"/>
  <c r="I967" i="1"/>
  <c r="Z967" i="1"/>
  <c r="AA967" i="1"/>
  <c r="AB967" i="1"/>
  <c r="AF967" i="1"/>
  <c r="AG967" i="1"/>
  <c r="AH967" i="1"/>
  <c r="AI967" i="1"/>
  <c r="H893" i="1"/>
  <c r="I893" i="1"/>
  <c r="Z893" i="1"/>
  <c r="AA893" i="1"/>
  <c r="AB893" i="1"/>
  <c r="AF893" i="1"/>
  <c r="AG893" i="1"/>
  <c r="AH893" i="1"/>
  <c r="AI893" i="1"/>
  <c r="H861" i="1"/>
  <c r="I861" i="1"/>
  <c r="Z861" i="1"/>
  <c r="AA861" i="1"/>
  <c r="AB861" i="1"/>
  <c r="AF861" i="1"/>
  <c r="AG861" i="1"/>
  <c r="AH861" i="1"/>
  <c r="AI861" i="1"/>
  <c r="H1987" i="1"/>
  <c r="I1987" i="1"/>
  <c r="Z1987" i="1"/>
  <c r="AA1987" i="1"/>
  <c r="AB1987" i="1"/>
  <c r="AF1987" i="1"/>
  <c r="AG1987" i="1"/>
  <c r="AH1987" i="1"/>
  <c r="AI1987" i="1"/>
  <c r="H1326" i="1"/>
  <c r="I1326" i="1"/>
  <c r="Z1326" i="1"/>
  <c r="AA1326" i="1"/>
  <c r="AB1326" i="1"/>
  <c r="AF1326" i="1"/>
  <c r="AG1326" i="1"/>
  <c r="AH1326" i="1"/>
  <c r="AI1326" i="1"/>
  <c r="H1327" i="1"/>
  <c r="I1327" i="1"/>
  <c r="Z1327" i="1"/>
  <c r="AA1327" i="1"/>
  <c r="AB1327" i="1"/>
  <c r="AF1327" i="1"/>
  <c r="AG1327" i="1"/>
  <c r="AH1327" i="1"/>
  <c r="AI1327" i="1"/>
  <c r="H1328" i="1"/>
  <c r="I1328" i="1"/>
  <c r="Z1328" i="1"/>
  <c r="AA1328" i="1"/>
  <c r="AB1328" i="1"/>
  <c r="AF1328" i="1"/>
  <c r="AG1328" i="1"/>
  <c r="AH1328" i="1"/>
  <c r="AI1328" i="1"/>
  <c r="H1872" i="1"/>
  <c r="I1872" i="1"/>
  <c r="Z1872" i="1"/>
  <c r="AA1872" i="1"/>
  <c r="AB1872" i="1"/>
  <c r="AF1872" i="1"/>
  <c r="AG1872" i="1"/>
  <c r="AH1872" i="1"/>
  <c r="AI1872" i="1"/>
  <c r="H1144" i="1"/>
  <c r="I1144" i="1"/>
  <c r="Z1144" i="1"/>
  <c r="AA1144" i="1"/>
  <c r="AB1144" i="1"/>
  <c r="AF1144" i="1"/>
  <c r="AG1144" i="1"/>
  <c r="AH1144" i="1"/>
  <c r="AI1144" i="1"/>
  <c r="H1145" i="1"/>
  <c r="I1145" i="1"/>
  <c r="Z1145" i="1"/>
  <c r="AA1145" i="1"/>
  <c r="AB1145" i="1"/>
  <c r="AF1145" i="1"/>
  <c r="AG1145" i="1"/>
  <c r="AH1145" i="1"/>
  <c r="AI1145" i="1"/>
  <c r="H1382" i="1"/>
  <c r="I1382" i="1"/>
  <c r="Z1382" i="1"/>
  <c r="AA1382" i="1"/>
  <c r="AB1382" i="1"/>
  <c r="AF1382" i="1"/>
  <c r="AG1382" i="1"/>
  <c r="AH1382" i="1"/>
  <c r="AI1382" i="1"/>
  <c r="H1599" i="1"/>
  <c r="I1599" i="1"/>
  <c r="Z1599" i="1"/>
  <c r="AA1599" i="1"/>
  <c r="AB1599" i="1"/>
  <c r="AF1599" i="1"/>
  <c r="AG1599" i="1"/>
  <c r="AH1599" i="1"/>
  <c r="AI1599" i="1"/>
  <c r="H1171" i="1"/>
  <c r="I1171" i="1"/>
  <c r="Z1171" i="1"/>
  <c r="AA1171" i="1"/>
  <c r="AB1171" i="1"/>
  <c r="AF1171" i="1"/>
  <c r="AG1171" i="1"/>
  <c r="AH1171" i="1"/>
  <c r="AI1171" i="1"/>
  <c r="H1146" i="1"/>
  <c r="I1146" i="1"/>
  <c r="Z1146" i="1"/>
  <c r="AA1146" i="1"/>
  <c r="AB1146" i="1"/>
  <c r="AF1146" i="1"/>
  <c r="AG1146" i="1"/>
  <c r="AH1146" i="1"/>
  <c r="AI1146" i="1"/>
  <c r="H406" i="1"/>
  <c r="I406" i="1"/>
  <c r="Z406" i="1"/>
  <c r="AA406" i="1"/>
  <c r="AB406" i="1"/>
  <c r="AF406" i="1"/>
  <c r="AG406" i="1"/>
  <c r="AH406" i="1"/>
  <c r="AI406" i="1"/>
  <c r="H407" i="1"/>
  <c r="I407" i="1"/>
  <c r="Z407" i="1"/>
  <c r="AA407" i="1"/>
  <c r="AB407" i="1"/>
  <c r="AF407" i="1"/>
  <c r="AG407" i="1"/>
  <c r="AH407" i="1"/>
  <c r="AI407" i="1"/>
  <c r="H408" i="1"/>
  <c r="I408" i="1"/>
  <c r="Z408" i="1"/>
  <c r="AA408" i="1"/>
  <c r="AB408" i="1"/>
  <c r="AF408" i="1"/>
  <c r="AG408" i="1"/>
  <c r="AH408" i="1"/>
  <c r="AI408" i="1"/>
  <c r="H1956" i="1"/>
  <c r="I1956" i="1"/>
  <c r="Z1956" i="1"/>
  <c r="AA1956" i="1"/>
  <c r="AB1956" i="1"/>
  <c r="AF1956" i="1"/>
  <c r="AG1956" i="1"/>
  <c r="AH1956" i="1"/>
  <c r="AI1956" i="1"/>
  <c r="H1894" i="1"/>
  <c r="I1894" i="1"/>
  <c r="Z1894" i="1"/>
  <c r="AA1894" i="1"/>
  <c r="AB1894" i="1"/>
  <c r="AF1894" i="1"/>
  <c r="AG1894" i="1"/>
  <c r="AH1894" i="1"/>
  <c r="AI1894" i="1"/>
  <c r="H2087" i="1"/>
  <c r="I2087" i="1"/>
  <c r="Z2087" i="1"/>
  <c r="AA2087" i="1"/>
  <c r="AB2087" i="1"/>
  <c r="AF2087" i="1"/>
  <c r="AG2087" i="1"/>
  <c r="AH2087" i="1"/>
  <c r="AI2087" i="1"/>
  <c r="H1829" i="1"/>
  <c r="I1829" i="1"/>
  <c r="Z1829" i="1"/>
  <c r="AA1829" i="1"/>
  <c r="AB1829" i="1"/>
  <c r="AF1829" i="1"/>
  <c r="AG1829" i="1"/>
  <c r="AH1829" i="1"/>
  <c r="AI1829" i="1"/>
  <c r="H1199" i="1"/>
  <c r="I1199" i="1"/>
  <c r="Z1199" i="1"/>
  <c r="AA1199" i="1"/>
  <c r="AB1199" i="1"/>
  <c r="AF1199" i="1"/>
  <c r="AG1199" i="1"/>
  <c r="AH1199" i="1"/>
  <c r="AI1199" i="1"/>
  <c r="H2140" i="1"/>
  <c r="I2140" i="1"/>
  <c r="Z2140" i="1"/>
  <c r="AA2140" i="1"/>
  <c r="AB2140" i="1"/>
  <c r="AF2140" i="1"/>
  <c r="AG2140" i="1"/>
  <c r="AH2140" i="1"/>
  <c r="AI2140" i="1"/>
  <c r="H2437" i="1"/>
  <c r="I2437" i="1"/>
  <c r="Z2437" i="1"/>
  <c r="AA2437" i="1"/>
  <c r="AB2437" i="1"/>
  <c r="AF2437" i="1"/>
  <c r="AG2437" i="1"/>
  <c r="AH2437" i="1"/>
  <c r="AI2437" i="1"/>
  <c r="H1491" i="1"/>
  <c r="I1491" i="1"/>
  <c r="Z1491" i="1"/>
  <c r="AA1491" i="1"/>
  <c r="AB1491" i="1"/>
  <c r="AE1491" i="1"/>
  <c r="AF1491" i="1"/>
  <c r="AG1491" i="1"/>
  <c r="AH1491" i="1"/>
  <c r="AI1491" i="1"/>
  <c r="H1792" i="1"/>
  <c r="I1792" i="1"/>
  <c r="Z1792" i="1"/>
  <c r="AA1792" i="1"/>
  <c r="AB1792" i="1"/>
  <c r="AF1792" i="1"/>
  <c r="AG1792" i="1"/>
  <c r="AH1792" i="1"/>
  <c r="AI1792" i="1"/>
  <c r="H1997" i="1"/>
  <c r="I1997" i="1"/>
  <c r="Z1997" i="1"/>
  <c r="AA1997" i="1"/>
  <c r="AB1997" i="1"/>
  <c r="AF1997" i="1"/>
  <c r="AG1997" i="1"/>
  <c r="AH1997" i="1"/>
  <c r="AI1997" i="1"/>
  <c r="H1329" i="1"/>
  <c r="I1329" i="1"/>
  <c r="Z1329" i="1"/>
  <c r="AA1329" i="1"/>
  <c r="AB1329" i="1"/>
  <c r="AF1329" i="1"/>
  <c r="AG1329" i="1"/>
  <c r="AH1329" i="1"/>
  <c r="AI1329" i="1"/>
  <c r="H1330" i="1"/>
  <c r="I1330" i="1"/>
  <c r="Z1330" i="1"/>
  <c r="AA1330" i="1"/>
  <c r="AB1330" i="1"/>
  <c r="AF1330" i="1"/>
  <c r="AG1330" i="1"/>
  <c r="AH1330" i="1"/>
  <c r="AI1330" i="1"/>
  <c r="H1331" i="1"/>
  <c r="I1331" i="1"/>
  <c r="Z1331" i="1"/>
  <c r="AA1331" i="1"/>
  <c r="AB1331" i="1"/>
  <c r="AF1331" i="1"/>
  <c r="AG1331" i="1"/>
  <c r="AH1331" i="1"/>
  <c r="AI1331" i="1"/>
  <c r="H1110" i="1"/>
  <c r="I1110" i="1"/>
  <c r="Z1110" i="1"/>
  <c r="AA1110" i="1"/>
  <c r="AB1110" i="1"/>
  <c r="AF1110" i="1"/>
  <c r="AG1110" i="1"/>
  <c r="AH1110" i="1"/>
  <c r="AI1110" i="1"/>
  <c r="H409" i="1"/>
  <c r="I409" i="1"/>
  <c r="Z409" i="1"/>
  <c r="AA409" i="1"/>
  <c r="AB409" i="1"/>
  <c r="AF409" i="1"/>
  <c r="AG409" i="1"/>
  <c r="AH409" i="1"/>
  <c r="AI409" i="1"/>
  <c r="H410" i="1"/>
  <c r="I410" i="1"/>
  <c r="Z410" i="1"/>
  <c r="AA410" i="1"/>
  <c r="AB410" i="1"/>
  <c r="AF410" i="1"/>
  <c r="AG410" i="1"/>
  <c r="AH410" i="1"/>
  <c r="AI410" i="1"/>
  <c r="H2412" i="1"/>
  <c r="I2412" i="1"/>
  <c r="Z2412" i="1"/>
  <c r="AA2412" i="1"/>
  <c r="AB2412" i="1"/>
  <c r="AF2412" i="1"/>
  <c r="AG2412" i="1"/>
  <c r="AH2412" i="1"/>
  <c r="AI2412" i="1"/>
  <c r="H2064" i="1"/>
  <c r="I2064" i="1"/>
  <c r="Z2064" i="1"/>
  <c r="AA2064" i="1"/>
  <c r="AB2064" i="1"/>
  <c r="AF2064" i="1"/>
  <c r="AG2064" i="1"/>
  <c r="AH2064" i="1"/>
  <c r="AI2064" i="1"/>
  <c r="H828" i="1"/>
  <c r="I828" i="1"/>
  <c r="X828" i="1"/>
  <c r="Z828" i="1"/>
  <c r="AA828" i="1"/>
  <c r="AB828" i="1"/>
  <c r="AF828" i="1"/>
  <c r="AG828" i="1"/>
  <c r="AH828" i="1"/>
  <c r="AI828" i="1"/>
  <c r="H28" i="1"/>
  <c r="I28" i="1"/>
  <c r="X28" i="1"/>
  <c r="Z28" i="1"/>
  <c r="AA28" i="1"/>
  <c r="AB28" i="1"/>
  <c r="AF28" i="1"/>
  <c r="AG28" i="1"/>
  <c r="AH28" i="1"/>
  <c r="AI28" i="1"/>
  <c r="H29" i="1"/>
  <c r="K29" i="1" s="1"/>
  <c r="I29" i="1"/>
  <c r="X29" i="1"/>
  <c r="Z29" i="1"/>
  <c r="AA29" i="1"/>
  <c r="AB29" i="1"/>
  <c r="AF29" i="1"/>
  <c r="AG29" i="1"/>
  <c r="AH29" i="1"/>
  <c r="AI29" i="1"/>
  <c r="H30" i="1"/>
  <c r="K30" i="1" s="1"/>
  <c r="I30" i="1"/>
  <c r="X30" i="1"/>
  <c r="Z30" i="1"/>
  <c r="AA30" i="1"/>
  <c r="AB30" i="1"/>
  <c r="AF30" i="1"/>
  <c r="AG30" i="1"/>
  <c r="AH30" i="1"/>
  <c r="AI30" i="1"/>
  <c r="H31" i="1"/>
  <c r="I31" i="1"/>
  <c r="X31" i="1"/>
  <c r="Z31" i="1"/>
  <c r="AA31" i="1"/>
  <c r="AB31" i="1"/>
  <c r="AF31" i="1"/>
  <c r="AG31" i="1"/>
  <c r="AH31" i="1"/>
  <c r="AI31" i="1"/>
  <c r="H32" i="1"/>
  <c r="I32" i="1"/>
  <c r="X32" i="1"/>
  <c r="Z32" i="1"/>
  <c r="AA32" i="1"/>
  <c r="AB32" i="1"/>
  <c r="AF32" i="1"/>
  <c r="AG32" i="1"/>
  <c r="AH32" i="1"/>
  <c r="AI32" i="1"/>
  <c r="H160" i="1"/>
  <c r="I160" i="1"/>
  <c r="Z160" i="1"/>
  <c r="AA160" i="1"/>
  <c r="AB160" i="1"/>
  <c r="AF160" i="1"/>
  <c r="AG160" i="1"/>
  <c r="AH160" i="1"/>
  <c r="AI160" i="1"/>
  <c r="H701" i="1"/>
  <c r="I701" i="1"/>
  <c r="Z701" i="1"/>
  <c r="AA701" i="1"/>
  <c r="AB701" i="1"/>
  <c r="AF701" i="1"/>
  <c r="AG701" i="1"/>
  <c r="AH701" i="1"/>
  <c r="AI701" i="1"/>
  <c r="H1900" i="1"/>
  <c r="I1900" i="1"/>
  <c r="Z1900" i="1"/>
  <c r="AA1900" i="1"/>
  <c r="AB1900" i="1"/>
  <c r="AF1900" i="1"/>
  <c r="AJ1900" i="1" s="1"/>
  <c r="AG1900" i="1"/>
  <c r="AH1900" i="1"/>
  <c r="AI1900" i="1"/>
  <c r="H2023" i="1"/>
  <c r="I2023" i="1"/>
  <c r="Z2023" i="1"/>
  <c r="AA2023" i="1"/>
  <c r="AB2023" i="1"/>
  <c r="AF2023" i="1"/>
  <c r="AG2023" i="1"/>
  <c r="AH2023" i="1"/>
  <c r="AI2023" i="1"/>
  <c r="H1147" i="1"/>
  <c r="I1147" i="1"/>
  <c r="Z1147" i="1"/>
  <c r="AA1147" i="1"/>
  <c r="AB1147" i="1"/>
  <c r="AF1147" i="1"/>
  <c r="AG1147" i="1"/>
  <c r="AH1147" i="1"/>
  <c r="AI1147" i="1"/>
  <c r="H1286" i="1"/>
  <c r="I1286" i="1"/>
  <c r="Z1286" i="1"/>
  <c r="AA1286" i="1"/>
  <c r="AB1286" i="1"/>
  <c r="AF1286" i="1"/>
  <c r="AG1286" i="1"/>
  <c r="AH1286" i="1"/>
  <c r="AI1286" i="1"/>
  <c r="H1172" i="1"/>
  <c r="I1172" i="1"/>
  <c r="K1172" i="1" s="1"/>
  <c r="Z1172" i="1"/>
  <c r="AA1172" i="1"/>
  <c r="AB1172" i="1"/>
  <c r="AF1172" i="1"/>
  <c r="AJ1172" i="1" s="1"/>
  <c r="AG1172" i="1"/>
  <c r="AH1172" i="1"/>
  <c r="AI1172" i="1"/>
  <c r="H682" i="1"/>
  <c r="I682" i="1"/>
  <c r="Z682" i="1"/>
  <c r="AA682" i="1"/>
  <c r="AB682" i="1"/>
  <c r="AF682" i="1"/>
  <c r="AG682" i="1"/>
  <c r="AH682" i="1"/>
  <c r="AI682" i="1"/>
  <c r="H1013" i="1"/>
  <c r="I1013" i="1"/>
  <c r="Z1013" i="1"/>
  <c r="AA1013" i="1"/>
  <c r="AB1013" i="1"/>
  <c r="AF1013" i="1"/>
  <c r="AG1013" i="1"/>
  <c r="AH1013" i="1"/>
  <c r="AI1013" i="1"/>
  <c r="H1571" i="1"/>
  <c r="I1571" i="1"/>
  <c r="Z1571" i="1"/>
  <c r="AA1571" i="1"/>
  <c r="AB1571" i="1"/>
  <c r="AF1571" i="1"/>
  <c r="AG1571" i="1"/>
  <c r="AH1571" i="1"/>
  <c r="AI1571" i="1"/>
  <c r="H920" i="1"/>
  <c r="I920" i="1"/>
  <c r="K920" i="1" s="1"/>
  <c r="Z920" i="1"/>
  <c r="AA920" i="1"/>
  <c r="AB920" i="1"/>
  <c r="AF920" i="1"/>
  <c r="AJ920" i="1" s="1"/>
  <c r="AG920" i="1"/>
  <c r="AH920" i="1"/>
  <c r="AI920" i="1"/>
  <c r="H2367" i="1"/>
  <c r="I2367" i="1"/>
  <c r="Z2367" i="1"/>
  <c r="AA2367" i="1"/>
  <c r="AB2367" i="1"/>
  <c r="AF2367" i="1"/>
  <c r="AG2367" i="1"/>
  <c r="AH2367" i="1"/>
  <c r="AI2367" i="1"/>
  <c r="H1918" i="1"/>
  <c r="I1918" i="1"/>
  <c r="Z1918" i="1"/>
  <c r="AA1918" i="1"/>
  <c r="AB1918" i="1"/>
  <c r="AF1918" i="1"/>
  <c r="AG1918" i="1"/>
  <c r="AH1918" i="1"/>
  <c r="AI1918" i="1"/>
  <c r="H1359" i="1"/>
  <c r="I1359" i="1"/>
  <c r="Z1359" i="1"/>
  <c r="AA1359" i="1"/>
  <c r="AB1359" i="1"/>
  <c r="AF1359" i="1"/>
  <c r="AG1359" i="1"/>
  <c r="AH1359" i="1"/>
  <c r="AI1359" i="1"/>
  <c r="H1492" i="1"/>
  <c r="I1492" i="1"/>
  <c r="K1492" i="1" s="1"/>
  <c r="Z1492" i="1"/>
  <c r="AA1492" i="1"/>
  <c r="AB1492" i="1"/>
  <c r="AF1492" i="1"/>
  <c r="AJ1492" i="1" s="1"/>
  <c r="AG1492" i="1"/>
  <c r="AH1492" i="1"/>
  <c r="AI1492" i="1"/>
  <c r="H702" i="1"/>
  <c r="I702" i="1"/>
  <c r="Z702" i="1"/>
  <c r="AA702" i="1"/>
  <c r="AB702" i="1"/>
  <c r="AF702" i="1"/>
  <c r="AG702" i="1"/>
  <c r="AH702" i="1"/>
  <c r="AI702" i="1"/>
  <c r="H2024" i="1"/>
  <c r="I2024" i="1"/>
  <c r="Z2024" i="1"/>
  <c r="AA2024" i="1"/>
  <c r="AB2024" i="1"/>
  <c r="AF2024" i="1"/>
  <c r="AG2024" i="1"/>
  <c r="AH2024" i="1"/>
  <c r="AI2024" i="1"/>
  <c r="H1793" i="1"/>
  <c r="I1793" i="1"/>
  <c r="Z1793" i="1"/>
  <c r="AA1793" i="1"/>
  <c r="AB1793" i="1"/>
  <c r="AF1793" i="1"/>
  <c r="AG1793" i="1"/>
  <c r="AH1793" i="1"/>
  <c r="AI1793" i="1"/>
  <c r="H1173" i="1"/>
  <c r="I1173" i="1"/>
  <c r="K1173" i="1" s="1"/>
  <c r="Z1173" i="1"/>
  <c r="AA1173" i="1"/>
  <c r="AB1173" i="1"/>
  <c r="AF1173" i="1"/>
  <c r="AJ1173" i="1" s="1"/>
  <c r="AG1173" i="1"/>
  <c r="AH1173" i="1"/>
  <c r="AI1173" i="1"/>
  <c r="H342" i="1"/>
  <c r="I342" i="1"/>
  <c r="Z342" i="1"/>
  <c r="AA342" i="1"/>
  <c r="AB342" i="1"/>
  <c r="AF342" i="1"/>
  <c r="AG342" i="1"/>
  <c r="AH342" i="1"/>
  <c r="AI342" i="1"/>
  <c r="H288" i="1"/>
  <c r="I288" i="1"/>
  <c r="Z288" i="1"/>
  <c r="AA288" i="1"/>
  <c r="AB288" i="1"/>
  <c r="AF288" i="1"/>
  <c r="AG288" i="1"/>
  <c r="AH288" i="1"/>
  <c r="AI288" i="1"/>
  <c r="H289" i="1"/>
  <c r="I289" i="1"/>
  <c r="Z289" i="1"/>
  <c r="AA289" i="1"/>
  <c r="AB289" i="1"/>
  <c r="AF289" i="1"/>
  <c r="AG289" i="1"/>
  <c r="AH289" i="1"/>
  <c r="AI289" i="1"/>
  <c r="H2112" i="1"/>
  <c r="I2112" i="1"/>
  <c r="K2112" i="1" s="1"/>
  <c r="Z2112" i="1"/>
  <c r="AA2112" i="1"/>
  <c r="AB2112" i="1"/>
  <c r="AF2112" i="1"/>
  <c r="AG2112" i="1"/>
  <c r="AH2112" i="1"/>
  <c r="AI2112" i="1"/>
  <c r="H921" i="1"/>
  <c r="I921" i="1"/>
  <c r="K921" i="1" s="1"/>
  <c r="Z921" i="1"/>
  <c r="AA921" i="1"/>
  <c r="AB921" i="1"/>
  <c r="AF921" i="1"/>
  <c r="AG921" i="1"/>
  <c r="AH921" i="1"/>
  <c r="AI921" i="1"/>
  <c r="H1383" i="1"/>
  <c r="I1383" i="1"/>
  <c r="Z1383" i="1"/>
  <c r="AA1383" i="1"/>
  <c r="AB1383" i="1"/>
  <c r="AF1383" i="1"/>
  <c r="AG1383" i="1"/>
  <c r="AJ1383" i="1" s="1"/>
  <c r="AH1383" i="1"/>
  <c r="AI1383" i="1"/>
  <c r="H862" i="1"/>
  <c r="I862" i="1"/>
  <c r="K862" i="1" s="1"/>
  <c r="Z862" i="1"/>
  <c r="AA862" i="1"/>
  <c r="AB862" i="1"/>
  <c r="AF862" i="1"/>
  <c r="AG862" i="1"/>
  <c r="AH862" i="1"/>
  <c r="AI862" i="1"/>
  <c r="H1148" i="1"/>
  <c r="I1148" i="1"/>
  <c r="K1148" i="1" s="1"/>
  <c r="Z1148" i="1"/>
  <c r="AA1148" i="1"/>
  <c r="AB1148" i="1"/>
  <c r="AF1148" i="1"/>
  <c r="AG1148" i="1"/>
  <c r="AH1148" i="1"/>
  <c r="AI1148" i="1"/>
  <c r="H1723" i="1"/>
  <c r="I1723" i="1"/>
  <c r="Z1723" i="1"/>
  <c r="AA1723" i="1"/>
  <c r="AB1723" i="1"/>
  <c r="AF1723" i="1"/>
  <c r="AG1723" i="1"/>
  <c r="AH1723" i="1"/>
  <c r="AI1723" i="1"/>
  <c r="H571" i="1"/>
  <c r="I571" i="1"/>
  <c r="Z571" i="1"/>
  <c r="AA571" i="1"/>
  <c r="AB571" i="1"/>
  <c r="AF571" i="1"/>
  <c r="AG571" i="1"/>
  <c r="AH571" i="1"/>
  <c r="AI571" i="1"/>
  <c r="H1846" i="1"/>
  <c r="I1846" i="1"/>
  <c r="Z1846" i="1"/>
  <c r="AA1846" i="1"/>
  <c r="AB1846" i="1"/>
  <c r="AF1846" i="1"/>
  <c r="AG1846" i="1"/>
  <c r="AH1846" i="1"/>
  <c r="AI1846" i="1"/>
  <c r="H1384" i="1"/>
  <c r="I1384" i="1"/>
  <c r="Z1384" i="1"/>
  <c r="AA1384" i="1"/>
  <c r="AB1384" i="1"/>
  <c r="AF1384" i="1"/>
  <c r="AG1384" i="1"/>
  <c r="AH1384" i="1"/>
  <c r="AI1384" i="1"/>
  <c r="H1493" i="1"/>
  <c r="I1493" i="1"/>
  <c r="Z1493" i="1"/>
  <c r="AA1493" i="1"/>
  <c r="AB1493" i="1"/>
  <c r="AF1493" i="1"/>
  <c r="AG1493" i="1"/>
  <c r="AH1493" i="1"/>
  <c r="AI1493" i="1"/>
  <c r="H1494" i="1"/>
  <c r="I1494" i="1"/>
  <c r="K1494" i="1" s="1"/>
  <c r="Z1494" i="1"/>
  <c r="AA1494" i="1"/>
  <c r="AB1494" i="1"/>
  <c r="AF1494" i="1"/>
  <c r="AG1494" i="1"/>
  <c r="AH1494" i="1"/>
  <c r="AI1494" i="1"/>
  <c r="H1250" i="1"/>
  <c r="I1250" i="1"/>
  <c r="Z1250" i="1"/>
  <c r="AA1250" i="1"/>
  <c r="AB1250" i="1"/>
  <c r="AF1250" i="1"/>
  <c r="AG1250" i="1"/>
  <c r="AH1250" i="1"/>
  <c r="AI1250" i="1"/>
  <c r="H572" i="1"/>
  <c r="I572" i="1"/>
  <c r="Z572" i="1"/>
  <c r="AA572" i="1"/>
  <c r="AB572" i="1"/>
  <c r="AF572" i="1"/>
  <c r="AG572" i="1"/>
  <c r="AH572" i="1"/>
  <c r="AI572" i="1"/>
  <c r="H573" i="1"/>
  <c r="I573" i="1"/>
  <c r="Z573" i="1"/>
  <c r="AA573" i="1"/>
  <c r="AB573" i="1"/>
  <c r="AF573" i="1"/>
  <c r="AG573" i="1"/>
  <c r="AH573" i="1"/>
  <c r="AI573" i="1"/>
  <c r="H1847" i="1"/>
  <c r="I1847" i="1"/>
  <c r="Z1847" i="1"/>
  <c r="AA1847" i="1"/>
  <c r="AB1847" i="1"/>
  <c r="AF1847" i="1"/>
  <c r="AG1847" i="1"/>
  <c r="AH1847" i="1"/>
  <c r="AI1847" i="1"/>
  <c r="H1251" i="1"/>
  <c r="I1251" i="1"/>
  <c r="Z1251" i="1"/>
  <c r="AA1251" i="1"/>
  <c r="AB1251" i="1"/>
  <c r="AF1251" i="1"/>
  <c r="AG1251" i="1"/>
  <c r="AH1251" i="1"/>
  <c r="AI1251" i="1"/>
  <c r="H2238" i="1"/>
  <c r="I2238" i="1"/>
  <c r="Z2238" i="1"/>
  <c r="AA2238" i="1"/>
  <c r="AB2238" i="1"/>
  <c r="AF2238" i="1"/>
  <c r="AG2238" i="1"/>
  <c r="AH2238" i="1"/>
  <c r="AI2238" i="1"/>
  <c r="H1208" i="1"/>
  <c r="I1208" i="1"/>
  <c r="Z1208" i="1"/>
  <c r="AA1208" i="1"/>
  <c r="AB1208" i="1"/>
  <c r="AF1208" i="1"/>
  <c r="AG1208" i="1"/>
  <c r="AH1208" i="1"/>
  <c r="AI1208" i="1"/>
  <c r="H488" i="1"/>
  <c r="I488" i="1"/>
  <c r="Z488" i="1"/>
  <c r="AA488" i="1"/>
  <c r="AB488" i="1"/>
  <c r="AF488" i="1"/>
  <c r="AG488" i="1"/>
  <c r="AH488" i="1"/>
  <c r="AI488" i="1"/>
  <c r="H489" i="1"/>
  <c r="K489" i="1" s="1"/>
  <c r="I489" i="1"/>
  <c r="Z489" i="1"/>
  <c r="AA489" i="1"/>
  <c r="AB489" i="1"/>
  <c r="AF489" i="1"/>
  <c r="AG489" i="1"/>
  <c r="AH489" i="1"/>
  <c r="AI489" i="1"/>
  <c r="H1572" i="1"/>
  <c r="I1572" i="1"/>
  <c r="K1572" i="1" s="1"/>
  <c r="Z1572" i="1"/>
  <c r="AA1572" i="1"/>
  <c r="AB1572" i="1"/>
  <c r="AF1572" i="1"/>
  <c r="AG1572" i="1"/>
  <c r="AH1572" i="1"/>
  <c r="AI1572" i="1"/>
  <c r="H1980" i="1"/>
  <c r="I1980" i="1"/>
  <c r="Z1980" i="1"/>
  <c r="AA1980" i="1"/>
  <c r="AB1980" i="1"/>
  <c r="AF1980" i="1"/>
  <c r="AG1980" i="1"/>
  <c r="AH1980" i="1"/>
  <c r="AI1980" i="1"/>
  <c r="H1391" i="1"/>
  <c r="I1391" i="1"/>
  <c r="Z1391" i="1"/>
  <c r="AA1391" i="1"/>
  <c r="AB1391" i="1"/>
  <c r="AF1391" i="1"/>
  <c r="AG1391" i="1"/>
  <c r="AH1391" i="1"/>
  <c r="AI1391" i="1"/>
  <c r="H1092" i="1"/>
  <c r="K1092" i="1" s="1"/>
  <c r="I1092" i="1"/>
  <c r="Z1092" i="1"/>
  <c r="AA1092" i="1"/>
  <c r="AB1092" i="1"/>
  <c r="AF1092" i="1"/>
  <c r="AG1092" i="1"/>
  <c r="AH1092" i="1"/>
  <c r="AI1092" i="1"/>
  <c r="H2322" i="1"/>
  <c r="I2322" i="1"/>
  <c r="K2322" i="1" s="1"/>
  <c r="Z2322" i="1"/>
  <c r="AA2322" i="1"/>
  <c r="AB2322" i="1"/>
  <c r="AF2322" i="1"/>
  <c r="AJ2322" i="1" s="1"/>
  <c r="AG2322" i="1"/>
  <c r="AH2322" i="1"/>
  <c r="AI2322" i="1"/>
  <c r="H1495" i="1"/>
  <c r="K1495" i="1" s="1"/>
  <c r="I1495" i="1"/>
  <c r="Z1495" i="1"/>
  <c r="AA1495" i="1"/>
  <c r="AB1495" i="1"/>
  <c r="AF1495" i="1"/>
  <c r="AG1495" i="1"/>
  <c r="AH1495" i="1"/>
  <c r="AI1495" i="1"/>
  <c r="H490" i="1"/>
  <c r="I490" i="1"/>
  <c r="Z490" i="1"/>
  <c r="AA490" i="1"/>
  <c r="AB490" i="1"/>
  <c r="AF490" i="1"/>
  <c r="AG490" i="1"/>
  <c r="AH490" i="1"/>
  <c r="AI490" i="1"/>
  <c r="H1901" i="1"/>
  <c r="K1901" i="1" s="1"/>
  <c r="I1901" i="1"/>
  <c r="Z1901" i="1"/>
  <c r="AA1901" i="1"/>
  <c r="AB1901" i="1"/>
  <c r="AF1901" i="1"/>
  <c r="AG1901" i="1"/>
  <c r="AH1901" i="1"/>
  <c r="AI1901" i="1"/>
  <c r="H1200" i="1"/>
  <c r="I1200" i="1"/>
  <c r="K1200" i="1" s="1"/>
  <c r="Z1200" i="1"/>
  <c r="AA1200" i="1"/>
  <c r="AB1200" i="1"/>
  <c r="AF1200" i="1"/>
  <c r="AG1200" i="1"/>
  <c r="AH1200" i="1"/>
  <c r="AI1200" i="1"/>
  <c r="H894" i="1"/>
  <c r="I894" i="1"/>
  <c r="Z894" i="1"/>
  <c r="AA894" i="1"/>
  <c r="AB894" i="1"/>
  <c r="AF894" i="1"/>
  <c r="AG894" i="1"/>
  <c r="AH894" i="1"/>
  <c r="AI894" i="1"/>
  <c r="H1252" i="1"/>
  <c r="I1252" i="1"/>
  <c r="Z1252" i="1"/>
  <c r="AA1252" i="1"/>
  <c r="AB1252" i="1"/>
  <c r="AF1252" i="1"/>
  <c r="AG1252" i="1"/>
  <c r="AH1252" i="1"/>
  <c r="AI1252" i="1"/>
  <c r="H2204" i="1"/>
  <c r="K2204" i="1" s="1"/>
  <c r="I2204" i="1"/>
  <c r="Z2204" i="1"/>
  <c r="AA2204" i="1"/>
  <c r="AB2204" i="1"/>
  <c r="AF2204" i="1"/>
  <c r="AG2204" i="1"/>
  <c r="AH2204" i="1"/>
  <c r="AI2204" i="1"/>
  <c r="H863" i="1"/>
  <c r="I863" i="1"/>
  <c r="Z863" i="1"/>
  <c r="AA863" i="1"/>
  <c r="AB863" i="1"/>
  <c r="AF863" i="1"/>
  <c r="AG863" i="1"/>
  <c r="AH863" i="1"/>
  <c r="AI863" i="1"/>
  <c r="H829" i="1"/>
  <c r="I829" i="1"/>
  <c r="Z829" i="1"/>
  <c r="AA829" i="1"/>
  <c r="AB829" i="1"/>
  <c r="AF829" i="1"/>
  <c r="AG829" i="1"/>
  <c r="AH829" i="1"/>
  <c r="AI829" i="1"/>
  <c r="H1780" i="1"/>
  <c r="I1780" i="1"/>
  <c r="Z1780" i="1"/>
  <c r="AA1780" i="1"/>
  <c r="AB1780" i="1"/>
  <c r="AF1780" i="1"/>
  <c r="AG1780" i="1"/>
  <c r="AH1780" i="1"/>
  <c r="AI1780" i="1"/>
  <c r="H1751" i="1"/>
  <c r="I1751" i="1"/>
  <c r="K1751" i="1"/>
  <c r="Z1751" i="1"/>
  <c r="AA1751" i="1"/>
  <c r="AB1751" i="1"/>
  <c r="AF1751" i="1"/>
  <c r="AG1751" i="1"/>
  <c r="AH1751" i="1"/>
  <c r="AI1751" i="1"/>
  <c r="H995" i="1"/>
  <c r="I995" i="1"/>
  <c r="Z995" i="1"/>
  <c r="AA995" i="1"/>
  <c r="AB995" i="1"/>
  <c r="AF995" i="1"/>
  <c r="AG995" i="1"/>
  <c r="AH995" i="1"/>
  <c r="AI995" i="1"/>
  <c r="H2442" i="1"/>
  <c r="I2442" i="1"/>
  <c r="Z2442" i="1"/>
  <c r="AA2442" i="1"/>
  <c r="AB2442" i="1"/>
  <c r="AF2442" i="1"/>
  <c r="AG2442" i="1"/>
  <c r="AH2442" i="1"/>
  <c r="AI2442" i="1"/>
  <c r="H1332" i="1"/>
  <c r="I1332" i="1"/>
  <c r="Z1332" i="1"/>
  <c r="AA1332" i="1"/>
  <c r="AB1332" i="1"/>
  <c r="AF1332" i="1"/>
  <c r="AG1332" i="1"/>
  <c r="AH1332" i="1"/>
  <c r="AI1332" i="1"/>
  <c r="H1333" i="1"/>
  <c r="I1333" i="1"/>
  <c r="Z1333" i="1"/>
  <c r="AA1333" i="1"/>
  <c r="AB1333" i="1"/>
  <c r="AF1333" i="1"/>
  <c r="AG1333" i="1"/>
  <c r="AH1333" i="1"/>
  <c r="AI1333" i="1"/>
  <c r="H411" i="1"/>
  <c r="K411" i="1" s="1"/>
  <c r="I411" i="1"/>
  <c r="Z411" i="1"/>
  <c r="AA411" i="1"/>
  <c r="AB411" i="1"/>
  <c r="AF411" i="1"/>
  <c r="AG411" i="1"/>
  <c r="AH411" i="1"/>
  <c r="AI411" i="1"/>
  <c r="H830" i="1"/>
  <c r="K830" i="1" s="1"/>
  <c r="I830" i="1"/>
  <c r="Z830" i="1"/>
  <c r="AA830" i="1"/>
  <c r="AB830" i="1"/>
  <c r="AF830" i="1"/>
  <c r="AG830" i="1"/>
  <c r="AH830" i="1"/>
  <c r="AI830" i="1"/>
  <c r="H2179" i="1"/>
  <c r="I2179" i="1"/>
  <c r="Z2179" i="1"/>
  <c r="AA2179" i="1"/>
  <c r="AB2179" i="1"/>
  <c r="AF2179" i="1"/>
  <c r="AG2179" i="1"/>
  <c r="AH2179" i="1"/>
  <c r="AI2179" i="1"/>
  <c r="H1830" i="1"/>
  <c r="I1830" i="1"/>
  <c r="Z1830" i="1"/>
  <c r="AA1830" i="1"/>
  <c r="AB1830" i="1"/>
  <c r="AF1830" i="1"/>
  <c r="AG1830" i="1"/>
  <c r="AH1830" i="1"/>
  <c r="AI1830" i="1"/>
  <c r="H1385" i="1"/>
  <c r="I1385" i="1"/>
  <c r="Z1385" i="1"/>
  <c r="AA1385" i="1"/>
  <c r="AB1385" i="1"/>
  <c r="AF1385" i="1"/>
  <c r="AG1385" i="1"/>
  <c r="AH1385" i="1"/>
  <c r="AI1385" i="1"/>
  <c r="H1573" i="1"/>
  <c r="I1573" i="1"/>
  <c r="Z1573" i="1"/>
  <c r="AA1573" i="1"/>
  <c r="AB1573" i="1"/>
  <c r="AF1573" i="1"/>
  <c r="AG1573" i="1"/>
  <c r="AH1573" i="1"/>
  <c r="AI1573" i="1"/>
  <c r="H2025" i="1"/>
  <c r="I2025" i="1"/>
  <c r="K2025" i="1"/>
  <c r="Z2025" i="1"/>
  <c r="AA2025" i="1"/>
  <c r="AB2025" i="1"/>
  <c r="AF2025" i="1"/>
  <c r="AG2025" i="1"/>
  <c r="AH2025" i="1"/>
  <c r="AI2025" i="1"/>
  <c r="H1292" i="1"/>
  <c r="I1292" i="1"/>
  <c r="Z1292" i="1"/>
  <c r="AA1292" i="1"/>
  <c r="AB1292" i="1"/>
  <c r="AF1292" i="1"/>
  <c r="AG1292" i="1"/>
  <c r="AH1292" i="1"/>
  <c r="AI1292" i="1"/>
  <c r="H640" i="1"/>
  <c r="I640" i="1"/>
  <c r="Z640" i="1"/>
  <c r="AA640" i="1"/>
  <c r="AB640" i="1"/>
  <c r="AF640" i="1"/>
  <c r="AG640" i="1"/>
  <c r="AH640" i="1"/>
  <c r="AI640" i="1"/>
  <c r="H641" i="1"/>
  <c r="I641" i="1"/>
  <c r="Z641" i="1"/>
  <c r="AA641" i="1"/>
  <c r="AB641" i="1"/>
  <c r="AF641" i="1"/>
  <c r="AG641" i="1"/>
  <c r="AH641" i="1"/>
  <c r="AI641" i="1"/>
  <c r="H2088" i="1"/>
  <c r="K2088" i="1" s="1"/>
  <c r="I2088" i="1"/>
  <c r="Z2088" i="1"/>
  <c r="AA2088" i="1"/>
  <c r="AB2088" i="1"/>
  <c r="AF2088" i="1"/>
  <c r="AG2088" i="1"/>
  <c r="AH2088" i="1"/>
  <c r="AI2088" i="1"/>
  <c r="H1873" i="1"/>
  <c r="I1873" i="1"/>
  <c r="Z1873" i="1"/>
  <c r="AA1873" i="1"/>
  <c r="AB1873" i="1"/>
  <c r="AF1873" i="1"/>
  <c r="AG1873" i="1"/>
  <c r="AH1873" i="1"/>
  <c r="AI1873" i="1"/>
  <c r="H1808" i="1"/>
  <c r="I1808" i="1"/>
  <c r="Z1808" i="1"/>
  <c r="AA1808" i="1"/>
  <c r="AB1808" i="1"/>
  <c r="AF1808" i="1"/>
  <c r="AG1808" i="1"/>
  <c r="AH1808" i="1"/>
  <c r="AI1808" i="1"/>
  <c r="H1496" i="1"/>
  <c r="I1496" i="1"/>
  <c r="Z1496" i="1"/>
  <c r="AA1496" i="1"/>
  <c r="AB1496" i="1"/>
  <c r="AF1496" i="1"/>
  <c r="AG1496" i="1"/>
  <c r="AH1496" i="1"/>
  <c r="AI1496" i="1"/>
  <c r="H1831" i="1"/>
  <c r="K1831" i="1" s="1"/>
  <c r="I1831" i="1"/>
  <c r="Z1831" i="1"/>
  <c r="AA1831" i="1"/>
  <c r="AB1831" i="1"/>
  <c r="AF1831" i="1"/>
  <c r="AG1831" i="1"/>
  <c r="AH1831" i="1"/>
  <c r="AI1831" i="1"/>
  <c r="H33" i="1"/>
  <c r="I33" i="1"/>
  <c r="Z33" i="1"/>
  <c r="AA33" i="1"/>
  <c r="AB33" i="1"/>
  <c r="AF33" i="1"/>
  <c r="AJ33" i="1" s="1"/>
  <c r="AG33" i="1"/>
  <c r="AH33" i="1"/>
  <c r="AI33" i="1"/>
  <c r="H2405" i="1"/>
  <c r="K2405" i="1" s="1"/>
  <c r="I2405" i="1"/>
  <c r="Z2405" i="1"/>
  <c r="AA2405" i="1"/>
  <c r="AB2405" i="1"/>
  <c r="AF2405" i="1"/>
  <c r="AG2405" i="1"/>
  <c r="AH2405" i="1"/>
  <c r="AI2405" i="1"/>
  <c r="H1785" i="1"/>
  <c r="I1785" i="1"/>
  <c r="Z1785" i="1"/>
  <c r="AA1785" i="1"/>
  <c r="AB1785" i="1"/>
  <c r="AF1785" i="1"/>
  <c r="AG1785" i="1"/>
  <c r="AH1785" i="1"/>
  <c r="AI1785" i="1"/>
  <c r="H1676" i="1"/>
  <c r="K1676" i="1" s="1"/>
  <c r="I1676" i="1"/>
  <c r="Z1676" i="1"/>
  <c r="AA1676" i="1"/>
  <c r="AB1676" i="1"/>
  <c r="AF1676" i="1"/>
  <c r="AG1676" i="1"/>
  <c r="AH1676" i="1"/>
  <c r="AI1676" i="1"/>
  <c r="H2303" i="1"/>
  <c r="I2303" i="1"/>
  <c r="Z2303" i="1"/>
  <c r="AA2303" i="1"/>
  <c r="AB2303" i="1"/>
  <c r="AF2303" i="1"/>
  <c r="AG2303" i="1"/>
  <c r="AH2303" i="1"/>
  <c r="AI2303" i="1"/>
  <c r="H804" i="1"/>
  <c r="I804" i="1"/>
  <c r="Z804" i="1"/>
  <c r="AA804" i="1"/>
  <c r="AB804" i="1"/>
  <c r="AF804" i="1"/>
  <c r="AG804" i="1"/>
  <c r="AH804" i="1"/>
  <c r="AI804" i="1"/>
  <c r="H782" i="1"/>
  <c r="I782" i="1"/>
  <c r="Z782" i="1"/>
  <c r="AA782" i="1"/>
  <c r="AB782" i="1"/>
  <c r="AF782" i="1"/>
  <c r="AG782" i="1"/>
  <c r="AH782" i="1"/>
  <c r="AI782" i="1"/>
  <c r="H783" i="1"/>
  <c r="K783" i="1" s="1"/>
  <c r="I783" i="1"/>
  <c r="Z783" i="1"/>
  <c r="AA783" i="1"/>
  <c r="AB783" i="1"/>
  <c r="AF783" i="1"/>
  <c r="AG783" i="1"/>
  <c r="AH783" i="1"/>
  <c r="AI783" i="1"/>
  <c r="H1287" i="1"/>
  <c r="I1287" i="1"/>
  <c r="Z1287" i="1"/>
  <c r="AA1287" i="1"/>
  <c r="AB1287" i="1"/>
  <c r="AF1287" i="1"/>
  <c r="AG1287" i="1"/>
  <c r="AH1287" i="1"/>
  <c r="AI1287" i="1"/>
  <c r="H1288" i="1"/>
  <c r="I1288" i="1"/>
  <c r="Z1288" i="1"/>
  <c r="AA1288" i="1"/>
  <c r="AB1288" i="1"/>
  <c r="AF1288" i="1"/>
  <c r="AG1288" i="1"/>
  <c r="AH1288" i="1"/>
  <c r="AI1288" i="1"/>
  <c r="H2089" i="1"/>
  <c r="I2089" i="1"/>
  <c r="Z2089" i="1"/>
  <c r="AA2089" i="1"/>
  <c r="AB2089" i="1"/>
  <c r="AF2089" i="1"/>
  <c r="AG2089" i="1"/>
  <c r="AH2089" i="1"/>
  <c r="AI2089" i="1"/>
  <c r="H657" i="1"/>
  <c r="I657" i="1"/>
  <c r="K657" i="1"/>
  <c r="Z657" i="1"/>
  <c r="AA657" i="1"/>
  <c r="AB657" i="1"/>
  <c r="AF657" i="1"/>
  <c r="AG657" i="1"/>
  <c r="AH657" i="1"/>
  <c r="AI657" i="1"/>
  <c r="H161" i="1"/>
  <c r="I161" i="1"/>
  <c r="Z161" i="1"/>
  <c r="AA161" i="1"/>
  <c r="AB161" i="1"/>
  <c r="AF161" i="1"/>
  <c r="AG161" i="1"/>
  <c r="AH161" i="1"/>
  <c r="AI161" i="1"/>
  <c r="H162" i="1"/>
  <c r="I162" i="1"/>
  <c r="Z162" i="1"/>
  <c r="AA162" i="1"/>
  <c r="AB162" i="1"/>
  <c r="AF162" i="1"/>
  <c r="AG162" i="1"/>
  <c r="AH162" i="1"/>
  <c r="AI162" i="1"/>
  <c r="H163" i="1"/>
  <c r="I163" i="1"/>
  <c r="Z163" i="1"/>
  <c r="AA163" i="1"/>
  <c r="AB163" i="1"/>
  <c r="AF163" i="1"/>
  <c r="AG163" i="1"/>
  <c r="AH163" i="1"/>
  <c r="AI163" i="1"/>
  <c r="H164" i="1"/>
  <c r="I164" i="1"/>
  <c r="Z164" i="1"/>
  <c r="AA164" i="1"/>
  <c r="AB164" i="1"/>
  <c r="AF164" i="1"/>
  <c r="AG164" i="1"/>
  <c r="AH164" i="1"/>
  <c r="AI164" i="1"/>
  <c r="H1024" i="1"/>
  <c r="I1024" i="1"/>
  <c r="Z1024" i="1"/>
  <c r="AA1024" i="1"/>
  <c r="AB1024" i="1"/>
  <c r="AF1024" i="1"/>
  <c r="AG1024" i="1"/>
  <c r="AH1024" i="1"/>
  <c r="AI1024" i="1"/>
  <c r="H313" i="1"/>
  <c r="I313" i="1"/>
  <c r="Z313" i="1"/>
  <c r="AA313" i="1"/>
  <c r="AB313" i="1"/>
  <c r="AF313" i="1"/>
  <c r="AG313" i="1"/>
  <c r="AH313" i="1"/>
  <c r="AI313" i="1"/>
  <c r="H658" i="1"/>
  <c r="I658" i="1"/>
  <c r="Z658" i="1"/>
  <c r="AA658" i="1"/>
  <c r="AB658" i="1"/>
  <c r="AF658" i="1"/>
  <c r="AG658" i="1"/>
  <c r="AH658" i="1"/>
  <c r="AI658" i="1"/>
  <c r="H2129" i="1"/>
  <c r="I2129" i="1"/>
  <c r="Z2129" i="1"/>
  <c r="AA2129" i="1"/>
  <c r="AB2129" i="1"/>
  <c r="AF2129" i="1"/>
  <c r="AG2129" i="1"/>
  <c r="AH2129" i="1"/>
  <c r="AI2129" i="1"/>
  <c r="H1689" i="1"/>
  <c r="I1689" i="1"/>
  <c r="Z1689" i="1"/>
  <c r="AA1689" i="1"/>
  <c r="AB1689" i="1"/>
  <c r="AF1689" i="1"/>
  <c r="AG1689" i="1"/>
  <c r="AH1689" i="1"/>
  <c r="AI1689" i="1"/>
  <c r="H1253" i="1"/>
  <c r="I1253" i="1"/>
  <c r="Z1253" i="1"/>
  <c r="AA1253" i="1"/>
  <c r="AB1253" i="1"/>
  <c r="AF1253" i="1"/>
  <c r="AG1253" i="1"/>
  <c r="AH1253" i="1"/>
  <c r="AI1253" i="1"/>
  <c r="H343" i="1"/>
  <c r="I343" i="1"/>
  <c r="Z343" i="1"/>
  <c r="AA343" i="1"/>
  <c r="AB343" i="1"/>
  <c r="AF343" i="1"/>
  <c r="AG343" i="1"/>
  <c r="AH343" i="1"/>
  <c r="AI343" i="1"/>
  <c r="H2090" i="1"/>
  <c r="I2090" i="1"/>
  <c r="K2090" i="1"/>
  <c r="Z2090" i="1"/>
  <c r="AA2090" i="1"/>
  <c r="AB2090" i="1"/>
  <c r="AF2090" i="1"/>
  <c r="AG2090" i="1"/>
  <c r="AH2090" i="1"/>
  <c r="AI2090" i="1"/>
  <c r="H1927" i="1"/>
  <c r="I1927" i="1"/>
  <c r="Z1927" i="1"/>
  <c r="AA1927" i="1"/>
  <c r="AB1927" i="1"/>
  <c r="AF1927" i="1"/>
  <c r="AG1927" i="1"/>
  <c r="AH1927" i="1"/>
  <c r="AI1927" i="1"/>
  <c r="H183" i="1"/>
  <c r="I183" i="1"/>
  <c r="Z183" i="1"/>
  <c r="AA183" i="1"/>
  <c r="AB183" i="1"/>
  <c r="AF183" i="1"/>
  <c r="AG183" i="1"/>
  <c r="AH183" i="1"/>
  <c r="AI183" i="1"/>
  <c r="H200" i="1"/>
  <c r="I200" i="1"/>
  <c r="Z200" i="1"/>
  <c r="AA200" i="1"/>
  <c r="AB200" i="1"/>
  <c r="AF200" i="1"/>
  <c r="AG200" i="1"/>
  <c r="AH200" i="1"/>
  <c r="AI200" i="1"/>
  <c r="H1724" i="1"/>
  <c r="K1724" i="1" s="1"/>
  <c r="I1724" i="1"/>
  <c r="Z1724" i="1"/>
  <c r="AA1724" i="1"/>
  <c r="AB1724" i="1"/>
  <c r="AF1724" i="1"/>
  <c r="AG1724" i="1"/>
  <c r="AH1724" i="1"/>
  <c r="AI1724" i="1"/>
  <c r="H1149" i="1"/>
  <c r="I1149" i="1"/>
  <c r="K1149" i="1" s="1"/>
  <c r="Z1149" i="1"/>
  <c r="AA1149" i="1"/>
  <c r="AB1149" i="1"/>
  <c r="AF1149" i="1"/>
  <c r="AG1149" i="1"/>
  <c r="AH1149" i="1"/>
  <c r="AI1149" i="1"/>
  <c r="H1497" i="1"/>
  <c r="I1497" i="1"/>
  <c r="Z1497" i="1"/>
  <c r="AA1497" i="1"/>
  <c r="AB1497" i="1"/>
  <c r="AF1497" i="1"/>
  <c r="AG1497" i="1"/>
  <c r="AH1497" i="1"/>
  <c r="AI1497" i="1"/>
  <c r="H1014" i="1"/>
  <c r="I1014" i="1"/>
  <c r="Z1014" i="1"/>
  <c r="AA1014" i="1"/>
  <c r="AB1014" i="1"/>
  <c r="AF1014" i="1"/>
  <c r="AG1014" i="1"/>
  <c r="AH1014" i="1"/>
  <c r="AI1014" i="1"/>
  <c r="H864" i="1"/>
  <c r="K864" i="1" s="1"/>
  <c r="I864" i="1"/>
  <c r="Z864" i="1"/>
  <c r="AA864" i="1"/>
  <c r="AB864" i="1"/>
  <c r="AF864" i="1"/>
  <c r="AG864" i="1"/>
  <c r="AH864" i="1"/>
  <c r="AI864" i="1"/>
  <c r="H528" i="1"/>
  <c r="I528" i="1"/>
  <c r="Z528" i="1"/>
  <c r="AA528" i="1"/>
  <c r="AB528" i="1"/>
  <c r="AF528" i="1"/>
  <c r="AJ528" i="1" s="1"/>
  <c r="AG528" i="1"/>
  <c r="AH528" i="1"/>
  <c r="AI528" i="1"/>
  <c r="H1392" i="1"/>
  <c r="K1392" i="1" s="1"/>
  <c r="I1392" i="1"/>
  <c r="Z1392" i="1"/>
  <c r="AA1392" i="1"/>
  <c r="AB1392" i="1"/>
  <c r="AF1392" i="1"/>
  <c r="AG1392" i="1"/>
  <c r="AH1392" i="1"/>
  <c r="AI1392" i="1"/>
  <c r="H642" i="1"/>
  <c r="I642" i="1"/>
  <c r="Z642" i="1"/>
  <c r="AA642" i="1"/>
  <c r="AB642" i="1"/>
  <c r="AF642" i="1"/>
  <c r="AG642" i="1"/>
  <c r="AH642" i="1"/>
  <c r="AI642" i="1"/>
  <c r="H420" i="1"/>
  <c r="K420" i="1" s="1"/>
  <c r="I420" i="1"/>
  <c r="Z420" i="1"/>
  <c r="AA420" i="1"/>
  <c r="AB420" i="1"/>
  <c r="AF420" i="1"/>
  <c r="AG420" i="1"/>
  <c r="AH420" i="1"/>
  <c r="AI420" i="1"/>
  <c r="H165" i="1"/>
  <c r="I165" i="1"/>
  <c r="Z165" i="1"/>
  <c r="AA165" i="1"/>
  <c r="AB165" i="1"/>
  <c r="AF165" i="1"/>
  <c r="AG165" i="1"/>
  <c r="AH165" i="1"/>
  <c r="AI165" i="1"/>
  <c r="H166" i="1"/>
  <c r="K166" i="1" s="1"/>
  <c r="I166" i="1"/>
  <c r="Z166" i="1"/>
  <c r="AA166" i="1"/>
  <c r="AB166" i="1"/>
  <c r="AF166" i="1"/>
  <c r="AG166" i="1"/>
  <c r="AH166" i="1"/>
  <c r="AI166" i="1"/>
  <c r="H167" i="1"/>
  <c r="I167" i="1"/>
  <c r="K167" i="1" s="1"/>
  <c r="Z167" i="1"/>
  <c r="AA167" i="1"/>
  <c r="AB167" i="1"/>
  <c r="AF167" i="1"/>
  <c r="AG167" i="1"/>
  <c r="AH167" i="1"/>
  <c r="AI167" i="1"/>
  <c r="H168" i="1"/>
  <c r="K168" i="1" s="1"/>
  <c r="I168" i="1"/>
  <c r="Z168" i="1"/>
  <c r="AA168" i="1"/>
  <c r="AB168" i="1"/>
  <c r="AF168" i="1"/>
  <c r="AG168" i="1"/>
  <c r="AH168" i="1"/>
  <c r="AI168" i="1"/>
  <c r="H710" i="1"/>
  <c r="I710" i="1"/>
  <c r="Z710" i="1"/>
  <c r="AA710" i="1"/>
  <c r="AB710" i="1"/>
  <c r="AF710" i="1"/>
  <c r="AG710" i="1"/>
  <c r="AH710" i="1"/>
  <c r="AI710" i="1"/>
  <c r="H1848" i="1"/>
  <c r="I1848" i="1"/>
  <c r="Z1848" i="1"/>
  <c r="AA1848" i="1"/>
  <c r="AB1848" i="1"/>
  <c r="AF1848" i="1"/>
  <c r="AG1848" i="1"/>
  <c r="AH1848" i="1"/>
  <c r="AI1848" i="1"/>
  <c r="H758" i="1"/>
  <c r="I758" i="1"/>
  <c r="Z758" i="1"/>
  <c r="AA758" i="1"/>
  <c r="AB758" i="1"/>
  <c r="AF758" i="1"/>
  <c r="AG758" i="1"/>
  <c r="AH758" i="1"/>
  <c r="AI758" i="1"/>
  <c r="H1600" i="1"/>
  <c r="I1600" i="1"/>
  <c r="K1600" i="1"/>
  <c r="Z1600" i="1"/>
  <c r="AA1600" i="1"/>
  <c r="AB1600" i="1"/>
  <c r="AF1600" i="1"/>
  <c r="AG1600" i="1"/>
  <c r="AH1600" i="1"/>
  <c r="AI1600" i="1"/>
  <c r="H1093" i="1"/>
  <c r="I1093" i="1"/>
  <c r="Z1093" i="1"/>
  <c r="AA1093" i="1"/>
  <c r="AB1093" i="1"/>
  <c r="AF1093" i="1"/>
  <c r="AG1093" i="1"/>
  <c r="AH1093" i="1"/>
  <c r="AI1093" i="1"/>
  <c r="H922" i="1"/>
  <c r="I922" i="1"/>
  <c r="Z922" i="1"/>
  <c r="AA922" i="1"/>
  <c r="AB922" i="1"/>
  <c r="AF922" i="1"/>
  <c r="AG922" i="1"/>
  <c r="AH922" i="1"/>
  <c r="AI922" i="1"/>
  <c r="H2280" i="1"/>
  <c r="I2280" i="1"/>
  <c r="Z2280" i="1"/>
  <c r="AA2280" i="1"/>
  <c r="AB2280" i="1"/>
  <c r="AF2280" i="1"/>
  <c r="AG2280" i="1"/>
  <c r="AH2280" i="1"/>
  <c r="AI2280" i="1"/>
  <c r="H1181" i="1"/>
  <c r="I1181" i="1"/>
  <c r="Z1181" i="1"/>
  <c r="AA1181" i="1"/>
  <c r="AB1181" i="1"/>
  <c r="AF1181" i="1"/>
  <c r="AG1181" i="1"/>
  <c r="AH1181" i="1"/>
  <c r="AI1181" i="1"/>
  <c r="H412" i="1"/>
  <c r="I412" i="1"/>
  <c r="Z412" i="1"/>
  <c r="AA412" i="1"/>
  <c r="AB412" i="1"/>
  <c r="AF412" i="1"/>
  <c r="AG412" i="1"/>
  <c r="AH412" i="1"/>
  <c r="AI412" i="1"/>
  <c r="H2100" i="1"/>
  <c r="I2100" i="1"/>
  <c r="Z2100" i="1"/>
  <c r="AA2100" i="1"/>
  <c r="AB2100" i="1"/>
  <c r="AF2100" i="1"/>
  <c r="AG2100" i="1"/>
  <c r="AH2100" i="1"/>
  <c r="AI2100" i="1"/>
  <c r="H831" i="1"/>
  <c r="I831" i="1"/>
  <c r="Z831" i="1"/>
  <c r="AA831" i="1"/>
  <c r="AB831" i="1"/>
  <c r="AF831" i="1"/>
  <c r="AG831" i="1"/>
  <c r="AH831" i="1"/>
  <c r="AI831" i="1"/>
  <c r="H2425" i="1"/>
  <c r="I2425" i="1"/>
  <c r="Z2425" i="1"/>
  <c r="AA2425" i="1"/>
  <c r="AB2425" i="1"/>
  <c r="AF2425" i="1"/>
  <c r="AG2425" i="1"/>
  <c r="AH2425" i="1"/>
  <c r="AI2425" i="1"/>
  <c r="H1631" i="1"/>
  <c r="I1631" i="1"/>
  <c r="Z1631" i="1"/>
  <c r="AA1631" i="1"/>
  <c r="AB1631" i="1"/>
  <c r="AF1631" i="1"/>
  <c r="AG1631" i="1"/>
  <c r="AH1631" i="1"/>
  <c r="AI1631" i="1"/>
  <c r="H643" i="1"/>
  <c r="I643" i="1"/>
  <c r="Z643" i="1"/>
  <c r="AA643" i="1"/>
  <c r="AB643" i="1"/>
  <c r="AF643" i="1"/>
  <c r="AG643" i="1"/>
  <c r="AH643" i="1"/>
  <c r="AI643" i="1"/>
  <c r="H1393" i="1"/>
  <c r="I1393" i="1"/>
  <c r="Z1393" i="1"/>
  <c r="AA1393" i="1"/>
  <c r="AB1393" i="1"/>
  <c r="AF1393" i="1"/>
  <c r="AG1393" i="1"/>
  <c r="AH1393" i="1"/>
  <c r="AI1393" i="1"/>
  <c r="H2065" i="1"/>
  <c r="I2065" i="1"/>
  <c r="K2065" i="1"/>
  <c r="Z2065" i="1"/>
  <c r="AA2065" i="1"/>
  <c r="AB2065" i="1"/>
  <c r="AF2065" i="1"/>
  <c r="AG2065" i="1"/>
  <c r="AH2065" i="1"/>
  <c r="AI2065" i="1"/>
  <c r="H1919" i="1"/>
  <c r="I1919" i="1"/>
  <c r="Z1919" i="1"/>
  <c r="AA1919" i="1"/>
  <c r="AB1919" i="1"/>
  <c r="AF1919" i="1"/>
  <c r="AG1919" i="1"/>
  <c r="AH1919" i="1"/>
  <c r="AI1919" i="1"/>
  <c r="H2370" i="1"/>
  <c r="I2370" i="1"/>
  <c r="Z2370" i="1"/>
  <c r="AA2370" i="1"/>
  <c r="AB2370" i="1"/>
  <c r="AF2370" i="1"/>
  <c r="AG2370" i="1"/>
  <c r="AH2370" i="1"/>
  <c r="AI2370" i="1"/>
  <c r="H2329" i="1"/>
  <c r="K2329" i="1" s="1"/>
  <c r="I2329" i="1"/>
  <c r="Z2329" i="1"/>
  <c r="AA2329" i="1"/>
  <c r="AB2329" i="1"/>
  <c r="AF2329" i="1"/>
  <c r="AG2329" i="1"/>
  <c r="AH2329" i="1"/>
  <c r="AI2329" i="1"/>
  <c r="H574" i="1"/>
  <c r="K574" i="1" s="1"/>
  <c r="I574" i="1"/>
  <c r="Z574" i="1"/>
  <c r="AA574" i="1"/>
  <c r="AB574" i="1"/>
  <c r="AF574" i="1"/>
  <c r="AG574" i="1"/>
  <c r="AH574" i="1"/>
  <c r="AI574" i="1"/>
  <c r="H575" i="1"/>
  <c r="I575" i="1"/>
  <c r="K575" i="1" s="1"/>
  <c r="Z575" i="1"/>
  <c r="AA575" i="1"/>
  <c r="AB575" i="1"/>
  <c r="AF575" i="1"/>
  <c r="AG575" i="1"/>
  <c r="AH575" i="1"/>
  <c r="AI575" i="1"/>
  <c r="H576" i="1"/>
  <c r="I576" i="1"/>
  <c r="Z576" i="1"/>
  <c r="AA576" i="1"/>
  <c r="AB576" i="1"/>
  <c r="AF576" i="1"/>
  <c r="AG576" i="1"/>
  <c r="AH576" i="1"/>
  <c r="AI576" i="1"/>
  <c r="H577" i="1"/>
  <c r="I577" i="1"/>
  <c r="Z577" i="1"/>
  <c r="AA577" i="1"/>
  <c r="AB577" i="1"/>
  <c r="AF577" i="1"/>
  <c r="AG577" i="1"/>
  <c r="AH577" i="1"/>
  <c r="AI577" i="1"/>
  <c r="H578" i="1"/>
  <c r="K578" i="1" s="1"/>
  <c r="I578" i="1"/>
  <c r="Z578" i="1"/>
  <c r="AA578" i="1"/>
  <c r="AB578" i="1"/>
  <c r="AF578" i="1"/>
  <c r="AG578" i="1"/>
  <c r="AH578" i="1"/>
  <c r="AI578" i="1"/>
  <c r="H1293" i="1"/>
  <c r="I1293" i="1"/>
  <c r="K1293" i="1" s="1"/>
  <c r="Z1293" i="1"/>
  <c r="AA1293" i="1"/>
  <c r="AB1293" i="1"/>
  <c r="AF1293" i="1"/>
  <c r="AJ1293" i="1" s="1"/>
  <c r="AG1293" i="1"/>
  <c r="AH1293" i="1"/>
  <c r="AI1293" i="1"/>
  <c r="H2368" i="1"/>
  <c r="K2368" i="1" s="1"/>
  <c r="I2368" i="1"/>
  <c r="Z2368" i="1"/>
  <c r="AA2368" i="1"/>
  <c r="AB2368" i="1"/>
  <c r="AF2368" i="1"/>
  <c r="AG2368" i="1"/>
  <c r="AH2368" i="1"/>
  <c r="AI2368" i="1"/>
  <c r="H1677" i="1"/>
  <c r="I1677" i="1"/>
  <c r="Z1677" i="1"/>
  <c r="AA1677" i="1"/>
  <c r="AB1677" i="1"/>
  <c r="AF1677" i="1"/>
  <c r="AG1677" i="1"/>
  <c r="AH1677" i="1"/>
  <c r="AI1677" i="1"/>
  <c r="H1037" i="1"/>
  <c r="K1037" i="1" s="1"/>
  <c r="I1037" i="1"/>
  <c r="Z1037" i="1"/>
  <c r="AA1037" i="1"/>
  <c r="AB1037" i="1"/>
  <c r="AF1037" i="1"/>
  <c r="AG1037" i="1"/>
  <c r="AH1037" i="1"/>
  <c r="AI1037" i="1"/>
  <c r="H2342" i="1"/>
  <c r="I2342" i="1"/>
  <c r="K2342" i="1" s="1"/>
  <c r="Z2342" i="1"/>
  <c r="AA2342" i="1"/>
  <c r="AB2342" i="1"/>
  <c r="AF2342" i="1"/>
  <c r="AG2342" i="1"/>
  <c r="AH2342" i="1"/>
  <c r="AI2342" i="1"/>
  <c r="H670" i="1"/>
  <c r="K670" i="1" s="1"/>
  <c r="I670" i="1"/>
  <c r="Z670" i="1"/>
  <c r="AA670" i="1"/>
  <c r="AB670" i="1"/>
  <c r="AF670" i="1"/>
  <c r="AG670" i="1"/>
  <c r="AH670" i="1"/>
  <c r="AI670" i="1"/>
  <c r="H2001" i="1"/>
  <c r="I2001" i="1"/>
  <c r="Z2001" i="1"/>
  <c r="AA2001" i="1"/>
  <c r="AB2001" i="1"/>
  <c r="AF2001" i="1"/>
  <c r="AG2001" i="1"/>
  <c r="AH2001" i="1"/>
  <c r="AI2001" i="1"/>
  <c r="H413" i="1"/>
  <c r="K413" i="1" s="1"/>
  <c r="I413" i="1"/>
  <c r="Z413" i="1"/>
  <c r="AA413" i="1"/>
  <c r="AB413" i="1"/>
  <c r="AF413" i="1"/>
  <c r="AG413" i="1"/>
  <c r="AH413" i="1"/>
  <c r="AI413" i="1"/>
  <c r="H414" i="1"/>
  <c r="I414" i="1"/>
  <c r="Z414" i="1"/>
  <c r="AA414" i="1"/>
  <c r="AB414" i="1"/>
  <c r="AF414" i="1"/>
  <c r="AG414" i="1"/>
  <c r="AH414" i="1"/>
  <c r="AI414" i="1"/>
  <c r="H415" i="1"/>
  <c r="I415" i="1"/>
  <c r="Z415" i="1"/>
  <c r="AA415" i="1"/>
  <c r="AB415" i="1"/>
  <c r="AF415" i="1"/>
  <c r="AG415" i="1"/>
  <c r="AH415" i="1"/>
  <c r="AI415" i="1"/>
  <c r="H703" i="1"/>
  <c r="I703" i="1"/>
  <c r="Z703" i="1"/>
  <c r="AA703" i="1"/>
  <c r="AB703" i="1"/>
  <c r="AF703" i="1"/>
  <c r="AG703" i="1"/>
  <c r="AH703" i="1"/>
  <c r="AI703" i="1"/>
  <c r="H297" i="1"/>
  <c r="I297" i="1"/>
  <c r="K297" i="1"/>
  <c r="Z297" i="1"/>
  <c r="AA297" i="1"/>
  <c r="AB297" i="1"/>
  <c r="AF297" i="1"/>
  <c r="AG297" i="1"/>
  <c r="AH297" i="1"/>
  <c r="AI297" i="1"/>
  <c r="H298" i="1"/>
  <c r="I298" i="1"/>
  <c r="Z298" i="1"/>
  <c r="AA298" i="1"/>
  <c r="AB298" i="1"/>
  <c r="AF298" i="1"/>
  <c r="AG298" i="1"/>
  <c r="AH298" i="1"/>
  <c r="AI298" i="1"/>
  <c r="H299" i="1"/>
  <c r="I299" i="1"/>
  <c r="Z299" i="1"/>
  <c r="AA299" i="1"/>
  <c r="AB299" i="1"/>
  <c r="AF299" i="1"/>
  <c r="AG299" i="1"/>
  <c r="AH299" i="1"/>
  <c r="AI299" i="1"/>
  <c r="H300" i="1"/>
  <c r="I300" i="1"/>
  <c r="Z300" i="1"/>
  <c r="AA300" i="1"/>
  <c r="AB300" i="1"/>
  <c r="AF300" i="1"/>
  <c r="AG300" i="1"/>
  <c r="AH300" i="1"/>
  <c r="AI300" i="1"/>
  <c r="H2323" i="1"/>
  <c r="I2323" i="1"/>
  <c r="Z2323" i="1"/>
  <c r="AA2323" i="1"/>
  <c r="AB2323" i="1"/>
  <c r="AF2323" i="1"/>
  <c r="AG2323" i="1"/>
  <c r="AH2323" i="1"/>
  <c r="AI2323" i="1"/>
  <c r="H491" i="1"/>
  <c r="I491" i="1"/>
  <c r="Z491" i="1"/>
  <c r="AA491" i="1"/>
  <c r="AB491" i="1"/>
  <c r="AF491" i="1"/>
  <c r="AG491" i="1"/>
  <c r="AH491" i="1"/>
  <c r="AI491" i="1"/>
  <c r="H492" i="1"/>
  <c r="I492" i="1"/>
  <c r="Z492" i="1"/>
  <c r="AA492" i="1"/>
  <c r="AB492" i="1"/>
  <c r="AF492" i="1"/>
  <c r="AG492" i="1"/>
  <c r="AH492" i="1"/>
  <c r="AI492" i="1"/>
  <c r="H493" i="1"/>
  <c r="I493" i="1"/>
  <c r="Z493" i="1"/>
  <c r="AA493" i="1"/>
  <c r="AB493" i="1"/>
  <c r="AF493" i="1"/>
  <c r="AG493" i="1"/>
  <c r="AH493" i="1"/>
  <c r="AI493" i="1"/>
  <c r="H494" i="1"/>
  <c r="I494" i="1"/>
  <c r="Z494" i="1"/>
  <c r="AA494" i="1"/>
  <c r="AB494" i="1"/>
  <c r="AF494" i="1"/>
  <c r="AG494" i="1"/>
  <c r="AH494" i="1"/>
  <c r="AI494" i="1"/>
  <c r="H923" i="1"/>
  <c r="I923" i="1"/>
  <c r="Z923" i="1"/>
  <c r="AA923" i="1"/>
  <c r="AB923" i="1"/>
  <c r="AF923" i="1"/>
  <c r="AG923" i="1"/>
  <c r="AH923" i="1"/>
  <c r="AI923" i="1"/>
  <c r="H2217" i="1"/>
  <c r="I2217" i="1"/>
  <c r="Z2217" i="1"/>
  <c r="AA2217" i="1"/>
  <c r="AB2217" i="1"/>
  <c r="AF2217" i="1"/>
  <c r="AG2217" i="1"/>
  <c r="AH2217" i="1"/>
  <c r="AI2217" i="1"/>
  <c r="H2239" i="1"/>
  <c r="I2239" i="1"/>
  <c r="Z2239" i="1"/>
  <c r="AA2239" i="1"/>
  <c r="AB2239" i="1"/>
  <c r="AF2239" i="1"/>
  <c r="AG2239" i="1"/>
  <c r="AH2239" i="1"/>
  <c r="AI2239" i="1"/>
  <c r="H704" i="1"/>
  <c r="I704" i="1"/>
  <c r="K704" i="1"/>
  <c r="Z704" i="1"/>
  <c r="AA704" i="1"/>
  <c r="AB704" i="1"/>
  <c r="AF704" i="1"/>
  <c r="AG704" i="1"/>
  <c r="AH704" i="1"/>
  <c r="AI704" i="1"/>
  <c r="H2007" i="1"/>
  <c r="I2007" i="1"/>
  <c r="Z2007" i="1"/>
  <c r="AA2007" i="1"/>
  <c r="AB2007" i="1"/>
  <c r="AF2007" i="1"/>
  <c r="AG2007" i="1"/>
  <c r="AH2007" i="1"/>
  <c r="AI2007" i="1"/>
  <c r="H1417" i="1"/>
  <c r="I1417" i="1"/>
  <c r="Z1417" i="1"/>
  <c r="AA1417" i="1"/>
  <c r="AB1417" i="1"/>
  <c r="AF1417" i="1"/>
  <c r="AG1417" i="1"/>
  <c r="AH1417" i="1"/>
  <c r="AI1417" i="1"/>
  <c r="H2141" i="1"/>
  <c r="K2141" i="1" s="1"/>
  <c r="I2141" i="1"/>
  <c r="Z2141" i="1"/>
  <c r="AA2141" i="1"/>
  <c r="AB2141" i="1"/>
  <c r="AF2141" i="1"/>
  <c r="AG2141" i="1"/>
  <c r="AH2141" i="1"/>
  <c r="AI2141" i="1"/>
  <c r="H2293" i="1"/>
  <c r="K2293" i="1" s="1"/>
  <c r="I2293" i="1"/>
  <c r="Z2293" i="1"/>
  <c r="AA2293" i="1"/>
  <c r="AB2293" i="1"/>
  <c r="AF2293" i="1"/>
  <c r="AG2293" i="1"/>
  <c r="AH2293" i="1"/>
  <c r="AI2293" i="1"/>
  <c r="H1054" i="1"/>
  <c r="I1054" i="1"/>
  <c r="K1054" i="1" s="1"/>
  <c r="Z1054" i="1"/>
  <c r="AA1054" i="1"/>
  <c r="AB1054" i="1"/>
  <c r="AF1054" i="1"/>
  <c r="AG1054" i="1"/>
  <c r="AH1054" i="1"/>
  <c r="AI1054" i="1"/>
  <c r="H1233" i="1"/>
  <c r="I1233" i="1"/>
  <c r="Z1233" i="1"/>
  <c r="AA1233" i="1"/>
  <c r="AB1233" i="1"/>
  <c r="AF1233" i="1"/>
  <c r="AG1233" i="1"/>
  <c r="AH1233" i="1"/>
  <c r="AI1233" i="1"/>
  <c r="H495" i="1"/>
  <c r="I495" i="1"/>
  <c r="Z495" i="1"/>
  <c r="AA495" i="1"/>
  <c r="AB495" i="1"/>
  <c r="AF495" i="1"/>
  <c r="AG495" i="1"/>
  <c r="AH495" i="1"/>
  <c r="AI495" i="1"/>
  <c r="H496" i="1"/>
  <c r="K496" i="1" s="1"/>
  <c r="I496" i="1"/>
  <c r="Z496" i="1"/>
  <c r="AA496" i="1"/>
  <c r="AB496" i="1"/>
  <c r="AF496" i="1"/>
  <c r="AG496" i="1"/>
  <c r="AH496" i="1"/>
  <c r="AI496" i="1"/>
  <c r="H497" i="1"/>
  <c r="I497" i="1"/>
  <c r="K497" i="1" s="1"/>
  <c r="Z497" i="1"/>
  <c r="AA497" i="1"/>
  <c r="AB497" i="1"/>
  <c r="AF497" i="1"/>
  <c r="AJ497" i="1" s="1"/>
  <c r="AG497" i="1"/>
  <c r="AH497" i="1"/>
  <c r="AI497" i="1"/>
  <c r="H2324" i="1"/>
  <c r="K2324" i="1" s="1"/>
  <c r="I2324" i="1"/>
  <c r="Z2324" i="1"/>
  <c r="AA2324" i="1"/>
  <c r="AB2324" i="1"/>
  <c r="AF2324" i="1"/>
  <c r="AG2324" i="1"/>
  <c r="AH2324" i="1"/>
  <c r="AI2324" i="1"/>
  <c r="H1100" i="1"/>
  <c r="I1100" i="1"/>
  <c r="Z1100" i="1"/>
  <c r="AA1100" i="1"/>
  <c r="AB1100" i="1"/>
  <c r="AF1100" i="1"/>
  <c r="AG1100" i="1"/>
  <c r="AH1100" i="1"/>
  <c r="AI1100" i="1"/>
  <c r="H2434" i="1"/>
  <c r="K2434" i="1" s="1"/>
  <c r="I2434" i="1"/>
  <c r="Z2434" i="1"/>
  <c r="AA2434" i="1"/>
  <c r="AB2434" i="1"/>
  <c r="AF2434" i="1"/>
  <c r="AG2434" i="1"/>
  <c r="AH2434" i="1"/>
  <c r="AI2434" i="1"/>
  <c r="H2101" i="1"/>
  <c r="I2101" i="1"/>
  <c r="K2101" i="1" s="1"/>
  <c r="Z2101" i="1"/>
  <c r="AA2101" i="1"/>
  <c r="AB2101" i="1"/>
  <c r="AF2101" i="1"/>
  <c r="AG2101" i="1"/>
  <c r="AH2101" i="1"/>
  <c r="AI2101" i="1"/>
  <c r="H952" i="1"/>
  <c r="I952" i="1"/>
  <c r="Z952" i="1"/>
  <c r="AA952" i="1"/>
  <c r="AB952" i="1"/>
  <c r="AF952" i="1"/>
  <c r="AG952" i="1"/>
  <c r="AH952" i="1"/>
  <c r="AI952" i="1"/>
  <c r="H2289" i="1"/>
  <c r="I2289" i="1"/>
  <c r="Z2289" i="1"/>
  <c r="AA2289" i="1"/>
  <c r="AB2289" i="1"/>
  <c r="AF2289" i="1"/>
  <c r="AG2289" i="1"/>
  <c r="AH2289" i="1"/>
  <c r="AI2289" i="1"/>
  <c r="H2142" i="1"/>
  <c r="K2142" i="1" s="1"/>
  <c r="I2142" i="1"/>
  <c r="Z2142" i="1"/>
  <c r="AA2142" i="1"/>
  <c r="AB2142" i="1"/>
  <c r="AF2142" i="1"/>
  <c r="AG2142" i="1"/>
  <c r="AH2142" i="1"/>
  <c r="AI2142" i="1"/>
  <c r="H498" i="1"/>
  <c r="I498" i="1"/>
  <c r="Z498" i="1"/>
  <c r="AA498" i="1"/>
  <c r="AB498" i="1"/>
  <c r="AF498" i="1"/>
  <c r="AG498" i="1"/>
  <c r="AH498" i="1"/>
  <c r="AI498" i="1"/>
  <c r="H1832" i="1"/>
  <c r="I1832" i="1"/>
  <c r="Z1832" i="1"/>
  <c r="AA1832" i="1"/>
  <c r="AB1832" i="1"/>
  <c r="AF1832" i="1"/>
  <c r="AG1832" i="1"/>
  <c r="AH1832" i="1"/>
  <c r="AI1832" i="1"/>
  <c r="H2467" i="1"/>
  <c r="K2467" i="1" s="1"/>
  <c r="Z2467" i="1"/>
  <c r="AA2467" i="1"/>
  <c r="AB2467" i="1"/>
  <c r="AF2467" i="1"/>
  <c r="AG2467" i="1"/>
  <c r="AH2467" i="1"/>
  <c r="AI2467" i="1"/>
  <c r="H953" i="1"/>
  <c r="I953" i="1"/>
  <c r="Z953" i="1"/>
  <c r="AA953" i="1"/>
  <c r="AB953" i="1"/>
  <c r="AF953" i="1"/>
  <c r="AG953" i="1"/>
  <c r="AH953" i="1"/>
  <c r="AI953" i="1"/>
  <c r="H895" i="1"/>
  <c r="I895" i="1"/>
  <c r="Z895" i="1"/>
  <c r="AA895" i="1"/>
  <c r="AB895" i="1"/>
  <c r="AF895" i="1"/>
  <c r="AG895" i="1"/>
  <c r="AH895" i="1"/>
  <c r="AI895" i="1"/>
  <c r="H2457" i="1"/>
  <c r="I2457" i="1"/>
  <c r="Z2457" i="1"/>
  <c r="AA2457" i="1"/>
  <c r="AB2457" i="1"/>
  <c r="AF2457" i="1"/>
  <c r="AG2457" i="1"/>
  <c r="AH2457" i="1"/>
  <c r="AI2457" i="1"/>
  <c r="H1418" i="1"/>
  <c r="I1418" i="1"/>
  <c r="Z1418" i="1"/>
  <c r="AA1418" i="1"/>
  <c r="AB1418" i="1"/>
  <c r="AF1418" i="1"/>
  <c r="AG1418" i="1"/>
  <c r="AH1418" i="1"/>
  <c r="AI1418" i="1"/>
  <c r="H2091" i="1"/>
  <c r="I2091" i="1"/>
  <c r="Z2091" i="1"/>
  <c r="AA2091" i="1"/>
  <c r="AB2091" i="1"/>
  <c r="AF2091" i="1"/>
  <c r="AG2091" i="1"/>
  <c r="AH2091" i="1"/>
  <c r="AI2091" i="1"/>
  <c r="H954" i="1"/>
  <c r="I954" i="1"/>
  <c r="Z954" i="1"/>
  <c r="AA954" i="1"/>
  <c r="AB954" i="1"/>
  <c r="AF954" i="1"/>
  <c r="AG954" i="1"/>
  <c r="AH954" i="1"/>
  <c r="AI954" i="1"/>
  <c r="H1254" i="1"/>
  <c r="I1254" i="1"/>
  <c r="Z1254" i="1"/>
  <c r="AA1254" i="1"/>
  <c r="AB1254" i="1"/>
  <c r="AF1254" i="1"/>
  <c r="AG1254" i="1"/>
  <c r="AH1254" i="1"/>
  <c r="AI1254" i="1"/>
  <c r="H1255" i="1"/>
  <c r="I1255" i="1"/>
  <c r="Z1255" i="1"/>
  <c r="AA1255" i="1"/>
  <c r="AB1255" i="1"/>
  <c r="AF1255" i="1"/>
  <c r="AG1255" i="1"/>
  <c r="AH1255" i="1"/>
  <c r="AI1255" i="1"/>
  <c r="H1498" i="1"/>
  <c r="I1498" i="1"/>
  <c r="Z1498" i="1"/>
  <c r="AA1498" i="1"/>
  <c r="AB1498" i="1"/>
  <c r="AF1498" i="1"/>
  <c r="AG1498" i="1"/>
  <c r="AH1498" i="1"/>
  <c r="AI1498" i="1"/>
  <c r="H1150" i="1"/>
  <c r="I1150" i="1"/>
  <c r="Z1150" i="1"/>
  <c r="AA1150" i="1"/>
  <c r="AB1150" i="1"/>
  <c r="AF1150" i="1"/>
  <c r="AG1150" i="1"/>
  <c r="AH1150" i="1"/>
  <c r="AI1150" i="1"/>
  <c r="H416" i="1"/>
  <c r="I416" i="1"/>
  <c r="Z416" i="1"/>
  <c r="AA416" i="1"/>
  <c r="AB416" i="1"/>
  <c r="AF416" i="1"/>
  <c r="AG416" i="1"/>
  <c r="AH416" i="1"/>
  <c r="AI416" i="1"/>
  <c r="H2443" i="1"/>
  <c r="I2443" i="1"/>
  <c r="Z2443" i="1"/>
  <c r="AA2443" i="1"/>
  <c r="AB2443" i="1"/>
  <c r="AF2443" i="1"/>
  <c r="AG2443" i="1"/>
  <c r="AH2443" i="1"/>
  <c r="AI2443" i="1"/>
  <c r="H2191" i="1"/>
  <c r="I2191" i="1"/>
  <c r="Z2191" i="1"/>
  <c r="AA2191" i="1"/>
  <c r="AB2191" i="1"/>
  <c r="AF2191" i="1"/>
  <c r="AG2191" i="1"/>
  <c r="AH2191" i="1"/>
  <c r="AI2191" i="1"/>
  <c r="H896" i="1"/>
  <c r="I896" i="1"/>
  <c r="Z896" i="1"/>
  <c r="AA896" i="1"/>
  <c r="AB896" i="1"/>
  <c r="AF896" i="1"/>
  <c r="AG896" i="1"/>
  <c r="AH896" i="1"/>
  <c r="AI896" i="1"/>
  <c r="H1347" i="1"/>
  <c r="I1347" i="1"/>
  <c r="Z1347" i="1"/>
  <c r="AA1347" i="1"/>
  <c r="AB1347" i="1"/>
  <c r="AF1347" i="1"/>
  <c r="AG1347" i="1"/>
  <c r="AH1347" i="1"/>
  <c r="AI1347" i="1"/>
  <c r="H2070" i="1"/>
  <c r="I2070" i="1"/>
  <c r="Z2070" i="1"/>
  <c r="AA2070" i="1"/>
  <c r="AB2070" i="1"/>
  <c r="AF2070" i="1"/>
  <c r="AG2070" i="1"/>
  <c r="AH2070" i="1"/>
  <c r="AI2070" i="1"/>
  <c r="H2395" i="1"/>
  <c r="I2395" i="1"/>
  <c r="Z2395" i="1"/>
  <c r="AA2395" i="1"/>
  <c r="AB2395" i="1"/>
  <c r="AF2395" i="1"/>
  <c r="AG2395" i="1"/>
  <c r="AH2395" i="1"/>
  <c r="AI2395" i="1"/>
  <c r="H1174" i="1"/>
  <c r="I1174" i="1"/>
  <c r="Z1174" i="1"/>
  <c r="AA1174" i="1"/>
  <c r="AB1174" i="1"/>
  <c r="AF1174" i="1"/>
  <c r="AG1174" i="1"/>
  <c r="AH1174" i="1"/>
  <c r="AI1174" i="1"/>
  <c r="H1038" i="1"/>
  <c r="I1038" i="1"/>
  <c r="Z1038" i="1"/>
  <c r="AA1038" i="1"/>
  <c r="AB1038" i="1"/>
  <c r="AF1038" i="1"/>
  <c r="AG1038" i="1"/>
  <c r="AH1038" i="1"/>
  <c r="AI1038" i="1"/>
  <c r="H1644" i="1"/>
  <c r="I1644" i="1"/>
  <c r="Z1644" i="1"/>
  <c r="AA1644" i="1"/>
  <c r="AB1644" i="1"/>
  <c r="AF1644" i="1"/>
  <c r="AG1644" i="1"/>
  <c r="AH1644" i="1"/>
  <c r="AI1644" i="1"/>
  <c r="H1499" i="1"/>
  <c r="I1499" i="1"/>
  <c r="Z1499" i="1"/>
  <c r="AA1499" i="1"/>
  <c r="AB1499" i="1"/>
  <c r="AF1499" i="1"/>
  <c r="AG1499" i="1"/>
  <c r="AH1499" i="1"/>
  <c r="AI1499" i="1"/>
  <c r="H955" i="1"/>
  <c r="I955" i="1"/>
  <c r="Z955" i="1"/>
  <c r="AA955" i="1"/>
  <c r="AB955" i="1"/>
  <c r="AF955" i="1"/>
  <c r="AG955" i="1"/>
  <c r="AH955" i="1"/>
  <c r="AI955" i="1"/>
  <c r="H2399" i="1"/>
  <c r="I2399" i="1"/>
  <c r="Z2399" i="1"/>
  <c r="AA2399" i="1"/>
  <c r="AB2399" i="1"/>
  <c r="AF2399" i="1"/>
  <c r="AG2399" i="1"/>
  <c r="AH2399" i="1"/>
  <c r="AI2399" i="1"/>
  <c r="H1981" i="1"/>
  <c r="I1981" i="1"/>
  <c r="Z1981" i="1"/>
  <c r="AA1981" i="1"/>
  <c r="AB1981" i="1"/>
  <c r="AF1981" i="1"/>
  <c r="AG1981" i="1"/>
  <c r="AH1981" i="1"/>
  <c r="AI1981" i="1"/>
  <c r="H1348" i="1"/>
  <c r="AB1348" i="1" s="1"/>
  <c r="I1348" i="1"/>
  <c r="Z1348" i="1"/>
  <c r="AA1348" i="1"/>
  <c r="AF1348" i="1"/>
  <c r="AG1348" i="1"/>
  <c r="AH1348" i="1"/>
  <c r="AI1348" i="1"/>
  <c r="H1884" i="1"/>
  <c r="I1884" i="1"/>
  <c r="Z1884" i="1"/>
  <c r="AA1884" i="1"/>
  <c r="AB1884" i="1"/>
  <c r="AF1884" i="1"/>
  <c r="AG1884" i="1"/>
  <c r="AH1884" i="1"/>
  <c r="AI1884" i="1"/>
  <c r="R2475" i="1"/>
  <c r="AE30" i="1" l="1"/>
  <c r="AE1832" i="1"/>
  <c r="AE1873" i="1"/>
  <c r="AE1252" i="1"/>
  <c r="AE288" i="1"/>
  <c r="AE2324" i="1"/>
  <c r="AE1391" i="1"/>
  <c r="AE1918" i="1"/>
  <c r="AE408" i="1"/>
  <c r="AE158" i="1"/>
  <c r="AE1417" i="1"/>
  <c r="AE2342" i="1"/>
  <c r="AE1392" i="1"/>
  <c r="AE1847" i="1"/>
  <c r="AE1147" i="1"/>
  <c r="AE1144" i="1"/>
  <c r="AE2398" i="1"/>
  <c r="AE1826" i="1"/>
  <c r="AE2208" i="1"/>
  <c r="AE1996" i="1"/>
  <c r="AE1564" i="1"/>
  <c r="AE1377" i="1"/>
  <c r="AE1848" i="1"/>
  <c r="AE1103" i="1"/>
  <c r="AE575" i="1"/>
  <c r="AE183" i="1"/>
  <c r="AE2303" i="1"/>
  <c r="AE571" i="1"/>
  <c r="AE410" i="1"/>
  <c r="AE967" i="1"/>
  <c r="AE1136" i="1"/>
  <c r="AE2434" i="1"/>
  <c r="AE2293" i="1"/>
  <c r="AE2001" i="1"/>
  <c r="AE577" i="1"/>
  <c r="AE420" i="1"/>
  <c r="AE1724" i="1"/>
  <c r="AE782" i="1"/>
  <c r="AE1496" i="1"/>
  <c r="AE863" i="1"/>
  <c r="AE2322" i="1"/>
  <c r="AE2238" i="1"/>
  <c r="AE1384" i="1"/>
  <c r="AE2112" i="1"/>
  <c r="AE1492" i="1"/>
  <c r="AE1172" i="1"/>
  <c r="AE2064" i="1"/>
  <c r="AE1997" i="1"/>
  <c r="AE1894" i="1"/>
  <c r="AE1382" i="1"/>
  <c r="AE861" i="1"/>
  <c r="AE2321" i="1"/>
  <c r="AE1489" i="1"/>
  <c r="AE1487" i="1"/>
  <c r="AE1358" i="1"/>
  <c r="AE487" i="1"/>
  <c r="AE1043" i="1"/>
  <c r="AE2033" i="1"/>
  <c r="AE1953" i="1"/>
  <c r="AE197" i="1"/>
  <c r="AE2318" i="1"/>
  <c r="AE2452" i="1"/>
  <c r="AE1128" i="1"/>
  <c r="AE1884" i="1"/>
  <c r="AE952" i="1"/>
  <c r="AE1233" i="1"/>
  <c r="AE414" i="1"/>
  <c r="AE1293" i="1"/>
  <c r="AE1919" i="1"/>
  <c r="AE166" i="1"/>
  <c r="AE1497" i="1"/>
  <c r="AE1287" i="1"/>
  <c r="AE33" i="1"/>
  <c r="AE1292" i="1"/>
  <c r="AE1780" i="1"/>
  <c r="AE490" i="1"/>
  <c r="AE488" i="1"/>
  <c r="AE1494" i="1"/>
  <c r="AE1383" i="1"/>
  <c r="AE2024" i="1"/>
  <c r="AE1013" i="1"/>
  <c r="AE160" i="1"/>
  <c r="AE1330" i="1"/>
  <c r="AE1829" i="1"/>
  <c r="AE1171" i="1"/>
  <c r="AE1326" i="1"/>
  <c r="AE1284" i="1"/>
  <c r="AE1570" i="1"/>
  <c r="AE1721" i="1"/>
  <c r="AE2030" i="1"/>
  <c r="AE1568" i="1"/>
  <c r="AE1087" i="1"/>
  <c r="AE1011" i="1"/>
  <c r="AE1086" i="1"/>
  <c r="AE1720" i="1"/>
  <c r="AE1891" i="1"/>
  <c r="AE478" i="1"/>
  <c r="AE1823" i="1"/>
  <c r="AE2142" i="1"/>
  <c r="AE496" i="1"/>
  <c r="AE704" i="1"/>
  <c r="AE703" i="1"/>
  <c r="AE1677" i="1"/>
  <c r="AE2329" i="1"/>
  <c r="AE168" i="1"/>
  <c r="AE864" i="1"/>
  <c r="AE2090" i="1"/>
  <c r="AE2089" i="1"/>
  <c r="AE1785" i="1"/>
  <c r="AE641" i="1"/>
  <c r="AE1200" i="1"/>
  <c r="AE1572" i="1"/>
  <c r="AE572" i="1"/>
  <c r="AE1148" i="1"/>
  <c r="AE1173" i="1"/>
  <c r="AE920" i="1"/>
  <c r="AE1900" i="1"/>
  <c r="AE1110" i="1"/>
  <c r="AE2140" i="1"/>
  <c r="AE406" i="1"/>
  <c r="AE1328" i="1"/>
  <c r="AE2022" i="1"/>
  <c r="AE1285" i="1"/>
  <c r="AE2267" i="1"/>
  <c r="AE156" i="1"/>
  <c r="AE1629" i="1"/>
  <c r="AE1688" i="1"/>
  <c r="AE1481" i="1"/>
  <c r="AE779" i="1"/>
  <c r="AE338" i="1"/>
  <c r="AE2127" i="1"/>
  <c r="AE2006" i="1"/>
  <c r="AE2429" i="1"/>
  <c r="AE788" i="1"/>
  <c r="AE767" i="1"/>
  <c r="AE1755" i="1"/>
  <c r="AE2273" i="1"/>
  <c r="AE214" i="1"/>
  <c r="AE129" i="1"/>
  <c r="AE2187" i="1"/>
  <c r="AE1885" i="1"/>
  <c r="AE1685" i="1"/>
  <c r="AE1778" i="1"/>
  <c r="AE2465" i="1"/>
  <c r="AE217" i="1"/>
  <c r="AE2188" i="1"/>
  <c r="AE1108" i="1"/>
  <c r="AE1123" i="1"/>
  <c r="AE1021" i="1"/>
  <c r="AE2044" i="1"/>
  <c r="AE938" i="1"/>
  <c r="AE467" i="1"/>
  <c r="AE652" i="1"/>
  <c r="AE520" i="1"/>
  <c r="AE856" i="1"/>
  <c r="AE1886" i="1"/>
  <c r="AE1340" i="1"/>
  <c r="AE1454" i="1"/>
  <c r="AE615" i="1"/>
  <c r="AE616" i="1"/>
  <c r="AE419" i="1"/>
  <c r="AE1310" i="1"/>
  <c r="AE792" i="1"/>
  <c r="AE2441" i="1"/>
  <c r="AE1714" i="1"/>
  <c r="AE234" i="1"/>
  <c r="AE1639" i="1"/>
  <c r="AE696" i="1"/>
  <c r="AE2313" i="1"/>
  <c r="AE617" i="1"/>
  <c r="AE1459" i="1"/>
  <c r="AE145" i="1"/>
  <c r="AE257" i="1"/>
  <c r="AE1194" i="1"/>
  <c r="AE2029" i="1"/>
  <c r="AE1839" i="1"/>
  <c r="AE698" i="1"/>
  <c r="AE1466" i="1"/>
  <c r="AE559" i="1"/>
  <c r="AE474" i="1"/>
  <c r="AE1414" i="1"/>
  <c r="AE560" i="1"/>
  <c r="AE1906" i="1"/>
  <c r="AE732" i="1"/>
  <c r="AE179" i="1"/>
  <c r="AE1973" i="1"/>
  <c r="AE2247" i="1"/>
  <c r="AE284" i="1"/>
  <c r="AE917" i="1"/>
  <c r="AE699" i="1"/>
  <c r="AE1314" i="1"/>
  <c r="AE2056" i="1"/>
  <c r="AE624" i="1"/>
  <c r="AE1080" i="1"/>
  <c r="AE1401" i="1"/>
  <c r="AE708" i="1"/>
  <c r="AE2279" i="1"/>
  <c r="AE1748" i="1"/>
  <c r="AE1979" i="1"/>
  <c r="AE775" i="1"/>
  <c r="AE2353" i="1"/>
  <c r="AE2314" i="1"/>
  <c r="AE1195" i="1"/>
  <c r="AE2350" i="1"/>
  <c r="AE1342" i="1"/>
  <c r="AE1622" i="1"/>
  <c r="AE963" i="1"/>
  <c r="AE1226" i="1"/>
  <c r="AE1553" i="1"/>
  <c r="AE2255" i="1"/>
  <c r="AE2057" i="1"/>
  <c r="AE224" i="1"/>
  <c r="AE2068" i="1"/>
  <c r="AE654" i="1"/>
  <c r="AE943" i="1"/>
  <c r="AE1315" i="1"/>
  <c r="AE719" i="1"/>
  <c r="AE327" i="1"/>
  <c r="AE747" i="1"/>
  <c r="AE2197" i="1"/>
  <c r="AE648" i="1"/>
  <c r="AE1770" i="1"/>
  <c r="AE2421" i="1"/>
  <c r="AE1121" i="1"/>
  <c r="AE2054" i="1"/>
  <c r="AE1818" i="1"/>
  <c r="AE2170" i="1"/>
  <c r="AE1400" i="1"/>
  <c r="AE552" i="1"/>
  <c r="AE2346" i="1"/>
  <c r="AE608" i="1"/>
  <c r="AE2240" i="1"/>
  <c r="AE772" i="1"/>
  <c r="AE1669" i="1"/>
  <c r="AE916" i="1"/>
  <c r="AE1165" i="1"/>
  <c r="AE178" i="1"/>
  <c r="AE1924" i="1"/>
  <c r="AE751" i="1"/>
  <c r="AE2447" i="1"/>
  <c r="AE1452" i="1"/>
  <c r="AE1190" i="1"/>
  <c r="AE962" i="1"/>
  <c r="AE1740" i="1"/>
  <c r="AE1191" i="1"/>
  <c r="AE295" i="1"/>
  <c r="AE2297" i="1"/>
  <c r="AE986" i="1"/>
  <c r="AE255" i="1"/>
  <c r="AE1619" i="1"/>
  <c r="AE857" i="1"/>
  <c r="AE1548" i="1"/>
  <c r="AE2392" i="1"/>
  <c r="AE1971" i="1"/>
  <c r="AE821" i="1"/>
  <c r="AE357" i="1"/>
  <c r="AE1783" i="1"/>
  <c r="AE143" i="1"/>
  <c r="AE151" i="1"/>
  <c r="AE822" i="1"/>
  <c r="AE472" i="1"/>
  <c r="AE1465" i="1"/>
  <c r="AE620" i="1"/>
  <c r="AE717" i="1"/>
  <c r="AE1877" i="1"/>
  <c r="AE1070" i="1"/>
  <c r="AE1029" i="1"/>
  <c r="AE748" i="1"/>
  <c r="AE114" i="1"/>
  <c r="AE1614" i="1"/>
  <c r="AE649" i="1"/>
  <c r="AE17" i="1"/>
  <c r="AE124" i="1"/>
  <c r="AE2409" i="1"/>
  <c r="AE1188" i="1"/>
  <c r="AE1970" i="1"/>
  <c r="AE193" i="1"/>
  <c r="AE133" i="1"/>
  <c r="AE2055" i="1"/>
  <c r="AE2378" i="1"/>
  <c r="AE915" i="1"/>
  <c r="AE1242" i="1"/>
  <c r="AE2149" i="1"/>
  <c r="AE662" i="1"/>
  <c r="AE610" i="1"/>
  <c r="AE1451" i="1"/>
  <c r="AE1820" i="1"/>
  <c r="AE753" i="1"/>
  <c r="AE386" i="1"/>
  <c r="AE754" i="1"/>
  <c r="AE2423" i="1"/>
  <c r="AE1782" i="1"/>
  <c r="AE2206" i="1"/>
  <c r="AE333" i="1"/>
  <c r="AE2237" i="1"/>
  <c r="AE138" i="1"/>
  <c r="AE1670" i="1"/>
  <c r="AE1126" i="1"/>
  <c r="AE793" i="1"/>
  <c r="AE819" i="1"/>
  <c r="AE1620" i="1"/>
  <c r="AE820" i="1"/>
  <c r="AE523" i="1"/>
  <c r="AE2466" i="1"/>
  <c r="AE221" i="1"/>
  <c r="AE471" i="1"/>
  <c r="AE149" i="1"/>
  <c r="AE2126" i="1"/>
  <c r="AE557" i="1"/>
  <c r="AE2433" i="1"/>
  <c r="AE2431" i="1"/>
  <c r="AE2377" i="1"/>
  <c r="AE131" i="1"/>
  <c r="AE519" i="1"/>
  <c r="AE384" i="1"/>
  <c r="AE555" i="1"/>
  <c r="AE1739" i="1"/>
  <c r="AE232" i="1"/>
  <c r="AE2125" i="1"/>
  <c r="AE1192" i="1"/>
  <c r="AE1649" i="1"/>
  <c r="AE1077" i="1"/>
  <c r="AE697" i="1"/>
  <c r="AE473" i="1"/>
  <c r="AE1079" i="1"/>
  <c r="AE2254" i="1"/>
  <c r="AE988" i="1"/>
  <c r="AE1022" i="1"/>
  <c r="AE1224" i="1"/>
  <c r="AE2463" i="1"/>
  <c r="AE625" i="1"/>
  <c r="AE989" i="1"/>
  <c r="AE1994" i="1"/>
  <c r="AE1248" i="1"/>
  <c r="AE1135" i="1"/>
  <c r="AE777" i="1"/>
  <c r="AE1356" i="1"/>
  <c r="AE2381" i="1"/>
  <c r="AE1718" i="1"/>
  <c r="AE2075" i="1"/>
  <c r="AE1321" i="1"/>
  <c r="AE992" i="1"/>
  <c r="AE948" i="1"/>
  <c r="AE336" i="1"/>
  <c r="AE1207" i="1"/>
  <c r="AE1169" i="1"/>
  <c r="AE730" i="1"/>
  <c r="AE1373" i="1"/>
  <c r="AE1450" i="1"/>
  <c r="AE174" i="1"/>
  <c r="AE1412" i="1"/>
  <c r="AE1948" i="1"/>
  <c r="AE1713" i="1"/>
  <c r="AE2449" i="1"/>
  <c r="AE147" i="1"/>
  <c r="AE2328" i="1"/>
  <c r="AE1033" i="1"/>
  <c r="AE2464" i="1"/>
  <c r="AE1313" i="1"/>
  <c r="AE2099" i="1"/>
  <c r="AE258" i="1"/>
  <c r="AE1747" i="1"/>
  <c r="AE2172" i="1"/>
  <c r="AE942" i="1"/>
  <c r="AE2158" i="1"/>
  <c r="AE1225" i="1"/>
  <c r="AE2084" i="1"/>
  <c r="AE259" i="1"/>
  <c r="AE1317" i="1"/>
  <c r="AE990" i="1"/>
  <c r="AE2230" i="1"/>
  <c r="AE1716" i="1"/>
  <c r="AE563" i="1"/>
  <c r="AE1227" i="1"/>
  <c r="AE1554" i="1"/>
  <c r="AE1772" i="1"/>
  <c r="AE564" i="1"/>
  <c r="AE1555" i="1"/>
  <c r="AE1276" i="1"/>
  <c r="AE1467" i="1"/>
  <c r="AE1129" i="1"/>
  <c r="AE838" i="1"/>
  <c r="AE1557" i="1"/>
  <c r="AE2159" i="1"/>
  <c r="AE1591" i="1"/>
  <c r="AE2130" i="1"/>
  <c r="AE2161" i="1"/>
  <c r="AE971" i="1"/>
  <c r="AE2201" i="1"/>
  <c r="AE2058" i="1"/>
  <c r="AE261" i="1"/>
  <c r="AE1343" i="1"/>
  <c r="AE1558" i="1"/>
  <c r="AE700" i="1"/>
  <c r="AE2173" i="1"/>
  <c r="AE1889" i="1"/>
  <c r="AE2032" i="1"/>
  <c r="AE733" i="1"/>
  <c r="AE1204" i="1"/>
  <c r="AE441" i="1"/>
  <c r="AE889" i="1"/>
  <c r="AE334" i="1"/>
  <c r="AE476" i="1"/>
  <c r="AE358" i="1"/>
  <c r="AE1592" i="1"/>
  <c r="AE1559" i="1"/>
  <c r="AE776" i="1"/>
  <c r="AE858" i="1"/>
  <c r="AE235" i="1"/>
  <c r="AE1244" i="1"/>
  <c r="AE391" i="1"/>
  <c r="AE393" i="1"/>
  <c r="AE655" i="1"/>
  <c r="AE194" i="1"/>
  <c r="AE627" i="1"/>
  <c r="AE2011" i="1"/>
  <c r="AE2468" i="1"/>
  <c r="AE181" i="1"/>
  <c r="AE1007" i="1"/>
  <c r="AE2160" i="1"/>
  <c r="AE153" i="1"/>
  <c r="AE236" i="1"/>
  <c r="AE2260" i="1"/>
  <c r="AE2139" i="1"/>
  <c r="AE335" i="1"/>
  <c r="AE2450" i="1"/>
  <c r="AE182" i="1"/>
  <c r="AE890" i="1"/>
  <c r="AE1416" i="1"/>
  <c r="AE1749" i="1"/>
  <c r="AE1245" i="1"/>
  <c r="AE1353" i="1"/>
  <c r="AE961" i="1"/>
  <c r="AE1222" i="1"/>
  <c r="AE1005" i="1"/>
  <c r="AE254" i="1"/>
  <c r="AE731" i="1"/>
  <c r="AE136" i="1"/>
  <c r="AE139" i="1"/>
  <c r="AE2207" i="1"/>
  <c r="AE1549" i="1"/>
  <c r="AE2334" i="1"/>
  <c r="AE622" i="1"/>
  <c r="AE2019" i="1"/>
  <c r="AE180" i="1"/>
  <c r="AE668" i="1"/>
  <c r="AE1034" i="1"/>
  <c r="AE2354" i="1"/>
  <c r="AE796" i="1"/>
  <c r="AE2046" i="1"/>
  <c r="AE1127" i="1"/>
  <c r="AE1109" i="1"/>
  <c r="AE1871" i="1"/>
  <c r="AE1864" i="1"/>
  <c r="AE2131" i="1"/>
  <c r="AE402" i="1"/>
  <c r="AE1405" i="1"/>
  <c r="AE632" i="1"/>
  <c r="AE1102" i="1"/>
  <c r="AE1625" i="1"/>
  <c r="AE991" i="1"/>
  <c r="AE1357" i="1"/>
  <c r="AE2242" i="1"/>
  <c r="AE801" i="1"/>
  <c r="AE757" i="1"/>
  <c r="AE1926" i="1"/>
  <c r="AE1076" i="1"/>
  <c r="AE219" i="1"/>
  <c r="AE475" i="1"/>
  <c r="AE1552" i="1"/>
  <c r="AE2248" i="1"/>
  <c r="AE562" i="1"/>
  <c r="AE944" i="1"/>
  <c r="AE439" i="1"/>
  <c r="AE1686" i="1"/>
  <c r="AE1623" i="1"/>
  <c r="AE1469" i="1"/>
  <c r="AE1131" i="1"/>
  <c r="AE1082" i="1"/>
  <c r="AE1840" i="1"/>
  <c r="AE2020" i="1"/>
  <c r="AE2305" i="1"/>
  <c r="AE285" i="1"/>
  <c r="AE477" i="1"/>
  <c r="AE526" i="1"/>
  <c r="AE973" i="1"/>
  <c r="AE2174" i="1"/>
  <c r="AE2424" i="1"/>
  <c r="AE1278" i="1"/>
  <c r="AE1804" i="1"/>
  <c r="AE2262" i="1"/>
  <c r="AE1179" i="1"/>
  <c r="AE1593" i="1"/>
  <c r="AE35" i="1"/>
  <c r="AE37" i="1"/>
  <c r="AE39" i="1"/>
  <c r="AE41" i="1"/>
  <c r="AE1318" i="1"/>
  <c r="AE2451" i="1"/>
  <c r="AE2364" i="1"/>
  <c r="AE680" i="1"/>
  <c r="AE1279" i="1"/>
  <c r="AE1196" i="1"/>
  <c r="AE1132" i="1"/>
  <c r="AE2394" i="1"/>
  <c r="AE1841" i="1"/>
  <c r="AE175" i="1"/>
  <c r="AE1229" i="1"/>
  <c r="AE2335" i="1"/>
  <c r="AE1355" i="1"/>
  <c r="AE480" i="1"/>
  <c r="AE1035" i="1"/>
  <c r="AE2061" i="1"/>
  <c r="AE1650" i="1"/>
  <c r="AE628" i="1"/>
  <c r="AE196" i="1"/>
  <c r="AE1473" i="1"/>
  <c r="AE1036" i="1"/>
  <c r="AE800" i="1"/>
  <c r="AE919" i="1"/>
  <c r="AE2175" i="1"/>
  <c r="AE1205" i="1"/>
  <c r="AE396" i="1"/>
  <c r="AE1594" i="1"/>
  <c r="AE1290" i="1"/>
  <c r="AE1010" i="1"/>
  <c r="AE1773" i="1"/>
  <c r="AE1475" i="1"/>
  <c r="AE1280" i="1"/>
  <c r="AE947" i="1"/>
  <c r="AE1246" i="1"/>
  <c r="AE154" i="1"/>
  <c r="AE974" i="1"/>
  <c r="AE1476" i="1"/>
  <c r="AE237" i="1"/>
  <c r="AE1403" i="1"/>
  <c r="AE1952" i="1"/>
  <c r="AE839" i="1"/>
  <c r="AE2219" i="1"/>
  <c r="AE398" i="1"/>
  <c r="AE1133" i="1"/>
  <c r="AE1042" i="1"/>
  <c r="AE631" i="1"/>
  <c r="AE2189" i="1"/>
  <c r="AE1281" i="1"/>
  <c r="AE399" i="1"/>
  <c r="AE401" i="1"/>
  <c r="AE286" i="1"/>
  <c r="AE1560" i="1"/>
  <c r="AE1561" i="1"/>
  <c r="AE840" i="1"/>
  <c r="AE1023" i="1"/>
  <c r="AE1595" i="1"/>
  <c r="AE1626" i="1"/>
  <c r="AE778" i="1"/>
  <c r="AE780" i="1"/>
  <c r="AE1566" i="1"/>
  <c r="AE635" i="1"/>
  <c r="AE1675" i="1"/>
  <c r="AE825" i="1"/>
  <c r="AE527" i="1"/>
  <c r="AE403" i="1"/>
  <c r="AE1784" i="1"/>
  <c r="AE637" i="1"/>
  <c r="AE2355" i="1"/>
  <c r="AE485" i="1"/>
  <c r="AE1567" i="1"/>
  <c r="AE1845" i="1"/>
  <c r="AE2272" i="1"/>
  <c r="AE885" i="1"/>
  <c r="AE933" i="1"/>
  <c r="AE2083" i="1"/>
  <c r="AE551" i="1"/>
  <c r="AE2229" i="1"/>
  <c r="AE1167" i="1"/>
  <c r="AE525" i="1"/>
  <c r="AE1715" i="1"/>
  <c r="AE1316" i="1"/>
  <c r="AE1925" i="1"/>
  <c r="AE888" i="1"/>
  <c r="AE1556" i="1"/>
  <c r="AE1672" i="1"/>
  <c r="AE2340" i="1"/>
  <c r="AE1974" i="1"/>
  <c r="AE2315" i="1"/>
  <c r="AE442" i="1"/>
  <c r="AE2231" i="1"/>
  <c r="AE964" i="1"/>
  <c r="AE394" i="1"/>
  <c r="AE1862" i="1"/>
  <c r="AE350" i="1"/>
  <c r="AE1803" i="1"/>
  <c r="AE1052" i="1"/>
  <c r="AE2341" i="1"/>
  <c r="AE443" i="1"/>
  <c r="AE264" i="1"/>
  <c r="AE891" i="1"/>
  <c r="AE1378" i="1"/>
  <c r="AE949" i="1"/>
  <c r="AE802" i="1"/>
  <c r="AE2388" i="1"/>
  <c r="AE1774" i="1"/>
  <c r="AE1995" i="1"/>
  <c r="AE1322" i="1"/>
  <c r="AE1249" i="1"/>
  <c r="AE359" i="1"/>
  <c r="AE1719" i="1"/>
  <c r="AE1323" i="1"/>
  <c r="AE2306" i="1"/>
  <c r="AE2372" i="1"/>
  <c r="AE859" i="1"/>
  <c r="AE565" i="1"/>
  <c r="AE1480" i="1"/>
  <c r="AE566" i="1"/>
  <c r="AE198" i="1"/>
  <c r="AE1379" i="1"/>
  <c r="AE1563" i="1"/>
  <c r="AE2132" i="1"/>
  <c r="AE656" i="1"/>
  <c r="AE2440" i="1"/>
  <c r="AE2454" i="1"/>
  <c r="AE337" i="1"/>
  <c r="AE1324" i="1"/>
  <c r="AE1843" i="1"/>
  <c r="AE1805" i="1"/>
  <c r="AE1806" i="1"/>
  <c r="AE2069" i="1"/>
  <c r="AE1345" i="1"/>
  <c r="AE2336" i="1"/>
  <c r="AE1844" i="1"/>
  <c r="AE2021" i="1"/>
  <c r="AE2063" i="1"/>
  <c r="AE1139" i="1"/>
  <c r="AE568" i="1"/>
  <c r="AE636" i="1"/>
  <c r="AE2261" i="1"/>
  <c r="AE1283" i="1"/>
  <c r="AE404" i="1"/>
  <c r="AE2128" i="1"/>
  <c r="AE2013" i="1"/>
  <c r="AE1641" i="1"/>
  <c r="AE2047" i="1"/>
  <c r="AE1231" i="1"/>
  <c r="AE2365" i="1"/>
  <c r="AE993" i="1"/>
  <c r="AE984" i="1"/>
  <c r="AE1647" i="1"/>
  <c r="AE1587" i="1"/>
  <c r="AE1243" i="1"/>
  <c r="AE1078" i="1"/>
  <c r="AE623" i="1"/>
  <c r="AE1671" i="1"/>
  <c r="AE1376" i="1"/>
  <c r="AE2105" i="1"/>
  <c r="AE1228" i="1"/>
  <c r="AE1130" i="1"/>
  <c r="AE1468" i="1"/>
  <c r="AE972" i="1"/>
  <c r="AE797" i="1"/>
  <c r="AE440" i="1"/>
  <c r="AE798" i="1"/>
  <c r="AE1277" i="1"/>
  <c r="AE392" i="1"/>
  <c r="AE2241" i="1"/>
  <c r="AE1779" i="1"/>
  <c r="AE2059" i="1"/>
  <c r="AE2316" i="1"/>
  <c r="AE479" i="1"/>
  <c r="AE1470" i="1"/>
  <c r="AE2435" i="1"/>
  <c r="AE1402" i="1"/>
  <c r="AE1863" i="1"/>
  <c r="AE709" i="1"/>
  <c r="AE945" i="1"/>
  <c r="AE36" i="1"/>
  <c r="AE38" i="1"/>
  <c r="AE40" i="1"/>
  <c r="AE1985" i="1"/>
  <c r="AE1319" i="1"/>
  <c r="AE2363" i="1"/>
  <c r="AE1624" i="1"/>
  <c r="AE674" i="1"/>
  <c r="AE1899" i="1"/>
  <c r="AE755" i="1"/>
  <c r="AE2286" i="1"/>
  <c r="AE1742" i="1"/>
  <c r="AE1743" i="1"/>
  <c r="AE176" i="1"/>
  <c r="AE1320" i="1"/>
  <c r="AE946" i="1"/>
  <c r="AE2060" i="1"/>
  <c r="AE1471" i="1"/>
  <c r="AE1008" i="1"/>
  <c r="AE799" i="1"/>
  <c r="AE1472" i="1"/>
  <c r="AE195" i="1"/>
  <c r="AE756" i="1"/>
  <c r="AE1474" i="1"/>
  <c r="AE1915" i="1"/>
  <c r="AE2106" i="1"/>
  <c r="AE629" i="1"/>
  <c r="AE1084" i="1"/>
  <c r="AE395" i="1"/>
  <c r="AE397" i="1"/>
  <c r="AE1824" i="1"/>
  <c r="AE1009" i="1"/>
  <c r="AE1757" i="1"/>
  <c r="AE2176" i="1"/>
  <c r="AE2004" i="1"/>
  <c r="AE2177" i="1"/>
  <c r="AE2281" i="1"/>
  <c r="AE2256" i="1"/>
  <c r="AE481" i="1"/>
  <c r="AE1750" i="1"/>
  <c r="AE630" i="1"/>
  <c r="AE262" i="1"/>
  <c r="AE2298" i="1"/>
  <c r="AE1825" i="1"/>
  <c r="AE482" i="1"/>
  <c r="AE1206" i="1"/>
  <c r="AE1477" i="1"/>
  <c r="AE734" i="1"/>
  <c r="AE1134" i="1"/>
  <c r="AE2411" i="1"/>
  <c r="AE1247" i="1"/>
  <c r="AE263" i="1"/>
  <c r="AE400" i="1"/>
  <c r="AE1344" i="1"/>
  <c r="AE287" i="1"/>
  <c r="AE1717" i="1"/>
  <c r="AE2399" i="1"/>
  <c r="AE1499" i="1"/>
  <c r="AE1038" i="1"/>
  <c r="AE2395" i="1"/>
  <c r="AE1347" i="1"/>
  <c r="AE2191" i="1"/>
  <c r="AE416" i="1"/>
  <c r="AE1498" i="1"/>
  <c r="AE1254" i="1"/>
  <c r="AE2091" i="1"/>
  <c r="AE2457" i="1"/>
  <c r="AE953" i="1"/>
  <c r="AE2217" i="1"/>
  <c r="AE494" i="1"/>
  <c r="AE492" i="1"/>
  <c r="AE2323" i="1"/>
  <c r="AE299" i="1"/>
  <c r="AE297" i="1"/>
  <c r="AE1393" i="1"/>
  <c r="AE1631" i="1"/>
  <c r="AE831" i="1"/>
  <c r="AE412" i="1"/>
  <c r="AE2280" i="1"/>
  <c r="AE1093" i="1"/>
  <c r="AE1253" i="1"/>
  <c r="AE2129" i="1"/>
  <c r="AE313" i="1"/>
  <c r="AE164" i="1"/>
  <c r="AE162" i="1"/>
  <c r="AE657" i="1"/>
  <c r="AE1573" i="1"/>
  <c r="AE1830" i="1"/>
  <c r="AE830" i="1"/>
  <c r="AE1333" i="1"/>
  <c r="AE2442" i="1"/>
  <c r="AE1751" i="1"/>
  <c r="AE31" i="1"/>
  <c r="AE828" i="1"/>
  <c r="AE2203" i="1"/>
  <c r="AE1598" i="1"/>
  <c r="AE2456" i="1"/>
  <c r="AE1381" i="1"/>
  <c r="AE270" i="1"/>
  <c r="AE405" i="1"/>
  <c r="AE339" i="1"/>
  <c r="AE159" i="1"/>
  <c r="AE1892" i="1"/>
  <c r="AE2288" i="1"/>
  <c r="AE2178" i="1"/>
  <c r="AE1488" i="1"/>
  <c r="AE1486" i="1"/>
  <c r="AE1827" i="1"/>
  <c r="AE2202" i="1"/>
  <c r="AE1012" i="1"/>
  <c r="AE1088" i="1"/>
  <c r="AE2332" i="1"/>
  <c r="AE2014" i="1"/>
  <c r="AE268" i="1"/>
  <c r="AE1170" i="1"/>
  <c r="AE238" i="1"/>
  <c r="AE1380" i="1"/>
  <c r="AE1053" i="1"/>
  <c r="AE444" i="1"/>
  <c r="AE1483" i="1"/>
  <c r="AE1954" i="1"/>
  <c r="AE2086" i="1"/>
  <c r="AE2012" i="1"/>
  <c r="AE1266" i="1"/>
  <c r="AE1198" i="1"/>
  <c r="AE638" i="1"/>
  <c r="AE1138" i="1"/>
  <c r="AE1282" i="1"/>
  <c r="AE1674" i="1"/>
  <c r="AE567" i="1"/>
  <c r="AE681" i="1"/>
  <c r="AE266" i="1"/>
  <c r="AE950" i="1"/>
  <c r="AE1264" i="1"/>
  <c r="AE1085" i="1"/>
  <c r="AE1479" i="1"/>
  <c r="AE1673" i="1"/>
  <c r="AE975" i="1"/>
  <c r="AE1914" i="1"/>
  <c r="AE1415" i="1"/>
  <c r="AE260" i="1"/>
  <c r="AE1081" i="1"/>
  <c r="AE1348" i="1"/>
  <c r="AE2289" i="1"/>
  <c r="AE1100" i="1"/>
  <c r="AE1054" i="1"/>
  <c r="AE2007" i="1"/>
  <c r="AE415" i="1"/>
  <c r="AE670" i="1"/>
  <c r="AE1037" i="1"/>
  <c r="AE2368" i="1"/>
  <c r="AE578" i="1"/>
  <c r="AE576" i="1"/>
  <c r="AE574" i="1"/>
  <c r="AE2370" i="1"/>
  <c r="AE2065" i="1"/>
  <c r="AE758" i="1"/>
  <c r="AE710" i="1"/>
  <c r="AE167" i="1"/>
  <c r="AE165" i="1"/>
  <c r="AE642" i="1"/>
  <c r="AE528" i="1"/>
  <c r="AE1014" i="1"/>
  <c r="AE1149" i="1"/>
  <c r="AE200" i="1"/>
  <c r="AE1927" i="1"/>
  <c r="AE1288" i="1"/>
  <c r="AE783" i="1"/>
  <c r="AE804" i="1"/>
  <c r="AE1676" i="1"/>
  <c r="AE2405" i="1"/>
  <c r="AE1831" i="1"/>
  <c r="AE1808" i="1"/>
  <c r="AE2088" i="1"/>
  <c r="AE640" i="1"/>
  <c r="AE2025" i="1"/>
  <c r="AE829" i="1"/>
  <c r="AE2204" i="1"/>
  <c r="AE894" i="1"/>
  <c r="AE1901" i="1"/>
  <c r="AE1495" i="1"/>
  <c r="AE1092" i="1"/>
  <c r="AE1980" i="1"/>
  <c r="AE489" i="1"/>
  <c r="AE1208" i="1"/>
  <c r="AE1251" i="1"/>
  <c r="AE573" i="1"/>
  <c r="AE1250" i="1"/>
  <c r="AE1493" i="1"/>
  <c r="AE1846" i="1"/>
  <c r="AE1723" i="1"/>
  <c r="AE862" i="1"/>
  <c r="AE921" i="1"/>
  <c r="AE289" i="1"/>
  <c r="AE342" i="1"/>
  <c r="AE1793" i="1"/>
  <c r="AE702" i="1"/>
  <c r="AE1359" i="1"/>
  <c r="AE2367" i="1"/>
  <c r="AE1571" i="1"/>
  <c r="AE682" i="1"/>
  <c r="AE1286" i="1"/>
  <c r="AE2023" i="1"/>
  <c r="AE701" i="1"/>
  <c r="AE32" i="1"/>
  <c r="AE28" i="1"/>
  <c r="AE2412" i="1"/>
  <c r="AE409" i="1"/>
  <c r="AE1331" i="1"/>
  <c r="AE1329" i="1"/>
  <c r="AE1792" i="1"/>
  <c r="AE2437" i="1"/>
  <c r="AE1199" i="1"/>
  <c r="AE2087" i="1"/>
  <c r="AE1956" i="1"/>
  <c r="AE407" i="1"/>
  <c r="AE1146" i="1"/>
  <c r="AE1599" i="1"/>
  <c r="AE1145" i="1"/>
  <c r="AE1872" i="1"/>
  <c r="AE1327" i="1"/>
  <c r="AE1987" i="1"/>
  <c r="AE893" i="1"/>
  <c r="AE341" i="1"/>
  <c r="AE1807" i="1"/>
  <c r="AE1893" i="1"/>
  <c r="AE1794" i="1"/>
  <c r="AE803" i="1"/>
  <c r="AE1490" i="1"/>
  <c r="AE1630" i="1"/>
  <c r="AE1143" i="1"/>
  <c r="AE340" i="1"/>
  <c r="AE157" i="1"/>
  <c r="AE155" i="1"/>
  <c r="AE841" i="1"/>
  <c r="AE1642" i="1"/>
  <c r="AE1628" i="1"/>
  <c r="AE1089" i="1"/>
  <c r="AE1180" i="1"/>
  <c r="AE1955" i="1"/>
  <c r="AE639" i="1"/>
  <c r="AE1485" i="1"/>
  <c r="AE1325" i="1"/>
  <c r="AE827" i="1"/>
  <c r="AE570" i="1"/>
  <c r="AE1141" i="1"/>
  <c r="AE1140" i="1"/>
  <c r="AE1482" i="1"/>
  <c r="AE951" i="1"/>
  <c r="AE2111" i="1"/>
  <c r="AE1291" i="1"/>
  <c r="AE2222" i="1"/>
  <c r="AE1346" i="1"/>
  <c r="AE199" i="1"/>
  <c r="AE634" i="1"/>
  <c r="AE2220" i="1"/>
  <c r="AE860" i="1"/>
  <c r="AE2277" i="1"/>
  <c r="AE1916" i="1"/>
  <c r="AE1197" i="1"/>
  <c r="AE1265" i="1"/>
  <c r="AE2453" i="1"/>
  <c r="AE1137" i="1"/>
  <c r="AE1562" i="1"/>
  <c r="AE2317" i="1"/>
  <c r="AE1404" i="1"/>
  <c r="AE1756" i="1"/>
  <c r="AE824" i="1"/>
  <c r="AE152" i="1"/>
  <c r="AE1888" i="1"/>
  <c r="AE1589" i="1"/>
  <c r="AE498" i="1"/>
  <c r="AE2101" i="1"/>
  <c r="AE497" i="1"/>
  <c r="AE495" i="1"/>
  <c r="AE2141" i="1"/>
  <c r="AE413" i="1"/>
  <c r="AE1981" i="1"/>
  <c r="AE955" i="1"/>
  <c r="AE1644" i="1"/>
  <c r="AE1174" i="1"/>
  <c r="AE2070" i="1"/>
  <c r="AE896" i="1"/>
  <c r="AE2443" i="1"/>
  <c r="AE1150" i="1"/>
  <c r="AE1255" i="1"/>
  <c r="AE954" i="1"/>
  <c r="AE1418" i="1"/>
  <c r="AE895" i="1"/>
  <c r="AE2467" i="1"/>
  <c r="AE2239" i="1"/>
  <c r="AE923" i="1"/>
  <c r="AE493" i="1"/>
  <c r="AE491" i="1"/>
  <c r="AE300" i="1"/>
  <c r="AE298" i="1"/>
  <c r="AE643" i="1"/>
  <c r="AE2425" i="1"/>
  <c r="AE2100" i="1"/>
  <c r="AE1181" i="1"/>
  <c r="AE922" i="1"/>
  <c r="AE1600" i="1"/>
  <c r="AE343" i="1"/>
  <c r="AE1689" i="1"/>
  <c r="AE658" i="1"/>
  <c r="AE1024" i="1"/>
  <c r="AE163" i="1"/>
  <c r="AE161" i="1"/>
  <c r="AE1385" i="1"/>
  <c r="AE2179" i="1"/>
  <c r="AE411" i="1"/>
  <c r="AE1332" i="1"/>
  <c r="AE995" i="1"/>
  <c r="AE29" i="1"/>
  <c r="AE1917" i="1"/>
  <c r="AE1828" i="1"/>
  <c r="AE1986" i="1"/>
  <c r="AE1091" i="1"/>
  <c r="AE669" i="1"/>
  <c r="AE781" i="1"/>
  <c r="AE1722" i="1"/>
  <c r="AE2257" i="1"/>
  <c r="AE239" i="1"/>
  <c r="AE2366" i="1"/>
  <c r="AE1090" i="1"/>
  <c r="AE2455" i="1"/>
  <c r="AE2287" i="1"/>
  <c r="AE1643" i="1"/>
  <c r="AE1142" i="1"/>
  <c r="AE1597" i="1"/>
  <c r="AE2320" i="1"/>
  <c r="AE1687" i="1"/>
  <c r="AE1484" i="1"/>
  <c r="AE269" i="1"/>
  <c r="AE267" i="1"/>
  <c r="AE1596" i="1"/>
  <c r="AE966" i="1"/>
  <c r="AE1232" i="1"/>
  <c r="AE994" i="1"/>
  <c r="AE965" i="1"/>
  <c r="AE1569" i="1"/>
  <c r="AE2190" i="1"/>
  <c r="AE486" i="1"/>
  <c r="AE826" i="1"/>
  <c r="AE2085" i="1"/>
  <c r="AE569" i="1"/>
  <c r="AE892" i="1"/>
  <c r="AE2072" i="1"/>
  <c r="AE1627" i="1"/>
  <c r="AE2062" i="1"/>
  <c r="AE2319" i="1"/>
  <c r="AE1565" i="1"/>
  <c r="AE265" i="1"/>
  <c r="AE1842" i="1"/>
  <c r="AE633" i="1"/>
  <c r="AE1230" i="1"/>
  <c r="AE1478" i="1"/>
  <c r="AE484" i="1"/>
  <c r="AE2460" i="1"/>
  <c r="AE483" i="1"/>
  <c r="AE1083" i="1"/>
  <c r="AE626" i="1"/>
  <c r="AE1890" i="1"/>
  <c r="AE918" i="1"/>
  <c r="AE561" i="1"/>
  <c r="AE667" i="1"/>
  <c r="AE808" i="1"/>
  <c r="AE1423" i="1"/>
  <c r="AE506" i="1"/>
  <c r="AE1763" i="1"/>
  <c r="AE1426" i="1"/>
  <c r="AE1408" i="1"/>
  <c r="AE507" i="1"/>
  <c r="AE2035" i="1"/>
  <c r="AE2416" i="1"/>
  <c r="AE82" i="1"/>
  <c r="AE1609" i="1"/>
  <c r="AE2225" i="1"/>
  <c r="AE596" i="1"/>
  <c r="AE1611" i="1"/>
  <c r="AE1215" i="1"/>
  <c r="AE722" i="1"/>
  <c r="AE1732" i="1"/>
  <c r="AE1768" i="1"/>
  <c r="AE172" i="1"/>
  <c r="AE355" i="1"/>
  <c r="AE1069" i="1"/>
  <c r="AE2080" i="1"/>
  <c r="AE432" i="1"/>
  <c r="AE4" i="1"/>
  <c r="AE1271" i="1"/>
  <c r="AE1527" i="1"/>
  <c r="AE2403" i="1"/>
  <c r="AE1369" i="1"/>
  <c r="AE1684" i="1"/>
  <c r="AE1967" i="1"/>
  <c r="AE2052" i="1"/>
  <c r="AE1855" i="1"/>
  <c r="AE1977" i="1"/>
  <c r="AE1881" i="1"/>
  <c r="AE1272" i="1"/>
  <c r="AE296" i="1"/>
  <c r="AE1531" i="1"/>
  <c r="AE1968" i="1"/>
  <c r="AE549" i="1"/>
  <c r="AE2016" i="1"/>
  <c r="AE10" i="1"/>
  <c r="AE853" i="1"/>
  <c r="AE462" i="1"/>
  <c r="AE1003" i="1"/>
  <c r="AE112" i="1"/>
  <c r="AE2122" i="1"/>
  <c r="AE2017" i="1"/>
  <c r="AE1443" i="1"/>
  <c r="AE1904" i="1"/>
  <c r="AE1020" i="1"/>
  <c r="AE2043" i="1"/>
  <c r="AE1372" i="1"/>
  <c r="AE2352" i="1"/>
  <c r="AE2214" i="1"/>
  <c r="AE818" i="1"/>
  <c r="AE913" i="1"/>
  <c r="AE985" i="1"/>
  <c r="AE123" i="1"/>
  <c r="AE2123" i="1"/>
  <c r="AE2360" i="1"/>
  <c r="AE1219" i="1"/>
  <c r="AE934" i="1"/>
  <c r="AE464" i="1"/>
  <c r="AE935" i="1"/>
  <c r="AE1308" i="1"/>
  <c r="AE251" i="1"/>
  <c r="AE23" i="1"/>
  <c r="AE2266" i="1"/>
  <c r="AE437" i="1"/>
  <c r="AE2236" i="1"/>
  <c r="AE2169" i="1"/>
  <c r="AE941" i="1"/>
  <c r="AE1861" i="1"/>
  <c r="AE774" i="1"/>
  <c r="AE1802" i="1"/>
  <c r="AE1463" i="1"/>
  <c r="AE1203" i="1"/>
  <c r="AE1551" i="1"/>
  <c r="AE1464" i="1"/>
  <c r="AE823" i="1"/>
  <c r="AE1354" i="1"/>
  <c r="AE1972" i="1"/>
  <c r="AE1341" i="1"/>
  <c r="AE222" i="1"/>
  <c r="AE1590" i="1"/>
  <c r="AE2393" i="1"/>
  <c r="AE69" i="1"/>
  <c r="AE2092" i="1"/>
  <c r="AE2102" i="1"/>
  <c r="AE2426" i="1"/>
  <c r="AE1659" i="1"/>
  <c r="AE2109" i="1"/>
  <c r="AE1875" i="1"/>
  <c r="AE1429" i="1"/>
  <c r="AE1389" i="1"/>
  <c r="AE849" i="1"/>
  <c r="AE1683" i="1"/>
  <c r="AE1257" i="1"/>
  <c r="AE2049" i="1"/>
  <c r="AE763" i="1"/>
  <c r="AE245" i="1"/>
  <c r="AE724" i="1"/>
  <c r="AE1409" i="1"/>
  <c r="AE456" i="1"/>
  <c r="AE883" i="1"/>
  <c r="AE104" i="1"/>
  <c r="AE457" i="1"/>
  <c r="AE1993" i="1"/>
  <c r="AE1790" i="1"/>
  <c r="AE598" i="1"/>
  <c r="AE1966" i="1"/>
  <c r="AE787" i="1"/>
  <c r="AE2258" i="1"/>
  <c r="AE958" i="1"/>
  <c r="AE1398" i="1"/>
  <c r="AE1976" i="1"/>
  <c r="AE1868" i="1"/>
  <c r="AE2376" i="1"/>
  <c r="AE1737" i="1"/>
  <c r="AE107" i="1"/>
  <c r="AE459" i="1"/>
  <c r="AE2095" i="1"/>
  <c r="AE707" i="1"/>
  <c r="AE378" i="1"/>
  <c r="AE379" i="1"/>
  <c r="AE8" i="1"/>
  <c r="AE16" i="1"/>
  <c r="AE246" i="1"/>
  <c r="AE2071" i="1"/>
  <c r="AE815" i="1"/>
  <c r="AE1030" i="1"/>
  <c r="AE516" i="1"/>
  <c r="AE1371" i="1"/>
  <c r="AE1535" i="1"/>
  <c r="AE1187" i="1"/>
  <c r="AE1306" i="1"/>
  <c r="AE816" i="1"/>
  <c r="AE118" i="1"/>
  <c r="AE1637" i="1"/>
  <c r="AE26" i="1"/>
  <c r="AE2167" i="1"/>
  <c r="AE728" i="1"/>
  <c r="AE436" i="1"/>
  <c r="AE121" i="1"/>
  <c r="AE729" i="1"/>
  <c r="AE1004" i="1"/>
  <c r="AE1275" i="1"/>
  <c r="AE1120" i="1"/>
  <c r="AE1202" i="1"/>
  <c r="AE1771" i="1"/>
  <c r="AE212" i="1"/>
  <c r="AE2432" i="1"/>
  <c r="AE21" i="1"/>
  <c r="AE1943" i="1"/>
  <c r="AE996" i="1"/>
  <c r="AE536" i="1"/>
  <c r="AE905" i="1"/>
  <c r="AE1699" i="1"/>
  <c r="AE75" i="1"/>
  <c r="AE1874" i="1"/>
  <c r="AE1578" i="1"/>
  <c r="AE1363" i="1"/>
  <c r="AE594" i="1"/>
  <c r="AE2218" i="1"/>
  <c r="AE1607" i="1"/>
  <c r="AE2074" i="1"/>
  <c r="AE1938" i="1"/>
  <c r="AE203" i="1"/>
  <c r="AE1396" i="1"/>
  <c r="AE1582" i="1"/>
  <c r="AE2344" i="1"/>
  <c r="AE2284" i="1"/>
  <c r="AE229" i="1"/>
  <c r="AE375" i="1"/>
  <c r="AE909" i="1"/>
  <c r="AE2212" i="1"/>
  <c r="AE458" i="1"/>
  <c r="AE2196" i="1"/>
  <c r="AE694" i="1"/>
  <c r="AE2121" i="1"/>
  <c r="AE1526" i="1"/>
  <c r="AE1909" i="1"/>
  <c r="AE836" i="1"/>
  <c r="AE331" i="1"/>
  <c r="AE1584" i="1"/>
  <c r="AE812" i="1"/>
  <c r="AE1769" i="1"/>
  <c r="AE2345" i="1"/>
  <c r="AE2439" i="1"/>
  <c r="AE1240" i="1"/>
  <c r="AE1440" i="1"/>
  <c r="AE1706" i="1"/>
  <c r="AE1533" i="1"/>
  <c r="AE110" i="1"/>
  <c r="AE769" i="1"/>
  <c r="AE1002" i="1"/>
  <c r="AE461" i="1"/>
  <c r="AE14" i="1"/>
  <c r="AE1777" i="1"/>
  <c r="AE1738" i="1"/>
  <c r="AE2348" i="1"/>
  <c r="AE248" i="1"/>
  <c r="AE116" i="1"/>
  <c r="AE601" i="1"/>
  <c r="AE2234" i="1"/>
  <c r="AE1534" i="1"/>
  <c r="AE960" i="1"/>
  <c r="AE2300" i="1"/>
  <c r="AE435" i="1"/>
  <c r="AE912" i="1"/>
  <c r="AE1636" i="1"/>
  <c r="AE1746" i="1"/>
  <c r="AE604" i="1"/>
  <c r="AE1117" i="1"/>
  <c r="AE1074" i="1"/>
  <c r="AE382" i="1"/>
  <c r="AE1119" i="1"/>
  <c r="AE2018" i="1"/>
  <c r="AE2137" i="1"/>
  <c r="AE1259" i="1"/>
  <c r="AE1163" i="1"/>
  <c r="AE1541" i="1"/>
  <c r="AE1107" i="1"/>
  <c r="AE19" i="1"/>
  <c r="AE465" i="1"/>
  <c r="AE252" i="1"/>
  <c r="AE2228" i="1"/>
  <c r="AE2147" i="1"/>
  <c r="AE126" i="1"/>
  <c r="AE79" i="1"/>
  <c r="AE2358" i="1"/>
  <c r="AE1580" i="1"/>
  <c r="AE2038" i="1"/>
  <c r="AE983" i="1"/>
  <c r="AE2135" i="1"/>
  <c r="AE695" i="1"/>
  <c r="AE1239" i="1"/>
  <c r="AE1882" i="1"/>
  <c r="AE12" i="1"/>
  <c r="AE1161" i="1"/>
  <c r="AE517" i="1"/>
  <c r="AE250" i="1"/>
  <c r="AE1616" i="1"/>
  <c r="AE2235" i="1"/>
  <c r="AE1586" i="1"/>
  <c r="AE25" i="1"/>
  <c r="AE606" i="1"/>
  <c r="AE128" i="1"/>
  <c r="AE130" i="1"/>
  <c r="AE132" i="1"/>
  <c r="AE2362" i="1"/>
  <c r="AE2200" i="1"/>
  <c r="AE1447" i="1"/>
  <c r="AE2124" i="1"/>
  <c r="AE466" i="1"/>
  <c r="AE1448" i="1"/>
  <c r="AE1261" i="1"/>
  <c r="AE607" i="1"/>
  <c r="AE2000" i="1"/>
  <c r="AE855" i="1"/>
  <c r="AE2386" i="1"/>
  <c r="AE192" i="1"/>
  <c r="AE886" i="1"/>
  <c r="AE2148" i="1"/>
  <c r="AE1545" i="1"/>
  <c r="AE1220" i="1"/>
  <c r="AE134" i="1"/>
  <c r="AE1449" i="1"/>
  <c r="AE1262" i="1"/>
  <c r="AE2067" i="1"/>
  <c r="AE1221" i="1"/>
  <c r="AE216" i="1"/>
  <c r="AE1546" i="1"/>
  <c r="AE553" i="1"/>
  <c r="AE666" i="1"/>
  <c r="AE2010" i="1"/>
  <c r="AE937" i="1"/>
  <c r="AE1164" i="1"/>
  <c r="AE609" i="1"/>
  <c r="AE1101" i="1"/>
  <c r="AE383" i="1"/>
  <c r="AE2349" i="1"/>
  <c r="AE1898" i="1"/>
  <c r="AE1801" i="1"/>
  <c r="AE1124" i="1"/>
  <c r="AE1819" i="1"/>
  <c r="AE2379" i="1"/>
  <c r="AE2276" i="1"/>
  <c r="AE1712" i="1"/>
  <c r="AE1032" i="1"/>
  <c r="AE283" i="1"/>
  <c r="AE2380" i="1"/>
  <c r="AE1006" i="1"/>
  <c r="AE1176" i="1"/>
  <c r="AE177" i="1"/>
  <c r="AE1547" i="1"/>
  <c r="AE554" i="1"/>
  <c r="AE556" i="1"/>
  <c r="AE611" i="1"/>
  <c r="AE1166" i="1"/>
  <c r="AE173" i="1"/>
  <c r="AE1411" i="1"/>
  <c r="AE750" i="1"/>
  <c r="AE752" i="1"/>
  <c r="AE253" i="1"/>
  <c r="AE2045" i="1"/>
  <c r="AE612" i="1"/>
  <c r="AE1051" i="1"/>
  <c r="AE1588" i="1"/>
  <c r="AE385" i="1"/>
  <c r="AE2097" i="1"/>
  <c r="AE1945" i="1"/>
  <c r="AE1859" i="1"/>
  <c r="AE1339" i="1"/>
  <c r="AE1189" i="1"/>
  <c r="AE1453" i="1"/>
  <c r="AE1125" i="1"/>
  <c r="AE1617" i="1"/>
  <c r="AE2215" i="1"/>
  <c r="AE613" i="1"/>
  <c r="AE1413" i="1"/>
  <c r="AE773" i="1"/>
  <c r="AE614" i="1"/>
  <c r="AE2448" i="1"/>
  <c r="AE1455" i="1"/>
  <c r="AE1456" i="1"/>
  <c r="AE1946" i="1"/>
  <c r="AE468" i="1"/>
  <c r="AE231" i="1"/>
  <c r="AE233" i="1"/>
  <c r="AE294" i="1"/>
  <c r="AE1177" i="1"/>
  <c r="AE1947" i="1"/>
  <c r="AE1887" i="1"/>
  <c r="AE1741" i="1"/>
  <c r="AE2028" i="1"/>
  <c r="AE135" i="1"/>
  <c r="AE137" i="1"/>
  <c r="AE1390" i="1"/>
  <c r="AE939" i="1"/>
  <c r="AE1618" i="1"/>
  <c r="AE2414" i="1"/>
  <c r="AE970" i="1"/>
  <c r="AE1263" i="1"/>
  <c r="AE2138" i="1"/>
  <c r="AE1860" i="1"/>
  <c r="AE1457" i="1"/>
  <c r="AE2098" i="1"/>
  <c r="AE1838" i="1"/>
  <c r="AE1458" i="1"/>
  <c r="AE521" i="1"/>
  <c r="AE794" i="1"/>
  <c r="AE2003" i="1"/>
  <c r="AE469" i="1"/>
  <c r="AE387" i="1"/>
  <c r="AE522" i="1"/>
  <c r="AE1821" i="1"/>
  <c r="AE1311" i="1"/>
  <c r="AE1374" i="1"/>
  <c r="AE1375" i="1"/>
  <c r="AE1223" i="1"/>
  <c r="AE2104" i="1"/>
  <c r="AE388" i="1"/>
  <c r="AE1640" i="1"/>
  <c r="AE1822" i="1"/>
  <c r="AE2461" i="1"/>
  <c r="AE256" i="1"/>
  <c r="AE1913" i="1"/>
  <c r="AE524" i="1"/>
  <c r="AE1949" i="1"/>
  <c r="AE140" i="1"/>
  <c r="AE141" i="1"/>
  <c r="AE218" i="1"/>
  <c r="AE220" i="1"/>
  <c r="AE795" i="1"/>
  <c r="AE2410" i="1"/>
  <c r="AE2216" i="1"/>
  <c r="AE470" i="1"/>
  <c r="AE142" i="1"/>
  <c r="AE144" i="1"/>
  <c r="AE146" i="1"/>
  <c r="AE148" i="1"/>
  <c r="AE150" i="1"/>
  <c r="AE653" i="1"/>
  <c r="AE1460" i="1"/>
  <c r="AE1193" i="1"/>
  <c r="AE2150" i="1"/>
  <c r="AE438" i="1"/>
  <c r="AE1461" i="1"/>
  <c r="AE887" i="1"/>
  <c r="AE1312" i="1"/>
  <c r="AE2151" i="1"/>
  <c r="AE1621" i="1"/>
  <c r="AE1870" i="1"/>
  <c r="AE223" i="1"/>
  <c r="AE1178" i="1"/>
  <c r="AE558" i="1"/>
  <c r="AE619" i="1"/>
  <c r="AE621" i="1"/>
  <c r="AE449" i="1"/>
  <c r="AE73" i="1"/>
  <c r="AE508" i="1"/>
  <c r="AE1579" i="1"/>
  <c r="AE1851" i="1"/>
  <c r="AE1766" i="1"/>
  <c r="AE929" i="1"/>
  <c r="AE6" i="1"/>
  <c r="AE1303" i="1"/>
  <c r="AE930" i="1"/>
  <c r="AE1529" i="1"/>
  <c r="AE348" i="1"/>
  <c r="AE108" i="1"/>
  <c r="AE1160" i="1"/>
  <c r="AE1883" i="1"/>
  <c r="AE2312" i="1"/>
  <c r="AE1370" i="1"/>
  <c r="AE463" i="1"/>
  <c r="AE120" i="1"/>
  <c r="AE1912" i="1"/>
  <c r="AE1817" i="1"/>
  <c r="AE1858" i="1"/>
  <c r="AE1905" i="1"/>
  <c r="AE1550" i="1"/>
  <c r="AE1950" i="1"/>
  <c r="AE1951" i="1"/>
  <c r="AE389" i="1"/>
  <c r="AE618" i="1"/>
  <c r="AE1798" i="1"/>
  <c r="AE1991" i="1"/>
  <c r="AE2114" i="1"/>
  <c r="AE2383" i="1"/>
  <c r="AE764" i="1"/>
  <c r="AE2051" i="1"/>
  <c r="AE1661" i="1"/>
  <c r="AE311" i="1"/>
  <c r="AE1921" i="1"/>
  <c r="AE1836" i="1"/>
  <c r="AE1939" i="1"/>
  <c r="AE2374" i="1"/>
  <c r="AE850" i="1"/>
  <c r="AE1432" i="1"/>
  <c r="AE691" i="1"/>
  <c r="AE325" i="1"/>
  <c r="AE1867" i="1"/>
  <c r="AE1937" i="1"/>
  <c r="AE1300" i="1"/>
  <c r="AE1983" i="1"/>
  <c r="AE721" i="1"/>
  <c r="AE1428" i="1"/>
  <c r="AE1236" i="1"/>
  <c r="AE309" i="1"/>
  <c r="AE278" i="1"/>
  <c r="AE848" i="1"/>
  <c r="AE1960" i="1"/>
  <c r="AE1576" i="1"/>
  <c r="AE2269" i="1"/>
  <c r="AE590" i="1"/>
  <c r="AE354" i="1"/>
  <c r="AE1425" i="1"/>
  <c r="AE877" i="1"/>
  <c r="AE785" i="1"/>
  <c r="AE322" i="1"/>
  <c r="AE1365" i="1"/>
  <c r="AE2263" i="1"/>
  <c r="AE2211" i="1"/>
  <c r="AE765" i="1"/>
  <c r="AE2397" i="1"/>
  <c r="AE1581" i="1"/>
  <c r="AE2154" i="1"/>
  <c r="AE746" i="1"/>
  <c r="AE1289" i="1"/>
  <c r="AE2153" i="1"/>
  <c r="AE1214" i="1"/>
  <c r="AE1352" i="1"/>
  <c r="AE677" i="1"/>
  <c r="AE744" i="1"/>
  <c r="AE1237" i="1"/>
  <c r="AE1106" i="1"/>
  <c r="AE671" i="1"/>
  <c r="AE2326" i="1"/>
  <c r="AE879" i="1"/>
  <c r="AE451" i="1"/>
  <c r="AE369" i="1"/>
  <c r="AE1920" i="1"/>
  <c r="AE1511" i="1"/>
  <c r="AE418" i="1"/>
  <c r="AE276" i="1"/>
  <c r="AE1787" i="1"/>
  <c r="AE2250" i="1"/>
  <c r="AE1061" i="1"/>
  <c r="AE718" i="1"/>
  <c r="AE906" i="1"/>
  <c r="AE2195" i="1"/>
  <c r="AE1424" i="1"/>
  <c r="AE505" i="1"/>
  <c r="AE1111" i="1"/>
  <c r="AE448" i="1"/>
  <c r="AE77" i="1"/>
  <c r="AE760" i="1"/>
  <c r="AE244" i="1"/>
  <c r="AE2233" i="1"/>
  <c r="AE2309" i="1"/>
  <c r="AE1982" i="1"/>
  <c r="AE301" i="1"/>
  <c r="AE2073" i="1"/>
  <c r="AE272" i="1"/>
  <c r="AE1896" i="1"/>
  <c r="AE1256" i="1"/>
  <c r="AE589" i="1"/>
  <c r="AE2226" i="1"/>
  <c r="AE705" i="1"/>
  <c r="AE834" i="1"/>
  <c r="AE503" i="1"/>
  <c r="AE1504" i="1"/>
  <c r="AE1728" i="1"/>
  <c r="AE743" i="1"/>
  <c r="AE2373" i="1"/>
  <c r="AE902" i="1"/>
  <c r="AE67" i="1"/>
  <c r="AE908" i="1"/>
  <c r="AE2152" i="1"/>
  <c r="AE279" i="1"/>
  <c r="AE809" i="1"/>
  <c r="AE190" i="1"/>
  <c r="AE2244" i="1"/>
  <c r="AE228" i="1"/>
  <c r="AE689" i="1"/>
  <c r="AE1961" i="1"/>
  <c r="AE1682" i="1"/>
  <c r="AE2205" i="1"/>
  <c r="AE1962" i="1"/>
  <c r="AE2357" i="1"/>
  <c r="AE690" i="1"/>
  <c r="AE537" i="1"/>
  <c r="AE1701" i="1"/>
  <c r="AE2283" i="1"/>
  <c r="AE2343" i="1"/>
  <c r="AE191" i="1"/>
  <c r="AE1605" i="1"/>
  <c r="AE2294" i="1"/>
  <c r="AE2050" i="1"/>
  <c r="AE2415" i="1"/>
  <c r="AE1606" i="1"/>
  <c r="AE1835" i="1"/>
  <c r="AE1048" i="1"/>
  <c r="AE1184" i="1"/>
  <c r="AE1152" i="1"/>
  <c r="AE2227" i="1"/>
  <c r="AE2271" i="1"/>
  <c r="AE1410" i="1"/>
  <c r="AE430" i="1"/>
  <c r="AE2026" i="1"/>
  <c r="AE1704" i="1"/>
  <c r="AE510" i="1"/>
  <c r="AE206" i="1"/>
  <c r="AE1115" i="1"/>
  <c r="AE2427" i="1"/>
  <c r="AE541" i="1"/>
  <c r="AE281" i="1"/>
  <c r="AE1662" i="1"/>
  <c r="AE1799" i="1"/>
  <c r="AE2119" i="1"/>
  <c r="AE1879" i="1"/>
  <c r="AE1098" i="1"/>
  <c r="AE1853" i="1"/>
  <c r="AE1923" i="1"/>
  <c r="AE2181" i="1"/>
  <c r="AE1217" i="1"/>
  <c r="AE2165" i="1"/>
  <c r="AE1435" i="1"/>
  <c r="AE1663" i="1"/>
  <c r="AE597" i="1"/>
  <c r="AE999" i="1"/>
  <c r="AE1001" i="1"/>
  <c r="AE1436" i="1"/>
  <c r="AE83" i="1"/>
  <c r="AE1745" i="1"/>
  <c r="AE1437" i="1"/>
  <c r="AE2375" i="1"/>
  <c r="AE2039" i="1"/>
  <c r="AE881" i="1"/>
  <c r="AE1521" i="1"/>
  <c r="AE1880" i="1"/>
  <c r="AE1854" i="1"/>
  <c r="AE453" i="1"/>
  <c r="AE2327" i="1"/>
  <c r="AE1338" i="1"/>
  <c r="AE927" i="1"/>
  <c r="AE2040" i="1"/>
  <c r="AE1992" i="1"/>
  <c r="AE1367" i="1"/>
  <c r="AE1068" i="1"/>
  <c r="AE1026" i="1"/>
  <c r="AE207" i="1"/>
  <c r="AE672" i="1"/>
  <c r="AE1027" i="1"/>
  <c r="AE1665" i="1"/>
  <c r="AE2418" i="1"/>
  <c r="AE928" i="1"/>
  <c r="AE208" i="1"/>
  <c r="AE2041" i="1"/>
  <c r="AE2310" i="1"/>
  <c r="AE2264" i="1"/>
  <c r="AE2371" i="1"/>
  <c r="AE852" i="1"/>
  <c r="AE85" i="1"/>
  <c r="AE87" i="1"/>
  <c r="AE89" i="1"/>
  <c r="AE91" i="1"/>
  <c r="AE93" i="1"/>
  <c r="AE95" i="1"/>
  <c r="AE97" i="1"/>
  <c r="AE99" i="1"/>
  <c r="AE101" i="1"/>
  <c r="AE1965" i="1"/>
  <c r="AE545" i="1"/>
  <c r="AE2192" i="1"/>
  <c r="AE2282" i="1"/>
  <c r="AE1360" i="1"/>
  <c r="AE63" i="1"/>
  <c r="AE189" i="1"/>
  <c r="AE2093" i="1"/>
  <c r="AE1040" i="1"/>
  <c r="AE368" i="1"/>
  <c r="AE280" i="1"/>
  <c r="AE1700" i="1"/>
  <c r="AE1731" i="1"/>
  <c r="AE1388" i="1"/>
  <c r="AE1112" i="1"/>
  <c r="AE2438" i="1"/>
  <c r="AE1813" i="1"/>
  <c r="AE1936" i="1"/>
  <c r="AE1834" i="1"/>
  <c r="AE1063" i="1"/>
  <c r="AE1047" i="1"/>
  <c r="AE538" i="1"/>
  <c r="AE1897" i="1"/>
  <c r="AE1990" i="1"/>
  <c r="AE2270" i="1"/>
  <c r="AE1299" i="1"/>
  <c r="AE1362" i="1"/>
  <c r="AE2387" i="1"/>
  <c r="AE1427" i="1"/>
  <c r="AE1351" i="1"/>
  <c r="AE1660" i="1"/>
  <c r="AE1849" i="1"/>
  <c r="AE592" i="1"/>
  <c r="AE1866" i="1"/>
  <c r="AE1185" i="1"/>
  <c r="AE2369" i="1"/>
  <c r="AE692" i="1"/>
  <c r="AE1703" i="1"/>
  <c r="AE1788" i="1"/>
  <c r="AE1922" i="1"/>
  <c r="AE1518" i="1"/>
  <c r="AE205" i="1"/>
  <c r="AE1852" i="1"/>
  <c r="AE1258" i="1"/>
  <c r="AE540" i="1"/>
  <c r="AE646" i="1"/>
  <c r="AE1733" i="1"/>
  <c r="AE2245" i="1"/>
  <c r="AE2078" i="1"/>
  <c r="AE2120" i="1"/>
  <c r="AE1397" i="1"/>
  <c r="AE1157" i="1"/>
  <c r="AE1519" i="1"/>
  <c r="AE2157" i="1"/>
  <c r="AE373" i="1"/>
  <c r="AE678" i="1"/>
  <c r="AE542" i="1"/>
  <c r="AE2144" i="1"/>
  <c r="AE660" i="1"/>
  <c r="AE1776" i="1"/>
  <c r="AE1000" i="1"/>
  <c r="AE1520" i="1"/>
  <c r="AE347" i="1"/>
  <c r="AE1301" i="1"/>
  <c r="AE2155" i="1"/>
  <c r="AE1438" i="1"/>
  <c r="AE2156" i="1"/>
  <c r="AE511" i="1"/>
  <c r="AE882" i="1"/>
  <c r="AE693" i="1"/>
  <c r="AE374" i="1"/>
  <c r="AE786" i="1"/>
  <c r="AE543" i="1"/>
  <c r="AE2252" i="1"/>
  <c r="AE665" i="1"/>
  <c r="AE512" i="1"/>
  <c r="AE1366" i="1"/>
  <c r="AE2430" i="1"/>
  <c r="AE1238" i="1"/>
  <c r="AE725" i="1"/>
  <c r="AE454" i="1"/>
  <c r="AE513" i="1"/>
  <c r="AE292" i="1"/>
  <c r="AE1664" i="1"/>
  <c r="AE1666" i="1"/>
  <c r="AE2347" i="1"/>
  <c r="AE544" i="1"/>
  <c r="AE455" i="1"/>
  <c r="AE2042" i="1"/>
  <c r="AE2027" i="1"/>
  <c r="AE2400" i="1"/>
  <c r="AE1734" i="1"/>
  <c r="AE84" i="1"/>
  <c r="AE86" i="1"/>
  <c r="AE88" i="1"/>
  <c r="AE90" i="1"/>
  <c r="AE92" i="1"/>
  <c r="AE94" i="1"/>
  <c r="AE96" i="1"/>
  <c r="AE98" i="1"/>
  <c r="AE100" i="1"/>
  <c r="AE102" i="1"/>
  <c r="AE2182" i="1"/>
  <c r="AE209" i="1"/>
  <c r="AE1697" i="1"/>
  <c r="AE846" i="1"/>
  <c r="AE1604" i="1"/>
  <c r="AE2462" i="1"/>
  <c r="AE1153" i="1"/>
  <c r="AE1850" i="1"/>
  <c r="AE1395" i="1"/>
  <c r="AE1105" i="1"/>
  <c r="AE2221" i="1"/>
  <c r="AE1702" i="1"/>
  <c r="AE2339" i="1"/>
  <c r="AE1634" i="1"/>
  <c r="AE81" i="1"/>
  <c r="AE593" i="1"/>
  <c r="AE1154" i="1"/>
  <c r="AE1908" i="1"/>
  <c r="AE1984" i="1"/>
  <c r="AE1753" i="1"/>
  <c r="AE1430" i="1"/>
  <c r="AE2251" i="1"/>
  <c r="AE1963" i="1"/>
  <c r="AE1646" i="1"/>
  <c r="AE2408" i="1"/>
  <c r="AE2036" i="1"/>
  <c r="AE291" i="1"/>
  <c r="AE1155" i="1"/>
  <c r="AE1064" i="1"/>
  <c r="AE346" i="1"/>
  <c r="AE1364" i="1"/>
  <c r="AE326" i="1"/>
  <c r="AE328" i="1"/>
  <c r="AE1678" i="1"/>
  <c r="AE1814" i="1"/>
  <c r="AE1512" i="1"/>
  <c r="AE1608" i="1"/>
  <c r="AE1431" i="1"/>
  <c r="AE745" i="1"/>
  <c r="AE2417" i="1"/>
  <c r="AE1156" i="1"/>
  <c r="AE2210" i="1"/>
  <c r="AE303" i="1"/>
  <c r="AE762" i="1"/>
  <c r="AE2302" i="1"/>
  <c r="AE2299" i="1"/>
  <c r="AE1876" i="1"/>
  <c r="AE2037" i="1"/>
  <c r="AE1113" i="1"/>
  <c r="AE370" i="1"/>
  <c r="AE310" i="1"/>
  <c r="AE2094" i="1"/>
  <c r="AE595" i="1"/>
  <c r="AE1513" i="1"/>
  <c r="AE851" i="1"/>
  <c r="AE2278" i="1"/>
  <c r="AE452" i="1"/>
  <c r="AE1041" i="1"/>
  <c r="AE329" i="1"/>
  <c r="AE1815" i="1"/>
  <c r="AE1610" i="1"/>
  <c r="AE1514" i="1"/>
  <c r="AE539" i="1"/>
  <c r="AE1515" i="1"/>
  <c r="AE1433" i="1"/>
  <c r="AE1065" i="1"/>
  <c r="AE1940" i="1"/>
  <c r="AE1434" i="1"/>
  <c r="AE371" i="1"/>
  <c r="AE1216" i="1"/>
  <c r="AE880" i="1"/>
  <c r="AE1114" i="1"/>
  <c r="AE2428" i="1"/>
  <c r="AE1516" i="1"/>
  <c r="AE1517" i="1"/>
  <c r="AE645" i="1"/>
  <c r="AE509" i="1"/>
  <c r="AE2117" i="1"/>
  <c r="AE372" i="1"/>
  <c r="AE1765" i="1"/>
  <c r="AE1066" i="1"/>
  <c r="AE2304" i="1"/>
  <c r="AE1767" i="1"/>
  <c r="AE723" i="1"/>
  <c r="AE204" i="1"/>
  <c r="AE1583" i="1"/>
  <c r="AE1878" i="1"/>
  <c r="AE2118" i="1"/>
  <c r="AE1781" i="1"/>
  <c r="AE1902" i="1"/>
  <c r="AE1964" i="1"/>
  <c r="AE1067" i="1"/>
  <c r="AE1941" i="1"/>
  <c r="AE2265" i="1"/>
  <c r="AE546" i="1"/>
  <c r="AE1302" i="1"/>
  <c r="AE171" i="1"/>
  <c r="AE1522" i="1"/>
  <c r="AE810" i="1"/>
  <c r="AE2351" i="1"/>
  <c r="AE547" i="1"/>
  <c r="AE1789" i="1"/>
  <c r="AE2459" i="1"/>
  <c r="AE103" i="1"/>
  <c r="AE105" i="1"/>
  <c r="AE2079" i="1"/>
  <c r="AE330" i="1"/>
  <c r="AE431" i="1"/>
  <c r="AE210" i="1"/>
  <c r="AE1837" i="1"/>
  <c r="AE1523" i="1"/>
  <c r="AE1175" i="1"/>
  <c r="AE2311" i="1"/>
  <c r="AE2166" i="1"/>
  <c r="AE1524" i="1"/>
  <c r="AE1049" i="1"/>
  <c r="AE282" i="1"/>
  <c r="AE5" i="1"/>
  <c r="AE7" i="1"/>
  <c r="AE1530" i="1"/>
  <c r="AE2333" i="1"/>
  <c r="AE2081" i="1"/>
  <c r="AE106" i="1"/>
  <c r="AE790" i="1"/>
  <c r="AE1304" i="1"/>
  <c r="AE356" i="1"/>
  <c r="AE1869" i="1"/>
  <c r="AE932" i="1"/>
  <c r="AE2133" i="1"/>
  <c r="AE548" i="1"/>
  <c r="AE1441" i="1"/>
  <c r="AE600" i="1"/>
  <c r="AE1969" i="1"/>
  <c r="AE1532" i="1"/>
  <c r="AE749" i="1"/>
  <c r="AE2419" i="1"/>
  <c r="AE766" i="1"/>
  <c r="AE109" i="1"/>
  <c r="AE377" i="1"/>
  <c r="AE460" i="1"/>
  <c r="AE1186" i="1"/>
  <c r="AE768" i="1"/>
  <c r="AE770" i="1"/>
  <c r="AE2413" i="1"/>
  <c r="AE673" i="1"/>
  <c r="AE9" i="1"/>
  <c r="AE11" i="1"/>
  <c r="AE13" i="1"/>
  <c r="AE15" i="1"/>
  <c r="AE1707" i="1"/>
  <c r="AE1903" i="1"/>
  <c r="AE1050" i="1"/>
  <c r="AE959" i="1"/>
  <c r="AE111" i="1"/>
  <c r="AE113" i="1"/>
  <c r="AE115" i="1"/>
  <c r="AE117" i="1"/>
  <c r="AE1442" i="1"/>
  <c r="AE1585" i="1"/>
  <c r="AE2185" i="1"/>
  <c r="AE602" i="1"/>
  <c r="AE791" i="1"/>
  <c r="AE1635" i="1"/>
  <c r="AE1072" i="1"/>
  <c r="AE1462" i="1"/>
  <c r="AE1168" i="1"/>
  <c r="AE1679" i="1"/>
  <c r="AE940" i="1"/>
  <c r="AE987" i="1"/>
  <c r="AE2246" i="1"/>
  <c r="AE2171" i="1"/>
  <c r="AE2253" i="1"/>
  <c r="AE65" i="1"/>
  <c r="AE367" i="1"/>
  <c r="AE321" i="1"/>
  <c r="AE323" i="1"/>
  <c r="AE1183" i="1"/>
  <c r="AE504" i="1"/>
  <c r="AE1057" i="1"/>
  <c r="AE1058" i="1"/>
  <c r="AE1059" i="1"/>
  <c r="AE903" i="1"/>
  <c r="AE847" i="1"/>
  <c r="AE202" i="1"/>
  <c r="AE1932" i="1"/>
  <c r="AE1959" i="1"/>
  <c r="AE904" i="1"/>
  <c r="AE1933" i="1"/>
  <c r="AE1213" i="1"/>
  <c r="AE716" i="1"/>
  <c r="AE1929" i="1"/>
  <c r="AE271" i="1"/>
  <c r="AE1235" i="1"/>
  <c r="AE450" i="1"/>
  <c r="AE878" i="1"/>
  <c r="AE2009" i="1"/>
  <c r="AE1060" i="1"/>
  <c r="AE1645" i="1"/>
  <c r="AE1833" i="1"/>
  <c r="AE71" i="1"/>
  <c r="AE302" i="1"/>
  <c r="AE308" i="1"/>
  <c r="AE324" i="1"/>
  <c r="AE835" i="1"/>
  <c r="AE1298" i="1"/>
  <c r="AE2077" i="1"/>
  <c r="AE2384" i="1"/>
  <c r="AE1934" i="1"/>
  <c r="AE2390" i="1"/>
  <c r="AE591" i="1"/>
  <c r="AE1730" i="1"/>
  <c r="AE1510" i="1"/>
  <c r="AE1062" i="1"/>
  <c r="AE2325" i="1"/>
  <c r="AE1935" i="1"/>
  <c r="AE644" i="1"/>
  <c r="AE2290" i="1"/>
  <c r="AE2338" i="1"/>
  <c r="AE2407" i="1"/>
  <c r="AE759" i="1"/>
  <c r="AE761" i="1"/>
  <c r="AE72" i="1"/>
  <c r="AE74" i="1"/>
  <c r="AE76" i="1"/>
  <c r="AE78" i="1"/>
  <c r="AE80" i="1"/>
  <c r="AE664" i="1"/>
  <c r="AE277" i="1"/>
  <c r="AE1764" i="1"/>
  <c r="AE2292" i="1"/>
  <c r="AE1350" i="1"/>
  <c r="AE720" i="1"/>
  <c r="AE907" i="1"/>
  <c r="AE1577" i="1"/>
  <c r="AE2356" i="1"/>
  <c r="AE1387" i="1"/>
  <c r="AE2295" i="1"/>
  <c r="AE957" i="1"/>
  <c r="AE1816" i="1"/>
  <c r="AE811" i="1"/>
  <c r="AE1525" i="1"/>
  <c r="AE2331" i="1"/>
  <c r="AE433" i="1"/>
  <c r="AE1528" i="1"/>
  <c r="AE884" i="1"/>
  <c r="AE1158" i="1"/>
  <c r="AE434" i="1"/>
  <c r="AE2103" i="1"/>
  <c r="AE1612" i="1"/>
  <c r="AE1368" i="1"/>
  <c r="AE1999" i="1"/>
  <c r="AE1735" i="1"/>
  <c r="AE706" i="1"/>
  <c r="AE1028" i="1"/>
  <c r="AE599" i="1"/>
  <c r="AE910" i="1"/>
  <c r="AE514" i="1"/>
  <c r="AE2285" i="1"/>
  <c r="AE1099" i="1"/>
  <c r="AE2259" i="1"/>
  <c r="AE2198" i="1"/>
  <c r="AE376" i="1"/>
  <c r="AE1613" i="1"/>
  <c r="AE515" i="1"/>
  <c r="AE789" i="1"/>
  <c r="AE2183" i="1"/>
  <c r="AE1071" i="1"/>
  <c r="AE1116" i="1"/>
  <c r="AE2382" i="1"/>
  <c r="AE726" i="1"/>
  <c r="AE1736" i="1"/>
  <c r="AE1705" i="1"/>
  <c r="AE1218" i="1"/>
  <c r="AE931" i="1"/>
  <c r="AE1159" i="1"/>
  <c r="AE1439" i="1"/>
  <c r="AE2184" i="1"/>
  <c r="AE813" i="1"/>
  <c r="AE2082" i="1"/>
  <c r="AE1667" i="1"/>
  <c r="AE647" i="1"/>
  <c r="AE814" i="1"/>
  <c r="AE2136" i="1"/>
  <c r="AE968" i="1"/>
  <c r="AE247" i="1"/>
  <c r="AE1708" i="1"/>
  <c r="AE1201" i="1"/>
  <c r="AE1709" i="1"/>
  <c r="AE1273" i="1"/>
  <c r="AE1031" i="1"/>
  <c r="AE2391" i="1"/>
  <c r="AE1710" i="1"/>
  <c r="AE1856" i="1"/>
  <c r="AE911" i="1"/>
  <c r="AE1305" i="1"/>
  <c r="AE1910" i="1"/>
  <c r="AE603" i="1"/>
  <c r="AE661" i="1"/>
  <c r="AE1615" i="1"/>
  <c r="AE2404" i="1"/>
  <c r="AE1754" i="1"/>
  <c r="AE2213" i="1"/>
  <c r="AE679" i="1"/>
  <c r="AE2385" i="1"/>
  <c r="AE380" i="1"/>
  <c r="AE211" i="1"/>
  <c r="AE1274" i="1"/>
  <c r="AE1648" i="1"/>
  <c r="AE349" i="1"/>
  <c r="AE2420" i="1"/>
  <c r="AE1307" i="1"/>
  <c r="AE1711" i="1"/>
  <c r="AE771" i="1"/>
  <c r="AE817" i="1"/>
  <c r="AE249" i="1"/>
  <c r="AE1942" i="1"/>
  <c r="AE27" i="1"/>
  <c r="AE312" i="1"/>
  <c r="AE1911" i="1"/>
  <c r="AE1162" i="1"/>
  <c r="AE727" i="1"/>
  <c r="AE2301" i="1"/>
  <c r="AE119" i="1"/>
  <c r="AE2145" i="1"/>
  <c r="AE1118" i="1"/>
  <c r="AE1073" i="1"/>
  <c r="AE2146" i="1"/>
  <c r="AE1800" i="1"/>
  <c r="AE381" i="1"/>
  <c r="AE122" i="1"/>
  <c r="AE1075" i="1"/>
  <c r="AE230" i="1"/>
  <c r="AE1857" i="1"/>
  <c r="AE332" i="1"/>
  <c r="AE550" i="1"/>
  <c r="AE1536" i="1"/>
  <c r="AE2359" i="1"/>
  <c r="AE650" i="1"/>
  <c r="AE2053" i="1"/>
  <c r="AE2422" i="1"/>
  <c r="AE969" i="1"/>
  <c r="AE914" i="1"/>
  <c r="AE304" i="1"/>
  <c r="AE293" i="1"/>
  <c r="AE1537" i="1"/>
  <c r="AE2361" i="1"/>
  <c r="AE1538" i="1"/>
  <c r="AE1791" i="1"/>
  <c r="AE1444" i="1"/>
  <c r="AE1445" i="1"/>
  <c r="AE2096" i="1"/>
  <c r="AE1539" i="1"/>
  <c r="AE1978" i="1"/>
  <c r="AE1241" i="1"/>
  <c r="AE2296" i="1"/>
  <c r="AE1540" i="1"/>
  <c r="AE605" i="1"/>
  <c r="AE213" i="1"/>
  <c r="AE1542" i="1"/>
  <c r="AE1260" i="1"/>
  <c r="AE2168" i="1"/>
  <c r="AE2275" i="1"/>
  <c r="AE1399" i="1"/>
  <c r="AE18" i="1"/>
  <c r="AE20" i="1"/>
  <c r="AE22" i="1"/>
  <c r="AE24" i="1"/>
  <c r="AE1638" i="1"/>
  <c r="AE2186" i="1"/>
  <c r="AE1446" i="1"/>
  <c r="AE1543" i="1"/>
  <c r="AE1122" i="1"/>
  <c r="AE651" i="1"/>
  <c r="AE1668" i="1"/>
  <c r="AE518" i="1"/>
  <c r="AE215" i="1"/>
  <c r="AE936" i="1"/>
  <c r="AE1544" i="1"/>
  <c r="AE1944" i="1"/>
  <c r="AE1309" i="1"/>
  <c r="AE2199" i="1"/>
  <c r="AE837" i="1"/>
  <c r="AE854" i="1"/>
  <c r="AE125" i="1"/>
  <c r="AE127" i="1"/>
  <c r="K29" i="2"/>
  <c r="K34" i="2"/>
  <c r="K38" i="2"/>
  <c r="K42" i="2"/>
  <c r="K46" i="2"/>
  <c r="K50" i="2"/>
  <c r="K54" i="2"/>
  <c r="K58" i="2"/>
  <c r="K62" i="2"/>
  <c r="K66" i="2"/>
  <c r="K70" i="2"/>
  <c r="K74" i="2"/>
  <c r="K78" i="2"/>
  <c r="K82" i="2"/>
  <c r="K86" i="2"/>
  <c r="K90" i="2"/>
  <c r="K94" i="2"/>
  <c r="K98" i="2"/>
  <c r="K102" i="2"/>
  <c r="K106" i="2"/>
  <c r="K110" i="2"/>
  <c r="K114" i="2"/>
  <c r="K118" i="2"/>
  <c r="K122" i="2"/>
  <c r="K126" i="2"/>
  <c r="K130" i="2"/>
  <c r="K134" i="2"/>
  <c r="K138" i="2"/>
  <c r="K142" i="2"/>
  <c r="K146" i="2"/>
  <c r="K150" i="2"/>
  <c r="K154" i="2"/>
  <c r="K158" i="2"/>
  <c r="K162" i="2"/>
  <c r="K166" i="2"/>
  <c r="K170" i="2"/>
  <c r="K174" i="2"/>
  <c r="K178" i="2"/>
  <c r="K182" i="2"/>
  <c r="K186" i="2"/>
  <c r="K190" i="2"/>
  <c r="K194" i="2"/>
  <c r="K198" i="2"/>
  <c r="K202" i="2"/>
  <c r="K206" i="2"/>
  <c r="K210" i="2"/>
  <c r="K214" i="2"/>
  <c r="K218" i="2"/>
  <c r="K222" i="2"/>
  <c r="K226" i="2"/>
  <c r="K230" i="2"/>
  <c r="K234" i="2"/>
  <c r="K899" i="2"/>
  <c r="K903" i="2"/>
  <c r="K907" i="2"/>
  <c r="K911" i="2"/>
  <c r="K915" i="2"/>
  <c r="K919" i="2"/>
  <c r="K923" i="2"/>
  <c r="K927" i="2"/>
  <c r="K943" i="2"/>
  <c r="K998" i="2"/>
  <c r="K1014" i="2"/>
  <c r="K1030" i="2"/>
  <c r="K1046" i="2"/>
  <c r="K1062" i="2"/>
  <c r="K1078" i="2"/>
  <c r="K1094" i="2"/>
  <c r="K1110" i="2"/>
  <c r="K1126" i="2"/>
  <c r="K1142" i="2"/>
  <c r="K33" i="2"/>
  <c r="K37" i="2"/>
  <c r="K41" i="2"/>
  <c r="K45" i="2"/>
  <c r="K49" i="2"/>
  <c r="K53" i="2"/>
  <c r="K57" i="2"/>
  <c r="K61" i="2"/>
  <c r="K65" i="2"/>
  <c r="K69" i="2"/>
  <c r="K73" i="2"/>
  <c r="K77" i="2"/>
  <c r="K81" i="2"/>
  <c r="K85" i="2"/>
  <c r="K89" i="2"/>
  <c r="K93" i="2"/>
  <c r="K97" i="2"/>
  <c r="K101" i="2"/>
  <c r="K105" i="2"/>
  <c r="K109" i="2"/>
  <c r="K113" i="2"/>
  <c r="K117" i="2"/>
  <c r="K121" i="2"/>
  <c r="K125" i="2"/>
  <c r="K129" i="2"/>
  <c r="K133" i="2"/>
  <c r="K137" i="2"/>
  <c r="K141" i="2"/>
  <c r="K145" i="2"/>
  <c r="K149" i="2"/>
  <c r="K153" i="2"/>
  <c r="K157" i="2"/>
  <c r="K161" i="2"/>
  <c r="K165" i="2"/>
  <c r="K169" i="2"/>
  <c r="K173" i="2"/>
  <c r="K177" i="2"/>
  <c r="K181" i="2"/>
  <c r="K185" i="2"/>
  <c r="K189" i="2"/>
  <c r="K193" i="2"/>
  <c r="K197" i="2"/>
  <c r="K201" i="2"/>
  <c r="K205" i="2"/>
  <c r="K209" i="2"/>
  <c r="K213" i="2"/>
  <c r="K217" i="2"/>
  <c r="K221" i="2"/>
  <c r="K225" i="2"/>
  <c r="K229" i="2"/>
  <c r="K233" i="2"/>
  <c r="K1203" i="2"/>
  <c r="K36" i="2"/>
  <c r="K40" i="2"/>
  <c r="K48" i="2"/>
  <c r="K52" i="2"/>
  <c r="K56" i="2"/>
  <c r="K60" i="2"/>
  <c r="K68" i="2"/>
  <c r="K72" i="2"/>
  <c r="K76" i="2"/>
  <c r="K80" i="2"/>
  <c r="K84" i="2"/>
  <c r="K88" i="2"/>
  <c r="K92" i="2"/>
  <c r="K96" i="2"/>
  <c r="K108" i="2"/>
  <c r="K120" i="2"/>
  <c r="K124" i="2"/>
  <c r="K128" i="2"/>
  <c r="K132" i="2"/>
  <c r="K136" i="2"/>
  <c r="K164" i="2"/>
  <c r="K172" i="2"/>
  <c r="K176" i="2"/>
  <c r="K180" i="2"/>
  <c r="K184" i="2"/>
  <c r="K188" i="2"/>
  <c r="K200" i="2"/>
  <c r="K216" i="2"/>
  <c r="K220" i="2"/>
  <c r="K232" i="2"/>
  <c r="K990" i="2"/>
  <c r="K1006" i="2"/>
  <c r="K1022" i="2"/>
  <c r="K1038" i="2"/>
  <c r="K1054" i="2"/>
  <c r="K1070" i="2"/>
  <c r="K1086" i="2"/>
  <c r="K1102" i="2"/>
  <c r="K1118" i="2"/>
  <c r="K1134" i="2"/>
  <c r="K1150" i="2"/>
  <c r="K898" i="2"/>
  <c r="K902" i="2"/>
  <c r="K906" i="2"/>
  <c r="K910" i="2"/>
  <c r="K914" i="2"/>
  <c r="K918" i="2"/>
  <c r="K922" i="2"/>
  <c r="K926" i="2"/>
  <c r="K942" i="2"/>
  <c r="K957" i="2"/>
  <c r="K961" i="2"/>
  <c r="K965" i="2"/>
  <c r="K969" i="2"/>
  <c r="K973" i="2"/>
  <c r="K977" i="2"/>
  <c r="K981" i="2"/>
  <c r="K987" i="2"/>
  <c r="K995" i="2"/>
  <c r="K1003" i="2"/>
  <c r="K1011" i="2"/>
  <c r="K1019" i="2"/>
  <c r="K1027" i="2"/>
  <c r="K1035" i="2"/>
  <c r="K1043" i="2"/>
  <c r="K1051" i="2"/>
  <c r="K1059" i="2"/>
  <c r="K1067" i="2"/>
  <c r="K1075" i="2"/>
  <c r="K1083" i="2"/>
  <c r="K1091" i="2"/>
  <c r="K1099" i="2"/>
  <c r="K1107" i="2"/>
  <c r="K1115" i="2"/>
  <c r="K1123" i="2"/>
  <c r="K1131" i="2"/>
  <c r="K1139" i="2"/>
  <c r="K1147" i="2"/>
  <c r="K1153" i="2"/>
  <c r="K1157" i="2"/>
  <c r="K1161" i="2"/>
  <c r="K1165" i="2"/>
  <c r="K1169" i="2"/>
  <c r="K1173" i="2"/>
  <c r="K1177" i="2"/>
  <c r="K1181" i="2"/>
  <c r="K1185" i="2"/>
  <c r="K1189" i="2"/>
  <c r="K1193" i="2"/>
  <c r="K1197" i="2"/>
  <c r="K1201" i="2"/>
  <c r="K1205" i="2"/>
  <c r="K1209" i="2"/>
  <c r="K1213" i="2"/>
  <c r="K1217" i="2"/>
  <c r="K1221" i="2"/>
  <c r="K1225" i="2"/>
  <c r="K1229" i="2"/>
  <c r="K1233" i="2"/>
  <c r="K1237" i="2"/>
  <c r="K1241" i="2"/>
  <c r="K1245" i="2"/>
  <c r="K1249" i="2"/>
  <c r="K1253" i="2"/>
  <c r="K1257" i="2"/>
  <c r="K1261" i="2"/>
  <c r="K1265" i="2"/>
  <c r="K1269" i="2"/>
  <c r="K1273" i="2"/>
  <c r="K1277" i="2"/>
  <c r="K1281" i="2"/>
  <c r="K1285" i="2"/>
  <c r="K1289" i="2"/>
  <c r="K1293" i="2"/>
  <c r="K1297" i="2"/>
  <c r="K1301" i="2"/>
  <c r="K1305" i="2"/>
  <c r="K1309" i="2"/>
  <c r="K1313" i="2"/>
  <c r="K960" i="2"/>
  <c r="K964" i="2"/>
  <c r="K968" i="2"/>
  <c r="K972" i="2"/>
  <c r="K976" i="2"/>
  <c r="K980" i="2"/>
  <c r="K984" i="2"/>
  <c r="K992" i="2"/>
  <c r="K1000" i="2"/>
  <c r="K1008" i="2"/>
  <c r="K1016" i="2"/>
  <c r="K1024" i="2"/>
  <c r="K1032" i="2"/>
  <c r="K1040" i="2"/>
  <c r="K1048" i="2"/>
  <c r="K1056" i="2"/>
  <c r="K1064" i="2"/>
  <c r="K1072" i="2"/>
  <c r="K1080" i="2"/>
  <c r="K1088" i="2"/>
  <c r="K1096" i="2"/>
  <c r="K1104" i="2"/>
  <c r="K1112" i="2"/>
  <c r="K1120" i="2"/>
  <c r="K1128" i="2"/>
  <c r="K1136" i="2"/>
  <c r="K1144" i="2"/>
  <c r="K1152" i="2"/>
  <c r="K1156" i="2"/>
  <c r="K1160" i="2"/>
  <c r="K1164" i="2"/>
  <c r="K1168" i="2"/>
  <c r="K1172" i="2"/>
  <c r="K1176" i="2"/>
  <c r="K1180" i="2"/>
  <c r="K1184" i="2"/>
  <c r="K1188" i="2"/>
  <c r="K1192" i="2"/>
  <c r="K1196" i="2"/>
  <c r="K1200" i="2"/>
  <c r="K1204" i="2"/>
  <c r="K1208" i="2"/>
  <c r="K1212" i="2"/>
  <c r="K1216" i="2"/>
  <c r="K1220" i="2"/>
  <c r="K1224" i="2"/>
  <c r="K1228" i="2"/>
  <c r="K1232" i="2"/>
  <c r="K1236" i="2"/>
  <c r="K1240" i="2"/>
  <c r="K1244" i="2"/>
  <c r="K1248" i="2"/>
  <c r="K1252" i="2"/>
  <c r="K1256" i="2"/>
  <c r="K1260" i="2"/>
  <c r="K1264" i="2"/>
  <c r="K1268" i="2"/>
  <c r="K1272" i="2"/>
  <c r="K1276" i="2"/>
  <c r="K1280" i="2"/>
  <c r="K1284" i="2"/>
  <c r="K1288" i="2"/>
  <c r="K1292" i="2"/>
  <c r="K1296" i="2"/>
  <c r="K1300" i="2"/>
  <c r="K1304" i="2"/>
  <c r="K1308" i="2"/>
  <c r="K1312" i="2"/>
  <c r="K1686" i="2"/>
  <c r="K1694" i="2"/>
  <c r="K1698" i="2"/>
  <c r="K1705" i="2"/>
  <c r="K1721" i="2"/>
  <c r="K1725" i="2"/>
  <c r="K1729" i="2"/>
  <c r="K1733" i="2"/>
  <c r="K1737" i="2"/>
  <c r="K1741" i="2"/>
  <c r="K1745" i="2"/>
  <c r="K1749" i="2"/>
  <c r="K1753" i="2"/>
  <c r="K1757" i="2"/>
  <c r="K1761" i="2"/>
  <c r="K1773" i="2"/>
  <c r="K1876" i="2"/>
  <c r="K1905" i="2"/>
  <c r="K1909" i="2"/>
  <c r="K1913" i="2"/>
  <c r="K1917" i="2"/>
  <c r="K1921" i="2"/>
  <c r="K1925" i="2"/>
  <c r="K1929" i="2"/>
  <c r="K1941" i="2"/>
  <c r="K1945" i="2"/>
  <c r="K1949" i="2"/>
  <c r="K1953" i="2"/>
  <c r="K1960" i="2"/>
  <c r="K2088" i="2"/>
  <c r="K2124" i="2"/>
  <c r="K2134" i="2"/>
  <c r="K2138" i="2"/>
  <c r="K2142" i="2"/>
  <c r="K2146" i="2"/>
  <c r="K2150" i="2"/>
  <c r="K2154" i="2"/>
  <c r="K2158" i="2"/>
  <c r="K2162" i="2"/>
  <c r="K2166" i="2"/>
  <c r="K2170" i="2"/>
  <c r="K2174" i="2"/>
  <c r="K2178" i="2"/>
  <c r="K2182" i="2"/>
  <c r="K2185" i="2"/>
  <c r="K2189" i="2"/>
  <c r="K2193" i="2"/>
  <c r="K2197" i="2"/>
  <c r="K2201" i="2"/>
  <c r="K2205" i="2"/>
  <c r="K2221" i="2"/>
  <c r="K1693" i="2"/>
  <c r="K1700" i="2"/>
  <c r="K1780" i="2"/>
  <c r="K1784" i="2"/>
  <c r="K1788" i="2"/>
  <c r="K1792" i="2"/>
  <c r="K1796" i="2"/>
  <c r="K1800" i="2"/>
  <c r="K1804" i="2"/>
  <c r="K1808" i="2"/>
  <c r="K1812" i="2"/>
  <c r="K1816" i="2"/>
  <c r="K1820" i="2"/>
  <c r="K1824" i="2"/>
  <c r="K1828" i="2"/>
  <c r="K1832" i="2"/>
  <c r="K1836" i="2"/>
  <c r="K1840" i="2"/>
  <c r="K1844" i="2"/>
  <c r="K1848" i="2"/>
  <c r="K1852" i="2"/>
  <c r="K1856" i="2"/>
  <c r="K1860" i="2"/>
  <c r="K1864" i="2"/>
  <c r="K1868" i="2"/>
  <c r="K1871" i="2"/>
  <c r="K1875" i="2"/>
  <c r="K1879" i="2"/>
  <c r="K1884" i="2"/>
  <c r="K1888" i="2"/>
  <c r="K1892" i="2"/>
  <c r="K1896" i="2"/>
  <c r="K1900" i="2"/>
  <c r="K1904" i="2"/>
  <c r="K1908" i="2"/>
  <c r="K1916" i="2"/>
  <c r="K1920" i="2"/>
  <c r="K1924" i="2"/>
  <c r="K1931" i="2"/>
  <c r="K1935" i="2"/>
  <c r="K1939" i="2"/>
  <c r="K1952" i="2"/>
  <c r="K1955" i="2"/>
  <c r="K1959" i="2"/>
  <c r="K1963" i="2"/>
  <c r="K2184" i="2"/>
  <c r="K2188" i="2"/>
  <c r="K2192" i="2"/>
  <c r="K2196" i="2"/>
  <c r="K2200" i="2"/>
  <c r="K2204" i="2"/>
  <c r="K2214" i="2"/>
  <c r="K2220" i="2"/>
  <c r="K1688" i="2"/>
  <c r="K1692" i="2"/>
  <c r="K1696" i="2"/>
  <c r="K1699" i="2"/>
  <c r="K1703" i="2"/>
  <c r="K1707" i="2"/>
  <c r="K1711" i="2"/>
  <c r="K1715" i="2"/>
  <c r="K1719" i="2"/>
  <c r="K1723" i="2"/>
  <c r="K1727" i="2"/>
  <c r="K1731" i="2"/>
  <c r="K1735" i="2"/>
  <c r="K1739" i="2"/>
  <c r="K1743" i="2"/>
  <c r="K2090" i="2"/>
  <c r="K2094" i="2"/>
  <c r="K2098" i="2"/>
  <c r="K2102" i="2"/>
  <c r="K2106" i="2"/>
  <c r="K2110" i="2"/>
  <c r="K2114" i="2"/>
  <c r="K2118" i="2"/>
  <c r="K2122" i="2"/>
  <c r="K2183" i="2"/>
  <c r="K2207" i="2"/>
  <c r="K2213" i="2"/>
  <c r="K2223" i="2"/>
  <c r="K1746" i="2"/>
  <c r="K1750" i="2"/>
  <c r="K1754" i="2"/>
  <c r="K1758" i="2"/>
  <c r="K1762" i="2"/>
  <c r="K1766" i="2"/>
  <c r="K1770" i="2"/>
  <c r="K1778" i="2"/>
  <c r="K1782" i="2"/>
  <c r="K1786" i="2"/>
  <c r="K1790" i="2"/>
  <c r="K1794" i="2"/>
  <c r="K1798" i="2"/>
  <c r="K1802" i="2"/>
  <c r="K1806" i="2"/>
  <c r="K1810" i="2"/>
  <c r="K1814" i="2"/>
  <c r="K1818" i="2"/>
  <c r="K1822" i="2"/>
  <c r="K1826" i="2"/>
  <c r="K1830" i="2"/>
  <c r="K1834" i="2"/>
  <c r="K1838" i="2"/>
  <c r="K1842" i="2"/>
  <c r="K1846" i="2"/>
  <c r="K1850" i="2"/>
  <c r="K1854" i="2"/>
  <c r="K1858" i="2"/>
  <c r="K1862" i="2"/>
  <c r="K1866" i="2"/>
  <c r="K1870" i="2"/>
  <c r="K1873" i="2"/>
  <c r="K1877" i="2"/>
  <c r="K1881" i="2"/>
  <c r="K1886" i="2"/>
  <c r="K1890" i="2"/>
  <c r="K1894" i="2"/>
  <c r="K1898" i="2"/>
  <c r="K1902" i="2"/>
  <c r="K1906" i="2"/>
  <c r="K1910" i="2"/>
  <c r="K1914" i="2"/>
  <c r="K1918" i="2"/>
  <c r="K1922" i="2"/>
  <c r="K1930" i="2"/>
  <c r="K1942" i="2"/>
  <c r="K1946" i="2"/>
  <c r="K1950" i="2"/>
  <c r="K1954" i="2"/>
  <c r="K2186" i="2"/>
  <c r="K2190" i="2"/>
  <c r="K2194" i="2"/>
  <c r="K2198" i="2"/>
  <c r="K2202" i="2"/>
  <c r="K2210" i="2"/>
  <c r="K2218" i="2"/>
  <c r="K2231" i="2"/>
  <c r="K2352" i="2"/>
  <c r="K2356" i="2"/>
  <c r="K2368" i="2"/>
  <c r="K2419" i="2"/>
  <c r="K2435" i="2"/>
  <c r="K2215" i="2"/>
  <c r="K2227" i="2"/>
  <c r="K2359" i="2"/>
  <c r="K2375" i="2"/>
  <c r="K2427" i="2"/>
  <c r="K2377" i="2"/>
  <c r="K2380" i="2"/>
  <c r="K2384" i="2"/>
  <c r="K2388" i="2"/>
  <c r="K2392" i="2"/>
  <c r="K2402" i="2"/>
  <c r="K2409" i="2"/>
  <c r="K2416" i="2"/>
  <c r="K2422" i="2"/>
  <c r="K2430" i="2"/>
  <c r="K2438" i="2"/>
  <c r="K2446" i="2"/>
  <c r="K2454" i="2"/>
  <c r="K2463" i="2"/>
  <c r="K2378" i="2"/>
  <c r="K2382" i="2"/>
  <c r="K2386" i="2"/>
  <c r="K2390" i="2"/>
  <c r="K2394" i="2"/>
  <c r="K2400" i="2"/>
  <c r="K2406" i="2"/>
  <c r="K2412" i="2"/>
  <c r="K2418" i="2"/>
  <c r="K2426" i="2"/>
  <c r="K2434" i="2"/>
  <c r="K2442" i="2"/>
  <c r="K2450" i="2"/>
  <c r="K2458" i="2"/>
  <c r="K2465" i="2"/>
  <c r="C2" i="2"/>
  <c r="C1" i="2" s="1"/>
  <c r="E2" i="2"/>
  <c r="D2" i="2"/>
  <c r="F1" i="2"/>
  <c r="R2478" i="2"/>
  <c r="R2480" i="2" s="1"/>
  <c r="K930" i="2"/>
  <c r="K932" i="2"/>
  <c r="K934" i="2"/>
  <c r="K936" i="2"/>
  <c r="K938" i="2"/>
  <c r="K940" i="2"/>
  <c r="K946" i="2"/>
  <c r="K948" i="2"/>
  <c r="K950" i="2"/>
  <c r="K952" i="2"/>
  <c r="K954" i="2"/>
  <c r="K956" i="2"/>
  <c r="K931" i="2"/>
  <c r="K933" i="2"/>
  <c r="K935" i="2"/>
  <c r="K937" i="2"/>
  <c r="K939" i="2"/>
  <c r="K945" i="2"/>
  <c r="K947" i="2"/>
  <c r="K949" i="2"/>
  <c r="K951" i="2"/>
  <c r="K953" i="2"/>
  <c r="K955" i="2"/>
  <c r="K1895" i="2"/>
  <c r="K2395" i="2"/>
  <c r="K2393" i="2"/>
  <c r="AE1407" i="1"/>
  <c r="AE1681" i="1"/>
  <c r="AE1725" i="1"/>
  <c r="AE1810" i="1"/>
  <c r="AE924" i="1"/>
  <c r="AE2243" i="1"/>
  <c r="AE241" i="1"/>
  <c r="AE1744" i="1"/>
  <c r="AE422" i="1"/>
  <c r="AE1019" i="1"/>
  <c r="AE738" i="1"/>
  <c r="AE307" i="1"/>
  <c r="AE1654" i="1"/>
  <c r="AE290" i="1"/>
  <c r="AE583" i="1"/>
  <c r="AE51" i="1"/>
  <c r="AE169" i="1"/>
  <c r="AE318" i="1"/>
  <c r="AE362" i="1"/>
  <c r="AE1335" i="1"/>
  <c r="AE981" i="1"/>
  <c r="AE2402" i="1"/>
  <c r="AE1695" i="1"/>
  <c r="AE2110" i="1"/>
  <c r="AE997" i="1"/>
  <c r="AE2389" i="1"/>
  <c r="AE585" i="1"/>
  <c r="AE998" i="1"/>
  <c r="AE2031" i="1"/>
  <c r="AE806" i="1"/>
  <c r="AE1602" i="1"/>
  <c r="AE872" i="1"/>
  <c r="AE532" i="1"/>
  <c r="AE1056" i="1"/>
  <c r="AE34" i="1"/>
  <c r="AE2066" i="1"/>
  <c r="AE686" i="1"/>
  <c r="AE1655" i="1"/>
  <c r="AE425" i="1"/>
  <c r="AE1760" i="1"/>
  <c r="AE2134" i="1"/>
  <c r="AE1895" i="1"/>
  <c r="AE227" i="1"/>
  <c r="AE365" i="1"/>
  <c r="AE2193" i="1"/>
  <c r="AE874" i="1"/>
  <c r="AE1729" i="1"/>
  <c r="AE901" i="1"/>
  <c r="AE53" i="1"/>
  <c r="AE55" i="1"/>
  <c r="AE739" i="1"/>
  <c r="AE1931" i="1"/>
  <c r="AE687" i="1"/>
  <c r="AE428" i="1"/>
  <c r="AE2268" i="1"/>
  <c r="AE352" i="1"/>
  <c r="AE58" i="1"/>
  <c r="AE1988" i="1"/>
  <c r="AE188" i="1"/>
  <c r="AE587" i="1"/>
  <c r="AE1422" i="1"/>
  <c r="AE876" i="1"/>
  <c r="AE1210" i="1"/>
  <c r="AE447" i="1"/>
  <c r="AE345" i="1"/>
  <c r="AE1812" i="1"/>
  <c r="AE2444" i="1"/>
  <c r="AE243" i="1"/>
  <c r="AE1797" i="1"/>
  <c r="AE353" i="1"/>
  <c r="AE61" i="1"/>
  <c r="AE1039" i="1"/>
  <c r="AE588" i="1"/>
  <c r="AE807" i="1"/>
  <c r="AE1989" i="1"/>
  <c r="AE1234" i="1"/>
  <c r="AE201" i="1"/>
  <c r="AE1958" i="1"/>
  <c r="AE319" i="1"/>
  <c r="AE1212" i="1"/>
  <c r="AE675" i="1"/>
  <c r="AE1658" i="1"/>
  <c r="AE741" i="1"/>
  <c r="AE1270" i="1"/>
  <c r="AE2458" i="1"/>
  <c r="AE2076" i="1"/>
  <c r="AE2048" i="1"/>
  <c r="AE1811" i="1"/>
  <c r="AE2396" i="1"/>
  <c r="AE1297" i="1"/>
  <c r="AE320" i="1"/>
  <c r="AE2291" i="1"/>
  <c r="AE1025" i="1"/>
  <c r="AE502" i="1"/>
  <c r="AE62" i="1"/>
  <c r="AE64" i="1"/>
  <c r="AE66" i="1"/>
  <c r="AE68" i="1"/>
  <c r="AE2446" i="1"/>
  <c r="AE1907" i="1"/>
  <c r="AE1046" i="1"/>
  <c r="AE1502" i="1"/>
  <c r="AE869" i="1"/>
  <c r="AE1692" i="1"/>
  <c r="AE898" i="1"/>
  <c r="AE871" i="1"/>
  <c r="AE685" i="1"/>
  <c r="AE306" i="1"/>
  <c r="AE842" i="1"/>
  <c r="AE899" i="1"/>
  <c r="AE2209" i="1"/>
  <c r="AE843" i="1"/>
  <c r="AE446" i="1"/>
  <c r="AE170" i="1"/>
  <c r="AE1294" i="1"/>
  <c r="AE363" i="1"/>
  <c r="AE980" i="1"/>
  <c r="AE982" i="1"/>
  <c r="AE1694" i="1"/>
  <c r="AE1696" i="1"/>
  <c r="AE364" i="1"/>
  <c r="AE1420" i="1"/>
  <c r="AE584" i="1"/>
  <c r="AE1601" i="1"/>
  <c r="AE1975" i="1"/>
  <c r="AE1575" i="1"/>
  <c r="AE424" i="1"/>
  <c r="AE925" i="1"/>
  <c r="AE1295" i="1"/>
  <c r="AE873" i="1"/>
  <c r="AE714" i="1"/>
  <c r="AE242" i="1"/>
  <c r="AE926" i="1"/>
  <c r="AE187" i="1"/>
  <c r="AE844" i="1"/>
  <c r="AE426" i="1"/>
  <c r="AE1656" i="1"/>
  <c r="AE1296" i="1"/>
  <c r="AE501" i="1"/>
  <c r="AE427" i="1"/>
  <c r="AE366" i="1"/>
  <c r="AE900" i="1"/>
  <c r="AE1505" i="1"/>
  <c r="AE875" i="1"/>
  <c r="AE52" i="1"/>
  <c r="AE54" i="1"/>
  <c r="AE56" i="1"/>
  <c r="AE1097" i="1"/>
  <c r="AE1421" i="1"/>
  <c r="AE1336" i="1"/>
  <c r="AE429" i="1"/>
  <c r="AE2113" i="1"/>
  <c r="AE57" i="1"/>
  <c r="AE2224" i="1"/>
  <c r="AE1506" i="1"/>
  <c r="AE586" i="1"/>
  <c r="AE2232" i="1"/>
  <c r="AE845" i="1"/>
  <c r="AE1633" i="1"/>
  <c r="AE533" i="1"/>
  <c r="AE1211" i="1"/>
  <c r="AE59" i="1"/>
  <c r="AE1657" i="1"/>
  <c r="AE534" i="1"/>
  <c r="AE2445" i="1"/>
  <c r="AE1865" i="1"/>
  <c r="AE60" i="1"/>
  <c r="AE2002" i="1"/>
  <c r="AE688" i="1"/>
  <c r="AE1761" i="1"/>
  <c r="AE1507" i="1"/>
  <c r="AE1337" i="1"/>
  <c r="AE535" i="1"/>
  <c r="AE1603" i="1"/>
  <c r="AE1508" i="1"/>
  <c r="AE2194" i="1"/>
  <c r="AE833" i="1"/>
  <c r="AE676" i="1"/>
  <c r="AE740" i="1"/>
  <c r="AE742" i="1"/>
  <c r="AE1762" i="1"/>
  <c r="AE1698" i="1"/>
  <c r="AE70" i="1"/>
  <c r="AE1509" i="1"/>
  <c r="AE1361" i="1"/>
  <c r="AE1182" i="1"/>
  <c r="AE423" i="1"/>
  <c r="AE1386" i="1"/>
  <c r="AE500" i="1"/>
  <c r="AE870" i="1"/>
  <c r="AE979" i="1"/>
  <c r="AE1632" i="1"/>
  <c r="AE1693" i="1"/>
  <c r="AE1104" i="1"/>
  <c r="AE1018" i="1"/>
  <c r="AE531" i="1"/>
  <c r="AE2108" i="1"/>
  <c r="AE1394" i="1"/>
  <c r="AE351" i="1"/>
  <c r="AE897" i="1"/>
  <c r="AE2330" i="1"/>
  <c r="AE1652" i="1"/>
  <c r="AE1334" i="1"/>
  <c r="AE2308" i="1"/>
  <c r="AE50" i="1"/>
  <c r="AE1998" i="1"/>
  <c r="AE978" i="1"/>
  <c r="AE868" i="1"/>
  <c r="AE2116" i="1"/>
  <c r="AE976" i="1"/>
  <c r="AE2163" i="1"/>
  <c r="AE956" i="1"/>
  <c r="AE867" i="1"/>
  <c r="AE1500" i="1"/>
  <c r="AE1151" i="1"/>
  <c r="AE581" i="1"/>
  <c r="AE1786" i="1"/>
  <c r="AE683" i="1"/>
  <c r="AE2162" i="1"/>
  <c r="AE2337" i="1"/>
  <c r="AE737" i="1"/>
  <c r="AE713" i="1"/>
  <c r="AE684" i="1"/>
  <c r="AE1957" i="1"/>
  <c r="AE1680" i="1"/>
  <c r="AE186" i="1"/>
  <c r="AE46" i="1"/>
  <c r="AE305" i="1"/>
  <c r="AE1928" i="1"/>
  <c r="AE2107" i="1"/>
  <c r="AE45" i="1"/>
  <c r="K703" i="1"/>
  <c r="K1828" i="1"/>
  <c r="K758" i="1"/>
  <c r="K2089" i="1"/>
  <c r="K1723" i="1"/>
  <c r="K1986" i="1"/>
  <c r="K1794" i="1"/>
  <c r="K339" i="1"/>
  <c r="K1721" i="1"/>
  <c r="AJ1085" i="1"/>
  <c r="K494" i="1"/>
  <c r="K492" i="1"/>
  <c r="AJ491" i="1"/>
  <c r="K2323" i="1"/>
  <c r="K2425" i="1"/>
  <c r="K2100" i="1"/>
  <c r="AJ412" i="1"/>
  <c r="K1181" i="1"/>
  <c r="K2129" i="1"/>
  <c r="K313" i="1"/>
  <c r="AJ1024" i="1"/>
  <c r="K164" i="1"/>
  <c r="K2179" i="1"/>
  <c r="K1333" i="1"/>
  <c r="AJ862" i="1"/>
  <c r="AJ921" i="1"/>
  <c r="AJ289" i="1"/>
  <c r="AJ342" i="1"/>
  <c r="AJ1793" i="1"/>
  <c r="AJ702" i="1"/>
  <c r="AJ1359" i="1"/>
  <c r="AJ2367" i="1"/>
  <c r="AJ1571" i="1"/>
  <c r="AJ682" i="1"/>
  <c r="AJ1286" i="1"/>
  <c r="AJ2023" i="1"/>
  <c r="AJ701" i="1"/>
  <c r="AJ32" i="1"/>
  <c r="AJ2064" i="1"/>
  <c r="AJ410" i="1"/>
  <c r="AJ1110" i="1"/>
  <c r="AJ1330" i="1"/>
  <c r="AJ1997" i="1"/>
  <c r="AJ1491" i="1"/>
  <c r="AJ2140" i="1"/>
  <c r="AJ1829" i="1"/>
  <c r="AJ1894" i="1"/>
  <c r="AJ408" i="1"/>
  <c r="AJ406" i="1"/>
  <c r="AJ1171" i="1"/>
  <c r="K2398" i="1"/>
  <c r="AJ1986" i="1"/>
  <c r="AJ1490" i="1"/>
  <c r="K1630" i="1"/>
  <c r="K1143" i="1"/>
  <c r="AJ1892" i="1"/>
  <c r="K2288" i="1"/>
  <c r="K2178" i="1"/>
  <c r="K2030" i="1"/>
  <c r="K1358" i="1"/>
  <c r="AJ1088" i="1"/>
  <c r="K269" i="1"/>
  <c r="K2365" i="1"/>
  <c r="AJ485" i="1"/>
  <c r="AJ636" i="1"/>
  <c r="AJ1011" i="1"/>
  <c r="AJ1674" i="1"/>
  <c r="AJ779" i="1"/>
  <c r="K1287" i="1"/>
  <c r="K1780" i="1"/>
  <c r="K1493" i="1"/>
  <c r="K1846" i="1"/>
  <c r="AJ1148" i="1"/>
  <c r="AJ2112" i="1"/>
  <c r="AJ1826" i="1"/>
  <c r="K1142" i="1"/>
  <c r="K1141" i="1"/>
  <c r="K2012" i="1"/>
  <c r="K485" i="1"/>
  <c r="K636" i="1"/>
  <c r="K923" i="1"/>
  <c r="K491" i="1"/>
  <c r="K298" i="1"/>
  <c r="K1631" i="1"/>
  <c r="K412" i="1"/>
  <c r="K1093" i="1"/>
  <c r="K200" i="1"/>
  <c r="K161" i="1"/>
  <c r="K641" i="1"/>
  <c r="K1292" i="1"/>
  <c r="K995" i="1"/>
  <c r="K488" i="1"/>
  <c r="K160" i="1"/>
  <c r="AJ1087" i="1"/>
  <c r="K1641" i="1"/>
  <c r="K2085" i="1"/>
  <c r="K2222" i="1"/>
  <c r="AJ1346" i="1"/>
  <c r="AJ1138" i="1"/>
  <c r="K2033" i="1"/>
  <c r="AJ527" i="1"/>
  <c r="AJ337" i="1"/>
  <c r="AJ780" i="1"/>
  <c r="AJ1345" i="1"/>
  <c r="AJ1086" i="1"/>
  <c r="AJ1843" i="1"/>
  <c r="K1843" i="1"/>
  <c r="AJ338" i="1"/>
  <c r="AJ197" i="1"/>
  <c r="AJ975" i="1"/>
  <c r="AJ443" i="1"/>
  <c r="K287" i="1"/>
  <c r="AJ286" i="1"/>
  <c r="K974" i="1"/>
  <c r="K1246" i="1"/>
  <c r="K1280" i="1"/>
  <c r="K1773" i="1"/>
  <c r="K2060" i="1"/>
  <c r="AJ270" i="1"/>
  <c r="AJ1143" i="1"/>
  <c r="AJ156" i="1"/>
  <c r="AJ2178" i="1"/>
  <c r="K2332" i="1"/>
  <c r="K2014" i="1"/>
  <c r="AJ268" i="1"/>
  <c r="AJ1043" i="1"/>
  <c r="K486" i="1"/>
  <c r="AJ2111" i="1"/>
  <c r="K2013" i="1"/>
  <c r="AJ2128" i="1"/>
  <c r="K1481" i="1"/>
  <c r="AJ1845" i="1"/>
  <c r="AJ1266" i="1"/>
  <c r="AJ1283" i="1"/>
  <c r="AJ2261" i="1"/>
  <c r="AJ637" i="1"/>
  <c r="K1953" i="1"/>
  <c r="AJ892" i="1"/>
  <c r="K892" i="1"/>
  <c r="AJ199" i="1"/>
  <c r="K199" i="1"/>
  <c r="AJ825" i="1"/>
  <c r="K779" i="1"/>
  <c r="AJ1627" i="1"/>
  <c r="K1627" i="1"/>
  <c r="AJ2220" i="1"/>
  <c r="K2220" i="1"/>
  <c r="AJ2062" i="1"/>
  <c r="AJ1479" i="1"/>
  <c r="AJ1673" i="1"/>
  <c r="K757" i="1"/>
  <c r="K2242" i="1"/>
  <c r="K991" i="1"/>
  <c r="K1102" i="1"/>
  <c r="AJ1825" i="1"/>
  <c r="K1757" i="1"/>
  <c r="K395" i="1"/>
  <c r="K2061" i="1"/>
  <c r="K480" i="1"/>
  <c r="K2335" i="1"/>
  <c r="K289" i="1"/>
  <c r="AJ288" i="1"/>
  <c r="K342" i="1"/>
  <c r="K1793" i="1"/>
  <c r="AJ2024" i="1"/>
  <c r="K702" i="1"/>
  <c r="K1359" i="1"/>
  <c r="AJ1918" i="1"/>
  <c r="K2367" i="1"/>
  <c r="K1571" i="1"/>
  <c r="AJ1013" i="1"/>
  <c r="K682" i="1"/>
  <c r="K1286" i="1"/>
  <c r="AJ1147" i="1"/>
  <c r="AJ160" i="1"/>
  <c r="K1893" i="1"/>
  <c r="K1598" i="1"/>
  <c r="K2321" i="1"/>
  <c r="K669" i="1"/>
  <c r="K1490" i="1"/>
  <c r="K1489" i="1"/>
  <c r="K1722" i="1"/>
  <c r="K157" i="1"/>
  <c r="K1892" i="1"/>
  <c r="K2366" i="1"/>
  <c r="K841" i="1"/>
  <c r="K1486" i="1"/>
  <c r="K1629" i="1"/>
  <c r="AJ2030" i="1"/>
  <c r="K1089" i="1"/>
  <c r="K2202" i="1"/>
  <c r="AJ1955" i="1"/>
  <c r="K2208" i="1"/>
  <c r="K1687" i="1"/>
  <c r="AJ1053" i="1"/>
  <c r="K993" i="1"/>
  <c r="AJ2365" i="1"/>
  <c r="K570" i="1"/>
  <c r="AJ1141" i="1"/>
  <c r="K1568" i="1"/>
  <c r="AJ1291" i="1"/>
  <c r="AJ2355" i="1"/>
  <c r="AJ638" i="1"/>
  <c r="AJ568" i="1"/>
  <c r="AJ2063" i="1"/>
  <c r="K1282" i="1"/>
  <c r="AJ1566" i="1"/>
  <c r="K1844" i="1"/>
  <c r="AJ2440" i="1"/>
  <c r="AJ656" i="1"/>
  <c r="AJ1842" i="1"/>
  <c r="AJ1480" i="1"/>
  <c r="K1264" i="1"/>
  <c r="K1720" i="1"/>
  <c r="AJ2306" i="1"/>
  <c r="K2453" i="1"/>
  <c r="AJ801" i="1"/>
  <c r="K1560" i="1"/>
  <c r="K1281" i="1"/>
  <c r="K631" i="1"/>
  <c r="AJ1084" i="1"/>
  <c r="AJ196" i="1"/>
  <c r="AJ215" i="1"/>
  <c r="AJ518" i="1"/>
  <c r="AJ1771" i="1"/>
  <c r="AJ728" i="1"/>
  <c r="K249" i="1"/>
  <c r="K912" i="1"/>
  <c r="K1755" i="1"/>
  <c r="K1372" i="1"/>
  <c r="K816" i="1"/>
  <c r="K435" i="1"/>
  <c r="AJ933" i="1"/>
  <c r="K933" i="1"/>
  <c r="AJ1535" i="1"/>
  <c r="K1709" i="1"/>
  <c r="K112" i="1"/>
  <c r="AJ2354" i="1"/>
  <c r="AJ1552" i="1"/>
  <c r="AJ1022" i="1"/>
  <c r="AJ2172" i="1"/>
  <c r="AJ1034" i="1"/>
  <c r="AJ1823" i="1"/>
  <c r="AJ988" i="1"/>
  <c r="AJ1747" i="1"/>
  <c r="AJ668" i="1"/>
  <c r="AJ623" i="1"/>
  <c r="AJ2254" i="1"/>
  <c r="AJ258" i="1"/>
  <c r="AJ180" i="1"/>
  <c r="AJ525" i="1"/>
  <c r="AJ1079" i="1"/>
  <c r="AJ2099" i="1"/>
  <c r="AJ2019" i="1"/>
  <c r="AJ475" i="1"/>
  <c r="AJ473" i="1"/>
  <c r="AJ1313" i="1"/>
  <c r="AJ622" i="1"/>
  <c r="AJ621" i="1"/>
  <c r="AJ619" i="1"/>
  <c r="AJ558" i="1"/>
  <c r="AJ1178" i="1"/>
  <c r="AJ2393" i="1"/>
  <c r="AJ1590" i="1"/>
  <c r="AJ222" i="1"/>
  <c r="AJ1341" i="1"/>
  <c r="AJ1972" i="1"/>
  <c r="AJ1354" i="1"/>
  <c r="AJ823" i="1"/>
  <c r="AJ1464" i="1"/>
  <c r="AJ1551" i="1"/>
  <c r="AJ1203" i="1"/>
  <c r="AJ1463" i="1"/>
  <c r="K1550" i="1"/>
  <c r="K2433" i="1"/>
  <c r="AJ887" i="1"/>
  <c r="K1194" i="1"/>
  <c r="K2216" i="1"/>
  <c r="K218" i="1"/>
  <c r="K141" i="1"/>
  <c r="K140" i="1"/>
  <c r="K524" i="1"/>
  <c r="K388" i="1"/>
  <c r="K1457" i="1"/>
  <c r="K1670" i="1"/>
  <c r="K1243" i="1"/>
  <c r="K419" i="1"/>
  <c r="K2237" i="1"/>
  <c r="K1948" i="1"/>
  <c r="K555" i="1"/>
  <c r="K938" i="1"/>
  <c r="K178" i="1"/>
  <c r="K610" i="1"/>
  <c r="K667" i="1"/>
  <c r="K2044" i="1"/>
  <c r="K1165" i="1"/>
  <c r="K662" i="1"/>
  <c r="K1005" i="1"/>
  <c r="K1021" i="1"/>
  <c r="K916" i="1"/>
  <c r="K2149" i="1"/>
  <c r="K1450" i="1"/>
  <c r="K1123" i="1"/>
  <c r="K1669" i="1"/>
  <c r="K1242" i="1"/>
  <c r="K384" i="1"/>
  <c r="K1108" i="1"/>
  <c r="K772" i="1"/>
  <c r="K1222" i="1"/>
  <c r="K1373" i="1"/>
  <c r="K1449" i="1"/>
  <c r="K2236" i="1"/>
  <c r="AJ1543" i="1"/>
  <c r="K2096" i="1"/>
  <c r="AJ1444" i="1"/>
  <c r="K1444" i="1"/>
  <c r="K1791" i="1"/>
  <c r="K1538" i="1"/>
  <c r="K969" i="1"/>
  <c r="K2422" i="1"/>
  <c r="AJ707" i="1"/>
  <c r="AJ459" i="1"/>
  <c r="AJ2188" i="1"/>
  <c r="AJ213" i="1"/>
  <c r="AJ914" i="1"/>
  <c r="AJ969" i="1"/>
  <c r="AJ2359" i="1"/>
  <c r="AJ381" i="1"/>
  <c r="AJ1162" i="1"/>
  <c r="AJ1637" i="1"/>
  <c r="K1770" i="1"/>
  <c r="AJ118" i="1"/>
  <c r="K1648" i="1"/>
  <c r="K2385" i="1"/>
  <c r="K2213" i="1"/>
  <c r="K1615" i="1"/>
  <c r="K1534" i="1"/>
  <c r="K1614" i="1"/>
  <c r="K1443" i="1"/>
  <c r="K1371" i="1"/>
  <c r="AJ2017" i="1"/>
  <c r="K602" i="1"/>
  <c r="K9" i="1"/>
  <c r="AJ2253" i="1"/>
  <c r="K987" i="1"/>
  <c r="K1459" i="1"/>
  <c r="K221" i="1"/>
  <c r="K219" i="1"/>
  <c r="K234" i="1"/>
  <c r="K1263" i="1"/>
  <c r="K1618" i="1"/>
  <c r="K2028" i="1"/>
  <c r="K1947" i="1"/>
  <c r="K556" i="1"/>
  <c r="K554" i="1"/>
  <c r="K1547" i="1"/>
  <c r="K177" i="1"/>
  <c r="K1176" i="1"/>
  <c r="K1006" i="1"/>
  <c r="K2380" i="1"/>
  <c r="K283" i="1"/>
  <c r="K1032" i="1"/>
  <c r="K1712" i="1"/>
  <c r="K2276" i="1"/>
  <c r="K2379" i="1"/>
  <c r="K1819" i="1"/>
  <c r="K1124" i="1"/>
  <c r="K1801" i="1"/>
  <c r="K1898" i="1"/>
  <c r="K2349" i="1"/>
  <c r="K383" i="1"/>
  <c r="K1101" i="1"/>
  <c r="K666" i="1"/>
  <c r="K1221" i="1"/>
  <c r="AJ2465" i="1"/>
  <c r="K2465" i="1"/>
  <c r="K2346" i="1"/>
  <c r="K1544" i="1"/>
  <c r="AJ1943" i="1"/>
  <c r="AJ2432" i="1"/>
  <c r="K1107" i="1"/>
  <c r="AJ1306" i="1"/>
  <c r="K1585" i="1"/>
  <c r="K117" i="1"/>
  <c r="K815" i="1"/>
  <c r="AJ1708" i="1"/>
  <c r="K2071" i="1"/>
  <c r="K2348" i="1"/>
  <c r="K647" i="1"/>
  <c r="AJ1903" i="1"/>
  <c r="K853" i="1"/>
  <c r="K16" i="1"/>
  <c r="K673" i="1"/>
  <c r="AJ1882" i="1"/>
  <c r="AJ885" i="1"/>
  <c r="AJ107" i="1"/>
  <c r="AJ1240" i="1"/>
  <c r="K4" i="1"/>
  <c r="K2080" i="1"/>
  <c r="K1664" i="1"/>
  <c r="K292" i="1"/>
  <c r="K513" i="1"/>
  <c r="K454" i="1"/>
  <c r="K725" i="1"/>
  <c r="K1238" i="1"/>
  <c r="K2430" i="1"/>
  <c r="K1366" i="1"/>
  <c r="K512" i="1"/>
  <c r="K665" i="1"/>
  <c r="K2252" i="1"/>
  <c r="K543" i="1"/>
  <c r="K786" i="1"/>
  <c r="K374" i="1"/>
  <c r="K693" i="1"/>
  <c r="K882" i="1"/>
  <c r="K511" i="1"/>
  <c r="K2156" i="1"/>
  <c r="K1438" i="1"/>
  <c r="K2155" i="1"/>
  <c r="K1301" i="1"/>
  <c r="K347" i="1"/>
  <c r="K1520" i="1"/>
  <c r="K1000" i="1"/>
  <c r="K1776" i="1"/>
  <c r="K660" i="1"/>
  <c r="K2144" i="1"/>
  <c r="K542" i="1"/>
  <c r="K678" i="1"/>
  <c r="K373" i="1"/>
  <c r="K2157" i="1"/>
  <c r="K1519" i="1"/>
  <c r="K1157" i="1"/>
  <c r="K1397" i="1"/>
  <c r="K2120" i="1"/>
  <c r="K2078" i="1"/>
  <c r="K2245" i="1"/>
  <c r="K1733" i="1"/>
  <c r="K646" i="1"/>
  <c r="K540" i="1"/>
  <c r="AJ1115" i="1"/>
  <c r="K2284" i="1"/>
  <c r="K2429" i="1"/>
  <c r="K764" i="1"/>
  <c r="K1114" i="1"/>
  <c r="K1515" i="1"/>
  <c r="K1815" i="1"/>
  <c r="AJ116" i="1"/>
  <c r="AJ968" i="1"/>
  <c r="AJ15" i="1"/>
  <c r="K379" i="1"/>
  <c r="AJ2419" i="1"/>
  <c r="AJ748" i="1"/>
  <c r="AJ348" i="1"/>
  <c r="AJ1218" i="1"/>
  <c r="AJ1705" i="1"/>
  <c r="K1612" i="1"/>
  <c r="K884" i="1"/>
  <c r="K433" i="1"/>
  <c r="K355" i="1"/>
  <c r="K516" i="1"/>
  <c r="K601" i="1"/>
  <c r="K1161" i="1"/>
  <c r="K2122" i="1"/>
  <c r="AJ112" i="1"/>
  <c r="K111" i="1"/>
  <c r="K959" i="1"/>
  <c r="K648" i="1"/>
  <c r="K247" i="1"/>
  <c r="AJ814" i="1"/>
  <c r="K246" i="1"/>
  <c r="K1738" i="1"/>
  <c r="K1707" i="1"/>
  <c r="AJ11" i="1"/>
  <c r="AJ9" i="1"/>
  <c r="K461" i="1"/>
  <c r="K2082" i="1"/>
  <c r="AJ378" i="1"/>
  <c r="AJ110" i="1"/>
  <c r="AJ932" i="1"/>
  <c r="AJ1159" i="1"/>
  <c r="K1737" i="1"/>
  <c r="K2439" i="1"/>
  <c r="K788" i="1"/>
  <c r="K2403" i="1"/>
  <c r="K1909" i="1"/>
  <c r="K1303" i="1"/>
  <c r="K1271" i="1"/>
  <c r="K2121" i="1"/>
  <c r="K5" i="1"/>
  <c r="K1049" i="1"/>
  <c r="K1175" i="1"/>
  <c r="K1837" i="1"/>
  <c r="K171" i="1"/>
  <c r="K1302" i="1"/>
  <c r="K546" i="1"/>
  <c r="K2265" i="1"/>
  <c r="K545" i="1"/>
  <c r="K1965" i="1"/>
  <c r="K101" i="1"/>
  <c r="K99" i="1"/>
  <c r="K97" i="1"/>
  <c r="K95" i="1"/>
  <c r="K93" i="1"/>
  <c r="K91" i="1"/>
  <c r="K89" i="1"/>
  <c r="K87" i="1"/>
  <c r="K85" i="1"/>
  <c r="K852" i="1"/>
  <c r="K2371" i="1"/>
  <c r="K2264" i="1"/>
  <c r="K2310" i="1"/>
  <c r="K2041" i="1"/>
  <c r="K208" i="1"/>
  <c r="K928" i="1"/>
  <c r="K2418" i="1"/>
  <c r="K1665" i="1"/>
  <c r="K1027" i="1"/>
  <c r="K672" i="1"/>
  <c r="K207" i="1"/>
  <c r="K1026" i="1"/>
  <c r="K1068" i="1"/>
  <c r="K1367" i="1"/>
  <c r="K1992" i="1"/>
  <c r="K2040" i="1"/>
  <c r="K927" i="1"/>
  <c r="K1338" i="1"/>
  <c r="K2327" i="1"/>
  <c r="K453" i="1"/>
  <c r="K1854" i="1"/>
  <c r="K1880" i="1"/>
  <c r="K1521" i="1"/>
  <c r="K881" i="1"/>
  <c r="K2039" i="1"/>
  <c r="K2375" i="1"/>
  <c r="K1437" i="1"/>
  <c r="K1745" i="1"/>
  <c r="K83" i="1"/>
  <c r="K1436" i="1"/>
  <c r="K1001" i="1"/>
  <c r="K999" i="1"/>
  <c r="K597" i="1"/>
  <c r="K1663" i="1"/>
  <c r="K1435" i="1"/>
  <c r="K2165" i="1"/>
  <c r="K1217" i="1"/>
  <c r="K1852" i="1"/>
  <c r="K205" i="1"/>
  <c r="K1922" i="1"/>
  <c r="K1788" i="1"/>
  <c r="K1703" i="1"/>
  <c r="K1767" i="1"/>
  <c r="K2038" i="1"/>
  <c r="K1581" i="1"/>
  <c r="K763" i="1"/>
  <c r="K2154" i="1"/>
  <c r="K1353" i="1"/>
  <c r="K690" i="1"/>
  <c r="K2357" i="1"/>
  <c r="K1962" i="1"/>
  <c r="K2205" i="1"/>
  <c r="K1682" i="1"/>
  <c r="K1961" i="1"/>
  <c r="AJ228" i="1"/>
  <c r="K228" i="1"/>
  <c r="K2244" i="1"/>
  <c r="AJ190" i="1"/>
  <c r="K190" i="1"/>
  <c r="AJ77" i="1"/>
  <c r="AJ72" i="1"/>
  <c r="AJ761" i="1"/>
  <c r="K2338" i="1"/>
  <c r="K2290" i="1"/>
  <c r="K591" i="1"/>
  <c r="K2390" i="1"/>
  <c r="AJ301" i="1"/>
  <c r="AJ71" i="1"/>
  <c r="AJ354" i="1"/>
  <c r="AJ2073" i="1"/>
  <c r="K905" i="1"/>
  <c r="AJ1933" i="1"/>
  <c r="AJ506" i="1"/>
  <c r="K506" i="1"/>
  <c r="K877" i="1"/>
  <c r="AJ504" i="1"/>
  <c r="AJ1183" i="1"/>
  <c r="K1633" i="1"/>
  <c r="K845" i="1"/>
  <c r="K2232" i="1"/>
  <c r="K586" i="1"/>
  <c r="K1506" i="1"/>
  <c r="K2224" i="1"/>
  <c r="K57" i="1"/>
  <c r="K2113" i="1"/>
  <c r="K429" i="1"/>
  <c r="K1336" i="1"/>
  <c r="K1421" i="1"/>
  <c r="K1097" i="1"/>
  <c r="K56" i="1"/>
  <c r="K54" i="1"/>
  <c r="K52" i="1"/>
  <c r="K875" i="1"/>
  <c r="K1505" i="1"/>
  <c r="K900" i="1"/>
  <c r="K366" i="1"/>
  <c r="K427" i="1"/>
  <c r="K501" i="1"/>
  <c r="K1296" i="1"/>
  <c r="K1656" i="1"/>
  <c r="K426" i="1"/>
  <c r="K844" i="1"/>
  <c r="K187" i="1"/>
  <c r="K926" i="1"/>
  <c r="K242" i="1"/>
  <c r="K714" i="1"/>
  <c r="K446" i="1"/>
  <c r="AJ978" i="1"/>
  <c r="AJ2458" i="1"/>
  <c r="AJ417" i="1"/>
  <c r="AJ868" i="1"/>
  <c r="AJ186" i="1"/>
  <c r="AJ185" i="1"/>
  <c r="AJ445" i="1"/>
  <c r="K1796" i="1"/>
  <c r="AJ850" i="1"/>
  <c r="AJ677" i="1"/>
  <c r="AJ2074" i="1"/>
  <c r="AJ1580" i="1"/>
  <c r="AJ1432" i="1"/>
  <c r="AJ744" i="1"/>
  <c r="AJ1609" i="1"/>
  <c r="AJ849" i="1"/>
  <c r="AJ691" i="1"/>
  <c r="AJ1237" i="1"/>
  <c r="AJ1607" i="1"/>
  <c r="AJ327" i="1"/>
  <c r="AJ325" i="1"/>
  <c r="AJ1106" i="1"/>
  <c r="AJ82" i="1"/>
  <c r="AJ1389" i="1"/>
  <c r="AJ1867" i="1"/>
  <c r="AJ671" i="1"/>
  <c r="AJ2218" i="1"/>
  <c r="AJ2006" i="1"/>
  <c r="AJ1937" i="1"/>
  <c r="AJ2326" i="1"/>
  <c r="AJ2416" i="1"/>
  <c r="AJ1429" i="1"/>
  <c r="AJ1300" i="1"/>
  <c r="AJ879" i="1"/>
  <c r="AJ594" i="1"/>
  <c r="AJ1579" i="1"/>
  <c r="AJ1983" i="1"/>
  <c r="AJ451" i="1"/>
  <c r="AJ2035" i="1"/>
  <c r="AJ1875" i="1"/>
  <c r="AJ721" i="1"/>
  <c r="AJ369" i="1"/>
  <c r="AJ1363" i="1"/>
  <c r="AJ2358" i="1"/>
  <c r="AJ1428" i="1"/>
  <c r="AJ1920" i="1"/>
  <c r="AJ1152" i="1"/>
  <c r="AJ1184" i="1"/>
  <c r="AJ1048" i="1"/>
  <c r="AJ1835" i="1"/>
  <c r="AJ1606" i="1"/>
  <c r="AJ2415" i="1"/>
  <c r="AJ2050" i="1"/>
  <c r="AJ2294" i="1"/>
  <c r="AJ1605" i="1"/>
  <c r="AJ191" i="1"/>
  <c r="AJ2343" i="1"/>
  <c r="AJ2283" i="1"/>
  <c r="AJ1701" i="1"/>
  <c r="AJ537" i="1"/>
  <c r="AJ690" i="1"/>
  <c r="AJ2357" i="1"/>
  <c r="AJ1962" i="1"/>
  <c r="AJ2205" i="1"/>
  <c r="AJ1682" i="1"/>
  <c r="AJ278" i="1"/>
  <c r="AJ1874" i="1"/>
  <c r="AJ2309" i="1"/>
  <c r="AJ2077" i="1"/>
  <c r="AJ1298" i="1"/>
  <c r="AJ1929" i="1"/>
  <c r="AJ717" i="1"/>
  <c r="AJ1058" i="1"/>
  <c r="AJ2115" i="1"/>
  <c r="AJ1406" i="1"/>
  <c r="K1513" i="1"/>
  <c r="K595" i="1"/>
  <c r="K280" i="1"/>
  <c r="K368" i="1"/>
  <c r="K1604" i="1"/>
  <c r="K908" i="1"/>
  <c r="AJ309" i="1"/>
  <c r="AJ720" i="1"/>
  <c r="AJ418" i="1"/>
  <c r="K760" i="1"/>
  <c r="K1408" i="1"/>
  <c r="K1960" i="1"/>
  <c r="K244" i="1"/>
  <c r="K1576" i="1"/>
  <c r="AJ2233" i="1"/>
  <c r="K2233" i="1"/>
  <c r="K1061" i="1"/>
  <c r="AJ1426" i="1"/>
  <c r="K1426" i="1"/>
  <c r="K878" i="1"/>
  <c r="K450" i="1"/>
  <c r="AJ1235" i="1"/>
  <c r="K1235" i="1"/>
  <c r="AJ271" i="1"/>
  <c r="K271" i="1"/>
  <c r="AJ202" i="1"/>
  <c r="K202" i="1"/>
  <c r="AJ785" i="1"/>
  <c r="AJ505" i="1"/>
  <c r="K65" i="1"/>
  <c r="K63" i="1"/>
  <c r="K846" i="1"/>
  <c r="K1503" i="1"/>
  <c r="K351" i="1"/>
  <c r="AJ1096" i="1"/>
  <c r="AJ305" i="1"/>
  <c r="AJ865" i="1"/>
  <c r="AJ273" i="1"/>
  <c r="AJ1654" i="1"/>
  <c r="AJ307" i="1"/>
  <c r="AJ738" i="1"/>
  <c r="AJ1019" i="1"/>
  <c r="AJ1182" i="1"/>
  <c r="AJ423" i="1"/>
  <c r="AJ1386" i="1"/>
  <c r="AJ500" i="1"/>
  <c r="AJ870" i="1"/>
  <c r="AJ979" i="1"/>
  <c r="AJ1632" i="1"/>
  <c r="AJ1693" i="1"/>
  <c r="AJ1104" i="1"/>
  <c r="AJ869" i="1"/>
  <c r="AJ924" i="1"/>
  <c r="AJ1269" i="1"/>
  <c r="AJ1652" i="1"/>
  <c r="AE2115" i="1"/>
  <c r="AE579" i="1"/>
  <c r="AE659" i="1"/>
  <c r="AE275" i="1"/>
  <c r="AJ1348" i="1"/>
  <c r="AJ1174" i="1"/>
  <c r="AJ1054" i="1"/>
  <c r="K2239" i="1"/>
  <c r="K299" i="1"/>
  <c r="AJ298" i="1"/>
  <c r="K2001" i="1"/>
  <c r="K576" i="1"/>
  <c r="AJ575" i="1"/>
  <c r="K1393" i="1"/>
  <c r="K922" i="1"/>
  <c r="AJ1093" i="1"/>
  <c r="K165" i="1"/>
  <c r="K1497" i="1"/>
  <c r="AJ1149" i="1"/>
  <c r="K343" i="1"/>
  <c r="K1689" i="1"/>
  <c r="K162" i="1"/>
  <c r="AJ161" i="1"/>
  <c r="K782" i="1"/>
  <c r="K2303" i="1"/>
  <c r="K1808" i="1"/>
  <c r="AJ1873" i="1"/>
  <c r="K1573" i="1"/>
  <c r="K1830" i="1"/>
  <c r="AJ1333" i="1"/>
  <c r="K2442" i="1"/>
  <c r="AJ995" i="1"/>
  <c r="K1252" i="1"/>
  <c r="K1980" i="1"/>
  <c r="AJ1572" i="1"/>
  <c r="AJ488" i="1"/>
  <c r="AJ2238" i="1"/>
  <c r="K2238" i="1"/>
  <c r="AJ1847" i="1"/>
  <c r="K1847" i="1"/>
  <c r="AJ572" i="1"/>
  <c r="K572" i="1"/>
  <c r="AJ1723" i="1"/>
  <c r="K701" i="1"/>
  <c r="AJ29" i="1"/>
  <c r="AJ2398" i="1"/>
  <c r="AJ1598" i="1"/>
  <c r="AJ1794" i="1"/>
  <c r="AJ669" i="1"/>
  <c r="AJ2267" i="1"/>
  <c r="AJ1489" i="1"/>
  <c r="AJ339" i="1"/>
  <c r="AJ157" i="1"/>
  <c r="AJ2257" i="1"/>
  <c r="AJ2366" i="1"/>
  <c r="AJ1721" i="1"/>
  <c r="AJ1827" i="1"/>
  <c r="AJ1628" i="1"/>
  <c r="AJ1180" i="1"/>
  <c r="AJ1597" i="1"/>
  <c r="AJ1688" i="1"/>
  <c r="K267" i="1"/>
  <c r="AJ1596" i="1"/>
  <c r="AJ966" i="1"/>
  <c r="K487" i="1"/>
  <c r="AJ2190" i="1"/>
  <c r="AJ1231" i="1"/>
  <c r="K2047" i="1"/>
  <c r="AJ1641" i="1"/>
  <c r="AJ2012" i="1"/>
  <c r="K1884" i="1"/>
  <c r="K2289" i="1"/>
  <c r="K1233" i="1"/>
  <c r="K1832" i="1"/>
  <c r="AJ498" i="1"/>
  <c r="K1100" i="1"/>
  <c r="K1417" i="1"/>
  <c r="AJ2007" i="1"/>
  <c r="K493" i="1"/>
  <c r="K415" i="1"/>
  <c r="AJ414" i="1"/>
  <c r="K1677" i="1"/>
  <c r="K2370" i="1"/>
  <c r="AJ1919" i="1"/>
  <c r="K831" i="1"/>
  <c r="K1848" i="1"/>
  <c r="AJ710" i="1"/>
  <c r="K642" i="1"/>
  <c r="K528" i="1"/>
  <c r="K183" i="1"/>
  <c r="AJ1927" i="1"/>
  <c r="K658" i="1"/>
  <c r="K1024" i="1"/>
  <c r="K1288" i="1"/>
  <c r="AJ1287" i="1"/>
  <c r="K1785" i="1"/>
  <c r="K33" i="1"/>
  <c r="K640" i="1"/>
  <c r="AJ1292" i="1"/>
  <c r="AJ411" i="1"/>
  <c r="K829" i="1"/>
  <c r="AJ863" i="1"/>
  <c r="K490" i="1"/>
  <c r="K1384" i="1"/>
  <c r="K571" i="1"/>
  <c r="K1900" i="1"/>
  <c r="AJ28" i="1"/>
  <c r="K28" i="1"/>
  <c r="AJ1145" i="1"/>
  <c r="AJ1872" i="1"/>
  <c r="AJ1327" i="1"/>
  <c r="AJ1987" i="1"/>
  <c r="AJ893" i="1"/>
  <c r="AJ341" i="1"/>
  <c r="AJ1807" i="1"/>
  <c r="AJ2203" i="1"/>
  <c r="AJ1828" i="1"/>
  <c r="AJ1091" i="1"/>
  <c r="AJ1381" i="1"/>
  <c r="AJ405" i="1"/>
  <c r="AJ1630" i="1"/>
  <c r="AJ340" i="1"/>
  <c r="AJ158" i="1"/>
  <c r="AJ1570" i="1"/>
  <c r="AJ2288" i="1"/>
  <c r="AJ1488" i="1"/>
  <c r="AJ2455" i="1"/>
  <c r="AJ2287" i="1"/>
  <c r="AJ1629" i="1"/>
  <c r="AJ1358" i="1"/>
  <c r="AJ2202" i="1"/>
  <c r="AJ639" i="1"/>
  <c r="AJ2332" i="1"/>
  <c r="K1484" i="1"/>
  <c r="AJ269" i="1"/>
  <c r="AJ1170" i="1"/>
  <c r="AJ444" i="1"/>
  <c r="K965" i="1"/>
  <c r="AJ1569" i="1"/>
  <c r="AJ993" i="1"/>
  <c r="AJ1996" i="1"/>
  <c r="K951" i="1"/>
  <c r="AJ2086" i="1"/>
  <c r="AJ486" i="1"/>
  <c r="K1139" i="1"/>
  <c r="AJ1784" i="1"/>
  <c r="AJ1675" i="1"/>
  <c r="AJ778" i="1"/>
  <c r="AJ860" i="1"/>
  <c r="K498" i="1"/>
  <c r="K952" i="1"/>
  <c r="AJ2101" i="1"/>
  <c r="K495" i="1"/>
  <c r="K2007" i="1"/>
  <c r="K2217" i="1"/>
  <c r="AJ923" i="1"/>
  <c r="K300" i="1"/>
  <c r="K414" i="1"/>
  <c r="AJ2342" i="1"/>
  <c r="K577" i="1"/>
  <c r="K1919" i="1"/>
  <c r="K643" i="1"/>
  <c r="AJ1631" i="1"/>
  <c r="K2280" i="1"/>
  <c r="K710" i="1"/>
  <c r="AJ165" i="1"/>
  <c r="K1014" i="1"/>
  <c r="K1927" i="1"/>
  <c r="K1253" i="1"/>
  <c r="AJ1689" i="1"/>
  <c r="K163" i="1"/>
  <c r="K804" i="1"/>
  <c r="AJ2303" i="1"/>
  <c r="K1496" i="1"/>
  <c r="K1873" i="1"/>
  <c r="K1385" i="1"/>
  <c r="AJ1830" i="1"/>
  <c r="AJ830" i="1"/>
  <c r="K1332" i="1"/>
  <c r="K863" i="1"/>
  <c r="K894" i="1"/>
  <c r="AJ1200" i="1"/>
  <c r="K1391" i="1"/>
  <c r="K1208" i="1"/>
  <c r="AJ1251" i="1"/>
  <c r="K1251" i="1"/>
  <c r="AJ573" i="1"/>
  <c r="K573" i="1"/>
  <c r="K1250" i="1"/>
  <c r="AJ1494" i="1"/>
  <c r="AJ571" i="1"/>
  <c r="K1383" i="1"/>
  <c r="K288" i="1"/>
  <c r="K2024" i="1"/>
  <c r="K1918" i="1"/>
  <c r="K1013" i="1"/>
  <c r="K1147" i="1"/>
  <c r="K2023" i="1"/>
  <c r="K31" i="1"/>
  <c r="AJ1917" i="1"/>
  <c r="AJ1285" i="1"/>
  <c r="AJ2456" i="1"/>
  <c r="AJ803" i="1"/>
  <c r="AJ781" i="1"/>
  <c r="AJ1284" i="1"/>
  <c r="AJ1103" i="1"/>
  <c r="AJ159" i="1"/>
  <c r="AJ155" i="1"/>
  <c r="AJ239" i="1"/>
  <c r="AJ1090" i="1"/>
  <c r="AJ1487" i="1"/>
  <c r="AJ1486" i="1"/>
  <c r="AJ1642" i="1"/>
  <c r="AJ1089" i="1"/>
  <c r="AJ1142" i="1"/>
  <c r="AJ2208" i="1"/>
  <c r="AJ1012" i="1"/>
  <c r="K2320" i="1"/>
  <c r="AJ1687" i="1"/>
  <c r="AJ2014" i="1"/>
  <c r="AJ1380" i="1"/>
  <c r="K1232" i="1"/>
  <c r="AJ994" i="1"/>
  <c r="AJ1483" i="1"/>
  <c r="AJ1568" i="1"/>
  <c r="K1140" i="1"/>
  <c r="AJ1482" i="1"/>
  <c r="AJ2272" i="1"/>
  <c r="AJ1481" i="1"/>
  <c r="K404" i="1"/>
  <c r="AJ1139" i="1"/>
  <c r="AJ403" i="1"/>
  <c r="AJ635" i="1"/>
  <c r="AJ1626" i="1"/>
  <c r="AJ567" i="1"/>
  <c r="AJ2132" i="1"/>
  <c r="K2021" i="1"/>
  <c r="K403" i="1"/>
  <c r="K825" i="1"/>
  <c r="K635" i="1"/>
  <c r="K780" i="1"/>
  <c r="K1626" i="1"/>
  <c r="K2062" i="1"/>
  <c r="K567" i="1"/>
  <c r="K1806" i="1"/>
  <c r="AJ2277" i="1"/>
  <c r="K1565" i="1"/>
  <c r="AJ2454" i="1"/>
  <c r="K1916" i="1"/>
  <c r="K2132" i="1"/>
  <c r="AJ265" i="1"/>
  <c r="K1563" i="1"/>
  <c r="AJ950" i="1"/>
  <c r="AJ566" i="1"/>
  <c r="AJ565" i="1"/>
  <c r="AJ859" i="1"/>
  <c r="AJ2372" i="1"/>
  <c r="K1719" i="1"/>
  <c r="AJ1478" i="1"/>
  <c r="AJ949" i="1"/>
  <c r="AJ891" i="1"/>
  <c r="AJ2381" i="1"/>
  <c r="K2452" i="1"/>
  <c r="AJ1023" i="1"/>
  <c r="K401" i="1"/>
  <c r="AJ734" i="1"/>
  <c r="K2298" i="1"/>
  <c r="AJ1403" i="1"/>
  <c r="K630" i="1"/>
  <c r="AJ1009" i="1"/>
  <c r="K1824" i="1"/>
  <c r="K629" i="1"/>
  <c r="AJ919" i="1"/>
  <c r="K628" i="1"/>
  <c r="AJ946" i="1"/>
  <c r="K1743" i="1"/>
  <c r="K1742" i="1"/>
  <c r="K1341" i="1"/>
  <c r="K1972" i="1"/>
  <c r="K1354" i="1"/>
  <c r="K823" i="1"/>
  <c r="K1464" i="1"/>
  <c r="AJ1802" i="1"/>
  <c r="AJ774" i="1"/>
  <c r="K1861" i="1"/>
  <c r="K940" i="1"/>
  <c r="K1679" i="1"/>
  <c r="AJ2433" i="1"/>
  <c r="K557" i="1"/>
  <c r="AJ2320" i="1"/>
  <c r="AJ1484" i="1"/>
  <c r="AJ267" i="1"/>
  <c r="AJ238" i="1"/>
  <c r="AJ1232" i="1"/>
  <c r="AJ965" i="1"/>
  <c r="AJ487" i="1"/>
  <c r="AJ570" i="1"/>
  <c r="AJ1140" i="1"/>
  <c r="AJ951" i="1"/>
  <c r="AJ2047" i="1"/>
  <c r="AJ2013" i="1"/>
  <c r="AJ404" i="1"/>
  <c r="K568" i="1"/>
  <c r="K2063" i="1"/>
  <c r="K1784" i="1"/>
  <c r="K527" i="1"/>
  <c r="K1675" i="1"/>
  <c r="K1566" i="1"/>
  <c r="K778" i="1"/>
  <c r="K1595" i="1"/>
  <c r="K860" i="1"/>
  <c r="K1086" i="1"/>
  <c r="AJ2319" i="1"/>
  <c r="K2319" i="1"/>
  <c r="AJ1805" i="1"/>
  <c r="AJ1565" i="1"/>
  <c r="AJ1916" i="1"/>
  <c r="AJ1563" i="1"/>
  <c r="K566" i="1"/>
  <c r="AJ1265" i="1"/>
  <c r="AJ1264" i="1"/>
  <c r="AJ1720" i="1"/>
  <c r="AJ633" i="1"/>
  <c r="AJ1719" i="1"/>
  <c r="AJ1249" i="1"/>
  <c r="AJ2460" i="1"/>
  <c r="AJ1169" i="1"/>
  <c r="AJ1625" i="1"/>
  <c r="K2131" i="1"/>
  <c r="AJ1717" i="1"/>
  <c r="K400" i="1"/>
  <c r="AJ2189" i="1"/>
  <c r="K2219" i="1"/>
  <c r="AJ1750" i="1"/>
  <c r="K481" i="1"/>
  <c r="AJ1475" i="1"/>
  <c r="K396" i="1"/>
  <c r="AJ1474" i="1"/>
  <c r="K756" i="1"/>
  <c r="K1472" i="1"/>
  <c r="AJ1035" i="1"/>
  <c r="K175" i="1"/>
  <c r="K1841" i="1"/>
  <c r="K1950" i="1"/>
  <c r="AJ940" i="1"/>
  <c r="AJ681" i="1"/>
  <c r="K681" i="1"/>
  <c r="AJ1324" i="1"/>
  <c r="K338" i="1"/>
  <c r="K2440" i="1"/>
  <c r="AJ266" i="1"/>
  <c r="AJ1564" i="1"/>
  <c r="AJ1379" i="1"/>
  <c r="AJ198" i="1"/>
  <c r="K1480" i="1"/>
  <c r="K565" i="1"/>
  <c r="K859" i="1"/>
  <c r="K2372" i="1"/>
  <c r="K2306" i="1"/>
  <c r="K1323" i="1"/>
  <c r="AJ1230" i="1"/>
  <c r="AJ1995" i="1"/>
  <c r="AJ2388" i="1"/>
  <c r="AJ992" i="1"/>
  <c r="K1321" i="1"/>
  <c r="K1356" i="1"/>
  <c r="AJ402" i="1"/>
  <c r="K840" i="1"/>
  <c r="AJ263" i="1"/>
  <c r="K1247" i="1"/>
  <c r="K1134" i="1"/>
  <c r="AJ398" i="1"/>
  <c r="K237" i="1"/>
  <c r="AJ2177" i="1"/>
  <c r="K2004" i="1"/>
  <c r="AJ1594" i="1"/>
  <c r="K800" i="1"/>
  <c r="AJ799" i="1"/>
  <c r="K1008" i="1"/>
  <c r="AJ1229" i="1"/>
  <c r="AJ1950" i="1"/>
  <c r="K941" i="1"/>
  <c r="K387" i="1"/>
  <c r="K1164" i="1"/>
  <c r="AJ2378" i="1"/>
  <c r="K2378" i="1"/>
  <c r="K608" i="1"/>
  <c r="K2067" i="1"/>
  <c r="AJ133" i="1"/>
  <c r="K133" i="1"/>
  <c r="AJ1944" i="1"/>
  <c r="AJ1638" i="1"/>
  <c r="AJ22" i="1"/>
  <c r="AJ18" i="1"/>
  <c r="AJ212" i="1"/>
  <c r="AJ1817" i="1"/>
  <c r="K935" i="1"/>
  <c r="K1163" i="1"/>
  <c r="AJ1586" i="1"/>
  <c r="AJ650" i="1"/>
  <c r="AJ604" i="1"/>
  <c r="K1307" i="1"/>
  <c r="AJ816" i="1"/>
  <c r="K679" i="1"/>
  <c r="AJ1187" i="1"/>
  <c r="AJ1371" i="1"/>
  <c r="K1072" i="1"/>
  <c r="AJ2122" i="1"/>
  <c r="AJ115" i="1"/>
  <c r="AJ111" i="1"/>
  <c r="AJ648" i="1"/>
  <c r="AJ2071" i="1"/>
  <c r="AJ1883" i="1"/>
  <c r="AJ246" i="1"/>
  <c r="AJ1777" i="1"/>
  <c r="AJ853" i="1"/>
  <c r="AJ14" i="1"/>
  <c r="AJ10" i="1"/>
  <c r="AJ461" i="1"/>
  <c r="AJ768" i="1"/>
  <c r="K377" i="1"/>
  <c r="K109" i="1"/>
  <c r="AJ549" i="1"/>
  <c r="AJ1532" i="1"/>
  <c r="K1441" i="1"/>
  <c r="K548" i="1"/>
  <c r="AJ1531" i="1"/>
  <c r="AJ356" i="1"/>
  <c r="K106" i="1"/>
  <c r="K2081" i="1"/>
  <c r="AJ1272" i="1"/>
  <c r="AJ1881" i="1"/>
  <c r="K1529" i="1"/>
  <c r="K1977" i="1"/>
  <c r="K2376" i="1"/>
  <c r="K2345" i="1"/>
  <c r="K1239" i="1"/>
  <c r="K1855" i="1"/>
  <c r="K1868" i="1"/>
  <c r="K144" i="1"/>
  <c r="K142" i="1"/>
  <c r="K256" i="1"/>
  <c r="K522" i="1"/>
  <c r="K521" i="1"/>
  <c r="K1619" i="1"/>
  <c r="K1126" i="1"/>
  <c r="K2125" i="1"/>
  <c r="K939" i="1"/>
  <c r="K135" i="1"/>
  <c r="K1741" i="1"/>
  <c r="AJ217" i="1"/>
  <c r="AJ1309" i="1"/>
  <c r="AJ2377" i="1"/>
  <c r="AJ1858" i="1"/>
  <c r="K2266" i="1"/>
  <c r="K465" i="1"/>
  <c r="AJ25" i="1"/>
  <c r="AJ1260" i="1"/>
  <c r="AJ1542" i="1"/>
  <c r="K1542" i="1"/>
  <c r="AJ1120" i="1"/>
  <c r="AJ332" i="1"/>
  <c r="AJ1857" i="1"/>
  <c r="AJ122" i="1"/>
  <c r="K1800" i="1"/>
  <c r="K2146" i="1"/>
  <c r="AJ2145" i="1"/>
  <c r="K2145" i="1"/>
  <c r="AJ119" i="1"/>
  <c r="K119" i="1"/>
  <c r="K2214" i="1"/>
  <c r="AJ1770" i="1"/>
  <c r="K349" i="1"/>
  <c r="AJ463" i="1"/>
  <c r="AJ673" i="1"/>
  <c r="AJ1002" i="1"/>
  <c r="AJ1186" i="1"/>
  <c r="AJ460" i="1"/>
  <c r="AJ1533" i="1"/>
  <c r="AJ1969" i="1"/>
  <c r="AJ600" i="1"/>
  <c r="AJ1440" i="1"/>
  <c r="AJ1304" i="1"/>
  <c r="AJ790" i="1"/>
  <c r="AJ1439" i="1"/>
  <c r="AJ1737" i="1"/>
  <c r="AJ2439" i="1"/>
  <c r="K1913" i="1"/>
  <c r="K1620" i="1"/>
  <c r="AJ915" i="1"/>
  <c r="K915" i="1"/>
  <c r="K1587" i="1"/>
  <c r="K2240" i="1"/>
  <c r="K553" i="1"/>
  <c r="AJ2055" i="1"/>
  <c r="K2055" i="1"/>
  <c r="K1220" i="1"/>
  <c r="K1241" i="1"/>
  <c r="AJ1978" i="1"/>
  <c r="AJ1791" i="1"/>
  <c r="AJ1538" i="1"/>
  <c r="AJ1004" i="1"/>
  <c r="AJ1073" i="1"/>
  <c r="AJ2301" i="1"/>
  <c r="K1162" i="1"/>
  <c r="K1911" i="1"/>
  <c r="K1754" i="1"/>
  <c r="K960" i="1"/>
  <c r="K1856" i="1"/>
  <c r="K1710" i="1"/>
  <c r="K2234" i="1"/>
  <c r="K1030" i="1"/>
  <c r="AJ113" i="1"/>
  <c r="AJ959" i="1"/>
  <c r="AJ1003" i="1"/>
  <c r="AJ2348" i="1"/>
  <c r="AJ462" i="1"/>
  <c r="AJ1738" i="1"/>
  <c r="AJ1160" i="1"/>
  <c r="AJ16" i="1"/>
  <c r="AJ12" i="1"/>
  <c r="AJ8" i="1"/>
  <c r="AJ813" i="1"/>
  <c r="K770" i="1"/>
  <c r="AJ769" i="1"/>
  <c r="K768" i="1"/>
  <c r="AJ2016" i="1"/>
  <c r="AJ377" i="1"/>
  <c r="AJ109" i="1"/>
  <c r="K749" i="1"/>
  <c r="K1532" i="1"/>
  <c r="AJ1968" i="1"/>
  <c r="AJ1441" i="1"/>
  <c r="AJ548" i="1"/>
  <c r="K1869" i="1"/>
  <c r="K356" i="1"/>
  <c r="AJ296" i="1"/>
  <c r="AJ106" i="1"/>
  <c r="AJ2081" i="1"/>
  <c r="K2431" i="1"/>
  <c r="K1881" i="1"/>
  <c r="AJ931" i="1"/>
  <c r="AJ1529" i="1"/>
  <c r="AJ1977" i="1"/>
  <c r="K1736" i="1"/>
  <c r="K726" i="1"/>
  <c r="K2382" i="1"/>
  <c r="K1116" i="1"/>
  <c r="K1071" i="1"/>
  <c r="K2126" i="1"/>
  <c r="K1549" i="1"/>
  <c r="K653" i="1"/>
  <c r="K150" i="1"/>
  <c r="K471" i="1"/>
  <c r="K1649" i="1"/>
  <c r="K2410" i="1"/>
  <c r="K795" i="1"/>
  <c r="K2466" i="1"/>
  <c r="K2207" i="1"/>
  <c r="K1640" i="1"/>
  <c r="K1223" i="1"/>
  <c r="K1374" i="1"/>
  <c r="K819" i="1"/>
  <c r="K139" i="1"/>
  <c r="K2098" i="1"/>
  <c r="K2138" i="1"/>
  <c r="K970" i="1"/>
  <c r="K138" i="1"/>
  <c r="K136" i="1"/>
  <c r="K1177" i="1"/>
  <c r="K294" i="1"/>
  <c r="K233" i="1"/>
  <c r="K231" i="1"/>
  <c r="K468" i="1"/>
  <c r="K1946" i="1"/>
  <c r="K1456" i="1"/>
  <c r="K1455" i="1"/>
  <c r="K2448" i="1"/>
  <c r="K614" i="1"/>
  <c r="K773" i="1"/>
  <c r="K1413" i="1"/>
  <c r="K613" i="1"/>
  <c r="K2215" i="1"/>
  <c r="K1617" i="1"/>
  <c r="K1125" i="1"/>
  <c r="K1453" i="1"/>
  <c r="K1189" i="1"/>
  <c r="K1339" i="1"/>
  <c r="K1859" i="1"/>
  <c r="K1945" i="1"/>
  <c r="K2097" i="1"/>
  <c r="K385" i="1"/>
  <c r="K1588" i="1"/>
  <c r="K1051" i="1"/>
  <c r="K612" i="1"/>
  <c r="K2045" i="1"/>
  <c r="K253" i="1"/>
  <c r="K752" i="1"/>
  <c r="K750" i="1"/>
  <c r="K1411" i="1"/>
  <c r="K173" i="1"/>
  <c r="K1166" i="1"/>
  <c r="K611" i="1"/>
  <c r="AJ606" i="1"/>
  <c r="K2228" i="1"/>
  <c r="AJ1668" i="1"/>
  <c r="K1446" i="1"/>
  <c r="AJ2186" i="1"/>
  <c r="K24" i="1"/>
  <c r="AJ1399" i="1"/>
  <c r="K2275" i="1"/>
  <c r="AJ1539" i="1"/>
  <c r="AJ1445" i="1"/>
  <c r="AJ2361" i="1"/>
  <c r="AJ2422" i="1"/>
  <c r="AJ2053" i="1"/>
  <c r="AJ121" i="1"/>
  <c r="AJ312" i="1"/>
  <c r="K27" i="1"/>
  <c r="AJ250" i="1"/>
  <c r="K817" i="1"/>
  <c r="K771" i="1"/>
  <c r="K2352" i="1"/>
  <c r="AJ1755" i="1"/>
  <c r="K211" i="1"/>
  <c r="K380" i="1"/>
  <c r="K2043" i="1"/>
  <c r="AJ517" i="1"/>
  <c r="K661" i="1"/>
  <c r="K1904" i="1"/>
  <c r="AJ1614" i="1"/>
  <c r="K2391" i="1"/>
  <c r="K1031" i="1"/>
  <c r="K1273" i="1"/>
  <c r="K2312" i="1"/>
  <c r="AJ601" i="1"/>
  <c r="AJ114" i="1"/>
  <c r="AJ815" i="1"/>
  <c r="AJ1201" i="1"/>
  <c r="AJ247" i="1"/>
  <c r="AJ2136" i="1"/>
  <c r="AJ647" i="1"/>
  <c r="AJ1050" i="1"/>
  <c r="AJ1707" i="1"/>
  <c r="AJ13" i="1"/>
  <c r="K2181" i="1"/>
  <c r="K1923" i="1"/>
  <c r="K1853" i="1"/>
  <c r="K1098" i="1"/>
  <c r="K1879" i="1"/>
  <c r="K2119" i="1"/>
  <c r="K1799" i="1"/>
  <c r="K1662" i="1"/>
  <c r="K281" i="1"/>
  <c r="K1518" i="1"/>
  <c r="AJ2026" i="1"/>
  <c r="K2118" i="1"/>
  <c r="AJ2263" i="1"/>
  <c r="K2344" i="1"/>
  <c r="K1766" i="1"/>
  <c r="K2383" i="1"/>
  <c r="K509" i="1"/>
  <c r="K1661" i="1"/>
  <c r="K1514" i="1"/>
  <c r="K1610" i="1"/>
  <c r="K1939" i="1"/>
  <c r="AJ1112" i="1"/>
  <c r="AJ1388" i="1"/>
  <c r="AJ1040" i="1"/>
  <c r="AJ2152" i="1"/>
  <c r="AJ1578" i="1"/>
  <c r="AJ2292" i="1"/>
  <c r="AJ1764" i="1"/>
  <c r="AJ76" i="1"/>
  <c r="AJ75" i="1"/>
  <c r="AJ1960" i="1"/>
  <c r="AJ2325" i="1"/>
  <c r="AJ1062" i="1"/>
  <c r="AJ1934" i="1"/>
  <c r="AJ1763" i="1"/>
  <c r="AJ590" i="1"/>
  <c r="AJ1645" i="1"/>
  <c r="AJ1060" i="1"/>
  <c r="AJ449" i="1"/>
  <c r="AJ1213" i="1"/>
  <c r="K1933" i="1"/>
  <c r="AJ877" i="1"/>
  <c r="K785" i="1"/>
  <c r="K505" i="1"/>
  <c r="AJ1059" i="1"/>
  <c r="AJ715" i="1"/>
  <c r="AJ1423" i="1"/>
  <c r="K322" i="1"/>
  <c r="K1111" i="1"/>
  <c r="K808" i="1"/>
  <c r="AJ502" i="1"/>
  <c r="K1297" i="1"/>
  <c r="AJ2143" i="1"/>
  <c r="AJ2406" i="1"/>
  <c r="K1769" i="1"/>
  <c r="K1029" i="1"/>
  <c r="K2052" i="1"/>
  <c r="K1976" i="1"/>
  <c r="K812" i="1"/>
  <c r="K2197" i="1"/>
  <c r="K1967" i="1"/>
  <c r="K1398" i="1"/>
  <c r="K1584" i="1"/>
  <c r="K930" i="1"/>
  <c r="K1684" i="1"/>
  <c r="K958" i="1"/>
  <c r="K331" i="1"/>
  <c r="K695" i="1"/>
  <c r="K1369" i="1"/>
  <c r="K2258" i="1"/>
  <c r="K836" i="1"/>
  <c r="K434" i="1"/>
  <c r="K1528" i="1"/>
  <c r="K2331" i="1"/>
  <c r="K598" i="1"/>
  <c r="K694" i="1"/>
  <c r="K6" i="1"/>
  <c r="K2166" i="1"/>
  <c r="K210" i="1"/>
  <c r="K1069" i="1"/>
  <c r="K909" i="1"/>
  <c r="K929" i="1"/>
  <c r="K692" i="1"/>
  <c r="AJ2227" i="1"/>
  <c r="K1768" i="1"/>
  <c r="K1409" i="1"/>
  <c r="K723" i="1"/>
  <c r="AJ2211" i="1"/>
  <c r="K1516" i="1"/>
  <c r="K2428" i="1"/>
  <c r="K311" i="1"/>
  <c r="K1041" i="1"/>
  <c r="K452" i="1"/>
  <c r="AJ1961" i="1"/>
  <c r="AJ280" i="1"/>
  <c r="AJ368" i="1"/>
  <c r="AJ1387" i="1"/>
  <c r="AJ1511" i="1"/>
  <c r="AJ507" i="1"/>
  <c r="AJ80" i="1"/>
  <c r="AJ78" i="1"/>
  <c r="AJ759" i="1"/>
  <c r="AJ1408" i="1"/>
  <c r="AJ591" i="1"/>
  <c r="AJ2390" i="1"/>
  <c r="AJ1699" i="1"/>
  <c r="AJ906" i="1"/>
  <c r="AJ2195" i="1"/>
  <c r="AJ878" i="1"/>
  <c r="AJ272" i="1"/>
  <c r="AJ536" i="1"/>
  <c r="AJ1425" i="1"/>
  <c r="K1425" i="1"/>
  <c r="AJ904" i="1"/>
  <c r="K1959" i="1"/>
  <c r="AJ1424" i="1"/>
  <c r="AJ1256" i="1"/>
  <c r="K834" i="1"/>
  <c r="K589" i="1"/>
  <c r="AJ1057" i="1"/>
  <c r="AJ503" i="1"/>
  <c r="AJ2226" i="1"/>
  <c r="K902" i="1"/>
  <c r="AJ1018" i="1"/>
  <c r="AJ531" i="1"/>
  <c r="AJ2108" i="1"/>
  <c r="AJ1504" i="1"/>
  <c r="AJ69" i="1"/>
  <c r="AJ67" i="1"/>
  <c r="K843" i="1"/>
  <c r="AJ897" i="1"/>
  <c r="AJ2330" i="1"/>
  <c r="AJ1270" i="1"/>
  <c r="AJ1727" i="1"/>
  <c r="K1726" i="1"/>
  <c r="K2183" i="1"/>
  <c r="K789" i="1"/>
  <c r="K515" i="1"/>
  <c r="K1613" i="1"/>
  <c r="K376" i="1"/>
  <c r="K2198" i="1"/>
  <c r="K2259" i="1"/>
  <c r="K1099" i="1"/>
  <c r="K2285" i="1"/>
  <c r="K514" i="1"/>
  <c r="K910" i="1"/>
  <c r="K599" i="1"/>
  <c r="K1028" i="1"/>
  <c r="K706" i="1"/>
  <c r="K1735" i="1"/>
  <c r="K1999" i="1"/>
  <c r="K1368" i="1"/>
  <c r="K787" i="1"/>
  <c r="K1647" i="1"/>
  <c r="K1527" i="1"/>
  <c r="K1526" i="1"/>
  <c r="K1816" i="1"/>
  <c r="K7" i="1"/>
  <c r="K282" i="1"/>
  <c r="K432" i="1"/>
  <c r="K458" i="1"/>
  <c r="K984" i="1"/>
  <c r="K2079" i="1"/>
  <c r="K547" i="1"/>
  <c r="K430" i="1"/>
  <c r="K1410" i="1"/>
  <c r="K1067" i="1"/>
  <c r="AJ1365" i="1"/>
  <c r="K1732" i="1"/>
  <c r="K724" i="1"/>
  <c r="K2304" i="1"/>
  <c r="K1066" i="1"/>
  <c r="K1765" i="1"/>
  <c r="AJ722" i="1"/>
  <c r="K245" i="1"/>
  <c r="K2051" i="1"/>
  <c r="K1434" i="1"/>
  <c r="K1065" i="1"/>
  <c r="K1433" i="1"/>
  <c r="K2049" i="1"/>
  <c r="K1836" i="1"/>
  <c r="K2094" i="1"/>
  <c r="K370" i="1"/>
  <c r="K1113" i="1"/>
  <c r="K2037" i="1"/>
  <c r="K1876" i="1"/>
  <c r="K2299" i="1"/>
  <c r="K2302" i="1"/>
  <c r="K762" i="1"/>
  <c r="K303" i="1"/>
  <c r="K2210" i="1"/>
  <c r="K1156" i="1"/>
  <c r="K2417" i="1"/>
  <c r="K745" i="1"/>
  <c r="K1431" i="1"/>
  <c r="K1608" i="1"/>
  <c r="K1512" i="1"/>
  <c r="K1814" i="1"/>
  <c r="K1678" i="1"/>
  <c r="K328" i="1"/>
  <c r="K326" i="1"/>
  <c r="K1364" i="1"/>
  <c r="K346" i="1"/>
  <c r="K1064" i="1"/>
  <c r="K1155" i="1"/>
  <c r="K291" i="1"/>
  <c r="K2036" i="1"/>
  <c r="K2408" i="1"/>
  <c r="K1646" i="1"/>
  <c r="K1963" i="1"/>
  <c r="K2251" i="1"/>
  <c r="K1430" i="1"/>
  <c r="K1753" i="1"/>
  <c r="K1984" i="1"/>
  <c r="K1908" i="1"/>
  <c r="K1154" i="1"/>
  <c r="K593" i="1"/>
  <c r="K1112" i="1"/>
  <c r="K1388" i="1"/>
  <c r="AJ1731" i="1"/>
  <c r="AJ2244" i="1"/>
  <c r="K279" i="1"/>
  <c r="K2152" i="1"/>
  <c r="AJ1907" i="1"/>
  <c r="K1907" i="1"/>
  <c r="AJ1577" i="1"/>
  <c r="AJ907" i="1"/>
  <c r="K2292" i="1"/>
  <c r="K1764" i="1"/>
  <c r="AJ277" i="1"/>
  <c r="AJ276" i="1"/>
  <c r="K77" i="1"/>
  <c r="K75" i="1"/>
  <c r="AJ73" i="1"/>
  <c r="K73" i="1"/>
  <c r="AJ2338" i="1"/>
  <c r="AJ2290" i="1"/>
  <c r="K2325" i="1"/>
  <c r="K1062" i="1"/>
  <c r="AJ1510" i="1"/>
  <c r="AJ1061" i="1"/>
  <c r="K2309" i="1"/>
  <c r="AJ2426" i="1"/>
  <c r="K2426" i="1"/>
  <c r="AJ835" i="1"/>
  <c r="AJ308" i="1"/>
  <c r="AJ302" i="1"/>
  <c r="K1645" i="1"/>
  <c r="K1060" i="1"/>
  <c r="AJ905" i="1"/>
  <c r="K1929" i="1"/>
  <c r="AJ1896" i="1"/>
  <c r="K1424" i="1"/>
  <c r="K1256" i="1"/>
  <c r="AJ847" i="1"/>
  <c r="AJ834" i="1"/>
  <c r="AJ589" i="1"/>
  <c r="K503" i="1"/>
  <c r="K2226" i="1"/>
  <c r="K321" i="1"/>
  <c r="AJ367" i="1"/>
  <c r="K68" i="1"/>
  <c r="K1025" i="1"/>
  <c r="K2291" i="1"/>
  <c r="AJ705" i="1"/>
  <c r="AJ2373" i="1"/>
  <c r="K2282" i="1"/>
  <c r="K1697" i="1"/>
  <c r="K743" i="1"/>
  <c r="K741" i="1"/>
  <c r="K1658" i="1"/>
  <c r="K675" i="1"/>
  <c r="K1212" i="1"/>
  <c r="K319" i="1"/>
  <c r="K1958" i="1"/>
  <c r="K201" i="1"/>
  <c r="K1234" i="1"/>
  <c r="K1989" i="1"/>
  <c r="K807" i="1"/>
  <c r="K588" i="1"/>
  <c r="K1039" i="1"/>
  <c r="AJ2163" i="1"/>
  <c r="AJ1151" i="1"/>
  <c r="AJ50" i="1"/>
  <c r="AJ48" i="1"/>
  <c r="K2005" i="1"/>
  <c r="AJ712" i="1"/>
  <c r="AJ2162" i="1"/>
  <c r="K2162" i="1"/>
  <c r="K1930" i="1"/>
  <c r="AJ2034" i="1"/>
  <c r="AJ315" i="1"/>
  <c r="K1094" i="1"/>
  <c r="K659" i="1"/>
  <c r="AJ43" i="1"/>
  <c r="AJ1795" i="1"/>
  <c r="AJ2116" i="1"/>
  <c r="AJ1046" i="1"/>
  <c r="AJ736" i="1"/>
  <c r="AJ2308" i="1"/>
  <c r="AJ317" i="1"/>
  <c r="AJ713" i="1"/>
  <c r="K684" i="1"/>
  <c r="K47" i="1"/>
  <c r="AJ582" i="1"/>
  <c r="K1651" i="1"/>
  <c r="AJ735" i="1"/>
  <c r="AJ1928" i="1"/>
  <c r="K1928" i="1"/>
  <c r="AJ1095" i="1"/>
  <c r="AJ530" i="1"/>
  <c r="K421" i="1"/>
  <c r="K316" i="1"/>
  <c r="K275" i="1"/>
  <c r="AJ659" i="1"/>
  <c r="AJ360" i="1"/>
  <c r="K805" i="1"/>
  <c r="K61" i="1"/>
  <c r="K353" i="1"/>
  <c r="K1797" i="1"/>
  <c r="K243" i="1"/>
  <c r="K2444" i="1"/>
  <c r="K1812" i="1"/>
  <c r="K345" i="1"/>
  <c r="K447" i="1"/>
  <c r="K1210" i="1"/>
  <c r="K876" i="1"/>
  <c r="K1422" i="1"/>
  <c r="K587" i="1"/>
  <c r="K188" i="1"/>
  <c r="K1988" i="1"/>
  <c r="K58" i="1"/>
  <c r="K352" i="1"/>
  <c r="K2268" i="1"/>
  <c r="K428" i="1"/>
  <c r="K687" i="1"/>
  <c r="K1931" i="1"/>
  <c r="K739" i="1"/>
  <c r="K55" i="1"/>
  <c r="K53" i="1"/>
  <c r="K901" i="1"/>
  <c r="K1729" i="1"/>
  <c r="K874" i="1"/>
  <c r="K2193" i="1"/>
  <c r="K365" i="1"/>
  <c r="K227" i="1"/>
  <c r="K1895" i="1"/>
  <c r="K2134" i="1"/>
  <c r="K1760" i="1"/>
  <c r="K425" i="1"/>
  <c r="K1655" i="1"/>
  <c r="K686" i="1"/>
  <c r="K2066" i="1"/>
  <c r="K34" i="1"/>
  <c r="K1056" i="1"/>
  <c r="K532" i="1"/>
  <c r="K872" i="1"/>
  <c r="K1602" i="1"/>
  <c r="K806" i="1"/>
  <c r="K2031" i="1"/>
  <c r="K998" i="1"/>
  <c r="K585" i="1"/>
  <c r="K2389" i="1"/>
  <c r="K997" i="1"/>
  <c r="K2110" i="1"/>
  <c r="K1695" i="1"/>
  <c r="K2402" i="1"/>
  <c r="K981" i="1"/>
  <c r="K1335" i="1"/>
  <c r="K362" i="1"/>
  <c r="K318" i="1"/>
  <c r="K169" i="1"/>
  <c r="K51" i="1"/>
  <c r="AJ843" i="1"/>
  <c r="K290" i="1"/>
  <c r="AJ1998" i="1"/>
  <c r="AJ351" i="1"/>
  <c r="K417" i="1"/>
  <c r="AJ1501" i="1"/>
  <c r="K897" i="1"/>
  <c r="AJ663" i="1"/>
  <c r="K1055" i="1"/>
  <c r="K1334" i="1"/>
  <c r="AJ684" i="1"/>
  <c r="K1758" i="1"/>
  <c r="AJ1016" i="1"/>
  <c r="AJ1500" i="1"/>
  <c r="AJ2005" i="1"/>
  <c r="K45" i="1"/>
  <c r="K445" i="1"/>
  <c r="K866" i="1"/>
  <c r="K1349" i="1"/>
  <c r="AJ1930" i="1"/>
  <c r="AJ1094" i="1"/>
  <c r="AJ1809" i="1"/>
  <c r="K2436" i="1"/>
  <c r="AJ711" i="1"/>
  <c r="AE1349" i="1"/>
  <c r="AE1095" i="1"/>
  <c r="AE315" i="1"/>
  <c r="AE866" i="1"/>
  <c r="AE1503" i="1"/>
  <c r="AE2143" i="1"/>
  <c r="AE2164" i="1"/>
  <c r="AE663" i="1"/>
  <c r="AE2180" i="1"/>
  <c r="AE977" i="1"/>
  <c r="AE1574" i="1"/>
  <c r="AE1269" i="1"/>
  <c r="AE1727" i="1"/>
  <c r="AE1055" i="1"/>
  <c r="AE736" i="1"/>
  <c r="AE1775" i="1"/>
  <c r="AE185" i="1"/>
  <c r="AE1017" i="1"/>
  <c r="AE49" i="1"/>
  <c r="AE1096" i="1"/>
  <c r="AE2005" i="1"/>
  <c r="AE530" i="1"/>
  <c r="AE2249" i="1"/>
  <c r="AE865" i="1"/>
  <c r="AE1653" i="1"/>
  <c r="AE2406" i="1"/>
  <c r="AE417" i="1"/>
  <c r="AE1501" i="1"/>
  <c r="AE499" i="1"/>
  <c r="AE1759" i="1"/>
  <c r="AE1726" i="1"/>
  <c r="AE1268" i="1"/>
  <c r="AE317" i="1"/>
  <c r="AE1419" i="1"/>
  <c r="AE361" i="1"/>
  <c r="AE47" i="1"/>
  <c r="AE2223" i="1"/>
  <c r="AE582" i="1"/>
  <c r="AE1758" i="1"/>
  <c r="AE1651" i="1"/>
  <c r="AE1016" i="1"/>
  <c r="AE735" i="1"/>
  <c r="AE712" i="1"/>
  <c r="AE344" i="1"/>
  <c r="AE2015" i="1"/>
  <c r="AE580" i="1"/>
  <c r="AE1267" i="1"/>
  <c r="AE1209" i="1"/>
  <c r="AE445" i="1"/>
  <c r="AE1045" i="1"/>
  <c r="AE225" i="1"/>
  <c r="AE1691" i="1"/>
  <c r="AE2008" i="1"/>
  <c r="AE1795" i="1"/>
  <c r="AE1752" i="1"/>
  <c r="AE226" i="1"/>
  <c r="AE184" i="1"/>
  <c r="AE421" i="1"/>
  <c r="AE1796" i="1"/>
  <c r="AE2307" i="1"/>
  <c r="AE1930" i="1"/>
  <c r="AE1406" i="1"/>
  <c r="AE274" i="1"/>
  <c r="AE2034" i="1"/>
  <c r="AE316" i="1"/>
  <c r="AE314" i="1"/>
  <c r="AE44" i="1"/>
  <c r="AE42" i="1"/>
  <c r="AE1690" i="1"/>
  <c r="AE529" i="1"/>
  <c r="AE784" i="1"/>
  <c r="AE1094" i="1"/>
  <c r="AE43" i="1"/>
  <c r="AE360" i="1"/>
  <c r="AE240" i="1"/>
  <c r="AE273" i="1"/>
  <c r="AE1044" i="1"/>
  <c r="AE2274" i="1"/>
  <c r="AJ1981" i="1"/>
  <c r="K2399" i="1"/>
  <c r="AJ955" i="1"/>
  <c r="K1499" i="1"/>
  <c r="AJ1644" i="1"/>
  <c r="K1038" i="1"/>
  <c r="K2395" i="1"/>
  <c r="AJ2070" i="1"/>
  <c r="K1347" i="1"/>
  <c r="AJ896" i="1"/>
  <c r="K2191" i="1"/>
  <c r="AJ2443" i="1"/>
  <c r="K416" i="1"/>
  <c r="AJ1150" i="1"/>
  <c r="AJ1498" i="1"/>
  <c r="K1255" i="1"/>
  <c r="AJ1254" i="1"/>
  <c r="K954" i="1"/>
  <c r="AJ2091" i="1"/>
  <c r="K1418" i="1"/>
  <c r="AJ2457" i="1"/>
  <c r="K895" i="1"/>
  <c r="AJ953" i="1"/>
  <c r="AJ1832" i="1"/>
  <c r="AJ952" i="1"/>
  <c r="AJ2324" i="1"/>
  <c r="AJ1233" i="1"/>
  <c r="AJ1417" i="1"/>
  <c r="AJ2217" i="1"/>
  <c r="AJ492" i="1"/>
  <c r="AJ299" i="1"/>
  <c r="AJ415" i="1"/>
  <c r="AJ670" i="1"/>
  <c r="AJ2368" i="1"/>
  <c r="AJ576" i="1"/>
  <c r="AJ2370" i="1"/>
  <c r="AJ643" i="1"/>
  <c r="AJ2100" i="1"/>
  <c r="AJ922" i="1"/>
  <c r="AJ1848" i="1"/>
  <c r="AJ166" i="1"/>
  <c r="AJ1392" i="1"/>
  <c r="AJ1497" i="1"/>
  <c r="AJ183" i="1"/>
  <c r="AJ1253" i="1"/>
  <c r="AJ313" i="1"/>
  <c r="AJ162" i="1"/>
  <c r="AJ1288" i="1"/>
  <c r="AJ804" i="1"/>
  <c r="AJ2405" i="1"/>
  <c r="AJ1808" i="1"/>
  <c r="AJ640" i="1"/>
  <c r="AJ1385" i="1"/>
  <c r="AJ2442" i="1"/>
  <c r="AJ829" i="1"/>
  <c r="AJ894" i="1"/>
  <c r="AJ1495" i="1"/>
  <c r="AJ1980" i="1"/>
  <c r="AJ1250" i="1"/>
  <c r="AJ1846" i="1"/>
  <c r="AJ30" i="1"/>
  <c r="K828" i="1"/>
  <c r="K2412" i="1"/>
  <c r="K409" i="1"/>
  <c r="K1331" i="1"/>
  <c r="K1329" i="1"/>
  <c r="K1792" i="1"/>
  <c r="K2437" i="1"/>
  <c r="K1199" i="1"/>
  <c r="K2087" i="1"/>
  <c r="K1956" i="1"/>
  <c r="K407" i="1"/>
  <c r="K1146" i="1"/>
  <c r="K1599" i="1"/>
  <c r="K1145" i="1"/>
  <c r="K1872" i="1"/>
  <c r="K1327" i="1"/>
  <c r="K1987" i="1"/>
  <c r="K893" i="1"/>
  <c r="K341" i="1"/>
  <c r="K265" i="1"/>
  <c r="K950" i="1"/>
  <c r="K1842" i="1"/>
  <c r="AJ2453" i="1"/>
  <c r="K1085" i="1"/>
  <c r="AJ359" i="1"/>
  <c r="K359" i="1"/>
  <c r="AJ1137" i="1"/>
  <c r="K1137" i="1"/>
  <c r="AJ1774" i="1"/>
  <c r="K1774" i="1"/>
  <c r="AJ1562" i="1"/>
  <c r="K1562" i="1"/>
  <c r="AJ1378" i="1"/>
  <c r="K1378" i="1"/>
  <c r="AJ2317" i="1"/>
  <c r="K2317" i="1"/>
  <c r="AJ2341" i="1"/>
  <c r="K2341" i="1"/>
  <c r="K1926" i="1"/>
  <c r="K336" i="1"/>
  <c r="K1357" i="1"/>
  <c r="K2075" i="1"/>
  <c r="K632" i="1"/>
  <c r="K777" i="1"/>
  <c r="K1864" i="1"/>
  <c r="K483" i="1"/>
  <c r="K1561" i="1"/>
  <c r="K1344" i="1"/>
  <c r="K399" i="1"/>
  <c r="K2411" i="1"/>
  <c r="K1042" i="1"/>
  <c r="K1206" i="1"/>
  <c r="K839" i="1"/>
  <c r="K262" i="1"/>
  <c r="K1476" i="1"/>
  <c r="K2256" i="1"/>
  <c r="K947" i="1"/>
  <c r="K2176" i="1"/>
  <c r="K1010" i="1"/>
  <c r="K397" i="1"/>
  <c r="K1205" i="1"/>
  <c r="K2106" i="1"/>
  <c r="K1036" i="1"/>
  <c r="K195" i="1"/>
  <c r="K1650" i="1"/>
  <c r="K1471" i="1"/>
  <c r="K1355" i="1"/>
  <c r="K176" i="1"/>
  <c r="AJ1841" i="1"/>
  <c r="K1132" i="1"/>
  <c r="K1196" i="1"/>
  <c r="K1279" i="1"/>
  <c r="K680" i="1"/>
  <c r="AJ2141" i="1"/>
  <c r="AJ493" i="1"/>
  <c r="AJ300" i="1"/>
  <c r="AJ703" i="1"/>
  <c r="AJ2001" i="1"/>
  <c r="AJ1677" i="1"/>
  <c r="AJ577" i="1"/>
  <c r="AJ2329" i="1"/>
  <c r="AJ1393" i="1"/>
  <c r="AJ831" i="1"/>
  <c r="AJ2280" i="1"/>
  <c r="AJ758" i="1"/>
  <c r="AJ167" i="1"/>
  <c r="AJ642" i="1"/>
  <c r="AJ1014" i="1"/>
  <c r="AJ200" i="1"/>
  <c r="AJ343" i="1"/>
  <c r="AJ658" i="1"/>
  <c r="AJ163" i="1"/>
  <c r="AJ2089" i="1"/>
  <c r="AJ782" i="1"/>
  <c r="AJ1785" i="1"/>
  <c r="AJ1496" i="1"/>
  <c r="AJ641" i="1"/>
  <c r="AJ1573" i="1"/>
  <c r="AJ1332" i="1"/>
  <c r="AJ1780" i="1"/>
  <c r="AJ1252" i="1"/>
  <c r="AJ490" i="1"/>
  <c r="AJ1391" i="1"/>
  <c r="AJ1208" i="1"/>
  <c r="AJ1384" i="1"/>
  <c r="AJ828" i="1"/>
  <c r="AJ2412" i="1"/>
  <c r="AJ409" i="1"/>
  <c r="AJ1331" i="1"/>
  <c r="AJ1329" i="1"/>
  <c r="AJ1792" i="1"/>
  <c r="AJ2437" i="1"/>
  <c r="AJ1199" i="1"/>
  <c r="AJ2087" i="1"/>
  <c r="AJ1956" i="1"/>
  <c r="AJ407" i="1"/>
  <c r="AJ1146" i="1"/>
  <c r="AJ1599" i="1"/>
  <c r="AJ1926" i="1"/>
  <c r="AJ336" i="1"/>
  <c r="AJ1357" i="1"/>
  <c r="AJ2075" i="1"/>
  <c r="AJ632" i="1"/>
  <c r="AJ777" i="1"/>
  <c r="AJ1864" i="1"/>
  <c r="AJ483" i="1"/>
  <c r="AJ1561" i="1"/>
  <c r="AJ1344" i="1"/>
  <c r="AJ399" i="1"/>
  <c r="AJ2411" i="1"/>
  <c r="AJ1042" i="1"/>
  <c r="AJ1206" i="1"/>
  <c r="AJ839" i="1"/>
  <c r="AJ262" i="1"/>
  <c r="AJ1476" i="1"/>
  <c r="AJ2256" i="1"/>
  <c r="AJ947" i="1"/>
  <c r="AJ2176" i="1"/>
  <c r="AJ1010" i="1"/>
  <c r="AJ397" i="1"/>
  <c r="AJ1205" i="1"/>
  <c r="AJ2106" i="1"/>
  <c r="AJ1036" i="1"/>
  <c r="AJ195" i="1"/>
  <c r="AJ1650" i="1"/>
  <c r="AJ1471" i="1"/>
  <c r="AJ1355" i="1"/>
  <c r="AJ176" i="1"/>
  <c r="AJ1132" i="1"/>
  <c r="AJ1196" i="1"/>
  <c r="AJ1279" i="1"/>
  <c r="AJ680" i="1"/>
  <c r="AJ2364" i="1"/>
  <c r="AJ2451" i="1"/>
  <c r="AJ1318" i="1"/>
  <c r="AJ41" i="1"/>
  <c r="AJ39" i="1"/>
  <c r="AJ37" i="1"/>
  <c r="AJ35" i="1"/>
  <c r="AJ1593" i="1"/>
  <c r="AJ1179" i="1"/>
  <c r="AJ2262" i="1"/>
  <c r="AJ1804" i="1"/>
  <c r="AJ1278" i="1"/>
  <c r="AJ2424" i="1"/>
  <c r="AJ1884" i="1"/>
  <c r="AJ2289" i="1"/>
  <c r="AJ1100" i="1"/>
  <c r="AJ495" i="1"/>
  <c r="AJ2239" i="1"/>
  <c r="K1981" i="1"/>
  <c r="AJ2399" i="1"/>
  <c r="K955" i="1"/>
  <c r="AJ1499" i="1"/>
  <c r="K1644" i="1"/>
  <c r="AJ1038" i="1"/>
  <c r="K1174" i="1"/>
  <c r="AJ2395" i="1"/>
  <c r="K2070" i="1"/>
  <c r="AJ1347" i="1"/>
  <c r="K896" i="1"/>
  <c r="AJ2191" i="1"/>
  <c r="K2443" i="1"/>
  <c r="AJ416" i="1"/>
  <c r="K1150" i="1"/>
  <c r="K1498" i="1"/>
  <c r="AJ1255" i="1"/>
  <c r="K1254" i="1"/>
  <c r="AJ954" i="1"/>
  <c r="K2091" i="1"/>
  <c r="AJ1418" i="1"/>
  <c r="K2457" i="1"/>
  <c r="AJ895" i="1"/>
  <c r="K953" i="1"/>
  <c r="AJ2467" i="1"/>
  <c r="AJ2142" i="1"/>
  <c r="AJ2434" i="1"/>
  <c r="AJ496" i="1"/>
  <c r="AJ2293" i="1"/>
  <c r="AJ704" i="1"/>
  <c r="AJ494" i="1"/>
  <c r="AJ2323" i="1"/>
  <c r="AJ297" i="1"/>
  <c r="AJ413" i="1"/>
  <c r="AJ1037" i="1"/>
  <c r="AJ578" i="1"/>
  <c r="AJ574" i="1"/>
  <c r="AJ2065" i="1"/>
  <c r="AJ2425" i="1"/>
  <c r="AJ1181" i="1"/>
  <c r="AJ1600" i="1"/>
  <c r="AJ168" i="1"/>
  <c r="AJ420" i="1"/>
  <c r="AJ864" i="1"/>
  <c r="AJ1724" i="1"/>
  <c r="AJ2090" i="1"/>
  <c r="AJ2129" i="1"/>
  <c r="AJ164" i="1"/>
  <c r="AJ657" i="1"/>
  <c r="AJ783" i="1"/>
  <c r="AJ1676" i="1"/>
  <c r="AJ1831" i="1"/>
  <c r="AJ2088" i="1"/>
  <c r="AJ2025" i="1"/>
  <c r="AJ2179" i="1"/>
  <c r="AJ1751" i="1"/>
  <c r="AJ2204" i="1"/>
  <c r="AJ1901" i="1"/>
  <c r="AJ1092" i="1"/>
  <c r="AJ489" i="1"/>
  <c r="AJ1493" i="1"/>
  <c r="K32" i="1"/>
  <c r="AJ31" i="1"/>
  <c r="K2064" i="1"/>
  <c r="K410" i="1"/>
  <c r="K1110" i="1"/>
  <c r="K1330" i="1"/>
  <c r="K1997" i="1"/>
  <c r="K1491" i="1"/>
  <c r="K2140" i="1"/>
  <c r="K1829" i="1"/>
  <c r="K1894" i="1"/>
  <c r="K408" i="1"/>
  <c r="K406" i="1"/>
  <c r="K1171" i="1"/>
  <c r="K1382" i="1"/>
  <c r="K1144" i="1"/>
  <c r="K1328" i="1"/>
  <c r="K1326" i="1"/>
  <c r="K861" i="1"/>
  <c r="K967" i="1"/>
  <c r="K2022" i="1"/>
  <c r="K2277" i="1"/>
  <c r="K1197" i="1"/>
  <c r="K197" i="1"/>
  <c r="K633" i="1"/>
  <c r="AJ1323" i="1"/>
  <c r="AJ2127" i="1"/>
  <c r="K2127" i="1"/>
  <c r="AJ1322" i="1"/>
  <c r="K1322" i="1"/>
  <c r="AJ1136" i="1"/>
  <c r="K1136" i="1"/>
  <c r="AJ802" i="1"/>
  <c r="K802" i="1"/>
  <c r="AJ2318" i="1"/>
  <c r="K2318" i="1"/>
  <c r="AJ264" i="1"/>
  <c r="K264" i="1"/>
  <c r="AJ1891" i="1"/>
  <c r="K1891" i="1"/>
  <c r="K1169" i="1"/>
  <c r="K801" i="1"/>
  <c r="K992" i="1"/>
  <c r="K1625" i="1"/>
  <c r="K2381" i="1"/>
  <c r="K402" i="1"/>
  <c r="K1248" i="1"/>
  <c r="K1023" i="1"/>
  <c r="K1717" i="1"/>
  <c r="K286" i="1"/>
  <c r="K263" i="1"/>
  <c r="K2189" i="1"/>
  <c r="K734" i="1"/>
  <c r="K398" i="1"/>
  <c r="K1825" i="1"/>
  <c r="K1403" i="1"/>
  <c r="K1750" i="1"/>
  <c r="K154" i="1"/>
  <c r="K2177" i="1"/>
  <c r="K1475" i="1"/>
  <c r="K1009" i="1"/>
  <c r="K1594" i="1"/>
  <c r="K1084" i="1"/>
  <c r="K919" i="1"/>
  <c r="K1474" i="1"/>
  <c r="K196" i="1"/>
  <c r="K799" i="1"/>
  <c r="K1035" i="1"/>
  <c r="K946" i="1"/>
  <c r="K1229" i="1"/>
  <c r="K2286" i="1"/>
  <c r="K755" i="1"/>
  <c r="K1899" i="1"/>
  <c r="K674" i="1"/>
  <c r="K1624" i="1"/>
  <c r="AJ1382" i="1"/>
  <c r="AJ1144" i="1"/>
  <c r="AJ1328" i="1"/>
  <c r="AJ1326" i="1"/>
  <c r="AJ861" i="1"/>
  <c r="AJ967" i="1"/>
  <c r="AJ2022" i="1"/>
  <c r="K1805" i="1"/>
  <c r="K1324" i="1"/>
  <c r="K2454" i="1"/>
  <c r="K656" i="1"/>
  <c r="K2364" i="1"/>
  <c r="K2451" i="1"/>
  <c r="K1318" i="1"/>
  <c r="K41" i="1"/>
  <c r="K39" i="1"/>
  <c r="K37" i="1"/>
  <c r="K35" i="1"/>
  <c r="K1593" i="1"/>
  <c r="K1179" i="1"/>
  <c r="K2262" i="1"/>
  <c r="K1804" i="1"/>
  <c r="K1278" i="1"/>
  <c r="K2424" i="1"/>
  <c r="K1245" i="1"/>
  <c r="K1749" i="1"/>
  <c r="K1416" i="1"/>
  <c r="K890" i="1"/>
  <c r="K182" i="1"/>
  <c r="K2450" i="1"/>
  <c r="K335" i="1"/>
  <c r="K2139" i="1"/>
  <c r="K2260" i="1"/>
  <c r="K236" i="1"/>
  <c r="K153" i="1"/>
  <c r="K2160" i="1"/>
  <c r="K1007" i="1"/>
  <c r="K181" i="1"/>
  <c r="K2468" i="1"/>
  <c r="K2011" i="1"/>
  <c r="K627" i="1"/>
  <c r="K194" i="1"/>
  <c r="K655" i="1"/>
  <c r="K393" i="1"/>
  <c r="K391" i="1"/>
  <c r="K1244" i="1"/>
  <c r="K235" i="1"/>
  <c r="K858" i="1"/>
  <c r="K776" i="1"/>
  <c r="K1559" i="1"/>
  <c r="K1592" i="1"/>
  <c r="K358" i="1"/>
  <c r="K476" i="1"/>
  <c r="K334" i="1"/>
  <c r="K889" i="1"/>
  <c r="K441" i="1"/>
  <c r="K1204" i="1"/>
  <c r="K733" i="1"/>
  <c r="K2032" i="1"/>
  <c r="K1889" i="1"/>
  <c r="K2173" i="1"/>
  <c r="K700" i="1"/>
  <c r="K1558" i="1"/>
  <c r="K1343" i="1"/>
  <c r="K261" i="1"/>
  <c r="K2058" i="1"/>
  <c r="K2201" i="1"/>
  <c r="K971" i="1"/>
  <c r="K2161" i="1"/>
  <c r="K2130" i="1"/>
  <c r="K1591" i="1"/>
  <c r="K2159" i="1"/>
  <c r="K1557" i="1"/>
  <c r="K838" i="1"/>
  <c r="K1129" i="1"/>
  <c r="K1467" i="1"/>
  <c r="K1276" i="1"/>
  <c r="K1555" i="1"/>
  <c r="K564" i="1"/>
  <c r="K1772" i="1"/>
  <c r="K1554" i="1"/>
  <c r="K1227" i="1"/>
  <c r="K563" i="1"/>
  <c r="K1716" i="1"/>
  <c r="K2230" i="1"/>
  <c r="K990" i="1"/>
  <c r="K1317" i="1"/>
  <c r="K1315" i="1"/>
  <c r="K943" i="1"/>
  <c r="K654" i="1"/>
  <c r="K2068" i="1"/>
  <c r="K224" i="1"/>
  <c r="K2057" i="1"/>
  <c r="K2255" i="1"/>
  <c r="K1553" i="1"/>
  <c r="K1226" i="1"/>
  <c r="K963" i="1"/>
  <c r="K1622" i="1"/>
  <c r="K1342" i="1"/>
  <c r="K2350" i="1"/>
  <c r="K1195" i="1"/>
  <c r="K2314" i="1"/>
  <c r="K2353" i="1"/>
  <c r="K775" i="1"/>
  <c r="K1979" i="1"/>
  <c r="K1748" i="1"/>
  <c r="K2279" i="1"/>
  <c r="K708" i="1"/>
  <c r="K1401" i="1"/>
  <c r="K1080" i="1"/>
  <c r="K624" i="1"/>
  <c r="K2056" i="1"/>
  <c r="K1314" i="1"/>
  <c r="K699" i="1"/>
  <c r="K917" i="1"/>
  <c r="K284" i="1"/>
  <c r="K2247" i="1"/>
  <c r="K1973" i="1"/>
  <c r="K179" i="1"/>
  <c r="K732" i="1"/>
  <c r="K1906" i="1"/>
  <c r="K560" i="1"/>
  <c r="K1414" i="1"/>
  <c r="K474" i="1"/>
  <c r="K559" i="1"/>
  <c r="K1466" i="1"/>
  <c r="K698" i="1"/>
  <c r="K620" i="1"/>
  <c r="K697" i="1"/>
  <c r="K2464" i="1"/>
  <c r="K1839" i="1"/>
  <c r="K1465" i="1"/>
  <c r="K223" i="1"/>
  <c r="K618" i="1"/>
  <c r="K2334" i="1"/>
  <c r="K1078" i="1"/>
  <c r="K1870" i="1"/>
  <c r="K389" i="1"/>
  <c r="K2029" i="1"/>
  <c r="K472" i="1"/>
  <c r="K1621" i="1"/>
  <c r="K1951" i="1"/>
  <c r="K1077" i="1"/>
  <c r="K2328" i="1"/>
  <c r="K2246" i="1"/>
  <c r="K1312" i="1"/>
  <c r="K1168" i="1"/>
  <c r="K1167" i="1"/>
  <c r="AJ1245" i="1"/>
  <c r="AJ1749" i="1"/>
  <c r="AJ1416" i="1"/>
  <c r="AJ890" i="1"/>
  <c r="AJ182" i="1"/>
  <c r="AJ2450" i="1"/>
  <c r="AJ335" i="1"/>
  <c r="AJ2139" i="1"/>
  <c r="AJ2260" i="1"/>
  <c r="AJ236" i="1"/>
  <c r="AJ153" i="1"/>
  <c r="AJ2160" i="1"/>
  <c r="AJ1007" i="1"/>
  <c r="AJ181" i="1"/>
  <c r="AJ2468" i="1"/>
  <c r="AJ2011" i="1"/>
  <c r="AJ627" i="1"/>
  <c r="AJ194" i="1"/>
  <c r="AJ655" i="1"/>
  <c r="AJ393" i="1"/>
  <c r="AJ391" i="1"/>
  <c r="AJ1244" i="1"/>
  <c r="AJ235" i="1"/>
  <c r="AJ858" i="1"/>
  <c r="AJ776" i="1"/>
  <c r="AJ1559" i="1"/>
  <c r="AJ1592" i="1"/>
  <c r="AJ358" i="1"/>
  <c r="AJ476" i="1"/>
  <c r="AJ334" i="1"/>
  <c r="AJ889" i="1"/>
  <c r="AJ441" i="1"/>
  <c r="AJ1204" i="1"/>
  <c r="AJ733" i="1"/>
  <c r="AJ2032" i="1"/>
  <c r="AJ1889" i="1"/>
  <c r="AJ2173" i="1"/>
  <c r="AJ700" i="1"/>
  <c r="AJ1558" i="1"/>
  <c r="AJ1343" i="1"/>
  <c r="AJ261" i="1"/>
  <c r="AJ2058" i="1"/>
  <c r="AJ2201" i="1"/>
  <c r="AJ971" i="1"/>
  <c r="AJ2161" i="1"/>
  <c r="AJ2130" i="1"/>
  <c r="AJ1591" i="1"/>
  <c r="AJ2159" i="1"/>
  <c r="AJ1557" i="1"/>
  <c r="AJ838" i="1"/>
  <c r="AJ1129" i="1"/>
  <c r="AJ1467" i="1"/>
  <c r="AJ1276" i="1"/>
  <c r="AJ1555" i="1"/>
  <c r="AJ564" i="1"/>
  <c r="AJ1772" i="1"/>
  <c r="AJ1554" i="1"/>
  <c r="AJ1227" i="1"/>
  <c r="AJ563" i="1"/>
  <c r="AJ1716" i="1"/>
  <c r="AJ2230" i="1"/>
  <c r="AJ990" i="1"/>
  <c r="AJ1317" i="1"/>
  <c r="AJ1315" i="1"/>
  <c r="AJ943" i="1"/>
  <c r="AJ654" i="1"/>
  <c r="AJ2068" i="1"/>
  <c r="AJ224" i="1"/>
  <c r="AJ2057" i="1"/>
  <c r="AJ2255" i="1"/>
  <c r="AJ1553" i="1"/>
  <c r="AJ1226" i="1"/>
  <c r="AJ963" i="1"/>
  <c r="AJ1622" i="1"/>
  <c r="AJ1342" i="1"/>
  <c r="AJ2350" i="1"/>
  <c r="AJ1195" i="1"/>
  <c r="AJ2314" i="1"/>
  <c r="AJ2353" i="1"/>
  <c r="AJ775" i="1"/>
  <c r="AJ1979" i="1"/>
  <c r="AJ1748" i="1"/>
  <c r="AJ2279" i="1"/>
  <c r="AJ708" i="1"/>
  <c r="AJ1401" i="1"/>
  <c r="AJ1080" i="1"/>
  <c r="AJ624" i="1"/>
  <c r="AJ2056" i="1"/>
  <c r="AJ1314" i="1"/>
  <c r="AJ699" i="1"/>
  <c r="AJ917" i="1"/>
  <c r="AJ284" i="1"/>
  <c r="AJ2247" i="1"/>
  <c r="AJ1973" i="1"/>
  <c r="AJ179" i="1"/>
  <c r="AJ732" i="1"/>
  <c r="AJ1906" i="1"/>
  <c r="AJ560" i="1"/>
  <c r="AJ1414" i="1"/>
  <c r="AJ474" i="1"/>
  <c r="AJ559" i="1"/>
  <c r="AJ1466" i="1"/>
  <c r="AJ698" i="1"/>
  <c r="AJ620" i="1"/>
  <c r="AJ697" i="1"/>
  <c r="AJ2464" i="1"/>
  <c r="AJ1839" i="1"/>
  <c r="AJ1465" i="1"/>
  <c r="AJ223" i="1"/>
  <c r="AJ618" i="1"/>
  <c r="AJ2334" i="1"/>
  <c r="AJ1078" i="1"/>
  <c r="AJ1870" i="1"/>
  <c r="AJ389" i="1"/>
  <c r="AJ2029" i="1"/>
  <c r="AJ472" i="1"/>
  <c r="AJ1621" i="1"/>
  <c r="AJ1951" i="1"/>
  <c r="AJ1077" i="1"/>
  <c r="AJ2328" i="1"/>
  <c r="AJ2246" i="1"/>
  <c r="AJ1312" i="1"/>
  <c r="AJ1168" i="1"/>
  <c r="AJ1167" i="1"/>
  <c r="AJ438" i="1"/>
  <c r="AJ1549" i="1"/>
  <c r="AJ653" i="1"/>
  <c r="AJ147" i="1"/>
  <c r="AJ144" i="1"/>
  <c r="AJ1649" i="1"/>
  <c r="AJ2410" i="1"/>
  <c r="AJ219" i="1"/>
  <c r="AJ141" i="1"/>
  <c r="AJ2207" i="1"/>
  <c r="AJ1913" i="1"/>
  <c r="AJ2449" i="1"/>
  <c r="AJ1640" i="1"/>
  <c r="AJ1192" i="1"/>
  <c r="AJ1375" i="1"/>
  <c r="AJ1589" i="1"/>
  <c r="AJ522" i="1"/>
  <c r="AJ139" i="1"/>
  <c r="AJ794" i="1"/>
  <c r="AJ1713" i="1"/>
  <c r="AJ2098" i="1"/>
  <c r="AJ2125" i="1"/>
  <c r="AJ1263" i="1"/>
  <c r="AJ1243" i="1"/>
  <c r="AJ939" i="1"/>
  <c r="AJ136" i="1"/>
  <c r="AJ2028" i="1"/>
  <c r="AJ1948" i="1"/>
  <c r="AJ294" i="1"/>
  <c r="AJ233" i="1"/>
  <c r="AJ231" i="1"/>
  <c r="AJ468" i="1"/>
  <c r="AJ1946" i="1"/>
  <c r="K2363" i="1"/>
  <c r="K1319" i="1"/>
  <c r="K1985" i="1"/>
  <c r="K40" i="1"/>
  <c r="K38" i="1"/>
  <c r="K36" i="1"/>
  <c r="K945" i="1"/>
  <c r="K709" i="1"/>
  <c r="K1863" i="1"/>
  <c r="K1402" i="1"/>
  <c r="K2435" i="1"/>
  <c r="K1470" i="1"/>
  <c r="K479" i="1"/>
  <c r="K1083" i="1"/>
  <c r="K2174" i="1"/>
  <c r="K1052" i="1"/>
  <c r="K2316" i="1"/>
  <c r="K478" i="1"/>
  <c r="K973" i="1"/>
  <c r="K1803" i="1"/>
  <c r="K2059" i="1"/>
  <c r="K1914" i="1"/>
  <c r="K526" i="1"/>
  <c r="K350" i="1"/>
  <c r="K1779" i="1"/>
  <c r="K1756" i="1"/>
  <c r="K477" i="1"/>
  <c r="K1862" i="1"/>
  <c r="K2241" i="1"/>
  <c r="K626" i="1"/>
  <c r="K285" i="1"/>
  <c r="K394" i="1"/>
  <c r="K392" i="1"/>
  <c r="K390" i="1"/>
  <c r="K2305" i="1"/>
  <c r="K964" i="1"/>
  <c r="K1277" i="1"/>
  <c r="K1415" i="1"/>
  <c r="K2020" i="1"/>
  <c r="K2231" i="1"/>
  <c r="K798" i="1"/>
  <c r="K824" i="1"/>
  <c r="K1840" i="1"/>
  <c r="K442" i="1"/>
  <c r="K440" i="1"/>
  <c r="K1890" i="1"/>
  <c r="K1082" i="1"/>
  <c r="K2315" i="1"/>
  <c r="K797" i="1"/>
  <c r="K1377" i="1"/>
  <c r="K1131" i="1"/>
  <c r="K1974" i="1"/>
  <c r="K972" i="1"/>
  <c r="K260" i="1"/>
  <c r="K1469" i="1"/>
  <c r="K2340" i="1"/>
  <c r="K1468" i="1"/>
  <c r="K152" i="1"/>
  <c r="K1623" i="1"/>
  <c r="K1672" i="1"/>
  <c r="K1130" i="1"/>
  <c r="K918" i="1"/>
  <c r="K1686" i="1"/>
  <c r="K1556" i="1"/>
  <c r="K1228" i="1"/>
  <c r="K1128" i="1"/>
  <c r="K439" i="1"/>
  <c r="K888" i="1"/>
  <c r="K2105" i="1"/>
  <c r="K1081" i="1"/>
  <c r="K944" i="1"/>
  <c r="K1925" i="1"/>
  <c r="K1376" i="1"/>
  <c r="K1888" i="1"/>
  <c r="K562" i="1"/>
  <c r="K1316" i="1"/>
  <c r="K1994" i="1"/>
  <c r="K259" i="1"/>
  <c r="K1109" i="1"/>
  <c r="K2248" i="1"/>
  <c r="K989" i="1"/>
  <c r="K2084" i="1"/>
  <c r="K1127" i="1"/>
  <c r="K561" i="1"/>
  <c r="K625" i="1"/>
  <c r="K1225" i="1"/>
  <c r="K2046" i="1"/>
  <c r="K1671" i="1"/>
  <c r="K2463" i="1"/>
  <c r="K2158" i="1"/>
  <c r="K796" i="1"/>
  <c r="K1715" i="1"/>
  <c r="K1224" i="1"/>
  <c r="K942" i="1"/>
  <c r="K2354" i="1"/>
  <c r="K1552" i="1"/>
  <c r="K1022" i="1"/>
  <c r="K2172" i="1"/>
  <c r="K1034" i="1"/>
  <c r="K1823" i="1"/>
  <c r="K988" i="1"/>
  <c r="K1747" i="1"/>
  <c r="K668" i="1"/>
  <c r="K623" i="1"/>
  <c r="K2254" i="1"/>
  <c r="K258" i="1"/>
  <c r="K180" i="1"/>
  <c r="K525" i="1"/>
  <c r="K1079" i="1"/>
  <c r="K2099" i="1"/>
  <c r="K2019" i="1"/>
  <c r="K475" i="1"/>
  <c r="K473" i="1"/>
  <c r="K1313" i="1"/>
  <c r="K622" i="1"/>
  <c r="K621" i="1"/>
  <c r="K619" i="1"/>
  <c r="K558" i="1"/>
  <c r="K1178" i="1"/>
  <c r="K2393" i="1"/>
  <c r="K1590" i="1"/>
  <c r="K222" i="1"/>
  <c r="K822" i="1"/>
  <c r="K1193" i="1"/>
  <c r="K151" i="1"/>
  <c r="K148" i="1"/>
  <c r="K143" i="1"/>
  <c r="K470" i="1"/>
  <c r="K1783" i="1"/>
  <c r="K220" i="1"/>
  <c r="K357" i="1"/>
  <c r="K1949" i="1"/>
  <c r="K821" i="1"/>
  <c r="K2461" i="1"/>
  <c r="K1971" i="1"/>
  <c r="K2104" i="1"/>
  <c r="K2392" i="1"/>
  <c r="K1311" i="1"/>
  <c r="K1548" i="1"/>
  <c r="K469" i="1"/>
  <c r="K1458" i="1"/>
  <c r="K1860" i="1"/>
  <c r="K255" i="1"/>
  <c r="K2414" i="1"/>
  <c r="K986" i="1"/>
  <c r="K137" i="1"/>
  <c r="K2297" i="1"/>
  <c r="K1887" i="1"/>
  <c r="K295" i="1"/>
  <c r="K333" i="1"/>
  <c r="K232" i="1"/>
  <c r="K615" i="1"/>
  <c r="K1191" i="1"/>
  <c r="AJ822" i="1"/>
  <c r="AJ1193" i="1"/>
  <c r="AJ151" i="1"/>
  <c r="AJ148" i="1"/>
  <c r="AJ143" i="1"/>
  <c r="AJ470" i="1"/>
  <c r="AJ1783" i="1"/>
  <c r="AJ220" i="1"/>
  <c r="AJ357" i="1"/>
  <c r="AJ1949" i="1"/>
  <c r="AJ821" i="1"/>
  <c r="AJ2461" i="1"/>
  <c r="AJ1971" i="1"/>
  <c r="AJ2104" i="1"/>
  <c r="AJ2392" i="1"/>
  <c r="AJ1311" i="1"/>
  <c r="AJ1548" i="1"/>
  <c r="AJ469" i="1"/>
  <c r="AJ857" i="1"/>
  <c r="AJ1458" i="1"/>
  <c r="AJ1619" i="1"/>
  <c r="AJ1860" i="1"/>
  <c r="AJ255" i="1"/>
  <c r="AJ2414" i="1"/>
  <c r="AJ986" i="1"/>
  <c r="AJ137" i="1"/>
  <c r="AJ2297" i="1"/>
  <c r="AJ1887" i="1"/>
  <c r="AJ295" i="1"/>
  <c r="AJ333" i="1"/>
  <c r="AJ232" i="1"/>
  <c r="AJ615" i="1"/>
  <c r="AJ1191" i="1"/>
  <c r="AJ1456" i="1"/>
  <c r="AJ1455" i="1"/>
  <c r="AJ2448" i="1"/>
  <c r="AJ614" i="1"/>
  <c r="AJ773" i="1"/>
  <c r="AJ1413" i="1"/>
  <c r="AJ613" i="1"/>
  <c r="AJ2215" i="1"/>
  <c r="AJ1617" i="1"/>
  <c r="AJ1125" i="1"/>
  <c r="AJ1453" i="1"/>
  <c r="AJ1189" i="1"/>
  <c r="AJ1339" i="1"/>
  <c r="AJ1859" i="1"/>
  <c r="AJ1945" i="1"/>
  <c r="AJ2097" i="1"/>
  <c r="AJ385" i="1"/>
  <c r="AJ1588" i="1"/>
  <c r="AJ1051" i="1"/>
  <c r="AJ612" i="1"/>
  <c r="AJ2045" i="1"/>
  <c r="AJ253" i="1"/>
  <c r="AJ752" i="1"/>
  <c r="AJ750" i="1"/>
  <c r="AJ1411" i="1"/>
  <c r="AJ173" i="1"/>
  <c r="AJ1166" i="1"/>
  <c r="AJ611" i="1"/>
  <c r="AJ556" i="1"/>
  <c r="AJ554" i="1"/>
  <c r="AJ1547" i="1"/>
  <c r="AJ177" i="1"/>
  <c r="AJ1176" i="1"/>
  <c r="AJ1006" i="1"/>
  <c r="AJ2380" i="1"/>
  <c r="AJ283" i="1"/>
  <c r="AJ1032" i="1"/>
  <c r="AJ1712" i="1"/>
  <c r="AJ2276" i="1"/>
  <c r="AJ2379" i="1"/>
  <c r="AJ1819" i="1"/>
  <c r="AJ1124" i="1"/>
  <c r="AJ1801" i="1"/>
  <c r="AJ1898" i="1"/>
  <c r="AJ2349" i="1"/>
  <c r="AJ383" i="1"/>
  <c r="AJ1101" i="1"/>
  <c r="AJ609" i="1"/>
  <c r="AJ937" i="1"/>
  <c r="AJ666" i="1"/>
  <c r="AJ1546" i="1"/>
  <c r="AJ1221" i="1"/>
  <c r="AJ1262" i="1"/>
  <c r="AJ134" i="1"/>
  <c r="AJ1545" i="1"/>
  <c r="AJ2148" i="1"/>
  <c r="AJ886" i="1"/>
  <c r="AJ192" i="1"/>
  <c r="AJ2386" i="1"/>
  <c r="AJ855" i="1"/>
  <c r="AJ2000" i="1"/>
  <c r="AJ607" i="1"/>
  <c r="AJ1261" i="1"/>
  <c r="AJ1448" i="1"/>
  <c r="AJ466" i="1"/>
  <c r="AJ2124" i="1"/>
  <c r="AJ1447" i="1"/>
  <c r="AJ2200" i="1"/>
  <c r="AJ2362" i="1"/>
  <c r="AJ132" i="1"/>
  <c r="AJ130" i="1"/>
  <c r="AJ128" i="1"/>
  <c r="AJ126" i="1"/>
  <c r="AJ124" i="1"/>
  <c r="AJ2169" i="1"/>
  <c r="AJ2054" i="1"/>
  <c r="AJ1544" i="1"/>
  <c r="AJ2228" i="1"/>
  <c r="K1668" i="1"/>
  <c r="AJ651" i="1"/>
  <c r="K651" i="1"/>
  <c r="K1122" i="1"/>
  <c r="K1638" i="1"/>
  <c r="AJ23" i="1"/>
  <c r="AJ2275" i="1"/>
  <c r="AJ1107" i="1"/>
  <c r="K213" i="1"/>
  <c r="AJ605" i="1"/>
  <c r="K605" i="1"/>
  <c r="K1540" i="1"/>
  <c r="K1539" i="1"/>
  <c r="AJ464" i="1"/>
  <c r="K2361" i="1"/>
  <c r="AJ2137" i="1"/>
  <c r="AJ2083" i="1"/>
  <c r="AJ1219" i="1"/>
  <c r="K650" i="1"/>
  <c r="AJ1119" i="1"/>
  <c r="AJ2235" i="1"/>
  <c r="AJ2123" i="1"/>
  <c r="K122" i="1"/>
  <c r="AJ1074" i="1"/>
  <c r="AJ2421" i="1"/>
  <c r="AJ985" i="1"/>
  <c r="K2301" i="1"/>
  <c r="AJ727" i="1"/>
  <c r="K727" i="1"/>
  <c r="AJ1616" i="1"/>
  <c r="AJ818" i="1"/>
  <c r="AJ1942" i="1"/>
  <c r="AJ817" i="1"/>
  <c r="AJ1711" i="1"/>
  <c r="AJ2420" i="1"/>
  <c r="AJ1648" i="1"/>
  <c r="AJ211" i="1"/>
  <c r="AJ2385" i="1"/>
  <c r="AJ2213" i="1"/>
  <c r="AJ2404" i="1"/>
  <c r="AJ661" i="1"/>
  <c r="AJ1910" i="1"/>
  <c r="AJ911" i="1"/>
  <c r="AJ1710" i="1"/>
  <c r="AJ1031" i="1"/>
  <c r="AJ1709" i="1"/>
  <c r="AJ1635" i="1"/>
  <c r="AJ602" i="1"/>
  <c r="AJ1585" i="1"/>
  <c r="AJ117" i="1"/>
  <c r="AJ2082" i="1"/>
  <c r="AJ379" i="1"/>
  <c r="AJ766" i="1"/>
  <c r="AJ2133" i="1"/>
  <c r="AJ2333" i="1"/>
  <c r="K2206" i="1"/>
  <c r="K2229" i="1"/>
  <c r="K1454" i="1"/>
  <c r="K1740" i="1"/>
  <c r="K1782" i="1"/>
  <c r="K731" i="1"/>
  <c r="K1340" i="1"/>
  <c r="K962" i="1"/>
  <c r="K2423" i="1"/>
  <c r="K1412" i="1"/>
  <c r="K1886" i="1"/>
  <c r="K1190" i="1"/>
  <c r="K754" i="1"/>
  <c r="K1739" i="1"/>
  <c r="K856" i="1"/>
  <c r="K1452" i="1"/>
  <c r="K386" i="1"/>
  <c r="K1076" i="1"/>
  <c r="K520" i="1"/>
  <c r="K2447" i="1"/>
  <c r="K753" i="1"/>
  <c r="K254" i="1"/>
  <c r="K652" i="1"/>
  <c r="K751" i="1"/>
  <c r="K1820" i="1"/>
  <c r="K174" i="1"/>
  <c r="K467" i="1"/>
  <c r="K1924" i="1"/>
  <c r="K1451" i="1"/>
  <c r="AJ772" i="1"/>
  <c r="AJ1587" i="1"/>
  <c r="AJ2240" i="1"/>
  <c r="AJ1222" i="1"/>
  <c r="AJ608" i="1"/>
  <c r="AJ1373" i="1"/>
  <c r="AJ2346" i="1"/>
  <c r="AJ519" i="1"/>
  <c r="AJ1905" i="1"/>
  <c r="AJ1122" i="1"/>
  <c r="AJ24" i="1"/>
  <c r="AJ21" i="1"/>
  <c r="AJ17" i="1"/>
  <c r="AJ1540" i="1"/>
  <c r="AJ2096" i="1"/>
  <c r="AJ1202" i="1"/>
  <c r="K1537" i="1"/>
  <c r="AJ293" i="1"/>
  <c r="K293" i="1"/>
  <c r="AJ304" i="1"/>
  <c r="K304" i="1"/>
  <c r="AJ1275" i="1"/>
  <c r="K2359" i="1"/>
  <c r="AJ1536" i="1"/>
  <c r="K1536" i="1"/>
  <c r="AJ550" i="1"/>
  <c r="K550" i="1"/>
  <c r="AJ729" i="1"/>
  <c r="K381" i="1"/>
  <c r="AJ1800" i="1"/>
  <c r="AJ2146" i="1"/>
  <c r="AJ436" i="1"/>
  <c r="AJ1117" i="1"/>
  <c r="AJ1911" i="1"/>
  <c r="AJ2167" i="1"/>
  <c r="AJ1746" i="1"/>
  <c r="AJ2214" i="1"/>
  <c r="AJ1636" i="1"/>
  <c r="AJ2352" i="1"/>
  <c r="AJ912" i="1"/>
  <c r="AJ1372" i="1"/>
  <c r="AJ435" i="1"/>
  <c r="AJ2043" i="1"/>
  <c r="AJ2300" i="1"/>
  <c r="AJ1020" i="1"/>
  <c r="AJ960" i="1"/>
  <c r="AJ1904" i="1"/>
  <c r="AJ1534" i="1"/>
  <c r="AJ1443" i="1"/>
  <c r="AJ2234" i="1"/>
  <c r="AJ2312" i="1"/>
  <c r="AJ516" i="1"/>
  <c r="AJ1161" i="1"/>
  <c r="AJ1030" i="1"/>
  <c r="AJ770" i="1"/>
  <c r="AJ749" i="1"/>
  <c r="AJ1869" i="1"/>
  <c r="AJ2431" i="1"/>
  <c r="AJ2206" i="1"/>
  <c r="AJ2229" i="1"/>
  <c r="AJ1454" i="1"/>
  <c r="AJ1740" i="1"/>
  <c r="AJ1782" i="1"/>
  <c r="AJ731" i="1"/>
  <c r="AJ1340" i="1"/>
  <c r="AJ962" i="1"/>
  <c r="AJ2423" i="1"/>
  <c r="AJ1412" i="1"/>
  <c r="AJ1886" i="1"/>
  <c r="AJ1190" i="1"/>
  <c r="AJ754" i="1"/>
  <c r="AJ1739" i="1"/>
  <c r="AJ856" i="1"/>
  <c r="AJ1452" i="1"/>
  <c r="AJ386" i="1"/>
  <c r="AJ1076" i="1"/>
  <c r="AJ520" i="1"/>
  <c r="AJ2447" i="1"/>
  <c r="AJ753" i="1"/>
  <c r="AJ254" i="1"/>
  <c r="AJ652" i="1"/>
  <c r="AJ751" i="1"/>
  <c r="AJ1820" i="1"/>
  <c r="AJ174" i="1"/>
  <c r="AJ467" i="1"/>
  <c r="AJ1924" i="1"/>
  <c r="AJ1451" i="1"/>
  <c r="AJ555" i="1"/>
  <c r="AJ938" i="1"/>
  <c r="AJ178" i="1"/>
  <c r="AJ610" i="1"/>
  <c r="AJ667" i="1"/>
  <c r="AJ2044" i="1"/>
  <c r="AJ1165" i="1"/>
  <c r="AJ662" i="1"/>
  <c r="AJ1005" i="1"/>
  <c r="AJ1021" i="1"/>
  <c r="AJ916" i="1"/>
  <c r="AJ2149" i="1"/>
  <c r="AJ1450" i="1"/>
  <c r="AJ1123" i="1"/>
  <c r="AJ1669" i="1"/>
  <c r="AJ1242" i="1"/>
  <c r="AJ384" i="1"/>
  <c r="AJ1108" i="1"/>
  <c r="AJ1164" i="1"/>
  <c r="AJ2010" i="1"/>
  <c r="AJ553" i="1"/>
  <c r="AJ216" i="1"/>
  <c r="AJ2067" i="1"/>
  <c r="AJ1449" i="1"/>
  <c r="AJ1220" i="1"/>
  <c r="AJ1778" i="1"/>
  <c r="AJ552" i="1"/>
  <c r="AJ193" i="1"/>
  <c r="AJ551" i="1"/>
  <c r="AJ1685" i="1"/>
  <c r="AJ1400" i="1"/>
  <c r="AJ1970" i="1"/>
  <c r="AJ961" i="1"/>
  <c r="AJ1885" i="1"/>
  <c r="AJ2170" i="1"/>
  <c r="AJ1188" i="1"/>
  <c r="AJ730" i="1"/>
  <c r="AJ2187" i="1"/>
  <c r="AJ1818" i="1"/>
  <c r="AJ2409" i="1"/>
  <c r="AJ131" i="1"/>
  <c r="AJ129" i="1"/>
  <c r="AJ127" i="1"/>
  <c r="AJ125" i="1"/>
  <c r="AJ854" i="1"/>
  <c r="AJ837" i="1"/>
  <c r="AJ2199" i="1"/>
  <c r="K2199" i="1"/>
  <c r="K1309" i="1"/>
  <c r="K215" i="1"/>
  <c r="AJ437" i="1"/>
  <c r="AJ1446" i="1"/>
  <c r="AJ465" i="1"/>
  <c r="K22" i="1"/>
  <c r="AJ20" i="1"/>
  <c r="K20" i="1"/>
  <c r="K18" i="1"/>
  <c r="K1260" i="1"/>
  <c r="AJ1308" i="1"/>
  <c r="AJ1241" i="1"/>
  <c r="AJ1163" i="1"/>
  <c r="K1445" i="1"/>
  <c r="AJ1259" i="1"/>
  <c r="AJ2273" i="1"/>
  <c r="AJ934" i="1"/>
  <c r="K914" i="1"/>
  <c r="AJ2018" i="1"/>
  <c r="AJ1912" i="1"/>
  <c r="AJ2360" i="1"/>
  <c r="K332" i="1"/>
  <c r="AJ382" i="1"/>
  <c r="AJ649" i="1"/>
  <c r="AJ123" i="1"/>
  <c r="K1073" i="1"/>
  <c r="AJ1118" i="1"/>
  <c r="K1118" i="1"/>
  <c r="AJ120" i="1"/>
  <c r="AJ913" i="1"/>
  <c r="K312" i="1"/>
  <c r="AJ27" i="1"/>
  <c r="AJ249" i="1"/>
  <c r="AJ771" i="1"/>
  <c r="AJ1307" i="1"/>
  <c r="AJ349" i="1"/>
  <c r="AJ1274" i="1"/>
  <c r="AJ380" i="1"/>
  <c r="AJ679" i="1"/>
  <c r="AJ1754" i="1"/>
  <c r="AJ1615" i="1"/>
  <c r="AJ603" i="1"/>
  <c r="AJ1305" i="1"/>
  <c r="AJ1856" i="1"/>
  <c r="AJ2391" i="1"/>
  <c r="AJ1273" i="1"/>
  <c r="AJ1072" i="1"/>
  <c r="AJ791" i="1"/>
  <c r="AJ2185" i="1"/>
  <c r="AJ1442" i="1"/>
  <c r="K767" i="1"/>
  <c r="K378" i="1"/>
  <c r="K108" i="1"/>
  <c r="K707" i="1"/>
  <c r="K1882" i="1"/>
  <c r="K2095" i="1"/>
  <c r="K885" i="1"/>
  <c r="K459" i="1"/>
  <c r="K748" i="1"/>
  <c r="K107" i="1"/>
  <c r="K348" i="1"/>
  <c r="K2184" i="1"/>
  <c r="K1159" i="1"/>
  <c r="K1218" i="1"/>
  <c r="AJ1736" i="1"/>
  <c r="AJ726" i="1"/>
  <c r="AJ2382" i="1"/>
  <c r="AJ1116" i="1"/>
  <c r="AJ1071" i="1"/>
  <c r="AJ2183" i="1"/>
  <c r="AJ789" i="1"/>
  <c r="AJ515" i="1"/>
  <c r="AJ1613" i="1"/>
  <c r="AJ376" i="1"/>
  <c r="AJ2198" i="1"/>
  <c r="AJ2259" i="1"/>
  <c r="AJ1099" i="1"/>
  <c r="AJ2285" i="1"/>
  <c r="AJ514" i="1"/>
  <c r="AJ910" i="1"/>
  <c r="AJ599" i="1"/>
  <c r="AJ1028" i="1"/>
  <c r="AJ706" i="1"/>
  <c r="AJ1735" i="1"/>
  <c r="AJ1999" i="1"/>
  <c r="AJ1368" i="1"/>
  <c r="AJ2403" i="1"/>
  <c r="AJ1158" i="1"/>
  <c r="AJ1527" i="1"/>
  <c r="AJ2331" i="1"/>
  <c r="AJ1271" i="1"/>
  <c r="AJ957" i="1"/>
  <c r="AJ6" i="1"/>
  <c r="AJ282" i="1"/>
  <c r="AJ2135" i="1"/>
  <c r="AJ2311" i="1"/>
  <c r="AJ984" i="1"/>
  <c r="AJ210" i="1"/>
  <c r="AJ1070" i="1"/>
  <c r="AJ105" i="1"/>
  <c r="AJ929" i="1"/>
  <c r="AJ547" i="1"/>
  <c r="AJ983" i="1"/>
  <c r="AJ172" i="1"/>
  <c r="AJ456" i="1"/>
  <c r="AJ229" i="1"/>
  <c r="AJ747" i="1"/>
  <c r="AJ209" i="1"/>
  <c r="AJ2182" i="1"/>
  <c r="AJ102" i="1"/>
  <c r="AJ100" i="1"/>
  <c r="AJ98" i="1"/>
  <c r="AJ96" i="1"/>
  <c r="AJ94" i="1"/>
  <c r="AJ92" i="1"/>
  <c r="AJ90" i="1"/>
  <c r="AJ88" i="1"/>
  <c r="AJ86" i="1"/>
  <c r="AJ84" i="1"/>
  <c r="AJ1734" i="1"/>
  <c r="AJ2400" i="1"/>
  <c r="AJ2027" i="1"/>
  <c r="AJ2042" i="1"/>
  <c r="AJ455" i="1"/>
  <c r="AJ544" i="1"/>
  <c r="AJ2347" i="1"/>
  <c r="AJ1666" i="1"/>
  <c r="AJ1664" i="1"/>
  <c r="AJ292" i="1"/>
  <c r="AJ513" i="1"/>
  <c r="AJ454" i="1"/>
  <c r="AJ725" i="1"/>
  <c r="AJ1238" i="1"/>
  <c r="AJ2430" i="1"/>
  <c r="AJ1366" i="1"/>
  <c r="AJ512" i="1"/>
  <c r="AJ665" i="1"/>
  <c r="AJ2252" i="1"/>
  <c r="AJ543" i="1"/>
  <c r="AJ786" i="1"/>
  <c r="AJ374" i="1"/>
  <c r="AJ693" i="1"/>
  <c r="AJ882" i="1"/>
  <c r="AJ511" i="1"/>
  <c r="AJ2156" i="1"/>
  <c r="AJ1438" i="1"/>
  <c r="AJ2155" i="1"/>
  <c r="AJ1301" i="1"/>
  <c r="AJ347" i="1"/>
  <c r="AJ1520" i="1"/>
  <c r="AJ1000" i="1"/>
  <c r="AJ1776" i="1"/>
  <c r="AJ660" i="1"/>
  <c r="AJ2144" i="1"/>
  <c r="AJ542" i="1"/>
  <c r="AJ678" i="1"/>
  <c r="AJ373" i="1"/>
  <c r="AJ2157" i="1"/>
  <c r="AJ1519" i="1"/>
  <c r="AJ1157" i="1"/>
  <c r="AJ1397" i="1"/>
  <c r="AJ2120" i="1"/>
  <c r="AJ2078" i="1"/>
  <c r="AJ2245" i="1"/>
  <c r="AJ1733" i="1"/>
  <c r="AJ646" i="1"/>
  <c r="AJ540" i="1"/>
  <c r="AJ206" i="1"/>
  <c r="AJ430" i="1"/>
  <c r="AJ1768" i="1"/>
  <c r="AJ2284" i="1"/>
  <c r="AJ1732" i="1"/>
  <c r="AJ2344" i="1"/>
  <c r="K1790" i="1"/>
  <c r="K1524" i="1"/>
  <c r="K1993" i="1"/>
  <c r="K1523" i="1"/>
  <c r="K457" i="1"/>
  <c r="K330" i="1"/>
  <c r="K104" i="1"/>
  <c r="K2459" i="1"/>
  <c r="K883" i="1"/>
  <c r="K810" i="1"/>
  <c r="K1522" i="1"/>
  <c r="K541" i="1"/>
  <c r="K2427" i="1"/>
  <c r="AJ510" i="1"/>
  <c r="K1704" i="1"/>
  <c r="AJ1410" i="1"/>
  <c r="K2271" i="1"/>
  <c r="AJ1409" i="1"/>
  <c r="K1798" i="1"/>
  <c r="AJ2429" i="1"/>
  <c r="K1991" i="1"/>
  <c r="AJ724" i="1"/>
  <c r="K2114" i="1"/>
  <c r="AJ1766" i="1"/>
  <c r="K769" i="1"/>
  <c r="K2016" i="1"/>
  <c r="K110" i="1"/>
  <c r="K549" i="1"/>
  <c r="K1533" i="1"/>
  <c r="K1968" i="1"/>
  <c r="K1706" i="1"/>
  <c r="K1531" i="1"/>
  <c r="K1440" i="1"/>
  <c r="K296" i="1"/>
  <c r="K1240" i="1"/>
  <c r="K1272" i="1"/>
  <c r="K1439" i="1"/>
  <c r="K931" i="1"/>
  <c r="K1705" i="1"/>
  <c r="AJ2376" i="1"/>
  <c r="AJ2345" i="1"/>
  <c r="AJ1239" i="1"/>
  <c r="AJ1855" i="1"/>
  <c r="AJ1868" i="1"/>
  <c r="AJ1769" i="1"/>
  <c r="AJ1029" i="1"/>
  <c r="AJ2052" i="1"/>
  <c r="AJ1976" i="1"/>
  <c r="AJ812" i="1"/>
  <c r="AJ2197" i="1"/>
  <c r="AJ1967" i="1"/>
  <c r="AJ1398" i="1"/>
  <c r="AJ1584" i="1"/>
  <c r="AJ930" i="1"/>
  <c r="AJ1684" i="1"/>
  <c r="AJ958" i="1"/>
  <c r="AJ331" i="1"/>
  <c r="AJ695" i="1"/>
  <c r="AJ1369" i="1"/>
  <c r="AJ2258" i="1"/>
  <c r="AJ836" i="1"/>
  <c r="AJ2103" i="1"/>
  <c r="AJ1909" i="1"/>
  <c r="AJ1528" i="1"/>
  <c r="AJ1526" i="1"/>
  <c r="AJ811" i="1"/>
  <c r="AJ2121" i="1"/>
  <c r="AJ7" i="1"/>
  <c r="AJ1790" i="1"/>
  <c r="AJ1524" i="1"/>
  <c r="AJ1993" i="1"/>
  <c r="AJ1523" i="1"/>
  <c r="AJ457" i="1"/>
  <c r="AJ330" i="1"/>
  <c r="AJ104" i="1"/>
  <c r="AJ2459" i="1"/>
  <c r="AJ883" i="1"/>
  <c r="AJ810" i="1"/>
  <c r="AJ1522" i="1"/>
  <c r="AJ171" i="1"/>
  <c r="AJ1302" i="1"/>
  <c r="AJ546" i="1"/>
  <c r="AJ2265" i="1"/>
  <c r="AJ545" i="1"/>
  <c r="AJ1965" i="1"/>
  <c r="AJ101" i="1"/>
  <c r="AJ99" i="1"/>
  <c r="AJ97" i="1"/>
  <c r="AJ95" i="1"/>
  <c r="AJ93" i="1"/>
  <c r="AJ91" i="1"/>
  <c r="AJ89" i="1"/>
  <c r="AJ87" i="1"/>
  <c r="AJ85" i="1"/>
  <c r="AJ852" i="1"/>
  <c r="AJ2371" i="1"/>
  <c r="AJ2264" i="1"/>
  <c r="AJ2310" i="1"/>
  <c r="AJ2041" i="1"/>
  <c r="AJ208" i="1"/>
  <c r="AJ928" i="1"/>
  <c r="AJ2418" i="1"/>
  <c r="AJ1665" i="1"/>
  <c r="AJ1027" i="1"/>
  <c r="AJ672" i="1"/>
  <c r="AJ207" i="1"/>
  <c r="AJ1026" i="1"/>
  <c r="AJ1068" i="1"/>
  <c r="AJ1367" i="1"/>
  <c r="AJ1992" i="1"/>
  <c r="AJ2040" i="1"/>
  <c r="AJ927" i="1"/>
  <c r="AJ1338" i="1"/>
  <c r="AJ2327" i="1"/>
  <c r="AJ453" i="1"/>
  <c r="AJ1854" i="1"/>
  <c r="AJ1880" i="1"/>
  <c r="AJ1521" i="1"/>
  <c r="AJ881" i="1"/>
  <c r="AJ2039" i="1"/>
  <c r="AJ2375" i="1"/>
  <c r="AJ1437" i="1"/>
  <c r="AJ1745" i="1"/>
  <c r="AJ83" i="1"/>
  <c r="AJ1436" i="1"/>
  <c r="AJ1001" i="1"/>
  <c r="AJ999" i="1"/>
  <c r="AJ597" i="1"/>
  <c r="AJ1663" i="1"/>
  <c r="AJ1435" i="1"/>
  <c r="AJ2165" i="1"/>
  <c r="AJ1217" i="1"/>
  <c r="AJ2181" i="1"/>
  <c r="AJ1923" i="1"/>
  <c r="AJ1853" i="1"/>
  <c r="AJ1098" i="1"/>
  <c r="AJ1879" i="1"/>
  <c r="AJ2119" i="1"/>
  <c r="AJ1799" i="1"/>
  <c r="AJ1662" i="1"/>
  <c r="AJ281" i="1"/>
  <c r="AJ541" i="1"/>
  <c r="AJ2427" i="1"/>
  <c r="K1115" i="1"/>
  <c r="AJ1704" i="1"/>
  <c r="K2026" i="1"/>
  <c r="AJ2271" i="1"/>
  <c r="K2227" i="1"/>
  <c r="AJ1798" i="1"/>
  <c r="K1365" i="1"/>
  <c r="AJ1991" i="1"/>
  <c r="K2263" i="1"/>
  <c r="AJ2114" i="1"/>
  <c r="K2211" i="1"/>
  <c r="AJ2383" i="1"/>
  <c r="AJ509" i="1"/>
  <c r="AJ764" i="1"/>
  <c r="AJ2428" i="1"/>
  <c r="AJ2051" i="1"/>
  <c r="AJ371" i="1"/>
  <c r="AJ1661" i="1"/>
  <c r="AJ1433" i="1"/>
  <c r="AJ311" i="1"/>
  <c r="AJ1610" i="1"/>
  <c r="AJ1921" i="1"/>
  <c r="AJ452" i="1"/>
  <c r="AJ1836" i="1"/>
  <c r="AJ595" i="1"/>
  <c r="AJ1939" i="1"/>
  <c r="AJ1113" i="1"/>
  <c r="K81" i="1"/>
  <c r="K1634" i="1"/>
  <c r="K2339" i="1"/>
  <c r="K1702" i="1"/>
  <c r="K2221" i="1"/>
  <c r="K1105" i="1"/>
  <c r="K1395" i="1"/>
  <c r="K1850" i="1"/>
  <c r="K1153" i="1"/>
  <c r="K1866" i="1"/>
  <c r="K592" i="1"/>
  <c r="K1849" i="1"/>
  <c r="K1660" i="1"/>
  <c r="K1351" i="1"/>
  <c r="K1427" i="1"/>
  <c r="K2387" i="1"/>
  <c r="K1362" i="1"/>
  <c r="K1299" i="1"/>
  <c r="K2270" i="1"/>
  <c r="K1990" i="1"/>
  <c r="K1897" i="1"/>
  <c r="K538" i="1"/>
  <c r="K1047" i="1"/>
  <c r="K1063" i="1"/>
  <c r="K1834" i="1"/>
  <c r="K1936" i="1"/>
  <c r="K1813" i="1"/>
  <c r="K2438" i="1"/>
  <c r="K689" i="1"/>
  <c r="K1731" i="1"/>
  <c r="K1700" i="1"/>
  <c r="K809" i="1"/>
  <c r="K1040" i="1"/>
  <c r="K2093" i="1"/>
  <c r="K2446" i="1"/>
  <c r="K1387" i="1"/>
  <c r="K2356" i="1"/>
  <c r="K508" i="1"/>
  <c r="K720" i="1"/>
  <c r="K1350" i="1"/>
  <c r="K2109" i="1"/>
  <c r="K277" i="1"/>
  <c r="K664" i="1"/>
  <c r="K79" i="1"/>
  <c r="K76" i="1"/>
  <c r="K74" i="1"/>
  <c r="K848" i="1"/>
  <c r="K759" i="1"/>
  <c r="AJ2250" i="1"/>
  <c r="K2250" i="1"/>
  <c r="K372" i="1"/>
  <c r="K722" i="1"/>
  <c r="K1517" i="1"/>
  <c r="K1582" i="1"/>
  <c r="K880" i="1"/>
  <c r="K1215" i="1"/>
  <c r="K1940" i="1"/>
  <c r="K1396" i="1"/>
  <c r="K539" i="1"/>
  <c r="K1611" i="1"/>
  <c r="K329" i="1"/>
  <c r="K203" i="1"/>
  <c r="K851" i="1"/>
  <c r="K596" i="1"/>
  <c r="K310" i="1"/>
  <c r="K1938" i="1"/>
  <c r="AJ1876" i="1"/>
  <c r="AJ2299" i="1"/>
  <c r="AJ2302" i="1"/>
  <c r="AJ762" i="1"/>
  <c r="AJ303" i="1"/>
  <c r="AJ2210" i="1"/>
  <c r="AJ1156" i="1"/>
  <c r="AJ2417" i="1"/>
  <c r="AJ745" i="1"/>
  <c r="AJ1431" i="1"/>
  <c r="AJ1608" i="1"/>
  <c r="AJ1512" i="1"/>
  <c r="AJ1814" i="1"/>
  <c r="AJ1678" i="1"/>
  <c r="AJ328" i="1"/>
  <c r="AJ326" i="1"/>
  <c r="AJ1364" i="1"/>
  <c r="AJ346" i="1"/>
  <c r="AJ1064" i="1"/>
  <c r="AJ1155" i="1"/>
  <c r="AJ291" i="1"/>
  <c r="AJ2036" i="1"/>
  <c r="AJ2408" i="1"/>
  <c r="AJ1646" i="1"/>
  <c r="AJ1963" i="1"/>
  <c r="AJ2251" i="1"/>
  <c r="AJ1430" i="1"/>
  <c r="AJ1753" i="1"/>
  <c r="AJ1984" i="1"/>
  <c r="AJ1908" i="1"/>
  <c r="AJ1154" i="1"/>
  <c r="AJ593" i="1"/>
  <c r="AJ81" i="1"/>
  <c r="AJ1634" i="1"/>
  <c r="AJ2339" i="1"/>
  <c r="AJ1702" i="1"/>
  <c r="AJ2221" i="1"/>
  <c r="AJ1105" i="1"/>
  <c r="AJ1395" i="1"/>
  <c r="AJ1850" i="1"/>
  <c r="AJ1153" i="1"/>
  <c r="AJ2462" i="1"/>
  <c r="AJ1866" i="1"/>
  <c r="AJ592" i="1"/>
  <c r="AJ1849" i="1"/>
  <c r="AJ1660" i="1"/>
  <c r="AJ1351" i="1"/>
  <c r="AJ1427" i="1"/>
  <c r="AJ2387" i="1"/>
  <c r="AJ1362" i="1"/>
  <c r="AJ1299" i="1"/>
  <c r="AJ2270" i="1"/>
  <c r="AJ1990" i="1"/>
  <c r="AJ1897" i="1"/>
  <c r="AJ538" i="1"/>
  <c r="AJ1047" i="1"/>
  <c r="AJ1063" i="1"/>
  <c r="AJ1834" i="1"/>
  <c r="AJ1936" i="1"/>
  <c r="AJ1813" i="1"/>
  <c r="AJ2438" i="1"/>
  <c r="AJ689" i="1"/>
  <c r="AJ1700" i="1"/>
  <c r="AJ809" i="1"/>
  <c r="AJ2093" i="1"/>
  <c r="AJ2446" i="1"/>
  <c r="AJ2356" i="1"/>
  <c r="AJ508" i="1"/>
  <c r="AJ1350" i="1"/>
  <c r="AJ2109" i="1"/>
  <c r="AJ664" i="1"/>
  <c r="AJ79" i="1"/>
  <c r="AJ74" i="1"/>
  <c r="AJ848" i="1"/>
  <c r="AJ2407" i="1"/>
  <c r="AJ1517" i="1"/>
  <c r="AJ1582" i="1"/>
  <c r="AJ880" i="1"/>
  <c r="AJ1215" i="1"/>
  <c r="AJ1940" i="1"/>
  <c r="AJ1396" i="1"/>
  <c r="AJ539" i="1"/>
  <c r="AJ1611" i="1"/>
  <c r="AJ329" i="1"/>
  <c r="AJ203" i="1"/>
  <c r="AJ851" i="1"/>
  <c r="AJ596" i="1"/>
  <c r="AJ310" i="1"/>
  <c r="AJ1938" i="1"/>
  <c r="K2374" i="1"/>
  <c r="K1352" i="1"/>
  <c r="K2225" i="1"/>
  <c r="K1683" i="1"/>
  <c r="K850" i="1"/>
  <c r="K677" i="1"/>
  <c r="K2074" i="1"/>
  <c r="K1580" i="1"/>
  <c r="K1432" i="1"/>
  <c r="K744" i="1"/>
  <c r="K1609" i="1"/>
  <c r="K849" i="1"/>
  <c r="K691" i="1"/>
  <c r="K1237" i="1"/>
  <c r="K1607" i="1"/>
  <c r="K327" i="1"/>
  <c r="K325" i="1"/>
  <c r="K1106" i="1"/>
  <c r="K82" i="1"/>
  <c r="K1389" i="1"/>
  <c r="K1867" i="1"/>
  <c r="K671" i="1"/>
  <c r="K2218" i="1"/>
  <c r="K2006" i="1"/>
  <c r="K1937" i="1"/>
  <c r="K2326" i="1"/>
  <c r="K2416" i="1"/>
  <c r="K1429" i="1"/>
  <c r="K1300" i="1"/>
  <c r="K879" i="1"/>
  <c r="K594" i="1"/>
  <c r="K1579" i="1"/>
  <c r="K1983" i="1"/>
  <c r="K451" i="1"/>
  <c r="K2035" i="1"/>
  <c r="K1875" i="1"/>
  <c r="K721" i="1"/>
  <c r="K369" i="1"/>
  <c r="K1363" i="1"/>
  <c r="K2358" i="1"/>
  <c r="K1428" i="1"/>
  <c r="K1920" i="1"/>
  <c r="K1152" i="1"/>
  <c r="K1184" i="1"/>
  <c r="K1048" i="1"/>
  <c r="K1835" i="1"/>
  <c r="K1606" i="1"/>
  <c r="K2415" i="1"/>
  <c r="K2050" i="1"/>
  <c r="K2294" i="1"/>
  <c r="K1605" i="1"/>
  <c r="K191" i="1"/>
  <c r="K2343" i="1"/>
  <c r="K2283" i="1"/>
  <c r="K1701" i="1"/>
  <c r="K537" i="1"/>
  <c r="K2407" i="1"/>
  <c r="K1787" i="1"/>
  <c r="K644" i="1"/>
  <c r="K1935" i="1"/>
  <c r="K719" i="1"/>
  <c r="K1510" i="1"/>
  <c r="K1730" i="1"/>
  <c r="K1659" i="1"/>
  <c r="K1934" i="1"/>
  <c r="K2384" i="1"/>
  <c r="K2269" i="1"/>
  <c r="K835" i="1"/>
  <c r="K324" i="1"/>
  <c r="K718" i="1"/>
  <c r="K71" i="1"/>
  <c r="K1833" i="1"/>
  <c r="K2102" i="1"/>
  <c r="K2195" i="1"/>
  <c r="K449" i="1"/>
  <c r="K536" i="1"/>
  <c r="K903" i="1"/>
  <c r="K1058" i="1"/>
  <c r="K504" i="1"/>
  <c r="K323" i="1"/>
  <c r="AJ1509" i="1"/>
  <c r="AJ65" i="1"/>
  <c r="AJ63" i="1"/>
  <c r="AJ2291" i="1"/>
  <c r="AJ2282" i="1"/>
  <c r="AJ1697" i="1"/>
  <c r="AJ743" i="1"/>
  <c r="AJ741" i="1"/>
  <c r="AJ1658" i="1"/>
  <c r="AJ675" i="1"/>
  <c r="AJ1212" i="1"/>
  <c r="AJ319" i="1"/>
  <c r="AJ1958" i="1"/>
  <c r="AJ201" i="1"/>
  <c r="AJ1234" i="1"/>
  <c r="AJ1989" i="1"/>
  <c r="AJ807" i="1"/>
  <c r="AJ588" i="1"/>
  <c r="AJ1039" i="1"/>
  <c r="AJ61" i="1"/>
  <c r="AJ353" i="1"/>
  <c r="AJ1797" i="1"/>
  <c r="AJ243" i="1"/>
  <c r="AJ2444" i="1"/>
  <c r="AJ1812" i="1"/>
  <c r="AJ345" i="1"/>
  <c r="AJ447" i="1"/>
  <c r="AJ1210" i="1"/>
  <c r="AJ876" i="1"/>
  <c r="AJ1422" i="1"/>
  <c r="AJ587" i="1"/>
  <c r="AJ188" i="1"/>
  <c r="AJ1988" i="1"/>
  <c r="AJ58" i="1"/>
  <c r="AJ352" i="1"/>
  <c r="AJ2268" i="1"/>
  <c r="AJ428" i="1"/>
  <c r="AJ687" i="1"/>
  <c r="AJ1931" i="1"/>
  <c r="AJ739" i="1"/>
  <c r="AJ55" i="1"/>
  <c r="AJ53" i="1"/>
  <c r="AJ901" i="1"/>
  <c r="AJ1787" i="1"/>
  <c r="AJ1935" i="1"/>
  <c r="AJ719" i="1"/>
  <c r="AJ1730" i="1"/>
  <c r="AJ1659" i="1"/>
  <c r="AJ2384" i="1"/>
  <c r="AJ2269" i="1"/>
  <c r="AJ324" i="1"/>
  <c r="AJ718" i="1"/>
  <c r="AJ1833" i="1"/>
  <c r="AJ2102" i="1"/>
  <c r="K2009" i="1"/>
  <c r="K1896" i="1"/>
  <c r="AJ1111" i="1"/>
  <c r="AJ808" i="1"/>
  <c r="K189" i="1"/>
  <c r="K2092" i="1"/>
  <c r="AJ68" i="1"/>
  <c r="K64" i="1"/>
  <c r="AJ846" i="1"/>
  <c r="AJ902" i="1"/>
  <c r="K448" i="1"/>
  <c r="K1360" i="1"/>
  <c r="AJ1297" i="1"/>
  <c r="K1507" i="1"/>
  <c r="K1761" i="1"/>
  <c r="K688" i="1"/>
  <c r="K2002" i="1"/>
  <c r="K60" i="1"/>
  <c r="K1865" i="1"/>
  <c r="K2445" i="1"/>
  <c r="K534" i="1"/>
  <c r="K1657" i="1"/>
  <c r="K59" i="1"/>
  <c r="K1211" i="1"/>
  <c r="K533" i="1"/>
  <c r="K1763" i="1"/>
  <c r="K2077" i="1"/>
  <c r="K1298" i="1"/>
  <c r="K1699" i="1"/>
  <c r="K308" i="1"/>
  <c r="K272" i="1"/>
  <c r="K717" i="1"/>
  <c r="K1213" i="1"/>
  <c r="K904" i="1"/>
  <c r="K1932" i="1"/>
  <c r="K847" i="1"/>
  <c r="K1059" i="1"/>
  <c r="K1057" i="1"/>
  <c r="K1183" i="1"/>
  <c r="K367" i="1"/>
  <c r="AJ189" i="1"/>
  <c r="AJ2092" i="1"/>
  <c r="K69" i="1"/>
  <c r="K67" i="1"/>
  <c r="AJ64" i="1"/>
  <c r="K502" i="1"/>
  <c r="AJ448" i="1"/>
  <c r="AJ1360" i="1"/>
  <c r="K705" i="1"/>
  <c r="K2373" i="1"/>
  <c r="AJ1698" i="1"/>
  <c r="AJ1762" i="1"/>
  <c r="AJ742" i="1"/>
  <c r="AJ740" i="1"/>
  <c r="AJ676" i="1"/>
  <c r="AJ833" i="1"/>
  <c r="AJ2194" i="1"/>
  <c r="AJ1508" i="1"/>
  <c r="AJ1603" i="1"/>
  <c r="AJ535" i="1"/>
  <c r="AJ1337" i="1"/>
  <c r="AJ1507" i="1"/>
  <c r="AJ1761" i="1"/>
  <c r="AJ688" i="1"/>
  <c r="AJ2002" i="1"/>
  <c r="AJ60" i="1"/>
  <c r="AJ1865" i="1"/>
  <c r="AJ2445" i="1"/>
  <c r="AJ534" i="1"/>
  <c r="AJ1657" i="1"/>
  <c r="AJ59" i="1"/>
  <c r="AJ1211" i="1"/>
  <c r="AJ533" i="1"/>
  <c r="AJ1633" i="1"/>
  <c r="AJ845" i="1"/>
  <c r="AJ2232" i="1"/>
  <c r="AJ586" i="1"/>
  <c r="AJ1506" i="1"/>
  <c r="AJ2224" i="1"/>
  <c r="AJ57" i="1"/>
  <c r="AJ2113" i="1"/>
  <c r="AJ429" i="1"/>
  <c r="AJ899" i="1"/>
  <c r="AJ842" i="1"/>
  <c r="AJ306" i="1"/>
  <c r="AJ685" i="1"/>
  <c r="AJ871" i="1"/>
  <c r="AJ1728" i="1"/>
  <c r="AJ422" i="1"/>
  <c r="AJ1811" i="1"/>
  <c r="AJ898" i="1"/>
  <c r="AJ996" i="1"/>
  <c r="AJ1744" i="1"/>
  <c r="AJ2048" i="1"/>
  <c r="AJ1692" i="1"/>
  <c r="AJ1407" i="1"/>
  <c r="AJ241" i="1"/>
  <c r="AJ2076" i="1"/>
  <c r="AJ2164" i="1"/>
  <c r="AJ1502" i="1"/>
  <c r="AJ977" i="1"/>
  <c r="AJ1574" i="1"/>
  <c r="AJ976" i="1"/>
  <c r="AJ1775" i="1"/>
  <c r="AJ1680" i="1"/>
  <c r="AJ49" i="1"/>
  <c r="AJ344" i="1"/>
  <c r="AJ2337" i="1"/>
  <c r="AJ184" i="1"/>
  <c r="AJ421" i="1"/>
  <c r="AJ1729" i="1"/>
  <c r="AJ874" i="1"/>
  <c r="AJ2193" i="1"/>
  <c r="AJ365" i="1"/>
  <c r="AJ227" i="1"/>
  <c r="AJ1895" i="1"/>
  <c r="AJ2134" i="1"/>
  <c r="AJ1760" i="1"/>
  <c r="AJ425" i="1"/>
  <c r="AJ1655" i="1"/>
  <c r="AJ686" i="1"/>
  <c r="AJ2066" i="1"/>
  <c r="AJ34" i="1"/>
  <c r="AJ1056" i="1"/>
  <c r="AJ532" i="1"/>
  <c r="AJ872" i="1"/>
  <c r="AJ1602" i="1"/>
  <c r="AJ806" i="1"/>
  <c r="AJ2031" i="1"/>
  <c r="AJ998" i="1"/>
  <c r="AJ585" i="1"/>
  <c r="AJ2389" i="1"/>
  <c r="AJ997" i="1"/>
  <c r="AJ2110" i="1"/>
  <c r="AJ1695" i="1"/>
  <c r="AJ2402" i="1"/>
  <c r="AJ981" i="1"/>
  <c r="AJ1335" i="1"/>
  <c r="AJ362" i="1"/>
  <c r="AJ318" i="1"/>
  <c r="AJ169" i="1"/>
  <c r="K583" i="1"/>
  <c r="AJ1681" i="1"/>
  <c r="AJ2243" i="1"/>
  <c r="AJ2192" i="1"/>
  <c r="AJ737" i="1"/>
  <c r="AJ1758" i="1"/>
  <c r="AJ45" i="1"/>
  <c r="AJ2015" i="1"/>
  <c r="AJ1267" i="1"/>
  <c r="K1209" i="1"/>
  <c r="AJ832" i="1"/>
  <c r="K225" i="1"/>
  <c r="AJ275" i="1"/>
  <c r="AJ42" i="1"/>
  <c r="K529" i="1"/>
  <c r="K2401" i="1"/>
  <c r="AJ1690" i="1"/>
  <c r="AJ1336" i="1"/>
  <c r="AJ1421" i="1"/>
  <c r="AJ1097" i="1"/>
  <c r="AJ56" i="1"/>
  <c r="AJ54" i="1"/>
  <c r="AJ52" i="1"/>
  <c r="AJ875" i="1"/>
  <c r="AJ1505" i="1"/>
  <c r="AJ900" i="1"/>
  <c r="AJ366" i="1"/>
  <c r="AJ427" i="1"/>
  <c r="AJ501" i="1"/>
  <c r="AJ1296" i="1"/>
  <c r="AJ1656" i="1"/>
  <c r="AJ426" i="1"/>
  <c r="AJ844" i="1"/>
  <c r="AJ187" i="1"/>
  <c r="AJ926" i="1"/>
  <c r="AJ242" i="1"/>
  <c r="AJ714" i="1"/>
  <c r="AJ873" i="1"/>
  <c r="AJ1295" i="1"/>
  <c r="AJ925" i="1"/>
  <c r="AJ424" i="1"/>
  <c r="AJ1575" i="1"/>
  <c r="AJ1975" i="1"/>
  <c r="AJ1601" i="1"/>
  <c r="AJ584" i="1"/>
  <c r="AJ1420" i="1"/>
  <c r="AJ364" i="1"/>
  <c r="AJ1696" i="1"/>
  <c r="AJ1694" i="1"/>
  <c r="AJ982" i="1"/>
  <c r="AJ980" i="1"/>
  <c r="AJ363" i="1"/>
  <c r="AJ1294" i="1"/>
  <c r="AJ170" i="1"/>
  <c r="K2209" i="1"/>
  <c r="K899" i="1"/>
  <c r="K842" i="1"/>
  <c r="K306" i="1"/>
  <c r="K685" i="1"/>
  <c r="K871" i="1"/>
  <c r="K1728" i="1"/>
  <c r="K422" i="1"/>
  <c r="K1811" i="1"/>
  <c r="K898" i="1"/>
  <c r="K996" i="1"/>
  <c r="K1744" i="1"/>
  <c r="K2048" i="1"/>
  <c r="K1692" i="1"/>
  <c r="K1407" i="1"/>
  <c r="K241" i="1"/>
  <c r="K2076" i="1"/>
  <c r="AJ1394" i="1"/>
  <c r="AJ1653" i="1"/>
  <c r="AJ1503" i="1"/>
  <c r="AJ499" i="1"/>
  <c r="AJ2180" i="1"/>
  <c r="K1574" i="1"/>
  <c r="K976" i="1"/>
  <c r="AJ1759" i="1"/>
  <c r="AJ1726" i="1"/>
  <c r="AJ1055" i="1"/>
  <c r="AJ361" i="1"/>
  <c r="AJ1017" i="1"/>
  <c r="AJ46" i="1"/>
  <c r="AJ1786" i="1"/>
  <c r="AJ1752" i="1"/>
  <c r="AJ226" i="1"/>
  <c r="K184" i="1"/>
  <c r="AJ579" i="1"/>
  <c r="AJ1691" i="1"/>
  <c r="AJ316" i="1"/>
  <c r="AJ314" i="1"/>
  <c r="K274" i="1"/>
  <c r="K360" i="1"/>
  <c r="AJ805" i="1"/>
  <c r="AJ2274" i="1"/>
  <c r="K873" i="1"/>
  <c r="K1295" i="1"/>
  <c r="K925" i="1"/>
  <c r="K424" i="1"/>
  <c r="K1575" i="1"/>
  <c r="K1975" i="1"/>
  <c r="K1601" i="1"/>
  <c r="K584" i="1"/>
  <c r="K1420" i="1"/>
  <c r="K364" i="1"/>
  <c r="K1696" i="1"/>
  <c r="K1694" i="1"/>
  <c r="K982" i="1"/>
  <c r="K980" i="1"/>
  <c r="K363" i="1"/>
  <c r="K1294" i="1"/>
  <c r="K170" i="1"/>
  <c r="AJ583" i="1"/>
  <c r="K1019" i="1"/>
  <c r="K1182" i="1"/>
  <c r="K423" i="1"/>
  <c r="K1386" i="1"/>
  <c r="K500" i="1"/>
  <c r="K870" i="1"/>
  <c r="K979" i="1"/>
  <c r="K1632" i="1"/>
  <c r="K1693" i="1"/>
  <c r="K1104" i="1"/>
  <c r="K1018" i="1"/>
  <c r="K531" i="1"/>
  <c r="K2108" i="1"/>
  <c r="K1681" i="1"/>
  <c r="K2243" i="1"/>
  <c r="K2164" i="1"/>
  <c r="K1502" i="1"/>
  <c r="K499" i="1"/>
  <c r="K2180" i="1"/>
  <c r="K1270" i="1"/>
  <c r="K1727" i="1"/>
  <c r="K2192" i="1"/>
  <c r="K737" i="1"/>
  <c r="K1775" i="1"/>
  <c r="K1680" i="1"/>
  <c r="K361" i="1"/>
  <c r="K1017" i="1"/>
  <c r="K48" i="1"/>
  <c r="AJ2223" i="1"/>
  <c r="K2223" i="1"/>
  <c r="AJ581" i="1"/>
  <c r="AJ683" i="1"/>
  <c r="K867" i="1"/>
  <c r="K2337" i="1"/>
  <c r="AJ1045" i="1"/>
  <c r="K1045" i="1"/>
  <c r="K1752" i="1"/>
  <c r="AJ225" i="1"/>
  <c r="AJ1796" i="1"/>
  <c r="AJ2307" i="1"/>
  <c r="K2249" i="1"/>
  <c r="K865" i="1"/>
  <c r="K42" i="1"/>
  <c r="AJ240" i="1"/>
  <c r="K240" i="1"/>
  <c r="K273" i="1"/>
  <c r="AJ1044" i="1"/>
  <c r="K1795" i="1"/>
  <c r="K1809" i="1"/>
  <c r="AJ2401" i="1"/>
  <c r="AE711" i="1"/>
  <c r="K1725" i="1"/>
  <c r="AJ1725" i="1"/>
  <c r="AE1015" i="1"/>
  <c r="AE805" i="1"/>
  <c r="AE1809" i="1"/>
  <c r="AE2401" i="1"/>
  <c r="B2" i="1"/>
  <c r="A2" i="1" s="1"/>
  <c r="C2" i="1" s="1"/>
  <c r="AE2436" i="1"/>
  <c r="K1249" i="1"/>
  <c r="K1995" i="1"/>
  <c r="K2388" i="1"/>
  <c r="K949" i="1"/>
  <c r="K891" i="1"/>
  <c r="K443" i="1"/>
  <c r="AJ1207" i="1"/>
  <c r="AJ948" i="1"/>
  <c r="AJ1321" i="1"/>
  <c r="AJ1718" i="1"/>
  <c r="AJ1356" i="1"/>
  <c r="AJ1135" i="1"/>
  <c r="AJ2452" i="1"/>
  <c r="AJ1404" i="1"/>
  <c r="AJ287" i="1"/>
  <c r="AJ400" i="1"/>
  <c r="AJ1247" i="1"/>
  <c r="AJ1134" i="1"/>
  <c r="AJ1477" i="1"/>
  <c r="AJ482" i="1"/>
  <c r="AJ2298" i="1"/>
  <c r="AJ630" i="1"/>
  <c r="AJ481" i="1"/>
  <c r="AJ2281" i="1"/>
  <c r="AJ2004" i="1"/>
  <c r="AJ1757" i="1"/>
  <c r="AJ1824" i="1"/>
  <c r="AJ395" i="1"/>
  <c r="AJ629" i="1"/>
  <c r="AJ1915" i="1"/>
  <c r="AJ756" i="1"/>
  <c r="AJ1472" i="1"/>
  <c r="AJ1008" i="1"/>
  <c r="AJ2060" i="1"/>
  <c r="AJ1320" i="1"/>
  <c r="AJ1743" i="1"/>
  <c r="AJ2286" i="1"/>
  <c r="K1348" i="1"/>
  <c r="K1230" i="1"/>
  <c r="K1479" i="1"/>
  <c r="K1478" i="1"/>
  <c r="K1673" i="1"/>
  <c r="K484" i="1"/>
  <c r="K975" i="1"/>
  <c r="AJ757" i="1"/>
  <c r="AJ2242" i="1"/>
  <c r="AJ991" i="1"/>
  <c r="AJ1102" i="1"/>
  <c r="AJ1405" i="1"/>
  <c r="AJ2131" i="1"/>
  <c r="AJ1871" i="1"/>
  <c r="AJ840" i="1"/>
  <c r="AJ1560" i="1"/>
  <c r="AJ401" i="1"/>
  <c r="AJ1281" i="1"/>
  <c r="AJ631" i="1"/>
  <c r="AJ1133" i="1"/>
  <c r="AJ2219" i="1"/>
  <c r="AJ1952" i="1"/>
  <c r="AJ237" i="1"/>
  <c r="AJ974" i="1"/>
  <c r="AJ1246" i="1"/>
  <c r="AJ1280" i="1"/>
  <c r="AJ1773" i="1"/>
  <c r="AJ1290" i="1"/>
  <c r="AJ396" i="1"/>
  <c r="AJ2175" i="1"/>
  <c r="AJ800" i="1"/>
  <c r="AJ1473" i="1"/>
  <c r="AJ628" i="1"/>
  <c r="AJ2061" i="1"/>
  <c r="AJ480" i="1"/>
  <c r="AJ2335" i="1"/>
  <c r="AJ175" i="1"/>
  <c r="AJ2394" i="1"/>
  <c r="AJ1742" i="1"/>
  <c r="AJ1177" i="1"/>
  <c r="AJ1861" i="1"/>
  <c r="AJ2151" i="1"/>
  <c r="AJ941" i="1"/>
  <c r="AJ1550" i="1"/>
  <c r="AJ557" i="1"/>
  <c r="AJ1194" i="1"/>
  <c r="AJ2126" i="1"/>
  <c r="AJ257" i="1"/>
  <c r="AJ149" i="1"/>
  <c r="AJ145" i="1"/>
  <c r="AJ471" i="1"/>
  <c r="AJ1459" i="1"/>
  <c r="AJ221" i="1"/>
  <c r="AJ617" i="1"/>
  <c r="AJ2466" i="1"/>
  <c r="AJ2313" i="1"/>
  <c r="AJ523" i="1"/>
  <c r="AJ696" i="1"/>
  <c r="AJ820" i="1"/>
  <c r="AJ1639" i="1"/>
  <c r="AJ1620" i="1"/>
  <c r="AJ234" i="1"/>
  <c r="AJ819" i="1"/>
  <c r="AJ1714" i="1"/>
  <c r="AJ793" i="1"/>
  <c r="AJ2441" i="1"/>
  <c r="AJ1126" i="1"/>
  <c r="AJ792" i="1"/>
  <c r="AJ1670" i="1"/>
  <c r="AJ1310" i="1"/>
  <c r="AJ138" i="1"/>
  <c r="AJ419" i="1"/>
  <c r="AJ2237" i="1"/>
  <c r="AJ616" i="1"/>
  <c r="AJ1033" i="1"/>
  <c r="AJ2171" i="1"/>
  <c r="AJ987" i="1"/>
  <c r="AJ1679" i="1"/>
  <c r="AJ1462" i="1"/>
  <c r="AJ1461" i="1"/>
  <c r="AJ2150" i="1"/>
  <c r="AJ1460" i="1"/>
  <c r="AJ150" i="1"/>
  <c r="AJ146" i="1"/>
  <c r="AJ142" i="1"/>
  <c r="AJ2216" i="1"/>
  <c r="AJ795" i="1"/>
  <c r="AJ218" i="1"/>
  <c r="AJ140" i="1"/>
  <c r="AJ524" i="1"/>
  <c r="AJ256" i="1"/>
  <c r="AJ1822" i="1"/>
  <c r="AJ388" i="1"/>
  <c r="AJ1223" i="1"/>
  <c r="AJ1374" i="1"/>
  <c r="AJ1821" i="1"/>
  <c r="AJ387" i="1"/>
  <c r="AJ2003" i="1"/>
  <c r="AJ521" i="1"/>
  <c r="AJ1838" i="1"/>
  <c r="AJ1457" i="1"/>
  <c r="AJ2138" i="1"/>
  <c r="AJ970" i="1"/>
  <c r="AJ1618" i="1"/>
  <c r="AJ1390" i="1"/>
  <c r="AJ135" i="1"/>
  <c r="AJ1741" i="1"/>
  <c r="AJ1947" i="1"/>
  <c r="K2147" i="1"/>
  <c r="AJ2236" i="1"/>
  <c r="K936" i="1"/>
  <c r="K252" i="1"/>
  <c r="AJ2266" i="1"/>
  <c r="K2186" i="1"/>
  <c r="K19" i="1"/>
  <c r="AJ251" i="1"/>
  <c r="K2168" i="1"/>
  <c r="K1541" i="1"/>
  <c r="AJ935" i="1"/>
  <c r="K1978" i="1"/>
  <c r="AJ2147" i="1"/>
  <c r="K1944" i="1"/>
  <c r="K437" i="1"/>
  <c r="AJ252" i="1"/>
  <c r="K1543" i="1"/>
  <c r="K23" i="1"/>
  <c r="AJ19" i="1"/>
  <c r="K1399" i="1"/>
  <c r="K1308" i="1"/>
  <c r="AJ1541" i="1"/>
  <c r="K2296" i="1"/>
  <c r="K464" i="1"/>
  <c r="K1259" i="1"/>
  <c r="K934" i="1"/>
  <c r="K2137" i="1"/>
  <c r="K1219" i="1"/>
  <c r="K2018" i="1"/>
  <c r="K2360" i="1"/>
  <c r="K1119" i="1"/>
  <c r="K2123" i="1"/>
  <c r="K382" i="1"/>
  <c r="K123" i="1"/>
  <c r="K1074" i="1"/>
  <c r="K985" i="1"/>
  <c r="K1117" i="1"/>
  <c r="K913" i="1"/>
  <c r="K604" i="1"/>
  <c r="K818" i="1"/>
  <c r="AJ788" i="1"/>
  <c r="AJ787" i="1"/>
  <c r="AJ1647" i="1"/>
  <c r="AJ1966" i="1"/>
  <c r="AJ1303" i="1"/>
  <c r="AJ598" i="1"/>
  <c r="AJ694" i="1"/>
  <c r="AJ4" i="1"/>
  <c r="AJ2196" i="1"/>
  <c r="AJ432" i="1"/>
  <c r="AJ458" i="1"/>
  <c r="AJ2080" i="1"/>
  <c r="AJ2212" i="1"/>
  <c r="AJ1069" i="1"/>
  <c r="AJ909" i="1"/>
  <c r="AJ355" i="1"/>
  <c r="AJ375" i="1"/>
  <c r="AJ1612" i="1"/>
  <c r="AJ434" i="1"/>
  <c r="AJ884" i="1"/>
  <c r="AJ433" i="1"/>
  <c r="AJ1525" i="1"/>
  <c r="AJ1816" i="1"/>
  <c r="AJ2295" i="1"/>
  <c r="AJ5" i="1"/>
  <c r="AJ1049" i="1"/>
  <c r="AJ2166" i="1"/>
  <c r="AJ1175" i="1"/>
  <c r="AJ1837" i="1"/>
  <c r="AJ431" i="1"/>
  <c r="AJ2079" i="1"/>
  <c r="AJ103" i="1"/>
  <c r="AJ1789" i="1"/>
  <c r="AJ2351" i="1"/>
  <c r="K1905" i="1"/>
  <c r="K606" i="1"/>
  <c r="K214" i="1"/>
  <c r="K2377" i="1"/>
  <c r="K1858" i="1"/>
  <c r="K1943" i="1"/>
  <c r="K25" i="1"/>
  <c r="K21" i="1"/>
  <c r="K17" i="1"/>
  <c r="K2432" i="1"/>
  <c r="K1121" i="1"/>
  <c r="K212" i="1"/>
  <c r="K1817" i="1"/>
  <c r="K1771" i="1"/>
  <c r="K1586" i="1"/>
  <c r="K1202" i="1"/>
  <c r="K2273" i="1"/>
  <c r="K1120" i="1"/>
  <c r="K2083" i="1"/>
  <c r="K1275" i="1"/>
  <c r="K1912" i="1"/>
  <c r="K1004" i="1"/>
  <c r="K2235" i="1"/>
  <c r="K729" i="1"/>
  <c r="K649" i="1"/>
  <c r="K121" i="1"/>
  <c r="K2421" i="1"/>
  <c r="K436" i="1"/>
  <c r="K120" i="1"/>
  <c r="K728" i="1"/>
  <c r="K1616" i="1"/>
  <c r="K2167" i="1"/>
  <c r="AJ26" i="1"/>
  <c r="AJ1258" i="1"/>
  <c r="AJ205" i="1"/>
  <c r="AJ1922" i="1"/>
  <c r="AJ1703" i="1"/>
  <c r="AJ2369" i="1"/>
  <c r="AJ1941" i="1"/>
  <c r="AJ1964" i="1"/>
  <c r="AJ1781" i="1"/>
  <c r="AJ1878" i="1"/>
  <c r="AJ204" i="1"/>
  <c r="AJ1767" i="1"/>
  <c r="AJ1066" i="1"/>
  <c r="AJ372" i="1"/>
  <c r="AJ1852" i="1"/>
  <c r="AJ1518" i="1"/>
  <c r="AJ1788" i="1"/>
  <c r="AJ692" i="1"/>
  <c r="AJ1185" i="1"/>
  <c r="AJ1067" i="1"/>
  <c r="AJ1902" i="1"/>
  <c r="AJ2118" i="1"/>
  <c r="AJ1583" i="1"/>
  <c r="AJ723" i="1"/>
  <c r="AJ2304" i="1"/>
  <c r="AJ1765" i="1"/>
  <c r="AJ2117" i="1"/>
  <c r="AJ645" i="1"/>
  <c r="AJ1516" i="1"/>
  <c r="AJ1114" i="1"/>
  <c r="AJ1216" i="1"/>
  <c r="AJ1434" i="1"/>
  <c r="AJ1065" i="1"/>
  <c r="AJ1515" i="1"/>
  <c r="AJ1514" i="1"/>
  <c r="AJ1815" i="1"/>
  <c r="AJ1041" i="1"/>
  <c r="AJ2278" i="1"/>
  <c r="AJ1513" i="1"/>
  <c r="AJ2094" i="1"/>
  <c r="AJ370" i="1"/>
  <c r="AJ2037" i="1"/>
  <c r="AJ765" i="1"/>
  <c r="AJ245" i="1"/>
  <c r="AJ2397" i="1"/>
  <c r="AJ2038" i="1"/>
  <c r="AJ1581" i="1"/>
  <c r="AJ763" i="1"/>
  <c r="AJ2154" i="1"/>
  <c r="AJ1353" i="1"/>
  <c r="AJ746" i="1"/>
  <c r="AJ2049" i="1"/>
  <c r="AJ1289" i="1"/>
  <c r="AJ1877" i="1"/>
  <c r="AJ2153" i="1"/>
  <c r="AJ1257" i="1"/>
  <c r="AJ1214" i="1"/>
  <c r="AJ1851" i="1"/>
  <c r="AJ321" i="1"/>
  <c r="AJ1361" i="1"/>
  <c r="AJ70" i="1"/>
  <c r="AJ66" i="1"/>
  <c r="AJ62" i="1"/>
  <c r="AJ1025" i="1"/>
  <c r="AJ320" i="1"/>
  <c r="AJ2396" i="1"/>
  <c r="K1698" i="1"/>
  <c r="K1762" i="1"/>
  <c r="K742" i="1"/>
  <c r="K740" i="1"/>
  <c r="K676" i="1"/>
  <c r="K833" i="1"/>
  <c r="K2194" i="1"/>
  <c r="K1508" i="1"/>
  <c r="K1603" i="1"/>
  <c r="K535" i="1"/>
  <c r="K1337" i="1"/>
  <c r="AJ51" i="1"/>
  <c r="AJ290" i="1"/>
  <c r="K1654" i="1"/>
  <c r="K307" i="1"/>
  <c r="K738" i="1"/>
  <c r="AJ956" i="1"/>
  <c r="AJ446" i="1"/>
  <c r="AJ2209" i="1"/>
  <c r="K1394" i="1"/>
  <c r="K1504" i="1"/>
  <c r="K978" i="1"/>
  <c r="K2458" i="1"/>
  <c r="K868" i="1"/>
  <c r="K663" i="1"/>
  <c r="K977" i="1"/>
  <c r="K1269" i="1"/>
  <c r="K1759" i="1"/>
  <c r="K1957" i="1"/>
  <c r="K2163" i="1"/>
  <c r="K2308" i="1"/>
  <c r="K713" i="1"/>
  <c r="K185" i="1"/>
  <c r="K49" i="1"/>
  <c r="K2107" i="1"/>
  <c r="AJ867" i="1"/>
  <c r="K1500" i="1"/>
  <c r="K580" i="1"/>
  <c r="AJ1209" i="1"/>
  <c r="K226" i="1"/>
  <c r="K2307" i="1"/>
  <c r="K314" i="1"/>
  <c r="K43" i="1"/>
  <c r="K1044" i="1"/>
  <c r="K2274" i="1"/>
  <c r="K869" i="1"/>
  <c r="K1998" i="1"/>
  <c r="K2143" i="1"/>
  <c r="K2406" i="1"/>
  <c r="K1501" i="1"/>
  <c r="K924" i="1"/>
  <c r="K2330" i="1"/>
  <c r="K1046" i="1"/>
  <c r="K1652" i="1"/>
  <c r="K1810" i="1"/>
  <c r="K736" i="1"/>
  <c r="K1268" i="1"/>
  <c r="K1419" i="1"/>
  <c r="K186" i="1"/>
  <c r="K1786" i="1"/>
  <c r="AJ2107" i="1"/>
  <c r="K1016" i="1"/>
  <c r="K344" i="1"/>
  <c r="AJ580" i="1"/>
  <c r="K2115" i="1"/>
  <c r="AJ866" i="1"/>
  <c r="AJ1349" i="1"/>
  <c r="AJ2249" i="1"/>
  <c r="AJ274" i="1"/>
  <c r="AJ529" i="1"/>
  <c r="AJ2436" i="1"/>
  <c r="K832" i="1"/>
  <c r="K1095" i="1"/>
  <c r="K530" i="1"/>
  <c r="K579" i="1"/>
  <c r="K2008" i="1"/>
  <c r="K315" i="1"/>
  <c r="K1406" i="1"/>
  <c r="K44" i="1"/>
  <c r="K1690" i="1"/>
  <c r="K1015" i="1"/>
  <c r="K784" i="1"/>
  <c r="K711" i="1"/>
  <c r="K50" i="1"/>
  <c r="K46" i="1"/>
  <c r="K581" i="1"/>
  <c r="K683" i="1"/>
  <c r="K1096" i="1"/>
  <c r="K712" i="1"/>
  <c r="K2015" i="1"/>
  <c r="K1267" i="1"/>
  <c r="G1" i="1"/>
  <c r="F1" i="1" s="1"/>
  <c r="E2" i="1" l="1"/>
  <c r="D2" i="1"/>
  <c r="AE1" i="1"/>
  <c r="C1" i="1" l="1"/>
</calcChain>
</file>

<file path=xl/sharedStrings.xml><?xml version="1.0" encoding="utf-8"?>
<sst xmlns="http://schemas.openxmlformats.org/spreadsheetml/2006/main" count="31792" uniqueCount="9034">
  <si>
    <t>17.5.</t>
  </si>
  <si>
    <t>378 42 Nová Včelnice</t>
  </si>
  <si>
    <t>Komenského 422 </t>
  </si>
  <si>
    <t>Jiří Pevný </t>
  </si>
  <si>
    <t>Zorz35</t>
  </si>
  <si>
    <t>x59x</t>
  </si>
  <si>
    <t>RS232 long</t>
  </si>
  <si>
    <t>gamesalor</t>
  </si>
  <si>
    <t>463 31 Chrastava</t>
  </si>
  <si>
    <t>Střelecký vrch 684</t>
  </si>
  <si>
    <t>Petr Vojtěch</t>
  </si>
  <si>
    <t>Client:15054648</t>
  </si>
  <si>
    <t>x258x</t>
  </si>
  <si>
    <t>Micro SD MS Pro Duo Adapter</t>
  </si>
  <si>
    <t>https://www.aliexpress.com/item/Free-Shipping-5pcs-lot-Micro-SD-SDHC-TF-to-Memory-Stick-MS-Pro-Duo-for-PSP/32334547092.html</t>
  </si>
  <si>
    <t>252 82 Kamenný Přívoz</t>
  </si>
  <si>
    <t>Hostěradice 240</t>
  </si>
  <si>
    <t>Průša Stanislav</t>
  </si>
  <si>
    <t>TATA481</t>
  </si>
  <si>
    <t>x277x</t>
  </si>
  <si>
    <t>wall micro usb EU 3x candy blu</t>
  </si>
  <si>
    <t>Siemens CT</t>
  </si>
  <si>
    <t>155 00 Praha 13</t>
  </si>
  <si>
    <t>Siemensova 1</t>
  </si>
  <si>
    <t>Kristian Prokůpek</t>
  </si>
  <si>
    <t>pifi23</t>
  </si>
  <si>
    <t>x114x</t>
  </si>
  <si>
    <t xml:space="preserve">SATA IDE RAID PCI </t>
  </si>
  <si>
    <t>580 01 Havlíčkův Brod</t>
  </si>
  <si>
    <t>Lidická 3974</t>
  </si>
  <si>
    <t>Zbyněk BINAR</t>
  </si>
  <si>
    <t>VAMZB</t>
  </si>
  <si>
    <t>x3x</t>
  </si>
  <si>
    <t>bt mini</t>
  </si>
  <si>
    <t>394 64 Počátky</t>
  </si>
  <si>
    <t>Stodolní 536</t>
  </si>
  <si>
    <t>Barbora Přechová</t>
  </si>
  <si>
    <t>Client:23884218</t>
  </si>
  <si>
    <t>x446x</t>
  </si>
  <si>
    <t>redmi 4x tpu</t>
  </si>
  <si>
    <t>https://www.aliexpress.com/item/Clear-Soft-TPU-Silicone-Case-For-Xiaomi-Redmi-Note4-Note-4X-Slim-Crystal-Back-Protect-Phone/32820057622.html?spm=2114.search0104.3.209.JOLNnE&amp;ws_ab_test=searchweb0_0,searchweb201602_2_10152_10065_10151_10068_5430020_5410020_10304_10307_10137_10060_10302_10155_10154_10333_10334_10056_10335_10055_10054_10059_10332_100031_10099_5400020_10103_10102_10052_10053_10107_10050_10142_10051_10171_10326_10084_10083_5370020_10080_10082_10081_10110_10111_5420020_10112_5390011_10113_10114_10312_10313_10314_10315_10078_10079_10073,searchweb201603_15,ppcSwitch_5&amp;btsid=5b7d536f-ead1-4921-abcb-ac01cfdc5bbe&amp;algo_expid=5eccf5c9-c82c-4b3c-9b8f-231ac150f135-25&amp;algo_pvid=5eccf5c9-c82c-4b3c-9b8f-231ac150f135</t>
  </si>
  <si>
    <t>Annilek</t>
  </si>
  <si>
    <t>x156x</t>
  </si>
  <si>
    <t>ipod touch 5 glass</t>
  </si>
  <si>
    <t>https://www.aliexpress.com/item/0-3mm-Premium-Tempered-Glass-for-ipod-touch-5-9H-Hard-2-5D-Arc-Edge-High/32631851576.html</t>
  </si>
  <si>
    <t>346 01 Horšovský Týn</t>
  </si>
  <si>
    <t>Zahradní 243</t>
  </si>
  <si>
    <t>Antonín Matějka</t>
  </si>
  <si>
    <t>Client:29533513</t>
  </si>
  <si>
    <t>x182x</t>
  </si>
  <si>
    <t>Yoga 2 10 screen 1050F</t>
  </si>
  <si>
    <t>616 00 Brno</t>
  </si>
  <si>
    <t>Chládkova 14</t>
  </si>
  <si>
    <t>Anna Linhartová</t>
  </si>
  <si>
    <t>x532x</t>
  </si>
  <si>
    <t>ipod 5 purple frosted bumper</t>
  </si>
  <si>
    <t>http://www.aliexpress.com/item/Slim-Matte-Skin-Hard-Case-Cover-TPU-Frame-For-iPod-Touch-5-5th-Time-limited/32611673818.html?spm=2114.13010208.99999999.261.kgersb</t>
  </si>
  <si>
    <t>soukromá osoba</t>
  </si>
  <si>
    <t>331 65 Žihle</t>
  </si>
  <si>
    <t>Žihle 138</t>
  </si>
  <si>
    <t>Josef Ježek</t>
  </si>
  <si>
    <t>dolfus</t>
  </si>
  <si>
    <t>x74x</t>
  </si>
  <si>
    <t>pcmcia rs232</t>
  </si>
  <si>
    <t>https://www.aliexpress.com/item/PCMCIA-to-RS232-Serial-DB9-I-O-Card-Adapter-Notebook-PC/32616798389.html?spm=2114.search0104.3.2.MYxQ5v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26ec2f44-a2dd-4057-ae1a-29caa84a4fb1&amp;algo_expid=f75e3118-de1e-4072-948d-d8544b9933b8-0&amp;algo_pvid=f75e3118-de1e-4072-948d-d8544b9933b8</t>
  </si>
  <si>
    <t>273 03 Stochov</t>
  </si>
  <si>
    <t>osvobozeni 24</t>
  </si>
  <si>
    <t>petr dusek</t>
  </si>
  <si>
    <t>andakaa</t>
  </si>
  <si>
    <t>x243x</t>
  </si>
  <si>
    <t>bt mini CSR 4.0 hříbek</t>
  </si>
  <si>
    <t>https://www.aliexpress.com/item/Wireless-USB-Bluetooth-Adapter-V4-0-Bluetooth-Dongle-Music-Sound-Receiver-Adaptador-Bluetooth-Transmitter-for-Computer/32777831673.html</t>
  </si>
  <si>
    <t>696 48 Ježov</t>
  </si>
  <si>
    <t>Ježov 137</t>
  </si>
  <si>
    <t>Jakub Hlavica</t>
  </si>
  <si>
    <t>Chorus_2007</t>
  </si>
  <si>
    <t>198 00 Praha 9</t>
  </si>
  <si>
    <t>Kardašovská 668/7</t>
  </si>
  <si>
    <t>Monika Žáková</t>
  </si>
  <si>
    <t>mony-2008</t>
  </si>
  <si>
    <t>x239x</t>
  </si>
  <si>
    <t>lenovo a7-50 a3500</t>
  </si>
  <si>
    <t>x326x</t>
  </si>
  <si>
    <t>lightning 2m</t>
  </si>
  <si>
    <t>143 00 Praha 4</t>
  </si>
  <si>
    <t>Lysinská 1862/42</t>
  </si>
  <si>
    <t>David Hyka</t>
  </si>
  <si>
    <t>dawsoo</t>
  </si>
  <si>
    <t>https://www.aliexpress.com/item/USB-Bluetooth-Adapter-V4-0-CSR-Dual-Mode-Wireless-Mini-Bluetooth-Dongle-4-0-Transmitter-For/32821967448.html?spm=2114.search0104.3.2.ATULZu&amp;ws_ab_test=searchweb0_0,searchweb201602_2_10152_10065_10151_10068_10344_10345_10342_10343_10340_10341_10541_10304_10307_10060_10302_10155_10154_10056_10055_10539_10537_10536_10059_10534_10533_100031_10103_10102_5670015_10142_10107_5660015_10171_10562_10084_10083_10561_10312_10313_10314_5650015_10550_10073_10551_10552_10553_10554_10557,searchweb201603_2,ppcSwitch_3&amp;btsid=0e3a505c-eb3f-44a4-9157-643b235e413b&amp;algo_expid=66aa9e94-f491-423f-bde7-434179627321-0&amp;algo_pvid=66aa9e94-f491-423f-bde7-434179627321</t>
  </si>
  <si>
    <t>430 03 Chomutov</t>
  </si>
  <si>
    <t>Šafaříkova 4195</t>
  </si>
  <si>
    <t>Mirek Chlad</t>
  </si>
  <si>
    <t>dalibormach_2008</t>
  </si>
  <si>
    <t>x159x</t>
  </si>
  <si>
    <t>USB 3.0 HUB to PCI-E  5 usb + header</t>
  </si>
  <si>
    <t>VIONDAFI</t>
  </si>
  <si>
    <t>x101x</t>
  </si>
  <si>
    <t>IDE - 2SATA rozdvojka</t>
  </si>
  <si>
    <t>x437x</t>
  </si>
  <si>
    <t>Micro USB čtečka xoox</t>
  </si>
  <si>
    <t>763 16 Fryšták</t>
  </si>
  <si>
    <t>Komenského 192</t>
  </si>
  <si>
    <t>Pavel Šindler</t>
  </si>
  <si>
    <t>ultrapavel</t>
  </si>
  <si>
    <t>x406x</t>
  </si>
  <si>
    <t>A1000 glass</t>
  </si>
  <si>
    <t>emery2008 </t>
  </si>
  <si>
    <t>x58x</t>
  </si>
  <si>
    <t>lg kabel</t>
  </si>
  <si>
    <t xml:space="preserve"> summeriu</t>
  </si>
  <si>
    <t>inv</t>
  </si>
  <si>
    <t>Konečná 847</t>
  </si>
  <si>
    <t>Mgr Imrich Gablech</t>
  </si>
  <si>
    <t>x28x</t>
  </si>
  <si>
    <t>5X LCD Screen Guard Protector Film for LG GT540</t>
  </si>
  <si>
    <t>mxqtech</t>
  </si>
  <si>
    <t>128 00 Praha</t>
  </si>
  <si>
    <t>Ladova 2042/7</t>
  </si>
  <si>
    <t>Yury Kotov</t>
  </si>
  <si>
    <t>x555x</t>
  </si>
  <si>
    <t>NGFF m.2 - SATA velká</t>
  </si>
  <si>
    <t>https://www.aliexpress.com/item/M2-NGFF-ssd-SATA3-SSDs-Turn-Sata-Adapter-Expansion-Card-Adapter-SATA-to-NGFF-High-capacity/32761902678.html?spm=2114.search0104.3.10.XGxOOw&amp;ws_ab_test=searchweb0_0,searchweb201602_1_10152_10065_10151_10344_10068_10345_10342_10343_10340_10341_10171_10541_10084_10083_10560_10304_10307_10302_10060_10155_10154_10056_10055_10539_10537_10312_10536_10059_10313_10314_10534_10533_100031_10103_10073_10102_10557_10142_10107,searchweb201603_25,ppcSwitch_5&amp;btsid=d6d18e48-bc20-43f7-af39-9e979821e105&amp;algo_expid=72f76c2e-f43a-4f9d-962d-3ebf3672285d-1&amp;algo_pvid=72f76c2e-f43a-4f9d-962d-3ebf3672285d</t>
  </si>
  <si>
    <t>686 06 Uherské Hradiště</t>
  </si>
  <si>
    <t>Štěpnická 1164</t>
  </si>
  <si>
    <t>Jaroslav Hanek</t>
  </si>
  <si>
    <t>horst-61</t>
  </si>
  <si>
    <t>https://www.aliexpress.com/item/1PC-5-in-1-OTG-Micro-USB-MS-MMC-TF-SD-Card-Reader-Memory-Card-Connection/32579670505.html?ws_ab_test=searchweb0_0,searchweb201602_1_10152_10065_10151_10068_10344_10345_10342_10343_10340_10341_10540_10304_10307_10060_10302_10155_10154_10056_10055_10539_10054_10538_10537_10059_10536_10534_10533_100031_10099_10103_10102_10052_10053_10142_10107_10050_10051_10171_10084_10083_10080_10082_10081_10110_10111_10112_10113_10114_10312_10313_10314_10078_10079_10073,searchweb201603_30,ppcSwitch_5&amp;btsid=437a66f0-1f22-4dae-afac-46d31b016a15&amp;algo_expid=203b9e11-3cce-493a-a574-2ade73c59769-7&amp;algo_pvid=203b9e11-3cce-493a-a574-2ade73c59769</t>
  </si>
  <si>
    <t>695 01 Hodonin</t>
  </si>
  <si>
    <t>Slunečná 28</t>
  </si>
  <si>
    <t>Petr Kovárik</t>
  </si>
  <si>
    <t>okoun1958</t>
  </si>
  <si>
    <t>x113x</t>
  </si>
  <si>
    <t>PCI wifi</t>
  </si>
  <si>
    <t>https://www.aliexpress.com/item/Atheros-AR9223-PCI-300M-802-11b-g-n-Wireless-WiFi-Network-Adapter-for-Desktop-2-Antenna/32816576884.html</t>
  </si>
  <si>
    <t>142 00 Praha 4</t>
  </si>
  <si>
    <t>Výletní 397/25</t>
  </si>
  <si>
    <t>Petr Koutský</t>
  </si>
  <si>
    <t>papaja12</t>
  </si>
  <si>
    <t>x343x</t>
  </si>
  <si>
    <t>8 pin Graphic - 2x molex</t>
  </si>
  <si>
    <t>798 52 Konice</t>
  </si>
  <si>
    <t>Jiráskova 703</t>
  </si>
  <si>
    <t>Zdeněk Vodák</t>
  </si>
  <si>
    <t>zdvo</t>
  </si>
  <si>
    <t>eurorreality</t>
  </si>
  <si>
    <t>euroreality</t>
  </si>
  <si>
    <t>373 72 Lišov</t>
  </si>
  <si>
    <t>Dolní Slověnice 7</t>
  </si>
  <si>
    <t>Radomír Zabilka</t>
  </si>
  <si>
    <t>rzabilka</t>
  </si>
  <si>
    <t>x132x</t>
  </si>
  <si>
    <t>sim reader</t>
  </si>
  <si>
    <t>344 01 Domažlice</t>
  </si>
  <si>
    <t>Nový Pařezov 25</t>
  </si>
  <si>
    <t>Jan Holar</t>
  </si>
  <si>
    <t>johnyhol</t>
  </si>
  <si>
    <t>x24x</t>
  </si>
  <si>
    <t>20 us eu</t>
  </si>
  <si>
    <t>Pavel642</t>
  </si>
  <si>
    <t>x54x</t>
  </si>
  <si>
    <t>usb sata case BLU</t>
  </si>
  <si>
    <t>263 01 Dobříš</t>
  </si>
  <si>
    <t>Pražská 26</t>
  </si>
  <si>
    <t>Pavel Včelák</t>
  </si>
  <si>
    <t>687 71 Pitín</t>
  </si>
  <si>
    <t>Pitín 248</t>
  </si>
  <si>
    <t>Josef Mašeja</t>
  </si>
  <si>
    <t>jozka1405</t>
  </si>
  <si>
    <t>https://www.aliexpress.com/item/Bluetooth-USB-2-0-Dongle-Adapter-smallest-bluetooth-adapter-V2-0-EDR-USB-Dongle-100m-PC/32597821449.html?spm=2114.search0104.3.93.NB5Y4Y&amp;ws_ab_test=searchweb0_0,searchweb201602_1_10152_10065_10151_5760011_10344_10068_10345_10342_10343_10340_10341_10171_10541_10084_10083_10304_10307_10302_10060_5700011_10155_5640011_10154_5370011_10056_10055_10539_10538_10537_10312_10536_10059_10313_5750011_10314_10534_10533_100031_10103_10073_10102_10142_10107,searchweb201603_2,ppcSwitch_5&amp;btsid=05881496-6e47-4e6f-b953-fd2169bcec02&amp;algo_expid=a2b50a42-f5b5-449f-be5d-1f7afed08b64-15&amp;algo_pvid=a2b50a42-f5b5-449f-be5d-1f7afed08b64</t>
  </si>
  <si>
    <t>730 00 Ostrava</t>
  </si>
  <si>
    <t>Výškovická 108</t>
  </si>
  <si>
    <t>Patrik Mičulka</t>
  </si>
  <si>
    <t>MiPatrik</t>
  </si>
  <si>
    <t>x393x</t>
  </si>
  <si>
    <t>post karta</t>
  </si>
  <si>
    <t>https://www.aliexpress.com/item/PCI-PC-Diagnostic-2-Digit-Card-Motherboard-Post-Tester-Analyzer-Checker-Laptop/32596583770.html</t>
  </si>
  <si>
    <t>760 05 Zlín</t>
  </si>
  <si>
    <t>Družstevní 4508</t>
  </si>
  <si>
    <t>Petr Chlud</t>
  </si>
  <si>
    <t>nxue</t>
  </si>
  <si>
    <t>x170x</t>
  </si>
  <si>
    <t>pci-e 1394</t>
  </si>
  <si>
    <t>672 01 Moravský Krumlov</t>
  </si>
  <si>
    <t>Durdická 934</t>
  </si>
  <si>
    <t>Aleš Bláha</t>
  </si>
  <si>
    <t>wulfi</t>
  </si>
  <si>
    <t>x168x</t>
  </si>
  <si>
    <t>sata kable se spojkou orange lomená</t>
  </si>
  <si>
    <t>Kovomat</t>
  </si>
  <si>
    <t>595 01 Velká Bíteš</t>
  </si>
  <si>
    <t>Masarykovo nám.1</t>
  </si>
  <si>
    <t>Roman Kříž</t>
  </si>
  <si>
    <t>kono111</t>
  </si>
  <si>
    <t>x141x</t>
  </si>
  <si>
    <t>pci sound</t>
  </si>
  <si>
    <t>Radina3</t>
  </si>
  <si>
    <t>x123x</t>
  </si>
  <si>
    <t xml:space="preserve">4 Pin to 6 Pin PCI-E Y </t>
  </si>
  <si>
    <t>671 72 Miroslav</t>
  </si>
  <si>
    <t>Husova 73/50</t>
  </si>
  <si>
    <t>Radek Strmen</t>
  </si>
  <si>
    <t>106 00 Praha 10</t>
  </si>
  <si>
    <t>Na vinobraní 77</t>
  </si>
  <si>
    <t>Radek Liška</t>
  </si>
  <si>
    <t>Client:51355860</t>
  </si>
  <si>
    <t>x233x</t>
  </si>
  <si>
    <t>Lexar Memory stick Pro Duo MS Adapters, MSDAD</t>
  </si>
  <si>
    <t>Domov důchodců</t>
  </si>
  <si>
    <t>612 00 Brno</t>
  </si>
  <si>
    <t>Štefanikoa 54</t>
  </si>
  <si>
    <t>Miloš Prudky</t>
  </si>
  <si>
    <t>mp-167</t>
  </si>
  <si>
    <t>x488x</t>
  </si>
  <si>
    <t>usb sata 3,0 bez zdroje</t>
  </si>
  <si>
    <t>Knedlik_DVP</t>
  </si>
  <si>
    <t>mnamky</t>
  </si>
  <si>
    <t>x64x</t>
  </si>
  <si>
    <t>Car Charger (micro USB) +2 usb lux</t>
  </si>
  <si>
    <t>https://www.aliexpress.com/item/2-Dual-USB-Port-with-one-Micro-connector-PC-ABS-fireproofing-materia-Car-Cigarette-Charger-Adapter/32828832387.html?spm=2114.search0104.3.198.BFvpp3&amp;ws_ab_test=searchweb0_0,searchweb201602_1_10152_10065_10151_5760011_10344_10068_10345_10342_10343_10340_10341_10171_10541_10084_10083_10304_10307_10302_10060_5700011_10155_5640011_10154_5370011_10056_10055_10539_10538_10537_10312_10536_10059_10313_5750011_10314_10534_10533_100031_10103_10073_10102_10142_10107,searchweb201603_30,ppcSwitch_5&amp;btsid=cc3c01ad-a266-4861-bfef-74d78aa7c04a&amp;algo_expid=0b392abf-c7c3-4417-9fec-22111a3cbdbe-27&amp;algo_pvid=0b392abf-c7c3-4417-9fec-22111a3cbdbe</t>
  </si>
  <si>
    <t>397 01 Písek</t>
  </si>
  <si>
    <t>Pražská 459</t>
  </si>
  <si>
    <t>Zdeněk Kučina</t>
  </si>
  <si>
    <t>x2691x</t>
  </si>
  <si>
    <t>patch utp 2m</t>
  </si>
  <si>
    <t>https://www.aliexpress.com/item/blue-1000M-high-speed-RJ45-CAT6-Ethernet-Network-Flat-LAN-Cable-UTP-Patch-Router-Cables-0/32801218059.html?spm=2114.search0104.3.334.59kT3S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1aab971f-2a56-487c-b62a-e19a44ca0a34&amp;algo_expid=04e70a4c-000a-47ea-9b1c-36fdc08fa8ed-45&amp;algo_pvid=04e70a4c-000a-47ea-9b1c-36fdc08fa8ed</t>
  </si>
  <si>
    <t>592 51 Dolní Rožinka</t>
  </si>
  <si>
    <t>Dolní Rožinka 82/8</t>
  </si>
  <si>
    <t>Jozef Dadík</t>
  </si>
  <si>
    <t>Petrbobikam</t>
  </si>
  <si>
    <t>x119x</t>
  </si>
  <si>
    <t>hdmi splitter</t>
  </si>
  <si>
    <t>https://www.aliexpress.com/item/Super-Fast-Speed-USB-3-0-To-SATA-22-Pin-2-5-Inch-Hard-Disk-Driver/32425390926.html</t>
  </si>
  <si>
    <t>x162x</t>
  </si>
  <si>
    <t>mikrofon skřipec</t>
  </si>
  <si>
    <t>https://www.aliexpress.com/item/1-PC-Mini-Hands-Free-Clip-On-Lapel-Microphone-Mic-For-PC-Notebook-Laptop-Skype-3/32769204482.html</t>
  </si>
  <si>
    <t>x10x</t>
  </si>
  <si>
    <t>sata splitter</t>
  </si>
  <si>
    <t>533 45 Opatovice nad Labem</t>
  </si>
  <si>
    <t>Václavská 330</t>
  </si>
  <si>
    <t>Tomáš Chaloupek</t>
  </si>
  <si>
    <t>TomasCh821</t>
  </si>
  <si>
    <t>x2x</t>
  </si>
  <si>
    <t>usb wifi antenna</t>
  </si>
  <si>
    <t>https://www.aliexpress.com/item/New-High-Quality-2DBI-USB-Wireless-WiFi-Adapter-Dongle-Network-LAN-Card-receiver-mini-802-11N/32730095387.html</t>
  </si>
  <si>
    <t>x269x</t>
  </si>
  <si>
    <t>rj45 retractable</t>
  </si>
  <si>
    <t>x530x</t>
  </si>
  <si>
    <t>sata 3 kable se spojkou black ASUS</t>
  </si>
  <si>
    <t>160 00 Praha</t>
  </si>
  <si>
    <t>Koulova 1568/3</t>
  </si>
  <si>
    <t>Andrea Větrovská</t>
  </si>
  <si>
    <t>x292x</t>
  </si>
  <si>
    <t xml:space="preserve">Minidrive - micro SD </t>
  </si>
  <si>
    <t>544 01 Dvůr Králové nad Labem</t>
  </si>
  <si>
    <t>nábřeží Jiřího Wolkera 133</t>
  </si>
  <si>
    <t>Jiří Macek</t>
  </si>
  <si>
    <t>macekji</t>
  </si>
  <si>
    <t>x108x</t>
  </si>
  <si>
    <t>LPT    PCI</t>
  </si>
  <si>
    <t>547 01 Náchod</t>
  </si>
  <si>
    <t>Běloveská 318</t>
  </si>
  <si>
    <t>Tomáš Dosoudil</t>
  </si>
  <si>
    <t>nicast</t>
  </si>
  <si>
    <t>530 12 Pardubice</t>
  </si>
  <si>
    <t>Lidmily Male 819</t>
  </si>
  <si>
    <t>Richard Zeman</t>
  </si>
  <si>
    <t>rici_ii</t>
  </si>
  <si>
    <t>x22x</t>
  </si>
  <si>
    <t>otg Vention</t>
  </si>
  <si>
    <t>https://www.aliexpress.com/item/Vention-0-10M-Micro-USB-To-OTG-Data-Connect-Cable-Adapter-For-Smart-Phone/32757807907.html?spm=2114.search0104.3.141.QoDVQN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69bcce7f-b33d-4f36-bee4-98ddc239ddcd&amp;algo_expid=f036bba6-539a-49ec-8a49-2717ef5939f5-17&amp;algo_pvid=f036bba6-539a-49ec-8a49-2717ef5939f5</t>
  </si>
  <si>
    <t>671 51 kravsko</t>
  </si>
  <si>
    <t>vranovska ves 85</t>
  </si>
  <si>
    <t>miroslav cizmar</t>
  </si>
  <si>
    <t>mirek102273</t>
  </si>
  <si>
    <t>x96x</t>
  </si>
  <si>
    <t>XBOX 360 scart</t>
  </si>
  <si>
    <t>https://www.aliexpress.com/item/1PC-6-ft-1-8m-RGB-Scart-Video-HD-TV-AV-Cable-Nickel-plating-RGB-Cable/32745664339.html</t>
  </si>
  <si>
    <t>jagxk</t>
  </si>
  <si>
    <t>x8x</t>
  </si>
  <si>
    <t xml:space="preserve">SATA to 6 Pin PCI-E Y </t>
  </si>
  <si>
    <t>jaguar@centrum.cz</t>
  </si>
  <si>
    <t>150 05 Praha</t>
  </si>
  <si>
    <t>Nádražní 10</t>
  </si>
  <si>
    <t>Ivo Karban</t>
  </si>
  <si>
    <t>https://www.aliexpress.com/item/5pcs-lot-SATA-Power-Cable-15-Pin-To-6-Pin-PCI-E-PCI-Express-Power-Cable/32815636792.html?spm=2114.search0104.3.162.bTghfw&amp;ws_ab_test=searchweb0_0,searchweb201602_1_10152_10065_10151_10068_10344_10345_10342_10343_10340_10341_10304_10307_10060_10302_10155_10154_10056_10055_10054_10537_10059_10536_10534_10533_10532_100031_10099_10338_10103_10102_10052_10053_10142_10107_10050_10051_10171_10084_10083_10080_10082_10081_10110_10111_10112_10113_10114_10312_10313_10314_10078_10079_10073,searchweb201603_24,ppcSwitch_5&amp;btsid=1bef0749-4ddc-4ac0-b769-bdc47c69fa9e&amp;algo_expid=34fc8465-9597-4708-b1bf-d46b8810e654-21&amp;algo_pvid=34fc8465-9597-4708-b1bf-d46b8810e654</t>
  </si>
  <si>
    <t>Zdenek-V</t>
  </si>
  <si>
    <t>y350y</t>
  </si>
  <si>
    <t>DDR2 AMD</t>
  </si>
  <si>
    <t>509 01 Nová Paka</t>
  </si>
  <si>
    <t>Na Kopečku 820</t>
  </si>
  <si>
    <t>Zdeněk Vojtíšek</t>
  </si>
  <si>
    <t>768 05 Koryčany</t>
  </si>
  <si>
    <t>Zámecká 868</t>
  </si>
  <si>
    <t>Jan Taraba</t>
  </si>
  <si>
    <t>Client:43139635</t>
  </si>
  <si>
    <t>x372x</t>
  </si>
  <si>
    <t>sluchátka black big</t>
  </si>
  <si>
    <t>564 01 Žamberk</t>
  </si>
  <si>
    <t>17. listopadu 1320</t>
  </si>
  <si>
    <t>Libor Kos</t>
  </si>
  <si>
    <t>koslibor</t>
  </si>
  <si>
    <t>x187x</t>
  </si>
  <si>
    <t>Tablet charger micro usb</t>
  </si>
  <si>
    <t>664 12 Oslavany</t>
  </si>
  <si>
    <t>Podlesí 5</t>
  </si>
  <si>
    <t>Sigmund Tomáš</t>
  </si>
  <si>
    <t>shrek6919</t>
  </si>
  <si>
    <t>xtnx</t>
  </si>
  <si>
    <t>redmi note 3 clear</t>
  </si>
  <si>
    <t>https://www.aliexpress.com/item/Clear-Slim-Thin-Transparent-TPU-Cover-For-Xiaomi-Redmi-note-3-Soft-Skin-Silicone-Case-for/32775755885.html</t>
  </si>
  <si>
    <t>Nolimity</t>
  </si>
  <si>
    <t>x460x</t>
  </si>
  <si>
    <t>Mini USB Type C adapter</t>
  </si>
  <si>
    <t>562 06 Ústí nad Orlicí</t>
  </si>
  <si>
    <t>Příčná 1331</t>
  </si>
  <si>
    <t>Pavel Právec</t>
  </si>
  <si>
    <t>142 00 Praha</t>
  </si>
  <si>
    <t>Štúrova 1152</t>
  </si>
  <si>
    <t>Antonín Ambrož</t>
  </si>
  <si>
    <t>ABR01</t>
  </si>
  <si>
    <t>x378x</t>
  </si>
  <si>
    <t>Express Card to USB 3.0 2 Port 54</t>
  </si>
  <si>
    <t>552 03 Česká Skalice</t>
  </si>
  <si>
    <t>Maloskalická 57</t>
  </si>
  <si>
    <t>Martin Pešek</t>
  </si>
  <si>
    <t>martinpes</t>
  </si>
  <si>
    <t>353 01 Mariánské Lázně</t>
  </si>
  <si>
    <t>U Ploché dráhy 386</t>
  </si>
  <si>
    <t>Jiří Holenda</t>
  </si>
  <si>
    <t>dzana752</t>
  </si>
  <si>
    <t>x110x</t>
  </si>
  <si>
    <t>USB 1284 prodl</t>
  </si>
  <si>
    <t>https://www.aliexpress.com/item/USB-to-25-Pin-DB25-Cable-Adapter-Parallel-Printer-New-High-Quality/32777002411.html?spm=2114.search0104.3.33.M3C1dJ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efb13e6c-d7f3-4fa3-b572-2fdcd65969a4&amp;algo_expid=cb8e1788-ecd7-40d7-88d3-3a2adf1485d3-4&amp;algo_pvid=cb8e1788-ecd7-40d7-88d3-3a2adf1485d3</t>
  </si>
  <si>
    <t>rpipek</t>
  </si>
  <si>
    <t>x149x</t>
  </si>
  <si>
    <t>koss sporta foam</t>
  </si>
  <si>
    <t>Auto Jarov</t>
  </si>
  <si>
    <t>130 00 Praha</t>
  </si>
  <si>
    <t>Osiková 2</t>
  </si>
  <si>
    <t>Radovan Pipek</t>
  </si>
  <si>
    <t>159 00 Praha</t>
  </si>
  <si>
    <t>Prodloužená 163/21</t>
  </si>
  <si>
    <t>Iván Shčhóbák</t>
  </si>
  <si>
    <t>Jan_Bedo</t>
  </si>
  <si>
    <t>https://www.aliexpress.com/item/Slim-and-Portable-USB-2-0-Enclosure-External-Hard-Case-for-SATA-2-5-Hard-Disk/32706039023.html</t>
  </si>
  <si>
    <t>586 01 Jihlava</t>
  </si>
  <si>
    <t>Za Prachárnou 12</t>
  </si>
  <si>
    <t>Ivan Kondrla</t>
  </si>
  <si>
    <t>Ivko3</t>
  </si>
  <si>
    <t>x503x</t>
  </si>
  <si>
    <t>2v1 keychain</t>
  </si>
  <si>
    <t>https://www.aliexpress.com/item/Keychain-2-in-1-Micro-USB-Sync-Data-Charging-Cables-For-iPhone-5-5S-6-6S/32747906574.html?spm=2114.search0104.3.80.BChRky&amp;ws_ab_test=searchweb0_0,searchweb201602_1_10152_10065_10151_10068_10344_10345_10342_10343_10340_10341_10540_10304_10307_10060_10302_10155_10154_10056_10055_10539_10054_10538_10537_10059_10536_10534_10533_100031_10099_10103_10102_10052_10053_10142_10107_10050_10051_10171_10084_10083_10080_10082_10081_10110_10111_10112_10113_10114_10312_10313_10314_10078_10079_10073,searchweb201603_30,ppcSwitch_5&amp;btsid=46e79136-53c1-430c-9f0b-93d6d2e146b5&amp;algo_expid=dc0123e8-0bbe-4965-8281-aa67a4a3133d-10&amp;algo_pvid=dc0123e8-0bbe-4965-8281-aa67a4a3133d</t>
  </si>
  <si>
    <t>1m 2v1 grin</t>
  </si>
  <si>
    <t>x361x</t>
  </si>
  <si>
    <t>OTG For iPad mini lightning</t>
  </si>
  <si>
    <t>x143x</t>
  </si>
  <si>
    <t>Micro USB short Vention</t>
  </si>
  <si>
    <t>https://www.aliexpress.com/item/Vention-USB-cable-Micro-USB-Cable-2-0-Data-Sync-Charger-Cable-For-Samsung-galaxy-S4/32788761881.html?spm=2114.search0104.3.54.08oSxM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4fd8f104-8b40-48f9-ae04-2ebac70d785c&amp;algo_expid=434193e9-aa46-4b65-aebf-6e3d35997b7a-6&amp;algo_pvid=434193e9-aa46-4b65-aebf-6e3d35997b7a</t>
  </si>
  <si>
    <t>739 32 Vratimov</t>
  </si>
  <si>
    <t>Polní 17</t>
  </si>
  <si>
    <t>Otmar Konrad</t>
  </si>
  <si>
    <t>OttoKON</t>
  </si>
  <si>
    <t>x205x</t>
  </si>
  <si>
    <t>blackberry z10 glass</t>
  </si>
  <si>
    <t>x244x</t>
  </si>
  <si>
    <t>lightning short blu</t>
  </si>
  <si>
    <t>Tajfun995</t>
  </si>
  <si>
    <t>x450x</t>
  </si>
  <si>
    <t>CR1220</t>
  </si>
  <si>
    <t>257 26 Divišov</t>
  </si>
  <si>
    <t>Benešovská 132</t>
  </si>
  <si>
    <t>Robert Kyselka</t>
  </si>
  <si>
    <t>Micro USB short magnet grey</t>
  </si>
  <si>
    <t>Micro USB short magnet blu</t>
  </si>
  <si>
    <t>Kajc</t>
  </si>
  <si>
    <t>x536x</t>
  </si>
  <si>
    <t>Screen Samsung Galaxy Tab 3 Lite T110</t>
  </si>
  <si>
    <t>334 52 Merklín</t>
  </si>
  <si>
    <t>Merklín 317</t>
  </si>
  <si>
    <t>Martin Kainzmeier</t>
  </si>
  <si>
    <t>kamilruze</t>
  </si>
  <si>
    <t>x7x</t>
  </si>
  <si>
    <t>USB Sound</t>
  </si>
  <si>
    <t>285 22 Zruč nad Sázavou</t>
  </si>
  <si>
    <t>V Paloukách 813</t>
  </si>
  <si>
    <t>Zdeněk Jandejsek</t>
  </si>
  <si>
    <t>jandejsek</t>
  </si>
  <si>
    <t>x52x</t>
  </si>
  <si>
    <t>iPhone 5 5s glass</t>
  </si>
  <si>
    <t>x138x</t>
  </si>
  <si>
    <t>cockroach</t>
  </si>
  <si>
    <t>https://www.aliexpress.com/item/Solar-Power-Energy-Cockroach-6-Legs-Black-Children-Insect-Bug-Teaching-Fun-Gadget-Toy-Gift-PTSP/1959750598.html?spm=2114.search0104.3.10.hb5620&amp;ws_ab_test=searchweb0_0,searchweb201602_3_10152_10065_10151_10068_5400015_10304_10307_10137_10060_10302_10155_10154_5370011_10056_10055_10054_10059_100031_10099_5380015_5410011_10103_10102_5430015_10052_10053_10142_10107_10050_10051_10171_10084_10083_10080_10082_10081_10110_10111_10112_5390011_10113_10114_10312_10313_10314_10315_10078_10079_10073_5420015,searchweb201603_4,ppcSwitch_3&amp;btsid=c8c893a3-b3fa-418d-802a-afd7f8d75fdb&amp;algo_expid=5839d557-60fb-4a48-8cd8-d35b541e69e5-1&amp;algo_pvid=5839d557-60fb-4a48-8cd8-d35b541e69e5</t>
  </si>
  <si>
    <t>x172x</t>
  </si>
  <si>
    <t>stripper blk</t>
  </si>
  <si>
    <t>https://www.aliexpress.com/item/High-Quality-RJ45-Punch-Down-UTP-Network-Cable-Cutter-Stripper/32403528192.html</t>
  </si>
  <si>
    <t>x228x</t>
  </si>
  <si>
    <t>xperia x2 screen</t>
  </si>
  <si>
    <t>utigertech</t>
  </si>
  <si>
    <t>SA Trade s.r.o.</t>
  </si>
  <si>
    <t>516 01 Rychnov nad Lněžnou</t>
  </si>
  <si>
    <t>Ještětice 88</t>
  </si>
  <si>
    <t>Kamil Růžička</t>
  </si>
  <si>
    <t>xperia x2 stylus</t>
  </si>
  <si>
    <t>615 00 Brno</t>
  </si>
  <si>
    <t>Skopalikova 40</t>
  </si>
  <si>
    <t>pavlina kvetakova</t>
  </si>
  <si>
    <t>tomaskvetak</t>
  </si>
  <si>
    <t>738 01 Frýdek-Místek</t>
  </si>
  <si>
    <t>Anenská 222</t>
  </si>
  <si>
    <t>Dušan Bolgáč</t>
  </si>
  <si>
    <t>bolgi1</t>
  </si>
  <si>
    <t>x259x</t>
  </si>
  <si>
    <t>Paste Tube 1g</t>
  </si>
  <si>
    <t>783 57 Olomouc</t>
  </si>
  <si>
    <t>Kozlov 1063</t>
  </si>
  <si>
    <t>Jana Svobodova</t>
  </si>
  <si>
    <t>sambicka1</t>
  </si>
  <si>
    <t>x91x</t>
  </si>
  <si>
    <t xml:space="preserve"> DVI/HDMI Sound</t>
  </si>
  <si>
    <t>141 00 Praha</t>
  </si>
  <si>
    <t>Severozápadní II 304/28</t>
  </si>
  <si>
    <t>Vladimír Jáchym</t>
  </si>
  <si>
    <t>JaXym</t>
  </si>
  <si>
    <t>x134x</t>
  </si>
  <si>
    <t>dku-2</t>
  </si>
  <si>
    <t>supergps-uk</t>
  </si>
  <si>
    <t>Žižkov II /1268</t>
  </si>
  <si>
    <t>Libor Fidler</t>
  </si>
  <si>
    <t>drag1311</t>
  </si>
  <si>
    <t>394 14 Leskovice</t>
  </si>
  <si>
    <t>Leskovice 13</t>
  </si>
  <si>
    <t>Miroslav Fiala</t>
  </si>
  <si>
    <t>jokabuki</t>
  </si>
  <si>
    <t>x188x</t>
  </si>
  <si>
    <t>rj45 spojka</t>
  </si>
  <si>
    <t>patch 1m</t>
  </si>
  <si>
    <t>331 51 Kaznějov</t>
  </si>
  <si>
    <t>Lipová 571</t>
  </si>
  <si>
    <t>Hana Baláková</t>
  </si>
  <si>
    <t>10Hana10</t>
  </si>
  <si>
    <t>x387x</t>
  </si>
  <si>
    <t>Screen Yoga 10</t>
  </si>
  <si>
    <t>Monika00731</t>
  </si>
  <si>
    <t>x290x</t>
  </si>
  <si>
    <t>satio screen</t>
  </si>
  <si>
    <t xml:space="preserve"> chainstore2011</t>
  </si>
  <si>
    <t>335 61 Spálené Poříčí</t>
  </si>
  <si>
    <t>Štítovská 73</t>
  </si>
  <si>
    <t>Monika Šneberková</t>
  </si>
  <si>
    <t>Jomir58</t>
  </si>
  <si>
    <t>x394x</t>
  </si>
  <si>
    <t>satelit opačně 2.5"</t>
  </si>
  <si>
    <t>http://www.aliexpress.com/item/2-5-Inch-IDE-Female-HDD-SSD-To-7-15Pin-Male-SATA-Adapter-Converter-NOV29/32773472431.html?spm=2114.13010208.99999999.269.zTunSv</t>
  </si>
  <si>
    <t>784 01 Litovel</t>
  </si>
  <si>
    <t>Pňovice 209</t>
  </si>
  <si>
    <t>Iveta Navrátilová</t>
  </si>
  <si>
    <t>Client:37655470</t>
  </si>
  <si>
    <t>785 01 Šternberk</t>
  </si>
  <si>
    <t>Jiráskova 42</t>
  </si>
  <si>
    <t>Petr Obšil</t>
  </si>
  <si>
    <t>tourist63</t>
  </si>
  <si>
    <t>https://www.aliexpress.com/item/USB-Sound-Card-USB-Audio-5-1-External-USB-Sound-Card-Audio-Adapter-Mic-Speaker-Audio/32659748710.html?spm=2114.search0104.3.34.WTokEL&amp;ws_ab_test=searchweb0_0,searchweb201602_1_10152_10065_10151_10068_10344_10342_10343_10340_10341_10304_10307_10137_10060_10302_10155_10154_10056_10055_10054_10059_100031_10099_10338_10339_10103_10102_440_10052_10053_10142_10107_10050_10051_10171_10326_10084_10083_10080_10082_10081_10110_10111_10112_10113_10114_143_10312_10313_10314_10078_10079_10073,searchweb201603_30,ppcSwitch_5&amp;btsid=a5d78dbc-b45a-48aa-b026-52f2d47631c0&amp;algo_expid=a931d732-f988-4be8-8c6e-f4c2f4a88b11-4&amp;algo_pvid=a931d732-f988-4be8-8c6e-f4c2f4a88b11</t>
  </si>
  <si>
    <t>x81x</t>
  </si>
  <si>
    <t>ram heatsink blu</t>
  </si>
  <si>
    <t>https://www.aliexpress.com/item/DDR-DDR2-DDR3-RAM-Memory-Aluminum-Cooler-Heat-Spreader-Heatsink-Blue-Heat-Sinks-Chipset-Cooling-DN001/32793806921.html</t>
  </si>
  <si>
    <t>635 00 Brno</t>
  </si>
  <si>
    <t>Chudcicka 7</t>
  </si>
  <si>
    <t>Mojmir Molacek</t>
  </si>
  <si>
    <t>mojmirmolacek</t>
  </si>
  <si>
    <t>434 01 Most</t>
  </si>
  <si>
    <t>K.H.Borovského 135/518</t>
  </si>
  <si>
    <t>Miroslav Johánek</t>
  </si>
  <si>
    <t>x53x</t>
  </si>
  <si>
    <t>enclosure ide small BLK</t>
  </si>
  <si>
    <t>https://www.aliexpress.com/item/Hot-Black-External-Hard-Drive-Disk-Enclosure-2-5-Inch-Usb-2-0-Ide-Ultra-Thin/32721362447.html</t>
  </si>
  <si>
    <t>405 01 Děčín</t>
  </si>
  <si>
    <t>Březiny 184</t>
  </si>
  <si>
    <t>Jiří Petrášek</t>
  </si>
  <si>
    <t>blesk18</t>
  </si>
  <si>
    <t>x157x</t>
  </si>
  <si>
    <t>zapper</t>
  </si>
  <si>
    <t>https://www.aliexpress.com/item/E93-2016-newest-5pcs-lot-Car-Driver-Safe-Device-Anti-Sleep-Keep-Awake-Doze-Nap-Zapper/32602814657.html</t>
  </si>
  <si>
    <t>352 01 Aš</t>
  </si>
  <si>
    <t>Dlouhá 28</t>
  </si>
  <si>
    <t>Ivan Materna</t>
  </si>
  <si>
    <t>Vany250</t>
  </si>
  <si>
    <t>x163x</t>
  </si>
  <si>
    <t>ctecka best black</t>
  </si>
  <si>
    <t>https://www.aliexpress.com/item/2x-USB-All-IN-1-SDHC-MS-M2-TF-Micro-SD-Memory-Card-Reader-01-151/32216804874.html</t>
  </si>
  <si>
    <t>USB 3.0 HUB to PCI-E</t>
  </si>
  <si>
    <t>x377x</t>
  </si>
  <si>
    <t>Screen  Galaxy Note GT-N7000 i9220 US</t>
  </si>
  <si>
    <t>digphone</t>
  </si>
  <si>
    <t>627 00 Brno</t>
  </si>
  <si>
    <t>Bučovická 5</t>
  </si>
  <si>
    <t>Nicola Piňosová</t>
  </si>
  <si>
    <t>prezvykavec</t>
  </si>
  <si>
    <t>https://www.aliexpress.com/item/New-Arrival-8-Pin-Male-To-USB-Female-OTG-Adapter-Cable-For-iPhone-7-iOS-10/32811765342.html?spm=2114.search0104.3.62.cDSltV&amp;ws_ab_test=searchweb0_0,searchweb201602_2_10152_10065_10151_10068_10344_10342_10343_10340_10341_10304_10307_10060_10302_10155_10154_10056_10055_10054_5370015_10059_10534_10533_10532_100031_10099_10338_10339_10103_10102_10052_10053_10142_10107_10050_10051_10171_10084_10083_10080_10082_10081_10110_5590015_10111_10112_10113_10114_143_10312_10313_10314_10078_10079_10073,searchweb201603_16,ppcSwitch_3&amp;btsid=e6e8a65a-2928-405e-99cc-d426d53c9156&amp;algo_expid=740a3557-9db6-42de-be7a-7749e01d267d-8&amp;algo_pvid=740a3557-9db6-42de-be7a-7749e01d267d</t>
  </si>
  <si>
    <t>561 53 Dolní Čermná</t>
  </si>
  <si>
    <t>č.p. 300</t>
  </si>
  <si>
    <t>Tomáš Řehák</t>
  </si>
  <si>
    <t>mikamike</t>
  </si>
  <si>
    <t>250 01 Zápy</t>
  </si>
  <si>
    <t>Nová 92</t>
  </si>
  <si>
    <t>Michal Termer</t>
  </si>
  <si>
    <t>termix92</t>
  </si>
  <si>
    <t>x473x</t>
  </si>
  <si>
    <t>case i9100 neběd</t>
  </si>
  <si>
    <t>http://www.ebay.com/itm/Chic-Unique-Pattern-Back-Case-Cover-Shell-Protector-f-Samsung-i9100-Galaxy-S-ii-/301243793377?pt=AU_MobilePhoneAccessories&amp;var=&amp;hash=item4623877fe1</t>
  </si>
  <si>
    <t>792 01 bruntál</t>
  </si>
  <si>
    <t>k.h.máchy 4/1205</t>
  </si>
  <si>
    <t>františek janoštík</t>
  </si>
  <si>
    <t>Client:78966440</t>
  </si>
  <si>
    <t>x442x</t>
  </si>
  <si>
    <t>Vodafone Smart 4 Mini PURPL</t>
  </si>
  <si>
    <t>MŠ Štolmirská 602/4</t>
  </si>
  <si>
    <t>Anděla Perglová</t>
  </si>
  <si>
    <t>Piwus5</t>
  </si>
  <si>
    <t>vale195</t>
  </si>
  <si>
    <t>340 22 Nýrsko</t>
  </si>
  <si>
    <t>Šumavské nábřeží 195</t>
  </si>
  <si>
    <t>Petr Valeček</t>
  </si>
  <si>
    <t>https://www.aliexpress.com/item/1PC-White-USB-C-Type-C-To-Micro-USB-Data-Charging-Adapter-Converter-For-Huawei-P9/32809481067.html</t>
  </si>
  <si>
    <t>252 26 Třebotov</t>
  </si>
  <si>
    <t>K Březinám 353</t>
  </si>
  <si>
    <t>Karel Dočekal</t>
  </si>
  <si>
    <t>Wolwerak</t>
  </si>
  <si>
    <t>x104x</t>
  </si>
  <si>
    <t>VGA SPLITTER</t>
  </si>
  <si>
    <t>530 09 Pardubice</t>
  </si>
  <si>
    <t>Bělehradská 292</t>
  </si>
  <si>
    <t>Petr Michalička</t>
  </si>
  <si>
    <t>!g_42996380</t>
  </si>
  <si>
    <t>xp8x</t>
  </si>
  <si>
    <t>p8 big</t>
  </si>
  <si>
    <t>x33x</t>
  </si>
  <si>
    <t>USB PS2 modrej</t>
  </si>
  <si>
    <t>530 03 Nemošice</t>
  </si>
  <si>
    <t>Plemenářský podnik 190</t>
  </si>
  <si>
    <t>Pavel Polák</t>
  </si>
  <si>
    <t>leonardo1548</t>
  </si>
  <si>
    <t>x245x</t>
  </si>
  <si>
    <t>Obojek L maskáč</t>
  </si>
  <si>
    <t>392 01 Soběslav</t>
  </si>
  <si>
    <t>Kadlecova 321</t>
  </si>
  <si>
    <t>Jana Povondrová</t>
  </si>
  <si>
    <t>!g_44397218</t>
  </si>
  <si>
    <t>Oltera</t>
  </si>
  <si>
    <t>155 21 Praha 5</t>
  </si>
  <si>
    <t>Tasovská 364/2</t>
  </si>
  <si>
    <t>Martin Kubaščík</t>
  </si>
  <si>
    <t>wall micro usb EU 3x candy blk</t>
  </si>
  <si>
    <t>https://www.aliexpress.com/item/5-Port-PCI-E-PCI-Express-Card-to-USB-3-0-19-Pin-Adapter-Connector-For/32814995277.html?spm=2114.search0104.3.218.BaCXSE&amp;ws_ab_test=searchweb0_0,searchweb201602_2_10152_10065_10151_10068_10344_10342_10343_10340_10341_10304_10307_10137_10060_10302_10155_10154_10056_10055_10054_5470020_10059_10532_100031_10099_5460020_10338_10339_10103_10102_10052_10053_10142_10107_10050_10051_5380020_10171_10326_10084_10083_5370020_10080_10082_10081_10110_10111_10112_10113_10114_143_10312_10313_10314_10078_10079_10073-10052,searchweb201603_11,ppcSwitch_5&amp;btsid=37ea524f-333d-4f48-a76c-b88e3c68d03a&amp;algo_expid=e1f01184-744c-42f1-9156-c98774cac9b5-29&amp;algo_pvid=e1f01184-744c-42f1-9156-c98774cac9b5</t>
  </si>
  <si>
    <t>679 61 Letovice</t>
  </si>
  <si>
    <t>Horní Smržov 76</t>
  </si>
  <si>
    <t>Miroslav Havránek</t>
  </si>
  <si>
    <t>orel007</t>
  </si>
  <si>
    <t>737 01 Český Těšín</t>
  </si>
  <si>
    <t>Slezská 9</t>
  </si>
  <si>
    <t>David Pryszcz</t>
  </si>
  <si>
    <t>DaPr73</t>
  </si>
  <si>
    <t>František Forchtsam-F ELEKTRO</t>
  </si>
  <si>
    <t>572 01 Polička</t>
  </si>
  <si>
    <t>Družstevní 914</t>
  </si>
  <si>
    <t>František FORCHTSAM</t>
  </si>
  <si>
    <t>forchtsam</t>
  </si>
  <si>
    <t>391 37 Chotoviny</t>
  </si>
  <si>
    <t>Lomená 224</t>
  </si>
  <si>
    <t>Rudolf Škarda</t>
  </si>
  <si>
    <t>sskarda</t>
  </si>
  <si>
    <t>x535x</t>
  </si>
  <si>
    <t>plaster</t>
  </si>
  <si>
    <t>x150x</t>
  </si>
  <si>
    <t>a1-810</t>
  </si>
  <si>
    <t>592 31 Nové Město na Moravě</t>
  </si>
  <si>
    <t>Žďárská 990</t>
  </si>
  <si>
    <t>Dana Vašková</t>
  </si>
  <si>
    <t>vada9</t>
  </si>
  <si>
    <t>768 12 Rataje</t>
  </si>
  <si>
    <t>Popovice 109</t>
  </si>
  <si>
    <t>Jaroslav Valenčík</t>
  </si>
  <si>
    <t>ATEIJV</t>
  </si>
  <si>
    <t>739 21 Paskov</t>
  </si>
  <si>
    <t>Papírenská 783</t>
  </si>
  <si>
    <t>Dorota Adamiecova</t>
  </si>
  <si>
    <t>dobrotka77</t>
  </si>
  <si>
    <t>x430x</t>
  </si>
  <si>
    <t>Screen LG KP500 Cookie</t>
  </si>
  <si>
    <t>Manka200</t>
  </si>
  <si>
    <t>x350x</t>
  </si>
  <si>
    <t>glass a536</t>
  </si>
  <si>
    <t>787 01 Šumperk</t>
  </si>
  <si>
    <t>Gagarinova 17</t>
  </si>
  <si>
    <t>Romana Prachařová</t>
  </si>
  <si>
    <t>x70x</t>
  </si>
  <si>
    <t>Lenovo A536 clear</t>
  </si>
  <si>
    <t>http://www.aliexpress.com/item/Cell-Phone-Cover-Wallet-Pouch-With-Card-Holder-Protect-Case-For-Lenovo-A536-A-536-A358T/32711133125.html?spm=2114.13010208.99999999.274.gczYLI</t>
  </si>
  <si>
    <t>511 01 Turnov</t>
  </si>
  <si>
    <t>28.října 880</t>
  </si>
  <si>
    <t>Zbyněk Klein</t>
  </si>
  <si>
    <t>punanek</t>
  </si>
  <si>
    <t>566 01 Vysoké Mýto</t>
  </si>
  <si>
    <t>Riegerova 188</t>
  </si>
  <si>
    <t>Robert Němec</t>
  </si>
  <si>
    <t>SABNIK2</t>
  </si>
  <si>
    <t>x338x</t>
  </si>
  <si>
    <t xml:space="preserve">4 to 4 Pin IEEE 1394 </t>
  </si>
  <si>
    <t>407 79 Mikulášovice</t>
  </si>
  <si>
    <t>Sídliště 1053</t>
  </si>
  <si>
    <t>Pavel Schaffer</t>
  </si>
  <si>
    <t>Client:33143480</t>
  </si>
  <si>
    <t>3x jinej</t>
  </si>
  <si>
    <t>jirkakristian</t>
  </si>
  <si>
    <t>x410x</t>
  </si>
  <si>
    <t>Galaxy S7 glass</t>
  </si>
  <si>
    <t>756 06 Velké Karlovice</t>
  </si>
  <si>
    <t>Velké Karlovice, 275</t>
  </si>
  <si>
    <t>Jiří Kristian</t>
  </si>
  <si>
    <t>https://www.aliexpress.com/item/7pcs-Packet-For-Samsung-galaxy-S3-S4-S5-S6-S7-Tempered-Glass-Film-S3-S4-S5/32822459184.html?spm=2114.search0104.3.10.9ahKHh&amp;ws_ab_test=searchweb0_0,searchweb201602_2_10152_10065_10151_10068_10344_10345_10342_10343_10340_10341_10540_5640018_10304_10307_10060_10302_10155_10154_5590018_10056_10055_10054_10539_10538_10537_10059_10536_10534_10533_100031_10099_10103_10102_10052_10053_10107_10050_10142_10051_5370018_10171_10084_10083_10080_10082_10081_10110_10111_10112_10113_10114_10312_10313_10314_10078_10079_10073,searchweb201603_30,ppcSwitch_3&amp;btsid=458103a1-40bc-4b9e-8c0a-bf7d5c136dfa&amp;algo_expid=65f64c10-b2eb-461d-a4d1-698faeae61be-1&amp;algo_pvid=65f64c10-b2eb-461d-a4d1-698faeae61be</t>
  </si>
  <si>
    <t>571 01 Moravská Třebová</t>
  </si>
  <si>
    <t>Svitavská 32</t>
  </si>
  <si>
    <t>Tereza Zezulová</t>
  </si>
  <si>
    <t>ZezulovaT</t>
  </si>
  <si>
    <t>wall micro usb EU 3x candy grin</t>
  </si>
  <si>
    <t>614 00 Brno</t>
  </si>
  <si>
    <t>Cacovická 65</t>
  </si>
  <si>
    <t>Jiří Trnečka</t>
  </si>
  <si>
    <t>gtrn78</t>
  </si>
  <si>
    <t>x206x</t>
  </si>
  <si>
    <t>Xiaomi redmi Note 4</t>
  </si>
  <si>
    <t>atila06</t>
  </si>
  <si>
    <t>588 56 Telč</t>
  </si>
  <si>
    <t>Jana Žižky 360</t>
  </si>
  <si>
    <t>Pavel Doležal</t>
  </si>
  <si>
    <t>602 00 Brno</t>
  </si>
  <si>
    <t>Chaloupeckého n. 5</t>
  </si>
  <si>
    <t>Jaroslav Klon</t>
  </si>
  <si>
    <t>jklon</t>
  </si>
  <si>
    <t>x148x</t>
  </si>
  <si>
    <t>VMC-MD1 černej</t>
  </si>
  <si>
    <t>https://www.aliexpress.com/item/VMCMD1-VMC-MD1-MD1-USB-Data-lead-cord-Cable-without-logo-FOR-Sony-Cybershot-DSC-camera/315651060.html</t>
  </si>
  <si>
    <t>512 03 Libštát</t>
  </si>
  <si>
    <t>Libštát 307</t>
  </si>
  <si>
    <t>Jakub Kousal</t>
  </si>
  <si>
    <t>kulohlavec</t>
  </si>
  <si>
    <t>boxík</t>
  </si>
  <si>
    <t>x179x</t>
  </si>
  <si>
    <t>slimline</t>
  </si>
  <si>
    <t>150 00 Praha</t>
  </si>
  <si>
    <t>Na Stárce 1197/4</t>
  </si>
  <si>
    <t>Eliška Kulhánková</t>
  </si>
  <si>
    <t>Client:41465114</t>
  </si>
  <si>
    <t>x490x</t>
  </si>
  <si>
    <t>iPhone 7 4,7 glass</t>
  </si>
  <si>
    <t>789 01 Zábřeh</t>
  </si>
  <si>
    <t>Severovýchod 24</t>
  </si>
  <si>
    <t>Roman Doubrava</t>
  </si>
  <si>
    <t>dzubik21</t>
  </si>
  <si>
    <t>x191x</t>
  </si>
  <si>
    <t>redmi 4x glass</t>
  </si>
  <si>
    <t>Budislav 51</t>
  </si>
  <si>
    <t>Martina Černá</t>
  </si>
  <si>
    <t>DarkKingDejv</t>
  </si>
  <si>
    <t>xj5x</t>
  </si>
  <si>
    <t>J5 2017</t>
  </si>
  <si>
    <t>391 65 Bechyne</t>
  </si>
  <si>
    <t>Na Libusi 617</t>
  </si>
  <si>
    <t>Michal Smesny</t>
  </si>
  <si>
    <t>arpa-net</t>
  </si>
  <si>
    <t>Zblizenec</t>
  </si>
  <si>
    <t>https://www.aliexpress.com/item/SATA-Power-Cable-15-Pin-To-6-Pin-PCI-EXPRESS-PCI-E-Sata-Graphics-Converter-Adapter/32820092565.html?spm=2114.search0104.3.18.bTghfw&amp;ws_ab_test=searchweb0_0,searchweb201602_1_10152_10065_10151_10068_10344_10345_10342_10343_10340_10341_10304_10307_10060_10302_10155_10154_10056_10055_10054_10537_10059_10536_10534_10533_10532_100031_10099_10338_10103_10102_10052_10053_10142_10107_10050_10051_10171_10084_10083_10080_10082_10081_10110_10111_10112_10113_10114_10312_10313_10314_10078_10079_10073,searchweb201603_24,ppcSwitch_5&amp;btsid=1bef0749-4ddc-4ac0-b769-bdc47c69fa9e&amp;algo_expid=34fc8465-9597-4708-b1bf-d46b8810e654-2&amp;algo_pvid=34fc8465-9597-4708-b1bf-d46b8810e654</t>
  </si>
  <si>
    <t>763 61 Napajedla</t>
  </si>
  <si>
    <t>U Lázní 772</t>
  </si>
  <si>
    <t>Marek Kohn</t>
  </si>
  <si>
    <t>miroslav3210</t>
  </si>
  <si>
    <t>wall micro usb EU 3x candy pink</t>
  </si>
  <si>
    <t>dolikkt</t>
  </si>
  <si>
    <t>x472x</t>
  </si>
  <si>
    <t>HDMI spojka</t>
  </si>
  <si>
    <t>https://www.aliexpress.com/item/0-1-Only-Todays-VBESTLIFE-HDMI-female-to-female-adapter-coupler-connector-converter-for-HDTV-1080P/32828850118.html?spm=a2g0s.13010208.99999999.262.cgcbH2</t>
  </si>
  <si>
    <t>OKAY ELEKTRO</t>
  </si>
  <si>
    <t>794 01 Krnov</t>
  </si>
  <si>
    <t>Revoluční 29</t>
  </si>
  <si>
    <t>Martin Šobr</t>
  </si>
  <si>
    <t>747 74 Neplachovice</t>
  </si>
  <si>
    <t>Černý chodník 110</t>
  </si>
  <si>
    <t>Miroslav Mocko</t>
  </si>
  <si>
    <t>Client:92541537</t>
  </si>
  <si>
    <t>xy5x</t>
  </si>
  <si>
    <t>Huawei y5 II glass</t>
  </si>
  <si>
    <t>https://www.aliexpress.com/item/For-Huawei-Y5-II-Y511-Y530-Y541-Screen-Premium-Tempered-Glass-9H-Anti-Shatter-Toughened-Protector/32821729514.html?spm=a2g0s.13010208.99999999.269.IVtdQ7</t>
  </si>
  <si>
    <t>339 01 Klatovy</t>
  </si>
  <si>
    <t>Luby 255</t>
  </si>
  <si>
    <t>Radek Doležal</t>
  </si>
  <si>
    <t>x4x</t>
  </si>
  <si>
    <t>usb lan</t>
  </si>
  <si>
    <t>x176x</t>
  </si>
  <si>
    <t>sata ide power</t>
  </si>
  <si>
    <t>x177x</t>
  </si>
  <si>
    <t>IDE Splitter</t>
  </si>
  <si>
    <t>284 01 Kutná Hora</t>
  </si>
  <si>
    <t>Městské sady 676</t>
  </si>
  <si>
    <t>Viliam Ondrejka</t>
  </si>
  <si>
    <t>Nolimityx</t>
  </si>
  <si>
    <t>x523x</t>
  </si>
  <si>
    <t>A3 2015 - A300 glass</t>
  </si>
  <si>
    <t>jsou u</t>
  </si>
  <si>
    <t>387 01 VOLYNE</t>
  </si>
  <si>
    <t>VIMPERSKA 742</t>
  </si>
  <si>
    <t>MIROSLAV MIKAS</t>
  </si>
  <si>
    <t>miroslavmikas</t>
  </si>
  <si>
    <t>x370x</t>
  </si>
  <si>
    <t>Z2 glass fullbody</t>
  </si>
  <si>
    <t>https://www.aliexpress.com/item/2PCS-Front-Back-Screen-Protector-Explosion-Proof-Premium-Tempered-Glass-Film-for-Sony-Xperia-Z-M4/32815126646.html?spm=2114.search0104.3.169.qkfUsO&amp;ws_ab_test=searchweb0_0,searchweb201602_2_10152_10065_10151_10068_10344_10345_10342_10343_10340_10341_10540_10304_10307_5640015_10060_10302_10155_10154_10056_10055_10054_10539_10538_10537_10059_10536_10534_10533_100031_10099_10338_10103_10102_5590020_10052_10053_10107_10050_10142_10051_10171_10084_10083_5370020_10080_10082_10081_5610020_10110_10111_10112_10113_10114_10312_10313_10314_10078_10079_10073-10052_10111,searchweb201603_2,ppcSwitch_3&amp;btsid=66dfbcc7-c5c4-4817-aa7e-5040313722c5&amp;algo_expid=af0e6a81-ba95-4fe4-bcae-6b93599defcf-22&amp;algo_pvid=af0e6a81-ba95-4fe4-bcae-6b93599defcf</t>
  </si>
  <si>
    <t>vanek08</t>
  </si>
  <si>
    <t>x94x</t>
  </si>
  <si>
    <t>DVI-I to VGA</t>
  </si>
  <si>
    <t>https://www.aliexpress.com/item/5PCS-DVI-I-24-5-Male-to-VGA-SVGA-HD-15-Pin-Female-Video-Card-Monitor/32751795513.html</t>
  </si>
  <si>
    <t>x445x</t>
  </si>
  <si>
    <t>vibe x2 glass</t>
  </si>
  <si>
    <t>x144x</t>
  </si>
  <si>
    <t>Mini USB To Micro Adapter small</t>
  </si>
  <si>
    <t>277 05 SPOMYŠL</t>
  </si>
  <si>
    <t>č.p.94</t>
  </si>
  <si>
    <t>VRATISLAV ROHAN</t>
  </si>
  <si>
    <t>aero110</t>
  </si>
  <si>
    <t>x346x</t>
  </si>
  <si>
    <t>CF to 44 Pin IDE</t>
  </si>
  <si>
    <t>dokl</t>
  </si>
  <si>
    <t>674 01 Třebič</t>
  </si>
  <si>
    <t>Ivana Olbrachta 650/2</t>
  </si>
  <si>
    <t>Andriy Horbas</t>
  </si>
  <si>
    <t>Horbas2</t>
  </si>
  <si>
    <t>x260x</t>
  </si>
  <si>
    <t>gigabit PCI-e</t>
  </si>
  <si>
    <t>https://www.aliexpress.com/item/Desktop-PC-Computer-1000-Gigabit-Ethernet-PCI-Express-PCI-E-Network-Controller-Card-10-100-1000Mbps/32647449163.html</t>
  </si>
  <si>
    <t>393 01 Pelhřimov</t>
  </si>
  <si>
    <t>Čížkov 26</t>
  </si>
  <si>
    <t>Jan Vaněk</t>
  </si>
  <si>
    <t>x212x</t>
  </si>
  <si>
    <t>Stylus Pen For NOKIA N900</t>
  </si>
  <si>
    <t>yallstock</t>
  </si>
  <si>
    <t>680 01 Boskovice</t>
  </si>
  <si>
    <t>Havlíčkova 42</t>
  </si>
  <si>
    <t>Zdeněk Šmerda</t>
  </si>
  <si>
    <t>infinity_z</t>
  </si>
  <si>
    <t>390 01 Tabor</t>
  </si>
  <si>
    <t>Nam F. Krizika 2881</t>
  </si>
  <si>
    <t>Vladimir Mendl</t>
  </si>
  <si>
    <t>Client:48840130</t>
  </si>
  <si>
    <t>x234x</t>
  </si>
  <si>
    <t>mini car charger 3x blue</t>
  </si>
  <si>
    <t>Micro USB short magnet pink</t>
  </si>
  <si>
    <t>http://www.aliexpress.com/item/New-22CM-Magnet-Flat-Short-5Pin-Micro-USB-Data-Charger-Cable-Cord-For-Samsung-HTC-freeshipping/32611640478.html</t>
  </si>
  <si>
    <t>709 00 Ostrava</t>
  </si>
  <si>
    <t>Klostermannova 6/882</t>
  </si>
  <si>
    <t>Petra Malá</t>
  </si>
  <si>
    <t>hestie23</t>
  </si>
  <si>
    <t>x417x</t>
  </si>
  <si>
    <t>ipad mini screen</t>
  </si>
  <si>
    <t>330 41 Bezvěrov</t>
  </si>
  <si>
    <t>Buč E3</t>
  </si>
  <si>
    <t>Ladislav Zouhar</t>
  </si>
  <si>
    <t>irlabana</t>
  </si>
  <si>
    <t>391 74 Želeč u Tábora</t>
  </si>
  <si>
    <t>Želeč 195</t>
  </si>
  <si>
    <t>Pavlína Bláhová</t>
  </si>
  <si>
    <t>pabla08</t>
  </si>
  <si>
    <t>140 00 Praha 4</t>
  </si>
  <si>
    <t>Kloboučnická1620/14</t>
  </si>
  <si>
    <t>Josef Sýkora</t>
  </si>
  <si>
    <t>!g_37936024</t>
  </si>
  <si>
    <t>x464x</t>
  </si>
  <si>
    <t>Lenovo a1000 frosted white</t>
  </si>
  <si>
    <t>357 09 HABARTOV</t>
  </si>
  <si>
    <t>Raisova 80/8</t>
  </si>
  <si>
    <t>Václav Mašek</t>
  </si>
  <si>
    <t>Client:35331775</t>
  </si>
  <si>
    <t>Hockeymike39</t>
  </si>
  <si>
    <t>x434x</t>
  </si>
  <si>
    <t>CR2032</t>
  </si>
  <si>
    <t>x130x</t>
  </si>
  <si>
    <t xml:space="preserve">AG3 Button Cell </t>
  </si>
  <si>
    <t>digitalzone88</t>
  </si>
  <si>
    <t>735 32 Rychvald</t>
  </si>
  <si>
    <t>Zbytky 1844</t>
  </si>
  <si>
    <t>Michal Rada</t>
  </si>
  <si>
    <t>382 82 Benesov nad Cernou</t>
  </si>
  <si>
    <t>Benesov 291</t>
  </si>
  <si>
    <t>Ladislav Maurenc</t>
  </si>
  <si>
    <t>lamabene</t>
  </si>
  <si>
    <t>x34x</t>
  </si>
  <si>
    <t>usb sata ide blk</t>
  </si>
  <si>
    <t>696 37 Nenkovice</t>
  </si>
  <si>
    <t>Nenkovice 210</t>
  </si>
  <si>
    <t>Miroslav Suchora</t>
  </si>
  <si>
    <t>sumirs</t>
  </si>
  <si>
    <t>x414x</t>
  </si>
  <si>
    <t>Express Card Expresscard to USB 3.0 2 Port 34</t>
  </si>
  <si>
    <t>Client:57799974</t>
  </si>
  <si>
    <t>415 01 Teplice</t>
  </si>
  <si>
    <t>Obránců míru 1496</t>
  </si>
  <si>
    <t>Milan Holcr</t>
  </si>
  <si>
    <t>vesa3</t>
  </si>
  <si>
    <t>682 01 vyškov</t>
  </si>
  <si>
    <t>Slovanská 30/34</t>
  </si>
  <si>
    <t>Tomáš Veselý</t>
  </si>
  <si>
    <t>https://www.aliexpress.com/item/New-Arrival-Universal-3-1A-Triple-USB-3-Port-Wall-Home-Travel-AC-Charger-Adapter-US/32720121053.html?spm=2114.search0104.3.73.cxcjV5&amp;ws_ab_test=searchweb0_0,searchweb201602_2_10152_10065_10151_10068_10344_10342_10343_10340_10341_10304_10307_10060_10302_10155_10154_10056_10055_10054_5370015_10059_10534_10533_10532_100031_10099_10338_10339_10103_10102_10052_10053_10142_10107_10050_10051_10171_10084_10083_10080_10082_10081_10110_5590015_10111_10112_10113_10114_143_10312_10313_10314_10078_10079_10073,searchweb201603_16,ppcSwitch_3&amp;btsid=55fe4766-6501-4409-a6b5-c090fbe3d5a3&amp;algo_expid=60f1b35a-79e3-4387-b4db-b522ab78ca61-9&amp;algo_pvid=60f1b35a-79e3-4387-b4db-b522ab78ca61</t>
  </si>
  <si>
    <t>větší o 1mm</t>
  </si>
  <si>
    <t>277 46 Veltrusy</t>
  </si>
  <si>
    <t>U Stadionu 803</t>
  </si>
  <si>
    <t>Vendula Vojteková</t>
  </si>
  <si>
    <t>Vendula99</t>
  </si>
  <si>
    <t>417 01 Dubí</t>
  </si>
  <si>
    <t>Zahradní 98/28</t>
  </si>
  <si>
    <t>KAREL ZAJÍČEK</t>
  </si>
  <si>
    <t>Zajac651</t>
  </si>
  <si>
    <t>252 63 Roztoky u Prahy</t>
  </si>
  <si>
    <t>Masarykova 519</t>
  </si>
  <si>
    <t>Milan Malich</t>
  </si>
  <si>
    <t>kulichbulich</t>
  </si>
  <si>
    <t>x173x</t>
  </si>
  <si>
    <t>rs232 express</t>
  </si>
  <si>
    <t>https://www.aliexpress.com/item/Express-Card-34mm-to-RS232-Serial-Port-Adapter-ExpressCard-Laptop-Notebook/32633808783.html</t>
  </si>
  <si>
    <t>plast</t>
  </si>
  <si>
    <t>molokov</t>
  </si>
  <si>
    <t>https://www.aliexpress.com/item/New-Protector-Case-For-Lenovo-A2800d-A2800-4-0-inch-TPU-back-cover-Silicon-Soft-Cover/32649397796.html</t>
  </si>
  <si>
    <t>702 00 Ostrava</t>
  </si>
  <si>
    <t>Na Fifejdách 9</t>
  </si>
  <si>
    <t>Jakub Kolčář</t>
  </si>
  <si>
    <t>jk0man</t>
  </si>
  <si>
    <t>SamotNitram</t>
  </si>
  <si>
    <t>http://www.aliexpress.com/item/Mecall-2-5-Inch-IDE-Female-HDD-SSD-To-7-15Pin-Male-SATA-Adapter-Converter/32665056611.html?spm=2114.13010208.99999999.262.zTunSv</t>
  </si>
  <si>
    <t>293 06 Kosmonosy</t>
  </si>
  <si>
    <t>Na svahu 1096</t>
  </si>
  <si>
    <t>Zdeněk Mikolanda</t>
  </si>
  <si>
    <t>https://www.aliexpress.com/item/9H-0-3MM-2-5D-Amazing-Tempered-Glass-Film-Screen-Protector-for-Lenovo-Vibe-P1-P1M/32718648866.html</t>
  </si>
  <si>
    <t>719 00 Ostrava</t>
  </si>
  <si>
    <t>Lešetínská 626/24</t>
  </si>
  <si>
    <t>Tom Martinasek</t>
  </si>
  <si>
    <t>x26x</t>
  </si>
  <si>
    <t>menší</t>
  </si>
  <si>
    <t>jankovareu</t>
  </si>
  <si>
    <t>DC Concept</t>
  </si>
  <si>
    <t>Paterni 7</t>
  </si>
  <si>
    <t>Jan Kovář</t>
  </si>
  <si>
    <t>ondrejjurasek</t>
  </si>
  <si>
    <t>xz1mx</t>
  </si>
  <si>
    <t>Z1 mini compact glass</t>
  </si>
  <si>
    <t>746 01 Opava</t>
  </si>
  <si>
    <t>Zukalova 1334/16</t>
  </si>
  <si>
    <t>Ondřej Jurásek</t>
  </si>
  <si>
    <t>288 02 NYMBURK</t>
  </si>
  <si>
    <t>DVORY 6</t>
  </si>
  <si>
    <t>Martin Rafaj</t>
  </si>
  <si>
    <t>rejnok2</t>
  </si>
  <si>
    <t>Milejo1</t>
  </si>
  <si>
    <t>591 01 Hamry nad Sázavou</t>
  </si>
  <si>
    <t>Najdek 147</t>
  </si>
  <si>
    <t>Miroslav Liška</t>
  </si>
  <si>
    <t>pegisoft</t>
  </si>
  <si>
    <t>x230x</t>
  </si>
  <si>
    <t>UART modul</t>
  </si>
  <si>
    <t>617 00 Brno</t>
  </si>
  <si>
    <t>Potoční 13</t>
  </si>
  <si>
    <t>Dušan Hajnala</t>
  </si>
  <si>
    <t>https://www.aliexpress.com/item/CH340G-RS232-to-TTL-module-upgrade-USB-to-serial-port-upgrade-in-nine-small-scrubbing-brush/32745412320.html?spm=2114.search0104.3.2.gvl4KS&amp;ws_ab_test=searchweb0_0,searchweb201602_4_10152_10065_10151_10068_10171_10084_10083_10080_10304_10307_10082_10081_10110_10137_10111_10302_10060_10112_10155_10113_10114_10154_10056_10055_10054_10310_10059_100031_10099_10078_10079_10103_10073_10102_10052_10053_10142_10107_10050_10051,searchweb201603_5,ppcSwitch_5&amp;btsid=30a2a36e-3b4a-43b0-ad7a-681724b168ae&amp;algo_expid=7d904c8a-443b-47f4-9dec-29df55b7646f-0&amp;algo_pvid=7d904c8a-443b-47f4-9dec-29df55b7646f</t>
  </si>
  <si>
    <t>250 70 Odolena Voda</t>
  </si>
  <si>
    <t>Pod Tvrzí 391</t>
  </si>
  <si>
    <t>David Vrchotický</t>
  </si>
  <si>
    <t>Dave23000</t>
  </si>
  <si>
    <t>xa72x</t>
  </si>
  <si>
    <t>A7-20 screen</t>
  </si>
  <si>
    <t>Čepirohy 91</t>
  </si>
  <si>
    <t>Hana Sovová</t>
  </si>
  <si>
    <t>Mig-76</t>
  </si>
  <si>
    <t>x429x</t>
  </si>
  <si>
    <t>Screen Yoga 8 2</t>
  </si>
  <si>
    <t>Cajda72</t>
  </si>
  <si>
    <t>x403x</t>
  </si>
  <si>
    <t>screen galaxy s3 i9300</t>
  </si>
  <si>
    <t>739 01 Kunčičky u Bašky</t>
  </si>
  <si>
    <t>Kunčičky u Bašky 219</t>
  </si>
  <si>
    <t>Tomáš Czaicki</t>
  </si>
  <si>
    <t>x192x</t>
  </si>
  <si>
    <t>Screen  For Samsung Galaxy Tab 2 7.0" P3100</t>
  </si>
  <si>
    <t>wenyshop</t>
  </si>
  <si>
    <t>Podnásepní 1D</t>
  </si>
  <si>
    <t>Milan Antuš</t>
  </si>
  <si>
    <t>Client:41451747</t>
  </si>
  <si>
    <t>272 01 Kladno</t>
  </si>
  <si>
    <t>Varšavská 2040</t>
  </si>
  <si>
    <t>Miroslav Macík</t>
  </si>
  <si>
    <t>mirekmacik</t>
  </si>
  <si>
    <t>x6x6</t>
  </si>
  <si>
    <t>F-ko na MCX f type</t>
  </si>
  <si>
    <t>https://www.aliexpress.com/item/New-F-Female-Jack-Connector-Switch-MCX-Male-Plug-Connector-RG174-Cable-20CM-8-Adapter-Wholesale/32541387398.html</t>
  </si>
  <si>
    <t>664 51 Slapanice</t>
  </si>
  <si>
    <t>Brnenska 102/1425</t>
  </si>
  <si>
    <t>Samuel Collins</t>
  </si>
  <si>
    <t>vychodslunce</t>
  </si>
  <si>
    <t>x71x</t>
  </si>
  <si>
    <t>finger</t>
  </si>
  <si>
    <t>593 01 Bystřice nad Pernštejnem</t>
  </si>
  <si>
    <t>K Pernštejnu 627</t>
  </si>
  <si>
    <t>Vlastimil Šesták</t>
  </si>
  <si>
    <t>Vlaest</t>
  </si>
  <si>
    <t>767 01 Kroměříž</t>
  </si>
  <si>
    <t>Velehradská 2732/77</t>
  </si>
  <si>
    <t>Radim Záhořák</t>
  </si>
  <si>
    <t>Tachion5</t>
  </si>
  <si>
    <t>náměstí Zachariáše z Hradce 4</t>
  </si>
  <si>
    <t>Josef Maincl</t>
  </si>
  <si>
    <t>mainco</t>
  </si>
  <si>
    <t>x171x</t>
  </si>
  <si>
    <t>rs232 short</t>
  </si>
  <si>
    <t>https://www.aliexpress.com/item/1pcs-HL-340-New-USB-to-RS232-COM-Port-Serial-PDA-9-pin-DB9-Adapter-support/32709112124.html</t>
  </si>
  <si>
    <t>530 03 Pardubice</t>
  </si>
  <si>
    <t>28.října 343</t>
  </si>
  <si>
    <t>Vlastimil Vlčovský</t>
  </si>
  <si>
    <t>vlasta343</t>
  </si>
  <si>
    <t>602 09 Brno</t>
  </si>
  <si>
    <t>Novobranska 544/1</t>
  </si>
  <si>
    <t>Jan Filip</t>
  </si>
  <si>
    <t>Client:14659167</t>
  </si>
  <si>
    <t>x491x</t>
  </si>
  <si>
    <t>iphone handsfree white lightning na 3,5mm</t>
  </si>
  <si>
    <t>rene498</t>
  </si>
  <si>
    <t>x220x</t>
  </si>
  <si>
    <t>obojky XL Green maskáč</t>
  </si>
  <si>
    <t>696 85 Moravský Písek</t>
  </si>
  <si>
    <t>Nádražní 498</t>
  </si>
  <si>
    <t>René Zlámal</t>
  </si>
  <si>
    <t>x553x</t>
  </si>
  <si>
    <t>Obojek M camou</t>
  </si>
  <si>
    <t>387 15 Střelské Hoštice</t>
  </si>
  <si>
    <t>č.p. 135</t>
  </si>
  <si>
    <t>Petr Breit</t>
  </si>
  <si>
    <t>Client:40935100</t>
  </si>
  <si>
    <t>x167x</t>
  </si>
  <si>
    <t>PCI-E zvukovka</t>
  </si>
  <si>
    <t>https://www.aliexpress.com/item/PCI-E-5-1-Sound-6-port-sound-card-CMI8738-cinema-stereo-Surround-Sound-Card/32753617582.html</t>
  </si>
  <si>
    <t>gummik</t>
  </si>
  <si>
    <t>739 11 Frýdlant nad Ostravicí</t>
  </si>
  <si>
    <t>5. května 1110</t>
  </si>
  <si>
    <t>Marián Broda</t>
  </si>
  <si>
    <t>https://www.aliexpress.com/item/9H-Ttempered-glass-For-Samsung-Galaxy-Grand-prime-J1-J3-J5-J7-A3-A5-A7-A500/32799801881.html</t>
  </si>
  <si>
    <t>Velehradská 2641</t>
  </si>
  <si>
    <t>Jiří Skoček</t>
  </si>
  <si>
    <t>therion22</t>
  </si>
  <si>
    <t>326 00 Plzeň</t>
  </si>
  <si>
    <t>Nohova 6</t>
  </si>
  <si>
    <t>Martin Hrubý</t>
  </si>
  <si>
    <t>12Mata21</t>
  </si>
  <si>
    <t>742 21 Kopřivnice</t>
  </si>
  <si>
    <t>Dvořákova 1097</t>
  </si>
  <si>
    <t>Roman Parma</t>
  </si>
  <si>
    <t>arufil</t>
  </si>
  <si>
    <t>https://www.aliexpress.com/item/For-Samsung-galaxy-J1-J2-J3-J5-J7-2017-Tempered-Glass-Film-J2-J5-J7-Prime/32819554474.html?spm=2114.search0104.3.2.oOxoXd&amp;ws_ab_test=searchweb0_0,searchweb201602_2_10152_10065_10151_10068_10344_10342_10343_10340_10341_10304_10307_10137_10060_10302_10155_10154_10056_10055_10054_5470020_10059_100031_10099_5460020_10338_10339_10103_10102_440_10052_10053_10142_10107_10050_10051_5380020_10171_10326_10084_10083_10080_10082_10081_10110_10111_10112_10113_10114_143_10312_10313_10314_10078_10079_10073,searchweb201603_19,ppcSwitch_5&amp;btsid=1f2fe14d-3901-4c6d-9fdf-38a9e8de2f23&amp;algo_expid=7e832d4d-b68f-4ca3-8eba-98c8c95aa4db-0&amp;algo_pvid=7e832d4d-b68f-4ca3-8eba-98c8c95aa4db</t>
  </si>
  <si>
    <t>sata kable se spojkou červená lomená bez poj</t>
  </si>
  <si>
    <t>Spáčilova 3066</t>
  </si>
  <si>
    <t>Jindřich Rychtařík</t>
  </si>
  <si>
    <t>jrychtarik</t>
  </si>
  <si>
    <t>507 81 Lázně Bělohrad</t>
  </si>
  <si>
    <t>T.G.Masarka 113</t>
  </si>
  <si>
    <t>Michal Rathouský</t>
  </si>
  <si>
    <t>psychomag</t>
  </si>
  <si>
    <t>x384x</t>
  </si>
  <si>
    <t>post mini pci</t>
  </si>
  <si>
    <t>https://www.aliexpress.com/item/YOC-Diagnostic-Post-Card-USB-Mini-PCI-E-PCI-LPC-PC-Analyzer-Tester/32765134147.html</t>
  </si>
  <si>
    <t>629 00 Brno</t>
  </si>
  <si>
    <t>Bořetická 14</t>
  </si>
  <si>
    <t>Radek Drachovsky</t>
  </si>
  <si>
    <t>bandazz </t>
  </si>
  <si>
    <t>463 12 Dlouhy Most</t>
  </si>
  <si>
    <t>Dlouhy Most 236</t>
  </si>
  <si>
    <t>Robert Pittner</t>
  </si>
  <si>
    <t>DemonPinker</t>
  </si>
  <si>
    <t>https://www.aliexpress.com/item/5-1USB-to-3-5mm-mic-headphone-Jack-Stereo-Headset-3D-Sound-Card-Audio-Adapter-PC/32546787412.html</t>
  </si>
  <si>
    <t>507 23 Libáň</t>
  </si>
  <si>
    <t>Brodek 21</t>
  </si>
  <si>
    <t>Klára Třmínková</t>
  </si>
  <si>
    <t>KlarcaTrm</t>
  </si>
  <si>
    <t>https://www.aliexpress.com/item/9H-Tempered-Glass-for-Lenovo-S850-K5-A2010-A1000-A319-A536-A6000-P70-K3-Note-Vibe/32802295589.html?spm=2114.search0104.3.32.2w7kC7&amp;ws_ab_test=searchweb0_0,searchweb201602_2_10152_10065_10151_10068_10344_10342_10343_10340_10341_10304_10307_10137_10060_10302_10155_10154_10056_10055_10054_5470020_10059_100031_10099_5460020_10338_10339_10103_10102_440_10052_10053_10142_10107_10050_10051_5380020_10171_10326_10084_10083_10080_10082_10081_10110_10111_10112_10113_10114_143_10312_10313_10314_10078_10079_10073-10050,searchweb201603_2,ppcSwitch_5&amp;btsid=d7d2e2e1-e7fb-4ce4-95e2-e58c3d3eb7fc&amp;algo_expid=b69e8409-da72-4048-9b34-4159efc3fd5f-4&amp;algo_pvid=b69e8409-da72-4048-9b34-4159efc3fd5f</t>
  </si>
  <si>
    <t>190 00 Praha</t>
  </si>
  <si>
    <t>U prosecké školy 93/8</t>
  </si>
  <si>
    <t>Dominik Dušek</t>
  </si>
  <si>
    <t>zdomin1</t>
  </si>
  <si>
    <t>pedroop</t>
  </si>
  <si>
    <t>pepank</t>
  </si>
  <si>
    <t>Pavla Havránková</t>
  </si>
  <si>
    <t>568 02 Svitavy</t>
  </si>
  <si>
    <t>Felberova 4</t>
  </si>
  <si>
    <t>Josef Hájek</t>
  </si>
  <si>
    <t>x69x</t>
  </si>
  <si>
    <t>fonge</t>
  </si>
  <si>
    <t>jara08</t>
  </si>
  <si>
    <t>Brněnská 28</t>
  </si>
  <si>
    <t>Libor Čáp</t>
  </si>
  <si>
    <t>libido007</t>
  </si>
  <si>
    <t>756 41 Lešná</t>
  </si>
  <si>
    <t>perná 49</t>
  </si>
  <si>
    <t>jaroslav bartoň</t>
  </si>
  <si>
    <t>c6-01 leathger</t>
  </si>
  <si>
    <t>747 41 Hradec nad Moravici</t>
  </si>
  <si>
    <t>Lidická 338</t>
  </si>
  <si>
    <t>Roman Rovnanik</t>
  </si>
  <si>
    <t>x204x</t>
  </si>
  <si>
    <t>iphone 5 tučnák blk</t>
  </si>
  <si>
    <t>qqlinkys2009</t>
  </si>
  <si>
    <t>x250x</t>
  </si>
  <si>
    <t>5X Screen protector Guard for Nokia C6-01 Mobile Phone</t>
  </si>
  <si>
    <t xml:space="preserve"> digphone</t>
  </si>
  <si>
    <t>Dobrovského 33</t>
  </si>
  <si>
    <t>Josef Re</t>
  </si>
  <si>
    <t>Rebell-1</t>
  </si>
  <si>
    <t>https://www.aliexpress.com/item/COTS-2-5-SATA-HDD-HARD-DISK-HD-USB-2-0-SLIM-CASE-BOX-EXTERNAL-DRIVE/32792027370.html</t>
  </si>
  <si>
    <t>refund</t>
  </si>
  <si>
    <t>Hlavni 126</t>
  </si>
  <si>
    <t>Donald Attigah</t>
  </si>
  <si>
    <t>profer602</t>
  </si>
  <si>
    <t>x312x</t>
  </si>
  <si>
    <t>hdmi remote 3</t>
  </si>
  <si>
    <t>768 21 Kvasice</t>
  </si>
  <si>
    <t>Nová Dědina 87</t>
  </si>
  <si>
    <t>Marek Gabrhelík</t>
  </si>
  <si>
    <t>HeavyAOR</t>
  </si>
  <si>
    <t>271 00 Kněževes</t>
  </si>
  <si>
    <t>Pražská 305</t>
  </si>
  <si>
    <t>Pavel Mráz</t>
  </si>
  <si>
    <t>astromraz</t>
  </si>
  <si>
    <t>x222x</t>
  </si>
  <si>
    <t>44 Pin kablík</t>
  </si>
  <si>
    <t>691 67 Šakvice</t>
  </si>
  <si>
    <t>Starovičská 450</t>
  </si>
  <si>
    <t>David Tomášek</t>
  </si>
  <si>
    <t>jetadore</t>
  </si>
  <si>
    <t>https://www.aliexpress.com/item/Marking-Style-High-Quality-8pin-Compatible-with-Charger-Transfer-Data-Universal-Cable-for-iPhone-6/32619299093.html</t>
  </si>
  <si>
    <t>696 18 Lužice</t>
  </si>
  <si>
    <t>Růžová 318/19</t>
  </si>
  <si>
    <t>Jiří Rebenda</t>
  </si>
  <si>
    <t>kutil01</t>
  </si>
  <si>
    <t>wall micro usb EU 3x candy</t>
  </si>
  <si>
    <t>Nábřeží Benešovo 1252</t>
  </si>
  <si>
    <t>Tomáš Kolísek</t>
  </si>
  <si>
    <t>n-i-o</t>
  </si>
  <si>
    <t>x409x</t>
  </si>
  <si>
    <t>ca-75U</t>
  </si>
  <si>
    <t>bluericewin</t>
  </si>
  <si>
    <t>290 01 Poděbrady</t>
  </si>
  <si>
    <t>Jahodová 1439</t>
  </si>
  <si>
    <t>Olga Plačková</t>
  </si>
  <si>
    <t>konik_pdb</t>
  </si>
  <si>
    <t>x61x</t>
  </si>
  <si>
    <t>j3 glass</t>
  </si>
  <si>
    <t>Poste restante</t>
  </si>
  <si>
    <t>Jan Vlček</t>
  </si>
  <si>
    <t>vlkodlak99</t>
  </si>
  <si>
    <t>x359x</t>
  </si>
  <si>
    <t>2 SATA 2 eSATA 3.0 to PCI-E</t>
  </si>
  <si>
    <t>https://www.aliexpress.com/item/2-Ports-6Gbps-Esata-PCI-E-PCI-Express-to-SATA-3-0-SATA-III-Card-Adapter/32810189000.html?spm=2114.search0104.3.232.AUFFbj&amp;ws_ab_test=searchweb0_0,searchweb201602_2_10152_10065_10151_10068_10304_10307_10137_10060_10302_10155_10154_10056_10055_10054_10059_100031_10099_5400020_10103_10102_5410015_5430015_10052_10053_10142_10107_10050_10051_5380020_10171_5390020_10084_10083_5370020_10080_10082_10081_10110_10111_10112_10113_10114_10312_10313_10078_10079_10073_5420015,searchweb201603_19,ppcSwitch_5&amp;btsid=2ff6a04d-76f6-4a30-917f-7377c06e5776&amp;algo_expid=d5a1db4f-10d3-44a9-b858-a4170963a205-31&amp;algo_pvid=d5a1db4f-10d3-44a9-b858-a4170963a205</t>
  </si>
  <si>
    <t>541 02 Trutnov</t>
  </si>
  <si>
    <t>Chrpová 459</t>
  </si>
  <si>
    <t>Jiří Čížek</t>
  </si>
  <si>
    <t>Client:80210930</t>
  </si>
  <si>
    <t>594 01 Velké Meziříčí</t>
  </si>
  <si>
    <t>Bezděkov 158/12</t>
  </si>
  <si>
    <t>Jan Fic</t>
  </si>
  <si>
    <t>janfic</t>
  </si>
  <si>
    <t>x131x</t>
  </si>
  <si>
    <t>CF sata jednoduchá</t>
  </si>
  <si>
    <t>https://www.aliexpress.com/item/COTS-Compact-Flash-CF-to-Serial-ATA-SATA-Adapter-Converter/32746924017.html</t>
  </si>
  <si>
    <t>768 52 Míškovice</t>
  </si>
  <si>
    <t>Ludslavice , 154</t>
  </si>
  <si>
    <t>Jiří Závrbský ml.</t>
  </si>
  <si>
    <t>vrbata2</t>
  </si>
  <si>
    <t>x534x</t>
  </si>
  <si>
    <t>CF to 40 IDE kšanda</t>
  </si>
  <si>
    <t>x31x</t>
  </si>
  <si>
    <t>CF to 40 IDE do desky</t>
  </si>
  <si>
    <t>20.11.2017re</t>
  </si>
  <si>
    <t>28. října 255</t>
  </si>
  <si>
    <t>Marek Tvarůžka</t>
  </si>
  <si>
    <t>tvarglos</t>
  </si>
  <si>
    <t>obojky XL Green maskáč Whit</t>
  </si>
  <si>
    <t>Hipppy</t>
  </si>
  <si>
    <t>332 09 Štěnovice</t>
  </si>
  <si>
    <t>Losinská 81</t>
  </si>
  <si>
    <t>Lukáš Ondriškovič</t>
  </si>
  <si>
    <t>357 35 Chodov</t>
  </si>
  <si>
    <t>Čs. Odbojářů 1007</t>
  </si>
  <si>
    <t>Pavel Vosátka</t>
  </si>
  <si>
    <t>beneosawe</t>
  </si>
  <si>
    <t>x273x</t>
  </si>
  <si>
    <t>2m kabel</t>
  </si>
  <si>
    <t>K Zaječímu vrchu 740/4</t>
  </si>
  <si>
    <t>Pavel Kittler</t>
  </si>
  <si>
    <t>paja2403</t>
  </si>
  <si>
    <t>FantomasFill</t>
  </si>
  <si>
    <t>Masarykova 685</t>
  </si>
  <si>
    <t>Bedřich Daníček</t>
  </si>
  <si>
    <t>Lowelam</t>
  </si>
  <si>
    <t>x135x</t>
  </si>
  <si>
    <t>CB-USB6</t>
  </si>
  <si>
    <t>739 12 Čeladná</t>
  </si>
  <si>
    <t>Čeladná,676</t>
  </si>
  <si>
    <t>Filip Literák</t>
  </si>
  <si>
    <t>x368x</t>
  </si>
  <si>
    <t>redmi 3 glass</t>
  </si>
  <si>
    <t>https://www.aliexpress.com/item/Wholesale-9H-Tempered-Glass-Screen-Protector-Film-for-Xiaomi-note-Mi5-Mi4-redmi-2-redmi-1s/32707827381.html</t>
  </si>
  <si>
    <t>breticek</t>
  </si>
  <si>
    <t>691 56 Hrušky</t>
  </si>
  <si>
    <t>písečná 532</t>
  </si>
  <si>
    <t>břetislav vališ</t>
  </si>
  <si>
    <t>https://www.aliexpress.com/item/High-Quality-black-color-5V-2A-Travel-Wall-Charger-MICRO-USB-Cable-EU-Plug/32711811004.html?spm=2114.search0104.3.30.bP9sX9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308ba6e2-8140-4971-b097-0b14f9ef87b2&amp;algo_expid=44a1abae-1258-49e8-8a01-dc5d162ece3e-4&amp;algo_pvid=44a1abae-1258-49e8-8a01-dc5d162ece3e</t>
  </si>
  <si>
    <t>638 00 Brno</t>
  </si>
  <si>
    <t>Arbesova 3</t>
  </si>
  <si>
    <t>Jiří Štark</t>
  </si>
  <si>
    <t>J2630</t>
  </si>
  <si>
    <t>679 53 Benešov u Boskovic</t>
  </si>
  <si>
    <t>Benešov 63</t>
  </si>
  <si>
    <t>Marie Hebelková</t>
  </si>
  <si>
    <t>tarbo11</t>
  </si>
  <si>
    <t>x388x</t>
  </si>
  <si>
    <t>Z1 thin smoke</t>
  </si>
  <si>
    <t>312 00 Plzeň</t>
  </si>
  <si>
    <t>Revoluční 27</t>
  </si>
  <si>
    <t>Světlana Tuháčková</t>
  </si>
  <si>
    <t>mitin2000 </t>
  </si>
  <si>
    <t>x284x</t>
  </si>
  <si>
    <t>iPhone 6+ 6s+ glass</t>
  </si>
  <si>
    <t>jirifree</t>
  </si>
  <si>
    <t>294 41 Dobrovice</t>
  </si>
  <si>
    <t>Kosořice 128</t>
  </si>
  <si>
    <t>Vladimír Janků</t>
  </si>
  <si>
    <t>Vlj88</t>
  </si>
  <si>
    <t>mikrofon</t>
  </si>
  <si>
    <t>Kasalova pila s.r.o.</t>
  </si>
  <si>
    <t>377 01 Jindřichův Hradec</t>
  </si>
  <si>
    <t>Jarošovská 600</t>
  </si>
  <si>
    <t>Jiří Frühbauer</t>
  </si>
  <si>
    <t>Poštovní 14</t>
  </si>
  <si>
    <t>Ladislav Pospíšil</t>
  </si>
  <si>
    <t>Novice_mafia</t>
  </si>
  <si>
    <t>http://www.aliexpress.com/item/YOC-Hot-4-Channel-8738-Chip-3D-Audio-Stereo-PCI-Sound-Card-Win7-64-Bit/32689878366.html</t>
  </si>
  <si>
    <t>375 01 Týn nad Vltavou</t>
  </si>
  <si>
    <t>Veselská 662</t>
  </si>
  <si>
    <t>Josef Král</t>
  </si>
  <si>
    <t>folou</t>
  </si>
  <si>
    <t>x75x</t>
  </si>
  <si>
    <t>Glass Vodafone Prime 6</t>
  </si>
  <si>
    <t>Sídliště 334</t>
  </si>
  <si>
    <t>Petra Tréšková</t>
  </si>
  <si>
    <t>synacek07</t>
  </si>
  <si>
    <t>Client:34662465</t>
  </si>
  <si>
    <t>x337x</t>
  </si>
  <si>
    <t>Xiaomi M4 glass</t>
  </si>
  <si>
    <t>619 00 Brno</t>
  </si>
  <si>
    <t>Kšírova 249/166</t>
  </si>
  <si>
    <t>Jan Žaloudek</t>
  </si>
  <si>
    <t>x158x</t>
  </si>
  <si>
    <t>iphone handsfree white</t>
  </si>
  <si>
    <t>bibione5</t>
  </si>
  <si>
    <t>x399x</t>
  </si>
  <si>
    <t>Desire 620 screen</t>
  </si>
  <si>
    <t>516 01 Rychnov nad Kněžnou</t>
  </si>
  <si>
    <t>Třebešov 36</t>
  </si>
  <si>
    <t>Petr Vavřinka</t>
  </si>
  <si>
    <t>08.11.2017jako</t>
  </si>
  <si>
    <t>MELCO spol.s r.o.</t>
  </si>
  <si>
    <t>541 01 Trutnov</t>
  </si>
  <si>
    <t>Pavla Křížkovského 211</t>
  </si>
  <si>
    <t>Petr Měřínský</t>
  </si>
  <si>
    <t>PetrMetr</t>
  </si>
  <si>
    <t>x242x</t>
  </si>
  <si>
    <t>screen lenovo a5500 A8-50</t>
  </si>
  <si>
    <t>https://www.aliexpress.com/item/5pcs-Ultra-Clear-LCD-Screen-Protector-Film-Cover-For-Lenovo-S850-Back-Film-cloth/32438723709.html?spm=2114.search0104.3.231.WR6dc8&amp;ws_ab_test=searchweb0_0,searchweb201602_1_10152_10065_10151_5760011_10344_10068_10345_10342_10343_10340_10341_10171_10541_10084_10083_10304_10307_10302_10060_5700011_10155_5640011_10154_5370011_10056_10055_10539_10538_10537_10312_10536_10059_10313_5750011_10314_10534_10533_100031_10103_10073_10102_10142_10107,searchweb201603_30,ppcSwitch_5&amp;btsid=e0db8d3d-afea-49ed-bd0b-17a461e15cba&amp;algo_expid=1f87834a-aeec-450d-a710-2551032321ee-31&amp;algo_pvid=1f87834a-aeec-450d-a710-2551032321ee</t>
  </si>
  <si>
    <t>155 00 Praha</t>
  </si>
  <si>
    <t>Modrá 1977/2</t>
  </si>
  <si>
    <t>Tereza Wojnarová</t>
  </si>
  <si>
    <t>Client:35316525</t>
  </si>
  <si>
    <t>x271x</t>
  </si>
  <si>
    <t>usb ps2 kabel</t>
  </si>
  <si>
    <t>https://www.aliexpress.com/item/1pc-USB-Male-to-PS2-Female-Cable-Adapter-Converter-Use-For-Keyboard-Mouse/32798391552.html</t>
  </si>
  <si>
    <t>763 07 Velký Ořechov</t>
  </si>
  <si>
    <t>Velký Ořechov 116</t>
  </si>
  <si>
    <t>František Halík</t>
  </si>
  <si>
    <t>Client:20536055</t>
  </si>
  <si>
    <t>https://www.aliexpress.com/item/Simplestone-New-Mini-3-5mm-Jack-Flexible-Microphone-Mic-For-PC-Laptop-Notebook-Skype-Yahoo-Dec7/32777206366.html</t>
  </si>
  <si>
    <t>104 00 Praha</t>
  </si>
  <si>
    <t>Firkušného 1590/4</t>
  </si>
  <si>
    <t>Pavel Hromádka</t>
  </si>
  <si>
    <t>AfroGRZYB</t>
  </si>
  <si>
    <t>Metal Stylus Pen for HTC P6500 / P-6500 / Sirius 100</t>
  </si>
  <si>
    <t>gadgettown</t>
  </si>
  <si>
    <t>342 01 Sušice</t>
  </si>
  <si>
    <t>Rabí 147</t>
  </si>
  <si>
    <t>Petr Houdek</t>
  </si>
  <si>
    <t>pecanrabi</t>
  </si>
  <si>
    <t>OKEJ-O1</t>
  </si>
  <si>
    <t>x46x</t>
  </si>
  <si>
    <t>Screen Protector Acer Iconia Tab A110 Tablet</t>
  </si>
  <si>
    <t>http://www.aliexpress.com/item/Clear-For-7-Acer-Iconia-Tab-A100-A101-Tablet-Clear-Screen-Protector-guard-film-without-Retail/1021209897.html</t>
  </si>
  <si>
    <t>277 13 KOSTELEC NAD LABEM</t>
  </si>
  <si>
    <t>Turenská 162</t>
  </si>
  <si>
    <t>OTAKAR KEJŘ</t>
  </si>
  <si>
    <t>x203x</t>
  </si>
  <si>
    <t>10 x protector for Samsung Galaxy Tab P1000 + 10 cloth</t>
  </si>
  <si>
    <t>wowwowcases</t>
  </si>
  <si>
    <t>507 32 kopidlno</t>
  </si>
  <si>
    <t>slavhostice 84</t>
  </si>
  <si>
    <t>petr dlouhý</t>
  </si>
  <si>
    <t>hungis1</t>
  </si>
  <si>
    <t>https://www.aliexpress.com/item/10-pcs-Tempered-Glass-For-XIAOMI-REDMi-3S-3X-3PRO-NOTE-2-3-4-PRO-4C/32775952771.html?spm=2114.search0104.3.195.ufo7Pk&amp;ws_ab_test=searchweb0_0,searchweb201602_2_10152_10065_10151_10068_10344_10342_10343_10340_10341_10304_10307_10060_10302_10155_10154_10056_10055_10054_5370015_10059_10534_10533_10532_100031_10099_10338_10339_10103_10102_10052_10053_10142_10107_10050_10051_10171_10084_10083_10080_10082_10081_10110_5590015_10111_10112_10113_10114_143_10312_10313_10314_10078_10079_10073,searchweb201603_16,ppcSwitch_3&amp;btsid=df3180bd-36d1-4855-99fa-ddc97c8238af&amp;algo_expid=0878e6a0-8de5-433b-a042-8420a2c1953e-29&amp;algo_pvid=0878e6a0-8de5-433b-a042-8420a2c1953e</t>
  </si>
  <si>
    <t>507 43 Sobotka</t>
  </si>
  <si>
    <t>Boleslavská 290</t>
  </si>
  <si>
    <t>Vojtěch Peteráč</t>
  </si>
  <si>
    <t>Uzivatel-aukra</t>
  </si>
  <si>
    <t>348 15 Plana</t>
  </si>
  <si>
    <t>Dvorakova 343</t>
  </si>
  <si>
    <t>Jan Beres</t>
  </si>
  <si>
    <t>hokejista19</t>
  </si>
  <si>
    <t>708 00 Ostrava</t>
  </si>
  <si>
    <t>Opavská 1126/70</t>
  </si>
  <si>
    <t>Veronika Říhová</t>
  </si>
  <si>
    <t>Rapofil</t>
  </si>
  <si>
    <t>679 06 Jedovnice</t>
  </si>
  <si>
    <t>U Hrubé lípy 363</t>
  </si>
  <si>
    <t>Petr Kala</t>
  </si>
  <si>
    <t>pk363</t>
  </si>
  <si>
    <t>Lenovo A536 screen</t>
  </si>
  <si>
    <t>252 41 Zlatniky</t>
  </si>
  <si>
    <t>Kamenna 112</t>
  </si>
  <si>
    <t>Rayan Douiss</t>
  </si>
  <si>
    <t>raydouiss</t>
  </si>
  <si>
    <t>https://www.aliexpress.com/item/Reliable-New-1080p-Full-HD-3-Port-HDMI-Switch-Switcher-Hub-with-Remote-Control-Compatible-with/32789452924.html</t>
  </si>
  <si>
    <t>michacka77</t>
  </si>
  <si>
    <t>Holandská 2476</t>
  </si>
  <si>
    <t>Michal Ivanina</t>
  </si>
  <si>
    <t>Evounek_82</t>
  </si>
  <si>
    <t>323 00 Plzeň</t>
  </si>
  <si>
    <t>U Velkého rybníka 115</t>
  </si>
  <si>
    <t>Eva Schořová</t>
  </si>
  <si>
    <t>https://www.aliexpress.com/item/2-5D-9H-tempered-glass-For-iphone-4s-5-5s-SE-6-6s-plus-7-plus/32775939370.html?spm=2114.search0104.3.8.oILJ9R&amp;ws_ab_test=searchweb0_0,searchweb201602_2_10152_10065_10151_10068_10344_10342_10343_10340_10341_10304_10307_10137_10060_10302_10155_10154_10056_10055_10054_5470020_10059_100031_10099_5460020_10338_10339_10103_10102_440_10052_10053_10142_10107_10050_10051_5380020_10171_10326_10084_10083_10080_10082_10081_10110_10111_10112_10113_10114_143_10312_10313_10314_10078_10079_10073,searchweb201603_19,ppcSwitch_5&amp;btsid=bd76f27d-df00-4980-8f24-5f537b08aaa2&amp;algo_expid=7e34b54d-47bb-4e26-b2f2-c91f513df018-1&amp;algo_pvid=7e34b54d-47bb-4e26-b2f2-c91f513df018</t>
  </si>
  <si>
    <t>roman1133</t>
  </si>
  <si>
    <t>kolečko 7cm</t>
  </si>
  <si>
    <t>https://www.aliexpress.com/item/2016-Colorful-Rubber-Pet-Dog-Puppy-Dental-Teething-Healthy-Teeth-Gums-Chew-Toy-juguete-para-perros/32735439039.html</t>
  </si>
  <si>
    <t>470 01 Česká Lípa</t>
  </si>
  <si>
    <t>Na Ptačí louce 1909</t>
  </si>
  <si>
    <t>Roman Pokorný</t>
  </si>
  <si>
    <t>431 51 Klášterec nad Ohří</t>
  </si>
  <si>
    <t>Přívozní 3</t>
  </si>
  <si>
    <t>Petr Kalinský</t>
  </si>
  <si>
    <t>JIZDENKA_00000</t>
  </si>
  <si>
    <t>363 01 Ostrov</t>
  </si>
  <si>
    <t>Klínovecká 965/12</t>
  </si>
  <si>
    <t>Vlastimil Oncirk</t>
  </si>
  <si>
    <t>Fido4522</t>
  </si>
  <si>
    <t>584 01 Ledeč nad Sázavou</t>
  </si>
  <si>
    <t>Zahájí 8</t>
  </si>
  <si>
    <t>Lubomír Veselý</t>
  </si>
  <si>
    <t>luvesely</t>
  </si>
  <si>
    <t>379 01 Třeboň</t>
  </si>
  <si>
    <t>Hliník 836</t>
  </si>
  <si>
    <t>Tomáš Lívanský</t>
  </si>
  <si>
    <t>Bzum</t>
  </si>
  <si>
    <t>x77x</t>
  </si>
  <si>
    <t>pcmcia cf</t>
  </si>
  <si>
    <t>https://www.aliexpress.com/item/Compact-Flash-CF-to-Adapter-Cards-Reader-PC-Card-PCMCIA-for-Laptop-Notebook/32803706787.html?</t>
  </si>
  <si>
    <t>700 30 Ostrava</t>
  </si>
  <si>
    <t>Mjr. Nováka 1261/39</t>
  </si>
  <si>
    <t>Daniel Hutka</t>
  </si>
  <si>
    <t>hudosek</t>
  </si>
  <si>
    <t>sleepless_cz</t>
  </si>
  <si>
    <t>750 02 Přerov</t>
  </si>
  <si>
    <t>gen. Janouška 2557</t>
  </si>
  <si>
    <t>Bohumil Němec</t>
  </si>
  <si>
    <t>Pavelexner</t>
  </si>
  <si>
    <t>https://www.aliexpress.com/item/Hot-sale-MOSUNX-Single-Compact-Flash-CF-To-3-5-IDE-40Pin-Male-Adapter-Card/32772367471.html</t>
  </si>
  <si>
    <t>UniCredit Bank</t>
  </si>
  <si>
    <t>140 92 Praha 4</t>
  </si>
  <si>
    <t>Želetavská 1525/1</t>
  </si>
  <si>
    <t>Radek Sochor</t>
  </si>
  <si>
    <t>x30x</t>
  </si>
  <si>
    <t>CF back panel IDE 40</t>
  </si>
  <si>
    <t>Náměšti Mirů 62</t>
  </si>
  <si>
    <t>alexandr cifra</t>
  </si>
  <si>
    <t>12ALEXANDR</t>
  </si>
  <si>
    <t>763 26 Luhačovice</t>
  </si>
  <si>
    <t>Pozlovice 231</t>
  </si>
  <si>
    <t>Martin Coufalík</t>
  </si>
  <si>
    <t>sihexu</t>
  </si>
  <si>
    <t>vyrostek</t>
  </si>
  <si>
    <t>OpavaNet a.s.</t>
  </si>
  <si>
    <t>Příčná 10</t>
  </si>
  <si>
    <t>Jiří Sobotka</t>
  </si>
  <si>
    <t>345 61 Staňkov</t>
  </si>
  <si>
    <t>Poděvousy 32</t>
  </si>
  <si>
    <t>Miroslav Duška</t>
  </si>
  <si>
    <t>miduschi1</t>
  </si>
  <si>
    <t>x351x</t>
  </si>
  <si>
    <t>iPhone 7 5,5 glass</t>
  </si>
  <si>
    <t>679 04 Adamov</t>
  </si>
  <si>
    <t>Blažkova 6</t>
  </si>
  <si>
    <t>Miroslav Vladyka</t>
  </si>
  <si>
    <t>sorajv</t>
  </si>
  <si>
    <t>747 05 Opava</t>
  </si>
  <si>
    <t>Zeyerova 8</t>
  </si>
  <si>
    <t>Jaroslav Vícha</t>
  </si>
  <si>
    <t>macko55555</t>
  </si>
  <si>
    <t>ondraprvni</t>
  </si>
  <si>
    <t>591 01 Žďár nad Sázavou</t>
  </si>
  <si>
    <t>Haškova 58/133</t>
  </si>
  <si>
    <t>Ondřej Kříž</t>
  </si>
  <si>
    <t>Lukas_Dv_3</t>
  </si>
  <si>
    <t>Mauriceward Co. s.r.o.</t>
  </si>
  <si>
    <t>664 51 Šlapanice</t>
  </si>
  <si>
    <t>K Letišti 1792</t>
  </si>
  <si>
    <t>Lukáš Dvořáček</t>
  </si>
  <si>
    <t>391 81 Veselí nad Lužnicí</t>
  </si>
  <si>
    <t>Blatská 33</t>
  </si>
  <si>
    <t>Jan Skluzáček</t>
  </si>
  <si>
    <t>Petr461</t>
  </si>
  <si>
    <t>x88x</t>
  </si>
  <si>
    <t>kvm 2</t>
  </si>
  <si>
    <t>272 01 KLADNO</t>
  </si>
  <si>
    <t>HŘEBEČSKÁ 2632</t>
  </si>
  <si>
    <t>ZDEŇKA ŠPATENKOVÁ</t>
  </si>
  <si>
    <t>BOROVICE7</t>
  </si>
  <si>
    <t>725 26 Ostrava</t>
  </si>
  <si>
    <t>Stádlo 378/32</t>
  </si>
  <si>
    <t>Petr Jaroň</t>
  </si>
  <si>
    <t>PetrVIVI</t>
  </si>
  <si>
    <t>https://www.aliexpress.com/item/2015-Hot-M2-NGFF-ssd-SATA3-SSDs-turn-sata-adapter-expansion-card-adapter-SATA-to-NGFF/32529938427.html?spm=2114.search0104.3.273.LBBery&amp;ws_ab_test=searchweb0_0,searchweb201602_2_10152_10065_10151_10068_10304_10307_10137_10060_10302_10155_10154_10056_10055_10054_5470020_10059_100031_10099_5460020_10338_10339_10103_10102_440_10052_10053_10142_10107_10050_10051_5380020_10171_10326_10084_10083_10080_10082_10081_10110_10111_10112_10113_10114_143_10312_10313_10314_10078_10079_10073,searchweb201603_2,ppcSwitch_5&amp;btsid=375f3f51-e751-4597-8925-6d4070dc3334&amp;algo_expid=452109ad-b654-4603-a1df-16ff846b4bf7-36&amp;algo_pvid=452109ad-b654-4603-a1df-16ff846b4bf7</t>
  </si>
  <si>
    <t>500 02 Hradec Králové</t>
  </si>
  <si>
    <t>Nerudova 940</t>
  </si>
  <si>
    <t>Petr Štefan</t>
  </si>
  <si>
    <t>pista65</t>
  </si>
  <si>
    <t>https://www.aliexpress.com/item/2017-New-Arrival-USB-3-0-to-SATA-Adapter-Cable-Converter-22-pin-For-2-5/32802062114.html</t>
  </si>
  <si>
    <t>hermich76</t>
  </si>
  <si>
    <t>x313x</t>
  </si>
  <si>
    <t>lenovo a3300 A7-30</t>
  </si>
  <si>
    <t>696 17 Dolní Bojanovice</t>
  </si>
  <si>
    <t>Hlavní 354</t>
  </si>
  <si>
    <t>Michal Herka</t>
  </si>
  <si>
    <t>Client:66071794</t>
  </si>
  <si>
    <t>red</t>
  </si>
  <si>
    <t>6916028792)</t>
  </si>
  <si>
    <t>370 04 České Budějovice</t>
  </si>
  <si>
    <t>Průběžná 2481/22</t>
  </si>
  <si>
    <t>Michaela Dvořakova</t>
  </si>
  <si>
    <t>horní</t>
  </si>
  <si>
    <t>B.Četyny932/ 6</t>
  </si>
  <si>
    <t>Jiří Hildebrand</t>
  </si>
  <si>
    <t>Hildebrand2</t>
  </si>
  <si>
    <t>https://www.aliexpress.com/item/E-yield-Slimline-SATA-Adapter-Serial-ATA-7-15-22pin-Male-to-Slim-7-6-13pin/32808727963.html</t>
  </si>
  <si>
    <t>https://www.aliexpress.com/item/HFES-VGA-15-Pin-Male-to-2-Female-Plugs-Computer-Connector-Cable-Black/32659870939.html</t>
  </si>
  <si>
    <t>Větrná 15</t>
  </si>
  <si>
    <t>Antonín Prokop</t>
  </si>
  <si>
    <t>Butch-SY</t>
  </si>
  <si>
    <t>https://www.aliexpress.com/item/External-USB-Ethernet-RJ45-network-Lan-Card-Adapter-10-100-Mbps-for-Laptop-PC-Blue/32793654033.html</t>
  </si>
  <si>
    <t>Pelhřimovská 9</t>
  </si>
  <si>
    <t>Jiří Soukup</t>
  </si>
  <si>
    <t>Jiri_Soukup</t>
  </si>
  <si>
    <t>x165x</t>
  </si>
  <si>
    <t>většinu</t>
  </si>
  <si>
    <t>https://www.aliexpress.com/item/Portable-USB-10-in-1-Charge-Cable-Multi-Charger-Cable-compatible-for-iPhone-2G-3G-3GS/32687053789.html</t>
  </si>
  <si>
    <t>580 01 Havl. Brod</t>
  </si>
  <si>
    <t>Sídl. Pražská 2837</t>
  </si>
  <si>
    <t>Petr Lalák</t>
  </si>
  <si>
    <t>galapetr3</t>
  </si>
  <si>
    <t>x309x</t>
  </si>
  <si>
    <t>8" Ainol NOVO8 Discover</t>
  </si>
  <si>
    <t>http://www.aliexpress.com/item/50pcs-Clear-Screen-Protector-Film-for-Ainol-Novo-8-Discovery-Discover-Find-Quad-Core-No-Retail/1066083928.html</t>
  </si>
  <si>
    <t>letlampicka</t>
  </si>
  <si>
    <t>x329x</t>
  </si>
  <si>
    <t>protector for Samsung Galaxy S4 Mini i9190</t>
  </si>
  <si>
    <t>energizor</t>
  </si>
  <si>
    <t>542 36 Libnatov</t>
  </si>
  <si>
    <t>Libňatov 59</t>
  </si>
  <si>
    <t>Petr Vít</t>
  </si>
  <si>
    <t>391 61 Oparany</t>
  </si>
  <si>
    <t>Oparany 261</t>
  </si>
  <si>
    <t>Rostislav Dlabaja</t>
  </si>
  <si>
    <t>RossiD14</t>
  </si>
  <si>
    <t>748 01 hlučin</t>
  </si>
  <si>
    <t>j.seiferta 13</t>
  </si>
  <si>
    <t>lukáš vaca</t>
  </si>
  <si>
    <t>vaca2</t>
  </si>
  <si>
    <t>tondavejtah</t>
  </si>
  <si>
    <t>551 01 Jaroměř</t>
  </si>
  <si>
    <t>Bachmačská 391</t>
  </si>
  <si>
    <t>Antonín Fingr</t>
  </si>
  <si>
    <t>x19x</t>
  </si>
  <si>
    <t>PS2 USB singl zelená</t>
  </si>
  <si>
    <t>537 01 Chrudim</t>
  </si>
  <si>
    <t>Škrupova 233</t>
  </si>
  <si>
    <t>David Zejda</t>
  </si>
  <si>
    <t>zejdad</t>
  </si>
  <si>
    <t>https://www.aliexpress.com/item/2-5D-0-26mm-9H-Premium-Tempered-Glass-For-Xiaomi-Redmi-2-3-4-pro-note/32786316392.html?spm=2114.search0104.3.25.MYu67O&amp;ws_ab_test=searchweb0_0,searchweb201602_2_10152_10065_10151_10068_10304_10307_10137_10060_10302_10155_10154_10056_10055_10054_10059_100031_10099_5400020_10103_10102_5410015_5430015_10052_10053_10142_10107_10050_10051_5380020_10171_5390020_10084_10083_5370020_10080_10082_10081_10110_10111_10112_10113_10114_10312_10313_10078_10079_10073_5420015-10051,searchweb201603_19,ppcSwitch_5&amp;btsid=21ad9ab4-7eca-41c5-aa05-2775a61570c4&amp;algo_expid=7cbe9543-f079-4c47-8a31-d80f3d905dc2-3&amp;algo_pvid=7cbe9543-f079-4c47-8a31-d80f3d905dc2</t>
  </si>
  <si>
    <t>687 12 Mistřice</t>
  </si>
  <si>
    <t>Mistřice 278</t>
  </si>
  <si>
    <t>Radomír Pavelka</t>
  </si>
  <si>
    <t>unprejudiced</t>
  </si>
  <si>
    <t>Client:46538411</t>
  </si>
  <si>
    <t>U Císařských Lázní 348/17</t>
  </si>
  <si>
    <t>Jakub Červ</t>
  </si>
  <si>
    <t>https://www.aliexpress.com/item/DDR2-RAM-Memory-Cooler-Heat-Spreader-Heatsink-Blue-New/32801781967.html</t>
  </si>
  <si>
    <t>198 00 Praha</t>
  </si>
  <si>
    <t>Sicherova 1606/11</t>
  </si>
  <si>
    <t>Antonín Chalupa</t>
  </si>
  <si>
    <t>Tonda_ACS</t>
  </si>
  <si>
    <t>x297x</t>
  </si>
  <si>
    <t>xbox joypad usb</t>
  </si>
  <si>
    <t>357 07 Oloví</t>
  </si>
  <si>
    <t>Pplk.Sochora 219</t>
  </si>
  <si>
    <t>Jiří Hazucha</t>
  </si>
  <si>
    <t>alfik_ik</t>
  </si>
  <si>
    <t>x84x</t>
  </si>
  <si>
    <t>Cable U-8 u8</t>
  </si>
  <si>
    <t>Truhles</t>
  </si>
  <si>
    <t>500 12 Hradec králové</t>
  </si>
  <si>
    <t>Jana Masaryka 1314</t>
  </si>
  <si>
    <t>Lukáš Vaněk</t>
  </si>
  <si>
    <t>161 00 Praha 6</t>
  </si>
  <si>
    <t>Ciolkovského 860/12</t>
  </si>
  <si>
    <t>PRAJZLER Bohumil</t>
  </si>
  <si>
    <t>prajb</t>
  </si>
  <si>
    <t>https://www.aliexpress.com/item/12pin-USB-data-sync-charging-Cable-cord-for-Olympus-CB-USB6-FE-200-FE-4020-FE/32801051023.html?spm=2114.search0104.3.2.0FzJAs&amp;ws_ab_test=searchweb0_0,searchweb201602_3_10152_10065_10151_10068_5400011_10304_10307_10137_10060_10302_10155_10154_5370011_10056_10055_10054_10059_100031_10099_5380015_10103_10102_5410015_5430015_10052_10053_10142_10107_10050_10051_10171_10084_10083_10080_10082_10081_5390015_10110_10111_10112_10113_10114_10312_10313_10314_10315_10078_10079_10073_5420015,searchweb201603_4,ppcSwitch_3&amp;btsid=b12b58c3-22e1-41fb-81ee-8d4994d59a68&amp;algo_expid=62c69c01-1499-4613-aec8-f072ce866c6b-0&amp;algo_pvid=62c69c01-1499-4613-aec8-f072ce866c6b</t>
  </si>
  <si>
    <t>756 61 ROŽNOV POD RADHOŠTĚM</t>
  </si>
  <si>
    <t>MASARYKOVO NÁM.180</t>
  </si>
  <si>
    <t>JAROMÍR KULIŠŤÁK</t>
  </si>
  <si>
    <t>AUKROKULI</t>
  </si>
  <si>
    <t>https://www.aliexpress.com/item/All-in-one-Mini-2-Ports-KVM-Manual-Switch-Box-Adapter-w-USB-Connector/32788789669.html</t>
  </si>
  <si>
    <t>182 00 Praha 8</t>
  </si>
  <si>
    <t>U Slovanky 2440/5c</t>
  </si>
  <si>
    <t>Petr Urbánek</t>
  </si>
  <si>
    <t>urbydlo</t>
  </si>
  <si>
    <t>x124x</t>
  </si>
  <si>
    <t>EPS s 4 pin</t>
  </si>
  <si>
    <t>Pražská 166</t>
  </si>
  <si>
    <t>Roman Stoklasa</t>
  </si>
  <si>
    <t>St_Ro</t>
  </si>
  <si>
    <t>Velký Ořechov 152</t>
  </si>
  <si>
    <t>Martina Gregorová</t>
  </si>
  <si>
    <t>Martinag5</t>
  </si>
  <si>
    <t>x476x</t>
  </si>
  <si>
    <t>Clear Screen protector Film for HTC Wildfire S G13</t>
  </si>
  <si>
    <t>salei2011</t>
  </si>
  <si>
    <t>252 64 Velké Přílepy</t>
  </si>
  <si>
    <t>Erbenova 711</t>
  </si>
  <si>
    <t>Ján Herda</t>
  </si>
  <si>
    <t>superjanicko</t>
  </si>
  <si>
    <t>boon89</t>
  </si>
  <si>
    <t>1m 2v1 pink</t>
  </si>
  <si>
    <t>592 33 Radešínská Svratka</t>
  </si>
  <si>
    <t>Radešínská Svratka 89</t>
  </si>
  <si>
    <t>Bohumír Ondrák</t>
  </si>
  <si>
    <t>1m 2v1 blk</t>
  </si>
  <si>
    <t>403 34 Velké Chvojno</t>
  </si>
  <si>
    <t>Velké Chvojno 23</t>
  </si>
  <si>
    <t>Stanislav Rychlý</t>
  </si>
  <si>
    <t>stenlyR71</t>
  </si>
  <si>
    <t>753 63 Střítež nad Ludinou</t>
  </si>
  <si>
    <t>Střítež nad Ludinou 155</t>
  </si>
  <si>
    <t>Jiří Kotrla</t>
  </si>
  <si>
    <t>MrKoj</t>
  </si>
  <si>
    <t>x404x</t>
  </si>
  <si>
    <t>apollo purpl</t>
  </si>
  <si>
    <t>563 01 Lanškroun</t>
  </si>
  <si>
    <t>tovární 385</t>
  </si>
  <si>
    <t>petr zeman</t>
  </si>
  <si>
    <t>ghostLA</t>
  </si>
  <si>
    <t>x111x</t>
  </si>
  <si>
    <t>VIA pci usb</t>
  </si>
  <si>
    <t>https://www.aliexpress.com/item/USB-2-0-4-Port-480Mbps-High-Speed-VIA-HUB-PCI-Controller-Card-Adapter/32800325701.html</t>
  </si>
  <si>
    <t>ul.Neumannova 15</t>
  </si>
  <si>
    <t>Lubos Sykora</t>
  </si>
  <si>
    <t>2402lubos</t>
  </si>
  <si>
    <t>medved321</t>
  </si>
  <si>
    <t>798 58 Čechy pod Kosířem</t>
  </si>
  <si>
    <t>Víska 159</t>
  </si>
  <si>
    <t>Lea Bendová</t>
  </si>
  <si>
    <t>x207x</t>
  </si>
  <si>
    <t>screen Tab 3 7 7.0 P3200</t>
  </si>
  <si>
    <t>289 37 Loučeň</t>
  </si>
  <si>
    <t>K Hajovňe 343</t>
  </si>
  <si>
    <t>Jan Plaček</t>
  </si>
  <si>
    <t>herecka75</t>
  </si>
  <si>
    <t>370 06 České Budějovice</t>
  </si>
  <si>
    <t>Dienzenhoferova 1</t>
  </si>
  <si>
    <t>Karel Lukáš</t>
  </si>
  <si>
    <t>Karl_l</t>
  </si>
  <si>
    <t>415 10 Teplice</t>
  </si>
  <si>
    <t>Bohosudovská 44</t>
  </si>
  <si>
    <t>Miroslav Štuler</t>
  </si>
  <si>
    <t>Roxtedy23</t>
  </si>
  <si>
    <t>foosi</t>
  </si>
  <si>
    <t>x376x</t>
  </si>
  <si>
    <t>6X CLEAR  GUARD FILM For HTC DESIRE HD</t>
  </si>
  <si>
    <t xml:space="preserve">zsjladyshop </t>
  </si>
  <si>
    <t>742 45 Fulnek</t>
  </si>
  <si>
    <t>Vrchy 78</t>
  </si>
  <si>
    <t>Ivo Adamus</t>
  </si>
  <si>
    <t>370 07 České Budějovice</t>
  </si>
  <si>
    <t>Vidov 141</t>
  </si>
  <si>
    <t>Richard Tesařík</t>
  </si>
  <si>
    <t>teso4286</t>
  </si>
  <si>
    <t>337 01 Rokycany</t>
  </si>
  <si>
    <t>Čechova 952</t>
  </si>
  <si>
    <t>Tomáš Cenko</t>
  </si>
  <si>
    <t>cta1</t>
  </si>
  <si>
    <t>Lenovo A536 blk</t>
  </si>
  <si>
    <t>Honeywell</t>
  </si>
  <si>
    <t>Tuřanka 100</t>
  </si>
  <si>
    <t>Jan Koliba</t>
  </si>
  <si>
    <t>gr00f</t>
  </si>
  <si>
    <t>CBL</t>
  </si>
  <si>
    <t>Cejl 825/20</t>
  </si>
  <si>
    <t>Jakub Srp</t>
  </si>
  <si>
    <t>kubasrp</t>
  </si>
  <si>
    <t>x66x</t>
  </si>
  <si>
    <t>Dual 2 Port USB Car Charger blk guma</t>
  </si>
  <si>
    <t>viliam ondrejka</t>
  </si>
  <si>
    <t>VNTK_eShop</t>
  </si>
  <si>
    <t>250 63 Polerady</t>
  </si>
  <si>
    <t>Polerady 56</t>
  </si>
  <si>
    <t>Eliška Matoušková</t>
  </si>
  <si>
    <t>aksile74</t>
  </si>
  <si>
    <t>xlllx</t>
  </si>
  <si>
    <t>screen lenovo a5500 A5600</t>
  </si>
  <si>
    <t>T-Mobile Czech Republic a.s.</t>
  </si>
  <si>
    <t>148 00 Praha 4</t>
  </si>
  <si>
    <t>Tomíčkova 2144/1</t>
  </si>
  <si>
    <t>Jiří Zouna</t>
  </si>
  <si>
    <t>zounaj</t>
  </si>
  <si>
    <t>x348x</t>
  </si>
  <si>
    <t>Z3 compact glass</t>
  </si>
  <si>
    <t>https://www.aliexpress.com/item/9H-Tempered-Glass-Film-Screen-Protector-For-Sony-Xperia-X-X-performance-Z-L36h-Z1-Z2/32714389674.html</t>
  </si>
  <si>
    <t>347 01 Tachov</t>
  </si>
  <si>
    <t>Bělojarská 1927</t>
  </si>
  <si>
    <t>Vít Eidelpes</t>
  </si>
  <si>
    <t>Vitaeidel</t>
  </si>
  <si>
    <t>Nádražní 1065/10</t>
  </si>
  <si>
    <t>625 00 Brno</t>
  </si>
  <si>
    <t>MOLDAVSKÁ 532/13</t>
  </si>
  <si>
    <t>ALEŠ NOVOTNÝ</t>
  </si>
  <si>
    <t>A1185</t>
  </si>
  <si>
    <t>inferno9999</t>
  </si>
  <si>
    <t>http://www.aliexpress.com/item/Sport-Earphones-Earbuds-Running-Stereo-Headphones-EarHook-Headset-Handsfree-For-All-Mobile-Phone-High-quality-Bass/32666535357.html</t>
  </si>
  <si>
    <t>https://www.aliexpress.com/item/1pcs-High-Quality-New-3-ports-SATA-IDE-Serial-HDD-ATA-PCI-Card-Converter-Adapter-for/32317409381.html</t>
  </si>
  <si>
    <t>289 03 Městec Králové</t>
  </si>
  <si>
    <t>Náměstí Republiky 18</t>
  </si>
  <si>
    <t>Pavel Rožňovák</t>
  </si>
  <si>
    <t>http://www.aliexpress.com/item/Mecall-Tech-USB-2-0-4-Port-480Mbps-High-Speed-VIA-HUB-PCI-Controller-Card-Adapter/32667746176.html?spm=2114.13010208.99999999.262.uBLvfd</t>
  </si>
  <si>
    <t>500 09 Hradec Králové 9</t>
  </si>
  <si>
    <t>Přímská 61/12</t>
  </si>
  <si>
    <t>Marek Audrlický</t>
  </si>
  <si>
    <t>Client:81737047</t>
  </si>
  <si>
    <t>435 43 Horní Jiřetín</t>
  </si>
  <si>
    <t>5.Května 497</t>
  </si>
  <si>
    <t>Jakub Korous</t>
  </si>
  <si>
    <t>giacomo07</t>
  </si>
  <si>
    <t>273 75 Třebíz</t>
  </si>
  <si>
    <t>Třebíz 65</t>
  </si>
  <si>
    <t>Martin Frolik</t>
  </si>
  <si>
    <t>frolikmartin</t>
  </si>
  <si>
    <t>https://www.aliexpress.com/item/1080P-HDMI-Port-Male-to-2-Female-1-In-2-Out-Splitter-Cable-Adapter-Converter/32803033138.html</t>
  </si>
  <si>
    <t>CenzaLuha</t>
  </si>
  <si>
    <t>x261x</t>
  </si>
  <si>
    <t>mini sd - micro SD</t>
  </si>
  <si>
    <t>378 81 Slavonice</t>
  </si>
  <si>
    <t>B.Němcové 556</t>
  </si>
  <si>
    <t>Josef Urban</t>
  </si>
  <si>
    <t>tvurban</t>
  </si>
  <si>
    <t>x6x</t>
  </si>
  <si>
    <t>MCX TV Antenna short</t>
  </si>
  <si>
    <t>http://www.aliexpress.com/snapshot/6076961789.html</t>
  </si>
  <si>
    <t>x133x</t>
  </si>
  <si>
    <t>USB DATA CABLE CA-70 FOR NOKIA</t>
  </si>
  <si>
    <t>guomexin</t>
  </si>
  <si>
    <t>METAZ Týnec a.s.</t>
  </si>
  <si>
    <t>257 41 Týnec nad Sázavou</t>
  </si>
  <si>
    <t>Ing.Fr.Janečka 147</t>
  </si>
  <si>
    <t>Luděk Drha</t>
  </si>
  <si>
    <t>x266x</t>
  </si>
  <si>
    <t>MINI SD TO SD adapter</t>
  </si>
  <si>
    <t>elroy8168</t>
  </si>
  <si>
    <t>345 62 Holýšov</t>
  </si>
  <si>
    <t>Zahradní 515</t>
  </si>
  <si>
    <t>PepaH</t>
  </si>
  <si>
    <t>vention otg short</t>
  </si>
  <si>
    <t>https://www.aliexpress.com/item/VENTION-Micro-USB-To-USB-2-0-OTG-Function-Adapter-Converter-for-Samsung-Galaxy-Android-Smart/32622338909.html?spm=2114.search0104.3.19.08oSxM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4fd8f104-8b40-48f9-ae04-2ebac70d785c&amp;algo_expid=434193e9-aa46-4b65-aebf-6e3d35997b7a-2&amp;algo_pvid=434193e9-aa46-4b65-aebf-6e3d35997b7a</t>
  </si>
  <si>
    <t>x275x</t>
  </si>
  <si>
    <t>čtečka big black</t>
  </si>
  <si>
    <t>foosi1</t>
  </si>
  <si>
    <t>i9500 tpu blk</t>
  </si>
  <si>
    <t>tosell7</t>
  </si>
  <si>
    <t>12.10.2017re</t>
  </si>
  <si>
    <t>267 63 Zaječov</t>
  </si>
  <si>
    <t>Nová Ves 32</t>
  </si>
  <si>
    <t>Ondřej Srp</t>
  </si>
  <si>
    <t>chrpa5</t>
  </si>
  <si>
    <t>xa35x</t>
  </si>
  <si>
    <t>471 25 Jablonné v Podještědí</t>
  </si>
  <si>
    <t>Alšova 394</t>
  </si>
  <si>
    <t>Petr Vacek</t>
  </si>
  <si>
    <t>Jollier</t>
  </si>
  <si>
    <t>x14x</t>
  </si>
  <si>
    <t>sata case usb 3.0 enclosure</t>
  </si>
  <si>
    <t>https://www.aliexpress.com/item/ORICO-Transparent-HDD-Case-2-5-inch-USB3-0-to-Sata-3-0-Tool-Free-5/32757373242.html</t>
  </si>
  <si>
    <t>334 41 Dobřany</t>
  </si>
  <si>
    <t>Husova 844</t>
  </si>
  <si>
    <t>Zdeno Števček</t>
  </si>
  <si>
    <t>stewko9</t>
  </si>
  <si>
    <t>x405x</t>
  </si>
  <si>
    <t>desire 310 glass</t>
  </si>
  <si>
    <t>734 01 KARVINÁ</t>
  </si>
  <si>
    <t>NA KOPCI,2085</t>
  </si>
  <si>
    <t>ROMAN ROZBROJ</t>
  </si>
  <si>
    <t>romanrozbroj</t>
  </si>
  <si>
    <t>440 01 Louny</t>
  </si>
  <si>
    <t>Jarošova 927</t>
  </si>
  <si>
    <t>Petr Veihand</t>
  </si>
  <si>
    <t>1petr73</t>
  </si>
  <si>
    <t>386 01 Strakonice</t>
  </si>
  <si>
    <t>Čelakovského 1126</t>
  </si>
  <si>
    <t>Petra Krejčová</t>
  </si>
  <si>
    <t>majorrrr</t>
  </si>
  <si>
    <t>680 01 Okrouhlá</t>
  </si>
  <si>
    <t>Okrouhlá 177</t>
  </si>
  <si>
    <t>Martin Staffa</t>
  </si>
  <si>
    <t>crico1</t>
  </si>
  <si>
    <t>435 11 Lom</t>
  </si>
  <si>
    <t>Lom Osecká 537</t>
  </si>
  <si>
    <t>Danuška Bendová</t>
  </si>
  <si>
    <t>danadn2</t>
  </si>
  <si>
    <t>624 00 Brno</t>
  </si>
  <si>
    <t>Absolonova 7</t>
  </si>
  <si>
    <t>Martin Bárány</t>
  </si>
  <si>
    <t>darwyr</t>
  </si>
  <si>
    <t>http://www.aliexpress.com/item/10PC-Universal-US-To-EU-Plug-USA-To-Euro-Europe-Travel-Wall-AC-Power-Charger-Outlet/32457845746.html</t>
  </si>
  <si>
    <t>682 01 Vyškov</t>
  </si>
  <si>
    <t>Na Vyhlídce 16</t>
  </si>
  <si>
    <t>Eva Wagnerová</t>
  </si>
  <si>
    <t>evawagner73</t>
  </si>
  <si>
    <t>Mikulášovice 770</t>
  </si>
  <si>
    <t>Stanislav Borský</t>
  </si>
  <si>
    <t>standaservis</t>
  </si>
  <si>
    <t>Swata_K</t>
  </si>
  <si>
    <t>x385x</t>
  </si>
  <si>
    <t>Screen Sony Xperia T</t>
  </si>
  <si>
    <t>755 01 Vsetín</t>
  </si>
  <si>
    <t>Na Hrázi 1245</t>
  </si>
  <si>
    <t>Svatopluk Křen</t>
  </si>
  <si>
    <t>735 81 bohumín</t>
  </si>
  <si>
    <t>b.němcové 670</t>
  </si>
  <si>
    <t>Radan Vašulín</t>
  </si>
  <si>
    <t>Client:44052182</t>
  </si>
  <si>
    <t>x540x</t>
  </si>
  <si>
    <t>motorola moto G 1032</t>
  </si>
  <si>
    <t>779 00 Olomouc</t>
  </si>
  <si>
    <t>Nešporova 3</t>
  </si>
  <si>
    <t>Petr Zahrádka</t>
  </si>
  <si>
    <t>pgard</t>
  </si>
  <si>
    <t>https://www.aliexpress.com/item/free-shipping-HL-340-New-USB-to-RS232-COM-Port-Serial-PDA-9-pin-DB9-Cable/2014563066.html?spm=2114.search0104.3.2.zY6TVH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10051-10152,searchweb201603_13,ppcSwitch_5&amp;btsid=837fd918-1a6b-4546-895c-bda5d1bad0aa&amp;algo_expid=17df25c1-7c0e-470b-aa5e-5bcf4349c19a-0&amp;algo_pvid=17df25c1-7c0e-470b-aa5e-5bcf4349c19a</t>
  </si>
  <si>
    <t>Rošického 16</t>
  </si>
  <si>
    <t>Jan Sychrava</t>
  </si>
  <si>
    <t>jasy1</t>
  </si>
  <si>
    <t>euroreality - Tomášková</t>
  </si>
  <si>
    <t>190 16 praha</t>
  </si>
  <si>
    <t>žíželická 1613</t>
  </si>
  <si>
    <t>Tomáš Stoupa</t>
  </si>
  <si>
    <t>ts1973</t>
  </si>
  <si>
    <t>pkadecka</t>
  </si>
  <si>
    <t>https://www.aliexpress.com/item/Vention-Micro-USB-Cable-Fast-Charging-Wire-for-Android-Mobile-Phone-Data-Sync-Charger-Cable-1M/32818259043.html?spm=2114.search0104.3.221.XOr79i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6fd2fc75-b1c8-407d-aa6e-d9e9c60ab7c4&amp;algo_expid=9985b249-732b-4d4e-a939-111b0c4c5edc-27&amp;algo_pvid=9985b249-732b-4d4e-a939-111b0c4c5edc</t>
  </si>
  <si>
    <t>288 02 Nymburk</t>
  </si>
  <si>
    <t>Vítkovická 2045</t>
  </si>
  <si>
    <t>Václav Dvořák</t>
  </si>
  <si>
    <t>vendis73</t>
  </si>
  <si>
    <t>364 52 Štědrá</t>
  </si>
  <si>
    <t>Štědrá 97</t>
  </si>
  <si>
    <t>Dalibor Kastner</t>
  </si>
  <si>
    <t>Santy7</t>
  </si>
  <si>
    <t>x155x</t>
  </si>
  <si>
    <t>prodl blue 23cm</t>
  </si>
  <si>
    <t>Hahn Automation</t>
  </si>
  <si>
    <t>250 82 Úvaly</t>
  </si>
  <si>
    <t>Klostermannova 1000</t>
  </si>
  <si>
    <t>Pavel Kadečka</t>
  </si>
  <si>
    <t>maracernoch</t>
  </si>
  <si>
    <t>https://www.aliexpress.com/item/2016-Hot-Sale-1m-2m-3m-Noodle-Micro-USB-Data-Sync-Charger-Micro-USB-Cable-for/32734920691.html</t>
  </si>
  <si>
    <t>261 01 Příbram</t>
  </si>
  <si>
    <t>Tylova 393</t>
  </si>
  <si>
    <t>Vladimír Fryš</t>
  </si>
  <si>
    <t>frysko</t>
  </si>
  <si>
    <t>micro usb 2m</t>
  </si>
  <si>
    <t>https://www.aliexpress.com/item/1m-2m-Nylon-Braided-Micro-USB-Cable-Charging-Sync-Data-USB-Cable-For-iphone-7-6/32827200828.html?spm=2114.search0104.3.9.V5l696&amp;ws_ab_test=searchweb0_0,searchweb201602_3_10152_10065_10151_10068_5400015_10304_10307_10137_10060_10302_10155_10154_10333_5370011_10334_10056_10335_10055_10054_10059_10332_100031_10099_10103_10102_5410015_5430015_10052_10053_10107_10050_10142_10051_10171_10326_10084_10083_10080_10082_10081_5390015_10110_10111_10112_10113_10114_10312_10313_10314_10315_10078_10079_10073_5420011,searchweb201603_15,ppcSwitch_3&amp;btsid=e35665cb-b09f-4da8-8358-f91d02e5405b&amp;algo_expid=bab01b55-18c3-498e-ae11-177b8983ac44-1&amp;algo_pvid=bab01b55-18c3-498e-ae11-177b8983ac44</t>
  </si>
  <si>
    <t>756 24 Oznice</t>
  </si>
  <si>
    <t>Oznice 97</t>
  </si>
  <si>
    <t>Marek Černoch</t>
  </si>
  <si>
    <t>x315x</t>
  </si>
  <si>
    <t>minecraft blk</t>
  </si>
  <si>
    <t>minecraft blu</t>
  </si>
  <si>
    <t>Haas+Sohn s.r.o.</t>
  </si>
  <si>
    <t>407 47 Varnsdorf</t>
  </si>
  <si>
    <t>Hašlerova 2247</t>
  </si>
  <si>
    <t>Vilém Kleinpeter</t>
  </si>
  <si>
    <t>vilda1234</t>
  </si>
  <si>
    <t>Schwaigrova 7</t>
  </si>
  <si>
    <t>Jiří Kossek</t>
  </si>
  <si>
    <t>focus18i</t>
  </si>
  <si>
    <t>i9195 screen</t>
  </si>
  <si>
    <t>Skalní 464</t>
  </si>
  <si>
    <t>Roman Plotnikov</t>
  </si>
  <si>
    <t>sup_roman</t>
  </si>
  <si>
    <t>https://www.aliexpress.com/item/Black-2TB-Mobile-HDD-Enclosure-Case-USB-3-0-to-SATA-HDD-Hard-Drive-External-Enclosure/32716941230.html</t>
  </si>
  <si>
    <t>508 01 Hořice v Podkrkonoší</t>
  </si>
  <si>
    <t>Vojice 38</t>
  </si>
  <si>
    <t>Lucie Vagnerová</t>
  </si>
  <si>
    <t>lucylu2</t>
  </si>
  <si>
    <t>x9x</t>
  </si>
  <si>
    <t xml:space="preserve">New 8 Pin to Micro USB </t>
  </si>
  <si>
    <t>628 00 Brno</t>
  </si>
  <si>
    <t>Molákova 2782/16</t>
  </si>
  <si>
    <t>Petr Vaňhara</t>
  </si>
  <si>
    <t>tetragnatha</t>
  </si>
  <si>
    <t>x160x</t>
  </si>
  <si>
    <t>4 v 1 mini micro iphone nokia</t>
  </si>
  <si>
    <t>mhedera</t>
  </si>
  <si>
    <t>739 81 Milikov u Jablunkova</t>
  </si>
  <si>
    <t>Milikov 262</t>
  </si>
  <si>
    <t>Martin Hedera</t>
  </si>
  <si>
    <t>377 01 JINDŘICHŮV HRADEC</t>
  </si>
  <si>
    <t>sídliště Vajgar 531/III</t>
  </si>
  <si>
    <t>VLADISLAV ŘIMNÁČ</t>
  </si>
  <si>
    <t>RRICKIE</t>
  </si>
  <si>
    <t>x213x</t>
  </si>
  <si>
    <t>USB Cable for Samsung U-CA3 U-CA4 U-CA401 3100 260 S400</t>
  </si>
  <si>
    <t>keyboard-skin</t>
  </si>
  <si>
    <t>maty53</t>
  </si>
  <si>
    <t>x500x</t>
  </si>
  <si>
    <t>A2010 glAss</t>
  </si>
  <si>
    <t>https://www.aliexpress.com/item/2-5D-Toughened-Tempered-Glass-For-Lenovo-Vibe-Z2-P780-P1M-A328-A536-A606-A806-A1000/32827327775.html?spm=2114.search0104.3.26.nA83yK&amp;ws_ab_test=searchweb0_0,searchweb201602_1_10152_10065_10151_10068_10304_10307_10137_10060_10302_10155_10154_10333_10056_10334_10335_10055_10054_10059_10332_100031_10099_10103_10102_10052_10053_10142_10107_10050_10051_10171_10326_10084_10083_10080_10082_10081_10110_10111_10112_10113_10114_10312_10313_10314_10315_10078_10079_10073-10171_10333,searchweb201603_15,ppcSwitch_5&amp;btsid=0176db22-02f0-4f11-8be2-bb2f3786a902&amp;algo_expid=6c636115-35fd-4ae1-9578-2801f4379b11-3&amp;algo_pvid=6c636115-35fd-4ae1-9578-2801f4379b11&amp;transAbTest=ae803_1</t>
  </si>
  <si>
    <t>749 01 Vítkov</t>
  </si>
  <si>
    <t>Nové Lublice 41</t>
  </si>
  <si>
    <t>Zuzana Hrušková</t>
  </si>
  <si>
    <t>https://www.aliexpress.com/item/HD-2-5D-Tempered-glass-For-Lenovo-Vibe-shot-Z90-A1000-A2800-A5000-A536-X3-P780/32807356906.html?spm=a2g0s.13010208.99999999.269.IEIMFy</t>
  </si>
  <si>
    <t>sembera</t>
  </si>
  <si>
    <t>471 24 Mimoň</t>
  </si>
  <si>
    <t>Komenského 22/V.</t>
  </si>
  <si>
    <t>Jirka Šembera</t>
  </si>
  <si>
    <t>https://www.aliexpress.com/item/9H-Tempered-Glass-Film-For-REDMi-2-3-3S-3X-3PRO-NOTE-2-3-PRO-XIAOMI/32759792155.html?spm=2114.search0104.3.301.BEH6fc&amp;ws_ab_test=searchweb0_0,searchweb201602_2_10152_10065_10151_10068_5430020_5410020_10304_10307_10137_10060_10302_10155_10154_10333_10334_10056_5370011_10335_10055_10054_10059_10332_100031_10099_5400020_10103_10102_10052_10053_10107_10050_10142_10051_10171_10326_10084_10083_10080_10082_10081_10110_10111_5420020_10112_5390011_10113_10114_10312_10313_10314_10315_10078_10079_10073,searchweb201603_15,ppcSwitch_5&amp;btsid=dba3c140-1cea-4b50-a684-cd484491fea8&amp;algo_expid=882af85a-ab37-4632-be91-9070148bff60-44&amp;algo_pvid=882af85a-ab37-4632-be91-9070148bff60</t>
  </si>
  <si>
    <t>411 08 Steti</t>
  </si>
  <si>
    <t>Alsova 622</t>
  </si>
  <si>
    <t>Jaroslav Kindl ml</t>
  </si>
  <si>
    <t>SatHawk</t>
  </si>
  <si>
    <t>101 00 Praha 10</t>
  </si>
  <si>
    <t>Bohdalecká 1460/8</t>
  </si>
  <si>
    <t>Dan Syrový</t>
  </si>
  <si>
    <t>syrovy77</t>
  </si>
  <si>
    <t>https://www.aliexpress.com/item/5pcs-Clear-matte-Nano-Mobile-phone-Guard-Protective-Film-for-Lenovo-Yoga-Tablet-B6000f-h-B8000/32798075341.html?spm=2114.search0104.3.32.MYpUyj&amp;ws_ab_test=searchweb0_0,searchweb201602_4_10152_10065_10151_10068_10171_10084_10083_10080_10304_10307_10082_10081_10110_10137_10111_10302_10060_10112_10155_10113_10114_10154_10056_10055_10054_10310_10059_100031_10099_10078_10079_10103_10073_10102_10052_10053_10142_10107_10050_10051,searchweb201603_5,ppcSwitch_5&amp;btsid=4f19fc3a-fa38-4759-b4be-f5e0ca0947d9&amp;algo_expid=c2beb550-c5c9-4b36-8ebe-c08a30bcb7fb-4&amp;algo_pvid=c2beb550-c5c9-4b36-8ebe-c08a30bcb7fb</t>
  </si>
  <si>
    <t>Andrasin</t>
  </si>
  <si>
    <t>257 44 Netvořice</t>
  </si>
  <si>
    <t>Západní 273</t>
  </si>
  <si>
    <t>Ondřej Paluska</t>
  </si>
  <si>
    <t>https://www.aliexpress.com/item/Connector-Cable-15Pin-SATA-Male-To-2-Female-15Pin-Power-HDD-Splitter-Feb13-CARPRIE-MotherLander/32816697186.html?spm=2114.search0104.3.163.7zRGIl&amp;ws_ab_test=searchweb0_0,searchweb201602_1_10152_10065_10151_10068_10171_10084_10083_10080_10304_10307_10082_10081_10110_10137_10111_10302_10060_10112_10113_10155_10114_10154_10056_10055_10054_10310_10312_10059_100031_10099_10078_10079_10103_10073_10102_10052_10053_10142_10107_10050_10051,searchweb201603_1,ppcSwitch_7&amp;btsid=29ddb6ac-f882-499e-b212-b4390b8be996&amp;algo_expid=af8aac93-d036-4d35-855f-65ce476748f9-23&amp;algo_pvid=af8aac93-d036-4d35-855f-65ce476748f9</t>
  </si>
  <si>
    <t>ISŠT</t>
  </si>
  <si>
    <t>Mládežnická 380</t>
  </si>
  <si>
    <t>Antonín Hron</t>
  </si>
  <si>
    <t>x335x</t>
  </si>
  <si>
    <t>1394 6 4</t>
  </si>
  <si>
    <t>https://www.aliexpress.com/item/Colohas-Brand-New-1Pc-iEEE-1394-4-Pin-for-iLink-Adapter-Cable-5ft-USB-To-Firewire/32679754176.html</t>
  </si>
  <si>
    <t>741 01 Nový Jičín</t>
  </si>
  <si>
    <t>U Hřiště 20</t>
  </si>
  <si>
    <t>Petr Pabiš</t>
  </si>
  <si>
    <t>aku12v</t>
  </si>
  <si>
    <t>x519x</t>
  </si>
  <si>
    <t>i9060 glass</t>
  </si>
  <si>
    <t>Dobirka1</t>
  </si>
  <si>
    <t>6905896334)</t>
  </si>
  <si>
    <t>697 01 Kyjov</t>
  </si>
  <si>
    <t>Ivana Javora 3117</t>
  </si>
  <si>
    <t>Hana Krakovcová</t>
  </si>
  <si>
    <t>janstangler</t>
  </si>
  <si>
    <t>Client:56801327</t>
  </si>
  <si>
    <t>739 51 Horní Domaslavice</t>
  </si>
  <si>
    <t>Horní Domaslavice č.p.289</t>
  </si>
  <si>
    <t>Karel szotkowski</t>
  </si>
  <si>
    <t>6906559659)</t>
  </si>
  <si>
    <t>x246x</t>
  </si>
  <si>
    <t>Screen Lenovo Vibe X2</t>
  </si>
  <si>
    <t>332 02 Starý Plzenec</t>
  </si>
  <si>
    <t>Erbenova 569</t>
  </si>
  <si>
    <t>Radek Sequens</t>
  </si>
  <si>
    <t>sequi2010</t>
  </si>
  <si>
    <t>3m kabel</t>
  </si>
  <si>
    <t>664 57 Otmarov</t>
  </si>
  <si>
    <t>Otmarov 57</t>
  </si>
  <si>
    <t>Lukáš Vintrlík</t>
  </si>
  <si>
    <t>skyhawk007</t>
  </si>
  <si>
    <t>Nepomucká 88</t>
  </si>
  <si>
    <t>Libor Jirák</t>
  </si>
  <si>
    <t>horac_badman</t>
  </si>
  <si>
    <t>698 01 Veselí nad Moravou</t>
  </si>
  <si>
    <t>Lány 1366</t>
  </si>
  <si>
    <t>Petr Škůrek</t>
  </si>
  <si>
    <t>Client:17322916</t>
  </si>
  <si>
    <t>x514x</t>
  </si>
  <si>
    <t>Protector Xperia Ray ST18i</t>
  </si>
  <si>
    <t>redrocker5150</t>
  </si>
  <si>
    <t>https://www.aliexpress.com/item/SIANCS-8-pin-cable-nylon-alloy-USB-fast-charging-cable-for-iphone-short-0-2m-1m/32805396635.html?spm=2114.search0104.3.16.FuOsSP&amp;ws_ab_test=searchweb0_0,searchweb201602_3_10152_10065_10151_10068_5400015_10304_10307_10137_10060_10302_10155_10154_10333_5370011_10334_10056_10335_10055_10054_10059_10332_100031_10099_10103_10102_5410015_5430015_10052_10053_10107_10050_10142_10051_10171_10326_10084_10083_10080_10082_10081_10110_10111_10112_5390011_10113_10114_10312_10313_10314_10315_10078_10079_10073_5420015,searchweb201603_15,ppcSwitch_3&amp;btsid=4bb48e1e-62eb-4ba8-a62b-1ebe8d49b79a&amp;algo_expid=4562e4c7-cb46-4fdd-816e-8aa314985fd4-2&amp;algo_pvid=4562e4c7-cb46-4fdd-816e-8aa314985fd4</t>
  </si>
  <si>
    <t>pastim1</t>
  </si>
  <si>
    <t>Micro USB braided 1m</t>
  </si>
  <si>
    <t>Točitá 1728</t>
  </si>
  <si>
    <t>Pavel Stýblo</t>
  </si>
  <si>
    <t>eet?</t>
  </si>
  <si>
    <t>Mezi mlaty 1108</t>
  </si>
  <si>
    <t>Pavel Vrbík</t>
  </si>
  <si>
    <t>palko33g</t>
  </si>
  <si>
    <t>x304x</t>
  </si>
  <si>
    <t>glass Core prime Jinřiška 3x</t>
  </si>
  <si>
    <t>Clarion Hotel</t>
  </si>
  <si>
    <t>370 04 Ceske Budejovice</t>
  </si>
  <si>
    <t>Pražská tř. 14</t>
  </si>
  <si>
    <t>Martin Štolka</t>
  </si>
  <si>
    <t>196 00 Pra</t>
  </si>
  <si>
    <t>Theinova 1001/1</t>
  </si>
  <si>
    <t>Matěj Pařez</t>
  </si>
  <si>
    <t> MKM7021</t>
  </si>
  <si>
    <t>x136x</t>
  </si>
  <si>
    <t>3 Port HDMI Switch manual</t>
  </si>
  <si>
    <t>https://www.aliexpress.com/item/Full-HD-1080P-Mini-3-Port-HDMIv1-3-Port-HDMI-Switch-Switcher-Vedio-Splitter-Amplifier-for/32808698282.html?spm=2114.search0104.3.41.oMCHvo&amp;ws_ab_test=searchweb0_0,searchweb201602_3_10152_10065_10151_10068_5400015_10304_10307_10137_10060_10302_10155_10154_5370011_10056_10055_10054_10059_100031_10099_5380015_5410011_10103_10102_5430015_10052_10053_10142_10107_10050_10051_10171_10084_10083_10080_10082_10081_10110_10111_10112_5390011_10113_10114_10312_10313_10314_10315_10078_10079_10073_5420015,searchweb201603_4,ppcSwitch_3&amp;btsid=84648829-f186-4b05-8a81-dfacb367c837&amp;algo_expid=a0f78e77-c59d-4772-b6ba-69582c9f8263-5&amp;algo_pvid=a0f78e77-c59d-4772-b6ba-69582c9f8263</t>
  </si>
  <si>
    <t>03.10.2017re</t>
  </si>
  <si>
    <t>550 01 Broumov</t>
  </si>
  <si>
    <t>U Větrolamu 270</t>
  </si>
  <si>
    <t>Jaroslav Vaněk</t>
  </si>
  <si>
    <t>jarkavanek8</t>
  </si>
  <si>
    <t>ekokoe</t>
  </si>
  <si>
    <t>Srbská 269/19</t>
  </si>
  <si>
    <t>Daniel Mikel</t>
  </si>
  <si>
    <t>madmonkey</t>
  </si>
  <si>
    <t>x178x</t>
  </si>
  <si>
    <t xml:space="preserve">4 Ports Firewire- PCI </t>
  </si>
  <si>
    <t>patch</t>
  </si>
  <si>
    <t>Husova 750</t>
  </si>
  <si>
    <t>Jan Königsmark</t>
  </si>
  <si>
    <t>Dadulka04</t>
  </si>
  <si>
    <t>x548x</t>
  </si>
  <si>
    <t>huawei p6</t>
  </si>
  <si>
    <t>512 51 Lomnice nad Popelkou</t>
  </si>
  <si>
    <t>Karla Čapka 1131</t>
  </si>
  <si>
    <t>Lucie Bartošová</t>
  </si>
  <si>
    <t>793 83 Jindřichov</t>
  </si>
  <si>
    <t>Arnultovice 2</t>
  </si>
  <si>
    <t>Jaroslav Slíva</t>
  </si>
  <si>
    <t>javils05</t>
  </si>
  <si>
    <t>400 07 Ústí nad Labem</t>
  </si>
  <si>
    <t>Jungmannova 285/1</t>
  </si>
  <si>
    <t>Petr Angr</t>
  </si>
  <si>
    <t>Usm82</t>
  </si>
  <si>
    <t>https://www.aliexpress.com/item/Hot-USB-Sound-Card-USB-Audio-5-1-External-USB-Sound-Card-Audio-Adapter-Mic-Speaker/32789450613.html?spm=2114.search0104.3.26.WTokEL&amp;ws_ab_test=searchweb0_0,searchweb201602_1_10152_10065_10151_10068_10344_10342_10343_10340_10341_10304_10307_10137_10060_10302_10155_10154_10056_10055_10054_10059_100031_10099_10338_10339_10103_10102_440_10052_10053_10142_10107_10050_10051_10171_10326_10084_10083_10080_10082_10081_10110_10111_10112_10113_10114_143_10312_10313_10314_10078_10079_10073,searchweb201603_30,ppcSwitch_5&amp;btsid=a5d78dbc-b45a-48aa-b026-52f2d47631c0&amp;algo_expid=a931d732-f988-4be8-8c6e-f4c2f4a88b11-3&amp;algo_pvid=a931d732-f988-4be8-8c6e-f4c2f4a88b11</t>
  </si>
  <si>
    <t>6912161294)</t>
  </si>
  <si>
    <t>hashjan</t>
  </si>
  <si>
    <t>6909651341)</t>
  </si>
  <si>
    <t>6906081365)</t>
  </si>
  <si>
    <t>Lipová 902</t>
  </si>
  <si>
    <t>Jan Hašek</t>
  </si>
  <si>
    <t>x1x</t>
  </si>
  <si>
    <t>usb mini wifi</t>
  </si>
  <si>
    <t>mruiz</t>
  </si>
  <si>
    <t>x68x</t>
  </si>
  <si>
    <t>redmi3 tpu</t>
  </si>
  <si>
    <t>Krizikova 2832/4</t>
  </si>
  <si>
    <t>Miguel Ruiz</t>
  </si>
  <si>
    <t>https://www.aliexpress.com/item/3-Port-HDMI-Switcher-Splitter-3-input-1-Output-Box-HDMI-Selector-Switch-for-XBOX-360/32787229720.html</t>
  </si>
  <si>
    <t>6911331394)</t>
  </si>
  <si>
    <t>796 03 Prostějov</t>
  </si>
  <si>
    <t>sídl. E.Beneše 3908/6</t>
  </si>
  <si>
    <t>Karel Ungermann</t>
  </si>
  <si>
    <t>carlosz123456</t>
  </si>
  <si>
    <t>Red Hat</t>
  </si>
  <si>
    <t>Purkyňova 115</t>
  </si>
  <si>
    <t>Lubomir Rintel</t>
  </si>
  <si>
    <t>lkundrak</t>
  </si>
  <si>
    <t>273 79 Tuřany</t>
  </si>
  <si>
    <t>Tuřany 21</t>
  </si>
  <si>
    <t>josef vykouk</t>
  </si>
  <si>
    <t>pepav2</t>
  </si>
  <si>
    <t>6908908579)</t>
  </si>
  <si>
    <t>267 01 Králův Dvůr</t>
  </si>
  <si>
    <t>Nad stadionem 352</t>
  </si>
  <si>
    <t>Bohuslav Polcar</t>
  </si>
  <si>
    <t>1slavas</t>
  </si>
  <si>
    <t>6911134971)</t>
  </si>
  <si>
    <t>664 48 Moravany u Brna</t>
  </si>
  <si>
    <t>Modřická 56</t>
  </si>
  <si>
    <t>Robert Gotschim</t>
  </si>
  <si>
    <t>Fido_Ballucci</t>
  </si>
  <si>
    <t>x340x</t>
  </si>
  <si>
    <t>micro usb audio adapter</t>
  </si>
  <si>
    <t>6913509729)</t>
  </si>
  <si>
    <t>742 21 Koprivnice</t>
  </si>
  <si>
    <t>Lidická 1040</t>
  </si>
  <si>
    <t>Martina Jašková</t>
  </si>
  <si>
    <t>Meskalinos</t>
  </si>
  <si>
    <t>x249x</t>
  </si>
  <si>
    <t>USB 2.0 to SATA 7+15</t>
  </si>
  <si>
    <t>http://www.aliexpress.com/item/1PC-Black-USB-2-0-to-7-15-Pin-22Pin-SATA-Data-Cable-Converter-Adapter-for/32574524617.html</t>
  </si>
  <si>
    <t>6910868098)</t>
  </si>
  <si>
    <t>549 83 Meziměstí</t>
  </si>
  <si>
    <t>Vižňov 388</t>
  </si>
  <si>
    <t>Martin Šanovec</t>
  </si>
  <si>
    <t>martinziuz</t>
  </si>
  <si>
    <t>x120x</t>
  </si>
  <si>
    <t>leftward</t>
  </si>
  <si>
    <t>luciepavlic</t>
  </si>
  <si>
    <t>544 75 Mostek</t>
  </si>
  <si>
    <t>Mostek 113</t>
  </si>
  <si>
    <t>Lucie Pavlíčková</t>
  </si>
  <si>
    <t>mikespetr</t>
  </si>
  <si>
    <t>Interbrigadistů 234/15</t>
  </si>
  <si>
    <t>Petr Mikeš</t>
  </si>
  <si>
    <t>621 00 Brno</t>
  </si>
  <si>
    <t>Hudcova 30</t>
  </si>
  <si>
    <t>Martin Kazda</t>
  </si>
  <si>
    <t>mkazda</t>
  </si>
  <si>
    <t>10600 Praha 10</t>
  </si>
  <si>
    <t>Ryšánkova 3329/8</t>
  </si>
  <si>
    <t>Pavel Jindra</t>
  </si>
  <si>
    <t>lemiges</t>
  </si>
  <si>
    <t>xj3x</t>
  </si>
  <si>
    <t>j3 case clear</t>
  </si>
  <si>
    <t>nitrid777</t>
  </si>
  <si>
    <t>760 01 Zlin</t>
  </si>
  <si>
    <t>Třida Tomaše Bati 1285</t>
  </si>
  <si>
    <t>Libor Suchy</t>
  </si>
  <si>
    <t>GPE</t>
  </si>
  <si>
    <t>100 00 Praha 10</t>
  </si>
  <si>
    <t>V olšinách 626/80</t>
  </si>
  <si>
    <t>Milan Sura</t>
  </si>
  <si>
    <t>surac</t>
  </si>
  <si>
    <t>Rabštejnská 21</t>
  </si>
  <si>
    <t>Martin Vranský</t>
  </si>
  <si>
    <t>Client:25303194</t>
  </si>
  <si>
    <t>bez</t>
  </si>
  <si>
    <t>pilgrimka</t>
  </si>
  <si>
    <t>x18x</t>
  </si>
  <si>
    <t>Screen ASUS MeMO Pad 7 ME176CX</t>
  </si>
  <si>
    <t>289 22 Ostrá</t>
  </si>
  <si>
    <t>Ostrá 204</t>
  </si>
  <si>
    <t>Martina Schwobová</t>
  </si>
  <si>
    <t>700 32 Ostrava</t>
  </si>
  <si>
    <t>Studentská 1770/1</t>
  </si>
  <si>
    <t>Lucie Přibylová</t>
  </si>
  <si>
    <t>Kostelansky</t>
  </si>
  <si>
    <t>739 53 Hnojník</t>
  </si>
  <si>
    <t>Komorní lhotka 301</t>
  </si>
  <si>
    <t>Milan Skala</t>
  </si>
  <si>
    <t>MildaSkalik</t>
  </si>
  <si>
    <t>400 11 Ústí nad Labem</t>
  </si>
  <si>
    <t>Rabasova 3195/43</t>
  </si>
  <si>
    <t>Tomáš Fefrčík</t>
  </si>
  <si>
    <t>Junebagg</t>
  </si>
  <si>
    <t>6903615360)</t>
  </si>
  <si>
    <t>101 00 praha 10</t>
  </si>
  <si>
    <t>bohdalecka 1460/8</t>
  </si>
  <si>
    <t>daniel syrovy</t>
  </si>
  <si>
    <t>Client:10029953</t>
  </si>
  <si>
    <t>29.09.2017re</t>
  </si>
  <si>
    <t>708 00 OSTRAVA</t>
  </si>
  <si>
    <t>BUDOVATELSKÁ 468/4</t>
  </si>
  <si>
    <t>KARIN BREZOVANOVA</t>
  </si>
  <si>
    <t>Client:83666132</t>
  </si>
  <si>
    <t>x127x</t>
  </si>
  <si>
    <t>p8 lite glass</t>
  </si>
  <si>
    <t>https://www.aliexpress.com/item/Tempered-Glass-For-HUAWEI-P6-P7-P8-P9-Lite-Plus-Honor-3C-3X-4C-6-7/32743557227.html?spm=2114.search0104.3.3.HwTX3R&amp;ws_ab_test=searchweb0_0,searchweb201602_2_10152_10065_10151_10068_5430020_5410020_10304_10307_10137_10060_10302_10155_10154_10056_10055_10054_10059_5370017_100031_10099_5400020_10103_10102_10052_10053_10142_10107_10050_10051_5380020_10171_5390020_10084_10083_10080_10082_10081_10110_10111_5420020_10112_10113_10114_10312_10313_10314_10315_10078_10079_10073-10052,searchweb201603_5,ppcSwitch_5&amp;btsid=eef53b8d-dc4f-4f0b-b8e6-76e3d3c9830c&amp;algo_expid=07f48a4f-cd03-4c6d-843b-a4ffd9a28453-0&amp;algo_pvid=07f48a4f-cd03-4c6d-843b-a4ffd9a28453</t>
  </si>
  <si>
    <t>6911215956)</t>
  </si>
  <si>
    <t>736 01 Havířov</t>
  </si>
  <si>
    <t>Železničařu 1301/4</t>
  </si>
  <si>
    <t>Vladimír Házi</t>
  </si>
  <si>
    <t>Hazici</t>
  </si>
  <si>
    <t>67401 Třebíč</t>
  </si>
  <si>
    <t>Jar.Haška 667/2</t>
  </si>
  <si>
    <t>Jan Dvořák</t>
  </si>
  <si>
    <t>mrxal</t>
  </si>
  <si>
    <t>Bredlak</t>
  </si>
  <si>
    <t>6908029842)</t>
  </si>
  <si>
    <t>250 92 Šestajovice</t>
  </si>
  <si>
    <t>Komenského 28</t>
  </si>
  <si>
    <t>Jaroslav Novák</t>
  </si>
  <si>
    <t>x240x</t>
  </si>
  <si>
    <t>redmi note screen</t>
  </si>
  <si>
    <t>431 11 Otvice</t>
  </si>
  <si>
    <t>Obchodní zóna 268</t>
  </si>
  <si>
    <t>Jakub Korejtko</t>
  </si>
  <si>
    <t>hampl007</t>
  </si>
  <si>
    <t>19800 Prraha 9</t>
  </si>
  <si>
    <t>Novozámecká 324</t>
  </si>
  <si>
    <t>Roman Laštovka</t>
  </si>
  <si>
    <t>romanlas</t>
  </si>
  <si>
    <t>U stadionu 380</t>
  </si>
  <si>
    <t>Ladislav Prokop</t>
  </si>
  <si>
    <t>prolad</t>
  </si>
  <si>
    <t>x254x</t>
  </si>
  <si>
    <t xml:space="preserve">VGA 15 pin SVGA male to male </t>
  </si>
  <si>
    <t>Družstevní 2</t>
  </si>
  <si>
    <t>Oldřich Kopačik</t>
  </si>
  <si>
    <t>olaf-ko</t>
  </si>
  <si>
    <t>https://www.aliexpress.com/item/EU-AC-to-DC-5V2A-Micro-USB-Power-Supply-Adapter-for-Raspberry-Pi-3-Mobile/32787677853.html?spm=2114.search0104.3.9.ks1WDb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2ff12964-ba83-411c-ac71-2928526711eb&amp;algo_expid=972c71d3-2224-41f5-a938-eb398cd23ff0-1&amp;algo_pvid=972c71d3-2224-41f5-a938-eb398cd23ff0</t>
  </si>
  <si>
    <t>lahvon88</t>
  </si>
  <si>
    <t>735 81 Bohumín</t>
  </si>
  <si>
    <t>ČSA 31</t>
  </si>
  <si>
    <t>Petr Kluz</t>
  </si>
  <si>
    <t>Zvoncovitá 1973</t>
  </si>
  <si>
    <t>Jana Fillová</t>
  </si>
  <si>
    <t>Draghart</t>
  </si>
  <si>
    <t>https://www.aliexpress.com/item/Marking-Style-High-Quality-8pin-Compatible-with-Charger-Transfer-Data-Universal-Cable-for-iPhone-6/32619299093.html?spm=2114.search0104.3.40.FuOsSP&amp;ws_ab_test=searchweb0_0,searchweb201602_3_10152_10065_10151_10068_5400015_10304_10307_10137_10060_10302_10155_10154_10333_5370011_10334_10056_10335_10055_10054_10059_10332_100031_10099_10103_10102_5410015_5430015_10052_10053_10107_10050_10142_10051_10171_10326_10084_10083_10080_10082_10081_10110_10111_10112_5390011_10113_10114_10312_10313_10314_10315_10078_10079_10073_5420015,searchweb201603_15,ppcSwitch_3&amp;btsid=4bb48e1e-62eb-4ba8-a62b-1ebe8d49b79a&amp;algo_expid=4562e4c7-cb46-4fdd-816e-8aa314985fd4-5&amp;algo_pvid=4562e4c7-cb46-4fdd-816e-8aa314985fd4</t>
  </si>
  <si>
    <t>679 13 Sloup</t>
  </si>
  <si>
    <t>Vavřinec 38</t>
  </si>
  <si>
    <t>Lenka Pavlíková</t>
  </si>
  <si>
    <t>Pavlenka77</t>
  </si>
  <si>
    <t>x526x</t>
  </si>
  <si>
    <t>10X Clear Ultra Thin Screen Protector For Samsung Galaxy Ace II-X II x GT-S7560M</t>
  </si>
  <si>
    <t>xiong535</t>
  </si>
  <si>
    <t>277 15 TIŠICE</t>
  </si>
  <si>
    <t>Mělnická 74</t>
  </si>
  <si>
    <t>Zdeněk Šperl</t>
  </si>
  <si>
    <t>zdendul</t>
  </si>
  <si>
    <t>46601 Jablonec nad nisou</t>
  </si>
  <si>
    <t>Podskalí 1</t>
  </si>
  <si>
    <t>Jaroslav Bistiak</t>
  </si>
  <si>
    <t>Bista5</t>
  </si>
  <si>
    <t>https://www.aliexpress.com/item/2-in-1-Micro-USB-Charging-and-Data-Transfer-Cable-For-iPhone-5-5S-6-6S/32766767243.html</t>
  </si>
  <si>
    <t>martinek_007</t>
  </si>
  <si>
    <t>https://www.aliexpress.com/item/3-Colors-2-5-USB-3-0-SATA-HD-Box-1TB-HDD-Hard-Drive-External-Enclosure/32742179833.html</t>
  </si>
  <si>
    <t>293 01 Mladá Boleslav</t>
  </si>
  <si>
    <t>Valy 5</t>
  </si>
  <si>
    <t>Martin Horák</t>
  </si>
  <si>
    <t>Evulinekp</t>
  </si>
  <si>
    <t>395 01 Pacov</t>
  </si>
  <si>
    <t>Na Parcelách 678</t>
  </si>
  <si>
    <t>Eva Pinkasová</t>
  </si>
  <si>
    <t>x319x</t>
  </si>
  <si>
    <t>LG kp500 stylus pink</t>
  </si>
  <si>
    <t xml:space="preserve">alibaba.hongkong </t>
  </si>
  <si>
    <t>6913090237)</t>
  </si>
  <si>
    <t>190 00 Praha 9</t>
  </si>
  <si>
    <t>Pešlova 133/10</t>
  </si>
  <si>
    <t>Václav Roubal</t>
  </si>
  <si>
    <t>sakicfan</t>
  </si>
  <si>
    <t>https://www.aliexpress.com/item/Toughened-Glass-Film-For-Samsung-Galaxy-Grand-Prime-G530-A3-A5-J1-J3-J5-2016TYPE-S3/32690085610.html?spm=2114.search0104.3.2.NHhnGv&amp;ws_ab_test=searchweb0_0,searchweb201602_1_10152_10065_10151_10068_10171_10326_10084_10083_10080_10304_10307_10082_10081_10110_10137_10111_10302_10060_10112_10113_10155_10114_10154_10056_10055_10054_10312_10313_10059_10314_10315_100031_10099_10078_10079_10103_10073_10102_10052_10053_10142_10107_10050_10051-10050,searchweb201603_4,ppcSwitch_5&amp;btsid=6c3e285d-edea-4208-ad92-b0ebd3d4f00f&amp;algo_expid=3c2dfa71-30f1-4c91-8c2b-7382b95ee378-0&amp;algo_pvid=3c2dfa71-30f1-4c91-8c2b-7382b95ee378&amp;transAbTest=ae803_1</t>
  </si>
  <si>
    <t>6903901749)</t>
  </si>
  <si>
    <t>Palackého 193</t>
  </si>
  <si>
    <t>Hanuš Köhl</t>
  </si>
  <si>
    <t>Zuzzana2</t>
  </si>
  <si>
    <t>6904017806)</t>
  </si>
  <si>
    <t>691 53 Tvrdonice</t>
  </si>
  <si>
    <t>Chalupy 27</t>
  </si>
  <si>
    <t>Radek Trpělka</t>
  </si>
  <si>
    <t>radek0703</t>
  </si>
  <si>
    <t>6904357365)</t>
  </si>
  <si>
    <t>77900 Olomouc</t>
  </si>
  <si>
    <t>Hněvotínská 32</t>
  </si>
  <si>
    <t>Jaroslav Lorek</t>
  </si>
  <si>
    <t>melinsfood</t>
  </si>
  <si>
    <t>x428x</t>
  </si>
  <si>
    <t>SUC-C7</t>
  </si>
  <si>
    <t>vanun2</t>
  </si>
  <si>
    <t>675 51 Jaroměřice nad Rokytnou</t>
  </si>
  <si>
    <t>Veleslavínova 388</t>
  </si>
  <si>
    <t>Jaromír Prokeš</t>
  </si>
  <si>
    <t>x505x</t>
  </si>
  <si>
    <t>polička pro nabíječku</t>
  </si>
  <si>
    <t>MarianFM</t>
  </si>
  <si>
    <t>738 02 Frýdek-Místek</t>
  </si>
  <si>
    <t>J.V.Sládka 37</t>
  </si>
  <si>
    <t>Marian Čihánek</t>
  </si>
  <si>
    <t>https://www.aliexpress.com/item/Premium-0-3mm-9H-Tempered-Glass-For-Lenovo-A536-S60-S650-S660-S850-S90-A8-A808T/32797434573.html?spm=2114.search0104.3.2.FtjwNc&amp;ws_ab_test=searchweb0_0,searchweb201602_2_10152_10065_10151_10068_10304_10307_10137_10060_10302_10155_10154_10056_10055_10054_10059_100031_10099_5400020_10103_10102_5410015_5430015_10052_10053_10142_10107_10050_10051_5380020_10171_5390020_10084_10083_5370020_10080_10082_10081_10110_10111_10112_10113_10114_10312_10313_10078_10079_10073_5420015-10050,searchweb201603_19,ppcSwitch_5&amp;btsid=a1c90246-a90e-462d-801c-f55735213760&amp;algo_expid=16e91b14-116c-48f6-9c59-9e8ac764ee70-0&amp;algo_pvid=16e91b14-116c-48f6-9c59-9e8ac764ee70</t>
  </si>
  <si>
    <t>396 01 Humpolec</t>
  </si>
  <si>
    <t>Vojslavice 62</t>
  </si>
  <si>
    <t>Jan Jiřík</t>
  </si>
  <si>
    <t>Johny622</t>
  </si>
  <si>
    <t>357 01 Rotava</t>
  </si>
  <si>
    <t>Sídliště 630</t>
  </si>
  <si>
    <t>Lenka Stropnická</t>
  </si>
  <si>
    <t>stropnicka</t>
  </si>
  <si>
    <t>x32x</t>
  </si>
  <si>
    <t>TF M2 reader</t>
  </si>
  <si>
    <t>x344x</t>
  </si>
  <si>
    <t>plectrum purple</t>
  </si>
  <si>
    <t>6174151@qq.com</t>
  </si>
  <si>
    <t>250 81 Nehvizdy</t>
  </si>
  <si>
    <t>Gabčíkova 1041</t>
  </si>
  <si>
    <t>Petr Štayr</t>
  </si>
  <si>
    <t>sandman7</t>
  </si>
  <si>
    <t>https://www.aliexpress.com/item/0-3mm-2-5D-Screen-Protector-Tempered-Glass-Film-for-Vodafone-Smart-Prime-6-Ultra-6/32717841887.html?spm=2114.search0104.3.2.8Dz7dz&amp;ws_ab_test=searchweb0_0,searchweb201602_1_10152_10065_10151_10068_10171_10326_10084_10083_10080_10304_10307_10082_10081_10110_10137_10111_10302_10060_10112_10113_10155_10114_10154_10056_10055_10054_10312_10313_10059_10314_10315_100031_10099_10078_10079_10103_10073_10102_10052_10053_10142_10107_10050_10051-10050,searchweb201603_4,ppcSwitch_5&amp;btsid=9645e0c3-62b4-4a27-9c77-e95740ffba5c&amp;algo_expid=c6c27947-34dd-44c7-93db-a3010f8fadb5-0&amp;algo_pvid=c6c27947-34dd-44c7-93db-a3010f8fadb5&amp;transAbTest=ae803_1</t>
  </si>
  <si>
    <t>Dr Leigh Mitchell MsD</t>
  </si>
  <si>
    <t>301 00 Plzeň</t>
  </si>
  <si>
    <t>Žlutická 23</t>
  </si>
  <si>
    <t>Leigh Mitchell</t>
  </si>
  <si>
    <t>DocMitchell</t>
  </si>
  <si>
    <t>https://www.aliexpress.com/item/2016-New-Gigabit-Ethernet-PCI-Express-PCI-E-Network-Controller-Card-1000-Base-T-10-100/32722894013.html</t>
  </si>
  <si>
    <t>Manětínská 23</t>
  </si>
  <si>
    <t>Miroslav Chupáč</t>
  </si>
  <si>
    <t>venom128</t>
  </si>
  <si>
    <t>https://www.aliexpress.com/item/Network-Controller-Card-10-100-1000Mbps-RJ45-Lan-Adapter-Converter-Desktop-PC-Computer-1000-Gigabit-Ethernet/32688313721.html</t>
  </si>
  <si>
    <t>PCI-e wifi</t>
  </si>
  <si>
    <t>https://www.aliexpress.com/item/RTL8188CE-150M-PCI-E-Wireless-LAN-Card-Desktop-Adapter-Support-WIFI-Transceive-K400Y-DropShip/32827176822.html?spm=2114.search0104.3.209.YHnDFM&amp;ws_ab_test=searchweb0_0,searchweb201602_2_10152_10065_10151_10068_5470011_10304_10307_10137_10302_10060_10155_10154_10056_10055_10054_10059_100031_10099_5460020_10103_10102_10052_10053_10142_10107_10050_10051_5380020_10171_10326_10084_10083_10080_10082_10081_10110_10111_10112_10113_10114_143_10312_10313_10314_10078_10079_10073,searchweb201603_20,ppcSwitch_5&amp;btsid=fb6c469e-94bd-49d9-a0e9-fe6be80e70aa&amp;algo_expid=1a2366aa-f190-4561-87da-b2b3a8574b82-31&amp;algo_pvid=1a2366aa-f190-4561-87da-b2b3a8574b82</t>
  </si>
  <si>
    <t>mirek_21_2007</t>
  </si>
  <si>
    <t>798 12 Kralice na Hané</t>
  </si>
  <si>
    <t>Štětovice 114</t>
  </si>
  <si>
    <t>Miroslav Benetka</t>
  </si>
  <si>
    <t>https://www.aliexpress.com/item/1PCS-CH340-module-instead-of-PL2303-CH340G-RS232-to-TTL-module-upgrade-USB-to-serial-port/32761423124.html</t>
  </si>
  <si>
    <t>jin50</t>
  </si>
  <si>
    <t>x537x</t>
  </si>
  <si>
    <t>Clear Screen Protector For HTC Desire 200</t>
  </si>
  <si>
    <t>http://www.aliexpress.com/item/Clear-Anti-Glare-Screen-Protector-For-HTC-Desire-200-Without-Retail-Package-50pcs-lot-free-shipping/1610159851.html</t>
  </si>
  <si>
    <t>543 01 Vrchlabí</t>
  </si>
  <si>
    <t>Lánovská</t>
  </si>
  <si>
    <t>Jindřich Vašína</t>
  </si>
  <si>
    <t>ČSOB</t>
  </si>
  <si>
    <t>560 02 Česká Třebová</t>
  </si>
  <si>
    <t>Nádražní 547</t>
  </si>
  <si>
    <t>Filip Grepl</t>
  </si>
  <si>
    <t>Lettiva</t>
  </si>
  <si>
    <t>https://www.aliexpress.com/item/Ultra-Thin-Soft-TPU-Gel-Transparent-Crystal-Clear-Silicon-Back-Cover-Phone-Bags-Case-for-samsung/32574403459.html</t>
  </si>
  <si>
    <t>Martin_Boskovice</t>
  </si>
  <si>
    <t>Komenského 25</t>
  </si>
  <si>
    <t>Martin Kunc</t>
  </si>
  <si>
    <t>589 01 Třešť</t>
  </si>
  <si>
    <t>Družstevní 756</t>
  </si>
  <si>
    <t>Jiří Kadlec</t>
  </si>
  <si>
    <t>swensonn</t>
  </si>
  <si>
    <t>x4nx</t>
  </si>
  <si>
    <t>6910104890)</t>
  </si>
  <si>
    <t>352 01 As</t>
  </si>
  <si>
    <t>Tylova 29</t>
  </si>
  <si>
    <t>marek fencl</t>
  </si>
  <si>
    <t>MaraFn</t>
  </si>
  <si>
    <t>https://www.aliexpress.com/item/Good-Sale-USB-2-0-To-Parallel-IEEE-1284-Centronic-25-Pin-DB25-Printer-Adapter-Cable/32587974076.html</t>
  </si>
  <si>
    <t>Opav4</t>
  </si>
  <si>
    <t>Car Charger (micro USB) bílá</t>
  </si>
  <si>
    <t>info</t>
  </si>
  <si>
    <t>351 37 Luby</t>
  </si>
  <si>
    <t>Tovární 738</t>
  </si>
  <si>
    <t>Tomáš Opava</t>
  </si>
  <si>
    <t>http://www.aliexpress.com/item/Factory-price-Car-Accessory-DC-12V-Charger-Charging-Adapter-For-Samsung-Galaxy-Note4-AU1/32706429258.html?spm=2114.13010208.99999999.262.BRJgNG</t>
  </si>
  <si>
    <t>763 15 Slušovice</t>
  </si>
  <si>
    <t>Padělky 549</t>
  </si>
  <si>
    <t>Štefan Kučera</t>
  </si>
  <si>
    <t>MaxBarbaros</t>
  </si>
  <si>
    <t>x339x</t>
  </si>
  <si>
    <t>pcmcia lan</t>
  </si>
  <si>
    <t>6912016934)</t>
  </si>
  <si>
    <t>Dolní Pěna 200</t>
  </si>
  <si>
    <t>Jiří Štangl</t>
  </si>
  <si>
    <t>stanglovi</t>
  </si>
  <si>
    <t>674 01 Třebíč</t>
  </si>
  <si>
    <t>Koutkova 213</t>
  </si>
  <si>
    <t>Pavel Dvořák</t>
  </si>
  <si>
    <t>usmevacek</t>
  </si>
  <si>
    <t>x231x</t>
  </si>
  <si>
    <t>Screen Lenovo A328</t>
  </si>
  <si>
    <t>Gods</t>
  </si>
  <si>
    <t>182 00 Praha</t>
  </si>
  <si>
    <t>U Slovanky 5</t>
  </si>
  <si>
    <t>Karel Seidl</t>
  </si>
  <si>
    <t>kriplozoik</t>
  </si>
  <si>
    <t>jamas11</t>
  </si>
  <si>
    <t>370 05 České Budějovice</t>
  </si>
  <si>
    <t>V.Volfa 1352/4</t>
  </si>
  <si>
    <t>Jan Masiar</t>
  </si>
  <si>
    <t>https://www.aliexpress.com/item/Thermal-Pads-Conductive-Heatsink-Plaster-Viscous-Adhesive-For-Chip-GPU-VGA-RAM-LED-IC-cooler-radiator/32791487413.html</t>
  </si>
  <si>
    <t>Albi_M</t>
  </si>
  <si>
    <t>1m 2v1whit</t>
  </si>
  <si>
    <t>J.A.P.</t>
  </si>
  <si>
    <t>Nivky 67</t>
  </si>
  <si>
    <t>Marek Albrecht</t>
  </si>
  <si>
    <t>Přátelství 555</t>
  </si>
  <si>
    <t>TIKWI s.r.o.</t>
  </si>
  <si>
    <t>tikwi</t>
  </si>
  <si>
    <t>https://www.aliexpress.com/item/M2-NGFF-ssd-SATA3-SSDs-turn-sata-adapter-expansion-card-adapter-SATA-to-NGFF-Wholesale/32463686333.html</t>
  </si>
  <si>
    <t>xrs1x</t>
  </si>
  <si>
    <t>redmi s1 case purple</t>
  </si>
  <si>
    <t>Farní 17</t>
  </si>
  <si>
    <t>Vojtěch Hainc</t>
  </si>
  <si>
    <t>Client:43218535</t>
  </si>
  <si>
    <t>323 00 PLZEŇ</t>
  </si>
  <si>
    <t>Plaská 29</t>
  </si>
  <si>
    <t>Štěpánka LAVIČKOVÁ</t>
  </si>
  <si>
    <t>stepulina</t>
  </si>
  <si>
    <t>Divadelní 1663</t>
  </si>
  <si>
    <t>Jaromír Čečrdle</t>
  </si>
  <si>
    <t>Nightwalker_2011</t>
  </si>
  <si>
    <t>deflepp</t>
  </si>
  <si>
    <t>x466x</t>
  </si>
  <si>
    <t>s5660 GIO screen</t>
  </si>
  <si>
    <t>539 44 Proseč</t>
  </si>
  <si>
    <t>Leština 9</t>
  </si>
  <si>
    <t>Michal Vašata</t>
  </si>
  <si>
    <t>549 32 Velké Poříčí</t>
  </si>
  <si>
    <t>Paštalkova 300</t>
  </si>
  <si>
    <t>Zbyněk Jestřáb</t>
  </si>
  <si>
    <t>Bybas2</t>
  </si>
  <si>
    <t>snail150_2010</t>
  </si>
  <si>
    <t>FIRESTOP</t>
  </si>
  <si>
    <t>691 41 Břeclav</t>
  </si>
  <si>
    <t>Tř. 1.máje 584/9</t>
  </si>
  <si>
    <t>Rostislav Ryšavý</t>
  </si>
  <si>
    <t>150 19 Praha</t>
  </si>
  <si>
    <t>Borovanského 2384/17</t>
  </si>
  <si>
    <t>Bohuslav Kolář</t>
  </si>
  <si>
    <t>Bog_oo</t>
  </si>
  <si>
    <t>https://www.aliexpress.com/item/Protable-2-5-inch-SATA-HDD-Box-USB-2-0-Hard-Drive-Disk-SATA-External-Storage/32704948343.html</t>
  </si>
  <si>
    <t>x109x</t>
  </si>
  <si>
    <t>USB 1284 primo</t>
  </si>
  <si>
    <t>Conteg s.r.o.</t>
  </si>
  <si>
    <t>Na Vítězné Pláni 1719/4</t>
  </si>
  <si>
    <t>Tomas Kroupa</t>
  </si>
  <si>
    <t>Tokro72</t>
  </si>
  <si>
    <t>https://www.aliexpress.com/item/USB-2-0-HDD-Hard-Drive-External-Enclosure-2-5-inch-IDE-SSD-Mobile-Disk-Box/32737318942.html</t>
  </si>
  <si>
    <t>277 13 Kostelec nad Labem</t>
  </si>
  <si>
    <t>Neratovická 226</t>
  </si>
  <si>
    <t>Roman Vítek</t>
  </si>
  <si>
    <t>Butcho2</t>
  </si>
  <si>
    <t>x197x</t>
  </si>
  <si>
    <t>E700 case frozen</t>
  </si>
  <si>
    <t>skazu</t>
  </si>
  <si>
    <t>Veveří 17</t>
  </si>
  <si>
    <t>Zuzana Skácelová</t>
  </si>
  <si>
    <t>Vencelides</t>
  </si>
  <si>
    <t>Plynárenská 1</t>
  </si>
  <si>
    <t>Václav Podhorný</t>
  </si>
  <si>
    <t>Pražská 197</t>
  </si>
  <si>
    <t>Michal Novotný</t>
  </si>
  <si>
    <t>michalnovotny70</t>
  </si>
  <si>
    <t>NGFF m.2 - SATA velká 60</t>
  </si>
  <si>
    <t>https://www.aliexpress.com/item/1pc-7MM-thickness-Enclosure-B-Key-M-2-NGFF-SSD-to-2-5-SATA-Converter-Adapter/32799080654.htm</t>
  </si>
  <si>
    <t>Kollárova 1271/19</t>
  </si>
  <si>
    <t>Jana Lapinová</t>
  </si>
  <si>
    <t>janik1176</t>
  </si>
  <si>
    <t>x322x</t>
  </si>
  <si>
    <t>Case Sony S36h Xperia L C2105 RED</t>
  </si>
  <si>
    <t>Lexus_xL</t>
  </si>
  <si>
    <t>inv barvy</t>
  </si>
  <si>
    <t>Coolcz, s.r.o.</t>
  </si>
  <si>
    <t>693 01 Hustopeče</t>
  </si>
  <si>
    <t>Husova 28/1</t>
  </si>
  <si>
    <t>Tomáš Lexa</t>
  </si>
  <si>
    <t>Macyn76</t>
  </si>
  <si>
    <t>x227x</t>
  </si>
  <si>
    <t>Screen Protectors For Sony Ericsson Xperia X10</t>
  </si>
  <si>
    <t>763 12 Vizovice</t>
  </si>
  <si>
    <t>čtvrť A. Háby 910</t>
  </si>
  <si>
    <t>Martin Grosman</t>
  </si>
  <si>
    <t>bonet</t>
  </si>
  <si>
    <t>euroreality - Bonnet</t>
  </si>
  <si>
    <t>538 07 Seč</t>
  </si>
  <si>
    <t>Horní Bezděkov 41</t>
  </si>
  <si>
    <t>Eliška Kroutilova</t>
  </si>
  <si>
    <t>Elii11</t>
  </si>
  <si>
    <t>bubakovo</t>
  </si>
  <si>
    <t>638 00 Brn</t>
  </si>
  <si>
    <t>Barvy 14</t>
  </si>
  <si>
    <t>Pavel Bureš</t>
  </si>
  <si>
    <t>https://www.aliexpress.com/item/2016-New-Arrival-HDMI-1-Male-To-Dual-HDMI-2-Female-Y-Splitter-Cable-Adapter-HD/32762875704.html</t>
  </si>
  <si>
    <t>Client:89293905</t>
  </si>
  <si>
    <t>pilot753</t>
  </si>
  <si>
    <t>40747 Varnsdorf</t>
  </si>
  <si>
    <t>K. Světlé 3019</t>
  </si>
  <si>
    <t>Petr Hercik</t>
  </si>
  <si>
    <t>Ivan_AC</t>
  </si>
  <si>
    <t>378 06 Suchdol nad Lužnicí</t>
  </si>
  <si>
    <t>17. listopadu 567</t>
  </si>
  <si>
    <t>Ivan Mikloš</t>
  </si>
  <si>
    <t>688 01 Uherský Brod</t>
  </si>
  <si>
    <t>Hlavní 1375</t>
  </si>
  <si>
    <t>Tomáš Sekanina</t>
  </si>
  <si>
    <t>http://www.aliexpress.com/item/Best-Price-New-USB-2-0-To-SATA-7-15-Pin-22-Pin-Adapter-Cable-for/32541392832.html</t>
  </si>
  <si>
    <t>zdera</t>
  </si>
  <si>
    <t>256 01 Benešov</t>
  </si>
  <si>
    <t>Pražského povstání 1999</t>
  </si>
  <si>
    <t>Zdeněk Rainhart</t>
  </si>
  <si>
    <t>68201 Vyškov</t>
  </si>
  <si>
    <t>Na Hraničkách 313/19</t>
  </si>
  <si>
    <t>Karel Růžička</t>
  </si>
  <si>
    <t>karuz69</t>
  </si>
  <si>
    <t>Seidlova 479</t>
  </si>
  <si>
    <t>Tomáš Velát</t>
  </si>
  <si>
    <t>anothertry</t>
  </si>
  <si>
    <t>Client:79326577</t>
  </si>
  <si>
    <t>159 00 Praha 5</t>
  </si>
  <si>
    <t>Dubnická 14</t>
  </si>
  <si>
    <t>Petr Melicharek</t>
  </si>
  <si>
    <t>418 01 Bílina</t>
  </si>
  <si>
    <t>sídliště za Chlumem 752</t>
  </si>
  <si>
    <t>Pavel Balatý</t>
  </si>
  <si>
    <t>pavel-p24</t>
  </si>
  <si>
    <t>683 52 Křenovice</t>
  </si>
  <si>
    <t>Široká 574</t>
  </si>
  <si>
    <t>Martin Svoboda</t>
  </si>
  <si>
    <t>MadMan683</t>
  </si>
  <si>
    <t>https://www.aliexpress.com/item/Audio-Line-With-Lightning-Adapter-For-iPhone-7-7plus-Headphone-Earphone-Adapter-To-3-5mm-Cable/32758014530.html?spm=2114.search0104.3.205.0329Tb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f503511c-ffc4-4776-852d-0f8a39b7bdaf&amp;algo_expid=6bc25276-d2b8-4381-b078-1cd06956ae83-28&amp;algo_pvid=6bc25276-d2b8-4381-b078-1cd06956ae83</t>
  </si>
  <si>
    <t>286 01 Čáslav</t>
  </si>
  <si>
    <t>Prokopa Holého 1902</t>
  </si>
  <si>
    <t>Daniel Pospíšil</t>
  </si>
  <si>
    <t>pospisild1</t>
  </si>
  <si>
    <t>ja-fo</t>
  </si>
  <si>
    <t>x198x</t>
  </si>
  <si>
    <t>10x google nexus 7 tablet screen</t>
  </si>
  <si>
    <t>http://www.aliexpress.com/item/For-Google-nexus-7-Free-Shipping-clear-Screen-Protector-without-Retail-Package/884498359.html</t>
  </si>
  <si>
    <t>Dělnická 1137</t>
  </si>
  <si>
    <t>Jaroslav Forejtek</t>
  </si>
  <si>
    <t>341 01 Horažďovice</t>
  </si>
  <si>
    <t>Velký Bor 105</t>
  </si>
  <si>
    <t>Karel Haustein</t>
  </si>
  <si>
    <t>havebox</t>
  </si>
  <si>
    <t>417 42 KRUPKA</t>
  </si>
  <si>
    <t>KOMENSKÉHO 586</t>
  </si>
  <si>
    <t>FRANTIŠEK KOS</t>
  </si>
  <si>
    <t>kosak677</t>
  </si>
  <si>
    <t>https://www.aliexpress.com/item/Free-Shipping-10pcs-lot-6-Pin-PCI-E-to-2-X-4-Pin-Power-Adapter-Converter/32604312149.html?spm=2114.search0104.3.76.Jnhb2G&amp;ws_ab_test=searchweb0_0,searchweb201602_1_10152_10065_10151_10068_10171_10084_10083_10080_10304_10307_10082_10081_10110_10137_10111_10302_10060_10112_10113_10155_10114_10154_10056_10055_10054_10310_10312_10059_100031_10099_10078_10079_10103_10073_10102_10052_10053_10142_10107_10050_10051-10050,searchweb201603_1,ppcSwitch_7&amp;btsid=b9487f57-6fa8-4384-8173-5b5c076ed801&amp;algo_expid=4fef6f9d-3089-4d5a-9178-7fc9d1338994-9&amp;algo_pvid=4fef6f9d-3089-4d5a-9178-7fc9d1338994</t>
  </si>
  <si>
    <t>Za Poštou 3</t>
  </si>
  <si>
    <t>Andrea Stejskalová</t>
  </si>
  <si>
    <t>plectascales</t>
  </si>
  <si>
    <t>https://www.aliexpress.com/item/9H-Screen-Protector-Tempered-Glass-Film-For-Lenovo-A2010-A1000-A6000-K3-K30-A7000-K5-K3Note/32773733658.html</t>
  </si>
  <si>
    <t>561 01 Hnátnice</t>
  </si>
  <si>
    <t>Hnátnice 326 - Valdštejn</t>
  </si>
  <si>
    <t>Ondřej Vicenec</t>
  </si>
  <si>
    <t>Vincencino</t>
  </si>
  <si>
    <t>yoga 3</t>
  </si>
  <si>
    <t>Lenule313</t>
  </si>
  <si>
    <t>svga m/m</t>
  </si>
  <si>
    <t>763 31 Brumov-Bylnice</t>
  </si>
  <si>
    <t>Vlárská 297</t>
  </si>
  <si>
    <t>Petr Rajznauer</t>
  </si>
  <si>
    <t>6907244858)</t>
  </si>
  <si>
    <t>273 61 Velká Dobrá</t>
  </si>
  <si>
    <t>Akátová 57</t>
  </si>
  <si>
    <t>Jiří Cigánek</t>
  </si>
  <si>
    <t>troubky</t>
  </si>
  <si>
    <t>milosskp</t>
  </si>
  <si>
    <t>xtcx</t>
  </si>
  <si>
    <t>6912017665)</t>
  </si>
  <si>
    <t>190 11 Praha 9</t>
  </si>
  <si>
    <t>Ke Kolodějům 149</t>
  </si>
  <si>
    <t>Miloš Jaroš</t>
  </si>
  <si>
    <t>6905219206)</t>
  </si>
  <si>
    <t>500 11 Hradec Králové</t>
  </si>
  <si>
    <t>Machkova 587/42</t>
  </si>
  <si>
    <t>Jakub Skalický</t>
  </si>
  <si>
    <t>jvodvarka</t>
  </si>
  <si>
    <t>6911414288)</t>
  </si>
  <si>
    <t>43401 Most</t>
  </si>
  <si>
    <t>Vysoké Březno 28</t>
  </si>
  <si>
    <t>Josef Kovács</t>
  </si>
  <si>
    <t>mightyjoe</t>
  </si>
  <si>
    <t>6908788486)</t>
  </si>
  <si>
    <t>58283 Vilémov</t>
  </si>
  <si>
    <t>Vilémov 2</t>
  </si>
  <si>
    <t>Tomáš Marek</t>
  </si>
  <si>
    <t>Amadag</t>
  </si>
  <si>
    <t>438 01 Žatec</t>
  </si>
  <si>
    <t>Svatováclavská 1404</t>
  </si>
  <si>
    <t>Jakub Iskerka</t>
  </si>
  <si>
    <t>Client:83508847</t>
  </si>
  <si>
    <t>x252x</t>
  </si>
  <si>
    <t>Serial RS232 Gender Changer Female</t>
  </si>
  <si>
    <t>110 00 Praha</t>
  </si>
  <si>
    <t>Na Perštýně 17</t>
  </si>
  <si>
    <t>Jan Sedmík</t>
  </si>
  <si>
    <t>Hanys_7ik</t>
  </si>
  <si>
    <t>x268x</t>
  </si>
  <si>
    <t>esata usb</t>
  </si>
  <si>
    <t>435 33 Louka u Litvínova</t>
  </si>
  <si>
    <t>Sokolovská 190</t>
  </si>
  <si>
    <t>Bohumil Škabrada</t>
  </si>
  <si>
    <t>bobessenior</t>
  </si>
  <si>
    <t>795 01 Rýmařov</t>
  </si>
  <si>
    <t>Jesenicka 58</t>
  </si>
  <si>
    <t>Bohumil Frehar</t>
  </si>
  <si>
    <t>FreharB</t>
  </si>
  <si>
    <t>mackojan0</t>
  </si>
  <si>
    <t>735 01 Karviná</t>
  </si>
  <si>
    <t>Tř. Tereškovové 2033/22a</t>
  </si>
  <si>
    <t>Ján Kudlák</t>
  </si>
  <si>
    <t>LEONI - NEUMATIC.CZ - LOGISTICKÝ AREÁL D5, tel. 777 550 949</t>
  </si>
  <si>
    <t>349 01 Kostelec</t>
  </si>
  <si>
    <t>Ostrov u Stříbra</t>
  </si>
  <si>
    <t>Jiří Liška</t>
  </si>
  <si>
    <t>fox1959</t>
  </si>
  <si>
    <t>Z1 thin purple</t>
  </si>
  <si>
    <t>zdena351</t>
  </si>
  <si>
    <t>x512x</t>
  </si>
  <si>
    <t>Purple mesh Cover For Nokia C5-03</t>
  </si>
  <si>
    <t>wukonng</t>
  </si>
  <si>
    <t>x468x</t>
  </si>
  <si>
    <t>Screen Nokia C5-03</t>
  </si>
  <si>
    <t>763 02 zlín</t>
  </si>
  <si>
    <t>jar.staši 274</t>
  </si>
  <si>
    <t>zdenek šiška</t>
  </si>
  <si>
    <t>01.09.2017re</t>
  </si>
  <si>
    <t>Palackého 30</t>
  </si>
  <si>
    <t>Tomáš Čermák</t>
  </si>
  <si>
    <t>t598</t>
  </si>
  <si>
    <t>https://www.aliexpress.com/item/DC-5V-2A-EU-Plug-AC-100V-240V-Travel-adapter-charger-MICRO-USB-Cable-Travel-Wall/32809148697.html</t>
  </si>
  <si>
    <t>348 02 Bor u Tachova</t>
  </si>
  <si>
    <t>Holostřevy 41</t>
  </si>
  <si>
    <t>Miroslav Hulák</t>
  </si>
  <si>
    <t>Acer_011</t>
  </si>
  <si>
    <t>Molákova 4</t>
  </si>
  <si>
    <t>Ivan Kvis</t>
  </si>
  <si>
    <t>kim70</t>
  </si>
  <si>
    <t>Bludovská 32</t>
  </si>
  <si>
    <t>Jan Doubravský</t>
  </si>
  <si>
    <t>jandoubravsky</t>
  </si>
  <si>
    <t>https://www.aliexpress.com/item/2015-Hot-Black-DB25-Parallel-Port-IEEE-1284-Printer-PCI-Controller-Card-Adapter/32576582993.html</t>
  </si>
  <si>
    <t>6905220157)</t>
  </si>
  <si>
    <t>n_nn11</t>
  </si>
  <si>
    <t>https://www.aliexpress.com/item/Amkle-HDMI-to-DVI-24-1-Adapter-Female-to-Male-1080P-HDTV-Converter-for-PC-PS3/32810325379.html?spm=2114.search0104.3.56.p7mTu5&amp;ws_ab_test=searchweb0_0,searchweb201602_4_10152_10065_10151_10068_10171_10084_10083_10080_10304_10082_10081_10110_10137_10111_10302_10060_10112_10113_10155_10114_10154_438_10056_10055_10054_10182_10059_100031_10099_10078_10079_10103_10073_10102_5360020_10052_10053_10142_10107_10050_10051,searchweb201603_13,ppcSwitch_5&amp;btsid=4cb87def-9208-4c2d-9ebc-5d120f971815&amp;algo_expid=a28c0789-9406-4407-886a-6a3f5458b0d1-7&amp;algo_pvid=a28c0789-9406-4407-886a-6a3f5458b0d1</t>
  </si>
  <si>
    <t>6912019459)</t>
  </si>
  <si>
    <t>6910821147)</t>
  </si>
  <si>
    <t>738 01 Frydek - Mistek</t>
  </si>
  <si>
    <t>Puškinova 2080</t>
  </si>
  <si>
    <t>Karel Vaško</t>
  </si>
  <si>
    <t>karlik102</t>
  </si>
  <si>
    <t>mílovská 511/4</t>
  </si>
  <si>
    <t>Aleš Smolík</t>
  </si>
  <si>
    <t>https://www.aliexpress.com/item/1-Piece-Y-SPLITTER-CABLE-FOR-SVGA-VGA-1-PC-to-2-MONITOR-9658/32627605850.html</t>
  </si>
  <si>
    <t>6910404277)</t>
  </si>
  <si>
    <t>34815 Planá</t>
  </si>
  <si>
    <t>Bohušova 780</t>
  </si>
  <si>
    <t>Jan Marcell</t>
  </si>
  <si>
    <t>!g_45117496</t>
  </si>
  <si>
    <t>6906663469)</t>
  </si>
  <si>
    <t>143 00 Praha</t>
  </si>
  <si>
    <t>Krouzova 3017/6</t>
  </si>
  <si>
    <t>Petr Špaček</t>
  </si>
  <si>
    <t>PetrSpacek</t>
  </si>
  <si>
    <t>x92x</t>
  </si>
  <si>
    <t>hdmi DVI opačně</t>
  </si>
  <si>
    <t>760 01 Zlín</t>
  </si>
  <si>
    <t>Náves 426</t>
  </si>
  <si>
    <t>Robert Sivík</t>
  </si>
  <si>
    <t>Client:68097781</t>
  </si>
  <si>
    <t>https://www.aliexpress.com/item/Xiaomi-Redmi-3-Pro-Case-Cover-0-6mm-Ultrathin-Transparent-TPU-Soft-Cover-Phone-Case-For/32802741300.html</t>
  </si>
  <si>
    <t>747 30 strahovice</t>
  </si>
  <si>
    <t>strahovice 66</t>
  </si>
  <si>
    <t>miloš hrdinka</t>
  </si>
  <si>
    <t>milosmh</t>
  </si>
  <si>
    <t>slo055</t>
  </si>
  <si>
    <t>neznámý</t>
  </si>
  <si>
    <t>8. Pěšího Pluku 2380</t>
  </si>
  <si>
    <t>Martin Slovák</t>
  </si>
  <si>
    <t>https://www.aliexpress.com/item/9H-0-26mm-Premium-Tempered-Glass-For-Huawei-Ascend-P6-P7-P8-lite-P9-lite-Screen/32725369521.html</t>
  </si>
  <si>
    <t>6906742476)</t>
  </si>
  <si>
    <t>388 01 Blatná</t>
  </si>
  <si>
    <t>Lom 32</t>
  </si>
  <si>
    <t>Eva Chramostová</t>
  </si>
  <si>
    <t>Esmeraldina</t>
  </si>
  <si>
    <t>6908858049)</t>
  </si>
  <si>
    <t>783 91 Brníčko</t>
  </si>
  <si>
    <t>Brníčko 976</t>
  </si>
  <si>
    <t>petr horáček</t>
  </si>
  <si>
    <t>petrrr_2007</t>
  </si>
  <si>
    <t>Uničovská 33</t>
  </si>
  <si>
    <t>Michal Polášek</t>
  </si>
  <si>
    <t>Client:70549123</t>
  </si>
  <si>
    <t>x68xx</t>
  </si>
  <si>
    <t>redmi 3 gradient</t>
  </si>
  <si>
    <t>majko11</t>
  </si>
  <si>
    <t>400 02 Usti nad Labem</t>
  </si>
  <si>
    <t>Lestina 8</t>
  </si>
  <si>
    <t>Mario Zeman</t>
  </si>
  <si>
    <t>https://www.aliexpress.com/item/Original-0-19mm-Ultra-Thin-Tempered-Glass-Film-Screen-Protector-for-Samsung-Galaxy-Core-Prime-G360/32436362582.html</t>
  </si>
  <si>
    <t>Masná 492/104</t>
  </si>
  <si>
    <t>Tomáš Beníšek</t>
  </si>
  <si>
    <t>Bedinek7</t>
  </si>
  <si>
    <t>678 01 Blansko</t>
  </si>
  <si>
    <t>Husova 30</t>
  </si>
  <si>
    <t>Michal Šindelář</t>
  </si>
  <si>
    <t>MaxmilianXll</t>
  </si>
  <si>
    <t>470 06 Česká Lípa</t>
  </si>
  <si>
    <t>Brněnská 2680</t>
  </si>
  <si>
    <t>Ladislav Mareš</t>
  </si>
  <si>
    <t>Laco6588</t>
  </si>
  <si>
    <t>Mici15</t>
  </si>
  <si>
    <t>6910268329)</t>
  </si>
  <si>
    <t>679 71 Lysice</t>
  </si>
  <si>
    <t>Dlouhá Lhota 59</t>
  </si>
  <si>
    <t>Mirka Horčicová</t>
  </si>
  <si>
    <t>6907796606)</t>
  </si>
  <si>
    <t>Soběhrdy 44</t>
  </si>
  <si>
    <t>Michaela Pítová</t>
  </si>
  <si>
    <t>pitovamichaela</t>
  </si>
  <si>
    <t>x247x</t>
  </si>
  <si>
    <t>Z500 Screen</t>
  </si>
  <si>
    <t>Fialka1983</t>
  </si>
  <si>
    <t>196 00 Praha</t>
  </si>
  <si>
    <t>U Párníků 636/7</t>
  </si>
  <si>
    <t>Martina Řepková</t>
  </si>
  <si>
    <t>https://www.aliexpress.com/item/SATA-Power-Cable-15-Pin-To-6-Pin-PCI-EXPRESS-PCI-E-Sata-Graphics-Converter-Adapter/32810588491.html</t>
  </si>
  <si>
    <t>DAF578</t>
  </si>
  <si>
    <t>Sídl. Míru 1055</t>
  </si>
  <si>
    <t>František Daniel</t>
  </si>
  <si>
    <t>6905286952)</t>
  </si>
  <si>
    <t>350 02 Cheb</t>
  </si>
  <si>
    <t>Májová 6</t>
  </si>
  <si>
    <t>Martina Zemanová</t>
  </si>
  <si>
    <t>martina1973</t>
  </si>
  <si>
    <t>x363x</t>
  </si>
  <si>
    <t>A6000 K3 A6010 glass</t>
  </si>
  <si>
    <t>https://www.aliexpress.com/item/0-26mm-Anti-Explosion-9H-Tempered-Glass-for-Lenovo-A8-A606-A916-S60-S90-S850-A2010/32730651119.html</t>
  </si>
  <si>
    <t>252 45 Zvole</t>
  </si>
  <si>
    <t>Zadní 477</t>
  </si>
  <si>
    <t>Vladimír Rudovský</t>
  </si>
  <si>
    <t>vjr</t>
  </si>
  <si>
    <t>x166x</t>
  </si>
  <si>
    <t>2mm nokia nabíjecí</t>
  </si>
  <si>
    <t>https://www.aliexpress.com/item/Brand-New-Durable-USB-Charger-Cable-Adapter-Cord-for-Nokia-CA-100C-Phone-2mm/32810975393.html</t>
  </si>
  <si>
    <t>378 31 Horní Pěna</t>
  </si>
  <si>
    <t>Horní Pěna 106</t>
  </si>
  <si>
    <t>Daniel Baumann</t>
  </si>
  <si>
    <t>Danny233</t>
  </si>
  <si>
    <t>https://www.aliexpress.com/item/Mini-Dual-2-Port-12V-USB-Auto-In-Car-Charger-Adapter-Adaptor-Charging-januar13/32788952744.html</t>
  </si>
  <si>
    <t>Votary1</t>
  </si>
  <si>
    <t>390 05 Tábor</t>
  </si>
  <si>
    <t>Sofijská 2797/3</t>
  </si>
  <si>
    <t>Zdeněk Vlášek</t>
  </si>
  <si>
    <t>https://www.aliexpress.com/item/6-inch-2-x-Molex-4-pin-to-8-Pin-PCI-Express-Video-Card-Pci-e/32811022207.html</t>
  </si>
  <si>
    <t>FerencMT</t>
  </si>
  <si>
    <t>6909411770)</t>
  </si>
  <si>
    <t>276 01 Mělník</t>
  </si>
  <si>
    <t>Na kopaninách 1630</t>
  </si>
  <si>
    <t>Martin Tříska</t>
  </si>
  <si>
    <t>6911264318)</t>
  </si>
  <si>
    <t>6906033225)</t>
  </si>
  <si>
    <t>OSZ, Havlíčkova792/13</t>
  </si>
  <si>
    <t>Lubomír Košařík</t>
  </si>
  <si>
    <t>koshman56</t>
  </si>
  <si>
    <t>https://www.aliexpress.com/item/Hard-Drive-Case-1TB-USB-2-0-SATA-inch-HD-HDD-Hard-Disk-Drive-Enclosure-External/32791411183.html</t>
  </si>
  <si>
    <t>Kryblická 120</t>
  </si>
  <si>
    <t>Pavel Gunár</t>
  </si>
  <si>
    <t>gipsychave</t>
  </si>
  <si>
    <t>x97x</t>
  </si>
  <si>
    <t>ZIF SATA</t>
  </si>
  <si>
    <t>https://www.aliexpress.com/item/24-Pin-1-8-SATA-ZIF-HDD-To-Mini-7-15-Pin-22-Pin-2-5/32472642161.html</t>
  </si>
  <si>
    <t>rostak1970</t>
  </si>
  <si>
    <t>Erno Košťála 1001</t>
  </si>
  <si>
    <t>Ladislav Stejskal</t>
  </si>
  <si>
    <t>stejski</t>
  </si>
  <si>
    <t>Redmi 1 1s screen</t>
  </si>
  <si>
    <t>6909499943)</t>
  </si>
  <si>
    <t>742 35 Odry</t>
  </si>
  <si>
    <t>Klokočůvek301</t>
  </si>
  <si>
    <t>Jaroslav Bednarik</t>
  </si>
  <si>
    <t>Boris74</t>
  </si>
  <si>
    <t>https://www.aliexpress.com/item/High-efficiency-and-low-energy-3-1A-3-in-1-Port-USB-EU-Plug-Home-Travel/32777602855.html</t>
  </si>
  <si>
    <t>569 56 Čistá</t>
  </si>
  <si>
    <t>Čistá 363</t>
  </si>
  <si>
    <t>Client:18677990</t>
  </si>
  <si>
    <t>Delstepan</t>
  </si>
  <si>
    <t>742 75 Lichnov</t>
  </si>
  <si>
    <t>Lichnov 247</t>
  </si>
  <si>
    <t>Jiří Štěpán</t>
  </si>
  <si>
    <t>subvectus</t>
  </si>
  <si>
    <t>x314x</t>
  </si>
  <si>
    <t>TPU S Black Galaxy Note GT-N7000 i9220 blk</t>
  </si>
  <si>
    <t xml:space="preserve">toymodel55 </t>
  </si>
  <si>
    <t>6910332360)</t>
  </si>
  <si>
    <t>152 00 Praha</t>
  </si>
  <si>
    <t>Werichova 946/3</t>
  </si>
  <si>
    <t>Pavel Nikolaev</t>
  </si>
  <si>
    <t>Nikyta11</t>
  </si>
  <si>
    <t>6910089259)</t>
  </si>
  <si>
    <t>268 01 Hořovice</t>
  </si>
  <si>
    <t>Spojovací 287</t>
  </si>
  <si>
    <t>Petr Šlapák</t>
  </si>
  <si>
    <t>Peris</t>
  </si>
  <si>
    <t>x390x</t>
  </si>
  <si>
    <t>sATELIT</t>
  </si>
  <si>
    <t xml:space="preserve"> wwfangestore</t>
  </si>
  <si>
    <t>261 01 Drasov</t>
  </si>
  <si>
    <t>Drasov 202</t>
  </si>
  <si>
    <t>Jan Konvička</t>
  </si>
  <si>
    <t>Ptáčov 69</t>
  </si>
  <si>
    <t>Luboš Hájek</t>
  </si>
  <si>
    <t>bedrich88</t>
  </si>
  <si>
    <t>Durnet</t>
  </si>
  <si>
    <t>x389x</t>
  </si>
  <si>
    <t>ZIF IDE 44</t>
  </si>
  <si>
    <t>doklad</t>
  </si>
  <si>
    <t>763 07 Dobrkovice</t>
  </si>
  <si>
    <t>č.p. 105</t>
  </si>
  <si>
    <t>Durnet.cz s.r.o.</t>
  </si>
  <si>
    <t>https://www.aliexpress.com/item/New-1-8-HDD-ZIF-Hard-Drive-to-2-5-2-5-44-pin-IDE-Adapter/32778891343.html</t>
  </si>
  <si>
    <t>LUNADILY</t>
  </si>
  <si>
    <t>756 54 Staré Zubří</t>
  </si>
  <si>
    <t>Na Potoku 1460</t>
  </si>
  <si>
    <t>Lucie Rušarová</t>
  </si>
  <si>
    <t>mikk7</t>
  </si>
  <si>
    <t>xa710x</t>
  </si>
  <si>
    <t>Screen  lenovo tab 2 A7-10/A7-10F</t>
  </si>
  <si>
    <t>277 52 Nová Ves u Mělníka</t>
  </si>
  <si>
    <t>Nová Ves 16</t>
  </si>
  <si>
    <t>Martin Zumr</t>
  </si>
  <si>
    <t>Boban1201</t>
  </si>
  <si>
    <t>399 01 Milevsko</t>
  </si>
  <si>
    <t>Písecké předměstí 1301</t>
  </si>
  <si>
    <t>Bronislav Sedlák</t>
  </si>
  <si>
    <t>267 42 Broumy</t>
  </si>
  <si>
    <t>K Lukárně 199</t>
  </si>
  <si>
    <t>Milan Grus</t>
  </si>
  <si>
    <t>GussGuss</t>
  </si>
  <si>
    <t>x411x</t>
  </si>
  <si>
    <t>HP iPAQ 900c 910c 912c 914c 900 910 912 914 Stylus</t>
  </si>
  <si>
    <t>timkee168shop</t>
  </si>
  <si>
    <t>Vendelin74</t>
  </si>
  <si>
    <t>minecraft green</t>
  </si>
  <si>
    <t>76701 Kroměříž</t>
  </si>
  <si>
    <t>Kotojedská 543/17A </t>
  </si>
  <si>
    <t>Andrea Sumcová </t>
  </si>
  <si>
    <t>https://www.aliexpress.com/item/Novelty-Pixel-Mosaic-Glasses-Sunglasses-Party-Cosplay-Photo-Prop-Toy-Unisex/32784159079.html</t>
  </si>
  <si>
    <t>27101 Nové Strašecí</t>
  </si>
  <si>
    <t>Křivoklátská 503</t>
  </si>
  <si>
    <t>Jan Čebiš</t>
  </si>
  <si>
    <t>ceeba25</t>
  </si>
  <si>
    <t>73541 Petřvald</t>
  </si>
  <si>
    <t>J.Rohla 404</t>
  </si>
  <si>
    <t>Lada Prochádzková</t>
  </si>
  <si>
    <t>https://www.aliexpress.com/item/TPU-Soft-Frosted-Pudding-Protection-Case-for-Acer-Liquid-E700-AntiSkid-Mobile-Phone-Silicone-Cover-4/32442288452.html</t>
  </si>
  <si>
    <t>56601 Vysoké Mýto</t>
  </si>
  <si>
    <t>Českých Bratří 168 </t>
  </si>
  <si>
    <t>Miloš Komůrka </t>
  </si>
  <si>
    <t>Commanche77</t>
  </si>
  <si>
    <t>RoSva</t>
  </si>
  <si>
    <t>281 51 Velký Osek</t>
  </si>
  <si>
    <t>Hejdukova 632 </t>
  </si>
  <si>
    <t>Romana Nováková </t>
  </si>
  <si>
    <t>Bezručova 13 </t>
  </si>
  <si>
    <t>Luděk Matěja </t>
  </si>
  <si>
    <t>OnesCabrones</t>
  </si>
  <si>
    <t>35201 Aš</t>
  </si>
  <si>
    <t>Mikulašská 6 </t>
  </si>
  <si>
    <t>Antonín Valuš </t>
  </si>
  <si>
    <t>Tonda116</t>
  </si>
  <si>
    <t>x175x</t>
  </si>
  <si>
    <t>IDE roztrojka</t>
  </si>
  <si>
    <t>788 11 Loučná</t>
  </si>
  <si>
    <t>Kociánov 8 </t>
  </si>
  <si>
    <t>Stanislav Krahula </t>
  </si>
  <si>
    <t>STENLY22</t>
  </si>
  <si>
    <t>https://www.aliexpress.com/item/Network-Ethernet-RJ45-PCMCIA-Cardbus-54-mm-Laptop-Notebook-Expansion-Card-Adapter-100Mbps-54mm/32651265584.html?spm=2114.search0104.3.2.VrKmEU&amp;ws_ab_test=searchweb0_0,searchweb201602_1_10152_10065_10151_10068_10171_10084_10083_10080_10304_10307_10082_10081_10110_10137_10111_10302_10060_10112_10113_10155_10114_10154_10056_10055_10054_10310_10312_10059_100031_10099_10078_10079_10103_10073_10102_10052_10053_10142_10107_10050_10051,searchweb201603_16,ppcSwitch_7&amp;btsid=593b5d42-e04a-414c-bbf4-064b0dbc6bf1&amp;algo_expid=d67b7bc0-8d24-40d2-aeca-97990927850a-0&amp;algo_pvid=d67b7bc0-8d24-40d2-aeca-97990927850a</t>
  </si>
  <si>
    <t>690 03 Breclav</t>
  </si>
  <si>
    <t>Mendlova 2 </t>
  </si>
  <si>
    <t>Pavel Servus </t>
  </si>
  <si>
    <t>holatko2</t>
  </si>
  <si>
    <t>jitr-cz</t>
  </si>
  <si>
    <t>x223x</t>
  </si>
  <si>
    <t>2x Stylus Touch Pen for iPod iTouch Apple iPhone 3G 3Gs</t>
  </si>
  <si>
    <t>Luční 2436/19 </t>
  </si>
  <si>
    <t>Jiří Trávníček </t>
  </si>
  <si>
    <t>x36x</t>
  </si>
  <si>
    <t>2x Nokia N70 Earphone Headset Headphones Adapter Cable</t>
  </si>
  <si>
    <t>tinxi</t>
  </si>
  <si>
    <t>Dobročovice 15 </t>
  </si>
  <si>
    <t>Ladislava Slováčková </t>
  </si>
  <si>
    <t>usmevicka1</t>
  </si>
  <si>
    <t>390 02 Tábor</t>
  </si>
  <si>
    <t>Jesenského 2703 </t>
  </si>
  <si>
    <t>Michaela Tománková </t>
  </si>
  <si>
    <t>adelka821</t>
  </si>
  <si>
    <t>Mikulášská 49</t>
  </si>
  <si>
    <t>Vladislav Roman</t>
  </si>
  <si>
    <t>roman4708</t>
  </si>
  <si>
    <t>https://www.aliexpress.com/item/Reliable-USB-2-0-Card-Reader-for-SD-XD-MMC-MS-CF-SDHC-TF-Micro-SD/32769041913.html</t>
  </si>
  <si>
    <t>517 41 Kostelec nad Orlicí </t>
  </si>
  <si>
    <t>U váhy 1194 </t>
  </si>
  <si>
    <t>Jiří Škoda </t>
  </si>
  <si>
    <t>skodaji</t>
  </si>
  <si>
    <t>3 Port HDMI Switch remote</t>
  </si>
  <si>
    <t>Přílucká 4118 </t>
  </si>
  <si>
    <t>Vítek Procházka </t>
  </si>
  <si>
    <t>Doktorvitek</t>
  </si>
  <si>
    <t>U Lázní 772 </t>
  </si>
  <si>
    <t>Marek Kohn </t>
  </si>
  <si>
    <t>https://www.aliexpress.com/item/2-5D-Ultra-thin-9H-Tempered-Glass-for-HTC-Desire-310-510-516-610-616-626/32804267289.html</t>
  </si>
  <si>
    <t>50351 Chlumec nad Cidlinou</t>
  </si>
  <si>
    <t>Na Františku 354 </t>
  </si>
  <si>
    <t>Jiří Kohout </t>
  </si>
  <si>
    <t>kohi2</t>
  </si>
  <si>
    <t>x539x</t>
  </si>
  <si>
    <t>Shield Film Protector for 7" Ainol Novo AX3</t>
  </si>
  <si>
    <t>sinedya</t>
  </si>
  <si>
    <t>161 00 Praha</t>
  </si>
  <si>
    <t>Ciolkovského 858/8 </t>
  </si>
  <si>
    <t>Václav König </t>
  </si>
  <si>
    <t>vvasha</t>
  </si>
  <si>
    <t>439 69 Tuchorice</t>
  </si>
  <si>
    <t>Tuchorice 82 </t>
  </si>
  <si>
    <t>Vaclav Fail </t>
  </si>
  <si>
    <t>fail-v</t>
  </si>
  <si>
    <t>x37x</t>
  </si>
  <si>
    <t>3.5mm Stereo Audio Adapter for HTC Touch S1 P3450 Phone</t>
  </si>
  <si>
    <t>370 01 Vrábče</t>
  </si>
  <si>
    <t>Slavče 38 </t>
  </si>
  <si>
    <t>Jakub Čermák </t>
  </si>
  <si>
    <t>jimquak</t>
  </si>
  <si>
    <t>https://www.aliexpress.com/item/MOSUNX-Futural-Digital-Hot-Selling-Hard-Disk-Drive-for-SATA-22Pin-to-for-eSATA-Data-USB/32804141093.htm</t>
  </si>
  <si>
    <t>78391 Medlov</t>
  </si>
  <si>
    <t>Medlov 99 </t>
  </si>
  <si>
    <t>Jaroslav Vychodil </t>
  </si>
  <si>
    <t>vychos5</t>
  </si>
  <si>
    <t>257 22 Čerčany</t>
  </si>
  <si>
    <t>Havlíčkova 440 </t>
  </si>
  <si>
    <t>Julius Plančík </t>
  </si>
  <si>
    <t>plana22</t>
  </si>
  <si>
    <t>538 03 HEŘMANUV MĚSTEC</t>
  </si>
  <si>
    <t>U BAŽANTNICE 700</t>
  </si>
  <si>
    <t>ROBERT MALEK</t>
  </si>
  <si>
    <t>malrob2</t>
  </si>
  <si>
    <t>Protector For Sony Ericsson Xperia Ray ST18i US</t>
  </si>
  <si>
    <t>569 21 Moravská Třebová</t>
  </si>
  <si>
    <t>Boršov 261</t>
  </si>
  <si>
    <t>Lukáš Horčík</t>
  </si>
  <si>
    <t>lhorcik</t>
  </si>
  <si>
    <t>https://www.aliexpress.com/item/OTG-Adapter-Cable-for-Camera-Connection-Kit-Dock-Connector-to-USB-8pin-OTG-Cable-for-iPad/32670621419.html</t>
  </si>
  <si>
    <t>789 62 Bohutín</t>
  </si>
  <si>
    <t>není 51</t>
  </si>
  <si>
    <t>Jan Nosek</t>
  </si>
  <si>
    <t>Johny00nic</t>
  </si>
  <si>
    <t>https://www.aliexpress.com/item/New-USB-2-0-to-IDE-SATA-Converter-Adapter-Cable-for-2-5-3-5/32575247666.html</t>
  </si>
  <si>
    <t>Fibichova 228/23</t>
  </si>
  <si>
    <t>Rostislav Pokorný</t>
  </si>
  <si>
    <t>sakarea</t>
  </si>
  <si>
    <t>28002 Chocenice</t>
  </si>
  <si>
    <t>Chocenice 66</t>
  </si>
  <si>
    <t>Karel Sál</t>
  </si>
  <si>
    <t>campulaci</t>
  </si>
  <si>
    <t>Velká Dlážka 20</t>
  </si>
  <si>
    <t>Petr Kaďorek</t>
  </si>
  <si>
    <t>Aliben18</t>
  </si>
  <si>
    <t>330 26 Tlučná</t>
  </si>
  <si>
    <t>Na Čampuli 689 </t>
  </si>
  <si>
    <t>Martin Hanáček </t>
  </si>
  <si>
    <t>x528x</t>
  </si>
  <si>
    <t>Screen ASUS MeMO Pad HD 7 ME173X</t>
  </si>
  <si>
    <t>17000 praha 7</t>
  </si>
  <si>
    <t>jankovcova 1518/2</t>
  </si>
  <si>
    <t>Lucie krobova</t>
  </si>
  <si>
    <t>Client:45212514</t>
  </si>
  <si>
    <t>Trons</t>
  </si>
  <si>
    <t>356 05 Sokolov</t>
  </si>
  <si>
    <t>Mičurinova 1919/8 </t>
  </si>
  <si>
    <t>Marcel Tesák </t>
  </si>
  <si>
    <t>39111 Plana Nad Luznici</t>
  </si>
  <si>
    <t>CSLA 564 </t>
  </si>
  <si>
    <t>Kamil Sawicki </t>
  </si>
  <si>
    <t>ksawicki86</t>
  </si>
  <si>
    <t>https://www.aliexpress.com/item/Malloom-2016-New-USB-To-DB36-Female-Port-Parallel-Printer-Print-Converter-Cable-LPT-Top-quality/32632840214.html</t>
  </si>
  <si>
    <t>mikifido</t>
  </si>
  <si>
    <t>x379x</t>
  </si>
  <si>
    <t>Film For Samsung Galaxy S IV S4 i9500</t>
  </si>
  <si>
    <t xml:space="preserve">13regin </t>
  </si>
  <si>
    <t>73701 Český Těšín</t>
  </si>
  <si>
    <t>Okružní 1771/28 </t>
  </si>
  <si>
    <t>Michal Fiedor </t>
  </si>
  <si>
    <t>zale76</t>
  </si>
  <si>
    <t>Yvetotská 1348/17 </t>
  </si>
  <si>
    <t>Petr Zálešák </t>
  </si>
  <si>
    <t>ČSOB </t>
  </si>
  <si>
    <t>29001 Poděbrady</t>
  </si>
  <si>
    <t>Riegrovo náměstí 9 </t>
  </si>
  <si>
    <t>vlastimil novotny </t>
  </si>
  <si>
    <t>vlnovot </t>
  </si>
  <si>
    <t>BLK mesh G13</t>
  </si>
  <si>
    <t>chainstore2011</t>
  </si>
  <si>
    <t>330 23 nýřany</t>
  </si>
  <si>
    <t>havířská 1128 </t>
  </si>
  <si>
    <t>helena šmídová </t>
  </si>
  <si>
    <t>;</t>
  </si>
  <si>
    <t>384 51 Volary</t>
  </si>
  <si>
    <t>Vlčí Jámy 12</t>
  </si>
  <si>
    <t>Naděžda Jeziorská </t>
  </si>
  <si>
    <t>JeziorskaN</t>
  </si>
  <si>
    <t>x364x</t>
  </si>
  <si>
    <t>LG Optimus L7 II P710 screen</t>
  </si>
  <si>
    <t>prap.Veitla 61 </t>
  </si>
  <si>
    <t>jan burghauser </t>
  </si>
  <si>
    <t>hansal1</t>
  </si>
  <si>
    <t>https://www.aliexpress.com/item/Best-Selling-New-4-9FT-Portable-Retractable-RJ45-Ethernet-Wire-LAN-Cord-Internet-Network-Cable-5JQY/32761395737.html</t>
  </si>
  <si>
    <t>Client:44344570</t>
  </si>
  <si>
    <t>x241x</t>
  </si>
  <si>
    <t>screen lenovo MiiX 2</t>
  </si>
  <si>
    <t>14000 Praha 4</t>
  </si>
  <si>
    <t>U Krčské vodárny 1133/61</t>
  </si>
  <si>
    <t>Marek Houša</t>
  </si>
  <si>
    <t>14300 Prah</t>
  </si>
  <si>
    <t>Modřanská 54</t>
  </si>
  <si>
    <t>Petr Herzán</t>
  </si>
  <si>
    <t>lukasherzan</t>
  </si>
  <si>
    <t>x549x</t>
  </si>
  <si>
    <t>Glass iPod Nano 7</t>
  </si>
  <si>
    <t>Screen Yoga 8 3</t>
  </si>
  <si>
    <t>https://www.aliexpress.com/item/10-Pc-lot-Ultra-Slim-Clear-HD-LCD-Screen-Protector-Film-Guard-For-Lenovo-YOGA-Tablet/32412943582.html</t>
  </si>
  <si>
    <t>x522x</t>
  </si>
  <si>
    <t>Screen Yoga 8</t>
  </si>
  <si>
    <t>euroreality5</t>
  </si>
  <si>
    <t>37001 České Budějovice</t>
  </si>
  <si>
    <t>Mánesova 58</t>
  </si>
  <si>
    <t>Jan Štěch</t>
  </si>
  <si>
    <t xml:space="preserve">628 00 Brno </t>
  </si>
  <si>
    <t>Prušánecká 18</t>
  </si>
  <si>
    <t>Ondřej Karnet</t>
  </si>
  <si>
    <t>Lion75</t>
  </si>
  <si>
    <t>https://www.aliexpress.com/item/1Pcs-Mini-1-8-Micro-SATA-MSATA-TO-7-15-2-5-inch-SATA-Adapter-Converter/32811571579.html</t>
  </si>
  <si>
    <t>25101 Nupaky</t>
  </si>
  <si>
    <t>Za Hotelem 143</t>
  </si>
  <si>
    <t>Pavel Neumann</t>
  </si>
  <si>
    <t>Pavel_Neu</t>
  </si>
  <si>
    <t>35605 Sokolov</t>
  </si>
  <si>
    <t>Mičurinova 1152</t>
  </si>
  <si>
    <t>Zbyněk Burian</t>
  </si>
  <si>
    <t>huri2</t>
  </si>
  <si>
    <t>http://www.aliexpress.com/item/C18-Micro-USB-Jack-to-Headphone-3-5mm-Earphone-Adapter-Socket-Audio-Cable-Black-free-shipping/32226783340.html</t>
  </si>
  <si>
    <t>16200 Praha</t>
  </si>
  <si>
    <t>Pod Vyhlídkou 648/1</t>
  </si>
  <si>
    <t>Václav Žákovec</t>
  </si>
  <si>
    <t>EsDva</t>
  </si>
  <si>
    <t>MRALIL </t>
  </si>
  <si>
    <t>x180x</t>
  </si>
  <si>
    <t>s5230 screen</t>
  </si>
  <si>
    <t>50356 Hlušice</t>
  </si>
  <si>
    <t>Hlušice 76</t>
  </si>
  <si>
    <t>Libuše Mrázková</t>
  </si>
  <si>
    <t>Dostihová 470 </t>
  </si>
  <si>
    <t>Rostislav Fotter </t>
  </si>
  <si>
    <t>Rostter</t>
  </si>
  <si>
    <t>http://www.aliexpress.com/item/Hot-Selling-New-Mini-USB-Bluetooth-Dongle-Adapter-for-Laptop-PC-Win-Xp-Win7-8-for/32769864125.html?spm=2114.13010108.99999999.12.BzPgPR</t>
  </si>
  <si>
    <t>Kadeřnictví Eveline</t>
  </si>
  <si>
    <t>15200 Praha</t>
  </si>
  <si>
    <t>Pivcova 945/4</t>
  </si>
  <si>
    <t>Eva Žížalová</t>
  </si>
  <si>
    <t>evinkaemogirl </t>
  </si>
  <si>
    <t>267 53 Žebrák</t>
  </si>
  <si>
    <t>Sokolská 372</t>
  </si>
  <si>
    <t>Jan Spilka</t>
  </si>
  <si>
    <t>x_com_x</t>
  </si>
  <si>
    <t>https://www.aliexpress.com/item/USB-to-DB25-IEEE-1284-Parallel-Printer-Adapter-Cable/32756851880.html</t>
  </si>
  <si>
    <t>rybicka05</t>
  </si>
  <si>
    <t>https://www.aliexpress.com/item/Mini-Memory-Stick-Pro-Duo-Card-Reader-New-Micro-SD-TF-to-MS-Card-Adapter/32777153183.html</t>
  </si>
  <si>
    <t xml:space="preserve">565 43 Zámrsk </t>
  </si>
  <si>
    <t>Nová Ves 3</t>
  </si>
  <si>
    <t>Jaroslava Rybenská</t>
  </si>
  <si>
    <t>VYKOV CZ s.r.o.</t>
  </si>
  <si>
    <t xml:space="preserve">74258 Příbor </t>
  </si>
  <si>
    <t>Místecká 1585</t>
  </si>
  <si>
    <t>Ivo Výborný</t>
  </si>
  <si>
    <t>RenataTR</t>
  </si>
  <si>
    <t>https://www.aliexpress.com/item/1pcs-40-Pin-IDE-Bootable-Adapter-Compact-Flash-CF-to-3-5-Female-Converter-Card-2425/32637608488.html</t>
  </si>
  <si>
    <t>oba angled</t>
  </si>
  <si>
    <t>Luboš Hájek </t>
  </si>
  <si>
    <t>Družstevní 1560</t>
  </si>
  <si>
    <t>Libor Manda</t>
  </si>
  <si>
    <t>Drticz</t>
  </si>
  <si>
    <t>https://www.aliexpress.com/item/Top-Quality-Portable-Hot-Super-SIM-Card-Reader-Writer-Cloner-Edit-Copy-Backup-GSM-CDMA-USB/32803283870.html</t>
  </si>
  <si>
    <t>25101 Říčany</t>
  </si>
  <si>
    <t>Jiráskova 411</t>
  </si>
  <si>
    <t>Gabriela Nechutná</t>
  </si>
  <si>
    <t>Client:34738198</t>
  </si>
  <si>
    <t>x262x</t>
  </si>
  <si>
    <t>S5 mini g800 tempered glass</t>
  </si>
  <si>
    <t>273 02 Tuchlovice</t>
  </si>
  <si>
    <t>Na Žerabách 710</t>
  </si>
  <si>
    <t>Martin Bolek</t>
  </si>
  <si>
    <t>maart04</t>
  </si>
  <si>
    <t>569 01 Hradec nad Svitavou</t>
  </si>
  <si>
    <t>Hradec nad Svitavou 582</t>
  </si>
  <si>
    <t>Tomáš Králíček</t>
  </si>
  <si>
    <t>54954 Police nad Metují</t>
  </si>
  <si>
    <t>Ledhujská 62</t>
  </si>
  <si>
    <t>Miloš Nosek</t>
  </si>
  <si>
    <t>583 01 Chotěboř</t>
  </si>
  <si>
    <t>Suchá 40</t>
  </si>
  <si>
    <t>Viktor Bogdanov</t>
  </si>
  <si>
    <t>bogdavi</t>
  </si>
  <si>
    <t>Rudas2009</t>
  </si>
  <si>
    <t>https://www.aliexpress.com/item/5V-2A-Micro-USB-Charger-Adapter-Cable-Power-Supply-for-Raspberry-Pi-B-B-Promotion/32715840370.html</t>
  </si>
  <si>
    <t>viva_SPARTA</t>
  </si>
  <si>
    <t>1m 2v1</t>
  </si>
  <si>
    <t>50002 Hradec Králové</t>
  </si>
  <si>
    <t>Břetislavova 1205</t>
  </si>
  <si>
    <t>Lucia Žďárská</t>
  </si>
  <si>
    <t>Rudé armády 204</t>
  </si>
  <si>
    <t>Rudolf Lorenc</t>
  </si>
  <si>
    <t>x544x</t>
  </si>
  <si>
    <t>Screen Protector Acer Iconia Tab A100</t>
  </si>
  <si>
    <t>http://www.aliexpress.com/item/For-Acer-Iconia-Tab-A100-screen-protector-For-A100-screen-guard-cover-50pcs-lot-OPP-bag/596141852.html</t>
  </si>
  <si>
    <t>78391 Uničov</t>
  </si>
  <si>
    <t>Medlov 59</t>
  </si>
  <si>
    <t>Veronika Smrčková</t>
  </si>
  <si>
    <t>Irbj</t>
  </si>
  <si>
    <t>https://www.aliexpress.com/item/DVI-I-24-5-Pin-VGA-Male-to-DVI-Female-Video-Converter-Adapter-for-PC-laptop/32731535884.html</t>
  </si>
  <si>
    <t>Dlouhá třída 13B </t>
  </si>
  <si>
    <t>MADA servis s.r.o. </t>
  </si>
  <si>
    <t>madaprodej</t>
  </si>
  <si>
    <t>lovuzdar</t>
  </si>
  <si>
    <t>696 71 Blatnice pod Svatým Antonínkem</t>
  </si>
  <si>
    <t>č.p. 837 </t>
  </si>
  <si>
    <t>Ing. Antonín Hanák </t>
  </si>
  <si>
    <t>https://www.aliexpress.com/item/High-Quality-2DBI-USB-Wireless-WiFi-Adapter-Dongle-Network-LAN-Card-receiver-mini-802-11N-mobile/32596772117.html</t>
  </si>
  <si>
    <t>25165 Ondřejov</t>
  </si>
  <si>
    <t>Vřesová 443</t>
  </si>
  <si>
    <t>Vladimír Cestr</t>
  </si>
  <si>
    <t>Lobbinek</t>
  </si>
  <si>
    <t>x39x</t>
  </si>
  <si>
    <t xml:space="preserve">SATA ESATAp bez USB </t>
  </si>
  <si>
    <t>16.07.2017re</t>
  </si>
  <si>
    <t>26901 Nový Dům</t>
  </si>
  <si>
    <t>čp, 39</t>
  </si>
  <si>
    <t>Aleš Brunner</t>
  </si>
  <si>
    <t>18200 Praha 8</t>
  </si>
  <si>
    <t>Tanvaldská 1335/9</t>
  </si>
  <si>
    <t>Zbyněk Korneta</t>
  </si>
  <si>
    <t>ZKorneta</t>
  </si>
  <si>
    <t>x477x</t>
  </si>
  <si>
    <t>VMC-MD3</t>
  </si>
  <si>
    <t>https://www.aliexpress.com/item/Digital-Camera-USB-Cable-for-Sony-MD3-T99C-T99DC-W350-W350DTX5-W380-W390-WX5C/32241721654.html</t>
  </si>
  <si>
    <t>33214 Chotěšov</t>
  </si>
  <si>
    <t>Vrchlického 192</t>
  </si>
  <si>
    <t>Václav Kohout</t>
  </si>
  <si>
    <t>mipcin</t>
  </si>
  <si>
    <t>https://www.aliexpress.com/item/10-100Mbps-USB-2-0-To-LAN-RJ45-Ethernet-Network-Card-Adapter-USB-to-RJ45-Ethernet/32777580742.html</t>
  </si>
  <si>
    <t>lobocrew</t>
  </si>
  <si>
    <t>x369x</t>
  </si>
  <si>
    <t>bílej micro usb 3</t>
  </si>
  <si>
    <t>https://www.aliexpress.com/item/1-pcs-date-cable-for-Samsung-Galaxy-Note-3-S5-Micro-USB-3-0-Data-Charger/32791309618.html</t>
  </si>
  <si>
    <t>61900 Brno</t>
  </si>
  <si>
    <t>Sokolova 20 </t>
  </si>
  <si>
    <t>Šárka Sigmundová </t>
  </si>
  <si>
    <t>Dual 2 Port USB Car Charger Purple</t>
  </si>
  <si>
    <t>https://www.aliexpress.com/item/CRorange-Premium-0-3mm-2-5D-Tempered-Glass-Film-Explosion-Proof-Screen-Protector-For-Samsung-Galaxy/32777768153.html</t>
  </si>
  <si>
    <t>155 00 PRAHA</t>
  </si>
  <si>
    <t>Píškova 1954</t>
  </si>
  <si>
    <t>Jaroslav Zikeš</t>
  </si>
  <si>
    <t>veteranIT</t>
  </si>
  <si>
    <t>38501 Vimperk</t>
  </si>
  <si>
    <t>SNP 462 </t>
  </si>
  <si>
    <t>Tomáš Horák </t>
  </si>
  <si>
    <t>thommhorak</t>
  </si>
  <si>
    <t>Icebrumbrum</t>
  </si>
  <si>
    <t>Lučiny 19</t>
  </si>
  <si>
    <t>Jiří Rusinský</t>
  </si>
  <si>
    <t>431 45 Březno</t>
  </si>
  <si>
    <t>Čechova 396</t>
  </si>
  <si>
    <t>Dominik Pecháč</t>
  </si>
  <si>
    <t>PechacD</t>
  </si>
  <si>
    <t>5s samolepka</t>
  </si>
  <si>
    <t>http://www.aliexpress.com/item/LY-Luxury-Colorful-Glitter-Bling-Diamond-Full-Body-Side-rhinestone-sweets-deco-phone-bling-diamond-sticker/32281047581.html</t>
  </si>
  <si>
    <t>755 01 Vsetín </t>
  </si>
  <si>
    <t>Rokytnice 142</t>
  </si>
  <si>
    <t>Jiří Martišek</t>
  </si>
  <si>
    <t>jirivs1 </t>
  </si>
  <si>
    <t>38241 Kaplice</t>
  </si>
  <si>
    <t>Školní 258</t>
  </si>
  <si>
    <t>Michal Kosík</t>
  </si>
  <si>
    <t>Mi88ko</t>
  </si>
  <si>
    <t>https://www.aliexpress.com/item/Mini-Dual-2-Port-12V-USB-Auto-In-Car-Charger-Adapter-Adaptor-Charging-januar13/32788952744.html?</t>
  </si>
  <si>
    <t>pavel11149 </t>
  </si>
  <si>
    <t>28151 Velký Osek</t>
  </si>
  <si>
    <t>U Hřiště 820</t>
  </si>
  <si>
    <t>Adam Kadlčík</t>
  </si>
  <si>
    <t>Wikinger</t>
  </si>
  <si>
    <t>434 01 most</t>
  </si>
  <si>
    <t>PATOKRYJE 137</t>
  </si>
  <si>
    <t>FRANTISEK PREISSLER</t>
  </si>
  <si>
    <t>frenki8-2</t>
  </si>
  <si>
    <t>Tvrznik</t>
  </si>
  <si>
    <t>xa2010</t>
  </si>
  <si>
    <t>594 54 Křoví </t>
  </si>
  <si>
    <t>Křoví 185 </t>
  </si>
  <si>
    <t>Martin Tvrzník </t>
  </si>
  <si>
    <t>Ševcovská 4064</t>
  </si>
  <si>
    <t>Zdeněk Dokulil</t>
  </si>
  <si>
    <t>mepes</t>
  </si>
  <si>
    <t>Glass Lenovo A328</t>
  </si>
  <si>
    <t>aktij4</t>
  </si>
  <si>
    <t>kpt.Jaroše 80</t>
  </si>
  <si>
    <t>Jindrich Löffler</t>
  </si>
  <si>
    <t>palkovicova</t>
  </si>
  <si>
    <t>38211 Větřní</t>
  </si>
  <si>
    <t>Sadová 301 </t>
  </si>
  <si>
    <t>Adam Palkovič </t>
  </si>
  <si>
    <t>Auto Palace Butovice s.r.o.</t>
  </si>
  <si>
    <t>15500 Praha 5 - Nové Butovice</t>
  </si>
  <si>
    <t>Bucharova 1186/16</t>
  </si>
  <si>
    <t>Marek Szabo</t>
  </si>
  <si>
    <t>Sayberss</t>
  </si>
  <si>
    <t>https://www.aliexpress.com/item/3-Port-HDMI-Switch-Switcher-Splitter-for-HDTV-1080P-PS3-8173/501770528.html</t>
  </si>
  <si>
    <t>Valchov 112</t>
  </si>
  <si>
    <t>Jaromír Přibyl</t>
  </si>
  <si>
    <t>pampalini_pa</t>
  </si>
  <si>
    <t>58601 Jihlava</t>
  </si>
  <si>
    <t>Vrchlického 2495/45</t>
  </si>
  <si>
    <t>Štěpán Andrle</t>
  </si>
  <si>
    <t>sandrle</t>
  </si>
  <si>
    <t>https://www.aliexpress.com/item/Express-Card-Expresscard-to-USB-3-0-2-Port-Adapter-100-Brand-New/707318403.html</t>
  </si>
  <si>
    <t>37826 Jindřichův Hradec</t>
  </si>
  <si>
    <t>Lodhéřov 204</t>
  </si>
  <si>
    <t>Marek Kos</t>
  </si>
  <si>
    <t>AlexanderOvie</t>
  </si>
  <si>
    <t>https://www.aliexpress.com/item/10-in-1-multi-function-universal-usb-cables-for-mobile-phones-USB-Charger-Cable-For-iphone/32731547065.html</t>
  </si>
  <si>
    <t>512 46 Harrachov</t>
  </si>
  <si>
    <t>Novy Svet 464</t>
  </si>
  <si>
    <t>Pavel Vit</t>
  </si>
  <si>
    <t>pavel11149</t>
  </si>
  <si>
    <t>Swineman1</t>
  </si>
  <si>
    <t>Xperia Z2 screen</t>
  </si>
  <si>
    <t>15000 Praha</t>
  </si>
  <si>
    <t>Zborovská 22</t>
  </si>
  <si>
    <t>Petr Tymeš</t>
  </si>
  <si>
    <t>http://www.aliexpress.com/item/10-X-New-Clear-Screen-Protector-Film-For-Sony-Xperia-Z2-L50w-D6503-D6502-Free-Shipping/32252901512.html</t>
  </si>
  <si>
    <t>jafja</t>
  </si>
  <si>
    <t>330 11 Třemošná</t>
  </si>
  <si>
    <t>Družstevní 31 </t>
  </si>
  <si>
    <t>Jan Jílek </t>
  </si>
  <si>
    <t>euroreality4</t>
  </si>
  <si>
    <t>jarek6109</t>
  </si>
  <si>
    <t>https://www.aliexpress.com/item/EU-Plug-5V-2A-Micro-USB-Charger-Adapter-Cable-Power-Supply-for-Raspberry-Pi-B-B/32789199577.html</t>
  </si>
  <si>
    <t>Tišnovská 109</t>
  </si>
  <si>
    <t>Jaroslav MALÝ</t>
  </si>
  <si>
    <t>696 11 Mutenice</t>
  </si>
  <si>
    <t>Masarykova 61</t>
  </si>
  <si>
    <t>Tomas Dombek</t>
  </si>
  <si>
    <t>dombin11</t>
  </si>
  <si>
    <t>Screen protector for Samsung Galaxy Mini S5570 Phone</t>
  </si>
  <si>
    <t>37862 Kunžak</t>
  </si>
  <si>
    <t>Havlíčkova 108</t>
  </si>
  <si>
    <t>Radka Trávníčková</t>
  </si>
  <si>
    <t>rejsek1</t>
  </si>
  <si>
    <t>691 51 Lanžhot</t>
  </si>
  <si>
    <t>Masarykova 43</t>
  </si>
  <si>
    <t>Jiří Bartoš</t>
  </si>
  <si>
    <t>Johnyyk</t>
  </si>
  <si>
    <t>https://www.aliexpress.com/item/Best-Price-CF-To-44-Pin-Male-IDE-Adapter-PCB-Converter-As-2-5-IHDD-Drive/32575994548.html</t>
  </si>
  <si>
    <t>500 03 hradec králové</t>
  </si>
  <si>
    <t>gagarinova 589</t>
  </si>
  <si>
    <t>michaela švehlová</t>
  </si>
  <si>
    <t>mishickaa</t>
  </si>
  <si>
    <t>peleshko</t>
  </si>
  <si>
    <t>x467x</t>
  </si>
  <si>
    <t>Screen Lenovo P780</t>
  </si>
  <si>
    <t>798 24 pivín</t>
  </si>
  <si>
    <t>pivín 33</t>
  </si>
  <si>
    <t>mykhaylo peleshko</t>
  </si>
  <si>
    <t>euroreality3</t>
  </si>
  <si>
    <t>34401 Domazlice</t>
  </si>
  <si>
    <t xml:space="preserve">masarykova, 242 </t>
  </si>
  <si>
    <t xml:space="preserve">Rudolf Zajic </t>
  </si>
  <si>
    <t>Client:46392996</t>
  </si>
  <si>
    <t>50008 Hradec Králové</t>
  </si>
  <si>
    <t>Hlavní 1204/76</t>
  </si>
  <si>
    <t>Dominik Mráz</t>
  </si>
  <si>
    <t>grasswess</t>
  </si>
  <si>
    <t>https://www.aliexpress.com/item/For-Apple-iPhone-7-7-Plus-3-5mm-Earphone-Adapter-Audio-Cable-For-Headphone-Headset-Aux/32792621575.html</t>
  </si>
  <si>
    <t>33701 Rokycany</t>
  </si>
  <si>
    <t>Kamenný Újezd 96</t>
  </si>
  <si>
    <t>LUBOŠ KRÁKORA</t>
  </si>
  <si>
    <t>rcmpilot</t>
  </si>
  <si>
    <t>289 23 Milovice</t>
  </si>
  <si>
    <t>Rohová 465</t>
  </si>
  <si>
    <t>Patrik Roth</t>
  </si>
  <si>
    <t>PaikR</t>
  </si>
  <si>
    <t>x57x</t>
  </si>
  <si>
    <t>MESH red Samsung Galaxy Nexus Google i9250</t>
  </si>
  <si>
    <t>peacock2013</t>
  </si>
  <si>
    <t>335 01 Nepomuk</t>
  </si>
  <si>
    <t>Zelenohorská 79</t>
  </si>
  <si>
    <t>Tomáš Pajánk</t>
  </si>
  <si>
    <t>Tomas_P1</t>
  </si>
  <si>
    <t>fermax_mf2hd</t>
  </si>
  <si>
    <t>14700 Praha 4</t>
  </si>
  <si>
    <t>Na Klaudiánce 19</t>
  </si>
  <si>
    <t>Martin Marko</t>
  </si>
  <si>
    <t>x103x</t>
  </si>
  <si>
    <t>zapalovac roztrojka</t>
  </si>
  <si>
    <t>30100 Plzeň</t>
  </si>
  <si>
    <t>Zámečnická 21</t>
  </si>
  <si>
    <t>Emanuel Beneš</t>
  </si>
  <si>
    <t>beneem</t>
  </si>
  <si>
    <t>788 03 Nový Malín</t>
  </si>
  <si>
    <t>Nový Malín 80</t>
  </si>
  <si>
    <t>Tomáš Ficnar</t>
  </si>
  <si>
    <t>ficnart </t>
  </si>
  <si>
    <t>mini car charger</t>
  </si>
  <si>
    <t>15500 Praha</t>
  </si>
  <si>
    <t>Prusíkova 2434/5</t>
  </si>
  <si>
    <t>Josef Hornych</t>
  </si>
  <si>
    <t>kenvello</t>
  </si>
  <si>
    <t>405 02 Děčín</t>
  </si>
  <si>
    <t>Choratice 12 </t>
  </si>
  <si>
    <t>Michal Tesař </t>
  </si>
  <si>
    <t>miselin-t</t>
  </si>
  <si>
    <t>x257x</t>
  </si>
  <si>
    <t>M2 - MS pro duo (s plechem)</t>
  </si>
  <si>
    <t>696 15 Čejkovice</t>
  </si>
  <si>
    <t>Blechov 780</t>
  </si>
  <si>
    <t>Milan Hřiba</t>
  </si>
  <si>
    <t>m-king</t>
  </si>
  <si>
    <t>747 61 Raduň</t>
  </si>
  <si>
    <t>9.května 32 </t>
  </si>
  <si>
    <t>Karel Sládeček </t>
  </si>
  <si>
    <t>--SLADEK--</t>
  </si>
  <si>
    <t>393 01 Černov</t>
  </si>
  <si>
    <t>Černov 45</t>
  </si>
  <si>
    <t>Martin Hurda</t>
  </si>
  <si>
    <t>Firefly7</t>
  </si>
  <si>
    <t>aukransko</t>
  </si>
  <si>
    <t>Car Charger (micro USB) + 1 usb</t>
  </si>
  <si>
    <t>68301 Tucapy</t>
  </si>
  <si>
    <t>Tucapy 74</t>
  </si>
  <si>
    <t>Radek Klemsa</t>
  </si>
  <si>
    <t>isscopbrno</t>
  </si>
  <si>
    <t>582 63 Ždírec nad Doubravou</t>
  </si>
  <si>
    <t>Staré Ransko 67</t>
  </si>
  <si>
    <t>Lukáš Plachý</t>
  </si>
  <si>
    <t>x12x</t>
  </si>
  <si>
    <t>XD mini reader</t>
  </si>
  <si>
    <t>http://www.aliexpress.com/item/High-Speed-USB-2-0-All-In-1-Multi-Card-Reader-SD-XD-MMC-MS-CF/1416781605.html</t>
  </si>
  <si>
    <t>Mirek4424</t>
  </si>
  <si>
    <t>10x LCD Screen Protector for Sony PSP 1000 2000 3000</t>
  </si>
  <si>
    <t>Lískovec 341</t>
  </si>
  <si>
    <t>Miroslav Bezecný</t>
  </si>
  <si>
    <t>734 01 Karviná</t>
  </si>
  <si>
    <t>Ve Svahu 793</t>
  </si>
  <si>
    <t>René Širochman</t>
  </si>
  <si>
    <t>reno114</t>
  </si>
  <si>
    <t>https://www.aliexpress.com/item/9H-Tempered-Glass-for-Lenovo-A6000-A6000-Plus-A6010-Plus-Screen-Protector-Protective-Film-for-Lenovo/32731192486.html</t>
  </si>
  <si>
    <t>Petr02010</t>
  </si>
  <si>
    <t>747 47 Klokočov</t>
  </si>
  <si>
    <t>Klokočov 120</t>
  </si>
  <si>
    <t>Petr Schustek</t>
  </si>
  <si>
    <t>Kettnerova 2051</t>
  </si>
  <si>
    <t>Jan Nohejl</t>
  </si>
  <si>
    <t>Nohyhovina</t>
  </si>
  <si>
    <t>etien768</t>
  </si>
  <si>
    <t>https://www.aliexpress.com/item/Free-shipping-100pcs-lot-1g-GD100-thermal-conductive-compound-grease-paste-silicone-for-cpu-heatsink/984505339.html</t>
  </si>
  <si>
    <t>(6865056201</t>
  </si>
  <si>
    <t>Prostřední 768</t>
  </si>
  <si>
    <t>Petr Esterka</t>
  </si>
  <si>
    <t>(6866948299</t>
  </si>
  <si>
    <t>753 01 Hranice</t>
  </si>
  <si>
    <t>Palackého 1512</t>
  </si>
  <si>
    <t>Zdenek Steiner</t>
  </si>
  <si>
    <t>SKALA45</t>
  </si>
  <si>
    <t>517 54 Vamberk</t>
  </si>
  <si>
    <t>Jiráskova 835</t>
  </si>
  <si>
    <t>Radek Jedlinský</t>
  </si>
  <si>
    <t>Karel_R</t>
  </si>
  <si>
    <t>(6865982915</t>
  </si>
  <si>
    <t>Labská louka 650</t>
  </si>
  <si>
    <t>Tomáš Jansta</t>
  </si>
  <si>
    <t>boris-ek</t>
  </si>
  <si>
    <t>x15x</t>
  </si>
  <si>
    <t>MIRROR  For SANSUNG i9000 GALAXY S</t>
  </si>
  <si>
    <t>bestsave</t>
  </si>
  <si>
    <t>Palackého 1512 </t>
  </si>
  <si>
    <t>Zdenek Steiner </t>
  </si>
  <si>
    <t>41901 Duchcov</t>
  </si>
  <si>
    <t>Vrchlického 29 </t>
  </si>
  <si>
    <t>Kamila Vohánková Pešlová </t>
  </si>
  <si>
    <t>kakamila_ka</t>
  </si>
  <si>
    <t>(6867593271</t>
  </si>
  <si>
    <t>46601 Jablonec nad Nisou</t>
  </si>
  <si>
    <t>Liberecká 37</t>
  </si>
  <si>
    <t>Michal Gina</t>
  </si>
  <si>
    <t>janet150</t>
  </si>
  <si>
    <t>https://www.aliexpress.com/item/Hot-Sale-3-1A-3-Port-USB-EU-US-Plug-Home-Travel-Wall-Charger-AC-Power/32778944669.html</t>
  </si>
  <si>
    <t>(6867570313</t>
  </si>
  <si>
    <t xml:space="preserve">434 01 Most </t>
  </si>
  <si>
    <t>Višňová 307/10</t>
  </si>
  <si>
    <t>Adéla Komrsková</t>
  </si>
  <si>
    <t>AdelaKomrskova1</t>
  </si>
  <si>
    <t>https://www.aliexpress.com/item/Trendy-Retro-Novelty-Unisex-Cool-Pixel-Glasses-Pixelated-Style-Square-Sunglasses/32653134784.html</t>
  </si>
  <si>
    <t>(6868144018</t>
  </si>
  <si>
    <t>nám. Družby 1209/8</t>
  </si>
  <si>
    <t>Ondřej Simonides</t>
  </si>
  <si>
    <t>Sajmon0011</t>
  </si>
  <si>
    <t>x501x</t>
  </si>
  <si>
    <t>2 SATA ide RAID pcie černá</t>
  </si>
  <si>
    <t>https://www.aliexpress.com/item/Combo-SATAII-IDE-PCI-Express-RAID-Controller-Card-1Port-IDE-and-1port-sata-Card-for-PC/32796955656.html</t>
  </si>
  <si>
    <t>(6863329293</t>
  </si>
  <si>
    <t>269 01 Rakovník</t>
  </si>
  <si>
    <t>Zd.Štěpánka 2127</t>
  </si>
  <si>
    <t>Jan Červenka</t>
  </si>
  <si>
    <t>Batmanlion</t>
  </si>
  <si>
    <t>73553 Dolní lutyně</t>
  </si>
  <si>
    <t>Písečná 640</t>
  </si>
  <si>
    <t>Dominika Machovská</t>
  </si>
  <si>
    <t>ckyjirka</t>
  </si>
  <si>
    <t>https://www.aliexpress.com/item/9H-2-5D-Tempered-Glass-film-for-Lenovo-A536-A606-A850-A850-A880-A2020-A7010-A2010/32709316585.html</t>
  </si>
  <si>
    <t>(6861516161</t>
  </si>
  <si>
    <t>petroso11</t>
  </si>
  <si>
    <t>https://www.aliexpress.com/item/9H-Tempered-Glass-film-for-Sony-Xperia-Z-L36h-Z1-Z2-Z3-Z4-Z5-Compact-for/32706829526.html</t>
  </si>
  <si>
    <t>hodby</t>
  </si>
  <si>
    <t>407 77 Šluknov</t>
  </si>
  <si>
    <t>K.H.Borovského 819</t>
  </si>
  <si>
    <t>Zdeněk Hodboď</t>
  </si>
  <si>
    <t>403 31 Ústí nad Labem</t>
  </si>
  <si>
    <t>Jindřicha Plachty 179</t>
  </si>
  <si>
    <t>Zdeněk Žižka</t>
  </si>
  <si>
    <t>Zdenek_ke5</t>
  </si>
  <si>
    <t>jirka007CZ</t>
  </si>
  <si>
    <t>https://www.aliexpress.com/item/High-Quality-New-External-Hard-Drive-Disk-Enclosure-2-5-Usb-2-0-Ultra-Slim-Sata/32719557999.html</t>
  </si>
  <si>
    <t>desseq.eu</t>
  </si>
  <si>
    <t>Teslova 1243/5e</t>
  </si>
  <si>
    <t>Jiří Černohorský</t>
  </si>
  <si>
    <t>(6866411648</t>
  </si>
  <si>
    <t>431 86 Kovářská</t>
  </si>
  <si>
    <t>Dlouhá 124</t>
  </si>
  <si>
    <t>Ctirad Charvát</t>
  </si>
  <si>
    <t>007-flo</t>
  </si>
  <si>
    <t>bílej micro usb 3 - 2m</t>
  </si>
  <si>
    <t>(6859663530</t>
  </si>
  <si>
    <t>Zengerova 4122</t>
  </si>
  <si>
    <t>Lubor Smetana</t>
  </si>
  <si>
    <t>lsc63</t>
  </si>
  <si>
    <t>(6860880742</t>
  </si>
  <si>
    <t>13000 Praha</t>
  </si>
  <si>
    <t>Biskupcova 25</t>
  </si>
  <si>
    <t>Petr Štípský</t>
  </si>
  <si>
    <t>PetrSt1</t>
  </si>
  <si>
    <t>549 41 Červený Kostelec</t>
  </si>
  <si>
    <t>Letná 481</t>
  </si>
  <si>
    <t>Jan Ladnar</t>
  </si>
  <si>
    <t>HonzaL</t>
  </si>
  <si>
    <t>https://www.aliexpress.com/item/Express-Card-ExpressCard-34mm-to-RS232-RS-232-DB9-Serial-Port-Card-Expansion-Adapter-Adapter-Laptop/32668454411.html</t>
  </si>
  <si>
    <t>26601 Beroun</t>
  </si>
  <si>
    <t>Havlíčkova 10</t>
  </si>
  <si>
    <t>Petr Pasek</t>
  </si>
  <si>
    <t>Nix_Fungate</t>
  </si>
  <si>
    <t>(6855913639</t>
  </si>
  <si>
    <t>Zálešná II/1127</t>
  </si>
  <si>
    <t>Michal Šmiraus</t>
  </si>
  <si>
    <t>Michisek</t>
  </si>
  <si>
    <t>ideapad</t>
  </si>
  <si>
    <t>436 01 Litvínov</t>
  </si>
  <si>
    <t>Podkrušnohorská 2054</t>
  </si>
  <si>
    <t>Jiří Svoboda</t>
  </si>
  <si>
    <t>sajmons3</t>
  </si>
  <si>
    <t>394 46 Červená Řečice</t>
  </si>
  <si>
    <t>Zahradní 262 </t>
  </si>
  <si>
    <t>Pavel Jedlička </t>
  </si>
  <si>
    <t>Rubro</t>
  </si>
  <si>
    <t>738 01 Frydek-Mistek</t>
  </si>
  <si>
    <t>M.Majerove 493 </t>
  </si>
  <si>
    <t>Tomas Cervenka </t>
  </si>
  <si>
    <t>Client:45602778</t>
  </si>
  <si>
    <t>53863 Chroustovice</t>
  </si>
  <si>
    <t>Podecely 28</t>
  </si>
  <si>
    <t>Jana Dankova</t>
  </si>
  <si>
    <t>Rokycanova 98</t>
  </si>
  <si>
    <t>Antonín Franz</t>
  </si>
  <si>
    <t>antonin-brno</t>
  </si>
  <si>
    <t>x554x</t>
  </si>
  <si>
    <t>RS232 to RS485</t>
  </si>
  <si>
    <t>(6859241191</t>
  </si>
  <si>
    <t>28923 milovice</t>
  </si>
  <si>
    <t>školská 220</t>
  </si>
  <si>
    <t>jiří štych</t>
  </si>
  <si>
    <t>irzik7056</t>
  </si>
  <si>
    <t>https://www.aliexpress.com/item/Good-Quality-IEEE-1394-4-6-Pin-PCI-to-1394-DV-Card-Controller-Video-Capture-Card/32739140475.html</t>
  </si>
  <si>
    <t>197 00 Praha</t>
  </si>
  <si>
    <t>Herlíkovická 1001/26</t>
  </si>
  <si>
    <t>Tomáš Pittner</t>
  </si>
  <si>
    <t>jaggerl</t>
  </si>
  <si>
    <t>E700 case shape blk</t>
  </si>
  <si>
    <t>TichéÚdolí 522</t>
  </si>
  <si>
    <t>Josef Vítek</t>
  </si>
  <si>
    <t>josefvitek</t>
  </si>
  <si>
    <t>NGFF m.2 - SATA malé zelená</t>
  </si>
  <si>
    <t>688 01 Uhersky Brod</t>
  </si>
  <si>
    <t>Babí louka 2507 </t>
  </si>
  <si>
    <t>Pavel Kadlcik </t>
  </si>
  <si>
    <t>numan711</t>
  </si>
  <si>
    <t>x389sx</t>
  </si>
  <si>
    <t>(6859870125</t>
  </si>
  <si>
    <t>561 51 Letohrad</t>
  </si>
  <si>
    <t>Kunčice 114</t>
  </si>
  <si>
    <t>Vojtěch Pecháček</t>
  </si>
  <si>
    <t>PechyX</t>
  </si>
  <si>
    <t>http://www.aliexpress.com/item/Car-styling-3-Way-Car-Cigarette-Lighter-Socket-Splitter-Charger-Power-Adapter-DC-USB-Port-Plug/32708702427.html</t>
  </si>
  <si>
    <t>nikolic1</t>
  </si>
  <si>
    <t>usb sata ide</t>
  </si>
  <si>
    <t>x118x</t>
  </si>
  <si>
    <t>znackovace</t>
  </si>
  <si>
    <t>(6859701444</t>
  </si>
  <si>
    <t>Petržílova 3297/5</t>
  </si>
  <si>
    <t>Miloš Zíka</t>
  </si>
  <si>
    <t>Beda2008 </t>
  </si>
  <si>
    <t>xl90x</t>
  </si>
  <si>
    <t>LG L90 screen</t>
  </si>
  <si>
    <t>691 06 Velké Pavlovice</t>
  </si>
  <si>
    <t>Horňanského 1084/14</t>
  </si>
  <si>
    <t>Petr Buchta</t>
  </si>
  <si>
    <t>pepino_169</t>
  </si>
  <si>
    <t>Kociánka 8/10</t>
  </si>
  <si>
    <t>Josef Dundáček</t>
  </si>
  <si>
    <t>uherektomas</t>
  </si>
  <si>
    <t>739 11 frydlant nad ostravici</t>
  </si>
  <si>
    <t>v olšine 198</t>
  </si>
  <si>
    <t>tomas uherek</t>
  </si>
  <si>
    <t>https://www.aliexpress.com/item/5V-2A-Micro-USB-Charger-Adapter-Cable-Power-Supply-for-Raspberry-Pi-B-B-newest-US/32794801259.html</t>
  </si>
  <si>
    <t>(6853633739</t>
  </si>
  <si>
    <t>683 21 Pustiměř</t>
  </si>
  <si>
    <t>Pod Vodojemem 7</t>
  </si>
  <si>
    <t>Petr Jurůj</t>
  </si>
  <si>
    <t>Zachotín 66</t>
  </si>
  <si>
    <t>Václav Kubát</t>
  </si>
  <si>
    <t>Venda_K</t>
  </si>
  <si>
    <t>x396x</t>
  </si>
  <si>
    <t>suc-c2</t>
  </si>
  <si>
    <t>http://www.aliexpress.com/item/USB-Data-Charging-Cable-For-SUC-C2-L50-NV3-NV5-NV7-OPS-Black/32600404388.html</t>
  </si>
  <si>
    <t>739 98 Mosty u Jablunkova</t>
  </si>
  <si>
    <t>Mosty u Jablunkova č.p. 861 </t>
  </si>
  <si>
    <t>Miroslav Kobielusz </t>
  </si>
  <si>
    <t>kobim1</t>
  </si>
  <si>
    <t>756 53 Vidče</t>
  </si>
  <si>
    <t>Vidče 174 </t>
  </si>
  <si>
    <t>Marta Kubišová </t>
  </si>
  <si>
    <t>Holka35</t>
  </si>
  <si>
    <t>https://www.aliexpress.com/item/9H-2-5D-0-3MM-Tempered-Glass-Screen-Protector-for-Lenovo-P70-P780-S60-S850-A328/32730603661.html</t>
  </si>
  <si>
    <t>Klub Umělců Novinářů Dělníků a Architektů </t>
  </si>
  <si>
    <t>398 43 Slabčice</t>
  </si>
  <si>
    <t>Nemějice 5 </t>
  </si>
  <si>
    <t>Miroslav Lhotecký </t>
  </si>
  <si>
    <t>batters-mira</t>
  </si>
  <si>
    <t>http://www.aliexpress.com/item/WiFi-Wireless-Card-Adapter-300Mbps-PCI-Card-32-Bbit-PCI-E-Express-Adapter-802-11-n/32793061567.html?spm=2114.13010208.99999999.262.SZXypH</t>
  </si>
  <si>
    <t>370 01 České Budějovice</t>
  </si>
  <si>
    <t>U Elektrárny 2 </t>
  </si>
  <si>
    <t>Štěpánka Válková </t>
  </si>
  <si>
    <t>Pia_2010</t>
  </si>
  <si>
    <t>xk6x</t>
  </si>
  <si>
    <t>Lenovo K6 pouzdro</t>
  </si>
  <si>
    <t>https://www.aliexpress.com/item/New-Arrival-For-Lenovo-K6-Soft-TPU-Rubber-Matte-Case-For-Lenovo-K6-Colorful-Shield-Cover/32753412800.html</t>
  </si>
  <si>
    <t>687 65 Strání</t>
  </si>
  <si>
    <t>U Třicátku 238</t>
  </si>
  <si>
    <t>Milan Koníček</t>
  </si>
  <si>
    <t>melaz1</t>
  </si>
  <si>
    <t>Komenského 18 </t>
  </si>
  <si>
    <t>František Procháska </t>
  </si>
  <si>
    <t>Client:39646369</t>
  </si>
  <si>
    <t>x360x</t>
  </si>
  <si>
    <t>SATA eSATA bracket 2x</t>
  </si>
  <si>
    <t>Jiráskova 135</t>
  </si>
  <si>
    <t>Daniel Dietz</t>
  </si>
  <si>
    <t>diedanda</t>
  </si>
  <si>
    <t>206majka</t>
  </si>
  <si>
    <t>733 01 Karviná</t>
  </si>
  <si>
    <t>Mendelova 2831</t>
  </si>
  <si>
    <t>Marie Heinischová</t>
  </si>
  <si>
    <t>(6858025507</t>
  </si>
  <si>
    <t>Zvolenská 886</t>
  </si>
  <si>
    <t>Jaroslav Svoboda</t>
  </si>
  <si>
    <t>BikerSOB</t>
  </si>
  <si>
    <t>Breitak</t>
  </si>
  <si>
    <t>xksx</t>
  </si>
  <si>
    <t>RJ45 kostička do zásuvky</t>
  </si>
  <si>
    <t>769 01 Holešov</t>
  </si>
  <si>
    <t>Tučapy 96</t>
  </si>
  <si>
    <t>Jiří Nohýl</t>
  </si>
  <si>
    <t>460 02 Liberec</t>
  </si>
  <si>
    <t>Matoušova 56/19a </t>
  </si>
  <si>
    <t>Jaroslav Šikola </t>
  </si>
  <si>
    <t>Lobotomikk</t>
  </si>
  <si>
    <t>78901 zábřeh</t>
  </si>
  <si>
    <t>Komentského 2236/20 </t>
  </si>
  <si>
    <t>jiří patloka </t>
  </si>
  <si>
    <t>jirka_2033</t>
  </si>
  <si>
    <t>(6851619612</t>
  </si>
  <si>
    <t>691 02 Velké Bílovice</t>
  </si>
  <si>
    <t>Žižkovská 615</t>
  </si>
  <si>
    <t>Tomáš Tetur</t>
  </si>
  <si>
    <t>tetin200</t>
  </si>
  <si>
    <t>x316x</t>
  </si>
  <si>
    <t>Z1 compact shape BLK</t>
  </si>
  <si>
    <t>http://www.aliexpress.com/item/For-Sony-Z1-Compact-Case-S-Line-TPU-Gel-Case-For-Sony-Xperia-Z1-Compact-D5503/32639252579.html?spm=2114.13010208.99999999.261.2VZMRp</t>
  </si>
  <si>
    <t>stevegang22</t>
  </si>
  <si>
    <t>správní24 s.r.o.</t>
  </si>
  <si>
    <t>14700 Praha</t>
  </si>
  <si>
    <t>Pod Křížkem 428/4</t>
  </si>
  <si>
    <t>Lenka Hojčuková</t>
  </si>
  <si>
    <t>10300 Praha</t>
  </si>
  <si>
    <t>Ke Zvoničce 7</t>
  </si>
  <si>
    <t>Daniel Semeniuk</t>
  </si>
  <si>
    <t>sememoto</t>
  </si>
  <si>
    <t>https://www.aliexpress.com/item/Tempered-Glass-For-iPhone-7-7Plus-4-4S-5-5S-6-6S-Plus-Screen-Protector-Anti/32794334670.html</t>
  </si>
  <si>
    <t>xa21x</t>
  </si>
  <si>
    <t>A2010 case clear</t>
  </si>
  <si>
    <t>katkahumpolec</t>
  </si>
  <si>
    <t>charger EU</t>
  </si>
  <si>
    <t>Hálkova 1008 </t>
  </si>
  <si>
    <t>Kateřina Kadlecová </t>
  </si>
  <si>
    <t>739 91 Jablunkov</t>
  </si>
  <si>
    <t>ČSA 83/10</t>
  </si>
  <si>
    <t>Marek Stebel</t>
  </si>
  <si>
    <t>mariodaja</t>
  </si>
  <si>
    <t>https://www.aliexpress.com/item/For-Acer-Liquid-E700-Case-S-Line-Wave-Soft-Gel-TPU-Anti-skid-Back-Cover/32685622442.html</t>
  </si>
  <si>
    <t>Hlinecká 725</t>
  </si>
  <si>
    <t>Miroslav Šebesta</t>
  </si>
  <si>
    <t>PlyrSeby</t>
  </si>
  <si>
    <t>x161x</t>
  </si>
  <si>
    <t>vodafone ultra 6</t>
  </si>
  <si>
    <t>(6853188678</t>
  </si>
  <si>
    <t>46001 Liberec</t>
  </si>
  <si>
    <t>nám. Štefánikovo 691</t>
  </si>
  <si>
    <t>Jakub Miřejovský</t>
  </si>
  <si>
    <t>Requim</t>
  </si>
  <si>
    <t>(6850367774</t>
  </si>
  <si>
    <t>747 64 Velká Polom</t>
  </si>
  <si>
    <t>Zelená 383</t>
  </si>
  <si>
    <t>Dušan Znášik</t>
  </si>
  <si>
    <t>Duge_</t>
  </si>
  <si>
    <t>(6852900488</t>
  </si>
  <si>
    <t>725 27 Ostrava</t>
  </si>
  <si>
    <t>Hrabek 247</t>
  </si>
  <si>
    <t>Vladimír Kolář</t>
  </si>
  <si>
    <t>Hvezda1</t>
  </si>
  <si>
    <t>x525x</t>
  </si>
  <si>
    <t>glass Xperia M C1904 / C1905</t>
  </si>
  <si>
    <t>(6854154586</t>
  </si>
  <si>
    <t>471 23 Zákupy</t>
  </si>
  <si>
    <t>Družstevní 386</t>
  </si>
  <si>
    <t>Tomáš Jerie</t>
  </si>
  <si>
    <t>Jerryk85</t>
  </si>
  <si>
    <t>https://www.aliexpress.com/item/PCI-PC-Diagnostic-2-Digit-Card-Motherboard-Post-Tester-Analyzer-Checker-Laptop/32788067207.html</t>
  </si>
  <si>
    <t>pmichale</t>
  </si>
  <si>
    <t>(6854473302</t>
  </si>
  <si>
    <t>468 27 Nová Ves n.N.</t>
  </si>
  <si>
    <t>Nová Ves n.N. čp 327</t>
  </si>
  <si>
    <t>Břetislav Hušek</t>
  </si>
  <si>
    <t>brhusek</t>
  </si>
  <si>
    <t>432 01 Kadaň</t>
  </si>
  <si>
    <t>Čsa 31</t>
  </si>
  <si>
    <t>Přemysl Michalec</t>
  </si>
  <si>
    <t>ledbigmarket</t>
  </si>
  <si>
    <t>(6849909935</t>
  </si>
  <si>
    <t>Bradlecká 734</t>
  </si>
  <si>
    <t>Roman Heřman</t>
  </si>
  <si>
    <t>romanherman</t>
  </si>
  <si>
    <t>MIRROR LCD Screen Protector Guard for Nokia N97</t>
  </si>
  <si>
    <t xml:space="preserve"> amor_istores</t>
  </si>
  <si>
    <t>Gelco s.r.o.</t>
  </si>
  <si>
    <t>26101 Příbram</t>
  </si>
  <si>
    <t>Plynárenská 291</t>
  </si>
  <si>
    <t>Vladimír Fryš </t>
  </si>
  <si>
    <t>798 02 Mostkovice</t>
  </si>
  <si>
    <t>Uličky 119</t>
  </si>
  <si>
    <t>Vlastimil Vyroubal</t>
  </si>
  <si>
    <t>SAVOND</t>
  </si>
  <si>
    <t>https://www.aliexpress.com/item/PCI-E-PCI-Express-to-SATA-3-0-eSATA-Adapter-Converter-Extension-Card/32750223770.html</t>
  </si>
  <si>
    <t>Vážany 98</t>
  </si>
  <si>
    <t>Viktor Dvořák</t>
  </si>
  <si>
    <t>Victronix</t>
  </si>
  <si>
    <t>x40x</t>
  </si>
  <si>
    <t>satelit ale na rovno</t>
  </si>
  <si>
    <t>RushX</t>
  </si>
  <si>
    <t>294 01 Bakov nad Jizerou</t>
  </si>
  <si>
    <t>5. května 968</t>
  </si>
  <si>
    <t>Jiří Kaluha</t>
  </si>
  <si>
    <t>jarous10</t>
  </si>
  <si>
    <t>664 61 Rajhrad</t>
  </si>
  <si>
    <t>9.května 576</t>
  </si>
  <si>
    <t>Jaroslav Koláček</t>
  </si>
  <si>
    <t>car nokia 2mm</t>
  </si>
  <si>
    <t>BiC</t>
  </si>
  <si>
    <t>mikifido.</t>
  </si>
  <si>
    <t>x323x</t>
  </si>
  <si>
    <t>4G clear</t>
  </si>
  <si>
    <t>sourcingsz</t>
  </si>
  <si>
    <t>Okružní 1771/28</t>
  </si>
  <si>
    <t>Michal Fiedor</t>
  </si>
  <si>
    <t>14.06.2017re</t>
  </si>
  <si>
    <t>251 68 Kamenice</t>
  </si>
  <si>
    <t>Slámová 669 </t>
  </si>
  <si>
    <t>Šárka Růžičková </t>
  </si>
  <si>
    <t>SARKA-R1</t>
  </si>
  <si>
    <t>x342x</t>
  </si>
  <si>
    <t>Lenovo A6000 clear</t>
  </si>
  <si>
    <t>x115x</t>
  </si>
  <si>
    <t>10X Clear Full Body Screen Protector For Apple iPhone 5 5G 5Gen 5Th</t>
  </si>
  <si>
    <t>liudan818726</t>
  </si>
  <si>
    <t>(6851922967</t>
  </si>
  <si>
    <t>783 83 Troubelice</t>
  </si>
  <si>
    <t>Troubelice 243</t>
  </si>
  <si>
    <t>Veronika Košťálová</t>
  </si>
  <si>
    <t>feelina</t>
  </si>
  <si>
    <t>https://www.aliexpress.com/item/Tempered-Glass-Film-For-Huawei-Ascend-P8-P9-Lite-GR3-GR5-Y6-Pro-Y3-II-Y5/32809306947.html</t>
  </si>
  <si>
    <t>dfox</t>
  </si>
  <si>
    <t>16000 Praha 6</t>
  </si>
  <si>
    <t>Nad Bořislavkou 58</t>
  </si>
  <si>
    <t>Aleš Hakl</t>
  </si>
  <si>
    <t>(6850151639</t>
  </si>
  <si>
    <t>696 12 Hovorany</t>
  </si>
  <si>
    <t>Horní Chaloupky 140</t>
  </si>
  <si>
    <t>Tomáš Šťastný</t>
  </si>
  <si>
    <t>H16appy</t>
  </si>
  <si>
    <t>x38x</t>
  </si>
  <si>
    <t>p9 lite glass</t>
  </si>
  <si>
    <t>borgcomunity</t>
  </si>
  <si>
    <t>x448x</t>
  </si>
  <si>
    <t>xperia play screen</t>
  </si>
  <si>
    <t>every_sell</t>
  </si>
  <si>
    <t>170 00 Praha</t>
  </si>
  <si>
    <t>Schnirchova 1085/27 </t>
  </si>
  <si>
    <t>Milan Libiš </t>
  </si>
  <si>
    <t>Máchova 1190/13</t>
  </si>
  <si>
    <t>Michal Máca</t>
  </si>
  <si>
    <t>xkrx</t>
  </si>
  <si>
    <t>dental kroužek 10cm</t>
  </si>
  <si>
    <t>Marda91</t>
  </si>
  <si>
    <t>Mobil Pohotovost OC CityPark</t>
  </si>
  <si>
    <t>Hradební 1</t>
  </si>
  <si>
    <t>Marek Klátil</t>
  </si>
  <si>
    <t>sujik</t>
  </si>
  <si>
    <t>543 71 Hostinné</t>
  </si>
  <si>
    <t>Karla Klíče 1</t>
  </si>
  <si>
    <t>Josef Dekař</t>
  </si>
  <si>
    <t>DekarJ</t>
  </si>
  <si>
    <t>https://www.aliexpress.com/item/High-Quality-2-5-USB-3-0-SATA-Hd-Box-HDD-Hard-Disk-Drive-External-HDD/32712160351.html</t>
  </si>
  <si>
    <t>rastik777</t>
  </si>
  <si>
    <t>https://www.aliexpress.com/item/HD-anti-blue-light-Tempered-glass-film-For-xiaomi-Redmi-3-3S-3X-mobile-phone-touch/32785166916.htm</t>
  </si>
  <si>
    <t>Mošnerova, 1308/16b</t>
  </si>
  <si>
    <t>Lucia Mišíková</t>
  </si>
  <si>
    <t>(6844626066</t>
  </si>
  <si>
    <t>460 01 Liberec</t>
  </si>
  <si>
    <t>Raspenavská 12</t>
  </si>
  <si>
    <t>Eva Rydziová</t>
  </si>
  <si>
    <t>anien02</t>
  </si>
  <si>
    <t>angled otg micro usb</t>
  </si>
  <si>
    <t>273 53 Hostouň</t>
  </si>
  <si>
    <t>Na Skalech 140</t>
  </si>
  <si>
    <t>Martin Suja</t>
  </si>
  <si>
    <t xml:space="preserve">769 01 Holesov </t>
  </si>
  <si>
    <t>Rymice 149</t>
  </si>
  <si>
    <t>bohdan janalik</t>
  </si>
  <si>
    <t>borec_zxr</t>
  </si>
  <si>
    <t>https://www.aliexpress.com/item/Hot-Selling-Braided-Aluminum-Micro-USB-Data-Sync-faster-Charger-Cable-1M-For-Android-Phone-Gift/32760155383.html</t>
  </si>
  <si>
    <t>538 35 Zaječice</t>
  </si>
  <si>
    <t>Zaječice 20</t>
  </si>
  <si>
    <t>Vladimír Štourač</t>
  </si>
  <si>
    <t>music65</t>
  </si>
  <si>
    <t>(6840772832</t>
  </si>
  <si>
    <t>74705 Opava</t>
  </si>
  <si>
    <t>Na pastvisku 82</t>
  </si>
  <si>
    <t>Mojmír Hochgesandt</t>
  </si>
  <si>
    <t>hochgesandt </t>
  </si>
  <si>
    <t>5 Port HDMI Switch remote</t>
  </si>
  <si>
    <t>http://www.aliexpress.com/item/High-Quality-Mini-IR-Remote-5-Port-HDMI-Switch-5-in-1-Switcher-HDMI-Splitter-HDMI/32695432321.html?spm=2114.13010208.99999999.284.2kEbW3</t>
  </si>
  <si>
    <t>503 41 HRADEC KRÁLOVÉ</t>
  </si>
  <si>
    <t>K ZASTÁVCE 240 </t>
  </si>
  <si>
    <t>JIŘÍ PECHÁNEK </t>
  </si>
  <si>
    <t>kohoutek57</t>
  </si>
  <si>
    <t>(6844505937</t>
  </si>
  <si>
    <t>14900 Praha</t>
  </si>
  <si>
    <t>Radimovická 1422/29</t>
  </si>
  <si>
    <t>Tuan Anh Phung</t>
  </si>
  <si>
    <t>https://www.aliexpress.com/item/Earphone-Adapter-Cable-for-iPhone-7-Plus-Lighting-Cable-for-iPhone-6S-6-SE-3-5mm/32756226736.html</t>
  </si>
  <si>
    <t>(6845657371</t>
  </si>
  <si>
    <t>338 08 Zbiroh</t>
  </si>
  <si>
    <t>Mlečice 46</t>
  </si>
  <si>
    <t>Jitka Nováková</t>
  </si>
  <si>
    <t>JitaNovakova</t>
  </si>
  <si>
    <t>Jira39</t>
  </si>
  <si>
    <t>120 00 Praha</t>
  </si>
  <si>
    <t>Lipova 16</t>
  </si>
  <si>
    <t>Jiri Dohnal</t>
  </si>
  <si>
    <t>FidoCZ1</t>
  </si>
  <si>
    <t>Sokolovská 966/185</t>
  </si>
  <si>
    <t>Michal Mairych </t>
  </si>
  <si>
    <t>https://www.aliexpress.com/item/HL-340-New-USB-to-RS232-COM-Port-Serial-PDA-9-pin-DB9-Cable-Adapter-support/32627383627.html</t>
  </si>
  <si>
    <t>700 30 ostrava</t>
  </si>
  <si>
    <t>petruškova 22</t>
  </si>
  <si>
    <t>david fialek</t>
  </si>
  <si>
    <t>almirek5</t>
  </si>
  <si>
    <t>(6843779459</t>
  </si>
  <si>
    <t>798 11 Prostějov</t>
  </si>
  <si>
    <t>kpt. Nálepky, 79</t>
  </si>
  <si>
    <t>Antonín Hasa</t>
  </si>
  <si>
    <t>Otoman2</t>
  </si>
  <si>
    <t>vogel101</t>
  </si>
  <si>
    <t>570 01 Litomyšl</t>
  </si>
  <si>
    <t>Sadová 878</t>
  </si>
  <si>
    <t>Lukáš Haupt</t>
  </si>
  <si>
    <t>588 56 telč</t>
  </si>
  <si>
    <t>jana žižky 373 </t>
  </si>
  <si>
    <t>roman pittner </t>
  </si>
  <si>
    <t>spity666</t>
  </si>
  <si>
    <t>ram heatsink</t>
  </si>
  <si>
    <t>j0hn51</t>
  </si>
  <si>
    <t>79055 Vidnava</t>
  </si>
  <si>
    <t>Krasov 307</t>
  </si>
  <si>
    <t>Vojtěch Vrtělka</t>
  </si>
  <si>
    <t>Pabloxs23</t>
  </si>
  <si>
    <t>460 06 Liberec</t>
  </si>
  <si>
    <t>Horní Kopečná 403/20</t>
  </si>
  <si>
    <t>Pavel Šikola</t>
  </si>
  <si>
    <t>Havlíčkova 1094 </t>
  </si>
  <si>
    <t>Ivan Sklenář </t>
  </si>
  <si>
    <t>vanjucha</t>
  </si>
  <si>
    <t>AB usb</t>
  </si>
  <si>
    <t>(6835444814</t>
  </si>
  <si>
    <t>Bridlicna 10</t>
  </si>
  <si>
    <t>Kirill Ksenzhek</t>
  </si>
  <si>
    <t>Client:46238319</t>
  </si>
  <si>
    <t>hscm</t>
  </si>
  <si>
    <t>Loreta Nástrojarna s.r.o</t>
  </si>
  <si>
    <t>Pražská 1827</t>
  </si>
  <si>
    <t>Štěpán Gabriel</t>
  </si>
  <si>
    <t>https://www.aliexpress.com/item/40-Pin-CF-To-IDE-Compact-Flash-Card-Adapter-Bootable/1643014454.html</t>
  </si>
  <si>
    <t>MONETAR, a.s.</t>
  </si>
  <si>
    <t>28. října 1495</t>
  </si>
  <si>
    <t>Stanislav Kusý</t>
  </si>
  <si>
    <t>kusys </t>
  </si>
  <si>
    <t>(6832496865</t>
  </si>
  <si>
    <t>TINT s.r.o.</t>
  </si>
  <si>
    <t>Radniční 1248</t>
  </si>
  <si>
    <t>Martin Bluml</t>
  </si>
  <si>
    <t>Maverick_star</t>
  </si>
  <si>
    <t>https://www.aliexpress.com/item/Onleny-Mini-10-to-85-RH-2-5Gbps-250MHz-IR-Remote-5-Port-HDMI-Switch-5/32803643660.html</t>
  </si>
  <si>
    <t>Pavka6666</t>
  </si>
  <si>
    <t xml:space="preserve">54954 Police nad Metují </t>
  </si>
  <si>
    <t>Na sibiři 204</t>
  </si>
  <si>
    <t>Pavel Prouza</t>
  </si>
  <si>
    <t>(6833626626</t>
  </si>
  <si>
    <t>59101 Žďár nad Sázavou</t>
  </si>
  <si>
    <t>Palachova 1776/5</t>
  </si>
  <si>
    <t>Pavel Havlík</t>
  </si>
  <si>
    <t>gerlin</t>
  </si>
  <si>
    <t>https://www.aliexpress.com/item/Anti-Explosion-2-5D-Tempered-Glass-P8-lite-Film-Explosion-Proof-Screen-Protector-For-Huawei-P6/32792935281.html</t>
  </si>
  <si>
    <t>xxraid</t>
  </si>
  <si>
    <t>x306x</t>
  </si>
  <si>
    <t>10 Screen protector film Guard for Sony Xperia Z</t>
  </si>
  <si>
    <t>http://www.aliexpress.com/item/50-lot-Free-Shipping-Anti-Glare-clear-Screen-Protector-For-Sony-Xperia-L-S36h-without-Retail/1427090319.html</t>
  </si>
  <si>
    <t>685 01 Bučovice</t>
  </si>
  <si>
    <t>Trávnická 511</t>
  </si>
  <si>
    <t>Lubomír Orság</t>
  </si>
  <si>
    <t>(6834658091</t>
  </si>
  <si>
    <t>384 81 Čkyně</t>
  </si>
  <si>
    <t>č.p. 50</t>
  </si>
  <si>
    <t>Martin Kučera</t>
  </si>
  <si>
    <t>ramart1</t>
  </si>
  <si>
    <t>Koleje Strahov 6/428</t>
  </si>
  <si>
    <t>16900 Praha 6-Strahov</t>
  </si>
  <si>
    <t>Vaníčkova 315/7</t>
  </si>
  <si>
    <t>Lubomír Baloun</t>
  </si>
  <si>
    <t>Up224</t>
  </si>
  <si>
    <t>https://www.aliexpress.com/item/Optional-3-in-1-USB-2-0-To-IDE-SATA-2-5-3-5-Hard-Drive/32794102102.html</t>
  </si>
  <si>
    <t>Makovského 5</t>
  </si>
  <si>
    <t>Miroslav Kuneš</t>
  </si>
  <si>
    <t>Kptrcka</t>
  </si>
  <si>
    <t>(6837011918</t>
  </si>
  <si>
    <t>542 32 Úpice</t>
  </si>
  <si>
    <t>Puškinova 825</t>
  </si>
  <si>
    <t>Pavel Koníček</t>
  </si>
  <si>
    <t>truko</t>
  </si>
  <si>
    <t>05.06.2017re</t>
  </si>
  <si>
    <t>(6834458390</t>
  </si>
  <si>
    <t>14300 Praha</t>
  </si>
  <si>
    <t>Petr Herzan</t>
  </si>
  <si>
    <t>x41x</t>
  </si>
  <si>
    <t>G6 glass</t>
  </si>
  <si>
    <t>bonnet</t>
  </si>
  <si>
    <t>(6837638316</t>
  </si>
  <si>
    <t>Bukurešťská 2794/5</t>
  </si>
  <si>
    <t>Zdeněk Panák</t>
  </si>
  <si>
    <t>zdenekT4</t>
  </si>
  <si>
    <t>ASAPmem</t>
  </si>
  <si>
    <t>https://www.aliexpress.com/item/USB-3-0-2-5-inch-HDD-Enclosure-Hard-External-HDD-SSD-Case-SATA-External-Disk/32809021208.html</t>
  </si>
  <si>
    <t>294 21 Bělá pod Bezdězem</t>
  </si>
  <si>
    <t>Jana Krouského 916</t>
  </si>
  <si>
    <t>Tomáš Dvořák</t>
  </si>
  <si>
    <t>273 22 kmetiněves</t>
  </si>
  <si>
    <t>kmetiněves 115</t>
  </si>
  <si>
    <t>mira marton</t>
  </si>
  <si>
    <t>martym66</t>
  </si>
  <si>
    <t>(6828717742</t>
  </si>
  <si>
    <t xml:space="preserve">615 00 Brno </t>
  </si>
  <si>
    <t>Stará osada 25</t>
  </si>
  <si>
    <t>David Bezděk</t>
  </si>
  <si>
    <t>evzajimbo</t>
  </si>
  <si>
    <t>(6833605787</t>
  </si>
  <si>
    <t>26102 Příbram</t>
  </si>
  <si>
    <t>Komenského 407</t>
  </si>
  <si>
    <t>Darina Kořínková</t>
  </si>
  <si>
    <t>ROM1981AN</t>
  </si>
  <si>
    <t>zutom1</t>
  </si>
  <si>
    <t>28901 Dymokury</t>
  </si>
  <si>
    <t>Černá Hora 28 </t>
  </si>
  <si>
    <t>Zuzana Fidlerová </t>
  </si>
  <si>
    <t>https://www.aliexpress.com/item/Hot-SATA-Power-Cable-15-Pin-To-6-Pin-PCI-EXPRESS-PCI-E-Sata-Graphics-Converter/32785448024.html?</t>
  </si>
  <si>
    <t>bezdekovi</t>
  </si>
  <si>
    <t>x365x</t>
  </si>
  <si>
    <t>Screen Lenovo S850</t>
  </si>
  <si>
    <t>Jižní 1967</t>
  </si>
  <si>
    <t>Martin Bezděk</t>
  </si>
  <si>
    <t>DMOC87</t>
  </si>
  <si>
    <t>https://www.aliexpress.com/item/2-Dual-Port-USB-3-0-HUB-Express-Card-ExpressCard-54mm-Hidden-Adapter-for-Laptop/32708475595.html</t>
  </si>
  <si>
    <t>(6828384224</t>
  </si>
  <si>
    <t>74258 Příbor</t>
  </si>
  <si>
    <t>Štramberská 1389</t>
  </si>
  <si>
    <t>Lucie Konečná</t>
  </si>
  <si>
    <t>Lfree1</t>
  </si>
  <si>
    <t>http://www.aliexpress.com/item/Rainbow-Gradient-Color-Silicon-Back-Cover-Cases-for-Xiaomi-Mi4-Mi4s-Mi4C-Mi5-Mi-5-Max/32722438991.html?spm=2114.13010208.99999999.269.fw86Jx</t>
  </si>
  <si>
    <t>Renault</t>
  </si>
  <si>
    <t>18600 Praha</t>
  </si>
  <si>
    <t>Pobřežní 620/3</t>
  </si>
  <si>
    <t>Dalibor Moc</t>
  </si>
  <si>
    <t>blk</t>
  </si>
  <si>
    <t>Saská 191/59</t>
  </si>
  <si>
    <t>Jerzy Palac</t>
  </si>
  <si>
    <t>Jurek-cz</t>
  </si>
  <si>
    <t>(6829983384</t>
  </si>
  <si>
    <t>Pražská 1055</t>
  </si>
  <si>
    <t>Miloslav Lapka</t>
  </si>
  <si>
    <t>zralok2000</t>
  </si>
  <si>
    <t>https://www.aliexpress.com/item/Adroit-1PC-Black-USB-2-0-Card-Reader-for-SD-XD-MMC-MS-CF-SDHC-TF/32590415652.html</t>
  </si>
  <si>
    <t>(6829841668</t>
  </si>
  <si>
    <t>Osetá 623</t>
  </si>
  <si>
    <t>Miroslav Bradáč</t>
  </si>
  <si>
    <t>Rosomak2093</t>
  </si>
  <si>
    <t>Stani_St</t>
  </si>
  <si>
    <t>Kuršova 5</t>
  </si>
  <si>
    <t>Stanislav Spunda</t>
  </si>
  <si>
    <t>(6825561813</t>
  </si>
  <si>
    <t>148 00 Praha</t>
  </si>
  <si>
    <t>K Zelené louce 2a</t>
  </si>
  <si>
    <t>Milan Zapletal</t>
  </si>
  <si>
    <t>Lick_182</t>
  </si>
  <si>
    <t>Jílovská 1155/51 </t>
  </si>
  <si>
    <t>Milan Matějka </t>
  </si>
  <si>
    <t>Buraros</t>
  </si>
  <si>
    <t>(6827301761</t>
  </si>
  <si>
    <t>664 05 Tvarožná</t>
  </si>
  <si>
    <t>U kostela 36</t>
  </si>
  <si>
    <t>Petra Vojtová</t>
  </si>
  <si>
    <t>Petulinka20</t>
  </si>
  <si>
    <t>xcpx</t>
  </si>
  <si>
    <t>https://www.aliexpress.com/item/2-5D-9H-Screen-Protector-Tempered-Glass-For-Samsung-Galaxy-Grand-Prime-Core-2-S3-S4/32795087207.html</t>
  </si>
  <si>
    <t>(6826807361</t>
  </si>
  <si>
    <t>CZ.NIC, z.s.p.o.</t>
  </si>
  <si>
    <t>Milesovska 5</t>
  </si>
  <si>
    <t>Tomáš Rykl</t>
  </si>
  <si>
    <t>Alfieri21</t>
  </si>
  <si>
    <t>old_computers</t>
  </si>
  <si>
    <t>35604 Dolní Rychnov</t>
  </si>
  <si>
    <t>Bergmannova 134</t>
  </si>
  <si>
    <t>Milan Zítek</t>
  </si>
  <si>
    <t>267 61 Cerhovice</t>
  </si>
  <si>
    <t>Drozdov 59 </t>
  </si>
  <si>
    <t>Martin Glozar </t>
  </si>
  <si>
    <t>Agene</t>
  </si>
  <si>
    <t>https://www.aliexpress.com/item/Factory-price-NGFF-M-2-SSD-Solid-State-Drive-To-2-5Inch-SATA-Interface-Adapter-Converter/32612476441.html</t>
  </si>
  <si>
    <t>53009 Pardubice</t>
  </si>
  <si>
    <t>Bělehradská 379 </t>
  </si>
  <si>
    <t>Petr Bláha </t>
  </si>
  <si>
    <t>JouzaBajaja</t>
  </si>
  <si>
    <t>29.05.2017re</t>
  </si>
  <si>
    <t>(6828282304</t>
  </si>
  <si>
    <t>783 47 Hnevotin</t>
  </si>
  <si>
    <t>Hnevotin 24</t>
  </si>
  <si>
    <t>Vladimír Otáhal</t>
  </si>
  <si>
    <t>otavaOO7 </t>
  </si>
  <si>
    <t>(6827213455</t>
  </si>
  <si>
    <t>Restaurace Klášterní šenk</t>
  </si>
  <si>
    <t>16900 Praha</t>
  </si>
  <si>
    <t>Markétská 28/1</t>
  </si>
  <si>
    <t>Tomáš Caska</t>
  </si>
  <si>
    <t>casa999</t>
  </si>
  <si>
    <t>https://www.aliexpress.com/item/Compact-Flash-CF-to-PC-Card-PCMCIA-Adapter-Cards-Reader-for-Laptop-Notebook-Drop-shipping/32685850857.html</t>
  </si>
  <si>
    <t>(6828071802</t>
  </si>
  <si>
    <t>Frýdlantská 1298</t>
  </si>
  <si>
    <t>Trojan Jiří</t>
  </si>
  <si>
    <t>tarantule00</t>
  </si>
  <si>
    <t>http://www.aliexpress.com/item/USB-Cable-12P-for-Olympus-CB-USB5-FE-SP-Stylus-Series/32395698838.html</t>
  </si>
  <si>
    <t>(6821787229</t>
  </si>
  <si>
    <t>100 00 Praha</t>
  </si>
  <si>
    <t>Věšínova 4</t>
  </si>
  <si>
    <t>Michal Svoboda</t>
  </si>
  <si>
    <t>michalikariam </t>
  </si>
  <si>
    <t>(6823609712</t>
  </si>
  <si>
    <t>357 31 Horní Slavkov</t>
  </si>
  <si>
    <t>Luční 271</t>
  </si>
  <si>
    <t>Jaromír Straka</t>
  </si>
  <si>
    <t>jarykin</t>
  </si>
  <si>
    <t>https://www.aliexpress.com/item/2016-Gigabit-Ethernet-PCI-Express-PCI-E-Network-Controller-Card-1000-Base-T-10-100-1000Mbps/32647277857.html</t>
  </si>
  <si>
    <t>(6822984237</t>
  </si>
  <si>
    <t>26242 Vranovice</t>
  </si>
  <si>
    <t>Vranovice 20</t>
  </si>
  <si>
    <t>Adam Weyr</t>
  </si>
  <si>
    <t>lachtana</t>
  </si>
  <si>
    <t>https://www.aliexpress.com/item/NEW-2-Port-USB-3-0-Express-Card-ExpressCard-34mm-54mm-Hidden-Adapter-For-Laptop/32769320567.html</t>
  </si>
  <si>
    <t>lubo157</t>
  </si>
  <si>
    <t>403 40 Ústí nad Labem</t>
  </si>
  <si>
    <t>Jahodová 173</t>
  </si>
  <si>
    <t>Luboš Mareček</t>
  </si>
  <si>
    <t>(6822964291</t>
  </si>
  <si>
    <t>33842 Hrádek</t>
  </si>
  <si>
    <t>1. Máje 182</t>
  </si>
  <si>
    <t>Milan Kubizňák</t>
  </si>
  <si>
    <t>yago181</t>
  </si>
  <si>
    <t>363 01 OSTROV</t>
  </si>
  <si>
    <t>Karlovarská 235 </t>
  </si>
  <si>
    <t>Radovan Lehký </t>
  </si>
  <si>
    <t>Radovan_2006</t>
  </si>
  <si>
    <t>x112x</t>
  </si>
  <si>
    <t>Screen Lenovo 7" IdeaTab A1000</t>
  </si>
  <si>
    <t>http://www.aliexpress.com/item/50pcs-lot-Wholesale-Clear-Full-Screen-Protectors-for-Lenovo-IdeaTab-A1000-Protective-Film-No-Retail-Package/901495185.html</t>
  </si>
  <si>
    <t>(6821547462</t>
  </si>
  <si>
    <t>382 79 Frymburk</t>
  </si>
  <si>
    <t>Frymburk 93</t>
  </si>
  <si>
    <t>Pavel Strnka</t>
  </si>
  <si>
    <t>prap</t>
  </si>
  <si>
    <t>270 54 Řevničov</t>
  </si>
  <si>
    <t>Kroučová 47 </t>
  </si>
  <si>
    <t>Aleš Miláček </t>
  </si>
  <si>
    <t>amilacek</t>
  </si>
  <si>
    <t>(6820001219</t>
  </si>
  <si>
    <t>Killdozer1</t>
  </si>
  <si>
    <t>Olbrachtova 651</t>
  </si>
  <si>
    <t>Petr Majetič</t>
  </si>
  <si>
    <t>(6819014282</t>
  </si>
  <si>
    <t>796 01 Prostějov</t>
  </si>
  <si>
    <t>B.Šmerala 9</t>
  </si>
  <si>
    <t>David Sedláček</t>
  </si>
  <si>
    <t>Jassper97</t>
  </si>
  <si>
    <t>46331 Chrastava</t>
  </si>
  <si>
    <t>Střelecký vrch 670 </t>
  </si>
  <si>
    <t>Barbora Žďárková </t>
  </si>
  <si>
    <t>Beruska-Baruska</t>
  </si>
  <si>
    <t>(6822564678</t>
  </si>
  <si>
    <t>Řevnov 44</t>
  </si>
  <si>
    <t>Jiří Krejčí</t>
  </si>
  <si>
    <t>Krumpeir</t>
  </si>
  <si>
    <t>468 50 Kořenov</t>
  </si>
  <si>
    <t>Polubný 911</t>
  </si>
  <si>
    <t>Jakub Schwedler</t>
  </si>
  <si>
    <t>KSchwedler</t>
  </si>
  <si>
    <t>Chelčického 55/8</t>
  </si>
  <si>
    <t>Jana Janečková</t>
  </si>
  <si>
    <t>R4MKA</t>
  </si>
  <si>
    <t>Jamborova 1531/3</t>
  </si>
  <si>
    <t>Pavel Fiala</t>
  </si>
  <si>
    <t>Pajafik</t>
  </si>
  <si>
    <t>tomass_pohl </t>
  </si>
  <si>
    <t>779 00 olomouc</t>
  </si>
  <si>
    <t>trnkova 6</t>
  </si>
  <si>
    <t>tomas pohlidal</t>
  </si>
  <si>
    <t>769 01 Martinice</t>
  </si>
  <si>
    <t>Martinice 211 </t>
  </si>
  <si>
    <t>Vladimír Prášil </t>
  </si>
  <si>
    <t>andrysek33</t>
  </si>
  <si>
    <t>5230 5800 screen</t>
  </si>
  <si>
    <t>273 72 Šlapanice</t>
  </si>
  <si>
    <t>Horní Kamenice 2</t>
  </si>
  <si>
    <t>Petra Kašpárková</t>
  </si>
  <si>
    <t>1Petra17</t>
  </si>
  <si>
    <t>x517x</t>
  </si>
  <si>
    <t>k6 note tpu clear</t>
  </si>
  <si>
    <t>(6821874659</t>
  </si>
  <si>
    <t>735 61 Chotěbuz</t>
  </si>
  <si>
    <t>Severni č157</t>
  </si>
  <si>
    <t>Miroslav Mazur</t>
  </si>
  <si>
    <t>mirekmazur1</t>
  </si>
  <si>
    <t>https://www.aliexpress.com/item/5-Port-3-Port-HDMI-Switcher-Switch-1080P-Video-Splitter-Amplifier-with-Remote-Control/32734408779.html</t>
  </si>
  <si>
    <t>Happy226</t>
  </si>
  <si>
    <t>U Porcelánky 863</t>
  </si>
  <si>
    <t>Petr Šťastný</t>
  </si>
  <si>
    <t>Blackjack1987 </t>
  </si>
  <si>
    <t>Textilni 28 </t>
  </si>
  <si>
    <t>Martin Buda </t>
  </si>
  <si>
    <t>747 17 Darkovice</t>
  </si>
  <si>
    <t>Zahrádkářů 11/268 </t>
  </si>
  <si>
    <t>Kateřina Kremserova </t>
  </si>
  <si>
    <t>Kremska</t>
  </si>
  <si>
    <t>Obránců míru 164 </t>
  </si>
  <si>
    <t>Stanislav Urban </t>
  </si>
  <si>
    <t>tesnovb</t>
  </si>
  <si>
    <t>Rynárecká 567</t>
  </si>
  <si>
    <t>Lubomír Hron</t>
  </si>
  <si>
    <t>lhron</t>
  </si>
  <si>
    <t>(6822399907</t>
  </si>
  <si>
    <t>330 21 Líně</t>
  </si>
  <si>
    <t>Na Výsluní 554</t>
  </si>
  <si>
    <t>Miroslav Škola</t>
  </si>
  <si>
    <t>maho200</t>
  </si>
  <si>
    <t>x140x</t>
  </si>
  <si>
    <t>ZIF IDE 40</t>
  </si>
  <si>
    <t>poslat 3</t>
  </si>
  <si>
    <t>JVondracek </t>
  </si>
  <si>
    <t>x87x</t>
  </si>
  <si>
    <t>Acer Liquid case Z5 BLK</t>
  </si>
  <si>
    <t>x235x</t>
  </si>
  <si>
    <t>pasta mini</t>
  </si>
  <si>
    <t>VDK Elektronika </t>
  </si>
  <si>
    <t>310 00 PLZEŇ </t>
  </si>
  <si>
    <t>Hodonínská 57 </t>
  </si>
  <si>
    <t>Jiří Vondráček </t>
  </si>
  <si>
    <t>x211x</t>
  </si>
  <si>
    <t>Z5 Screen</t>
  </si>
  <si>
    <t>63500 Brno</t>
  </si>
  <si>
    <t>Vondrákova 651/38</t>
  </si>
  <si>
    <t>Petr Koliba</t>
  </si>
  <si>
    <t>petrikkk</t>
  </si>
  <si>
    <t>(6815144492</t>
  </si>
  <si>
    <t>180 00 Praha 8</t>
  </si>
  <si>
    <t>U libeňského pivovaru 20</t>
  </si>
  <si>
    <t>Miloš Ligač</t>
  </si>
  <si>
    <t>mligac</t>
  </si>
  <si>
    <t>x538x</t>
  </si>
  <si>
    <t>pci-e rs232</t>
  </si>
  <si>
    <t>http://www.aliexpress.com/item/Cheap-PCI-E-Express-to-Dual-Serial-DB9-RS232-2-Port-Controller-Adapter-Card-Add-on/2046595068.html</t>
  </si>
  <si>
    <t>14000 Praha</t>
  </si>
  <si>
    <t>Zdaru 2 </t>
  </si>
  <si>
    <t>H. Muchová </t>
  </si>
  <si>
    <t>Client:46083646</t>
  </si>
  <si>
    <t>E.Beneše 184 </t>
  </si>
  <si>
    <t>Petr Hanuš </t>
  </si>
  <si>
    <t>petinek-p1</t>
  </si>
  <si>
    <t>Purkyňova 847/23</t>
  </si>
  <si>
    <t>Martin Posel</t>
  </si>
  <si>
    <t>DC_tech</t>
  </si>
  <si>
    <t>https://www.aliexpress.com/item/High-Quality-DVI-24-1-Male-to-HDMI-Female-Converter-HDMI-to-DVI-adapter-Support-1080P/32763183524.html</t>
  </si>
  <si>
    <t>58602 Jihlava</t>
  </si>
  <si>
    <t>Heroltice 85</t>
  </si>
  <si>
    <t>Vladimir Musil</t>
  </si>
  <si>
    <t>https://www.aliexpress.com/item/9H-2-5D-Premium-Tempered-Glass-Film-For-Lenovo-A606-A850-A850-A880-A2020-A7010-Screen/32707954808.html</t>
  </si>
  <si>
    <t>https://www.aliexpress.com/item/CH340G-RS232-to-TTL-module-CH340-module-instead-of-PL2303-upgrade-USB-to-serial-port-in/32683148721.html</t>
  </si>
  <si>
    <t>MiPa2008</t>
  </si>
  <si>
    <t>x208x</t>
  </si>
  <si>
    <t>N8 screen</t>
  </si>
  <si>
    <t>Tulipánová 165 </t>
  </si>
  <si>
    <t>Miroslav Pácal </t>
  </si>
  <si>
    <t>(6817202210</t>
  </si>
  <si>
    <t>Rychtářská 2005/6</t>
  </si>
  <si>
    <t>Lenka Rabasová</t>
  </si>
  <si>
    <t>Ramonka21</t>
  </si>
  <si>
    <t>https://www.aliexpress.com/item/For-Huawei-P9-G9-P8-P7-P6-Toughened-glass-film-For-Huawei-P9-lite-P9/32740214026.html</t>
  </si>
  <si>
    <t>(6814308426</t>
  </si>
  <si>
    <t>702 00 Ostrava 2</t>
  </si>
  <si>
    <t>Sportovní 2128/16</t>
  </si>
  <si>
    <t>Lenka Balarinová</t>
  </si>
  <si>
    <t>banole</t>
  </si>
  <si>
    <t>(6813573401</t>
  </si>
  <si>
    <t>Novákovo nám, 693</t>
  </si>
  <si>
    <t>Petr Kubík</t>
  </si>
  <si>
    <t>Kubap-K1</t>
  </si>
  <si>
    <t>https://www.aliexpress.com/item/8-pin-Male-to-USB-Female-OTG-Adapter-Cable-For-Ipad-4-Mini-Air1-2-Ipad/32720054111.html</t>
  </si>
  <si>
    <t>(6814700050</t>
  </si>
  <si>
    <t>Elektrometall - recepce</t>
  </si>
  <si>
    <t>35301 Mariánské Lázně</t>
  </si>
  <si>
    <t>Ke Kasárnům 730/9</t>
  </si>
  <si>
    <t>Martin Mahdal</t>
  </si>
  <si>
    <t>aukrovista</t>
  </si>
  <si>
    <t>772 00 olomouc</t>
  </si>
  <si>
    <t>Přichystalova 42</t>
  </si>
  <si>
    <t>Pavel Derka</t>
  </si>
  <si>
    <t>derkap</t>
  </si>
  <si>
    <t>os</t>
  </si>
  <si>
    <t>droly</t>
  </si>
  <si>
    <t>robertgastan</t>
  </si>
  <si>
    <t>Coolnet s.r.o.</t>
  </si>
  <si>
    <t>687 61 Vlčnov</t>
  </si>
  <si>
    <t>Vlčnov 742</t>
  </si>
  <si>
    <t>Robert Indruch</t>
  </si>
  <si>
    <t>-martin-69</t>
  </si>
  <si>
    <t>http://www.aliexpress.com/item/-/32669533445.html?spm=2114.13010208.99999999.284.SqrOFN</t>
  </si>
  <si>
    <t>(6812849840</t>
  </si>
  <si>
    <t>64471 Brno-Venkov</t>
  </si>
  <si>
    <t>Hvozdec 29</t>
  </si>
  <si>
    <t>Martin Suchánek</t>
  </si>
  <si>
    <t>763 02 Zlín</t>
  </si>
  <si>
    <t>Sokolovská 1154 </t>
  </si>
  <si>
    <t>Ondřej Sladký </t>
  </si>
  <si>
    <t>ondrejsladky</t>
  </si>
  <si>
    <t>x324x</t>
  </si>
  <si>
    <t>BLU hard S8500 Wave</t>
  </si>
  <si>
    <t>yamicity</t>
  </si>
  <si>
    <t>(6813103520</t>
  </si>
  <si>
    <t>15000 Praha 5</t>
  </si>
  <si>
    <t>Holečkova 1205/93</t>
  </si>
  <si>
    <t>Lucie Burešová</t>
  </si>
  <si>
    <t>Eiculinda</t>
  </si>
  <si>
    <t>ČSOB Pojišťovna</t>
  </si>
  <si>
    <t>Riegrovo náměstí 9</t>
  </si>
  <si>
    <t>Vlastimil Novotný</t>
  </si>
  <si>
    <t>vlnovot</t>
  </si>
  <si>
    <t>x195x</t>
  </si>
  <si>
    <t xml:space="preserve"> LCD  Protector Guard For HTC Wildfire G8</t>
  </si>
  <si>
    <t>67154 Grešlové Mýto</t>
  </si>
  <si>
    <t>Pavlice 155</t>
  </si>
  <si>
    <t>Helena Kloudová</t>
  </si>
  <si>
    <t>mona2313</t>
  </si>
  <si>
    <t>(6810439521</t>
  </si>
  <si>
    <t>Nábřeží 1361</t>
  </si>
  <si>
    <t>Roman Krsek</t>
  </si>
  <si>
    <t>romin987654321</t>
  </si>
  <si>
    <t>348 15 Planá</t>
  </si>
  <si>
    <t>Bohušova 771</t>
  </si>
  <si>
    <t>Pavel Růžička</t>
  </si>
  <si>
    <t>RuzenaP</t>
  </si>
  <si>
    <t>(6809865650</t>
  </si>
  <si>
    <t xml:space="preserve">163 00 PRAHA </t>
  </si>
  <si>
    <t>Jiránkova 1136/4</t>
  </si>
  <si>
    <t>Milan Furst</t>
  </si>
  <si>
    <t>muf2</t>
  </si>
  <si>
    <t>x221x</t>
  </si>
  <si>
    <t>163 00 PRAHA 6</t>
  </si>
  <si>
    <t>Vondroušova 1168</t>
  </si>
  <si>
    <t>Zbyněk TOMEK</t>
  </si>
  <si>
    <t>tonywest</t>
  </si>
  <si>
    <t>čtečka big whit</t>
  </si>
  <si>
    <t>Sofijská 2798</t>
  </si>
  <si>
    <t>Karel Kolář</t>
  </si>
  <si>
    <t>kolark</t>
  </si>
  <si>
    <t>https://www.aliexpress.com/item/MOSUNX-Futural-Digital-Hot-Selling-Dual-Power-eSATA-USB-12V-5V-Combo-to-22Pin-SATA-USB/32804165191.html</t>
  </si>
  <si>
    <t>(6812850651</t>
  </si>
  <si>
    <t>61300 Brno</t>
  </si>
  <si>
    <t>Merhautova 92</t>
  </si>
  <si>
    <t>Jakub Streit</t>
  </si>
  <si>
    <t>bittluka</t>
  </si>
  <si>
    <t>(6812010727</t>
  </si>
  <si>
    <t>Táborská 1812</t>
  </si>
  <si>
    <t>Michal Zajíček</t>
  </si>
  <si>
    <t>mik848</t>
  </si>
  <si>
    <t>https://www.aliexpress.com/item/10-PCS-lowest-price-PS-2-PS-2-male-to-USB-female-mouse-passive-adapter-Green/32621707997.html</t>
  </si>
  <si>
    <t>Česká 4</t>
  </si>
  <si>
    <t>Miroslav Kuřitka</t>
  </si>
  <si>
    <t>miradave</t>
  </si>
  <si>
    <t>XBOX 360 av cable</t>
  </si>
  <si>
    <t>https://www.aliexpress.com/item/New-Arrivel-Audio-Video-Composite-AV-RCA-Cable-Cord-for-Xbox-360-1-8M-Gold-Plated/32752167992.html</t>
  </si>
  <si>
    <t>cairo3</t>
  </si>
  <si>
    <t>Jílová 4568</t>
  </si>
  <si>
    <t>Miroslav Urban</t>
  </si>
  <si>
    <t>https://www.aliexpress.com/item/Blue-1TB-USB-2-0-SATA-inch-HD-HDD-Hard-Disk-Drive-Enclosure-External-Case-Box/32705502888.html</t>
  </si>
  <si>
    <t>x105x</t>
  </si>
  <si>
    <t>RJ45 splitter</t>
  </si>
  <si>
    <t>http://www.aliexpress.com/item/10pcs-lot-RJ45-Splitter-1to2-Network-Ethernet-Connecter-Adapter/1580886636.html</t>
  </si>
  <si>
    <t>(6810243433</t>
  </si>
  <si>
    <t>294 26 kovanec</t>
  </si>
  <si>
    <t>KOVANEC 1</t>
  </si>
  <si>
    <t>martin klima</t>
  </si>
  <si>
    <t>klimacekm</t>
  </si>
  <si>
    <t>mini car charger 3x</t>
  </si>
  <si>
    <t>61832 Brno</t>
  </si>
  <si>
    <t>Huskova 2 </t>
  </si>
  <si>
    <t>Igor Szlauer </t>
  </si>
  <si>
    <t>BEZ</t>
  </si>
  <si>
    <t>75301 Hranice</t>
  </si>
  <si>
    <t>Struhlovsko 1404</t>
  </si>
  <si>
    <t>Jiří Volf</t>
  </si>
  <si>
    <t>(6812381952</t>
  </si>
  <si>
    <t>503 27 Lhota pod Libčany</t>
  </si>
  <si>
    <t>Želí 25</t>
  </si>
  <si>
    <t>Jiří Horský</t>
  </si>
  <si>
    <t>horac_j</t>
  </si>
  <si>
    <t>Nepomucká 88 </t>
  </si>
  <si>
    <t>Libor Jirák </t>
  </si>
  <si>
    <t>757 01 Valašské Meziříčí</t>
  </si>
  <si>
    <t>U vodojemu 1168</t>
  </si>
  <si>
    <t>Václav Jasný</t>
  </si>
  <si>
    <t>jasanek58</t>
  </si>
  <si>
    <t>https://www.aliexpress.com/item/Clear-Ultra-Thin-Soft-Cover-Case-For-Lenovo-A2010-A319-A328-S90-P70-A6000-A7000-Vibe/32779924978.html</t>
  </si>
  <si>
    <t>734 01 Karvina</t>
  </si>
  <si>
    <t>Kosmonautu 608/39</t>
  </si>
  <si>
    <t>Ladislav Kandra</t>
  </si>
  <si>
    <t>lumpik7</t>
  </si>
  <si>
    <t>(6807417517</t>
  </si>
  <si>
    <t>664 64 Moravské Bránice</t>
  </si>
  <si>
    <t>Moravské Bránice 134</t>
  </si>
  <si>
    <t>radek pirožek</t>
  </si>
  <si>
    <t>castorrado</t>
  </si>
  <si>
    <t>https://www.aliexpress.com/item/1000Mbps-Gigabit-Ethernet-PCI-Express-PCI-E-Network-Card-10-100-1000M-RTL8111C-RJ45-LAN-Adapter/32725988716.html</t>
  </si>
  <si>
    <t>stovka646 </t>
  </si>
  <si>
    <t>763 63 Halenkovice</t>
  </si>
  <si>
    <t>Dolina 646 </t>
  </si>
  <si>
    <t>Antonín Hučík </t>
  </si>
  <si>
    <t>https://www.aliexpress.com/item/In-stock-Universal-Mini-USB-Female-to-Micro-USB-Male-Connector-Adapter-Convertor-Newest/32650728662.html</t>
  </si>
  <si>
    <t>Mikulášovice 871 </t>
  </si>
  <si>
    <t>Renata Grundzová </t>
  </si>
  <si>
    <t>renca2308</t>
  </si>
  <si>
    <t>https://www.aliexpress.com/item/1-8M-6ft-Composite-Audio-Video-Composite-AV-RCA-Cable-Cord-for-Xbox-360-NI5L/32745256172.html</t>
  </si>
  <si>
    <t>Martin_J_72</t>
  </si>
  <si>
    <t>28.05.2017re</t>
  </si>
  <si>
    <t xml:space="preserve">289 17 Semice </t>
  </si>
  <si>
    <t>Semice 237</t>
  </si>
  <si>
    <t>Martin Jindřich</t>
  </si>
  <si>
    <t>https://www.aliexpress.com/item/9h-0-3mm-Tempered-Glass-Film-For-Song-Xperia-Z1-z2-z3-z4-Z5-Z-L36H/32718795787.html</t>
  </si>
  <si>
    <t>(6806396564</t>
  </si>
  <si>
    <t>Neumannova 1192</t>
  </si>
  <si>
    <t>Hubert Valenta</t>
  </si>
  <si>
    <t>HUGOHUBERT </t>
  </si>
  <si>
    <t>Samsung A3 wallet motýl</t>
  </si>
  <si>
    <t>http://www.aliexpress.com/item/For-Samsung-Galaxy-A3-Butterfly-Stand-Wallet-Flip-PU-Leather-Case-Cover-Pouch/32612028925.html?spm=2114.13010208.99999999.293.DU5xpM</t>
  </si>
  <si>
    <t>Desort</t>
  </si>
  <si>
    <t>https://www.aliexpress.com/item/High-Quality-10PCS-Molex-4-Pin-to-PCI-E-6-Pin-Power-Converter-Adapter-Connector-Cable/32752277483.html</t>
  </si>
  <si>
    <t>16500 Praha</t>
  </si>
  <si>
    <t>Keltů 920/3</t>
  </si>
  <si>
    <t>Martin Hrdlička</t>
  </si>
  <si>
    <t>amrtin</t>
  </si>
  <si>
    <t xml:space="preserve">338 42 Hrádek </t>
  </si>
  <si>
    <t>1.máje 167</t>
  </si>
  <si>
    <t>Vladislav Desort</t>
  </si>
  <si>
    <t>(6804078988</t>
  </si>
  <si>
    <t>504 01 Nový Bydžov</t>
  </si>
  <si>
    <t>Husova 1168</t>
  </si>
  <si>
    <t>Hana Volná</t>
  </si>
  <si>
    <t>hanuliiik</t>
  </si>
  <si>
    <t>petrbok</t>
  </si>
  <si>
    <t>x357x</t>
  </si>
  <si>
    <t>NOKIA 700 screen</t>
  </si>
  <si>
    <t>key-buy</t>
  </si>
  <si>
    <t>Pod Nemocnicí 116</t>
  </si>
  <si>
    <t>Michael Pivetz</t>
  </si>
  <si>
    <t>x126x</t>
  </si>
  <si>
    <t>For Nokia 700 TPU pink</t>
  </si>
  <si>
    <t>patwong369</t>
  </si>
  <si>
    <t>drezina3</t>
  </si>
  <si>
    <t>405 05 Děčín</t>
  </si>
  <si>
    <t>Košická 243 </t>
  </si>
  <si>
    <t>Iveta kočí </t>
  </si>
  <si>
    <t>(6803583422</t>
  </si>
  <si>
    <t>HankaHi </t>
  </si>
  <si>
    <t>149 00 Praha</t>
  </si>
  <si>
    <t>Hekrova 852</t>
  </si>
  <si>
    <t>Hana Himmerová</t>
  </si>
  <si>
    <t>(6806431967</t>
  </si>
  <si>
    <t>Komenského 46/4</t>
  </si>
  <si>
    <t>Jiří Petrák</t>
  </si>
  <si>
    <t>mustafik2</t>
  </si>
  <si>
    <t>(6804495111</t>
  </si>
  <si>
    <t>Šeříková 2835</t>
  </si>
  <si>
    <t>Milan Vlasák</t>
  </si>
  <si>
    <t>2835 </t>
  </si>
  <si>
    <t>Lubina 519 </t>
  </si>
  <si>
    <t>Lukáš Had </t>
  </si>
  <si>
    <t>LukysHad</t>
  </si>
  <si>
    <t>684 01 Slavkov u Brna</t>
  </si>
  <si>
    <t>Zlatá hora 1236 </t>
  </si>
  <si>
    <t>Jiří Florian </t>
  </si>
  <si>
    <t>maly-jura</t>
  </si>
  <si>
    <t>spirithead</t>
  </si>
  <si>
    <t>kostička</t>
  </si>
  <si>
    <t>https://www.aliexpress.com/item/Metal-hemp-rope-braided-USB-Charging-Cable-For-iPhone-5-5s-6s-6-7-Plus-Mobile/32749485156.html</t>
  </si>
  <si>
    <t>747 06 Opava</t>
  </si>
  <si>
    <t>Jasná 1 </t>
  </si>
  <si>
    <t>Michal Vláčil </t>
  </si>
  <si>
    <t>bastuck</t>
  </si>
  <si>
    <t>https://www.aliexpress.com/item/Great-Hot-Selling-Using-For-Pet-Dog-Rubber-Teeth-Chew-Training-Toys-with-Thorn-Ring-Dental/32787683819.html</t>
  </si>
  <si>
    <t xml:space="preserve"> </t>
  </si>
  <si>
    <t>783 12 Pňovice</t>
  </si>
  <si>
    <t>č.116</t>
  </si>
  <si>
    <t>Ladislav Kohl</t>
  </si>
  <si>
    <t>LadesFCB</t>
  </si>
  <si>
    <t>https://www.aliexpress.com/item/hot-B39-100pcs-RJ45-RJ11-RJ12-Color-Numeric-Cable-Label-Mark/32787885308.html</t>
  </si>
  <si>
    <t>xitx</t>
  </si>
  <si>
    <t>(6805728702</t>
  </si>
  <si>
    <t>K-Optik</t>
  </si>
  <si>
    <t>Hostinského 1533</t>
  </si>
  <si>
    <t>František Vaňásek</t>
  </si>
  <si>
    <t>ipod 5 kostky</t>
  </si>
  <si>
    <t>http://www.aliexpress.com/item/retro-style-10designs-hot-selling-retail-hybrid-3D-cubes-white-hard-cases-for-ipod-touch-5/32501269898.html?spm=2114.13010208.99999999.268.kgersb</t>
  </si>
  <si>
    <t>Ronovská 442/6</t>
  </si>
  <si>
    <t>Michalfofo</t>
  </si>
  <si>
    <t>(6804500982</t>
  </si>
  <si>
    <t>Skřivánčí pole 886</t>
  </si>
  <si>
    <t>Martina Gazdíková</t>
  </si>
  <si>
    <t>GazdaHu</t>
  </si>
  <si>
    <t>Veselá 230 </t>
  </si>
  <si>
    <t>Karla Kalousková </t>
  </si>
  <si>
    <t>Halibela16</t>
  </si>
  <si>
    <t>xy360x</t>
  </si>
  <si>
    <t>Huawei y360 blu</t>
  </si>
  <si>
    <t>vlastvs</t>
  </si>
  <si>
    <t>https://www.aliexpress.com/item/CAA-New-USB-2-0-to-IDE-SATA-S-ATA-2-5-3-5-Adapter-Cable/32702546799.html</t>
  </si>
  <si>
    <t>Novosady 1565</t>
  </si>
  <si>
    <t>Vlastimil Veselý</t>
  </si>
  <si>
    <t>389 01 Vodňany</t>
  </si>
  <si>
    <t>Mokrého 141</t>
  </si>
  <si>
    <t>Petr Novák</t>
  </si>
  <si>
    <t>peterssonn</t>
  </si>
  <si>
    <t>ricjazza</t>
  </si>
  <si>
    <t>ram heatsink blk</t>
  </si>
  <si>
    <t>370 01 Ceske Budejovice</t>
  </si>
  <si>
    <t>lidicka 63 </t>
  </si>
  <si>
    <t>Rumen Iliev Cvetkov </t>
  </si>
  <si>
    <t>x154x</t>
  </si>
  <si>
    <t>USB Current and Voltage Tester</t>
  </si>
  <si>
    <t>Drážďanská 23</t>
  </si>
  <si>
    <t>Tomáš Rouha</t>
  </si>
  <si>
    <t>Samsung audio kov</t>
  </si>
  <si>
    <t xml:space="preserve">eshopeveryday </t>
  </si>
  <si>
    <t>74753 Jakartovice</t>
  </si>
  <si>
    <t>Jakartovice 113</t>
  </si>
  <si>
    <t>Jan Pekárek</t>
  </si>
  <si>
    <t>https://www.aliexpress.com/item/High-Quality-Mini-IR-Remote-5-Port-HDMI-Switch-5-in-1-Switcher-HDMI-Splitter-HDMI/32695432321.html</t>
  </si>
  <si>
    <t>(6798642208</t>
  </si>
  <si>
    <t>582 82 Golčův Jeníkov</t>
  </si>
  <si>
    <t>Komenského 414</t>
  </si>
  <si>
    <t>Michal Škvařil</t>
  </si>
  <si>
    <t>Mikis25</t>
  </si>
  <si>
    <t>Evik130</t>
  </si>
  <si>
    <t>503 51 Chlumec n/C</t>
  </si>
  <si>
    <t>Nové Město n C 78</t>
  </si>
  <si>
    <t>Eva Krejčová</t>
  </si>
  <si>
    <t>https://www.aliexpress.com/item/Lowest-Price-Fast-Selling-10X-CR1220-ECR1220-DL1220-LM1220-KCR1220-3V-CELL-BATTERY-WATCH-BUTTON/32783679718.html</t>
  </si>
  <si>
    <t>Bratří Hlaviců 100</t>
  </si>
  <si>
    <t>Simona Nováková</t>
  </si>
  <si>
    <t>Momonka77</t>
  </si>
  <si>
    <t>x469x</t>
  </si>
  <si>
    <t>p9 lite gradient</t>
  </si>
  <si>
    <t>Zlámanka 73</t>
  </si>
  <si>
    <t>Vladimír Kočař</t>
  </si>
  <si>
    <t>kurzor1</t>
  </si>
  <si>
    <t>Leonka1988</t>
  </si>
  <si>
    <t>Dual 2 Port USB Car Charger kytka</t>
  </si>
  <si>
    <t>http://www.aliexpress.com/item/Newest-Lighting-Rose-Car-Charger-Adapter-Universal-Dual-2-Ports-USB-Car-Charger-Adapter-For-iPhone/32312020669.html</t>
  </si>
  <si>
    <t>(6804571168</t>
  </si>
  <si>
    <t>78349 Lutín</t>
  </si>
  <si>
    <t>Třebčín 229</t>
  </si>
  <si>
    <t>Martina Korčáková</t>
  </si>
  <si>
    <t>xz3sx</t>
  </si>
  <si>
    <t>Z3 compact screen</t>
  </si>
  <si>
    <t>peterek0007</t>
  </si>
  <si>
    <t>739 97 Hrádek ve Slezsku</t>
  </si>
  <si>
    <t>Hrádek 418 </t>
  </si>
  <si>
    <t>Petr Lubowiecki </t>
  </si>
  <si>
    <t>5800 screen x292x</t>
  </si>
  <si>
    <t>Kesony</t>
  </si>
  <si>
    <t>https://www.aliexpress.com/item/2-Port-Hidden-USB-3-0-EXPRESSCARD-Expansion-Card-for-Laptop/32768865844.html</t>
  </si>
  <si>
    <t>x107x</t>
  </si>
  <si>
    <t>IDE SATA opačně</t>
  </si>
  <si>
    <t>https://www.aliexpress.com/item/Factory-price-15-Pin-SATA-Male-to-2-Female-4-Pin-Molex-Female-IDE-HDD-Power/32743095764.html</t>
  </si>
  <si>
    <t>(6796332096</t>
  </si>
  <si>
    <t>KESONy</t>
  </si>
  <si>
    <t>33033 Město Touškov</t>
  </si>
  <si>
    <t>Lesní 597</t>
  </si>
  <si>
    <t>Petr Nosek</t>
  </si>
  <si>
    <t>(6801794613</t>
  </si>
  <si>
    <t>251 62 Mukařov</t>
  </si>
  <si>
    <t>Bezová 456/1</t>
  </si>
  <si>
    <t>David Dvořák</t>
  </si>
  <si>
    <t>deeneo13</t>
  </si>
  <si>
    <t>https://www.aliexpress.com/item/1Pc-Micro-High-Quality-SD-Card-Adapter-SD-Adapter-TF-Memory-to-Short-For-MacBook-Wholesale/32607334089.html?spm=2114.30010308.3.27.c4TYCe&amp;ws_ab_test=searchweb0_0,searchweb201602_1_10065_10068_10000009_10084_10083_10080_10082_10081_10110_10111_10112_10060_10113_10062_10114_10056_10055_10037_10054_10033_10059_10032_10099_10078_10079_10077_10000012_10103_10073_10102_10000015_10096_10052_10053_10107_10050_10106_10051,searchweb201603_3,afswitch_5_afChannel,single_sort_0_price_asc&amp;btsid=2de68830-56e2-49d3-a9fd-bdc2bd7fa7b4</t>
  </si>
  <si>
    <t>(6801872682</t>
  </si>
  <si>
    <t>Víska 38</t>
  </si>
  <si>
    <t>Jan Lacina</t>
  </si>
  <si>
    <t>IngLacina</t>
  </si>
  <si>
    <t>http://www.aliexpress.com/item/2014-New-Super-Speed-5Gbps-2-Port-USB-3-0-HUB-Controller-PCI-E-Card-4Pin/2038294871.html</t>
  </si>
  <si>
    <t>46346 Příšovice</t>
  </si>
  <si>
    <t>Příšovice 133</t>
  </si>
  <si>
    <t>Tomáš Čapek</t>
  </si>
  <si>
    <t>7+6p Slimline SATA Cable cord for SATA Slim DVD+/-RW Drive + 2p power cable</t>
  </si>
  <si>
    <t>http://www.aliexpress.com/item/Generic-New-Slimline-Sata-13pin-6-7pin-Male-To-Female-Extension-Cable-Notebook-Drive/1220058488.html</t>
  </si>
  <si>
    <t>(6795561350</t>
  </si>
  <si>
    <t>162 00 Praha</t>
  </si>
  <si>
    <t>Dělostřelecká 190/19</t>
  </si>
  <si>
    <t>András Szirányi</t>
  </si>
  <si>
    <t>Bandimalac</t>
  </si>
  <si>
    <t>https://www.aliexpress.com/item/10-X-Serial-ATA-Sata-Hard-Drive-Data-Cable-Lead/32652138920.html</t>
  </si>
  <si>
    <t>(6800454394</t>
  </si>
  <si>
    <t>294 43 Vlkava</t>
  </si>
  <si>
    <t>Za Školou 72</t>
  </si>
  <si>
    <t>Radovan Zeman</t>
  </si>
  <si>
    <t>microsil</t>
  </si>
  <si>
    <t>x496x</t>
  </si>
  <si>
    <t>s5570 diskovany pouzdro mesh</t>
  </si>
  <si>
    <t>dedous3</t>
  </si>
  <si>
    <t>fakturu</t>
  </si>
  <si>
    <t>784 01 OLOMOuC</t>
  </si>
  <si>
    <t>ZEROTIN-LITOVEL 13 </t>
  </si>
  <si>
    <t>MILOS KASPAR </t>
  </si>
  <si>
    <t>768 42 Prusinovice</t>
  </si>
  <si>
    <t>Plačkov 220 </t>
  </si>
  <si>
    <t>Dagmar Lipnerová </t>
  </si>
  <si>
    <t>0dorotka0</t>
  </si>
  <si>
    <t>(6793195799</t>
  </si>
  <si>
    <t>381 01 Český Krumlov</t>
  </si>
  <si>
    <t>Špičák 127</t>
  </si>
  <si>
    <t>Jiří Bárta</t>
  </si>
  <si>
    <t>jirka1317</t>
  </si>
  <si>
    <t>printer A B</t>
  </si>
  <si>
    <t>seki7502</t>
  </si>
  <si>
    <t>73401 Karviná</t>
  </si>
  <si>
    <t>Olbrachtova 698</t>
  </si>
  <si>
    <t>Svatopluk Siekiera</t>
  </si>
  <si>
    <t>https://www.aliexpress.com/item/Car-Universal-12V-24V-To-5V-3-USB-Charger-Adapter-For-Smart-phone-GPS-jan13/32788984214.html</t>
  </si>
  <si>
    <t>(6795683901</t>
  </si>
  <si>
    <t>464 01 Raspenava</t>
  </si>
  <si>
    <t>Liberecká 816</t>
  </si>
  <si>
    <t>Richard Vyšohlíd</t>
  </si>
  <si>
    <t>ervys1</t>
  </si>
  <si>
    <t>x400x</t>
  </si>
  <si>
    <t>Desire 816 glass</t>
  </si>
  <si>
    <t>(6797351442</t>
  </si>
  <si>
    <t>675 56 Dukovany 1</t>
  </si>
  <si>
    <t>Dukovany 305 </t>
  </si>
  <si>
    <t>Vladimír Soukup </t>
  </si>
  <si>
    <t>vladimirsoukup</t>
  </si>
  <si>
    <t>28002 Kolin</t>
  </si>
  <si>
    <t>Roháčova 848/3</t>
  </si>
  <si>
    <t>jiri salac</t>
  </si>
  <si>
    <t>saldik</t>
  </si>
  <si>
    <t>http://www.aliexpress.com/item/9H-Real-Tempered-Glass-For-Vodafone-Smart-Prime-6-Ultra-6-Speed-6-First-6-Screen/32716105878.html?spm=2114.13010208.99999999.261.JV4s5V</t>
  </si>
  <si>
    <t>01.05.2017re</t>
  </si>
  <si>
    <t>(6798033819</t>
  </si>
  <si>
    <t>Čs.armády 798</t>
  </si>
  <si>
    <t>Radomír Uhrin</t>
  </si>
  <si>
    <t>RadomirUhrin</t>
  </si>
  <si>
    <t>https://www.aliexpress.com/item/New-Arrival-Universal-3-1A-Triple-USB-3-Port-Wall-Home-Travel-AC-Charger-Adapter-US/32720121053.html</t>
  </si>
  <si>
    <t>(6793827216</t>
  </si>
  <si>
    <t>Žižkova 20</t>
  </si>
  <si>
    <t>Martin Válek</t>
  </si>
  <si>
    <t>Valdik27</t>
  </si>
  <si>
    <t>i 652</t>
  </si>
  <si>
    <t>468 22 Železný Brod</t>
  </si>
  <si>
    <t>Příkrá 851 </t>
  </si>
  <si>
    <t>Vele Zdenek </t>
  </si>
  <si>
    <t>ok1zvb</t>
  </si>
  <si>
    <t>https://www.aliexpress.com/item/PCMCIA-to-RS232-Serial-DB9-I-O-Card-Adapter-Notebook-PC/32616798389.html</t>
  </si>
  <si>
    <t>739 38 Dolní Domaslavice</t>
  </si>
  <si>
    <t>Dolní Domaslavice 034E </t>
  </si>
  <si>
    <t>HANUŠ IVANEK </t>
  </si>
  <si>
    <t>hananess</t>
  </si>
  <si>
    <t>539 01 Hlinsko</t>
  </si>
  <si>
    <t>Rváčovská 1666</t>
  </si>
  <si>
    <t>Tomáš Bouška</t>
  </si>
  <si>
    <t>Tomanbou</t>
  </si>
  <si>
    <t>Havlíčkova 11a </t>
  </si>
  <si>
    <t>Jakub Tomášek </t>
  </si>
  <si>
    <t>bix16</t>
  </si>
  <si>
    <t>40761 Staré Křečany</t>
  </si>
  <si>
    <t>Staré Křečany 209 </t>
  </si>
  <si>
    <t>Rudolf Dundych </t>
  </si>
  <si>
    <t>jou_2008</t>
  </si>
  <si>
    <t>503 03 Holohlavy</t>
  </si>
  <si>
    <t>U Jordánu 280</t>
  </si>
  <si>
    <t>Aleš Hegr</t>
  </si>
  <si>
    <t>aleshegr</t>
  </si>
  <si>
    <t>(6789952588</t>
  </si>
  <si>
    <t>10100 Praha</t>
  </si>
  <si>
    <t>Madridská 749/24</t>
  </si>
  <si>
    <t>Martin Adam</t>
  </si>
  <si>
    <t>MarekVasicek</t>
  </si>
  <si>
    <t>(6793640632</t>
  </si>
  <si>
    <t>(6795523459</t>
  </si>
  <si>
    <t>338 28 Radnice</t>
  </si>
  <si>
    <t>Sídliště 514</t>
  </si>
  <si>
    <t>Jiří Kolařík</t>
  </si>
  <si>
    <t>JirkaQuakes</t>
  </si>
  <si>
    <t>(6795058161</t>
  </si>
  <si>
    <t>Wavesport</t>
  </si>
  <si>
    <t>Rudolfovská 64</t>
  </si>
  <si>
    <t>Petr Bílek</t>
  </si>
  <si>
    <t>Beelis</t>
  </si>
  <si>
    <t>(6792068799</t>
  </si>
  <si>
    <t>289 02 KNĚŽICE</t>
  </si>
  <si>
    <t>KNĚŽICE ,195</t>
  </si>
  <si>
    <t>VIKTOR TOKAR</t>
  </si>
  <si>
    <t>TOKY</t>
  </si>
  <si>
    <t>http://www.aliexpress.com/item/-/32680991531.html?spm=2114.13010208.99999999.261.iUOSfR</t>
  </si>
  <si>
    <t>Šumavská 28</t>
  </si>
  <si>
    <t>Vlastimil Amcha</t>
  </si>
  <si>
    <t>quickvlasta</t>
  </si>
  <si>
    <t>xi6+x</t>
  </si>
  <si>
    <t>Iphone 6 fullbody</t>
  </si>
  <si>
    <t>Bedřicha Václavka 987/4</t>
  </si>
  <si>
    <t>Marek Skarka</t>
  </si>
  <si>
    <t>Mobisek1</t>
  </si>
  <si>
    <t>x20x</t>
  </si>
  <si>
    <t>G9 glass</t>
  </si>
  <si>
    <t>76832 Zborovice</t>
  </si>
  <si>
    <t>Lesní 201</t>
  </si>
  <si>
    <t>Dáša Majdová</t>
  </si>
  <si>
    <t>739 61 TŘINEC</t>
  </si>
  <si>
    <t>DOLNI LIŠTNA 117</t>
  </si>
  <si>
    <t>LUDVIK TOBOLA</t>
  </si>
  <si>
    <t>PIPOK4</t>
  </si>
  <si>
    <t>Wavex spol.s.r.o.</t>
  </si>
  <si>
    <t>257 24 Chocerady</t>
  </si>
  <si>
    <t>Ostředek 201</t>
  </si>
  <si>
    <t>Petra Walterová</t>
  </si>
  <si>
    <t>petrawalt</t>
  </si>
  <si>
    <t>https://www.aliexpress.com/item/0-3mm-Tempered-Glass-Film-for-Lenovo-Vibe-X2-Arc-Edge-High-Transparent-Screen-Protector-Film/32615202647.html</t>
  </si>
  <si>
    <t>(6795889760</t>
  </si>
  <si>
    <t>150 00 Praha 5</t>
  </si>
  <si>
    <t>Plzeňská 650</t>
  </si>
  <si>
    <t>Ivana Smolková</t>
  </si>
  <si>
    <t>0koala0</t>
  </si>
  <si>
    <t>kvapa1</t>
  </si>
  <si>
    <t>503 51 Chlumec nad Cidlinou</t>
  </si>
  <si>
    <t>Škroupova 700</t>
  </si>
  <si>
    <t>Jiří Kvapil</t>
  </si>
  <si>
    <t>(6787901162</t>
  </si>
  <si>
    <t>Šedivec 55</t>
  </si>
  <si>
    <t>Miroslav Chvosta</t>
  </si>
  <si>
    <t>lukkke6060</t>
  </si>
  <si>
    <t>x145x</t>
  </si>
  <si>
    <t>Mini USB to Micro USB  (mini samec)</t>
  </si>
  <si>
    <t>Fojtyk</t>
  </si>
  <si>
    <t>739 95 Bystřice</t>
  </si>
  <si>
    <t>Nýdecká 1082</t>
  </si>
  <si>
    <t>Vojtěch Sikora</t>
  </si>
  <si>
    <t>348 02 Bor</t>
  </si>
  <si>
    <t>Racov 37 </t>
  </si>
  <si>
    <t>Karel Veřtat </t>
  </si>
  <si>
    <t>vk2305 </t>
  </si>
  <si>
    <t>xkort05</t>
  </si>
  <si>
    <t>140 00 Praha</t>
  </si>
  <si>
    <t>Družstevní ochoz 11 </t>
  </si>
  <si>
    <t>Tomáš Kořínek </t>
  </si>
  <si>
    <t>sefferCZ</t>
  </si>
  <si>
    <t>sata</t>
  </si>
  <si>
    <t>(6792249704</t>
  </si>
  <si>
    <t>Bike servis NOPOOR</t>
  </si>
  <si>
    <t>35735 Chodov</t>
  </si>
  <si>
    <t>Karlovarská 1155</t>
  </si>
  <si>
    <t>Imrich Fél</t>
  </si>
  <si>
    <t>imrichfel</t>
  </si>
  <si>
    <t>https://www.aliexpress.com/item/CES-New-Black-DB25-Parallel-Port-IEEE-1284-Printer-PCI-Controller-Card-Adapter/32743883433.html?</t>
  </si>
  <si>
    <t>73506 Karviná</t>
  </si>
  <si>
    <t>U svobodáren 1299/6</t>
  </si>
  <si>
    <t>Ivo Šeffer</t>
  </si>
  <si>
    <t>(6794253669</t>
  </si>
  <si>
    <t>https://www.aliexpress.com/item/Hot-CF-to-IDE-Compact-Flash-Card-Adapter-Bootable-40pin-CF-to-IDE-3-5-HDD/32318525930.html</t>
  </si>
  <si>
    <t>http://www.aliexpress.com/item/Slim-and-Portable-USB-2-0-Enclosure-External-Hard-Case-for-SATA-2-5-Hard-Disk/32706039023.html?spm=2114.13010208.99999999.277.p8ePF9</t>
  </si>
  <si>
    <t>679 02 Rájec-Jestřebí</t>
  </si>
  <si>
    <t>Hřbitovní 116</t>
  </si>
  <si>
    <t>Tomas Havelka</t>
  </si>
  <si>
    <t>vysersivoko</t>
  </si>
  <si>
    <t>Huawei P8 Screen</t>
  </si>
  <si>
    <t>Cina84</t>
  </si>
  <si>
    <t>61800 Brno</t>
  </si>
  <si>
    <t>Spáčilova 1109/15</t>
  </si>
  <si>
    <t>Lucie Hrabinová</t>
  </si>
  <si>
    <t>číslo</t>
  </si>
  <si>
    <t>(6790094110</t>
  </si>
  <si>
    <t>506 01 Jičín</t>
  </si>
  <si>
    <t>Jungmannova 482</t>
  </si>
  <si>
    <t>Milan Singer</t>
  </si>
  <si>
    <t>Tyger1000</t>
  </si>
  <si>
    <t>x546x</t>
  </si>
  <si>
    <t>OTG micro USB 3</t>
  </si>
  <si>
    <t>(6788563742</t>
  </si>
  <si>
    <t>Jana Masaryka 1</t>
  </si>
  <si>
    <t>Zuzana Pauzarová</t>
  </si>
  <si>
    <t>pauzy</t>
  </si>
  <si>
    <t>xp70x</t>
  </si>
  <si>
    <t>Lenovo P70 clear</t>
  </si>
  <si>
    <t>533 04 Sezemice</t>
  </si>
  <si>
    <t>Újezd 25</t>
  </si>
  <si>
    <t>Luboš Süssenbeck</t>
  </si>
  <si>
    <t>super_1_2_3</t>
  </si>
  <si>
    <t>screens S7562</t>
  </si>
  <si>
    <t>(6791362756</t>
  </si>
  <si>
    <t>252 06 Davle</t>
  </si>
  <si>
    <t>Bratřínov17</t>
  </si>
  <si>
    <t>david hrabě</t>
  </si>
  <si>
    <t>dino_2011</t>
  </si>
  <si>
    <t>lukkov19</t>
  </si>
  <si>
    <t>Husova 603</t>
  </si>
  <si>
    <t>Markéta Kalvodová</t>
  </si>
  <si>
    <t>p9 lite clear</t>
  </si>
  <si>
    <t>https://www.aliexpress.com/item/New-Soft-TPU-Gel-Silicon-Slim-Ultra-Thin-Case-Cover-For-Huawei-Maimang-5-G9-P9/32753964763.html</t>
  </si>
  <si>
    <t>671 69 Hevlín</t>
  </si>
  <si>
    <t>Hevlín 500 </t>
  </si>
  <si>
    <t>Drahomír Nosek </t>
  </si>
  <si>
    <t>dranos</t>
  </si>
  <si>
    <t>i spic</t>
  </si>
  <si>
    <t>roboj1</t>
  </si>
  <si>
    <t>466 01 Jablonec nad Nisou</t>
  </si>
  <si>
    <t>Jizerská 8</t>
  </si>
  <si>
    <t>Robert Janáč</t>
  </si>
  <si>
    <t>43905 Panenský Týnec</t>
  </si>
  <si>
    <t>Úherce 35</t>
  </si>
  <si>
    <t>Jan Mráček</t>
  </si>
  <si>
    <t>Jan0016 </t>
  </si>
  <si>
    <t>(6784819381</t>
  </si>
  <si>
    <t>Klatovská 126</t>
  </si>
  <si>
    <t>Petr Šafář</t>
  </si>
  <si>
    <t>Mulder007-M1</t>
  </si>
  <si>
    <t>Debue69</t>
  </si>
  <si>
    <t>https://www.aliexpress.com/item/Best-Price-Excellent-Quality-Hard-Disk-Drive-SATA-22Pin-to-eSATA-Data-USB-Powered-Cable-Adapter/32783238362.html</t>
  </si>
  <si>
    <t>Martine1982</t>
  </si>
  <si>
    <t>262 72 Březnice</t>
  </si>
  <si>
    <t>Za cihelnou 115</t>
  </si>
  <si>
    <t>Martin Kašpar</t>
  </si>
  <si>
    <t>Nerudova 362</t>
  </si>
  <si>
    <t>Petr Demjan</t>
  </si>
  <si>
    <t>(6784741407</t>
  </si>
  <si>
    <t xml:space="preserve">739 11 Frýdlant nad Ostravicí </t>
  </si>
  <si>
    <t>Dr.Polívky 28</t>
  </si>
  <si>
    <t>Jaroslav Hanák</t>
  </si>
  <si>
    <t>doma285</t>
  </si>
  <si>
    <t>fany4455</t>
  </si>
  <si>
    <t>362 73 Vojkovice</t>
  </si>
  <si>
    <t>Jakubov 48 </t>
  </si>
  <si>
    <t>František Granec </t>
  </si>
  <si>
    <t>735 14 Orlová 4</t>
  </si>
  <si>
    <t>Topolová 701 </t>
  </si>
  <si>
    <t>René Krejčík </t>
  </si>
  <si>
    <t>02a402 </t>
  </si>
  <si>
    <t>500 12 Hradec Králové</t>
  </si>
  <si>
    <t>Mandysova 1308 </t>
  </si>
  <si>
    <t>Jan Kancnýř </t>
  </si>
  <si>
    <t>seeaton</t>
  </si>
  <si>
    <t>460 07 Liberec</t>
  </si>
  <si>
    <t>Gagarinova 753/28</t>
  </si>
  <si>
    <t>Lukáš Hlubuček</t>
  </si>
  <si>
    <t>Guree</t>
  </si>
  <si>
    <t>62800 Brno</t>
  </si>
  <si>
    <t>Blatnická 3</t>
  </si>
  <si>
    <t>Eva Charvátová</t>
  </si>
  <si>
    <t>michal_necas</t>
  </si>
  <si>
    <t>(6788051726</t>
  </si>
  <si>
    <t>16300 Praha 6</t>
  </si>
  <si>
    <t>Galandova 1243</t>
  </si>
  <si>
    <t>Tomáš Majer</t>
  </si>
  <si>
    <t>MADZER13</t>
  </si>
  <si>
    <t>https://www.aliexpress.com/item/0-3mm-2-5D-arc-edge-Explosion-proof-LCD-Tempered-Glass-Film-for-Lenovo-K3-A6000/32586959296.html</t>
  </si>
  <si>
    <t>(6789050539</t>
  </si>
  <si>
    <t>25082 Úvaly</t>
  </si>
  <si>
    <t>Seifertova 1985</t>
  </si>
  <si>
    <t>Matouš Schmidt</t>
  </si>
  <si>
    <t>matous7</t>
  </si>
  <si>
    <t>https://www.aliexpress.com/item/HL-340-New-USB-to-RS232-COM-Port-Serial-PDA-9-pin-DB9-Cable-Adapter-support/32725553883.html</t>
  </si>
  <si>
    <t>(6787414432</t>
  </si>
  <si>
    <t>407 46 KRÁSNÁ LÍPA</t>
  </si>
  <si>
    <t>ČAPKOVA 8</t>
  </si>
  <si>
    <t>FRANTIŠEK PAVLÍK</t>
  </si>
  <si>
    <t>fraaanta</t>
  </si>
  <si>
    <t>https://www.aliexpress.com/item/2015-USB-2-0-To-25-Pin-Cable-25Pin-DB25-Parallel-Port-Printer-adapter-Cable-for/32320345058.html</t>
  </si>
  <si>
    <t>(6784587089</t>
  </si>
  <si>
    <t>Ubytovna JP</t>
  </si>
  <si>
    <t>15900 Praha 5</t>
  </si>
  <si>
    <t>Strakonická 876</t>
  </si>
  <si>
    <t>Jaroslav Dlouhý</t>
  </si>
  <si>
    <t>jardadlouhy</t>
  </si>
  <si>
    <t>537 05 chrudim</t>
  </si>
  <si>
    <t>topolská 662 </t>
  </si>
  <si>
    <t>vlastislav chvojka </t>
  </si>
  <si>
    <t>wdabel</t>
  </si>
  <si>
    <t>x391x</t>
  </si>
  <si>
    <t>Screen Lenovo A606</t>
  </si>
  <si>
    <t>(6787389467</t>
  </si>
  <si>
    <t>544 01 Dvůr Králové</t>
  </si>
  <si>
    <t>Komárov 48</t>
  </si>
  <si>
    <t>Ladislav Csányi</t>
  </si>
  <si>
    <t>Anubisi </t>
  </si>
  <si>
    <t>Optimal Engineering spol.s.r.o.</t>
  </si>
  <si>
    <t>170 00 Praha 7</t>
  </si>
  <si>
    <t>Dělnická 12</t>
  </si>
  <si>
    <t>Jakub Štencl</t>
  </si>
  <si>
    <t>steets</t>
  </si>
  <si>
    <t>https://www.aliexpress.com/item/Tempered-Glass-For-BlackBerry-Z10-Front-Film-Screen-Protector-Greatest-Guarder-Anti-Scratch-Shocked-No-Retail/32459283640.html</t>
  </si>
  <si>
    <t>(6782636983</t>
  </si>
  <si>
    <t>donatel2</t>
  </si>
  <si>
    <t xml:space="preserve">Screen Google Nexus 7 2nd </t>
  </si>
  <si>
    <t>625 00 Brno-Bohunice</t>
  </si>
  <si>
    <t>Rolnická 662/9</t>
  </si>
  <si>
    <t>Svatopluk Záhořák</t>
  </si>
  <si>
    <t>2 navíc!</t>
  </si>
  <si>
    <t>YvesEr</t>
  </si>
  <si>
    <t>HTC 696 Touch Screen stylus Pen Replacement New</t>
  </si>
  <si>
    <t>alibaba</t>
  </si>
  <si>
    <t>(6780961595</t>
  </si>
  <si>
    <t xml:space="preserve">431 11 Jirkov </t>
  </si>
  <si>
    <t>jezerská 369</t>
  </si>
  <si>
    <t>jiří kluch</t>
  </si>
  <si>
    <t>jířa</t>
  </si>
  <si>
    <t>Na svahu 1096 </t>
  </si>
  <si>
    <t>Zdeněk Mikolanda </t>
  </si>
  <si>
    <t>https://www.aliexpress.com/item/Tempered-Glass-For-Lenovo-Vibe-P1-Shot-Z90-K5-Plus-K3-S850t-S60t-S90-A536-A319/32793473788.html</t>
  </si>
  <si>
    <t>farfan2007</t>
  </si>
  <si>
    <t xml:space="preserve">747 75 Velké Heraltice </t>
  </si>
  <si>
    <t>Sádek 8</t>
  </si>
  <si>
    <t>Jan Mašek</t>
  </si>
  <si>
    <t>LacoHorac</t>
  </si>
  <si>
    <t>https://www.aliexpress.com/item/5-x-Serial-SATA-ATA-RAID-DATA-HDD-Hard-Drive-Signal-Cable-Straight-Right-Angle/32688057367.html</t>
  </si>
  <si>
    <t>460 14 Liberec</t>
  </si>
  <si>
    <t>Rychtářská 632/5</t>
  </si>
  <si>
    <t>Ladislav Horák</t>
  </si>
  <si>
    <t>x122x</t>
  </si>
  <si>
    <t>4-pin atx</t>
  </si>
  <si>
    <t>ezhobby2009</t>
  </si>
  <si>
    <t>(6781132960</t>
  </si>
  <si>
    <t>Kudeříkové 1074/4</t>
  </si>
  <si>
    <t>Marek Sklenář</t>
  </si>
  <si>
    <t>vopicak1</t>
  </si>
  <si>
    <t>https://www.aliexpress.com/item/New-1080p-Full-HD-3-Port-HDMI-Switch-Switcher-Hub-with-Remote-Control-SZ0301-1-1/32794333329.html</t>
  </si>
  <si>
    <t>35701 Rotava</t>
  </si>
  <si>
    <t>Sídliště 644</t>
  </si>
  <si>
    <t>Eliška Strnadová</t>
  </si>
  <si>
    <t>Client:45741963 </t>
  </si>
  <si>
    <t>Kollárova 277 </t>
  </si>
  <si>
    <t>Pavel Klimek </t>
  </si>
  <si>
    <t>kelisss1</t>
  </si>
  <si>
    <t>Blatenská 1553/118 </t>
  </si>
  <si>
    <t>Vojtěch Kříž </t>
  </si>
  <si>
    <t>Erhardus</t>
  </si>
  <si>
    <t>https://www.aliexpress.com/item/Hot-Sale-new-68-Pin-PCMCIA-Compact-Flash-CF-Card-Reader-Adapter-For-Laptop-High-Quality/32676224834.html</t>
  </si>
  <si>
    <t>(6779663052</t>
  </si>
  <si>
    <t>431 11 Jirkov</t>
  </si>
  <si>
    <t>Studentská 1271</t>
  </si>
  <si>
    <t>Zdeněk Chmel</t>
  </si>
  <si>
    <t>kened</t>
  </si>
  <si>
    <t>https://www.aliexpress.com/item/PCI-Express-x1-PCI-E-FireWire-1394a-IEEE1394-Controller-Card-3-Port-For-Desktop/32794855841.html</t>
  </si>
  <si>
    <t>(6780093327</t>
  </si>
  <si>
    <t>Daškova 3089</t>
  </si>
  <si>
    <t>gerlin </t>
  </si>
  <si>
    <t>(6775831556</t>
  </si>
  <si>
    <t>68801 Uhuerský Brod</t>
  </si>
  <si>
    <t>Za Humny 1828</t>
  </si>
  <si>
    <t>Michal Řezníček</t>
  </si>
  <si>
    <t>Mike511</t>
  </si>
  <si>
    <t>(6779495936</t>
  </si>
  <si>
    <t>40782 Dolní Poustevna</t>
  </si>
  <si>
    <t>Za Drahou 429</t>
  </si>
  <si>
    <t>Miroslav Kern</t>
  </si>
  <si>
    <t>gatuuso1</t>
  </si>
  <si>
    <t>2m kabel red</t>
  </si>
  <si>
    <t>742 72 Životice u N. J.</t>
  </si>
  <si>
    <t>Životice 174</t>
  </si>
  <si>
    <t>Martin Macíček</t>
  </si>
  <si>
    <t>Martin_Macicek</t>
  </si>
  <si>
    <t>(6778122616</t>
  </si>
  <si>
    <t>25263 roztoky</t>
  </si>
  <si>
    <t>palackeho 782</t>
  </si>
  <si>
    <t>vasyl omelchenko</t>
  </si>
  <si>
    <t>va1913</t>
  </si>
  <si>
    <t>2 SATA ide RAID pcie zelená</t>
  </si>
  <si>
    <t>(6779249774</t>
  </si>
  <si>
    <t>618 00 Brno</t>
  </si>
  <si>
    <t>Charbulova 214/38</t>
  </si>
  <si>
    <t>Ondřej Petýrek</t>
  </si>
  <si>
    <t>opksite</t>
  </si>
  <si>
    <t>x336x</t>
  </si>
  <si>
    <t>Touch LCD Stylus Pen for ASUS A632 A636</t>
  </si>
  <si>
    <t>meig2011</t>
  </si>
  <si>
    <t>374 01 Trhové Sviny</t>
  </si>
  <si>
    <t>Rejta 1124</t>
  </si>
  <si>
    <t>Irena Beidáková</t>
  </si>
  <si>
    <t>inkadu1</t>
  </si>
  <si>
    <t>inv blk</t>
  </si>
  <si>
    <t>tmavoocko</t>
  </si>
  <si>
    <t>(6778282456</t>
  </si>
  <si>
    <t>15531 Lipence</t>
  </si>
  <si>
    <t>U žlábku 134</t>
  </si>
  <si>
    <t>Hana Vondrašová</t>
  </si>
  <si>
    <t>https://www.aliexpress.com/item/3-5MM-Headset-Earphone-Adapter-Converter-for-iPhone-3G-3GS-4G-Mic-White-NI5L/32663126234.html</t>
  </si>
  <si>
    <t>289 22 Lysá nad Labem</t>
  </si>
  <si>
    <t>Na Zemské stezce 945 </t>
  </si>
  <si>
    <t>Josef Urban </t>
  </si>
  <si>
    <t>jouran</t>
  </si>
  <si>
    <t>https://www.aliexpress.com/item/Amazing-Tempered-Glass-Screen-Protector-For-Huawei-Honor-4A-4C-4X-6-7-Ascend-P8-P8/32693516426.html</t>
  </si>
  <si>
    <t>43163 Perštejn</t>
  </si>
  <si>
    <t>Husova 38</t>
  </si>
  <si>
    <t>Hanuš Bárta</t>
  </si>
  <si>
    <t>(6780444275</t>
  </si>
  <si>
    <t>669 02 Znojmo</t>
  </si>
  <si>
    <t>Loucká 2B</t>
  </si>
  <si>
    <t>michal Drozd</t>
  </si>
  <si>
    <t>Plech007</t>
  </si>
  <si>
    <t>https://www.aliexpress.com/item/Wholesale-50pcs-lot-MicroSD-TF-to-MiniSD-Adapter-for-1G-2G-4G-8G-8GB-16GB/32792819170.html?spm=2114.13010608.0.0.l35mdL</t>
  </si>
  <si>
    <t>volkin1</t>
  </si>
  <si>
    <t>Staré Místo u Jičína 13</t>
  </si>
  <si>
    <t>Vlastimil Volek</t>
  </si>
  <si>
    <t>Revoluční 1219</t>
  </si>
  <si>
    <t>Marek Osička</t>
  </si>
  <si>
    <t>Madgoird</t>
  </si>
  <si>
    <t>73942 Chlebovice</t>
  </si>
  <si>
    <t>Pod Kabáticí 27 </t>
  </si>
  <si>
    <t>Lukáš Baďura </t>
  </si>
  <si>
    <t>Duff_11</t>
  </si>
  <si>
    <t>https://www.aliexpress.com/item/1M-2-in-1-micro-USB-Connector-Charger-Adapter-Cable-for-iPhone-5-5S-6-6S/32780071681.html</t>
  </si>
  <si>
    <t>430 01 Chomutov</t>
  </si>
  <si>
    <t>Poděbradova 1307</t>
  </si>
  <si>
    <t>Hana Kropíková</t>
  </si>
  <si>
    <t>xa200x</t>
  </si>
  <si>
    <t>acer z200 case flowr</t>
  </si>
  <si>
    <t>322 00 Plzeň</t>
  </si>
  <si>
    <t>Zámecká 86 / 4 </t>
  </si>
  <si>
    <t>Josef Hajajs </t>
  </si>
  <si>
    <t>JoHaj</t>
  </si>
  <si>
    <t>https://www.aliexpress.com/item/AK-USB-Ethernet-Adapter-to-RJ45-Lan-Network-card-Half-Full-duplex-10-100Mbps-for-Tablet/32352281066.html</t>
  </si>
  <si>
    <t>(6778923431</t>
  </si>
  <si>
    <t>370 11 České Budějovice</t>
  </si>
  <si>
    <t>Otavská, 13</t>
  </si>
  <si>
    <t>Jan Rytina</t>
  </si>
  <si>
    <t>jary_xx</t>
  </si>
  <si>
    <t>(6773722985</t>
  </si>
  <si>
    <t>75624 Bystřička</t>
  </si>
  <si>
    <t>Bystřička 296</t>
  </si>
  <si>
    <t>Bc. Petr Hrabovský</t>
  </si>
  <si>
    <t>HomerSimpson85</t>
  </si>
  <si>
    <t>625 00 BRNO</t>
  </si>
  <si>
    <t>U Hřiště 193/15</t>
  </si>
  <si>
    <t>Miroslav Tomčo</t>
  </si>
  <si>
    <t>24Maverick24</t>
  </si>
  <si>
    <t>(6773189953</t>
  </si>
  <si>
    <t>530 06 Pardubice</t>
  </si>
  <si>
    <t>K Rybníčku 665</t>
  </si>
  <si>
    <t>Michal Štefánek</t>
  </si>
  <si>
    <t>skolaeast8</t>
  </si>
  <si>
    <t>https://www.aliexpress.com/item/High-Quality-black-color-5V-2A-Travel-Wall-Charger-MICRO-USB-Cable-EU-Plug/32711811004.html</t>
  </si>
  <si>
    <t>Kpt. Stránského 987/18</t>
  </si>
  <si>
    <t>Ladislav Novosád</t>
  </si>
  <si>
    <t>ladaman_2009</t>
  </si>
  <si>
    <t>https://www.aliexpress.com/item/Converter-Adapter-Wired-Controller-PC-USB-Port-Cable-New/32581083293.html</t>
  </si>
  <si>
    <t>(6774569637</t>
  </si>
  <si>
    <t>Májová 70</t>
  </si>
  <si>
    <t>Milan Kusý</t>
  </si>
  <si>
    <t>Holec2</t>
  </si>
  <si>
    <t>Ceorges</t>
  </si>
  <si>
    <t>U starého nádraží 892</t>
  </si>
  <si>
    <t>Jiří Štoček</t>
  </si>
  <si>
    <t>https://www.aliexpress.com/item/Wholesale-Price-100xReplacement-Earphone-Ear-Pad-Earpads-Sponge-Soft-Foam-Cushion-for-Koss-for-Porta-Pro/32706659674.html</t>
  </si>
  <si>
    <t>(6772291438</t>
  </si>
  <si>
    <t>666 03 Tišnov</t>
  </si>
  <si>
    <t>Mrštíkova 842</t>
  </si>
  <si>
    <t>Tomáš Benda</t>
  </si>
  <si>
    <t>TomasLange</t>
  </si>
  <si>
    <t>https://www.aliexpress.com/item/Ultra-thin-Transparent-TPU-Lenovo-A2010-Case-Cover-Soft-Back-Cover-Protective-Case-For-A2010-Lenovo/32757438878.html</t>
  </si>
  <si>
    <t>(6774387482</t>
  </si>
  <si>
    <t>Jugoslávská 2777/20</t>
  </si>
  <si>
    <t>Rudolf Slavík</t>
  </si>
  <si>
    <t>rudyslavik</t>
  </si>
  <si>
    <t>(6771373812</t>
  </si>
  <si>
    <t>Na Svahu 908</t>
  </si>
  <si>
    <t>Ladislav Lustyk</t>
  </si>
  <si>
    <t>lustyl1</t>
  </si>
  <si>
    <t>756 21 vsetín</t>
  </si>
  <si>
    <t>kateřinice173</t>
  </si>
  <si>
    <t>miroslav šrámek</t>
  </si>
  <si>
    <t>bambuchas</t>
  </si>
  <si>
    <t>k6 tpu blk</t>
  </si>
  <si>
    <t>https://www.aliexpress.com/item/For-Lenovo-A2010-A2020-Vibe-C-C2-A3910-T30-A1010-A20-Zuk-Z1-Z2pro-K6-Note/32751267151.html</t>
  </si>
  <si>
    <t>Lidická 68</t>
  </si>
  <si>
    <t>Daniel Kovář</t>
  </si>
  <si>
    <t>(6773189122</t>
  </si>
  <si>
    <t>69701 Kyjov</t>
  </si>
  <si>
    <t>Mezivodí 2178/14</t>
  </si>
  <si>
    <t>Antonín Zapletal</t>
  </si>
  <si>
    <t>Client:41935432</t>
  </si>
  <si>
    <t xml:space="preserve">757 01 Valašské Meziříčí </t>
  </si>
  <si>
    <t>Na Příkopě 88</t>
  </si>
  <si>
    <t>Martin Závada</t>
  </si>
  <si>
    <t>Hroch999</t>
  </si>
  <si>
    <t>jsollar1</t>
  </si>
  <si>
    <t>x43x</t>
  </si>
  <si>
    <t>T3100 t3110 screen</t>
  </si>
  <si>
    <t>http://www.aliexpress.com/item/S0020-New-clear-for-Samsung-galaxy-tab3-T3100-Screen-Protector-shield-without-retail-package-40pcs-lot/1134437785.html</t>
  </si>
  <si>
    <t>378 10 České Velenice</t>
  </si>
  <si>
    <t>T.G.Masaryka 447</t>
  </si>
  <si>
    <t>Jaroslav Sollar</t>
  </si>
  <si>
    <t>JardikPav</t>
  </si>
  <si>
    <t>534 01 Holice</t>
  </si>
  <si>
    <t>Vysoká u Holic66</t>
  </si>
  <si>
    <t>Jaromír Pavlíček</t>
  </si>
  <si>
    <t>bedoslav</t>
  </si>
  <si>
    <t>62500 Brno</t>
  </si>
  <si>
    <t>Palachovo náměstí 2</t>
  </si>
  <si>
    <t>Webcom a.s.</t>
  </si>
  <si>
    <t>Zdenek Ziegler</t>
  </si>
  <si>
    <t>https://www.aliexpress.com/snapshot/8249851859.html?orderId=79267569437945&amp;productId=32712883513</t>
  </si>
  <si>
    <t>51401 Jilemnice</t>
  </si>
  <si>
    <t>poštovní 88</t>
  </si>
  <si>
    <t>Aleš Votoček</t>
  </si>
  <si>
    <t>avotocek</t>
  </si>
  <si>
    <t>pafka64</t>
  </si>
  <si>
    <t xml:space="preserve">674 01 Třebíč </t>
  </si>
  <si>
    <t>Hartmannova 1130</t>
  </si>
  <si>
    <t>Pavel Nahodil</t>
  </si>
  <si>
    <t>http://www.aliexpress.com/item/Free-Shipping-10pcs-lot-Black-Mini-USB-to-Micro-USB-Charger-Adapter-Converter/904688896.html</t>
  </si>
  <si>
    <t>Tučapy 96 </t>
  </si>
  <si>
    <t>Jiří Nohýl </t>
  </si>
  <si>
    <t>(6771373737</t>
  </si>
  <si>
    <t>383 01 Prachatice</t>
  </si>
  <si>
    <t>Na Stráni 1101</t>
  </si>
  <si>
    <t>Jitka Tomanová</t>
  </si>
  <si>
    <t>Jiravova</t>
  </si>
  <si>
    <t>(6774636992</t>
  </si>
  <si>
    <t>565 01 Choceň</t>
  </si>
  <si>
    <t>Podrážek 7</t>
  </si>
  <si>
    <t>Jan Kohoutek</t>
  </si>
  <si>
    <t>Kohonzik</t>
  </si>
  <si>
    <t>(6771441719</t>
  </si>
  <si>
    <t>Jiráskova 437/22</t>
  </si>
  <si>
    <t>josef smetana</t>
  </si>
  <si>
    <t>vixiv</t>
  </si>
  <si>
    <t>https://www.aliexpress.com/item/USB-to-IDE-External-Enclosure-Case-for-Hard-Drive-HDD-2-5-Inch-USB-2-0/32787545570.html</t>
  </si>
  <si>
    <t>735 06 Karviná</t>
  </si>
  <si>
    <t>Dělnická 2434/10</t>
  </si>
  <si>
    <t>Jaroslav Kubátko</t>
  </si>
  <si>
    <t>jarous107</t>
  </si>
  <si>
    <t>x413x</t>
  </si>
  <si>
    <t xml:space="preserve">M2 to Memory Stick Adapter </t>
  </si>
  <si>
    <t>(6774386818</t>
  </si>
  <si>
    <t>35002 Cheb</t>
  </si>
  <si>
    <t>Palackého 22</t>
  </si>
  <si>
    <t>Lenka Thielová</t>
  </si>
  <si>
    <t>Len84ka</t>
  </si>
  <si>
    <t>33441 Dobřany</t>
  </si>
  <si>
    <t>náměstí T.G.M. 110</t>
  </si>
  <si>
    <t>Radek Stříbrný</t>
  </si>
  <si>
    <t>tuhan69</t>
  </si>
  <si>
    <t>x282x</t>
  </si>
  <si>
    <t>ipaq uni</t>
  </si>
  <si>
    <t>timesaviour</t>
  </si>
  <si>
    <t>682 01 Vyškov </t>
  </si>
  <si>
    <t>Puškinova 23 </t>
  </si>
  <si>
    <t>Ivo Malý </t>
  </si>
  <si>
    <t>Mylhaus2</t>
  </si>
  <si>
    <t>x308x</t>
  </si>
  <si>
    <t>Stylus Touch Pen for PDA Palm Treo 650 Silver</t>
  </si>
  <si>
    <t>easy2buy.china</t>
  </si>
  <si>
    <t>(6770439822</t>
  </si>
  <si>
    <t>Demlova 970</t>
  </si>
  <si>
    <t>Jan Čapoun</t>
  </si>
  <si>
    <t>jukota</t>
  </si>
  <si>
    <t>x253x</t>
  </si>
  <si>
    <t>svga F/F</t>
  </si>
  <si>
    <t>marshall1493</t>
  </si>
  <si>
    <t xml:space="preserve">691 51 Lanžhot </t>
  </si>
  <si>
    <t>Lesíčková 6 685</t>
  </si>
  <si>
    <t>Lukáš Hrdý</t>
  </si>
  <si>
    <t>675 07 Čechtín</t>
  </si>
  <si>
    <t>Svatoslav 51</t>
  </si>
  <si>
    <t>Tomáš Otoupal</t>
  </si>
  <si>
    <t>tom-321</t>
  </si>
  <si>
    <t>(6770292918</t>
  </si>
  <si>
    <t>78971 Leština</t>
  </si>
  <si>
    <t>Družstevní 335</t>
  </si>
  <si>
    <t>Tereza Čurejová</t>
  </si>
  <si>
    <t>SilverCandy</t>
  </si>
  <si>
    <t>Puškinova 23</t>
  </si>
  <si>
    <t>Ivo Malý</t>
  </si>
  <si>
    <t>x487x</t>
  </si>
  <si>
    <t>Screen Lenovo S650</t>
  </si>
  <si>
    <t>(6768362938</t>
  </si>
  <si>
    <t>(6769901341</t>
  </si>
  <si>
    <t>664 34 Kurim</t>
  </si>
  <si>
    <t>Vontska 1452</t>
  </si>
  <si>
    <t>Petr Tomandl</t>
  </si>
  <si>
    <t>petr_tomandl</t>
  </si>
  <si>
    <t>xg6x</t>
  </si>
  <si>
    <t>galaxy S6 G9200</t>
  </si>
  <si>
    <t>679 73 rozseč nad kunštátem</t>
  </si>
  <si>
    <t>rozseč 145</t>
  </si>
  <si>
    <t>pavel zoubek</t>
  </si>
  <si>
    <t>tygrik13</t>
  </si>
  <si>
    <t>https://www.aliexpress.com/item/NEW-DB36-CN36-36Pin-Parallel-IEEE-1284-to-USB-2-0-Adapter-Printer-Cable-1M/32747235392.html</t>
  </si>
  <si>
    <t>(6772147023</t>
  </si>
  <si>
    <t>Odborářská 886</t>
  </si>
  <si>
    <t>Bc. Pavel Endrle</t>
  </si>
  <si>
    <t>xkujon </t>
  </si>
  <si>
    <t>43113 Jirkov</t>
  </si>
  <si>
    <t>Krušnohorská 1670 </t>
  </si>
  <si>
    <t>Jan Dobrý </t>
  </si>
  <si>
    <t> chatkarek</t>
  </si>
  <si>
    <t>https://www.aliexpress.com/item/Tempered-Glass-For-Xiaomi-Redmi-3-3S-3X-pro-4-4A-note-2-note-3-note/32795182932.html</t>
  </si>
  <si>
    <t>76301 Mysločovice</t>
  </si>
  <si>
    <t>Mysločovice 227</t>
  </si>
  <si>
    <t>Žaneta Šimíková</t>
  </si>
  <si>
    <t>zanys22</t>
  </si>
  <si>
    <t>milda295</t>
  </si>
  <si>
    <t>796 01 Prostějov </t>
  </si>
  <si>
    <t>Dobrovského 10 </t>
  </si>
  <si>
    <t>Milan KLUVANEC </t>
  </si>
  <si>
    <t>155 00 Praha 5</t>
  </si>
  <si>
    <t>Tělovýchovná 765,</t>
  </si>
  <si>
    <t>Emil Fiala</t>
  </si>
  <si>
    <t>fiala2</t>
  </si>
  <si>
    <t>(6763712146</t>
  </si>
  <si>
    <t>59231 Nové Město na Moravě</t>
  </si>
  <si>
    <t>Tyršova 731</t>
  </si>
  <si>
    <t>Viktor Polášek</t>
  </si>
  <si>
    <t>Client:38604449</t>
  </si>
  <si>
    <t>screen LG G Pad 8.3 V500</t>
  </si>
  <si>
    <t>Spolupráce 1246/2</t>
  </si>
  <si>
    <t>Magdalena Kodetová</t>
  </si>
  <si>
    <t>(6766344806</t>
  </si>
  <si>
    <t>75501 Vsetín</t>
  </si>
  <si>
    <t>Okružní 450</t>
  </si>
  <si>
    <t>Simona Ondrušková</t>
  </si>
  <si>
    <t>Simgrasim22</t>
  </si>
  <si>
    <t>a310</t>
  </si>
  <si>
    <t>(6767834798</t>
  </si>
  <si>
    <t>742 58 Příbor</t>
  </si>
  <si>
    <t>Švermová 1322</t>
  </si>
  <si>
    <t>Daniel Hnitka</t>
  </si>
  <si>
    <t>Hnitka</t>
  </si>
  <si>
    <t>(6762898894</t>
  </si>
  <si>
    <t>318 00 Plzen</t>
  </si>
  <si>
    <t>Macháčkova 8</t>
  </si>
  <si>
    <t>Karel Meiner</t>
  </si>
  <si>
    <t>majny1</t>
  </si>
  <si>
    <t>janotavs</t>
  </si>
  <si>
    <t>Slovenská 2914/58</t>
  </si>
  <si>
    <t>Jan Svatoň</t>
  </si>
  <si>
    <t>(6767903712</t>
  </si>
  <si>
    <t>https://www.aliexpress.com/item/Best-Price-High-Speed-USB-2-0-Card-Reader-for-SD-XD-MMC-MS-CF-SDHC/32536469338.html</t>
  </si>
  <si>
    <t>164 00 Praha Nebušice</t>
  </si>
  <si>
    <t>Druhého odboje 583</t>
  </si>
  <si>
    <t>Michal Vykusa</t>
  </si>
  <si>
    <t>barney66</t>
  </si>
  <si>
    <t>(6765051688</t>
  </si>
  <si>
    <t>28802 Nymburk</t>
  </si>
  <si>
    <t>Eliščina třída 1703/4</t>
  </si>
  <si>
    <t>Milan Rambousek</t>
  </si>
  <si>
    <t>chikitaoskarek</t>
  </si>
  <si>
    <t>daniellunacek08</t>
  </si>
  <si>
    <t>(6762267448</t>
  </si>
  <si>
    <t>(6764721787</t>
  </si>
  <si>
    <t>664 34 Kuřim</t>
  </si>
  <si>
    <t>popkova 1002</t>
  </si>
  <si>
    <t>Andriy Kryshchuk</t>
  </si>
  <si>
    <t>sadonovyc</t>
  </si>
  <si>
    <t>70030 Ostrava</t>
  </si>
  <si>
    <t>Stankova 32</t>
  </si>
  <si>
    <t>Tomas Kubik</t>
  </si>
  <si>
    <t>x193x</t>
  </si>
  <si>
    <t>LG G3 Screen</t>
  </si>
  <si>
    <t>(6762561426</t>
  </si>
  <si>
    <t>149 00 Praha 4</t>
  </si>
  <si>
    <t>Hrudičkova 2104</t>
  </si>
  <si>
    <t>Zdenek Zátvrský</t>
  </si>
  <si>
    <t>z_zatvrsky</t>
  </si>
  <si>
    <t>michnv</t>
  </si>
  <si>
    <t>ddr3 notebook</t>
  </si>
  <si>
    <t>54466 Hajnice</t>
  </si>
  <si>
    <t>Hajnice 127</t>
  </si>
  <si>
    <t>Michal Bernard</t>
  </si>
  <si>
    <t>46861 Desná</t>
  </si>
  <si>
    <t>Krátká 637</t>
  </si>
  <si>
    <t>Ivana Koubková</t>
  </si>
  <si>
    <t>aukro1250</t>
  </si>
  <si>
    <t>(6762025174</t>
  </si>
  <si>
    <t>Absolonova 6</t>
  </si>
  <si>
    <t>Patrik Hromádka</t>
  </si>
  <si>
    <t>patr1k</t>
  </si>
  <si>
    <t>750 02 PŘEROV</t>
  </si>
  <si>
    <t>Kozlovice,U pomníku 13</t>
  </si>
  <si>
    <t>FRANTIŠEK VYBÍRAL</t>
  </si>
  <si>
    <t>FANY_V</t>
  </si>
  <si>
    <t>(6759594181</t>
  </si>
  <si>
    <t>rchval</t>
  </si>
  <si>
    <t>tinatina</t>
  </si>
  <si>
    <t>18000 Praha 8</t>
  </si>
  <si>
    <t>Frantiska Kadlece 32</t>
  </si>
  <si>
    <t>Kristina Springr </t>
  </si>
  <si>
    <t>fox66a</t>
  </si>
  <si>
    <t>https://www.aliexpress.com/item/10pcs-lot-15-Pin-HD15-VGA-SVGA-M-M-Mini-Gender-Changer/32695783399.html</t>
  </si>
  <si>
    <t>281 02 Cerhenice</t>
  </si>
  <si>
    <t>Zahradní 425 </t>
  </si>
  <si>
    <t>Miroslav Maršík </t>
  </si>
  <si>
    <t>marsal74</t>
  </si>
  <si>
    <t>polská 54 </t>
  </si>
  <si>
    <t>Emanuel Fuchs </t>
  </si>
  <si>
    <t>Euroreality 2</t>
  </si>
  <si>
    <t>666 01 Tišnov</t>
  </si>
  <si>
    <t>Ranného 1904</t>
  </si>
  <si>
    <t>Radka Kučerová</t>
  </si>
  <si>
    <t>dasty1803</t>
  </si>
  <si>
    <t>(6756887947</t>
  </si>
  <si>
    <t>533 72 Moravany</t>
  </si>
  <si>
    <t>U Nádraží 98</t>
  </si>
  <si>
    <t>Jaromír Pauliš</t>
  </si>
  <si>
    <t>pajamo</t>
  </si>
  <si>
    <t>x293x</t>
  </si>
  <si>
    <t>MAX3232 RS232 to TTL</t>
  </si>
  <si>
    <t>x418x</t>
  </si>
  <si>
    <t>SCREEN PROTECTOR GUARD FOR Samsung s3650 Corby Genio</t>
  </si>
  <si>
    <t>Akly</t>
  </si>
  <si>
    <t>739 11 Frýdlant nad Ostravicí </t>
  </si>
  <si>
    <t>Bezručova 1078 </t>
  </si>
  <si>
    <t>Martin Kobylka </t>
  </si>
  <si>
    <t>i fólie</t>
  </si>
  <si>
    <t>(6756196619</t>
  </si>
  <si>
    <t>330 33 Plešnice</t>
  </si>
  <si>
    <t>Plešnice 82</t>
  </si>
  <si>
    <t>Luboš Racek</t>
  </si>
  <si>
    <t>Rejsek</t>
  </si>
  <si>
    <t>Marting87</t>
  </si>
  <si>
    <t>Dr. Martínka 1152/39</t>
  </si>
  <si>
    <t>Martin Golík</t>
  </si>
  <si>
    <t>70200 Moravská Ostrava</t>
  </si>
  <si>
    <t>Balcarova 1 </t>
  </si>
  <si>
    <t>Ladislav Václavík </t>
  </si>
  <si>
    <t>kivalcav123456</t>
  </si>
  <si>
    <t>278 01 Zlončice</t>
  </si>
  <si>
    <t>Zlončice 212</t>
  </si>
  <si>
    <t>Daniel Luňáček</t>
  </si>
  <si>
    <t>Client:41259355</t>
  </si>
  <si>
    <t>E700 case shape clear</t>
  </si>
  <si>
    <t>x509x</t>
  </si>
  <si>
    <t>acer e700 folie modrá</t>
  </si>
  <si>
    <t>39175 Malšice</t>
  </si>
  <si>
    <t>Malšice 241 </t>
  </si>
  <si>
    <t>Josef Hladík </t>
  </si>
  <si>
    <t>http://www.aliexpress.com/item/New-Arrival-Protective-Soft-Nano-Materials-Explosion-Proof-Film-Screen-Protector-For-Acer-Liquid-E700-Free/32639705256.html</t>
  </si>
  <si>
    <t>(6755762902</t>
  </si>
  <si>
    <t>Sivická 357</t>
  </si>
  <si>
    <t>František Masařík</t>
  </si>
  <si>
    <t>FunBcz</t>
  </si>
  <si>
    <t>http://www.aliexpress.com/item/M2-NGFF-ssd-SATA3-SSDs-turn-sata-adapter-expansion-card-adapter-SATA-to-NGFF-Wholesale/32584150101.html?spm=2114.13010208.99999999.261.q2CTO6</t>
  </si>
  <si>
    <t>japrvni</t>
  </si>
  <si>
    <t>x451x</t>
  </si>
  <si>
    <t>Screen Protector Film For HTC Sensation 4G g14</t>
  </si>
  <si>
    <t>391 65 Bechyně</t>
  </si>
  <si>
    <t>Zahradní 927</t>
  </si>
  <si>
    <t>Jana Alžběta Šteflová</t>
  </si>
  <si>
    <t>(6755485621</t>
  </si>
  <si>
    <t>Zlončice 151</t>
  </si>
  <si>
    <t>Pavel Reich</t>
  </si>
  <si>
    <t>Pavel_151</t>
  </si>
  <si>
    <t>https://www.aliexpress.com/item/1pc-Recent-CF-Compact-Flash-CompactFlash-Card-to-Lap-Wholesale/32763787806.html</t>
  </si>
  <si>
    <t>mail po odes</t>
  </si>
  <si>
    <t>507 34 Žlunice</t>
  </si>
  <si>
    <t>Žlunice 127 </t>
  </si>
  <si>
    <t>Richard Balvín </t>
  </si>
  <si>
    <t>koumak7411</t>
  </si>
  <si>
    <t>hyncica</t>
  </si>
  <si>
    <t>750 02 Přerov </t>
  </si>
  <si>
    <t>Čechova 2/1184 </t>
  </si>
  <si>
    <t>Petr Hynčica </t>
  </si>
  <si>
    <t>(6760970914</t>
  </si>
  <si>
    <t>INTRIPLE a.s</t>
  </si>
  <si>
    <t>193 00 Praha 9</t>
  </si>
  <si>
    <t>K Zelenči 2957/5</t>
  </si>
  <si>
    <t>Vojtěch Terš</t>
  </si>
  <si>
    <t>vojta-ters</t>
  </si>
  <si>
    <t>jjjanko</t>
  </si>
  <si>
    <t>463 03 Stáž nad Nisou</t>
  </si>
  <si>
    <t>U Koruny 200</t>
  </si>
  <si>
    <t>Jan Droppa</t>
  </si>
  <si>
    <t>(6755087954</t>
  </si>
  <si>
    <t>739 81 Milíkov u Jablunkova</t>
  </si>
  <si>
    <t>Milíkov 262</t>
  </si>
  <si>
    <t>https://www.aliexpress.com/item/2-5-Inch-Hard-Disk-Drive-SATA-22Pin-to-eSATA-Data-USB-Powered-Cable-NEW/32595254380.html</t>
  </si>
  <si>
    <t>741 01 NOVÝ JIČÍN</t>
  </si>
  <si>
    <t>DLOUHÁ 25</t>
  </si>
  <si>
    <t>PETR JORPALIDIS</t>
  </si>
  <si>
    <t>Jorpet</t>
  </si>
  <si>
    <t>https://www.aliexpress.com/item/Best-Price-Hot-Super-SIM-Card-Reader-Writer-Cloner-Edit-Copy-Backup-GSM-CDMA-USB/32536598399.html</t>
  </si>
  <si>
    <t>(6754924441</t>
  </si>
  <si>
    <t>696 74 Velká nad Veličkou</t>
  </si>
  <si>
    <t>Řádek 309</t>
  </si>
  <si>
    <t>Miroslav Staněk</t>
  </si>
  <si>
    <t>Berni_Fox</t>
  </si>
  <si>
    <t>http://www.aliexpress.com/item/Hot-Sale-Mini-PC-wifi-adapter-150M-USB-WiFi-antenna-Wireless-Computer-Network-Card-802-11n/32659894879.html</t>
  </si>
  <si>
    <t>hulabaloo1</t>
  </si>
  <si>
    <t>271 01 Nové Strašecí</t>
  </si>
  <si>
    <t>Křivoklátská 970</t>
  </si>
  <si>
    <t>Radek Balcer</t>
  </si>
  <si>
    <t>Client:38110897</t>
  </si>
  <si>
    <t>x95x</t>
  </si>
  <si>
    <t>a1-840</t>
  </si>
  <si>
    <t>Nádražní 612/19</t>
  </si>
  <si>
    <t>Vratislav Vavrina</t>
  </si>
  <si>
    <t>http://www.ebay.com/itm/5x-10x-Lot-HD-Clear-Screen-Protector-Guard-Film-for-8-Acer-A1-840-Tablet-PC-/161657693550?pt=LH_DefaultDomain_0&amp;var=&amp;hash=item25a38ca56e</t>
  </si>
  <si>
    <t>37004 České Budějovice</t>
  </si>
  <si>
    <t>Čéčova 32</t>
  </si>
  <si>
    <t>Miroslav Strnad</t>
  </si>
  <si>
    <t>resultscz</t>
  </si>
  <si>
    <t>(6752462528</t>
  </si>
  <si>
    <t>28.října 36</t>
  </si>
  <si>
    <t>Martin Kolinger</t>
  </si>
  <si>
    <t>komart22</t>
  </si>
  <si>
    <t>Kozlovská 9</t>
  </si>
  <si>
    <t>Pavlína Kalábová</t>
  </si>
  <si>
    <t>Pajinta81</t>
  </si>
  <si>
    <t>Na kopci 2138</t>
  </si>
  <si>
    <t>Renata Kolaříková</t>
  </si>
  <si>
    <t>LeROiSoleil</t>
  </si>
  <si>
    <t>xkntx</t>
  </si>
  <si>
    <t>u vystaviste 28</t>
  </si>
  <si>
    <t>michal volf</t>
  </si>
  <si>
    <t>volfik_2009 </t>
  </si>
  <si>
    <t>https://www.aliexpress.com/item/Slim-Fit-Thin-Scratch-Resistant-TPU-Gel-Rubber-Soft-Skin-Silicone-Protective-Case-For-Lenovo-K6/32778026270.html</t>
  </si>
  <si>
    <t>471 24 MIMON</t>
  </si>
  <si>
    <t>LETNA 218</t>
  </si>
  <si>
    <t>ladislav simcik</t>
  </si>
  <si>
    <t>ladan75</t>
  </si>
  <si>
    <t>https://www.aliexpress.com/item/10pcs-Clear-Screen-Protector-Protective-Film-for-Lenovo-Yoga-Tablet-2-1050F-Yoga-Tablet-2-10/32222699109.html</t>
  </si>
  <si>
    <t>C4rtm3n</t>
  </si>
  <si>
    <t>x265x</t>
  </si>
  <si>
    <t>SD adaptér pro MicroSD kartu</t>
  </si>
  <si>
    <t>Jugoslávská 7</t>
  </si>
  <si>
    <t>Jakub Tejkl</t>
  </si>
  <si>
    <t>Jeronymova 425</t>
  </si>
  <si>
    <t>Marián Lojkásek</t>
  </si>
  <si>
    <t>maros29</t>
  </si>
  <si>
    <t>demikk</t>
  </si>
  <si>
    <t>x397x</t>
  </si>
  <si>
    <t>10 Screen protector Galaxy Young S6310 S6310N</t>
  </si>
  <si>
    <t>digiphone</t>
  </si>
  <si>
    <t>Topolová 496</t>
  </si>
  <si>
    <t>Hanka Jeníková</t>
  </si>
  <si>
    <t>Nádražní 145</t>
  </si>
  <si>
    <t>Jakub Kutálek</t>
  </si>
  <si>
    <t>jakobscene</t>
  </si>
  <si>
    <t>Gianna15</t>
  </si>
  <si>
    <t>19000 Praha 9</t>
  </si>
  <si>
    <t>Ocelářská, 16</t>
  </si>
  <si>
    <t>Auto Kelly</t>
  </si>
  <si>
    <t>Jana Pudilová</t>
  </si>
  <si>
    <t>Ke Krči 576/36</t>
  </si>
  <si>
    <t>Dragan Simic</t>
  </si>
  <si>
    <t>(6755186508</t>
  </si>
  <si>
    <t>691 43 Hlohovec</t>
  </si>
  <si>
    <t>Dolní Konec 113</t>
  </si>
  <si>
    <t>Kamil Šoška</t>
  </si>
  <si>
    <t>controlweb</t>
  </si>
  <si>
    <t>https://www.aliexpress.com/item/1pcs-NEW-Cable-Adapter-Converter-Use-USB-Male-to-PS2-Female-For-Keyboard-Mouse-free-shipping/32609447450.html</t>
  </si>
  <si>
    <t>(6753652749</t>
  </si>
  <si>
    <t>37701 Jindřichův Hradec</t>
  </si>
  <si>
    <t>Kosmonautů 4</t>
  </si>
  <si>
    <t>Patrik Miča</t>
  </si>
  <si>
    <t>Patrick395</t>
  </si>
  <si>
    <t>13000 Praha 3</t>
  </si>
  <si>
    <t>Na Rovnosti 13a</t>
  </si>
  <si>
    <t>Štěpán Vlach</t>
  </si>
  <si>
    <t>6749998071 </t>
  </si>
  <si>
    <t>sergk25</t>
  </si>
  <si>
    <t>(6752579615</t>
  </si>
  <si>
    <t>Kocianova 1581/7</t>
  </si>
  <si>
    <t>Sergej Krolenko</t>
  </si>
  <si>
    <t>Třešňová 623/12</t>
  </si>
  <si>
    <t>Miloš Vrba</t>
  </si>
  <si>
    <t>vlk77</t>
  </si>
  <si>
    <t>439 81 kryry</t>
  </si>
  <si>
    <t>Mala strana 180 </t>
  </si>
  <si>
    <t>jaroslav vlk </t>
  </si>
  <si>
    <t>Zlata Paulová </t>
  </si>
  <si>
    <t>Zlatkaa</t>
  </si>
  <si>
    <t>https://www.aliexpress.com/item/5PCS-ATX-4-Pin-Male-to-8-Pin-Female-EPS-Power-Cable-Adapter-Convertor-P4PM/1367194549.html</t>
  </si>
  <si>
    <t>35472 Drmoul</t>
  </si>
  <si>
    <t>Plzenská 130 </t>
  </si>
  <si>
    <t>Martin Hadač </t>
  </si>
  <si>
    <t>Bavorcz</t>
  </si>
  <si>
    <t>(6749965251</t>
  </si>
  <si>
    <t>Podlesí 303 </t>
  </si>
  <si>
    <t>Barbora Čiháková </t>
  </si>
  <si>
    <t>Cihakova_1</t>
  </si>
  <si>
    <t>538 21 Slatiňany</t>
  </si>
  <si>
    <t>Podskála 245</t>
  </si>
  <si>
    <t>Jan Pilař</t>
  </si>
  <si>
    <t>pilarja</t>
  </si>
  <si>
    <t>ebay</t>
  </si>
  <si>
    <t>22.03.2017re</t>
  </si>
  <si>
    <t>(6748395299</t>
  </si>
  <si>
    <t>Ruzyňská 269/18</t>
  </si>
  <si>
    <t>Kristýna Frydrychová</t>
  </si>
  <si>
    <t>Kristl1990</t>
  </si>
  <si>
    <t>https://www.aliexpress.com/item/9H-For-Huawei-Ascend-G7-g9-g6-for-huawei-g660-G510-G521-g610-g628-g630-g730/32717551651.html</t>
  </si>
  <si>
    <t>Foerstrova 1</t>
  </si>
  <si>
    <t>Miroslava Jeřábková</t>
  </si>
  <si>
    <t>x310x</t>
  </si>
  <si>
    <t>screen lenovo  A8-50 tab2</t>
  </si>
  <si>
    <t>53501 Prelouc</t>
  </si>
  <si>
    <t>Pardubicka, 1456</t>
  </si>
  <si>
    <t>Milan Bartejs</t>
  </si>
  <si>
    <t>tatun25</t>
  </si>
  <si>
    <t>Kropáčkova 530</t>
  </si>
  <si>
    <t>Libor Šmíd</t>
  </si>
  <si>
    <t>liborsmi</t>
  </si>
  <si>
    <t>x459x</t>
  </si>
  <si>
    <t>10 Screen protector film Guard for Sony Xperia P LT22i Nypon</t>
  </si>
  <si>
    <t>LUKISS12</t>
  </si>
  <si>
    <t>faktura mail</t>
  </si>
  <si>
    <t>76361 Napajedla</t>
  </si>
  <si>
    <t>Sadová 1554 </t>
  </si>
  <si>
    <t>Lukáš Uhrmacher </t>
  </si>
  <si>
    <t>(6746619281</t>
  </si>
  <si>
    <t>17000 Praha 7</t>
  </si>
  <si>
    <t>Jirečkova 17</t>
  </si>
  <si>
    <t>Ing. Ján Lizák</t>
  </si>
  <si>
    <t>flash1000LJ</t>
  </si>
  <si>
    <t>https://www.aliexpress.com/item/Newest-5-Port-HDMI-Splitter-Switch-Switcher-Box-Selector-1080P-for-Xbox-HDTV-PS3-DVD-TV/32775791553.html</t>
  </si>
  <si>
    <t>582 83 Vilémov</t>
  </si>
  <si>
    <t>Klášter 49</t>
  </si>
  <si>
    <t>Martin Obrdlík</t>
  </si>
  <si>
    <t>vanaston</t>
  </si>
  <si>
    <t>MarianFM </t>
  </si>
  <si>
    <t>blackberry z10 screen</t>
  </si>
  <si>
    <t>fa ARRS 7p. </t>
  </si>
  <si>
    <t>Dvořákova 328</t>
  </si>
  <si>
    <t>Jaromír Flídr </t>
  </si>
  <si>
    <t>jfrmt</t>
  </si>
  <si>
    <t>odouch</t>
  </si>
  <si>
    <t xml:space="preserve">592 03 Sněžné </t>
  </si>
  <si>
    <t>Sněžné 203</t>
  </si>
  <si>
    <t>Michal Odehnal</t>
  </si>
  <si>
    <t>alda556</t>
  </si>
  <si>
    <t>17Listopadu 146</t>
  </si>
  <si>
    <t>Alexander Farda</t>
  </si>
  <si>
    <t>54401 Dvůr Králové nad Labem</t>
  </si>
  <si>
    <t>Klazarova 995</t>
  </si>
  <si>
    <t>Jiří Soumar</t>
  </si>
  <si>
    <t>millb52</t>
  </si>
  <si>
    <t>362 25 Nová Role</t>
  </si>
  <si>
    <t>Božičany 16</t>
  </si>
  <si>
    <t>Ivana Látová</t>
  </si>
  <si>
    <t>iv1616</t>
  </si>
  <si>
    <t>Lochenice20</t>
  </si>
  <si>
    <t>503 02 Lochenice</t>
  </si>
  <si>
    <t>Lochenice 20 20</t>
  </si>
  <si>
    <t>František Zákostelský</t>
  </si>
  <si>
    <t>(6748383579</t>
  </si>
  <si>
    <t xml:space="preserve">407 01 Jílové u Děčína </t>
  </si>
  <si>
    <t>Nová 184</t>
  </si>
  <si>
    <t>Jiří Kalous</t>
  </si>
  <si>
    <t>jirikdc1</t>
  </si>
  <si>
    <t>Plánska 2035</t>
  </si>
  <si>
    <t>Radek Štěrba</t>
  </si>
  <si>
    <t>sokoliku1</t>
  </si>
  <si>
    <t>(6748299801</t>
  </si>
  <si>
    <t>543 72 Rudník u Vrchlabí</t>
  </si>
  <si>
    <t>Rudník 460</t>
  </si>
  <si>
    <t>Martin Birtus</t>
  </si>
  <si>
    <t>marty494</t>
  </si>
  <si>
    <t>(6744605485</t>
  </si>
  <si>
    <t>27208 Kladno</t>
  </si>
  <si>
    <t>Litevská 2615</t>
  </si>
  <si>
    <t>Tomáš Fous</t>
  </si>
  <si>
    <t>porkii1</t>
  </si>
  <si>
    <t>15500 Praha 13</t>
  </si>
  <si>
    <t>Amforová 1887/40</t>
  </si>
  <si>
    <t>Jaroslav Benda</t>
  </si>
  <si>
    <t>http://www.aliexpress.com/item/1Pc-Black-Light-Pin-Adapter-Cable-USB-2-0-to-SATA-7-15-Pin-22-For/32531480464.html</t>
  </si>
  <si>
    <t>(6749362045</t>
  </si>
  <si>
    <t>Kotlářská 664/24</t>
  </si>
  <si>
    <t>Jaroslav Odehnal</t>
  </si>
  <si>
    <t>ody40</t>
  </si>
  <si>
    <t>73601 Havířov </t>
  </si>
  <si>
    <t>Těšínská 1100/50a </t>
  </si>
  <si>
    <t>MNOHO elektro s.r.o </t>
  </si>
  <si>
    <t>Petrovics Michal </t>
  </si>
  <si>
    <t>mapet7477</t>
  </si>
  <si>
    <t>x422x</t>
  </si>
  <si>
    <t>Screen Protector Guard For Nokia Lumia 920</t>
  </si>
  <si>
    <t>szlittleping88</t>
  </si>
  <si>
    <t>fakt</t>
  </si>
  <si>
    <t>(6747252640</t>
  </si>
  <si>
    <t>Karola Šmidkeho 1827/17</t>
  </si>
  <si>
    <t>Roman Michenka</t>
  </si>
  <si>
    <t>RomanMichi</t>
  </si>
  <si>
    <t>V olšinách 3401/96</t>
  </si>
  <si>
    <t>Jana Pumprová</t>
  </si>
  <si>
    <t>jana2812</t>
  </si>
  <si>
    <t>http://www.aliexpress.com/item/2015-Hot-1-To-2-VGA-SVGA-Monitor-Y-Splitter-Computer-Cable-Lead-15-Pin-for/32581559921.html?spm=2114.13010208.99999999.267.iUOSfR</t>
  </si>
  <si>
    <t>BURDA Praha, spol. s r.o.</t>
  </si>
  <si>
    <t>130 00 Praha 3</t>
  </si>
  <si>
    <t>Přemyslovská 2845/43</t>
  </si>
  <si>
    <t>Ha My Dao</t>
  </si>
  <si>
    <t>MimiD</t>
  </si>
  <si>
    <t>32100 Plzeň</t>
  </si>
  <si>
    <t>Klatovská 515/169</t>
  </si>
  <si>
    <t>Triumfa Energo s.r.o.</t>
  </si>
  <si>
    <t>Daniela Langová</t>
  </si>
  <si>
    <t>dajadl</t>
  </si>
  <si>
    <t>(6747867608</t>
  </si>
  <si>
    <t>74770 Opava</t>
  </si>
  <si>
    <t>Na Spojce 9</t>
  </si>
  <si>
    <t>Petr Habarta</t>
  </si>
  <si>
    <t>phortun</t>
  </si>
  <si>
    <t>jjakubbaukro</t>
  </si>
  <si>
    <t>12000 Praha</t>
  </si>
  <si>
    <t>Na Zderaze 6</t>
  </si>
  <si>
    <t>Jakub Göttlich</t>
  </si>
  <si>
    <t>https://www.aliexpress.com/item/Hot-25cm-1m-2m-3m-USB-Charging-Cable-Metal-hemp-rope-braided-Sync-Data-Cord-for/32762572857.html</t>
  </si>
  <si>
    <t>40003 Ústí nad Labem</t>
  </si>
  <si>
    <t>Varšavská 779/5</t>
  </si>
  <si>
    <t>Moudrý servis</t>
  </si>
  <si>
    <t>Martin Moudrý</t>
  </si>
  <si>
    <t>absolutor</t>
  </si>
  <si>
    <t>(6747232103</t>
  </si>
  <si>
    <t>Krátká 937</t>
  </si>
  <si>
    <t>Ladislav Sita</t>
  </si>
  <si>
    <t>laszlo1987</t>
  </si>
  <si>
    <t>VMC-MD1 šedej</t>
  </si>
  <si>
    <t>46006 Liberec 6</t>
  </si>
  <si>
    <t>Kubelíkova 604/73</t>
  </si>
  <si>
    <t>Michal Průcha</t>
  </si>
  <si>
    <t>mis_a</t>
  </si>
  <si>
    <t>(6743254178</t>
  </si>
  <si>
    <t>OtavaNet s.r.o.</t>
  </si>
  <si>
    <t>38601 Strakonice</t>
  </si>
  <si>
    <t>Katovická 175</t>
  </si>
  <si>
    <t>Radek Chval</t>
  </si>
  <si>
    <t>582 91 Světlá nad Sázavou</t>
  </si>
  <si>
    <t>Na Sídlišti 592</t>
  </si>
  <si>
    <t>Tomáš Nedvěd</t>
  </si>
  <si>
    <t>Meda79</t>
  </si>
  <si>
    <t>Jedlová 1354/4 </t>
  </si>
  <si>
    <t>Miroslav Kraft </t>
  </si>
  <si>
    <t>Bobina334</t>
  </si>
  <si>
    <t>(6740251433</t>
  </si>
  <si>
    <t>509 01 NOVÁ PAKA</t>
  </si>
  <si>
    <t>BULHARSKÁ 985</t>
  </si>
  <si>
    <t>DAVID HOLMAN</t>
  </si>
  <si>
    <t>SUZUKIGSX1100G</t>
  </si>
  <si>
    <t>Na Záduší 194</t>
  </si>
  <si>
    <t>Michael Plešinger</t>
  </si>
  <si>
    <t>plesingerm</t>
  </si>
  <si>
    <t>https://www.aliexpress.com/item/KC-M-QD-S-Line-Anti-skid-Soft-TPU-GEL-Skin-Case-For-Acer-E700-Mobile/32734966250.html</t>
  </si>
  <si>
    <t>Alienware1990</t>
  </si>
  <si>
    <t>Pražská 527</t>
  </si>
  <si>
    <t>David Belinger</t>
  </si>
  <si>
    <t>https://www.aliexpress.com/item/Electronic-DIY-Cable-Sets-PC-4-Pins-IDE-to-15-Pin-Serial-ATA-SATA-HDD-Power/32731351781.html</t>
  </si>
  <si>
    <t>M1lda</t>
  </si>
  <si>
    <t>xvex</t>
  </si>
  <si>
    <t>http://www.ebay.com/itm/54Mbps-Wireless-802-11b-g-PCI-E-PCI-Express-wifi-Adapter-Card-AW-GE870-antenna-/311024827118?pt=LH_DefaultDomain_15&amp;hash=item486a863aee</t>
  </si>
  <si>
    <t>6744351833 </t>
  </si>
  <si>
    <t>295 01 Mnichovo Hradiště </t>
  </si>
  <si>
    <t>Hoškovice 33</t>
  </si>
  <si>
    <t>Miloslav kloucek </t>
  </si>
  <si>
    <t>43601 Litvínov</t>
  </si>
  <si>
    <t>Valdštejnská 2106</t>
  </si>
  <si>
    <t>Veronika Jarošová</t>
  </si>
  <si>
    <t>dagmar98</t>
  </si>
  <si>
    <t>37861 Člunek</t>
  </si>
  <si>
    <t>Člunek 109 </t>
  </si>
  <si>
    <t>Eva Strnadová </t>
  </si>
  <si>
    <t>(6739785092</t>
  </si>
  <si>
    <t>Lískovec 111</t>
  </si>
  <si>
    <t>Oháňka Rostislav</t>
  </si>
  <si>
    <t>11drak11</t>
  </si>
  <si>
    <t>dara_md</t>
  </si>
  <si>
    <t>Dvořákova 175</t>
  </si>
  <si>
    <t>Michal Dařílek</t>
  </si>
  <si>
    <t>280 02 KOLÍN</t>
  </si>
  <si>
    <t>JESTŘABÍ LHOTA 159</t>
  </si>
  <si>
    <t>VLADIMÍR DZODZÁK</t>
  </si>
  <si>
    <t>vladimir82d</t>
  </si>
  <si>
    <t>https://www.aliexpress.com/item/RS-232-RS232-to-RS-485-RS485-Interface-Serial-Adapter-Converter-NEW/32577925624.html</t>
  </si>
  <si>
    <t>(6746932655</t>
  </si>
  <si>
    <t xml:space="preserve">76312 Vizovice </t>
  </si>
  <si>
    <t>Říčanská 919</t>
  </si>
  <si>
    <t>Miroslav Horák</t>
  </si>
  <si>
    <t>arim83</t>
  </si>
  <si>
    <t>(6745414143</t>
  </si>
  <si>
    <t>542 33 Ryně v Podkrkonoší</t>
  </si>
  <si>
    <t>Úpická 192</t>
  </si>
  <si>
    <t>Petr Šulc</t>
  </si>
  <si>
    <t>_sulcik_</t>
  </si>
  <si>
    <t>pb205005</t>
  </si>
  <si>
    <t>pto tablety US</t>
  </si>
  <si>
    <t>6739682044 </t>
  </si>
  <si>
    <t>Šiškova 1225 </t>
  </si>
  <si>
    <t>Pavel Barák </t>
  </si>
  <si>
    <t>270 01 Kněževes</t>
  </si>
  <si>
    <t>Chráštany 175</t>
  </si>
  <si>
    <t>Miloslav Klas</t>
  </si>
  <si>
    <t>panklasik</t>
  </si>
  <si>
    <t>792 01 Bruntál </t>
  </si>
  <si>
    <t>Května 29 </t>
  </si>
  <si>
    <t>Veronika Sanopulosova </t>
  </si>
  <si>
    <t>vsanopulos</t>
  </si>
  <si>
    <t>B.Němcové 428</t>
  </si>
  <si>
    <t>Jana Zárybnická</t>
  </si>
  <si>
    <t>megie37</t>
  </si>
  <si>
    <t>https://www.aliexpress.com/item/Useful-Micro-B-USB-3-0-Data-Sync-Charging-Transfer-Charger-Cable-for-Samsung-Galaxy-Note/32712700153.html</t>
  </si>
  <si>
    <t>Majkl-M10</t>
  </si>
  <si>
    <t>(6738848473</t>
  </si>
  <si>
    <t>Květinová 133/6</t>
  </si>
  <si>
    <t>Michal Horejš</t>
  </si>
  <si>
    <t>(6739823816</t>
  </si>
  <si>
    <t>Jeřábkovo náměstí 456</t>
  </si>
  <si>
    <t>Kristián Přenosil</t>
  </si>
  <si>
    <t>prenosil3</t>
  </si>
  <si>
    <t>https://www.aliexpress.com/item/Wholesale-New-USB-2-0-To-25-Pin-DB25-Parallel-Port-Cable-IEEE-1284-1Mbps-25pin/32747681484.html</t>
  </si>
  <si>
    <t>(6738698299</t>
  </si>
  <si>
    <t>742 73 Veřovice</t>
  </si>
  <si>
    <t>Veřovice 400</t>
  </si>
  <si>
    <t>Petr Mach</t>
  </si>
  <si>
    <t>machy-3</t>
  </si>
  <si>
    <t>(6740458810</t>
  </si>
  <si>
    <t>Hurtova Lhota 35</t>
  </si>
  <si>
    <t>Michal Adamec</t>
  </si>
  <si>
    <t>tuningmys</t>
  </si>
  <si>
    <t>https://www.aliexpress.com/item/5V-2A-Micro-USB-Charger-Adapter-Cable-Power-Supply-for-Raspberry-Pi-B-B-Promotion/32527420906.html</t>
  </si>
  <si>
    <t>378 01 Lásenice</t>
  </si>
  <si>
    <t>Lásenice 144</t>
  </si>
  <si>
    <t>Pavel Němec</t>
  </si>
  <si>
    <t>Hollywood2010</t>
  </si>
  <si>
    <t>(6738164703</t>
  </si>
  <si>
    <t xml:space="preserve">398 11 Protivín </t>
  </si>
  <si>
    <t>Pivovar 184</t>
  </si>
  <si>
    <t>Michal Komrska</t>
  </si>
  <si>
    <t>kkopi2</t>
  </si>
  <si>
    <t>66434 Kuřim</t>
  </si>
  <si>
    <t>Tišnovská 104 </t>
  </si>
  <si>
    <t>Josef Havlíček </t>
  </si>
  <si>
    <t>W_erty</t>
  </si>
  <si>
    <t>Tkalcovská 1062</t>
  </si>
  <si>
    <t>Jan Přikryl</t>
  </si>
  <si>
    <t>babanana</t>
  </si>
  <si>
    <t>http://www.aliexpress.com/item/For-Lenovo-A536-A358T-Case-Fashion-PU-Wallet-Leather-Cover-For-Lenovo-A536-A358T-case/32434797109.html?spm=2114.13010208.99999999.267.gczYLI</t>
  </si>
  <si>
    <t>trnka cson</t>
  </si>
  <si>
    <t>(6736349544</t>
  </si>
  <si>
    <t>696 34 Žarošice</t>
  </si>
  <si>
    <t>ŽAROŠICE 385</t>
  </si>
  <si>
    <t>Jaromír Mlčoch</t>
  </si>
  <si>
    <t>jmlcoch</t>
  </si>
  <si>
    <t>(6738850863</t>
  </si>
  <si>
    <t>Kmochova 2800</t>
  </si>
  <si>
    <t>Michal Halajčík</t>
  </si>
  <si>
    <t>mihaloocz</t>
  </si>
  <si>
    <t>Sephontaine</t>
  </si>
  <si>
    <t>x255x</t>
  </si>
  <si>
    <t>SMOKE skin case cover for xperia mini</t>
  </si>
  <si>
    <t>(6736686831</t>
  </si>
  <si>
    <t>Zbuzkova 285/4</t>
  </si>
  <si>
    <t>vladimír kubáček</t>
  </si>
  <si>
    <t>vladymir27</t>
  </si>
  <si>
    <t>x210x</t>
  </si>
  <si>
    <t>USB Sync Data Adapter Cable Cord for CECT P168 P168C</t>
  </si>
  <si>
    <t>eshopeveryday</t>
  </si>
  <si>
    <t>741 01 nový jičín</t>
  </si>
  <si>
    <t>tyršova 15</t>
  </si>
  <si>
    <t>jana balcárková mladší</t>
  </si>
  <si>
    <t>castulikovajana</t>
  </si>
  <si>
    <t>kevinovic</t>
  </si>
  <si>
    <t>https://www.aliexpress.com/item/Good-Adapter-For-Android-iPhone-Micro-USB-Cable-to-8-Pin-Adapter-For-Apple-iPhone-5/32790570672.html</t>
  </si>
  <si>
    <t>https://www.aliexpress.com/item/Mecall-1PC-CF-Compact-Flash-Type-I-II-To-2-5-Inch-SATA-Serial-Adapter/32663833197.html</t>
  </si>
  <si>
    <t>https://www.aliexpress.com/item/Gigabit-Ethernet-LAN-PCI-Express-PCI-e-Network-Controller-Card-New/32335772289.html</t>
  </si>
  <si>
    <t>purpl</t>
  </si>
  <si>
    <t>https://www.aliexpress.com/item/New-Arrival-High-Speed-External-HDD-Enclosure-2-5-inch-USB-3-0-Hard-Disk-Drive/32713391272.html</t>
  </si>
  <si>
    <t>68333 Nesovice</t>
  </si>
  <si>
    <t>Brankovice 350 </t>
  </si>
  <si>
    <t>Ivan Kostelka </t>
  </si>
  <si>
    <t>14.03.2017re</t>
  </si>
  <si>
    <t>http://www.aliexpress.com/item/New-RS-232-DB9-Serial-Com-Port-to-Express-Card-ExpressCard-34mm-Adapter-free-drop-shipping/544197771.html</t>
  </si>
  <si>
    <t>martinbazant </t>
  </si>
  <si>
    <t>345 61 Stankov</t>
  </si>
  <si>
    <t>Cermna 107</t>
  </si>
  <si>
    <t>Martin Bazant</t>
  </si>
  <si>
    <t>503 66 Káranice</t>
  </si>
  <si>
    <t>Káranice 19</t>
  </si>
  <si>
    <t>Milan Dolejs</t>
  </si>
  <si>
    <t>MilanDolejs</t>
  </si>
  <si>
    <t>redmi červenej proužek</t>
  </si>
  <si>
    <t>http://www.aliexpress.com/item/Luxury-Book-Stand-PU-Leather-For-Xiaomi-Redmi-3-Redmi3-5-0inch-Phone-Back-Cover-with/32602495887.html?spm=2114.13010208.99999999.265.HrZYst</t>
  </si>
  <si>
    <t>Ruská 12</t>
  </si>
  <si>
    <t>Jindřich Macoun</t>
  </si>
  <si>
    <t>Jindrich_Macoun</t>
  </si>
  <si>
    <t>Družby 17</t>
  </si>
  <si>
    <t>nova_5</t>
  </si>
  <si>
    <t>Motoracer1974</t>
  </si>
  <si>
    <t>Spáčilova 3373/48</t>
  </si>
  <si>
    <t>Marek Ondra</t>
  </si>
  <si>
    <t>č.116 </t>
  </si>
  <si>
    <t>Ladislav Kohl </t>
  </si>
  <si>
    <t>Páleníčkova 2882</t>
  </si>
  <si>
    <t>Jiří Sedláček</t>
  </si>
  <si>
    <t>aukro-humusak</t>
  </si>
  <si>
    <t>76302 Zlín 4</t>
  </si>
  <si>
    <t>Tyršova 748</t>
  </si>
  <si>
    <t>Lucie Hambálková</t>
  </si>
  <si>
    <t>Spicy_Dime</t>
  </si>
  <si>
    <t>15.03.2017re</t>
  </si>
  <si>
    <t>Svatopluka Čecha 1392</t>
  </si>
  <si>
    <t>Eva Machalová</t>
  </si>
  <si>
    <t>evome</t>
  </si>
  <si>
    <t>(6737316446</t>
  </si>
  <si>
    <t>39403 Horní Cerekev</t>
  </si>
  <si>
    <t>Havlíčkova 170</t>
  </si>
  <si>
    <t>Jan Šamal</t>
  </si>
  <si>
    <t>Mavorte</t>
  </si>
  <si>
    <t>https://www.aliexpress.com/snapshot/0.html?orderId=501041445707945&amp;productId=32776760057</t>
  </si>
  <si>
    <t>(6736207862</t>
  </si>
  <si>
    <t>756 61 ROZNOV POD RADHOSTEM</t>
  </si>
  <si>
    <t>Dolni paseky 1679</t>
  </si>
  <si>
    <t>Radek Zeman</t>
  </si>
  <si>
    <t>zemy20</t>
  </si>
  <si>
    <t>(6737975426</t>
  </si>
  <si>
    <t>Dolní Hradiště 34</t>
  </si>
  <si>
    <t>Přemysl Líbal</t>
  </si>
  <si>
    <t>dhradiste</t>
  </si>
  <si>
    <t>(6736234364</t>
  </si>
  <si>
    <t>Bartošova 1198</t>
  </si>
  <si>
    <t>Karel Ondřich</t>
  </si>
  <si>
    <t>karonzlin</t>
  </si>
  <si>
    <t>Sokolova 26</t>
  </si>
  <si>
    <t>Pavel Hladík</t>
  </si>
  <si>
    <t>http://www.ebay.com/itm/Grey-S-Types-TPU-Silicone-CASE-Cover-For-Sony-Ericsson-Xperia-mini-ST15i-/170966978613?pt=AU_MobilePhoneAccessories&amp;hash=item27ce6d1035</t>
  </si>
  <si>
    <t>(6732863512</t>
  </si>
  <si>
    <t>756 54 Zubří</t>
  </si>
  <si>
    <t>Nad rozcestim, 458</t>
  </si>
  <si>
    <t>Ladislav Pobořil</t>
  </si>
  <si>
    <t>Ladinekxx</t>
  </si>
  <si>
    <t>Poděbradova 702</t>
  </si>
  <si>
    <t>Karel Pergl</t>
  </si>
  <si>
    <t>Kaperix</t>
  </si>
  <si>
    <t>sir31</t>
  </si>
  <si>
    <t>793 51 Břidličná</t>
  </si>
  <si>
    <t>Sokolovská 417 </t>
  </si>
  <si>
    <t>František Koryťák </t>
  </si>
  <si>
    <t>(6740312186</t>
  </si>
  <si>
    <t>514 01 Jilemnice</t>
  </si>
  <si>
    <t>Weisse 1201</t>
  </si>
  <si>
    <t>Pavel Koptík</t>
  </si>
  <si>
    <t>Pavelkoptik</t>
  </si>
  <si>
    <t>https://www.aliexpress.com/item/For-Sony-Xperia-M-C1904-0-3mm-Tempered-Glass-2-5d-Arc-Edge-9h-Hard-Toughened/32384750550.html</t>
  </si>
  <si>
    <t>(6731852417</t>
  </si>
  <si>
    <t>763 25 Újezd</t>
  </si>
  <si>
    <t>Újezd 333</t>
  </si>
  <si>
    <t>Aleš Pacík</t>
  </si>
  <si>
    <t>_Alik_</t>
  </si>
  <si>
    <t>https://www.aliexpress.com/item/For-Redmi-Hongmi-3-Ultrathin-Case-TPU-Skin-Back-Clear-Transparent-Cover-For-Xiaomi-Redmi-3/32657287241.html</t>
  </si>
  <si>
    <t>Happy958</t>
  </si>
  <si>
    <t>53862 Hrochův Týnec</t>
  </si>
  <si>
    <t>Synčany 7, Rosice</t>
  </si>
  <si>
    <t>Žaneta Lörincziová</t>
  </si>
  <si>
    <t>https://www.aliexpress.com/item/Hot-sale-black-color-5V-2A-Travel-Wall-Charger-MICRO-USB-Cable-EU-Plug/32711799073.html</t>
  </si>
  <si>
    <t>31200 Plzeň</t>
  </si>
  <si>
    <t>Železničářská 60 </t>
  </si>
  <si>
    <t>Zdeněk Mík </t>
  </si>
  <si>
    <t>teddy_cz</t>
  </si>
  <si>
    <t>Dolnokubínská 1445 </t>
  </si>
  <si>
    <t>jana Švíková </t>
  </si>
  <si>
    <t>janaska5</t>
  </si>
  <si>
    <t>736 01 Havířov </t>
  </si>
  <si>
    <t>Železničařu 1301/4 </t>
  </si>
  <si>
    <t>ana Haziová </t>
  </si>
  <si>
    <t>(6732083834</t>
  </si>
  <si>
    <t>Kruh 208</t>
  </si>
  <si>
    <t>Ivo Erben</t>
  </si>
  <si>
    <t>(6735474571</t>
  </si>
  <si>
    <t>73925 Sviadnov</t>
  </si>
  <si>
    <t>K čističce 218</t>
  </si>
  <si>
    <t>NaniNails s.r.o.</t>
  </si>
  <si>
    <t>David Peterek</t>
  </si>
  <si>
    <t>frejdek12</t>
  </si>
  <si>
    <t>02.03.2017jako</t>
  </si>
  <si>
    <t>DagothTATA</t>
  </si>
  <si>
    <t>prestigio</t>
  </si>
  <si>
    <t>(6730292670</t>
  </si>
  <si>
    <t>280 02 Kolín</t>
  </si>
  <si>
    <t>Masarykova 842</t>
  </si>
  <si>
    <t>Šimon Jurčik</t>
  </si>
  <si>
    <t>Hodkovická 589/9</t>
  </si>
  <si>
    <t>Michal Matějka</t>
  </si>
  <si>
    <t>Mihinek</t>
  </si>
  <si>
    <t>ladka_aa</t>
  </si>
  <si>
    <t>Wolkerova 248 </t>
  </si>
  <si>
    <t>Ladislava Schmidová </t>
  </si>
  <si>
    <t>A. B. Svojsíka 30 </t>
  </si>
  <si>
    <t>Miroslav Růžička </t>
  </si>
  <si>
    <t>Miruldino-R</t>
  </si>
  <si>
    <t>(6730506338</t>
  </si>
  <si>
    <t>277 31 Velký Borek</t>
  </si>
  <si>
    <t>Vavřineč 101</t>
  </si>
  <si>
    <t>Case Sony S36h Xperia L C2105 BLK</t>
  </si>
  <si>
    <t>http://www.aliexpress.com/item/Case-for-SONY-XPERIA-L-C2105-C2014-S36h-4-3inch-Slim-Frosted-Matte-phone-Back-cover/32658190747.html</t>
  </si>
  <si>
    <t>154 00 Praha</t>
  </si>
  <si>
    <t>K Cikánce 853/30</t>
  </si>
  <si>
    <t>Pavel Trčka</t>
  </si>
  <si>
    <t>tr_pavel</t>
  </si>
  <si>
    <t>lightning short Purpl</t>
  </si>
  <si>
    <t>67602 Moravské Budějovice</t>
  </si>
  <si>
    <t>Sokolská 81 </t>
  </si>
  <si>
    <t>Tereza Lojdová </t>
  </si>
  <si>
    <t>(6730588480</t>
  </si>
  <si>
    <t>760 06 Zlín</t>
  </si>
  <si>
    <t>J.A. Bati 5542</t>
  </si>
  <si>
    <t>ATAcomp s.r.o.</t>
  </si>
  <si>
    <t>atacomp1</t>
  </si>
  <si>
    <t>(6732235335</t>
  </si>
  <si>
    <t>Kodaňská 797/34</t>
  </si>
  <si>
    <t>Richard Hájek</t>
  </si>
  <si>
    <t>hajek_r</t>
  </si>
  <si>
    <t>(6733461993</t>
  </si>
  <si>
    <t>Tesco-zlatnictví</t>
  </si>
  <si>
    <t>68801 Uherský Brod</t>
  </si>
  <si>
    <t>Rybářská 2481</t>
  </si>
  <si>
    <t>Petr Vycudilík</t>
  </si>
  <si>
    <t>jirka_321</t>
  </si>
  <si>
    <t>(6728437004</t>
  </si>
  <si>
    <t>665 01 Rosice</t>
  </si>
  <si>
    <t>Na Mýtě, 86</t>
  </si>
  <si>
    <t>David Fiala</t>
  </si>
  <si>
    <t>headvay</t>
  </si>
  <si>
    <t>104 00 Praha 10</t>
  </si>
  <si>
    <t>K Dálnici 871</t>
  </si>
  <si>
    <t>Jiří Smutný</t>
  </si>
  <si>
    <t>smutny20</t>
  </si>
  <si>
    <t>petrludwig</t>
  </si>
  <si>
    <t>LaTy</t>
  </si>
  <si>
    <t>79201 Bruntál</t>
  </si>
  <si>
    <t>Pod Vrbami 12</t>
  </si>
  <si>
    <t>Miriam Ludwigová</t>
  </si>
  <si>
    <t>https://www.aliexpress.com/item/2pcs-Clear-LCD-Screen-Protector-Film-For-Lenovo-B6000-B6000-F-Yoga-Tablet-8-0-Tablet/32757808950.html</t>
  </si>
  <si>
    <t>(6729493396</t>
  </si>
  <si>
    <t>683 01 Habrovany</t>
  </si>
  <si>
    <t>Habrovany 79</t>
  </si>
  <si>
    <t>David Černý</t>
  </si>
  <si>
    <t>dakin1</t>
  </si>
  <si>
    <t>(6731025449</t>
  </si>
  <si>
    <t>Vrchlického 1117 1117</t>
  </si>
  <si>
    <t>CÍSAŘ, v.o.s.</t>
  </si>
  <si>
    <t>Pavel Císař</t>
  </si>
  <si>
    <t>Pavel9521</t>
  </si>
  <si>
    <t>Holešov, Novosady 1565</t>
  </si>
  <si>
    <t>https://www.aliexpress.com/item/Simplestone-15Pin-SATA-Male-Plug-To-2-Female-15Pin-Power-HDD-Splitter-Connector-Cable-Nov4/32761980131.html</t>
  </si>
  <si>
    <t>https://www.aliexpress.com/item/4Pcs-HDD-SSD-SATA-3-0-III-6Gb-s-Straight-Cables-or-Right-Angle-Cable-For/32760044382.html</t>
  </si>
  <si>
    <t>Client:40479685</t>
  </si>
  <si>
    <t>25266 Libčice nad Vltavou</t>
  </si>
  <si>
    <t>Fugnerova 293 </t>
  </si>
  <si>
    <t>Denisa Kubíková </t>
  </si>
  <si>
    <t>https://www.aliexpress.com/item/Premium-Tempered-Glass-For-Lenovo-A8-A606-A536-A916-S60-S90-S850-A2010-A6000-VIBE-X2/32694450600.html</t>
  </si>
  <si>
    <t>Hypermlok</t>
  </si>
  <si>
    <t>(6730358821</t>
  </si>
  <si>
    <t>Josefa Suka 211</t>
  </si>
  <si>
    <t>Jan Strnad</t>
  </si>
  <si>
    <t>(6728230056</t>
  </si>
  <si>
    <t>253 01 Hostivice</t>
  </si>
  <si>
    <t>Za Mlýnem 1720</t>
  </si>
  <si>
    <t>Petr Mann</t>
  </si>
  <si>
    <t>mannpetr</t>
  </si>
  <si>
    <t>https://www.aliexpress.com/item/HL-340-New-USB-to-RS232-COM-Port-Serial-PDA-9-pin-DB9-Cable-Adapter-support/32668899249.html</t>
  </si>
  <si>
    <t>Fidrova 666</t>
  </si>
  <si>
    <t>Daniel Elsnic</t>
  </si>
  <si>
    <t>elzadan</t>
  </si>
  <si>
    <t>Dobrovského 71</t>
  </si>
  <si>
    <t>Jan Krejčí</t>
  </si>
  <si>
    <t>ferencik369</t>
  </si>
  <si>
    <t>Tom2082</t>
  </si>
  <si>
    <t>323 26 Plzeň</t>
  </si>
  <si>
    <t>Kaznějovská 43</t>
  </si>
  <si>
    <t>Pavel Tomeš</t>
  </si>
  <si>
    <t>http://www.aliexpress.com/item/Del-USB-2-0-4-Port-480Mbps-High-Speed-VIA-HUB-PCI-Controller-Card-Adapter-Mar08/32620573204.html</t>
  </si>
  <si>
    <t>(6731270196</t>
  </si>
  <si>
    <t>Halenkovice 547</t>
  </si>
  <si>
    <t>Jiří Furst</t>
  </si>
  <si>
    <t>jazz21</t>
  </si>
  <si>
    <t>x423x</t>
  </si>
  <si>
    <t>All in reader MS white</t>
  </si>
  <si>
    <t>Teplice 41501</t>
  </si>
  <si>
    <t>Pod Doubravkou 2900</t>
  </si>
  <si>
    <t>Marek Ladislav</t>
  </si>
  <si>
    <t>doubravka33</t>
  </si>
  <si>
    <t>https://www.aliexpress.com/item/5Pcs-Clear-LCD-Screen-Protector-Protective-Film-For-Lenovo-Tab-2-A7-A7-20-A7-20F/32678614748.html</t>
  </si>
  <si>
    <t>PALMAK67</t>
  </si>
  <si>
    <t>507 91 STARÁ PAKA</t>
  </si>
  <si>
    <t>Tovární 233</t>
  </si>
  <si>
    <t>Pavel Palm</t>
  </si>
  <si>
    <t>alexeiis</t>
  </si>
  <si>
    <t>https://www.aliexpress.com/item/High-Speed-USB-2-0-USB-3-0-To-SATA-22-Pin-Adapter-Cable-Converter-2/32742563594.html</t>
  </si>
  <si>
    <t>(6725482112</t>
  </si>
  <si>
    <t>Ocelářská 949/41</t>
  </si>
  <si>
    <t>Aliaksei Norka</t>
  </si>
  <si>
    <t>https://www.aliexpress.com/item/Mecall-CF-To-44-Pin-Male-IDE-Adapter-PCB-Converter-As-2-5-IHDD-Drive-For/32665551345.html</t>
  </si>
  <si>
    <t>MontiLC</t>
  </si>
  <si>
    <t>267 61 CERHOVICE</t>
  </si>
  <si>
    <t>Újezd 189</t>
  </si>
  <si>
    <t>LIBOR CAFOUREK</t>
  </si>
  <si>
    <t>68604 Kunovice</t>
  </si>
  <si>
    <t>Popovice 4</t>
  </si>
  <si>
    <t>Petr Vratislavsky</t>
  </si>
  <si>
    <t>(6728185407</t>
  </si>
  <si>
    <t>Náměstí B.Němcové 854</t>
  </si>
  <si>
    <t>Marek Šenfeld</t>
  </si>
  <si>
    <t>gewa2007</t>
  </si>
  <si>
    <t>35601 Sokolov</t>
  </si>
  <si>
    <t>Dobrovského 1935</t>
  </si>
  <si>
    <t>Jiří Németh</t>
  </si>
  <si>
    <t>Belmondo-DiDi</t>
  </si>
  <si>
    <t>(6722898902</t>
  </si>
  <si>
    <t>39001 Tábor</t>
  </si>
  <si>
    <t>Křižíkovo nam. 347</t>
  </si>
  <si>
    <t>Martin Turlík</t>
  </si>
  <si>
    <t>Playstation3a2</t>
  </si>
  <si>
    <t>66404 Mokrá-Horákov</t>
  </si>
  <si>
    <t>Mokrá 335</t>
  </si>
  <si>
    <t>Václav Bezkočka</t>
  </si>
  <si>
    <t>theriak1</t>
  </si>
  <si>
    <t>Glass Lenovo S650</t>
  </si>
  <si>
    <t>http://www.aliexpress.com/item/S650-0-26mm-2-5D-for-Lenovo-S650-4-7-Tempered-Glass-Screen-Protector-Protective-Film/32537618086.html</t>
  </si>
  <si>
    <t>(6727429121</t>
  </si>
  <si>
    <t>Štúrova 1701/55, byt 222</t>
  </si>
  <si>
    <t>Karel Cimický</t>
  </si>
  <si>
    <t>Rider-1</t>
  </si>
  <si>
    <t>(6722388962</t>
  </si>
  <si>
    <t>Trávník 2014</t>
  </si>
  <si>
    <t>Jaromír Klouček</t>
  </si>
  <si>
    <t>JarKloucek1</t>
  </si>
  <si>
    <t>76001 Zlín</t>
  </si>
  <si>
    <t>Vavrečkova 5657</t>
  </si>
  <si>
    <t>Jiří Gajdušek</t>
  </si>
  <si>
    <t>NismoGTR</t>
  </si>
  <si>
    <t>68001 Boskovice</t>
  </si>
  <si>
    <t>Zahradní 6</t>
  </si>
  <si>
    <t>Zdeněk Král</t>
  </si>
  <si>
    <t>05.03.2017re</t>
  </si>
  <si>
    <t>796 04 Prostějov</t>
  </si>
  <si>
    <t>Belgická 7</t>
  </si>
  <si>
    <t>Jakub Kotrč</t>
  </si>
  <si>
    <t>miky1300</t>
  </si>
  <si>
    <t>keram44444</t>
  </si>
  <si>
    <t>798 41 Lutotín</t>
  </si>
  <si>
    <t>č.p.78</t>
  </si>
  <si>
    <t>Stanislav Motal</t>
  </si>
  <si>
    <t>motejlik</t>
  </si>
  <si>
    <t>767 01 KROMĚŘÍŽ</t>
  </si>
  <si>
    <t>KOTOJEDSKÁ 545</t>
  </si>
  <si>
    <t>MAREK SEDELÁČEK</t>
  </si>
  <si>
    <t>AlHol</t>
  </si>
  <si>
    <t>U Sauny 1532</t>
  </si>
  <si>
    <t>Oleksandr Holovchenko</t>
  </si>
  <si>
    <t>roko1000</t>
  </si>
  <si>
    <t>Úvalská 3290/10 </t>
  </si>
  <si>
    <t>Miroslav Setnička </t>
  </si>
  <si>
    <t>ChvojkaJakub</t>
  </si>
  <si>
    <t>275 21 Poříčí nad Sázavou</t>
  </si>
  <si>
    <t>Potoční 268</t>
  </si>
  <si>
    <t>Jakub Chvojka</t>
  </si>
  <si>
    <t>Nádražní 3</t>
  </si>
  <si>
    <t>TONERMARKET s.r.o.</t>
  </si>
  <si>
    <t>Pavel Račanský</t>
  </si>
  <si>
    <t>(6720369294</t>
  </si>
  <si>
    <t>Nálepkovo nám. 937/15</t>
  </si>
  <si>
    <t>Aleš Páleník</t>
  </si>
  <si>
    <t>Client:45447788</t>
  </si>
  <si>
    <t>333 01 STOD</t>
  </si>
  <si>
    <t>Týnec59</t>
  </si>
  <si>
    <t>petr nohejl</t>
  </si>
  <si>
    <t>petas61</t>
  </si>
  <si>
    <t>https://www.aliexpress.com/item/USB-Cable-U-8-for-Kodak-Easyshare-8Pin-C310-C315-C330-C340-C360-C433-C503-DA003/32597761511.html</t>
  </si>
  <si>
    <t>(6720229144</t>
  </si>
  <si>
    <t>Taboritska 13</t>
  </si>
  <si>
    <t>Petr Tlašek</t>
  </si>
  <si>
    <t>FOTO_EMILIO</t>
  </si>
  <si>
    <t>Pražská 234</t>
  </si>
  <si>
    <t>Milan Jeništa</t>
  </si>
  <si>
    <t>abraxas20</t>
  </si>
  <si>
    <t>OEM NOKIA Car Charger for 1100 3300 6100 6680 N-Game</t>
  </si>
  <si>
    <t>xindongcai2008</t>
  </si>
  <si>
    <t>Smetanovo nabreží 788/64</t>
  </si>
  <si>
    <t>Jaroslav Fabian</t>
  </si>
  <si>
    <t>jarfab</t>
  </si>
  <si>
    <t>1sadlo</t>
  </si>
  <si>
    <t>26.02.2017re</t>
  </si>
  <si>
    <t>(6721682575</t>
  </si>
  <si>
    <t>411 45 Úštěk</t>
  </si>
  <si>
    <t>Mukařov 6</t>
  </si>
  <si>
    <t>Seidel Jiří</t>
  </si>
  <si>
    <t>https://www.aliexpress.com/item/USB-to-Parallel-IEEE-1284-Printer-Adapter-Cable-USB-parallel-to-print-the-IEEE-1284-USB/32557994835.html</t>
  </si>
  <si>
    <t>fruntik36</t>
  </si>
  <si>
    <t>59101 Vojnův Městec</t>
  </si>
  <si>
    <t>Vojnův Městec č.37</t>
  </si>
  <si>
    <t>Bohumila Kulhánková</t>
  </si>
  <si>
    <t>(6723727402</t>
  </si>
  <si>
    <t>66404 Mokrá</t>
  </si>
  <si>
    <t>Hostěnice č.p. 272</t>
  </si>
  <si>
    <t>Zdeněk Janáček</t>
  </si>
  <si>
    <t>Vechovka</t>
  </si>
  <si>
    <t>Pekařská 3125</t>
  </si>
  <si>
    <t>Marcel Škoda</t>
  </si>
  <si>
    <t>warfarinek</t>
  </si>
  <si>
    <t>408 01 Rumburk</t>
  </si>
  <si>
    <t>Starokřečanská 417/11</t>
  </si>
  <si>
    <t>Jiří Kříž</t>
  </si>
  <si>
    <t>georgino_2009</t>
  </si>
  <si>
    <t>269 01 Rakovnik</t>
  </si>
  <si>
    <t>Sportovní 99</t>
  </si>
  <si>
    <t>ICAS</t>
  </si>
  <si>
    <t>Radka Zychová</t>
  </si>
  <si>
    <t>Zyrada</t>
  </si>
  <si>
    <t>Sidfoster</t>
  </si>
  <si>
    <t>Podstránská 47</t>
  </si>
  <si>
    <t>Zdenek Vostrejš</t>
  </si>
  <si>
    <t>(6722215883</t>
  </si>
  <si>
    <t>Koubkova 441/17</t>
  </si>
  <si>
    <t>Václav Hron</t>
  </si>
  <si>
    <t>sidereus2</t>
  </si>
  <si>
    <t>(6723625339</t>
  </si>
  <si>
    <t>Generála Svobody 616</t>
  </si>
  <si>
    <t>Peter Kristofčák</t>
  </si>
  <si>
    <t>PetersonP</t>
  </si>
  <si>
    <t>561 64 Jablonné nad Orlicí </t>
  </si>
  <si>
    <t>Potoční 93 </t>
  </si>
  <si>
    <t>Jiří Hubálek </t>
  </si>
  <si>
    <t>joko_2009</t>
  </si>
  <si>
    <t>x507x</t>
  </si>
  <si>
    <t xml:space="preserve"> CLEAR LCD Screen Protector for Nokia Lumia 710</t>
  </si>
  <si>
    <t>nikysek55</t>
  </si>
  <si>
    <t>P9 big</t>
  </si>
  <si>
    <t>33601 Blovice</t>
  </si>
  <si>
    <t>Pod Trati 832 </t>
  </si>
  <si>
    <t>Nikola Novotná </t>
  </si>
  <si>
    <t>https://www.aliexpress.com/item/9H-0-3MM-Premium-Tempered-Glass-for-Huawei-Ascend-3c-3x-P6-P7-P8-P9-Screen/32770610682.html</t>
  </si>
  <si>
    <t>756 62 Hutisko-Solanec</t>
  </si>
  <si>
    <t>Hutisko-Solanec 577</t>
  </si>
  <si>
    <t>Martin Fiurášek</t>
  </si>
  <si>
    <t>firis86</t>
  </si>
  <si>
    <t>Mikes34</t>
  </si>
  <si>
    <t>Českých bratří 140/IV </t>
  </si>
  <si>
    <t>Pavel Mikyska </t>
  </si>
  <si>
    <t>http://www.aliexpress.com/item/Good-Sale-7-15-Pin-Female-SATA-TO-2-5-Inch-Male-IDE-Adapter-Converter-For/32591102238.html</t>
  </si>
  <si>
    <t>szahorik2</t>
  </si>
  <si>
    <t>Felberova 5</t>
  </si>
  <si>
    <t>Zdeněk Kalina</t>
  </si>
  <si>
    <t>kalichz</t>
  </si>
  <si>
    <t>23.02.2017re</t>
  </si>
  <si>
    <t>https://www.aliexpress.com/item/1Pcs-Mini-USB-3D-Wired-Finger-Rings-Optical-Handheld-Mouse-Mice-1200Dpi-For-PC-Laptop-Computer/32628270497.html</t>
  </si>
  <si>
    <t>53501 přelouč</t>
  </si>
  <si>
    <t>jedousov 10</t>
  </si>
  <si>
    <t>jana mráčková</t>
  </si>
  <si>
    <t>(6716613251</t>
  </si>
  <si>
    <t>357 51 Kynšperk nad Ohří</t>
  </si>
  <si>
    <t>náměstí SNP 389</t>
  </si>
  <si>
    <t>Vladimír Palík</t>
  </si>
  <si>
    <t>vpalik</t>
  </si>
  <si>
    <t>332 03 Šťáhlavy</t>
  </si>
  <si>
    <t>17.listopadu 682</t>
  </si>
  <si>
    <t>Stanislav Záhořík</t>
  </si>
  <si>
    <t>(6722531573</t>
  </si>
  <si>
    <t>331 41 Kralovice</t>
  </si>
  <si>
    <t>Liliová 655</t>
  </si>
  <si>
    <t>Ludmila Chudáčková</t>
  </si>
  <si>
    <t>Client:34508852</t>
  </si>
  <si>
    <t>x495x</t>
  </si>
  <si>
    <t>tpu clear asha 302 diamond</t>
  </si>
  <si>
    <t>(6723539516</t>
  </si>
  <si>
    <t>Stylus Magnetic Metal Pen for HTC Touch Pro T7272</t>
  </si>
  <si>
    <t>digital-home123</t>
  </si>
  <si>
    <t>nevyzvednuto</t>
  </si>
  <si>
    <t>ivana olbrachta 77</t>
  </si>
  <si>
    <t>Tomasz Pardo</t>
  </si>
  <si>
    <t>pardotomasz</t>
  </si>
  <si>
    <t>(6719547500</t>
  </si>
  <si>
    <t>37401 Trhové Sviny</t>
  </si>
  <si>
    <t>Budovatelská 1005</t>
  </si>
  <si>
    <t>Zuzana Pelcová</t>
  </si>
  <si>
    <t>(6715756050</t>
  </si>
  <si>
    <t>397 01 PÍSEK</t>
  </si>
  <si>
    <t>ZAHRADNÍ 227</t>
  </si>
  <si>
    <t>MARCEL JEŘÁBEK</t>
  </si>
  <si>
    <t>ZAHRADNI</t>
  </si>
  <si>
    <t>mvybiral_iy</t>
  </si>
  <si>
    <t>(6716641795</t>
  </si>
  <si>
    <t>796 01 Prostejov</t>
  </si>
  <si>
    <t>Mlýnská 25</t>
  </si>
  <si>
    <t>Martin Vybiral</t>
  </si>
  <si>
    <t>https://www.aliexpress.com/item/Ultra-thin-transparent-TPU-Soft-Case-for-Lenovo-K3-Note-A7000-K50-A2010-A5000-A6000-A1000/32581280099.html</t>
  </si>
  <si>
    <t>euroreality 1</t>
  </si>
  <si>
    <t>momobar</t>
  </si>
  <si>
    <t>xs4x</t>
  </si>
  <si>
    <t>i9500 glass</t>
  </si>
  <si>
    <t>500 08 hradec králové</t>
  </si>
  <si>
    <t>nár. mučedníků 110</t>
  </si>
  <si>
    <t>vít bareš</t>
  </si>
  <si>
    <t>(6715782859</t>
  </si>
  <si>
    <t>Obránců míru 692/16</t>
  </si>
  <si>
    <t>Lucie Vaňurová</t>
  </si>
  <si>
    <t>lukynka</t>
  </si>
  <si>
    <t>Dual 2 Port USB Car Charger</t>
  </si>
  <si>
    <t>538 31 Chrudim</t>
  </si>
  <si>
    <t>Medlešice 218</t>
  </si>
  <si>
    <t>Martin Benák</t>
  </si>
  <si>
    <t>ekspo11</t>
  </si>
  <si>
    <t>power adapter singl</t>
  </si>
  <si>
    <t>(6719301352</t>
  </si>
  <si>
    <t>Podbabská 2</t>
  </si>
  <si>
    <t>Radek Bystřický</t>
  </si>
  <si>
    <t>Raby_76</t>
  </si>
  <si>
    <t>569 12 Svitavy</t>
  </si>
  <si>
    <t>Opatov 163</t>
  </si>
  <si>
    <t>Miloš Šisler</t>
  </si>
  <si>
    <t>milous-m3</t>
  </si>
  <si>
    <t>38451 Volary</t>
  </si>
  <si>
    <t>Sídliště Míru 15</t>
  </si>
  <si>
    <t>Patrik Dubravec</t>
  </si>
  <si>
    <t>x217x</t>
  </si>
  <si>
    <t>Stylus Pen For NOKIA 5800</t>
  </si>
  <si>
    <t>https://www.aliexpress.com/item/Ultra-Thin-Tempered-Glass-2-5D-9H-Screen-Protector-Protective-Film-For-Vodafone-Smart-Prime-6/32698247986.html</t>
  </si>
  <si>
    <t>Kobrova 10</t>
  </si>
  <si>
    <t>evžen Klouček</t>
  </si>
  <si>
    <t>findason</t>
  </si>
  <si>
    <t>27041 Slabce</t>
  </si>
  <si>
    <t>Újezdec 16</t>
  </si>
  <si>
    <t>Milan Šíma</t>
  </si>
  <si>
    <t>691 83 Drnholec</t>
  </si>
  <si>
    <t>Hrušovanská 558</t>
  </si>
  <si>
    <t>Roman Šlachta</t>
  </si>
  <si>
    <t>slachta90</t>
  </si>
  <si>
    <t>(6713650966</t>
  </si>
  <si>
    <t>Mariánskohorská 21</t>
  </si>
  <si>
    <t>Martin Plhák</t>
  </si>
  <si>
    <t>map40</t>
  </si>
  <si>
    <t>(6720353741</t>
  </si>
  <si>
    <t>564 01 ŽAMBERK</t>
  </si>
  <si>
    <t>KAMENIČNÁ 73</t>
  </si>
  <si>
    <t>VOLODYMYR SVYNTSITSKYY</t>
  </si>
  <si>
    <t>SVINTIK73 </t>
  </si>
  <si>
    <t>http://www.aliexpress.com/item/Hot-Sale-2-Port-VGA-USB-KVM-Switch-Splitter-Auto-Controller-Keyboard-Mouse-Printer-Up-to/32681273673.html</t>
  </si>
  <si>
    <t>15.02.2017jako</t>
  </si>
  <si>
    <t>(6720321852</t>
  </si>
  <si>
    <t>101 00 praha</t>
  </si>
  <si>
    <t>Nad Slavii 1345</t>
  </si>
  <si>
    <t>Daniel Machek</t>
  </si>
  <si>
    <t>BobyD1</t>
  </si>
  <si>
    <t>https://www.aliexpress.com/item/3-Ports-Firewire-IEEE-1394-4-6-Pin-PCI-Controller-Card-Adapter-for-HDD-MP3-PDA/32685759444.html</t>
  </si>
  <si>
    <t>79601 Prostějov</t>
  </si>
  <si>
    <t>Trávnická 17</t>
  </si>
  <si>
    <t>Vladimír Adámek</t>
  </si>
  <si>
    <t>https://www.aliexpress.com/item/m2-card-adapter-M2-to-memory-stock-pro-duo-Card-Adapter/32724410759.html</t>
  </si>
  <si>
    <t>Na Kopci 2071/22</t>
  </si>
  <si>
    <t>Lukáš Dobrovolný</t>
  </si>
  <si>
    <t>dodyk14</t>
  </si>
  <si>
    <t>https://www.aliexpress.com/item/9H-2-5D-0-30mm-Premium-Tempered-Glass-For-huawei-p6-P7-p8-p9-Screen-Protector/32716531633.html</t>
  </si>
  <si>
    <t>https://www.aliexpress.com/item/Smart-Rainbow-Gradient-Color-TPU-Back-Cover-Cases-for-Huawei-P8-P9-Lite-Honor-4C-4A/32721901079.html</t>
  </si>
  <si>
    <t>Josinja</t>
  </si>
  <si>
    <t>(6714969865</t>
  </si>
  <si>
    <t>Příkrá 6562</t>
  </si>
  <si>
    <t>Petr Kováč</t>
  </si>
  <si>
    <t>los_pecos</t>
  </si>
  <si>
    <t>Pavel_h3</t>
  </si>
  <si>
    <t>Růžová 1963</t>
  </si>
  <si>
    <t>Pavel Huhniak</t>
  </si>
  <si>
    <t>http://www.aliexpress.com/item/High-Quality-New-External-Hard-Drive-Disk-Enclosure-2-5-Usb-2-0-Ultra-Slim-Sata/32719638263.html?spm=2114.13010208.99999999.262.p8ePF9</t>
  </si>
  <si>
    <t>561 64 Jablonné Nad Orlicí</t>
  </si>
  <si>
    <t>U Stadionu 374</t>
  </si>
  <si>
    <t>Josef Hubálek</t>
  </si>
  <si>
    <t>(6715657632</t>
  </si>
  <si>
    <t>40011 Ústí nad Labem</t>
  </si>
  <si>
    <t>Šumavská 33</t>
  </si>
  <si>
    <t>Jan Pačuta</t>
  </si>
  <si>
    <t>bluegrass_2008</t>
  </si>
  <si>
    <t>x291x</t>
  </si>
  <si>
    <t>Obojek S camou</t>
  </si>
  <si>
    <t>(6714609333</t>
  </si>
  <si>
    <t>65737 Brno</t>
  </si>
  <si>
    <t>Burešova 20</t>
  </si>
  <si>
    <t>Nejvyšší soud</t>
  </si>
  <si>
    <t>Jaroslav Hanzl</t>
  </si>
  <si>
    <t>snip13 </t>
  </si>
  <si>
    <t>silvan1</t>
  </si>
  <si>
    <t>362 32 Otovice u K.V</t>
  </si>
  <si>
    <t>Mostecká 197</t>
  </si>
  <si>
    <t>Roman Silvan</t>
  </si>
  <si>
    <t>(6715896202</t>
  </si>
  <si>
    <t>69501 Hodonín</t>
  </si>
  <si>
    <t>Dukelských hr. 97</t>
  </si>
  <si>
    <t>Zlatka Šefčíková</t>
  </si>
  <si>
    <t>Petuli1</t>
  </si>
  <si>
    <t>783 13 Štěpánov</t>
  </si>
  <si>
    <t>Mor.Huzová 4</t>
  </si>
  <si>
    <t>Petr Vyhnánek</t>
  </si>
  <si>
    <t>had79</t>
  </si>
  <si>
    <t>https://www.aliexpress.com/item/Multicolor-Minecraft-SunGlasses-Novelty-Mosaic-Glasses-for-Children-Boys-Girls-Pixel-Eyewares/32685615932.html</t>
  </si>
  <si>
    <t>(6715928151</t>
  </si>
  <si>
    <t>Krasová 9</t>
  </si>
  <si>
    <t>Radek Novotný</t>
  </si>
  <si>
    <t>Radek_N11</t>
  </si>
  <si>
    <t>fly2006</t>
  </si>
  <si>
    <t>Tyršova 1393</t>
  </si>
  <si>
    <t>Jiří Kadečka</t>
  </si>
  <si>
    <t>251 01 Říčany</t>
  </si>
  <si>
    <t>K Vodárně 502</t>
  </si>
  <si>
    <t>Martin Mikula</t>
  </si>
  <si>
    <t>durbachit</t>
  </si>
  <si>
    <t>10600 Praha</t>
  </si>
  <si>
    <t>Hyacintová 3208/8</t>
  </si>
  <si>
    <t>Jan Zelingr</t>
  </si>
  <si>
    <t>honzazelingr</t>
  </si>
  <si>
    <t>x401x</t>
  </si>
  <si>
    <t>ipod nano 7 blk</t>
  </si>
  <si>
    <t>(6713518594</t>
  </si>
  <si>
    <t>349 01 Stříbro</t>
  </si>
  <si>
    <t>Dvořákova 520</t>
  </si>
  <si>
    <t>Ladislav Vlk</t>
  </si>
  <si>
    <t>elve1</t>
  </si>
  <si>
    <t>https://www.aliexpress.com/item/eSATA-II-SATA-II-IDE-3-5-RAID-to-PCI-E-PCI-Express-Card-Adapter-Converter/1276233917.html</t>
  </si>
  <si>
    <t>(6713751519</t>
  </si>
  <si>
    <t>MASARYKOVO NÁM 63</t>
  </si>
  <si>
    <t>NHUNG DO THI TUYET</t>
  </si>
  <si>
    <t>DAUGIA</t>
  </si>
  <si>
    <t>Elektro Lindner</t>
  </si>
  <si>
    <t>793 26 Vrbno pod Pradědem</t>
  </si>
  <si>
    <t>Zlatohorská 640</t>
  </si>
  <si>
    <t>Petr Ludwig</t>
  </si>
  <si>
    <t>Screen iPod Nano 7</t>
  </si>
  <si>
    <t>(6717413488</t>
  </si>
  <si>
    <t>Ukrajinská 17</t>
  </si>
  <si>
    <t>Jiří Šrahol</t>
  </si>
  <si>
    <t>Princ777</t>
  </si>
  <si>
    <t>x481x</t>
  </si>
  <si>
    <t>Case LG OPTIMUS ONE 1 P500</t>
  </si>
  <si>
    <t>(6712644651</t>
  </si>
  <si>
    <t xml:space="preserve">411 08 Steti </t>
  </si>
  <si>
    <t>(6714792075</t>
  </si>
  <si>
    <t>Slévárenská 606</t>
  </si>
  <si>
    <t>Miroslav Bedlek</t>
  </si>
  <si>
    <t>mrcaXAHEPA</t>
  </si>
  <si>
    <t>pikselkin</t>
  </si>
  <si>
    <t>sata kable se spojkou orange</t>
  </si>
  <si>
    <t>430 04 Chomutov</t>
  </si>
  <si>
    <t>17. Listopsdu 4608</t>
  </si>
  <si>
    <t>Petr Miler</t>
  </si>
  <si>
    <t>ety202</t>
  </si>
  <si>
    <t>266 01 Beroun</t>
  </si>
  <si>
    <t>Havličkova 9</t>
  </si>
  <si>
    <t>Yauheni Pikselkin</t>
  </si>
  <si>
    <t>10400 Praha</t>
  </si>
  <si>
    <t>Vlarska 1407/47 </t>
  </si>
  <si>
    <t>Hana Haborovi </t>
  </si>
  <si>
    <t>Client:44773685</t>
  </si>
  <si>
    <t>(6712536461</t>
  </si>
  <si>
    <t>508 01 Hořice</t>
  </si>
  <si>
    <t>Pod lipou 1526</t>
  </si>
  <si>
    <t>Jindřich Hron</t>
  </si>
  <si>
    <t>jihr1</t>
  </si>
  <si>
    <t>(6714824872</t>
  </si>
  <si>
    <t>70200 Ostrava</t>
  </si>
  <si>
    <t>Ahepjukova 2795/6</t>
  </si>
  <si>
    <t>David Šindler</t>
  </si>
  <si>
    <t>Skorpik007</t>
  </si>
  <si>
    <t>11800 Praha</t>
  </si>
  <si>
    <t>Letenská 120/5</t>
  </si>
  <si>
    <t>Anglo American University</t>
  </si>
  <si>
    <t>Robert Ellmann</t>
  </si>
  <si>
    <t>362 22 Nejdek </t>
  </si>
  <si>
    <t>Okružní 1161 </t>
  </si>
  <si>
    <t>Ladislav Vaněk </t>
  </si>
  <si>
    <t>ladislavvanek</t>
  </si>
  <si>
    <t>Jarda-32</t>
  </si>
  <si>
    <t>TPU Gel for Samsung Galaxy W i8150 WHIT</t>
  </si>
  <si>
    <t>Podlesí 6 </t>
  </si>
  <si>
    <t>Jaroslav Janča </t>
  </si>
  <si>
    <t>U Garáží 1435/4</t>
  </si>
  <si>
    <t>Vojtěch Gintner</t>
  </si>
  <si>
    <t>Eldiabel</t>
  </si>
  <si>
    <t>19.02.2017re</t>
  </si>
  <si>
    <t>(6713153737</t>
  </si>
  <si>
    <t>301 00 Plzeň-Radobyčice</t>
  </si>
  <si>
    <t>Malá Homolka 1597</t>
  </si>
  <si>
    <t>76315 Slušovice</t>
  </si>
  <si>
    <t>Rovná 392</t>
  </si>
  <si>
    <t>Peter Bilka</t>
  </si>
  <si>
    <t>https://www.aliexpress.com/item/1-8M-6ft-High-Definition-Composite-AV-3-RCA-HD-TV-Audio-AV-Video-Cord-Optical/32754588140.html?spm=2114.13010608.0.0.LXRV1A</t>
  </si>
  <si>
    <t>https://www.aliexpress.com/item/For-Apple-Iphone-7-7Plus-Headphones-Lightning-Adapter-Audio-Jack-3-5mm-Lighting-Cable-Earphone-for/32764687662.html</t>
  </si>
  <si>
    <t>Hennri</t>
  </si>
  <si>
    <t>Roháče z Dubé 1387/ 3</t>
  </si>
  <si>
    <t>Jan Mazna</t>
  </si>
  <si>
    <t>eifel69</t>
  </si>
  <si>
    <t>73925 Žaben</t>
  </si>
  <si>
    <t>Žaben 110</t>
  </si>
  <si>
    <t>Ondrej Lašek</t>
  </si>
  <si>
    <t>Tylova 25</t>
  </si>
  <si>
    <t>Michal Vágner</t>
  </si>
  <si>
    <t>Vagi17</t>
  </si>
  <si>
    <t>18000 Praha</t>
  </si>
  <si>
    <t>Kristina Špringr</t>
  </si>
  <si>
    <t>http://www.aliexpress.com/item/2inb-USB-cable-for-iphone-and-android-charging-and-data-sync-transfer-high-quality-aluminium-shell/32767426340.html?spm=2114.13010208.99999999.270.ZdWBEV</t>
  </si>
  <si>
    <t>67903 Olomučany</t>
  </si>
  <si>
    <t>Olomučany 166</t>
  </si>
  <si>
    <t>Pavel Čuma</t>
  </si>
  <si>
    <t>pavel_lv6</t>
  </si>
  <si>
    <t>Lípová 1106 </t>
  </si>
  <si>
    <t>Jana Turnovská </t>
  </si>
  <si>
    <t>vse-od-koruny</t>
  </si>
  <si>
    <t>NVision CZ</t>
  </si>
  <si>
    <t>Ohradní 1369/8</t>
  </si>
  <si>
    <t>Petr Císař</t>
  </si>
  <si>
    <t>cisarp</t>
  </si>
  <si>
    <t>https://www.aliexpress.com/item/New-Arrival-USB-Ethernet-Adapter-to-RJ45-Lan-Network-card-USB-Network-Adapter-Lan-RJ45-Card/32716252231.html</t>
  </si>
  <si>
    <t>Zdenek_Jurasek</t>
  </si>
  <si>
    <t>Potoční 2182/17</t>
  </si>
  <si>
    <t>Zdeněk Jurásek</t>
  </si>
  <si>
    <t>https://www.aliexpress.com/item/5x-Latch-SATA-II-Serial-ATA-Straight-Right-Angle-Cable-1FT-2445/32472959025.html</t>
  </si>
  <si>
    <t>(6705009037</t>
  </si>
  <si>
    <t>43111 jirkov</t>
  </si>
  <si>
    <t>nám. dr. e. beneše 1560</t>
  </si>
  <si>
    <t>nguyen xuan viet</t>
  </si>
  <si>
    <t>solici</t>
  </si>
  <si>
    <t>hub081</t>
  </si>
  <si>
    <t>747 22 Dolní Benešov</t>
  </si>
  <si>
    <t>Krátká 103</t>
  </si>
  <si>
    <t>Kajetán Huber</t>
  </si>
  <si>
    <t>guitarplayermike</t>
  </si>
  <si>
    <t>765 02 Otrokovice</t>
  </si>
  <si>
    <t>Mánesova 1137</t>
  </si>
  <si>
    <t>Michal Myjavec</t>
  </si>
  <si>
    <t>https://www.aliexpress.com/item/J34-New-2-X-B-DDR-DDR2-RAM-Memory-Heat-Spreader-Heatsink-Cooler/32599665069.html</t>
  </si>
  <si>
    <t>(6702926306</t>
  </si>
  <si>
    <t>370 05 Č. Budějovice</t>
  </si>
  <si>
    <t>Zavadilka 2149</t>
  </si>
  <si>
    <t>Libor Kokeš</t>
  </si>
  <si>
    <t>Libik17</t>
  </si>
  <si>
    <t>(6703120233</t>
  </si>
  <si>
    <t>(6706084647</t>
  </si>
  <si>
    <t>46811 Janov nad Nisou</t>
  </si>
  <si>
    <t>Hraničná 188</t>
  </si>
  <si>
    <t>Jaroslav Šouta</t>
  </si>
  <si>
    <t>Mila_s821</t>
  </si>
  <si>
    <t>https://www.aliexpress.com/item/New-Hot-PCI-FireWire-IEEE-1394-3-1-Port-Card-4-6-Pin-Cable-UK/32654925713.html?</t>
  </si>
  <si>
    <t>(6705630937</t>
  </si>
  <si>
    <t>34101 Horažďovice</t>
  </si>
  <si>
    <t>Pačejov 206</t>
  </si>
  <si>
    <t>Anna Přibylová</t>
  </si>
  <si>
    <t>basko206</t>
  </si>
  <si>
    <t>(6702978380</t>
  </si>
  <si>
    <t>17.listopadu 478</t>
  </si>
  <si>
    <t>Josef Ráž</t>
  </si>
  <si>
    <t>josef_1</t>
  </si>
  <si>
    <t>PetrAnonym</t>
  </si>
  <si>
    <t>Národního osvobození 25</t>
  </si>
  <si>
    <t>Petr Staněk</t>
  </si>
  <si>
    <t>http://www.aliexpress.com/item/10-Pcs-wholesale-For-Lenovo-A536-P70-S60-A526-A328T-A328-S580-A806-touch-screen-phone/32542044832.html</t>
  </si>
  <si>
    <t>Ciolkovského 860/12 </t>
  </si>
  <si>
    <t>PRAJZLER Bohumil </t>
  </si>
  <si>
    <t>clear diamond Nokia Lumia 800</t>
  </si>
  <si>
    <t>(6704285893</t>
  </si>
  <si>
    <t>390 01 Tábor</t>
  </si>
  <si>
    <t>Vančurova 2212</t>
  </si>
  <si>
    <t>Slávek Běloch</t>
  </si>
  <si>
    <t>slacker1975</t>
  </si>
  <si>
    <t>besty36</t>
  </si>
  <si>
    <t>330 33 Město Touškov</t>
  </si>
  <si>
    <t>Střední 445</t>
  </si>
  <si>
    <t>Vadym Shyryayev</t>
  </si>
  <si>
    <t>IljaMichal</t>
  </si>
  <si>
    <t>30100 Plzen</t>
  </si>
  <si>
    <t>Emilova 1228/9</t>
  </si>
  <si>
    <t>Itos stavby</t>
  </si>
  <si>
    <t>Ilja michal</t>
  </si>
  <si>
    <t>277 11 Neratovice</t>
  </si>
  <si>
    <t>Hrubínova 834</t>
  </si>
  <si>
    <t>Petr Šenfeld</t>
  </si>
  <si>
    <t>plechac89</t>
  </si>
  <si>
    <t>756 12 Horní Lideč</t>
  </si>
  <si>
    <t>Horní Lideč 60</t>
  </si>
  <si>
    <t>Martin Matůš</t>
  </si>
  <si>
    <t>TRYL1</t>
  </si>
  <si>
    <t>gigouss</t>
  </si>
  <si>
    <t>https://www.aliexpress.com/item/New-Arrival-10pcs-lot-Mini-USB-to-PS2-PS-2-Converter-Splitter-Adapter-For-PC-keyboard/2036186443.html?spm=2114.30010308.3.78.gzaZSV&amp;ws_ab_test=searchweb0_0,searchweb201602_1_10065_10068_10000032_10000025_10000029_430_10000028_10060_10062_10056_10055_10054_10059_10099_10000022_10000012_10103_10102_10000015_10096_10000018_10000019_10052_10053_10107_10050_10106_10051_10084_10083_10080_10082_10081_10110_10111_10112_10113_10114_10115_10037_10033_10032_10000041_10000044_10078_10079_10077_10000038_429_10073_10000035,searchweb201603_3,afswitch_2_afChannel,single_sort_2_price_asc&amp;btsid=3ac10fea-a461-4b9c-8fe1-14dad8d74be2</t>
  </si>
  <si>
    <t>x117x</t>
  </si>
  <si>
    <t>quick button</t>
  </si>
  <si>
    <t>Osvobození 10</t>
  </si>
  <si>
    <t>Vladimir Mikula</t>
  </si>
  <si>
    <t>skirge</t>
  </si>
  <si>
    <t>Ostašova 481 </t>
  </si>
  <si>
    <t>Pavel Ginter </t>
  </si>
  <si>
    <t>x341x</t>
  </si>
  <si>
    <t>10 x PCS Cell Phone Pen Universal Mobile Colour Stylus for Resistive Screen</t>
  </si>
  <si>
    <t>xunbb</t>
  </si>
  <si>
    <t>sobovel</t>
  </si>
  <si>
    <t>https://www.aliexpress.com/item/Free-Shipping-1pcs-HL-340-New-USB-to-RS232-COM-Port-Serial-PDA-9-pin-DB9/32728498180.html</t>
  </si>
  <si>
    <t>(6700387156</t>
  </si>
  <si>
    <t>273 51 Červený Újezd</t>
  </si>
  <si>
    <t>Unhošťská 143</t>
  </si>
  <si>
    <t>Jiří Jedlička</t>
  </si>
  <si>
    <t>jsvg</t>
  </si>
  <si>
    <t>Rytířova 811/19 </t>
  </si>
  <si>
    <t>Pavel Svoboda </t>
  </si>
  <si>
    <t>http://www.aliexpress.com/item/Digital-USB-Mobile-Power-charging-current-voltage-Tester-Meter-Mini-USB-charger-doctor-voltmeter-ammeter/32598742114.html</t>
  </si>
  <si>
    <t>Bezkov 43 </t>
  </si>
  <si>
    <t>Martin Kuřítka </t>
  </si>
  <si>
    <t>MKzB43</t>
  </si>
  <si>
    <t>https://www.aliexpress.com/item/Hot-sale-2-5-Inch-IDE-Female-HDD-SSD-To-7-15Pin-Male-SATA-Adapter-Converter/32588737856.html</t>
  </si>
  <si>
    <t>bochec</t>
  </si>
  <si>
    <t>Štefánikova 13</t>
  </si>
  <si>
    <t>Roman Bochořák</t>
  </si>
  <si>
    <t>Ztracená,292</t>
  </si>
  <si>
    <t>Petr Machala</t>
  </si>
  <si>
    <t>ledoborec1boy</t>
  </si>
  <si>
    <t>x421x</t>
  </si>
  <si>
    <t>LCD Screen  B1-A71</t>
  </si>
  <si>
    <t>(6705466810</t>
  </si>
  <si>
    <t>50723 Dětenice</t>
  </si>
  <si>
    <t>Osenice 18</t>
  </si>
  <si>
    <t>Bohdana Matějková</t>
  </si>
  <si>
    <t>Bohy01</t>
  </si>
  <si>
    <t>Pavlas9</t>
  </si>
  <si>
    <t>http://www.aliexpress.com/item/20-pcs-lot-USB-2-0-A-Female-To-A-Male-Extension-Cable-Cord/1912934321.html</t>
  </si>
  <si>
    <t>Gori5</t>
  </si>
  <si>
    <t>790 61 Lipová-lázně</t>
  </si>
  <si>
    <t>Lázeňská 352</t>
  </si>
  <si>
    <t>Jiří Dutka</t>
  </si>
  <si>
    <t>273 26 Neuměřice</t>
  </si>
  <si>
    <t>Neuměřice 48</t>
  </si>
  <si>
    <t>Pavel Rott</t>
  </si>
  <si>
    <t>768 24 Hulín</t>
  </si>
  <si>
    <t>Wolkerova 1180 </t>
  </si>
  <si>
    <t>Josef Šubert </t>
  </si>
  <si>
    <t>arachod</t>
  </si>
  <si>
    <t>Potoční 2182/17 </t>
  </si>
  <si>
    <t>Zdeněk Jurásek </t>
  </si>
  <si>
    <t>682 01 Hoštice</t>
  </si>
  <si>
    <t>Hoštice 9</t>
  </si>
  <si>
    <t>Petr Vytlačil</t>
  </si>
  <si>
    <t>petrb29</t>
  </si>
  <si>
    <t>(6697741553</t>
  </si>
  <si>
    <t>http://www.aliexpress.com/item/Car-styling-3-Way-Car-Cigarette-Lighter-Socket-Splitter-Charger-Power-Adapter-DC-USB-Port-Plug/32655338540.html</t>
  </si>
  <si>
    <t>(6699193933</t>
  </si>
  <si>
    <t>407 84 Lobendava</t>
  </si>
  <si>
    <t>Lobendava 111</t>
  </si>
  <si>
    <t>zdenek vymer</t>
  </si>
  <si>
    <t>zdendy2</t>
  </si>
  <si>
    <t>690 06 BŘECLAV</t>
  </si>
  <si>
    <t>Kpt. Nálepky 8</t>
  </si>
  <si>
    <t>Zdeněk Varmuža</t>
  </si>
  <si>
    <t>jimmi20</t>
  </si>
  <si>
    <t>http://www.aliexpress.com/item/Stereo-Sport-Earphones-Waterproof-IPX5-Ecouteur-High-Quality-Handsfree-In-Ear-Earpod-3-5mm-Earbuds-With/32780235902.html?spm=2114.13010208.99999999.262.8gsg8f</t>
  </si>
  <si>
    <t>x355x</t>
  </si>
  <si>
    <t>UC-E4 UC-E5</t>
  </si>
  <si>
    <t>(6696690139</t>
  </si>
  <si>
    <t>582 57 Havlíčkův Brod</t>
  </si>
  <si>
    <t>Lípa 182</t>
  </si>
  <si>
    <t>Radek Dočkal</t>
  </si>
  <si>
    <t>doktorrd</t>
  </si>
  <si>
    <t>jezinka69</t>
  </si>
  <si>
    <t>Nová 1327</t>
  </si>
  <si>
    <t>Jitka Votočková</t>
  </si>
  <si>
    <t>http://www.aliexpress.com/item/10-pcs-New-clear-LCD-Screen-Protector-Film-For-Xiaomi-Red-Rice-1S-Xiaomi-Hongmi-1S/32236766623.html?spm=2114.01020208.3.11.nKduBG&amp;ws_ab_test=201407_4,201444_5,201409_2</t>
  </si>
  <si>
    <t>10000 Praha 10</t>
  </si>
  <si>
    <t>Litevská 1281/3</t>
  </si>
  <si>
    <t>stastnp</t>
  </si>
  <si>
    <t>xn9x</t>
  </si>
  <si>
    <t xml:space="preserve">Stylish Protective TPU Back Case for Nokia N9 - Transparent </t>
  </si>
  <si>
    <t>dealex</t>
  </si>
  <si>
    <t>jikla1</t>
  </si>
  <si>
    <t>763 21 Slavičín</t>
  </si>
  <si>
    <t>Okružní 658 </t>
  </si>
  <si>
    <t>Pavla Semelová </t>
  </si>
  <si>
    <t>Client:45036991</t>
  </si>
  <si>
    <t>Na skalkach 936 </t>
  </si>
  <si>
    <t>Jiří Karel </t>
  </si>
  <si>
    <t>(6697972516</t>
  </si>
  <si>
    <t>147 00 Praha</t>
  </si>
  <si>
    <t>Podolská 349/86</t>
  </si>
  <si>
    <t>Jiri Zednik</t>
  </si>
  <si>
    <t>jzednik</t>
  </si>
  <si>
    <t>greatblondino</t>
  </si>
  <si>
    <t>21.02.2017re</t>
  </si>
  <si>
    <t>Zálešná X. 1264</t>
  </si>
  <si>
    <t>Jan Ševela</t>
  </si>
  <si>
    <t>25245 Březová - Oleško</t>
  </si>
  <si>
    <t>Kamenitá 137</t>
  </si>
  <si>
    <t>Jiří Valášek</t>
  </si>
  <si>
    <t>Vally_2007</t>
  </si>
  <si>
    <t>(6695086624</t>
  </si>
  <si>
    <t>Okoř 14</t>
  </si>
  <si>
    <t>Lenka Kristofovičová</t>
  </si>
  <si>
    <t>Leonela1</t>
  </si>
  <si>
    <t>(6698046938</t>
  </si>
  <si>
    <t>679 06 Vilémovice</t>
  </si>
  <si>
    <t>Vilémovice 70</t>
  </si>
  <si>
    <t>Zbyněk Vašíček</t>
  </si>
  <si>
    <t>zbynek_vasicek</t>
  </si>
  <si>
    <t>libormary</t>
  </si>
  <si>
    <t>Zvolenská 510</t>
  </si>
  <si>
    <t>Libor Marek</t>
  </si>
  <si>
    <t>CR1220 BR1220 1220 LITHIUM BATTERIES FREESHIP</t>
  </si>
  <si>
    <t xml:space="preserve">cn-resource </t>
  </si>
  <si>
    <t>velebil</t>
  </si>
  <si>
    <t>02.02.2017re</t>
  </si>
  <si>
    <t>463 12 Liberec</t>
  </si>
  <si>
    <t>Vackova 381 </t>
  </si>
  <si>
    <t>Tomáš Velebil </t>
  </si>
  <si>
    <t>sberatelpf </t>
  </si>
  <si>
    <t>357 35 chodov</t>
  </si>
  <si>
    <t>9.května 755</t>
  </si>
  <si>
    <t>Ladislav Hanzl</t>
  </si>
  <si>
    <t>chodovak</t>
  </si>
  <si>
    <t>vrátit</t>
  </si>
  <si>
    <t>181 00 Praha</t>
  </si>
  <si>
    <t>Přívorská 15/480</t>
  </si>
  <si>
    <t>Petr Šindler </t>
  </si>
  <si>
    <t>theMZY</t>
  </si>
  <si>
    <t>http://www.aliexpress.com/item/USB-Data-Charger-Cable-8pin-2-in-1-Micro-USB-Cable-For-iPhone-6-7-6s/32771203295.html?spm=2114.13010208.99999999.262.ZdWBEV</t>
  </si>
  <si>
    <t>198 00 Praha9</t>
  </si>
  <si>
    <t>Kardašovská 753</t>
  </si>
  <si>
    <t>Michal Lepšík</t>
  </si>
  <si>
    <t>756 51 Zašová</t>
  </si>
  <si>
    <t>Zašová 300</t>
  </si>
  <si>
    <t>Dalibor Lindovský</t>
  </si>
  <si>
    <t>Dalis300</t>
  </si>
  <si>
    <t>Ellektrikar</t>
  </si>
  <si>
    <t>Lubná 152</t>
  </si>
  <si>
    <t>Petr Škrabala</t>
  </si>
  <si>
    <t>(6695430000</t>
  </si>
  <si>
    <t>756 43 Kelč</t>
  </si>
  <si>
    <t>Kelč 190</t>
  </si>
  <si>
    <t>Stanislav Hlavica</t>
  </si>
  <si>
    <t>Arlo7</t>
  </si>
  <si>
    <t>_hasan_</t>
  </si>
  <si>
    <t>(6699278835</t>
  </si>
  <si>
    <t>Škubna 362</t>
  </si>
  <si>
    <t>Anna Heczková</t>
  </si>
  <si>
    <t>HeczkovaA</t>
  </si>
  <si>
    <t>4 Pin IDE Power Supply 3 x Splitter Extension Cable</t>
  </si>
  <si>
    <t>http://www.aliexpress.com/item/free-shipping-4-Pin-IDE-Power-Supply-3-Splitter-Extension-Cable/659466803.html</t>
  </si>
  <si>
    <t>373 41 Hluboká nad Vltavou</t>
  </si>
  <si>
    <t>Sadová 883</t>
  </si>
  <si>
    <t>Tomáš Hašek</t>
  </si>
  <si>
    <t>Víska 38 </t>
  </si>
  <si>
    <t>Jan Lacina </t>
  </si>
  <si>
    <t>53901 Hlinsko</t>
  </si>
  <si>
    <t>Filipov 37</t>
  </si>
  <si>
    <t>Josef Halamka</t>
  </si>
  <si>
    <t>(6695028826</t>
  </si>
  <si>
    <t>Tř.17 listopadu 10</t>
  </si>
  <si>
    <t>Květoslav Pospíšil</t>
  </si>
  <si>
    <t>vigopo</t>
  </si>
  <si>
    <t>ThePleasureJam</t>
  </si>
  <si>
    <t>Pražská 463</t>
  </si>
  <si>
    <t>Lukáš Pánik</t>
  </si>
  <si>
    <t>x508x</t>
  </si>
  <si>
    <t>pink - Sony Ericsson Xperia Neo &amp; Neo V mt15i</t>
  </si>
  <si>
    <t>http://www.ebay.com/itm/New-Soft-Gel-TPU-Case-Cover-Skin-For-Sony-Ericsson-Xperia-Neo-MT15i-Kyno-Halon-/201088838725?pt=US_Cell_Phone_PDA_Cases&amp;var=&amp;hash=item2ed1d42c45</t>
  </si>
  <si>
    <t>x513x</t>
  </si>
  <si>
    <t>Screen protector for Sony Ericsson XPERIA NEO MT15i</t>
  </si>
  <si>
    <t>(6690278318</t>
  </si>
  <si>
    <t>267 51 Zdice</t>
  </si>
  <si>
    <t>Poncarova 997</t>
  </si>
  <si>
    <t>Pavel Burian</t>
  </si>
  <si>
    <t>PavBur</t>
  </si>
  <si>
    <t>(6697257217</t>
  </si>
  <si>
    <t xml:space="preserve">756 54 Zubří </t>
  </si>
  <si>
    <t>Háje 430</t>
  </si>
  <si>
    <t>Martin Vicena</t>
  </si>
  <si>
    <t>Mett2</t>
  </si>
  <si>
    <t>vojmirfilip</t>
  </si>
  <si>
    <t>51801 Dobruska</t>
  </si>
  <si>
    <t>Jiraskova 543 </t>
  </si>
  <si>
    <t>Vojmir Filip </t>
  </si>
  <si>
    <t>rv-soft2</t>
  </si>
  <si>
    <t>(6697090837</t>
  </si>
  <si>
    <t>Staňkova 4</t>
  </si>
  <si>
    <t>Jan Onderka</t>
  </si>
  <si>
    <t>hanys_onderka</t>
  </si>
  <si>
    <t>UV Star</t>
  </si>
  <si>
    <t>10200 Praha 10</t>
  </si>
  <si>
    <t>Štěrboholská 44</t>
  </si>
  <si>
    <t>Marek Kotala</t>
  </si>
  <si>
    <t>kotala7214</t>
  </si>
  <si>
    <t>https://www.aliexpress.com/item/Hot-New-PCI-FireWire-IEEE-1394-3-1-Port-Card-4-6-Pin-Cable-UK/32583954291.html</t>
  </si>
  <si>
    <t>405 02 Decin</t>
  </si>
  <si>
    <t>Hranicni 37/34</t>
  </si>
  <si>
    <t>Radim Axel VÁVRA</t>
  </si>
  <si>
    <t>Šeříková 10</t>
  </si>
  <si>
    <t>Václav Stařík</t>
  </si>
  <si>
    <t>Client:39551468</t>
  </si>
  <si>
    <t>(6689065053</t>
  </si>
  <si>
    <t>39155 Chýnov</t>
  </si>
  <si>
    <t>Chotčiny 44</t>
  </si>
  <si>
    <t>Daniel Balog</t>
  </si>
  <si>
    <t>DanielBalog</t>
  </si>
  <si>
    <t>Chopinova 1533/2</t>
  </si>
  <si>
    <t>Bořek Poloch</t>
  </si>
  <si>
    <t>stavitel11</t>
  </si>
  <si>
    <t>61600 BRNO</t>
  </si>
  <si>
    <t>Plovdivská 2</t>
  </si>
  <si>
    <t>Naděžda Pospíšilová</t>
  </si>
  <si>
    <t>(6690721296</t>
  </si>
  <si>
    <t>(6692787832</t>
  </si>
  <si>
    <t>Moravská 406/10</t>
  </si>
  <si>
    <t>Milan Zagóra</t>
  </si>
  <si>
    <t>zagoram1</t>
  </si>
  <si>
    <t>x463x</t>
  </si>
  <si>
    <t>Black Leather Case Pouch for Samsung i908 Phone Mobile</t>
  </si>
  <si>
    <t>262 03 Nový Knín</t>
  </si>
  <si>
    <t>Sídliště 423 </t>
  </si>
  <si>
    <t>Dana Zapletalová </t>
  </si>
  <si>
    <t>falide</t>
  </si>
  <si>
    <t>x424x</t>
  </si>
  <si>
    <t>REEM Skin For BB 9700 Black 9584</t>
  </si>
  <si>
    <t>londonmagicstore-usa</t>
  </si>
  <si>
    <t>Oldasss</t>
  </si>
  <si>
    <t>789 82 Moravičany</t>
  </si>
  <si>
    <t>314; 314</t>
  </si>
  <si>
    <t>Oldřich Sultus</t>
  </si>
  <si>
    <t>Andulka_76</t>
  </si>
  <si>
    <t>(6690610176</t>
  </si>
  <si>
    <t>(6686183509</t>
  </si>
  <si>
    <t>75002 Přerov</t>
  </si>
  <si>
    <t>Havlíčkova 47</t>
  </si>
  <si>
    <t>Veria</t>
  </si>
  <si>
    <t>Radek Šaradín</t>
  </si>
  <si>
    <t>RadekCZE1</t>
  </si>
  <si>
    <t>https://www.aliexpress.com/item/Top-Rated-Amazing-0-2mm-Ultra-Thin-Tempered-Glass-Screen-Protector-Film-For-Xiaomi-Mi-4/32381593200.html</t>
  </si>
  <si>
    <t>Hlavní 505</t>
  </si>
  <si>
    <t>Roman Vala</t>
  </si>
  <si>
    <t>ercann</t>
  </si>
  <si>
    <t>patrik767</t>
  </si>
  <si>
    <t>387 01 Volyně</t>
  </si>
  <si>
    <t>Milejovice 57</t>
  </si>
  <si>
    <t>Vlastimil Černík</t>
  </si>
  <si>
    <t>(6689875847</t>
  </si>
  <si>
    <t>394 43 Humpolec</t>
  </si>
  <si>
    <t>Mladé Bříště 14</t>
  </si>
  <si>
    <t>Jana Hrušková</t>
  </si>
  <si>
    <t>redmi s1 case blu</t>
  </si>
  <si>
    <t>T.G.Masaryka 113</t>
  </si>
  <si>
    <t>Michal Rathousky</t>
  </si>
  <si>
    <t>(6692124675</t>
  </si>
  <si>
    <t>439 71 Nepomyšl</t>
  </si>
  <si>
    <t>Nepomyšl 186</t>
  </si>
  <si>
    <t>Martin Kaše</t>
  </si>
  <si>
    <t>kasnep</t>
  </si>
  <si>
    <t>handsfree SE</t>
  </si>
  <si>
    <t>U nové školy 722/86</t>
  </si>
  <si>
    <t>Pavel Malec</t>
  </si>
  <si>
    <t>cryo6930</t>
  </si>
  <si>
    <t>jirka9433</t>
  </si>
  <si>
    <t>53501 Přelouč</t>
  </si>
  <si>
    <t>SBS 236</t>
  </si>
  <si>
    <t>Věra Pitková</t>
  </si>
  <si>
    <t>(6689300232</t>
  </si>
  <si>
    <t>ZPA Brno, spol. s r.o.</t>
  </si>
  <si>
    <t>61200 Brno</t>
  </si>
  <si>
    <t>Palackého tř. 158</t>
  </si>
  <si>
    <t>Michal Fröhlich</t>
  </si>
  <si>
    <t>kikiateddy</t>
  </si>
  <si>
    <t>https://www.aliexpress.com/item/PCI-E-5-1-Sound-6-port-sound-card-CMI8738-cinema-stereo-Surround-Sound-Card/32756847689.html</t>
  </si>
  <si>
    <t>(6688400447</t>
  </si>
  <si>
    <t>Karmínová 718</t>
  </si>
  <si>
    <t>Tomáš Holík</t>
  </si>
  <si>
    <t>Kolda888</t>
  </si>
  <si>
    <t>xrs3x</t>
  </si>
  <si>
    <t>redmi 3 clear tpu</t>
  </si>
  <si>
    <t>http://www.aliexpress.com/item/For-Redmi-Hongmi-3-Ultrathin-Case-TPU-Skin-Back-Clear-Transparent-Cover-For-Xiaomi-Redmi-3/32657287241.html?spm=2114.13010208.99999999.278.rw9rKk</t>
  </si>
  <si>
    <t>Komenského 24</t>
  </si>
  <si>
    <t>Jan Veselý</t>
  </si>
  <si>
    <t>cz3jan</t>
  </si>
  <si>
    <t>raptor59</t>
  </si>
  <si>
    <t>Kpt.Jaroše 78 </t>
  </si>
  <si>
    <t>Petra Macková </t>
  </si>
  <si>
    <t>(6687843997</t>
  </si>
  <si>
    <t>Pappyk</t>
  </si>
  <si>
    <t>412 01 Libochovany</t>
  </si>
  <si>
    <t>Řepnice 24</t>
  </si>
  <si>
    <t>David Bartel</t>
  </si>
  <si>
    <t>14100 Praha</t>
  </si>
  <si>
    <t>Trenčínská 2623/22</t>
  </si>
  <si>
    <t>johnyvanek</t>
  </si>
  <si>
    <t>664 49 Ostopovice</t>
  </si>
  <si>
    <t>Krátká 6</t>
  </si>
  <si>
    <t>Petr Sýs</t>
  </si>
  <si>
    <t>Sysinu</t>
  </si>
  <si>
    <t>783 83 nová hradečná</t>
  </si>
  <si>
    <t>u kostela 228 </t>
  </si>
  <si>
    <t>marta slováková </t>
  </si>
  <si>
    <t>slovakom</t>
  </si>
  <si>
    <t>507 71 miletin</t>
  </si>
  <si>
    <t>lhotova 362 </t>
  </si>
  <si>
    <t>jarda cisar </t>
  </si>
  <si>
    <t>jardaci</t>
  </si>
  <si>
    <t>hellebrandpetr</t>
  </si>
  <si>
    <t>x380x</t>
  </si>
  <si>
    <t>A / B</t>
  </si>
  <si>
    <t>6685402549 </t>
  </si>
  <si>
    <t>sata obyč</t>
  </si>
  <si>
    <t>nám. Míru 3 </t>
  </si>
  <si>
    <t>Stanislav Svoboda </t>
  </si>
  <si>
    <t>stanosvob</t>
  </si>
  <si>
    <t>http://www.aliexpress.com/item/Wholesale-Tempered-Glass-Film-For-Lenovo-K3-note-A7000-K4-note-K5-K5-note-K900-K910/32706548328.html?spm=2114.13010208.99999999.276.SqrOFN</t>
  </si>
  <si>
    <t>(6686014365</t>
  </si>
  <si>
    <t>744 01 Frenštát pod Radhoštěm</t>
  </si>
  <si>
    <t>Trojanovice 13</t>
  </si>
  <si>
    <t>Josef Petr</t>
  </si>
  <si>
    <t>Gringo_Joe</t>
  </si>
  <si>
    <t>https://www.aliexpress.com/item/2016-New-Arrival-Hot-2-Bit-PC-PCI-Diagnostic-Card-Motherboard-Analyzer-Tester-Analyzer-Checker/32701278872.html</t>
  </si>
  <si>
    <t>berysoft</t>
  </si>
  <si>
    <t>Lesní Čtvrť III. 6970</t>
  </si>
  <si>
    <t>Jiří Baroš</t>
  </si>
  <si>
    <t>Varnsdorfská 342/4</t>
  </si>
  <si>
    <t>Petr Hellebrand</t>
  </si>
  <si>
    <t>6686625399 </t>
  </si>
  <si>
    <t>xhorm32</t>
  </si>
  <si>
    <t>24.01.2017re</t>
  </si>
  <si>
    <t>391 43 Mladá Vožice</t>
  </si>
  <si>
    <t>Jana Jeníka z Bratřic 683</t>
  </si>
  <si>
    <t>Otta Horáček</t>
  </si>
  <si>
    <t>ottah007</t>
  </si>
  <si>
    <t>(6680779246</t>
  </si>
  <si>
    <t>Jiřího Herolda 8 1560</t>
  </si>
  <si>
    <t>Vítězslav Liberda</t>
  </si>
  <si>
    <t>vitil95</t>
  </si>
  <si>
    <t>Haji</t>
  </si>
  <si>
    <t>27361 Velká Dobrá</t>
  </si>
  <si>
    <t>Západní 592</t>
  </si>
  <si>
    <t>Miroslav Špalek</t>
  </si>
  <si>
    <t>289 15 Kounice</t>
  </si>
  <si>
    <t>Kounice 274</t>
  </si>
  <si>
    <t>Michal Hora</t>
  </si>
  <si>
    <t>(6680487720</t>
  </si>
  <si>
    <t>Votočkova 474/18</t>
  </si>
  <si>
    <t>Kristýna Udržalová</t>
  </si>
  <si>
    <t>KristynaU</t>
  </si>
  <si>
    <t>(6682996250</t>
  </si>
  <si>
    <t>102 00 Praha</t>
  </si>
  <si>
    <t>Tenisová 9/961</t>
  </si>
  <si>
    <t>Jindrich Dousa</t>
  </si>
  <si>
    <t>dousaj</t>
  </si>
  <si>
    <t>(6681065073</t>
  </si>
  <si>
    <t>46010 Liberec 10</t>
  </si>
  <si>
    <t>Klášterského 185/26</t>
  </si>
  <si>
    <t>Jiří Novotný</t>
  </si>
  <si>
    <t>slipknotnix</t>
  </si>
  <si>
    <t>Zlatkaa2</t>
  </si>
  <si>
    <t>(6678296076</t>
  </si>
  <si>
    <t>362 21 Nejdek</t>
  </si>
  <si>
    <t>nám. Karla IV. 234</t>
  </si>
  <si>
    <t>Jaroslav Čutrik</t>
  </si>
  <si>
    <t>jarda2082</t>
  </si>
  <si>
    <t>33901 KLatovy 3</t>
  </si>
  <si>
    <t>Tolstého 257</t>
  </si>
  <si>
    <t>Vlastimil Nauš</t>
  </si>
  <si>
    <t>x515x</t>
  </si>
  <si>
    <t>Screen Nokia Asha 300</t>
  </si>
  <si>
    <t>http://www.aliexpress.com/item/5x-CLEAR-0-125mm-PET-Screen-Protector-for-Nokia-Asha-300/32456913526.html</t>
  </si>
  <si>
    <t>Wdoleczek</t>
  </si>
  <si>
    <t>U Stadionu 958/12</t>
  </si>
  <si>
    <t>Michal Martínek</t>
  </si>
  <si>
    <t>6679060813 </t>
  </si>
  <si>
    <t>zdenek_stepanek</t>
  </si>
  <si>
    <t>790 64 Vápenná </t>
  </si>
  <si>
    <t>Vápenná 277 </t>
  </si>
  <si>
    <t>Radim Kouba </t>
  </si>
  <si>
    <t>radimrychleby</t>
  </si>
  <si>
    <t>thelachim</t>
  </si>
  <si>
    <t>Žlutická 1658</t>
  </si>
  <si>
    <t>Michal Malý</t>
  </si>
  <si>
    <t>Alšova 1227 </t>
  </si>
  <si>
    <t>Vladimír Pánek </t>
  </si>
  <si>
    <t>vpank007</t>
  </si>
  <si>
    <t>x453x</t>
  </si>
  <si>
    <t>ipod touch 4 - glass</t>
  </si>
  <si>
    <t>IngLacina2</t>
  </si>
  <si>
    <t>martini037</t>
  </si>
  <si>
    <t>Bergmannova, 536 </t>
  </si>
  <si>
    <t>IO Vít Kůta s.r.o. </t>
  </si>
  <si>
    <t>David Kaszai </t>
  </si>
  <si>
    <t>jxmthp</t>
  </si>
  <si>
    <t>x382x</t>
  </si>
  <si>
    <t>Acer Liquid case E3 blk</t>
  </si>
  <si>
    <t>339 01 KLATOVY</t>
  </si>
  <si>
    <t>LUBY 255 </t>
  </si>
  <si>
    <t>MARTIN DOLEŽAL </t>
  </si>
  <si>
    <t>maralbc</t>
  </si>
  <si>
    <t>463 11 Liberec</t>
  </si>
  <si>
    <t>Krajní 1578/8</t>
  </si>
  <si>
    <t>Růžena Bartůňková</t>
  </si>
  <si>
    <t>Husitská 43</t>
  </si>
  <si>
    <t>Kateřina Smoláková</t>
  </si>
  <si>
    <t>751 03 Brodek u Přerova</t>
  </si>
  <si>
    <t>Luková 48</t>
  </si>
  <si>
    <t>Jiří Kupka</t>
  </si>
  <si>
    <t>Jirka342</t>
  </si>
  <si>
    <t>x447x</t>
  </si>
  <si>
    <t>P500 screen</t>
  </si>
  <si>
    <t>ivobimbo</t>
  </si>
  <si>
    <t>p9l žlutej</t>
  </si>
  <si>
    <t>Lidická 600/78</t>
  </si>
  <si>
    <t>Václav Kubánek</t>
  </si>
  <si>
    <t>Vashutek </t>
  </si>
  <si>
    <t>37010 České Budějovice</t>
  </si>
  <si>
    <t>Nemanická 2765/16a</t>
  </si>
  <si>
    <t>SETERM CB a.s.</t>
  </si>
  <si>
    <t>Zdeněk Šerhant</t>
  </si>
  <si>
    <t>zserhy</t>
  </si>
  <si>
    <t>431 63 Perštejn</t>
  </si>
  <si>
    <t>Údolní 74</t>
  </si>
  <si>
    <t>Ivo Hofštädter</t>
  </si>
  <si>
    <t>P9 lite glass</t>
  </si>
  <si>
    <t>romansalac</t>
  </si>
  <si>
    <t>Plzeňská 639</t>
  </si>
  <si>
    <t>Roman Salač</t>
  </si>
  <si>
    <t>infinityG20</t>
  </si>
  <si>
    <t>PRINTER cable USB 3.0</t>
  </si>
  <si>
    <t>Dobrovského 3096</t>
  </si>
  <si>
    <t>Marian Vonderčík</t>
  </si>
  <si>
    <t>41301 Roudnice nad Labem</t>
  </si>
  <si>
    <t>Nám. 28. října 2697</t>
  </si>
  <si>
    <t>Alena Mrázková</t>
  </si>
  <si>
    <t>Huawei y360 black</t>
  </si>
  <si>
    <t>Rychtářov 109 </t>
  </si>
  <si>
    <t>Roman Musil </t>
  </si>
  <si>
    <t>Namor109</t>
  </si>
  <si>
    <t>braided micro white</t>
  </si>
  <si>
    <t>Na Mlýnku 656</t>
  </si>
  <si>
    <t>Ištvan Matejča</t>
  </si>
  <si>
    <t>x270x</t>
  </si>
  <si>
    <t>Galaxy Young S6310 S shape pink</t>
  </si>
  <si>
    <t>789 61 Bludov</t>
  </si>
  <si>
    <t>Řed.Fr.Léhara 797</t>
  </si>
  <si>
    <t>Jaromír Rabenseifner</t>
  </si>
  <si>
    <t>CZ15</t>
  </si>
  <si>
    <t>533 41 Lázně Bohdaneč</t>
  </si>
  <si>
    <t>Křičeň 18</t>
  </si>
  <si>
    <t>Petr Čičko</t>
  </si>
  <si>
    <t>draaake</t>
  </si>
  <si>
    <t>https://www.aliexpress.com/item/DVI-to-HDMI-Cable-Female-Adapter-Converter-HDTV/32603308820.html</t>
  </si>
  <si>
    <t>1diver1</t>
  </si>
  <si>
    <t>http://www.aliexpress.com/item/4-Pin-IDE-Power-Supply-3-x-Splitter-Extension-Cable-315/32729975343.html?spm=2114.13010208.99999999.263.dITo5B</t>
  </si>
  <si>
    <t>http://www.aliexpress.com/item/PCI-300Mbps-300M-802-11b-g-n-Wireless-WiFi-Card-Adapter-for-Desktop-PC-Laptop/32628712582.html</t>
  </si>
  <si>
    <t>(6675432433</t>
  </si>
  <si>
    <t>(6676480811</t>
  </si>
  <si>
    <t>503 22 Libčany</t>
  </si>
  <si>
    <t>Libčany 105</t>
  </si>
  <si>
    <t>Ivan Mach</t>
  </si>
  <si>
    <t>printer cable A B</t>
  </si>
  <si>
    <t>300 71 Plzeň</t>
  </si>
  <si>
    <t>Chebská 15</t>
  </si>
  <si>
    <t>Depo 71</t>
  </si>
  <si>
    <t>smusil</t>
  </si>
  <si>
    <t>x455x</t>
  </si>
  <si>
    <t>Guard for Sony Xperia U ST25i</t>
  </si>
  <si>
    <t>Pod Kosířem 33</t>
  </si>
  <si>
    <t>Svatopluk Musil</t>
  </si>
  <si>
    <t>lukasbrodina</t>
  </si>
  <si>
    <t>http://www.aliexpress.com/item/2015-new-Black-2-5-Inch-Portable-USB-2-0-IDE-HDD-Hard-Disk-Drive-Enclosure/32576205472.html?spm=2114.13010208.99999999.261.9UIxnZ</t>
  </si>
  <si>
    <t>6678999098 </t>
  </si>
  <si>
    <t>Sorex s.r.o. </t>
  </si>
  <si>
    <t>26724 Hostomice</t>
  </si>
  <si>
    <t>U Hřiště 456 </t>
  </si>
  <si>
    <t>Lukáš Brodina </t>
  </si>
  <si>
    <t>18100 Praha 8</t>
  </si>
  <si>
    <t>Pomořanská 482</t>
  </si>
  <si>
    <t>Dagmar Šrůtová</t>
  </si>
  <si>
    <t>sciba11</t>
  </si>
  <si>
    <t>x280x</t>
  </si>
  <si>
    <t>Stylus Pen For HTC Touch P3450 Dopod S1</t>
  </si>
  <si>
    <t>ccyaut2010</t>
  </si>
  <si>
    <t>66491 Letkovice</t>
  </si>
  <si>
    <t>RICNI 28/19</t>
  </si>
  <si>
    <t xml:space="preserve">JIRINA SANDANÁ </t>
  </si>
  <si>
    <t>kikuska77</t>
  </si>
  <si>
    <t>spet2</t>
  </si>
  <si>
    <t>Mayerova 785</t>
  </si>
  <si>
    <t>mis_001</t>
  </si>
  <si>
    <t>54932 Velké Poříčí</t>
  </si>
  <si>
    <t>Náchodská 652</t>
  </si>
  <si>
    <t>elprim</t>
  </si>
  <si>
    <t>Michal Vitásek</t>
  </si>
  <si>
    <t>https://www.aliexpress.com/item/10pcs-Transparent-Clear-Screen-Protector-Film-Size-259x160mm-for-10-1-Tablet-PC-Lenovo-YOGA-B8000/1546401131.html</t>
  </si>
  <si>
    <t>30.01.2017re</t>
  </si>
  <si>
    <t>(6672159435</t>
  </si>
  <si>
    <t>69003 Břeclav</t>
  </si>
  <si>
    <t>1641/55 Lidická</t>
  </si>
  <si>
    <t>Ludvík Koňařík</t>
  </si>
  <si>
    <t>Starlord9</t>
  </si>
  <si>
    <t>(6672429898</t>
  </si>
  <si>
    <t>742 93 Slatina</t>
  </si>
  <si>
    <t>V Ulici 190</t>
  </si>
  <si>
    <t>Michaela Balogová</t>
  </si>
  <si>
    <t>habibi1980</t>
  </si>
  <si>
    <t>542 11 Chvaleč</t>
  </si>
  <si>
    <t>Chvaleč 210 </t>
  </si>
  <si>
    <t>Oldřich Hrubý </t>
  </si>
  <si>
    <t>olin485</t>
  </si>
  <si>
    <t>Lenovo K6 pouzdro clear</t>
  </si>
  <si>
    <t>Dajcivan</t>
  </si>
  <si>
    <t>rolnička</t>
  </si>
  <si>
    <t>rv-soft</t>
  </si>
  <si>
    <t>https://www.aliexpress.com/item/5pcs-lot-2-5-to-3-5-Laptop-IDE-Hard-Disk-HDD-Adapter/32695811430.html</t>
  </si>
  <si>
    <t>294 06 Březno</t>
  </si>
  <si>
    <t>Březno 202</t>
  </si>
  <si>
    <t>Libor Mazánek</t>
  </si>
  <si>
    <t>MafioSsS</t>
  </si>
  <si>
    <t>https://www.aliexpress.com/item/RACAHOO-Earphone-Adapter-3-5mm-Female-to-8-Pin-Lighting-Male-Audio-Extension-Cable-Adapter-Extender/32737257918.html</t>
  </si>
  <si>
    <t>mstoza</t>
  </si>
  <si>
    <t>Šmolíkova 903</t>
  </si>
  <si>
    <t>Michal Stožický</t>
  </si>
  <si>
    <t>Zikova 2109/14</t>
  </si>
  <si>
    <t>David Kovalský</t>
  </si>
  <si>
    <t>dkovalsk</t>
  </si>
  <si>
    <t>hacumoto</t>
  </si>
  <si>
    <t>252 18 Úhonice</t>
  </si>
  <si>
    <t>Na hrázi 144</t>
  </si>
  <si>
    <t>Robert Strnádek</t>
  </si>
  <si>
    <t>549 08 Provodov-Šonov</t>
  </si>
  <si>
    <t>Šonov 8</t>
  </si>
  <si>
    <t>Jaroslava Hálová</t>
  </si>
  <si>
    <t>vivianr</t>
  </si>
  <si>
    <t>zal00itb98</t>
  </si>
  <si>
    <t>Chaloupky 582 </t>
  </si>
  <si>
    <t>Ivan Dajč </t>
  </si>
  <si>
    <t>stekna</t>
  </si>
  <si>
    <t>xrs2x</t>
  </si>
  <si>
    <t>Redmi 2 screen</t>
  </si>
  <si>
    <t>61500 Brno</t>
  </si>
  <si>
    <t>Svatoplukova 46</t>
  </si>
  <si>
    <t>Marie Dittrichová</t>
  </si>
  <si>
    <t>Huawei P8 wallet pampeliška</t>
  </si>
  <si>
    <t>http://www.aliexpress.com/item/Phone-Case-For-Huawei-P8-Colorful-Painting-Series-PU-Leather-Filp-Wallet-Cases-With-Stand-And/32445635603.html?spm=2114.01020208.3.74.O1XlI6&amp;ws_ab_test=201407_5,201444_5,201409_1</t>
  </si>
  <si>
    <t>(6671697846</t>
  </si>
  <si>
    <t>793 76 Zlaté Hory</t>
  </si>
  <si>
    <t>nám. Svobody 104</t>
  </si>
  <si>
    <t>Martin Zálešák</t>
  </si>
  <si>
    <t>x164x</t>
  </si>
  <si>
    <t>většinu 4 - apple micro usb 3.0</t>
  </si>
  <si>
    <t>pěkný</t>
  </si>
  <si>
    <t>(6674310998</t>
  </si>
  <si>
    <t>19800 Praha</t>
  </si>
  <si>
    <t>Krylovecká 1105/1</t>
  </si>
  <si>
    <t>Jakub Bulava</t>
  </si>
  <si>
    <t>JkAuKbUaB</t>
  </si>
  <si>
    <t>x125x</t>
  </si>
  <si>
    <t>10 x Mini USB Sync Data Charger Charging Cable For MP3 MP4 Camera 10 pcs</t>
  </si>
  <si>
    <t>(6671984804</t>
  </si>
  <si>
    <t>Na Zatlance 8</t>
  </si>
  <si>
    <t>Vojtěch Dubský</t>
  </si>
  <si>
    <t>VojtechDu</t>
  </si>
  <si>
    <t>26901 Rakovník</t>
  </si>
  <si>
    <t>Na Sekyře 163</t>
  </si>
  <si>
    <t>Lukáš Kundrat</t>
  </si>
  <si>
    <t>kudrnajo</t>
  </si>
  <si>
    <t>xp6300x</t>
  </si>
  <si>
    <t>3 x Stylus Pen For HTC P6300</t>
  </si>
  <si>
    <t>franderik</t>
  </si>
  <si>
    <t>675 56 Dukovany</t>
  </si>
  <si>
    <t>Dukovany 39 </t>
  </si>
  <si>
    <t>Kateřina Hladilova </t>
  </si>
  <si>
    <t>Msoci_2008</t>
  </si>
  <si>
    <t>273 71 Zlonice</t>
  </si>
  <si>
    <t>Dřínov 3E </t>
  </si>
  <si>
    <t>Jiří Semorád </t>
  </si>
  <si>
    <t>honda-h24</t>
  </si>
  <si>
    <t>12.02.2017re</t>
  </si>
  <si>
    <t>(6672656959</t>
  </si>
  <si>
    <t>158 00 Praha 5</t>
  </si>
  <si>
    <t>Kodymova 2538/10</t>
  </si>
  <si>
    <t>Adam Hrubý</t>
  </si>
  <si>
    <t>rybarada</t>
  </si>
  <si>
    <t>68501 Bučovice</t>
  </si>
  <si>
    <t>Krátká 265</t>
  </si>
  <si>
    <t>Rostislav Němec</t>
  </si>
  <si>
    <t>Client:38842195</t>
  </si>
  <si>
    <t>(6672655698</t>
  </si>
  <si>
    <t>https://www.aliexpress.com/item/Wireless-Bluetooth-Adapter-CSR-4-0-Bluetooth-V4-0-Dual-Mode-Wireless-Dongle-Free-Driver-USB2/32623814626.html</t>
  </si>
  <si>
    <t>(6672655820</t>
  </si>
  <si>
    <t>73581 Bohumín</t>
  </si>
  <si>
    <t>Nerudova 1158</t>
  </si>
  <si>
    <t>Lukáš Konopka</t>
  </si>
  <si>
    <t>Stress39</t>
  </si>
  <si>
    <t>bt mini CSR 4.0 hranatej</t>
  </si>
  <si>
    <t>https://www.aliexpress.com/item/Bluetooth-CSR-V4-0-Dongle-Dual-Mode-Wireless-Adapter-20m-3Mbps-for-Windows-XP-7-8/32598257819.html</t>
  </si>
  <si>
    <t>(6671274711</t>
  </si>
  <si>
    <t>586 02 Jihlava</t>
  </si>
  <si>
    <t>Sokolovská 29A</t>
  </si>
  <si>
    <t>Lukáš Oubrecht</t>
  </si>
  <si>
    <t>kissarmy1</t>
  </si>
  <si>
    <t>(6672787197</t>
  </si>
  <si>
    <t>687 25 Hluk</t>
  </si>
  <si>
    <t>Vyšehradská 868</t>
  </si>
  <si>
    <t>Pavel Soška</t>
  </si>
  <si>
    <t>sopav</t>
  </si>
  <si>
    <t>x347x</t>
  </si>
  <si>
    <t>Screen i8190</t>
  </si>
  <si>
    <t>360 05 Karlovy Vary</t>
  </si>
  <si>
    <t>Mládežnická 1/836 </t>
  </si>
  <si>
    <t>Jan Čtyroký </t>
  </si>
  <si>
    <t>gunner700</t>
  </si>
  <si>
    <t>Svatopluka Čecha 885</t>
  </si>
  <si>
    <t>Miroslav Motejl</t>
  </si>
  <si>
    <t>MiraM7</t>
  </si>
  <si>
    <t>x76x</t>
  </si>
  <si>
    <t xml:space="preserve">PCMCIA  PCI  RICOH </t>
  </si>
  <si>
    <t>http://www.ebay.com/itm/160885187092</t>
  </si>
  <si>
    <t xml:space="preserve">257 87 Střezimíř </t>
  </si>
  <si>
    <t>Střezimíř 65</t>
  </si>
  <si>
    <t>Veronika Škáchová</t>
  </si>
  <si>
    <t>chews</t>
  </si>
  <si>
    <t>37810 České Velenice</t>
  </si>
  <si>
    <t>Hospodářský park 1</t>
  </si>
  <si>
    <t>Gem Bohemia s.r.o.</t>
  </si>
  <si>
    <t>Petr Říha</t>
  </si>
  <si>
    <t>petrriha2</t>
  </si>
  <si>
    <t>394 70 Kamenice nad Lipou</t>
  </si>
  <si>
    <t>Komenského 186</t>
  </si>
  <si>
    <t>Pavlína Cimplová</t>
  </si>
  <si>
    <t>pajafe</t>
  </si>
  <si>
    <t>http://www.aliexpress.com/item/9H-Tempered-Glass-For-Xiaomi-2-3-4-5-4C-3S-Redmi-note-2-3-pro/32764519452.html?spm=2114.13010208.99999999.285.rw9rKk</t>
  </si>
  <si>
    <t>Tylova 1464/40</t>
  </si>
  <si>
    <t>Ludek Hranicka</t>
  </si>
  <si>
    <t>ranyka77</t>
  </si>
  <si>
    <t>mavezf</t>
  </si>
  <si>
    <t>739 61 Třinec</t>
  </si>
  <si>
    <t>Oldřichovice 45</t>
  </si>
  <si>
    <t>Kristína Franková</t>
  </si>
  <si>
    <t>U Hostavického Potoka 722/5</t>
  </si>
  <si>
    <t>Aleš Jiříček</t>
  </si>
  <si>
    <t>alesij</t>
  </si>
  <si>
    <t>742 66 ŠTRAMBERK</t>
  </si>
  <si>
    <t>BAŘINY 726</t>
  </si>
  <si>
    <t>PETR JAŠEK</t>
  </si>
  <si>
    <t>pettullec</t>
  </si>
  <si>
    <t>(6670248815</t>
  </si>
  <si>
    <t>73947 Kozlovice</t>
  </si>
  <si>
    <t>Kozlovice 680</t>
  </si>
  <si>
    <t>Kateřina Pěkníková</t>
  </si>
  <si>
    <t>Client:34713532</t>
  </si>
  <si>
    <t>x67x</t>
  </si>
  <si>
    <t>http://www.aliexpress.com/item/For-Acer-Liquid-Z200-Original-Cartoon-Print-Silicone-Soft-Case-Back-Cover-For-Acer-Z200-Glossy/32293880918.html</t>
  </si>
  <si>
    <t>(6672026875</t>
  </si>
  <si>
    <t>382 11 Větřní</t>
  </si>
  <si>
    <t>Sadová 303</t>
  </si>
  <si>
    <t>Ivo Matzke</t>
  </si>
  <si>
    <t>macino00</t>
  </si>
  <si>
    <t>Květinová 1270/9 </t>
  </si>
  <si>
    <t>Ivo Petrovský </t>
  </si>
  <si>
    <t>divos</t>
  </si>
  <si>
    <t>10x Stylus for HP iPAQ h4100 h4150 h4155 h4300 h4350</t>
  </si>
  <si>
    <t>Purkyňova 1919/31</t>
  </si>
  <si>
    <t>Roman Látal</t>
  </si>
  <si>
    <t>boban302</t>
  </si>
  <si>
    <t>(6667930576</t>
  </si>
  <si>
    <t>Foltýnova 8</t>
  </si>
  <si>
    <t>Lubomir Dejmek</t>
  </si>
  <si>
    <t>LionClarence</t>
  </si>
  <si>
    <t>(6670949913</t>
  </si>
  <si>
    <t>DIESEL</t>
  </si>
  <si>
    <t>Krajinská 2</t>
  </si>
  <si>
    <t>Petra Cibuzarová</t>
  </si>
  <si>
    <t>78701 Šumperk</t>
  </si>
  <si>
    <t>A.Kašpara 90/1</t>
  </si>
  <si>
    <t>Kancelář VODAFONE</t>
  </si>
  <si>
    <t>Jiří Skalík</t>
  </si>
  <si>
    <t>Jiriskal</t>
  </si>
  <si>
    <t>x2vx</t>
  </si>
  <si>
    <t>aluminium micro usb - lightning</t>
  </si>
  <si>
    <t>407 21 Česká Kamenice</t>
  </si>
  <si>
    <t>Lidická 204 </t>
  </si>
  <si>
    <t>Daniel Míšek </t>
  </si>
  <si>
    <t>160 00 Praha 6</t>
  </si>
  <si>
    <t>Zelená 1605/10</t>
  </si>
  <si>
    <t>Pavel Binko</t>
  </si>
  <si>
    <t>binkop</t>
  </si>
  <si>
    <t>44001 Louny</t>
  </si>
  <si>
    <t>Pražská 79</t>
  </si>
  <si>
    <t>Bibik</t>
  </si>
  <si>
    <t>Martin Hlušička</t>
  </si>
  <si>
    <t>hlusa</t>
  </si>
  <si>
    <t>(6669168456</t>
  </si>
  <si>
    <t>Březinova 44</t>
  </si>
  <si>
    <t>Jiří Peterka</t>
  </si>
  <si>
    <t>Pitrs25</t>
  </si>
  <si>
    <t>https://www.aliexpress.com/item/USB-to-25-Pin-DB25-Parallel-Printer-Cable-Adapter-Cord-Converter-New/32613681536.html</t>
  </si>
  <si>
    <t>(6664956368</t>
  </si>
  <si>
    <t>Benešovská 256</t>
  </si>
  <si>
    <t>František Šula</t>
  </si>
  <si>
    <t>sulicidivisov</t>
  </si>
  <si>
    <t>zsauer</t>
  </si>
  <si>
    <t>(6673052923</t>
  </si>
  <si>
    <t>60200 Brno</t>
  </si>
  <si>
    <t>Neumannova 44</t>
  </si>
  <si>
    <t>Milan Moravec</t>
  </si>
  <si>
    <t>Milgozo</t>
  </si>
  <si>
    <t>6670860039 </t>
  </si>
  <si>
    <t>Skalka 956</t>
  </si>
  <si>
    <t>Zdeněk Sauer</t>
  </si>
  <si>
    <t>x121x</t>
  </si>
  <si>
    <t>rightward</t>
  </si>
  <si>
    <t>671 82 Dobšice</t>
  </si>
  <si>
    <t>Brněnská 78 </t>
  </si>
  <si>
    <t>Lubomír Šula </t>
  </si>
  <si>
    <t>automen1</t>
  </si>
  <si>
    <t>(6666695314</t>
  </si>
  <si>
    <t>10200 Praha</t>
  </si>
  <si>
    <t>Golfová 884</t>
  </si>
  <si>
    <t>Jan Vejvoda</t>
  </si>
  <si>
    <t>cyclo123</t>
  </si>
  <si>
    <t>Kratas18</t>
  </si>
  <si>
    <t>Za Beránkem 761</t>
  </si>
  <si>
    <t>Milan Krátký</t>
  </si>
  <si>
    <t>x168xx</t>
  </si>
  <si>
    <t>sata kabl obyč</t>
  </si>
  <si>
    <t>shakira88</t>
  </si>
  <si>
    <t>756 24 Bystřička</t>
  </si>
  <si>
    <t>(6671480347</t>
  </si>
  <si>
    <t>90001 Modra</t>
  </si>
  <si>
    <t>Bratislavská 50</t>
  </si>
  <si>
    <t>Tomáš Benko</t>
  </si>
  <si>
    <t>417 02 Dubí 2</t>
  </si>
  <si>
    <t>Sportovní 162/11</t>
  </si>
  <si>
    <t>Luděk Srdínko</t>
  </si>
  <si>
    <t>sporran2</t>
  </si>
  <si>
    <t>koros1</t>
  </si>
  <si>
    <t>http://www.aliexpress.com/item/Brand-New-10pcs-RJ45-Module-Unshielded-Keystones-Jack-Cat5e-Network-Ethernet-110-Punch-Down-8P8C-RJ45/32724678008.html?spm=2114.13010208.99999999.263.0zB7Yb</t>
  </si>
  <si>
    <t>doklad 2x</t>
  </si>
  <si>
    <t>Expert Beroun (areál Billa)</t>
  </si>
  <si>
    <t>Plzeňská 230</t>
  </si>
  <si>
    <t>Koros Pavel</t>
  </si>
  <si>
    <t>Nozok</t>
  </si>
  <si>
    <t>739 85 Bukovec</t>
  </si>
  <si>
    <t>Bukovec 316</t>
  </si>
  <si>
    <t>Stanislaw Zoň</t>
  </si>
  <si>
    <t>(6662873740</t>
  </si>
  <si>
    <t>Mládí 1145/24</t>
  </si>
  <si>
    <t>Vojtěch Gögh</t>
  </si>
  <si>
    <t>Fenix-F21</t>
  </si>
  <si>
    <t>466 02 Jablonec nad Nisou</t>
  </si>
  <si>
    <t>Jitřní 10</t>
  </si>
  <si>
    <t>David Batěk</t>
  </si>
  <si>
    <t>pipo1166</t>
  </si>
  <si>
    <t>(6661534906</t>
  </si>
  <si>
    <t>Hlinecká 719</t>
  </si>
  <si>
    <t>Miroslav Gunther</t>
  </si>
  <si>
    <t>golemson</t>
  </si>
  <si>
    <t>Micro USB čtečka černá kablík</t>
  </si>
  <si>
    <t>hihi24</t>
  </si>
  <si>
    <t>Prestigio Prime Duo PMP5770D</t>
  </si>
  <si>
    <t>Srázná 42</t>
  </si>
  <si>
    <t>Hana Jilečková</t>
  </si>
  <si>
    <t>stribrny</t>
  </si>
  <si>
    <t>252 25 Dobříč</t>
  </si>
  <si>
    <t>Dobříč 50</t>
  </si>
  <si>
    <t>Lubomír Stříbrný</t>
  </si>
  <si>
    <t>73601 Havirov</t>
  </si>
  <si>
    <t>Generala Svobody 32</t>
  </si>
  <si>
    <t>Jiri Hodecek</t>
  </si>
  <si>
    <t>http://www.aliexpress.com/item/Thin-Slim-Soft-TPU-Silicone-Rubber-Back-Skin-Case-Cover-For-iPod-Nano-7/32574498816.html</t>
  </si>
  <si>
    <t>(6665278249</t>
  </si>
  <si>
    <t>385 01 vimperk</t>
  </si>
  <si>
    <t>k rokli 497</t>
  </si>
  <si>
    <t>alois robl</t>
  </si>
  <si>
    <t>loj1</t>
  </si>
  <si>
    <t>(6662826524</t>
  </si>
  <si>
    <t>Na výšinách 502</t>
  </si>
  <si>
    <t>Pavel Krajčovič</t>
  </si>
  <si>
    <t>KRAJICcz</t>
  </si>
  <si>
    <t>HDMI6662</t>
  </si>
  <si>
    <t>06.01.2017re</t>
  </si>
  <si>
    <t>70030 OSTRAVA</t>
  </si>
  <si>
    <t>E.PODGORNÉHO 89/4 </t>
  </si>
  <si>
    <t>ZDENĚK TABÁK </t>
  </si>
  <si>
    <t>Rybnická 1770</t>
  </si>
  <si>
    <t>René Osina</t>
  </si>
  <si>
    <t>Renus_cz</t>
  </si>
  <si>
    <t>(6664305310</t>
  </si>
  <si>
    <t>582 93 Kožlí</t>
  </si>
  <si>
    <t>Kožlí 216</t>
  </si>
  <si>
    <t>Ondřej Nejedlý</t>
  </si>
  <si>
    <t>sal64</t>
  </si>
  <si>
    <t>(6662848770</t>
  </si>
  <si>
    <t>464 01 Frýdlant</t>
  </si>
  <si>
    <t>k.světlé 1067</t>
  </si>
  <si>
    <t>petr ducháč</t>
  </si>
  <si>
    <t>duch626</t>
  </si>
  <si>
    <t>(6663973853</t>
  </si>
  <si>
    <t>41201 Litoměřice</t>
  </si>
  <si>
    <t>Vrchlického 238/2</t>
  </si>
  <si>
    <t>Kateřina Danišová</t>
  </si>
  <si>
    <t>https://www.aliexpress.com/item/Brand-New-Hot-PCI-FireWire-IEEE-1394-3-1-Port-Card-4-6-Pin-Cable-UK/32721067725.html</t>
  </si>
  <si>
    <t>Olda1562</t>
  </si>
  <si>
    <t>U Stružky 1562</t>
  </si>
  <si>
    <t>Oldřich Ing. Baran</t>
  </si>
  <si>
    <t>68708 Buchlovice</t>
  </si>
  <si>
    <t>Hradišťská 849</t>
  </si>
  <si>
    <t>DEKOR, spol. s r.o.</t>
  </si>
  <si>
    <t>Jan Verfl</t>
  </si>
  <si>
    <t>frflos</t>
  </si>
  <si>
    <t>(6660448473</t>
  </si>
  <si>
    <t>108 00 Praha</t>
  </si>
  <si>
    <t>Počernická 630</t>
  </si>
  <si>
    <t>Barbora Rousková</t>
  </si>
  <si>
    <t>baruska101</t>
  </si>
  <si>
    <t>Man_dy</t>
  </si>
  <si>
    <t>xchx</t>
  </si>
  <si>
    <t>seriál dalík</t>
  </si>
  <si>
    <t>Plumloská 44 </t>
  </si>
  <si>
    <t>Lachman Žižka </t>
  </si>
  <si>
    <t>jsa45</t>
  </si>
  <si>
    <t>xr7x</t>
  </si>
  <si>
    <t>P7 Screen protector</t>
  </si>
  <si>
    <t>6665451514 </t>
  </si>
  <si>
    <t>Nad Sv. Josefem 238/1</t>
  </si>
  <si>
    <t>Josef Savara</t>
  </si>
  <si>
    <t>(6660411465</t>
  </si>
  <si>
    <t>(6665480511</t>
  </si>
  <si>
    <t>257 56 Neveklov</t>
  </si>
  <si>
    <t>Rákosníkova 222</t>
  </si>
  <si>
    <t>Monika Ctiborová</t>
  </si>
  <si>
    <t>Monusinka</t>
  </si>
  <si>
    <t>75704 Valašské Meziříčí </t>
  </si>
  <si>
    <t>Zd. Fibicha 1220 </t>
  </si>
  <si>
    <t>Zdeněk Procházka </t>
  </si>
  <si>
    <t>prochzden</t>
  </si>
  <si>
    <t>Acer Liquid case E3 red</t>
  </si>
  <si>
    <t>https://www.aliexpress.com/item/Fashion-Frosted-Matte-Hard-Case-For-Acer-Liquid-E3-Multi-Colors-Rubberized-Plastic-Cover-Mobile-Phone/32647437461.html</t>
  </si>
  <si>
    <t>x169x</t>
  </si>
  <si>
    <t>2-Port eSATA with IDE Power Bracket</t>
  </si>
  <si>
    <t>http://www.aliexpress.com/item/Free-Shipping-external-plate-2-Ports-eSATA-4-Pin-IDE-Power-PCI-Bracket-Slot-SATA-Cable/32232670797.html</t>
  </si>
  <si>
    <t>xaxakung</t>
  </si>
  <si>
    <t>Nádražní 314</t>
  </si>
  <si>
    <t>josef vavroušek</t>
  </si>
  <si>
    <t>http://www.aliexpress.com/item/AP-Sata-to-IDE-2-5-Sata-Female-to-2-5-inch-IDE-Male-44-pin/32553953450.html</t>
  </si>
  <si>
    <t>sata 3 kable se spojkou black</t>
  </si>
  <si>
    <t>(6666492002</t>
  </si>
  <si>
    <t>(6661732401</t>
  </si>
  <si>
    <t xml:space="preserve">19017 Praha </t>
  </si>
  <si>
    <t>Velkoosecká 773/3</t>
  </si>
  <si>
    <t>Michal Pakandl</t>
  </si>
  <si>
    <t>Pakimi</t>
  </si>
  <si>
    <t>lightning short Pink</t>
  </si>
  <si>
    <t>Genderik</t>
  </si>
  <si>
    <t>638 00 Brno-sever-Lesná</t>
  </si>
  <si>
    <t>Haškova 146/9 </t>
  </si>
  <si>
    <t>Jan Doubrava </t>
  </si>
  <si>
    <t>Marcelmzcivony</t>
  </si>
  <si>
    <t>285 76 Chotusice</t>
  </si>
  <si>
    <t>Chotusice 226</t>
  </si>
  <si>
    <t>Marcel Budíček</t>
  </si>
  <si>
    <t>simekjak</t>
  </si>
  <si>
    <t>Levského 3188</t>
  </si>
  <si>
    <t>Jakub Šimek</t>
  </si>
  <si>
    <t>http://www.aliexpress.com/item/10X-New-CLEAR-LCD-Screen-Protector-Guard-Cover-Film-For-Sony-LT30p-Xperia-T/818181923.html?spm=2114.01020208.3.2.JwAc16&amp;ws_ab_test=searchweb201556_7,searchweb201527_2_48_71_72_73_74_75,searchweb201560_2</t>
  </si>
  <si>
    <t>Ostravská 695 </t>
  </si>
  <si>
    <t>Jan Kronenberg </t>
  </si>
  <si>
    <t>kronys</t>
  </si>
  <si>
    <t>x542x</t>
  </si>
  <si>
    <t>Android NFC Tag</t>
  </si>
  <si>
    <t>767 01 Bezměrov</t>
  </si>
  <si>
    <t>Bezměrov 81 </t>
  </si>
  <si>
    <t>Václav Žitný </t>
  </si>
  <si>
    <t>VZ1971</t>
  </si>
  <si>
    <t>Nehvizdky 4</t>
  </si>
  <si>
    <t>Libuše Severová</t>
  </si>
  <si>
    <t>Alexie23</t>
  </si>
  <si>
    <t>43801 Zatec</t>
  </si>
  <si>
    <t>Racetice 138 </t>
  </si>
  <si>
    <t>Markéta Strelcova </t>
  </si>
  <si>
    <t>markytka1978</t>
  </si>
  <si>
    <t>463 62 hejnice</t>
  </si>
  <si>
    <t>ferdinandov 584</t>
  </si>
  <si>
    <t>martin rubeš</t>
  </si>
  <si>
    <t>hitmanx360</t>
  </si>
  <si>
    <t>https://www.aliexpress.com/item/3-5-mm-Headphone-Jack-Cabo-Adapter-for-IPhone-7-7-Plus-Lightning-To-3-5mm/32759726613.html</t>
  </si>
  <si>
    <t>284 01 KUTNÁ HORA</t>
  </si>
  <si>
    <t>Husova 126</t>
  </si>
  <si>
    <t>KAŇKA, s.r.o.</t>
  </si>
  <si>
    <t>kankakh</t>
  </si>
  <si>
    <t>x78x</t>
  </si>
  <si>
    <t>2GB DDR2 800MHz for INTEL</t>
  </si>
  <si>
    <t>fakt mail</t>
  </si>
  <si>
    <t>28531 Nové Dvory</t>
  </si>
  <si>
    <t>Ke Hřišti 303</t>
  </si>
  <si>
    <t>František Klečka</t>
  </si>
  <si>
    <t>sedlec115</t>
  </si>
  <si>
    <t>Nuderova 607</t>
  </si>
  <si>
    <t>Edita Procházková</t>
  </si>
  <si>
    <t>janokt</t>
  </si>
  <si>
    <t>Brněnská 51 </t>
  </si>
  <si>
    <t>Václav Mézl </t>
  </si>
  <si>
    <t>Konverz</t>
  </si>
  <si>
    <t>dní</t>
  </si>
  <si>
    <t>pošto</t>
  </si>
  <si>
    <t>celkem</t>
  </si>
  <si>
    <t>nick</t>
  </si>
  <si>
    <t>posláno</t>
  </si>
  <si>
    <t>vydraženo</t>
  </si>
  <si>
    <t>sum</t>
  </si>
  <si>
    <t>ship</t>
  </si>
  <si>
    <t>cena</t>
  </si>
  <si>
    <t>kod</t>
  </si>
  <si>
    <t>předmět</t>
  </si>
  <si>
    <t>datum</t>
  </si>
  <si>
    <t>nezap.</t>
  </si>
  <si>
    <t>Client:18481214</t>
  </si>
  <si>
    <t>zaplac</t>
  </si>
  <si>
    <t>Objednat</t>
  </si>
  <si>
    <t>Zisk</t>
  </si>
  <si>
    <t>rozdíl</t>
  </si>
  <si>
    <t>Aukro</t>
  </si>
  <si>
    <t>prov</t>
  </si>
  <si>
    <t>Ebay</t>
  </si>
  <si>
    <t>odesláno</t>
  </si>
  <si>
    <t>odklepnuto</t>
  </si>
  <si>
    <t>doručeno</t>
  </si>
  <si>
    <t>koupeno</t>
  </si>
  <si>
    <t>na ceste</t>
  </si>
  <si>
    <t>Poštovné</t>
  </si>
  <si>
    <t>DOKLAD</t>
  </si>
  <si>
    <t>pozn</t>
  </si>
  <si>
    <t>číslo aukce</t>
  </si>
  <si>
    <t>město</t>
  </si>
  <si>
    <t>ulice</t>
  </si>
  <si>
    <t>jmeno</t>
  </si>
  <si>
    <t>doma</t>
  </si>
  <si>
    <t>na cestě</t>
  </si>
  <si>
    <t>Zboží dorazilo</t>
  </si>
  <si>
    <t>provize</t>
  </si>
  <si>
    <t>aukro</t>
  </si>
  <si>
    <t>pošta</t>
  </si>
  <si>
    <t>výpis z aukra</t>
  </si>
  <si>
    <t>Tvrzené temperované sklo Lenovo A328</t>
  </si>
  <si>
    <t>NOVÁ Redukce z molex na 4 PIN pro ATX desky</t>
  </si>
  <si>
    <t>Nová ochranná ČIRÁ fólie pro telefon Lenovo A606</t>
  </si>
  <si>
    <t>Nová ochranná čirá fólie pro tablet - Ainol AX3</t>
  </si>
  <si>
    <t>Redukce / adaptér USB - COM seriový port RS232</t>
  </si>
  <si>
    <t>Redukce adaptér USB - LPT paralelní port 1284 Win7</t>
  </si>
  <si>
    <t>Napájecí rozdvojka IDE (molex) - 2x SATA</t>
  </si>
  <si>
    <t>Teplovodivá bílá silikonová pasta 1g</t>
  </si>
  <si>
    <t>NOVÉ tvrzené temperované sklo - Huawei P8</t>
  </si>
  <si>
    <t>VGA rozdvojka pro 2 monitory D-sub DSUB SVGA</t>
  </si>
  <si>
    <t>NOVÝ SATA 3.0 propojovací kabel Asus - délka 45cm</t>
  </si>
  <si>
    <t>Nová ochranná čirá fólie HTC G8 Wildfire A3333</t>
  </si>
  <si>
    <t>NOVÁ zásuvková redukce z US na EU</t>
  </si>
  <si>
    <t>Jan0016</t>
  </si>
  <si>
    <t>Teplovodivá bílá silikonová pasta - jednorázová</t>
  </si>
  <si>
    <t>Napájecí redukce grafické karty z molex na 6-pin</t>
  </si>
  <si>
    <t>Nové pouzdro / obal / kryt Huawei P9 Lite</t>
  </si>
  <si>
    <t>NOVÉ tvrzené temperované sklo - Huawei P9 Lite</t>
  </si>
  <si>
    <t>Nový adaptér Sony Memory Stick na MS Duo / Pro Duo</t>
  </si>
  <si>
    <t>Nové tenké PVC pouzdro, obal, kryt - Lenovo P70</t>
  </si>
  <si>
    <t>Čirá fólie Samsung Galaxy Trend Plus S7580 / S7560</t>
  </si>
  <si>
    <t>OTG redukce micro USB 3.0 - Note 3, Lumia 2520 ...</t>
  </si>
  <si>
    <t>Nová ochranná ČIRÁ fólie pro Lenovo A536</t>
  </si>
  <si>
    <t>Čirá fólie - tablet Lenovo IdeaTab A8-50 / A5500</t>
  </si>
  <si>
    <t>NOVÝ - SATA / SATA propojovací kabel zalomený</t>
  </si>
  <si>
    <t>NOVÝ LEVNÝ - USB 2.0 Mini Bluetooth Adapter</t>
  </si>
  <si>
    <t>Nová ochranná ČIRÁ fólie pro Huawei P8</t>
  </si>
  <si>
    <t>Redukce IDE 44 na Compact Flash (CF) kartu do NTB</t>
  </si>
  <si>
    <t>OTG redukce micro USB Samsung Ainol Acer Asus</t>
  </si>
  <si>
    <t>vk2305</t>
  </si>
  <si>
    <t>NOVÝ kabel micro USB 3.0 pro Galaxy S5 a další</t>
  </si>
  <si>
    <t>Redukce IDE PATA 40 pin na Compact Flash (CF)</t>
  </si>
  <si>
    <t>NOVÝ USB SATA rámeček pro disk 2,5"</t>
  </si>
  <si>
    <t>Nový paralelní řadič 25pin LPT (1284) do PCI slotu</t>
  </si>
  <si>
    <t>NOVÁ PCMCIA čtečka pro karty CF - Compact flash</t>
  </si>
  <si>
    <t>NOVÁ nabíjecí redukce z Micro USB na Mini USB</t>
  </si>
  <si>
    <t>Nová čirá fólie pro Prestigio Multipad 8.0 5580C D</t>
  </si>
  <si>
    <t>NOVÁ rozdvojka pro 2 monitory HDMI</t>
  </si>
  <si>
    <t>NOVÉ tvrzené temperované sklo - Huawei P9 / G9</t>
  </si>
  <si>
    <t>Client:45937298</t>
  </si>
  <si>
    <t>NOVÁ redukce monitoru DVI male - VGA D-sub female</t>
  </si>
  <si>
    <t>Tvrzené temperované sklo Lenovo Vibe X2</t>
  </si>
  <si>
    <t>Nový adaptér z Micro SD microSD na MS Pro Duo MSPD</t>
  </si>
  <si>
    <t>USB redukce adaptér na 2x PS2 (klávesnice+myš)</t>
  </si>
  <si>
    <t>NOVÁ USB stereo zvuková karta - Win 7 / 8 / 10</t>
  </si>
  <si>
    <t>NOVÁ nabíječka micro USB - Samsung Sony HTC Lenovo</t>
  </si>
  <si>
    <t>USB-WiFi 150Mbs 802.11b/g/n 2.4G + anténa - Win10</t>
  </si>
  <si>
    <t>Čirá OBOUSTRANNÁ fólie Apple iPhone 6 plus (5,5)</t>
  </si>
  <si>
    <t>Nová čirá fólie - 7 tablet Lenovo A7-50 ( A3500 )</t>
  </si>
  <si>
    <t>Ochranné sklo Sony Xperia Z1 Compact / Z1 Mini</t>
  </si>
  <si>
    <t>NOVÁ SVGA D-sub spojka male/male VGA</t>
  </si>
  <si>
    <t>Nová čirá fólie - 10.1 tablet Lenovo Yoga 2 1050F</t>
  </si>
  <si>
    <t>Tvrzené temperované sklo pro BlackBerry Z10</t>
  </si>
  <si>
    <t>Sériový port RS232 do PCMCIA slotu - NOVÝ</t>
  </si>
  <si>
    <t>NOVÝ Datový kabel USB / mini USB - mp3 gps tablet</t>
  </si>
  <si>
    <t>!g_45960483</t>
  </si>
  <si>
    <t>Tvrzené temperované sklo Vodafone Smart Prime 6</t>
  </si>
  <si>
    <t>Tvrzené temperované sklo Vodafone Smart Ultra 6</t>
  </si>
  <si>
    <t>NOVÉ tvrzené temperované sklo Xiaomi Redmi 3 3S 3X</t>
  </si>
  <si>
    <t>MARTINDLUGOS</t>
  </si>
  <si>
    <t>Nový USB kabel A / B - tiskárna, skener, KVM 1,8m</t>
  </si>
  <si>
    <t>NOVÁ sportovní sluchátka 3,5mm s mikrofonem</t>
  </si>
  <si>
    <t>NOVÁ univerzální mini 3x USB nabíječka do auta</t>
  </si>
  <si>
    <t>NOVÉ tvrzené temperované sklo HTC Desire 816</t>
  </si>
  <si>
    <t>NOVÁ prodlužovačka pro zapojení slim SATA CD / DVD</t>
  </si>
  <si>
    <t>NOVÁ napájecí rozdvojka 1x SATA - 2x SATA</t>
  </si>
  <si>
    <t>NOVÝ řadič 2x USB 3.0 - Express Card slot 54mm</t>
  </si>
  <si>
    <t>NOVÝ řadič 2x USB 3.0 - PCI Express 1x slot pci-e</t>
  </si>
  <si>
    <t>NOVÝ RYCHLÝ USB Mini Bluetooth Adapter - verze 4.0</t>
  </si>
  <si>
    <t>NOVÝ Adaptér USB 3.0 - Sata přenosný disk 2,5</t>
  </si>
  <si>
    <t>Napájecí rozdvojka 1x SATA - 2x IDE (molex)</t>
  </si>
  <si>
    <t>Čirá fólie Samsung Galaxy S3 i9300 / S3 Neo i9301</t>
  </si>
  <si>
    <t>!g_45983301</t>
  </si>
  <si>
    <t>Nová ochranná ČIRÁ fólie Samsung Galaxy mini s5570</t>
  </si>
  <si>
    <t>NOVÉ efektní perforované pouzdro Galaxy Mini S5570</t>
  </si>
  <si>
    <t>Nový minidrive adaptér SD na Micro SD pro Macbook</t>
  </si>
  <si>
    <t>Nová ochranná čirá fólie pro Nokia 5800 5230</t>
  </si>
  <si>
    <t>Náušníky molitany pěničky - KOSS Porta Pro /Sporta</t>
  </si>
  <si>
    <t>NOVÝ audio adaptér handsfree univerzální jack 3,5</t>
  </si>
  <si>
    <t>NOVÝ interní řadič VIA 5x USB do PCI slotu</t>
  </si>
  <si>
    <t>!g_45992052</t>
  </si>
  <si>
    <t>NOVÁ audio redukce pro Samsung - adaptér jack 3,5</t>
  </si>
  <si>
    <t>!g_45721949</t>
  </si>
  <si>
    <t>Nová čirá fólie - tablet Lenovo Yoga 3 - 8 "</t>
  </si>
  <si>
    <t>NOVÁ USB čtečka SIM karet</t>
  </si>
  <si>
    <t>Hliníkový chladič RAM pamětí SDRAM DDR DDR2 DDR3</t>
  </si>
  <si>
    <t>NOVÉ Stripovací kleště trojbřité - univerzální</t>
  </si>
  <si>
    <t>NOVÝ průchozí USB tester napětí a proudu</t>
  </si>
  <si>
    <t>NOVÝ 2m micro USB kabel Samsung HTC Sony Lenovo LG</t>
  </si>
  <si>
    <t>NOVÁ 3V baterie knoflíková CR1220</t>
  </si>
  <si>
    <t>NOVÁ univerzální dvojitá - 2 USB nabíječka do auta</t>
  </si>
  <si>
    <t>Ochranná fólie Sony Xperia Z3 Compact / Z3 Mini</t>
  </si>
  <si>
    <t>5 port HDMI SWITCH / přepínač + dálkové ovládání</t>
  </si>
  <si>
    <t>!g_46004707</t>
  </si>
  <si>
    <t>NOVÝ Adaptér USB to Sata, IDE 2,5, IDE 3,5</t>
  </si>
  <si>
    <t>Nové pouzdro / obal / kryt Huawei Y360</t>
  </si>
  <si>
    <t>2835</t>
  </si>
  <si>
    <t>Nové identifikátory - značkovače UTP kabelů 100ks</t>
  </si>
  <si>
    <t>Nová dentální hračka pro psy - kostička</t>
  </si>
  <si>
    <t>2m dlouhý kabel Lightning iPhone 5, Touch 5 Nano 7</t>
  </si>
  <si>
    <t>USB redukce Micro USB - Lightning iPhone 5 iPod</t>
  </si>
  <si>
    <t>Nová dentální hračka pro psy - kroužek 9cm</t>
  </si>
  <si>
    <t>Nové ochranné pouzdro pro Ipod Touch 5 5th 5g</t>
  </si>
  <si>
    <t>Tvrzené temperované sklo iPod Touch 5 5G 5th</t>
  </si>
  <si>
    <t>Sluneční brýle obroučky styl Nerd Geek Minecraft</t>
  </si>
  <si>
    <t>NOVÁ 1,55V baterie knoflíková AG3 / 392A</t>
  </si>
  <si>
    <t>Ethernet UTP propojovací patch kabel RJ45 100cm</t>
  </si>
  <si>
    <t>NOVÝ Adaptér redukce USB - Sata přenosný disk 2,5</t>
  </si>
  <si>
    <t>Nabíjecí USB kabel Nokia CA-100 malý konektor 2mm</t>
  </si>
  <si>
    <t>jsyksa</t>
  </si>
  <si>
    <t>!g_46023151</t>
  </si>
  <si>
    <t>Ruvi17</t>
  </si>
  <si>
    <t>Kvalitní kabel 2v1 Micro USB + Lightning (iPhone)</t>
  </si>
  <si>
    <t>HankaHi</t>
  </si>
  <si>
    <t>Nové PVC pouzdro / obal / kryt Nokia 700 Zeta n700</t>
  </si>
  <si>
    <t>Nová ochranná čirá fólie pro Nokia 700 Zeta</t>
  </si>
  <si>
    <t>NOVÉ tvrzené temperované sklo - Huawei P8 Lite</t>
  </si>
  <si>
    <t>Napájecí rozdvojka 2x IDE (molex)</t>
  </si>
  <si>
    <t>Napájecí roztrojka IDE - 1x samice 3x samec molex</t>
  </si>
  <si>
    <t>Nové temperované sklo Sony Xperia Z3 mini compact</t>
  </si>
  <si>
    <t>NOVÉ pouzdro - Samsung Galaxy A3 (2016) / A310</t>
  </si>
  <si>
    <t>HUGOHUBERT</t>
  </si>
  <si>
    <t>NOVÝ propojovací AV kabel s optikou - Xbox 360</t>
  </si>
  <si>
    <t>NOVÁ nabíjecí redukce z Mini USB na Micro USB</t>
  </si>
  <si>
    <t>stovka646</t>
  </si>
  <si>
    <t>Nové efektní PVC pouzdro pro Lenovo K6 Note</t>
  </si>
  <si>
    <t>NOVÁ silná nabíječka micro USB pro tablety - 5V 2A</t>
  </si>
  <si>
    <t>Gigabit PCI-e 10/100/1000 LAN síťová karta Realtek</t>
  </si>
  <si>
    <t>Nová čirá fólie - 7 tablet Lenovo A7-30 ( A3300 )</t>
  </si>
  <si>
    <t>!g_45732713</t>
  </si>
  <si>
    <t>NOVÁ redukce DVI male - HDMI female</t>
  </si>
  <si>
    <t>!g_46054184</t>
  </si>
  <si>
    <t>USB redukce z PS2 na USB (myš nebo klávesnice)</t>
  </si>
  <si>
    <t>Nová mini čtečka micro SD pro mobilní telefony</t>
  </si>
  <si>
    <t>NOVÁ UTP RJ45 Ethernet rozdvojka - PoE</t>
  </si>
  <si>
    <t>Mini čtečka univerzální - SD M2 XD MS CF microSD</t>
  </si>
  <si>
    <t>Tvrzené temperované sklo Lenovo A1000</t>
  </si>
  <si>
    <t>Nový propojovací adaptér eSATAp / SATA</t>
  </si>
  <si>
    <t>Napájecí redukce procesoru - z 4 pin na 8 pin EPS</t>
  </si>
  <si>
    <t>NOVÉ tvrzené temperované sklo - Huawei Ascend G6</t>
  </si>
  <si>
    <t>NOVÁ testovací diagnostická POST karta - PCI slot</t>
  </si>
  <si>
    <t>Nové pevné ochranné PVC pouzdro Samsung S8500</t>
  </si>
  <si>
    <t>NOVÉ Tvrzené temperované sklo Lenovo A2010</t>
  </si>
  <si>
    <t>!g_46084720</t>
  </si>
  <si>
    <t>NOVÁ FireWire IEEE1394 karta do PCI slotu; 4 porty</t>
  </si>
  <si>
    <t>OTG redukce Lightning / USB pro iPhone 5, iPad 4</t>
  </si>
  <si>
    <t>Nová ochranná čirá fólie pro Nokia N8 N 8</t>
  </si>
  <si>
    <t>NOVÝ USB modul - COM seriový port RS232 UART TTL</t>
  </si>
  <si>
    <t>!g_46100145</t>
  </si>
  <si>
    <t>Nový Adaptér 2x sériový RS232 port do PCI-e slotu</t>
  </si>
  <si>
    <t>JVondracek</t>
  </si>
  <si>
    <t>Čirá ochranná fólie Acer Liquid Z5 / Z150</t>
  </si>
  <si>
    <t>Nové pouzdro / obal / kryt ACER Liquid Z5</t>
  </si>
  <si>
    <t>Teplovodivé lepidlo / plaster 5g na chladiče</t>
  </si>
  <si>
    <t>Redukce ZIF disk na 40 pin IDE PATA 3,5 rozhraní</t>
  </si>
  <si>
    <t>Redukce IDE 44 na 1,8" ZIF do NTB</t>
  </si>
  <si>
    <t>Testovací diagnostická POST karta  mini PCI / PCIe</t>
  </si>
  <si>
    <t>Blackjack1987</t>
  </si>
  <si>
    <t>NOVÁ napájecí redukce IDE (molex) - SATA</t>
  </si>
  <si>
    <t>Nová čirá fólie - Xiaomi Redmi Note / Hongmi Note</t>
  </si>
  <si>
    <t>tomass_pohl</t>
  </si>
  <si>
    <t>Nový datový USB kabel pro Nokia - CA-70 (CA-53)</t>
  </si>
  <si>
    <t>!g_46134900</t>
  </si>
  <si>
    <t>NOVÁ Roztrojka pro auto zapalovač + USB nabíječka</t>
  </si>
  <si>
    <t>Kabel Olympus CB-USB6 pro série mju, C, FE, SP</t>
  </si>
  <si>
    <t>NOVÝ interní řadič 3x SATA 1x IDE do PCI slotu</t>
  </si>
  <si>
    <t>Blade-B20</t>
  </si>
  <si>
    <t>Nová čirá fólie - 7 tablet Lenovo IdeaTab A1000</t>
  </si>
  <si>
    <t>NOVÝ řadič 2x USB 3.0 - Express Card slot 34mm</t>
  </si>
  <si>
    <t>otavaOO7</t>
  </si>
  <si>
    <t>Redukce SSD disků M.2 NGFF (30,42) na SATA 3</t>
  </si>
  <si>
    <t>michalikariam</t>
  </si>
  <si>
    <t>Nový adaptér miniSD mini SD pro microSD kartu</t>
  </si>
  <si>
    <t>NOVÉ tvrzené sklo Samsung Core Prime - G360</t>
  </si>
  <si>
    <t>balluu2</t>
  </si>
  <si>
    <t>NOVÝ 2m kabel micro USB 3.0 pro Galaxy S5 a další</t>
  </si>
  <si>
    <t>NOVÁ čtečka micro SD M2 MS tablet, mobil, navigace</t>
  </si>
  <si>
    <t>djfaer</t>
  </si>
  <si>
    <t>Nové efektní PVC pouzdro pro Xiaomi Redmi 3 / 3S</t>
  </si>
  <si>
    <t>Napájecí redukce grafické karty SATA na 6-pin VGA</t>
  </si>
  <si>
    <t>Nová ochranná ČIRÁ fólie pro telefon Lenovo S850</t>
  </si>
  <si>
    <t>NOVÝ USB 3.0 rámeček pro disk 2,5" SATA</t>
  </si>
  <si>
    <t>Redukce SSD disků M.2 NGFF (30,42,60,80) na SATA 3</t>
  </si>
  <si>
    <t>kareell</t>
  </si>
  <si>
    <t>Ochranná fólie Sony Ericsson Xperia T / LT30p</t>
  </si>
  <si>
    <t>Ochranná fólie Sony Ericsson Xperia Z / L36h</t>
  </si>
  <si>
    <t>Náhradní stylus HP iPaq 900c 910c 912c 914c 900 ..</t>
  </si>
  <si>
    <t>Redukce IDE na Compact Flash (CF) kartu - do slotu</t>
  </si>
  <si>
    <t>kusys</t>
  </si>
  <si>
    <t>NOVÉ tvrzené temperované sklo Xiaomi 4, M4, Mi4</t>
  </si>
  <si>
    <t>Audio redukce Lightning / Jack 3,5 - iPhone 5 6 7</t>
  </si>
  <si>
    <t>!g_46283237</t>
  </si>
  <si>
    <t>hochgesandt</t>
  </si>
  <si>
    <t>NOVÝ 1m micro USB kabel Samsung HTC Sony Lenovo LG</t>
  </si>
  <si>
    <t>!g_43765262</t>
  </si>
  <si>
    <t>Ochranná fólie Sony Ericsson Xperia Play - R800i</t>
  </si>
  <si>
    <t>Tvrzené temperované sklo Lenovo K3 / A6000 / A6010</t>
  </si>
  <si>
    <t>Čirá OBOUSTRANNÁ fólie Apple iPhone 5 ( i zadní )</t>
  </si>
  <si>
    <t>Nové PVC pouzdro, obal, kryt - Lenovo K3 / A6000</t>
  </si>
  <si>
    <t>Solární šváb vibrační - jako živý - NOVÝ!</t>
  </si>
  <si>
    <t>NOVÁ nabíječka do auta - Nokia 2mm konektor</t>
  </si>
  <si>
    <t>Nová ochranná ČIRÁ fólie pro Apple iPhone 4 4th 4G</t>
  </si>
  <si>
    <t>NOVÁ spojka UTP RJ45 Ethernet kabelů</t>
  </si>
  <si>
    <t>NOVÝ interní řadič 2x SATA / eSATA 3.0 do PCI-e</t>
  </si>
  <si>
    <t>Redukce z IDE 44 na SATA - NTB, satelit, rekordér</t>
  </si>
  <si>
    <t>BedlinBedlin</t>
  </si>
  <si>
    <t>USB 10/100 LAN síťová karta Win 7 - Android tablet</t>
  </si>
  <si>
    <t>Tvrzené temperované sklo Sony Xperia M  C1904 1905</t>
  </si>
  <si>
    <t>NOVÁ redukce DVI female - HDMI male</t>
  </si>
  <si>
    <t>Nové pouzdro / obal / kryt ACER Liquid E700</t>
  </si>
  <si>
    <t>Nová ochranná ZRCADLOVÁ fólie pro Nokia N97</t>
  </si>
  <si>
    <t>Tvrzené temperované sklo iPod Nano 7</t>
  </si>
  <si>
    <t>Nové čiré PVC pouzdro obal pro Lenovo A2010</t>
  </si>
  <si>
    <t>PVC pouzdro obal Sony Xperia Z1 Mini / Compact</t>
  </si>
  <si>
    <t>3 port HDMI SWITCH - přepínač pro 1 monitor / TV</t>
  </si>
  <si>
    <t>NOVÝ zařezávací Keystone CAT5e RJ45 UTP</t>
  </si>
  <si>
    <t>Nová ochranná fólie - tablet Acer Iconia A100 A101</t>
  </si>
  <si>
    <t>Nový 2x eSATA bracket - zadní panel</t>
  </si>
  <si>
    <t>NOVÝ WIFI adaptér Realtek 802.11b/g/n - PCI-e slot</t>
  </si>
  <si>
    <t>Nové efektní PVC pouzdro pro Lenovo K6</t>
  </si>
  <si>
    <t>NOVÝ Kabel SUC-C2 - Samsung I70 I85 L30 L70 L73</t>
  </si>
  <si>
    <t>NOVÁ HDMI spojka female/female přímá</t>
  </si>
  <si>
    <t>Nová ochranná čirá fólie - LG L90 / LG D415 - 4,7´</t>
  </si>
  <si>
    <t>Beda2008</t>
  </si>
  <si>
    <t>Redukce MCX adaptér na anténu pro USB DVB-T tuner</t>
  </si>
  <si>
    <t>morsin_2010</t>
  </si>
  <si>
    <t>Redukce SATA na 24 pin SATA ZIF do NTB</t>
  </si>
  <si>
    <t>DjStone2</t>
  </si>
  <si>
    <t>Redukce PAD na USB XBOX 360 pro Joystick Joypad</t>
  </si>
  <si>
    <t>NOVÝ převodník RS232 &lt;=&gt; RS485 Sintechi</t>
  </si>
  <si>
    <t>Sériový port RS232 do Express Card slotu - NOVÝ</t>
  </si>
  <si>
    <t>Client:46351083</t>
  </si>
  <si>
    <t>Tvrzené temperované sklo Lenovo A536</t>
  </si>
  <si>
    <t>NOVÝ RAID řadič 1x SATA, 1x eSATA, 1x IDE - PCI-e</t>
  </si>
  <si>
    <t>Nová čirá fólie - 7 tablet Lenovo Tab 2 - A7-10</t>
  </si>
  <si>
    <t>Nová ochranná ZRCADLOVÁ fólie Samsung Galaxy i9000</t>
  </si>
  <si>
    <t>Nový adaptér z M2 na MS Pro Duo MSPD</t>
  </si>
  <si>
    <t>NOVÁ autonabíječka Micro USB - pro všechny tel.</t>
  </si>
  <si>
    <t>Nová ochranná čirá fólie - PSP 1000 / 2000 / 3000</t>
  </si>
  <si>
    <t>Čirá fólie - Samsung Galaxy Tab 3 Lite T110 T111</t>
  </si>
  <si>
    <t>Nové efektní PVC pouzdro Galaxy Nexus Google i9250</t>
  </si>
  <si>
    <t>ficnart</t>
  </si>
  <si>
    <t>Prodlužovací USB kabel A/A 15cm - TV, divx player</t>
  </si>
  <si>
    <t>NOVÁ čtyřkanálová PCI zvuková karta WIN 7 8 10</t>
  </si>
  <si>
    <t>Nová ochranná ČIRÁ fólie pro telefon Lenovo P780</t>
  </si>
  <si>
    <t>Nová ochranná čirá fólie pro Huawei Y300</t>
  </si>
  <si>
    <t>marty731</t>
  </si>
  <si>
    <t>NOVÁ COM sériová RS232 spojka female/female</t>
  </si>
  <si>
    <t>Univerzální nabíječka USB kabel Samsung HTC iPhone</t>
  </si>
  <si>
    <t>52f413a337e79c3cf39afeb33cfc22f1b7d074343c759e6811</t>
  </si>
  <si>
    <t>Ochranná fólie Sony Ericsson Xperia Z2 / L50w/t</t>
  </si>
  <si>
    <t>Nová ochranná čirá fólie pro Nokia C5-03</t>
  </si>
  <si>
    <t>jirivs1</t>
  </si>
  <si>
    <t>Nová čirá fólie - 7 tablet Lenovo Tab 2 - A7-20</t>
  </si>
  <si>
    <t>NOVÁ FireWire IEEE1394 karta do 1x PCI-e - 3 porty</t>
  </si>
  <si>
    <t>NOVÝ dekorační bumper / samolepka pro iPhone 5 5S</t>
  </si>
  <si>
    <t>NOVÉ tvrzené sklo Samsung Galaxy J3 - (2016)</t>
  </si>
  <si>
    <t>200cm micro USB kabel - Samsung HTC Sony Lenovo LG</t>
  </si>
  <si>
    <t>Kabel Sony VMC MD3 - DSC-W350 DSC-TX5 W380...</t>
  </si>
  <si>
    <t>!g_46550741</t>
  </si>
  <si>
    <t>!g_46562446</t>
  </si>
  <si>
    <t>Client:46574965</t>
  </si>
  <si>
    <t>NOVÝ 4/4 Fire-Wire 1394 kabel pro videokamery 1,2m</t>
  </si>
  <si>
    <t>Čirá fólie Samsung Galaxy S Duos S7562 S7582 Trend</t>
  </si>
  <si>
    <t>Tvrzené sklo Samsung Galaxy S5 mini / G800</t>
  </si>
  <si>
    <t>Redukce IDE PATA 40pin na Compact Flash (CF)</t>
  </si>
  <si>
    <t>3 port HDMI SWITCH / přepínač + dálkové ovládání</t>
  </si>
  <si>
    <t>evinkaemogirl</t>
  </si>
  <si>
    <t>Nová ochranná čirá fólie pro Samsung S5230 S5233</t>
  </si>
  <si>
    <t>MRALIL</t>
  </si>
  <si>
    <t>Nová audio redukce 3,5mm z micro USB</t>
  </si>
  <si>
    <t>!g_27089390</t>
  </si>
  <si>
    <t>NOVÁ redukce slim SATA na SATA pro mechaniky DVD</t>
  </si>
  <si>
    <t>Nová čirá fólie - 10 tablet Lenovo Yoga B8000</t>
  </si>
  <si>
    <t>Nová čirá fólie - tablet Lenovo Yoga 8 "</t>
  </si>
  <si>
    <t>Nová čirá fólie - 8 tablet Lenovo MiiX 2</t>
  </si>
  <si>
    <t>Svinovací Ethernet patch kabel RJ45 - 2,5m</t>
  </si>
  <si>
    <t>Franta-Lampa</t>
  </si>
  <si>
    <t>Helga357</t>
  </si>
  <si>
    <t>Nová ochranná čirá fólie - LG Optimus L7 II P710</t>
  </si>
  <si>
    <t>Nové PVC pouzdro / obal HTC Wildfire S A510e G13</t>
  </si>
  <si>
    <t>Nová ochranná čirá fólie Samsung Galaxy s4 - i9500</t>
  </si>
  <si>
    <t>Nová ochranná čirá fólie ASUS MeMO Pad HD 7 ME173X</t>
  </si>
  <si>
    <t>Ochranná ČIRÁ fólie pro telefon Lenovo Vibe X2</t>
  </si>
  <si>
    <t>Ochranná fólie Sony Ericsson Xperia Ray - ST18i</t>
  </si>
  <si>
    <t>Nová audio redukce 3,5mm pro přístroje HTC</t>
  </si>
  <si>
    <t>Propojovací kabel eSATA / SATA - přenosný disk 2,5</t>
  </si>
  <si>
    <t>NOVÉ Tvrzené temperované sklo HTC Desire 310</t>
  </si>
  <si>
    <t>Audio adaptér pro telefony Nokia - jack 3,5mm</t>
  </si>
  <si>
    <t>Nový kapacitní stylus - tužka pro MT, PDA do diáře</t>
  </si>
  <si>
    <t>Ethernet 10/100 LAN port do PCMCIA slotu - NOVÝ</t>
  </si>
  <si>
    <t>!g_38950040</t>
  </si>
  <si>
    <t>NOVÉ pouzdro - kryt Samsung Galaxy Note i9220 PVC</t>
  </si>
  <si>
    <t>Nová ochranná čirá fólie Samsung Galaxy Note i9220</t>
  </si>
  <si>
    <t>Nová čirá fólie - Xiaomi Redmi 1 / Red Rice 1S</t>
  </si>
  <si>
    <t>NOVÁ sportovní basová sluchátka 3,5mm klip na ucho</t>
  </si>
  <si>
    <t>Napájecí redukce pro grafické karty 8-pin - 2x IDE</t>
  </si>
  <si>
    <t>Čirá ochranná fólie Acer Liquid Z500</t>
  </si>
  <si>
    <t>Tvrzené sklo Samsung Galaxy A3 2015 / A300 A300F</t>
  </si>
  <si>
    <t>15cm micro USB kabel - Samsung HTC Sony Lenovo LG</t>
  </si>
  <si>
    <t>Nová ochranná fólie 7 tablet - Acer Iconia A110</t>
  </si>
  <si>
    <t>Redukce SSD disků M.2 NGFF (42,60) na SATA 3</t>
  </si>
  <si>
    <t>NOVÉ efektní PVC pouzdro / obal / kryt Nokia C5-03</t>
  </si>
  <si>
    <t>Nové PVC pouzdro Sony Xperia Z1 (C6906 C6903)</t>
  </si>
  <si>
    <t>ea0b400d1fc75fc1b7052915be71c0cab54ff85f048a16cee9</t>
  </si>
  <si>
    <t>USB redukce Micro USB - USB Type C</t>
  </si>
  <si>
    <t>Nová ochranná čirá fólie - tablet Google Nexus 7</t>
  </si>
  <si>
    <t>NOVÉ tvrzené temperované sklo Xiaomi Redmi Note 4</t>
  </si>
  <si>
    <t>Ochranná fólie Sony Ericsson Xperia X10 mini</t>
  </si>
  <si>
    <t>Nové PVC pouzdro obal Sony Xperia L - C2105 S36h</t>
  </si>
  <si>
    <t>Nová ochranná čirá fólie pro HTC Desire 620</t>
  </si>
  <si>
    <t>NOVÝ USB IDE ( pata ) rámeček pro disk 2,5 tenký</t>
  </si>
  <si>
    <t>NOVÝ WIFI adaptér Atheros 802.11b/g/n - PCI slot</t>
  </si>
  <si>
    <t>Nová ochranná čirá fólie Samsung Gio S5660</t>
  </si>
  <si>
    <t>Nová čirá fólie - tablet Lenovo Yoga 2 - 830F 8´´</t>
  </si>
  <si>
    <t>Nové efektní PVC pouzdro pro Xiaomi Redmi 1 / 1S</t>
  </si>
  <si>
    <t>NOVÁ auto nabíječka Micro USB - Samsung HTC Sony</t>
  </si>
  <si>
    <t>USB 20cm kabel Lightning iPhone 5, touch 5, Nano 7</t>
  </si>
  <si>
    <t>Nové PVC pouzdro Samsung Galaxy J3 (2016) J320</t>
  </si>
  <si>
    <t>Nová ochranná čirá fólie pro HTC Desire 200</t>
  </si>
  <si>
    <t>NOVÝ stylus přívěsek Nokia 5530 580 5230 trsátko</t>
  </si>
  <si>
    <t>Nový praktický držák telefonu polička pro nabíjení</t>
  </si>
  <si>
    <t>USB 2m kabel Lightning iPhone 5, touch 5, Nano 7</t>
  </si>
  <si>
    <t>NOVÝ datový kabel SUC C3 C5 C7 Samsung CB20U05A</t>
  </si>
  <si>
    <t>Tvrzené sklo Samsung Galaxy J3 2016 / J320</t>
  </si>
  <si>
    <t>Náhradní stylus pro LG KP500 Cookie</t>
  </si>
  <si>
    <t>Nová ochranná čirá fólie - LG Cookie KP500 KP 500</t>
  </si>
  <si>
    <t>Nová ochranná čirá fólie ASUS MeMO Pad 7 ME176 cx</t>
  </si>
  <si>
    <t>NOVÝ IDE 44 pin propojovací kabel pro notebook</t>
  </si>
  <si>
    <t>Client:85620505</t>
  </si>
  <si>
    <t>NOVÁ 90° zalomená redukce do PCI slotu - levá</t>
  </si>
  <si>
    <t>NOVÝ USB-WiFi adaptér 150Mbs 802.11b/g/n 2.4G Win7</t>
  </si>
  <si>
    <t>Nová ochranná čirá fólie pro Huawei Ascend P6</t>
  </si>
  <si>
    <t>Svinovací Ethernet propojovací patch kabel RJ45</t>
  </si>
  <si>
    <t>MKM7021</t>
  </si>
  <si>
    <t>300cm micro USB kabel - Samsung HTC Sony Lenovo LG</t>
  </si>
  <si>
    <t>Tvrzené sklo Samsung Galaxy Grand Duos / Neo i9060</t>
  </si>
  <si>
    <t>NOVÝ 6/4 pin Fire-Wire 1394 kabel pro videokamery</t>
  </si>
  <si>
    <t>162020</t>
  </si>
  <si>
    <t>NOVÉ tvrzené temperované sklo Xiaomi Redmi 4X</t>
  </si>
  <si>
    <t>Nové efektní PVC pouzdro pro Xiaomi Redmi 4X</t>
  </si>
  <si>
    <t>Kabel Samsung U-CA4 U-CA3 pro přístroje Digimax</t>
  </si>
  <si>
    <t>USB nabíječka 4v1 Micro Mini iPhone Nokia</t>
  </si>
  <si>
    <t>Fólie Samsung Galaxy S4 Mini - i9190 i9192 i9195</t>
  </si>
  <si>
    <t>Nová ochranná čirá fólie - Motorola Moto G / XT103</t>
  </si>
  <si>
    <t>Nové ochranné PVC pouzdro Samsung i9500 Galaxy S4</t>
  </si>
  <si>
    <t>Efektní USB 3.0 rámeček pro disk 2,5" SATA</t>
  </si>
  <si>
    <t>Nový adaptér SD pro MiniSD kartu</t>
  </si>
  <si>
    <t>NOVÁ 5.1 PCI-e zvuková karta WIN 7 8 10 - CMI8738</t>
  </si>
  <si>
    <t>NOVÁ USB myš na prst - unikátní a velmi skladná</t>
  </si>
  <si>
    <t>Nová ČIRÁ fólie pro  Lenovo A5500 A5600 A5860</t>
  </si>
  <si>
    <t>Nová ochranná čirá fólie HTC Desire HD / DHD Ace</t>
  </si>
  <si>
    <t>Elegantní pouzdro - Lenovo A536 A358T magnet klip</t>
  </si>
  <si>
    <t>Nová ochranná fólie - Samsung Galaxy Tab 3 - P3200</t>
  </si>
  <si>
    <t>Nová ochranná fólie - Samsung Galaxy Tab 2 - P3100</t>
  </si>
  <si>
    <t>NOVÉ tvrzené sklo Apple iPhone 7 plus +</t>
  </si>
  <si>
    <t>Nová čirá fólie - 7 tablet Lenovo A8-50 ( A5500 )</t>
  </si>
  <si>
    <t>NOVÁ univerzální handsfree sada - 3,5mm jack</t>
  </si>
  <si>
    <t>2 port KVM SWITCH USB-přepínač periferií dvou PC</t>
  </si>
  <si>
    <t>Nová ochranná čirá fólie HTC Wildfire S / G13</t>
  </si>
  <si>
    <t>Kabel Easyshare U-8 pro Kodak - série C M P V Z</t>
  </si>
  <si>
    <t>tondavejtaha</t>
  </si>
  <si>
    <t>NOVÉ tvrzené sklo Apple iPhone 7 a 8</t>
  </si>
  <si>
    <t>Nová ochranná čirá fólie - Ainol NOVO8 Discover</t>
  </si>
  <si>
    <t>NOVÁ Čirá fólie - tablet Lenovo TAB 2 A8-50</t>
  </si>
  <si>
    <t>Redukce 40/44 IDE - z 3,5 na menší NTB disk 2,5</t>
  </si>
  <si>
    <t>Nová ochranná čirá fólie tablet Acer Iconia A1-810</t>
  </si>
  <si>
    <t>NOVÉ tvrzené temperované sklo Apple iPhone 5 5S SE</t>
  </si>
  <si>
    <t>Nová dentální hračka pro psy - koule 7cm</t>
  </si>
  <si>
    <t>Nová ochranná fólie - Samsung Galaxy Tab - P1000</t>
  </si>
  <si>
    <t>Náhradní stylus pro HTC Sirius 100 - P6500</t>
  </si>
  <si>
    <t>NOVÝ mikrofon s klipem pro Skype, MSN, TS ...</t>
  </si>
  <si>
    <t>NOVÝ tvarovatelný mikrofon pro Skype, MSN, TS ...</t>
  </si>
  <si>
    <t>Nové PVC pouzdro Sony Xperia Z1 L39H (C6906 C6903)</t>
  </si>
  <si>
    <t>Redukce SATA na Compact Flash (CF) kartu do NTB</t>
  </si>
  <si>
    <t>Nový svítící maskáč LED XL obojek pro psy 42-65 cm</t>
  </si>
  <si>
    <t>Audio AV kabel pro telefony Nokia CA-75U</t>
  </si>
  <si>
    <t>Redukce z SATA na IDE 44 - NTB, satelit, rekordér</t>
  </si>
  <si>
    <t>Nové elegantní kožené pouzdro Nokia C6-01</t>
  </si>
  <si>
    <t>Nová ochranná čirá fólie pro Nokia C6 01 C6-01</t>
  </si>
  <si>
    <t>NOVÁ 3V baterie knoflíková CR2032 LM2032 DL2032</t>
  </si>
  <si>
    <t>bandazz</t>
  </si>
  <si>
    <t>Nová USB čtečka micro SD M2 SD MS - 4 v 1</t>
  </si>
  <si>
    <t>Tvrzené sklo Samsung Galaxy J5 2017 / J530 J530F</t>
  </si>
  <si>
    <t>NOVÝ - SATA / SATA propojovací kabel s pojistkou</t>
  </si>
  <si>
    <t>Nový svítící maskáč LED M obojek pro psy 40-45 cm</t>
  </si>
  <si>
    <t>Nový svítící maskáč LED L obojek pro psy 45-52 cm</t>
  </si>
  <si>
    <t>Redukce MCX adaptér na F-konektor - pro USB DVB-T</t>
  </si>
  <si>
    <t>Nové čiré PVC pouzdro obal pro Lenovo A1000, A2800</t>
  </si>
  <si>
    <t>Nová ochranná fólie pro tablet - Apple iPad Mini</t>
  </si>
  <si>
    <t>Náhradní stylus pro Nokia N900</t>
  </si>
  <si>
    <t>NOVÁ univerzální trojitá - 3 USB nabíječka do auta</t>
  </si>
  <si>
    <t>Ochranné sklo Sony Xperia Z2 - přední i zadní</t>
  </si>
  <si>
    <t>NOVÉ tvrzené temperované sklo - Huawei Y5 II (Y511</t>
  </si>
  <si>
    <t>42300230</t>
  </si>
  <si>
    <t>Kabel VMC-MD1 pro Sony Cybershot W55 W150 W170 ...</t>
  </si>
  <si>
    <t>Tvrzené ochranné sklo Samsung Galaxy S7 / g930f</t>
  </si>
  <si>
    <t>Nové měkčené PVC / TPU pouzdro - Lenovo A536 A358T</t>
  </si>
  <si>
    <t>NOVÝ řadič 5x USB 3.0 - PCI Express 1x slot pci-e</t>
  </si>
  <si>
    <t>Nové pouzdro / obal / kryt Vodafone Smart 4 Mini</t>
  </si>
  <si>
    <t>Nové ochranné PVC pouzdro Samsung i9100 Galaxy S2</t>
  </si>
  <si>
    <t>VÝPRODEJ ochranná fólie - Sony Ericsson Satio / U1</t>
  </si>
  <si>
    <t>NOVÝ Antispánkový alarm - pohybové čidlo - budík</t>
  </si>
  <si>
    <t>Datový kabel pro telefony Nokia DKU-2 USB - NOVÝ!</t>
  </si>
  <si>
    <t>Stylus pro Sony Ericsson Xperia X2 X2i</t>
  </si>
  <si>
    <t>Nová ochranná čirá fólie pro Sony Ericsson X2</t>
  </si>
  <si>
    <t>Nová nabíječka 2v1 Micro USB + Lightning (iPhone)</t>
  </si>
  <si>
    <t>NOVÁ operační paměť RAM DDR2 2GB 800MHz záruka 2r</t>
  </si>
  <si>
    <t>Nové efektní PVC pouzdro pro Xiaomi Redmi Note 3</t>
  </si>
  <si>
    <t>NOVÝ propojovací SCART kabel s optikou - Xbox 360</t>
  </si>
  <si>
    <t>Ethernet UTP propojovací patch kabel RJ45 200cm</t>
  </si>
  <si>
    <t>NOVÁ nabíječka do auta micro USB - HTC LG Samsung</t>
  </si>
  <si>
    <t>OTG čtečka micro USB na karty SD, MS, M2, Micro SD</t>
  </si>
  <si>
    <t>NOVÝ datový kabel pro telefony LG</t>
  </si>
  <si>
    <t>emery2008</t>
  </si>
  <si>
    <t>Nová ochranná čirá fólie - LG Optimus GT540 GT 540</t>
  </si>
  <si>
    <t>2016-12-28 20:56:50.0</t>
  </si>
  <si>
    <t>2017-01-01 11:52:29.0</t>
  </si>
  <si>
    <t>2016-12-25 17:10:11.0</t>
  </si>
  <si>
    <t>2017-01-01 13:05:53.0</t>
  </si>
  <si>
    <t>2017-01-01 13:53:49.0</t>
  </si>
  <si>
    <t>2017-01-01 15:42:35.0</t>
  </si>
  <si>
    <t>2016-12-30 19:55:45.0</t>
  </si>
  <si>
    <t>2017-01-01 16:54:14.0</t>
  </si>
  <si>
    <t>2016-12-29 17:51:16.0</t>
  </si>
  <si>
    <t>2016-12-28 20:34:34.0</t>
  </si>
  <si>
    <t>2017-01-02 08:30:49.0</t>
  </si>
  <si>
    <t>2016-12-26 18:19:02.0</t>
  </si>
  <si>
    <t>2017-01-02 11:05:39.0</t>
  </si>
  <si>
    <t>2017-01-01 19:56:22.0</t>
  </si>
  <si>
    <t>2017-01-02 15:50:00.0</t>
  </si>
  <si>
    <t>2017-01-01 17:19:08.0</t>
  </si>
  <si>
    <t>2017-01-02 15:50:26.0</t>
  </si>
  <si>
    <t>2016-12-29 18:51:13.0</t>
  </si>
  <si>
    <t>2017-01-02 15:50:46.0</t>
  </si>
  <si>
    <t>Nové pouzdro / obal / kryt ACER Liquid E3</t>
  </si>
  <si>
    <t>2016-12-28 19:54:31.0</t>
  </si>
  <si>
    <t>2017-01-02 15:51:10.0</t>
  </si>
  <si>
    <t>2017-01-01 19:57:00.0</t>
  </si>
  <si>
    <t>2017-01-02 15:57:34.0</t>
  </si>
  <si>
    <t>2017-01-02 17:03:50.0</t>
  </si>
  <si>
    <t>2017-01-02 18:44:11.0</t>
  </si>
  <si>
    <t>2016-12-28 20:47:43.0</t>
  </si>
  <si>
    <t>2017-01-02 21:53:48.0</t>
  </si>
  <si>
    <t>NOVÝ SATA 3.0 propojovací kabel - délka 45cm</t>
  </si>
  <si>
    <t>2016-12-28 11:31:00.0</t>
  </si>
  <si>
    <t>2017-01-02 23:22:26.0</t>
  </si>
  <si>
    <t>2x eSATA bracket zadní panel s napájcím konektorem</t>
  </si>
  <si>
    <t>2017-01-01 17:32:31.0</t>
  </si>
  <si>
    <t>2017-01-03 08:38:23.0</t>
  </si>
  <si>
    <t>Nový sériový kabel COM 9 pin male / female - 1,8m</t>
  </si>
  <si>
    <t>2016-12-30 20:44:52.0</t>
  </si>
  <si>
    <t>2017-01-03 08:50:09.0</t>
  </si>
  <si>
    <t>2016-12-31 10:28:11.0</t>
  </si>
  <si>
    <t>2017-01-03 10:58:37.0</t>
  </si>
  <si>
    <t>2016-12-31 21:32:06.0</t>
  </si>
  <si>
    <t>2017-01-03 11:56:56.0</t>
  </si>
  <si>
    <t>2m dlouhý micro USB kabel- Samsung HTC Sony Lenovo</t>
  </si>
  <si>
    <t>2016-12-29 19:24:30.0</t>
  </si>
  <si>
    <t>2017-01-03 12:59:40.0</t>
  </si>
  <si>
    <t>2016-12-29 18:43:22.0</t>
  </si>
  <si>
    <t>2017-01-03 13:14:22.0</t>
  </si>
  <si>
    <t>2017-01-01 15:13:09.0</t>
  </si>
  <si>
    <t>Nová ochranná čirá fólie pro Huawei Ascend P7</t>
  </si>
  <si>
    <t>2016-12-31 10:47:27.0</t>
  </si>
  <si>
    <t>2017-01-01 19:29:10.0</t>
  </si>
  <si>
    <t>2016-12-27 19:20:12.0</t>
  </si>
  <si>
    <t>2017-01-03 15:58:26.0</t>
  </si>
  <si>
    <t>2016-12-31 11:36:03.0</t>
  </si>
  <si>
    <t>2017-01-03 15:59:55.0</t>
  </si>
  <si>
    <t>2016-12-31 07:49:01.0</t>
  </si>
  <si>
    <t>2017-01-03 16:16:42.0</t>
  </si>
  <si>
    <t>2016-12-29 19:03:10.0</t>
  </si>
  <si>
    <t>2017-01-03 17:24:53.0</t>
  </si>
  <si>
    <t>2016-12-27 19:46:19.0</t>
  </si>
  <si>
    <t>2017-01-03 17:49:48.0</t>
  </si>
  <si>
    <t>!g_45082876</t>
  </si>
  <si>
    <t>2016-12-30 20:00:07.0</t>
  </si>
  <si>
    <t>2017-01-03 18:22:44.0</t>
  </si>
  <si>
    <t>Nové ochranné pouzdro pro Ipod Nano 7 7th 7g</t>
  </si>
  <si>
    <t>!g_45084003</t>
  </si>
  <si>
    <t>2017-01-01 16:51:52.0</t>
  </si>
  <si>
    <t>2017-01-03 20:18:23.0</t>
  </si>
  <si>
    <t>2017-01-01 16:27:36.0</t>
  </si>
  <si>
    <t>2017-01-03 21:01:46.0</t>
  </si>
  <si>
    <t>2017-01-03 22:46:58.0</t>
  </si>
  <si>
    <t>Nová čirá fólie pro Prestigio Multipad 7.0 5770D</t>
  </si>
  <si>
    <t>2017-01-02 10:52:15.0</t>
  </si>
  <si>
    <t>2017-01-04 11:31:50.0</t>
  </si>
  <si>
    <t>NOVÁ OTG micro USB čtečka karet micro SD TF MMC M2</t>
  </si>
  <si>
    <t>2016-12-28 17:37:25.0</t>
  </si>
  <si>
    <t>2017-01-04 17:16:36.0</t>
  </si>
  <si>
    <t>2016-12-31 16:02:12.0</t>
  </si>
  <si>
    <t>2017-01-04 18:58:55.0</t>
  </si>
  <si>
    <t>2017-01-04 16:43:08.0</t>
  </si>
  <si>
    <t>2017-01-04 22:01:56.0</t>
  </si>
  <si>
    <t>!g_41578104</t>
  </si>
  <si>
    <t>2017-01-01 20:33:49.0</t>
  </si>
  <si>
    <t>2017-01-05 16:59:45.0</t>
  </si>
  <si>
    <t>2016-12-29 19:46:59.0</t>
  </si>
  <si>
    <t>2017-01-05 19:11:09.0</t>
  </si>
  <si>
    <t>2017-01-04 11:57:02.0</t>
  </si>
  <si>
    <t>2017-01-06 00:08:27.0</t>
  </si>
  <si>
    <t>2017-01-04 20:16:39.0</t>
  </si>
  <si>
    <t>2016-12-30 18:28:17.0</t>
  </si>
  <si>
    <t>!g_37583144</t>
  </si>
  <si>
    <t>2016-12-31 19:20:49.0</t>
  </si>
  <si>
    <t>2017-01-06 00:16:01.0</t>
  </si>
  <si>
    <t>Nová čirá fólie - tablet Lenovo Yoga 10 &amp;quot;</t>
  </si>
  <si>
    <t>2017-01-05 18:05:03.0</t>
  </si>
  <si>
    <t>2017-01-06 12:08:34.0</t>
  </si>
  <si>
    <t>2017-01-06 11:26:15.0</t>
  </si>
  <si>
    <t>2017-01-06 12:55:42.0</t>
  </si>
  <si>
    <t>2016-12-30 20:29:51.0</t>
  </si>
  <si>
    <t>2017-01-06 16:34:39.0</t>
  </si>
  <si>
    <t>!g_45102243</t>
  </si>
  <si>
    <t>2017-01-06 21:32:07.0</t>
  </si>
  <si>
    <t>2017-01-06 21:49:17.0</t>
  </si>
  <si>
    <t>2017-01-02 19:53:18.0</t>
  </si>
  <si>
    <t>2017-01-07 12:42:43.0</t>
  </si>
  <si>
    <t>2017-01-06 19:52:10.0</t>
  </si>
  <si>
    <t>2017-01-07 15:39:18.0</t>
  </si>
  <si>
    <t>2017-01-07 15:39:19.0</t>
  </si>
  <si>
    <t>NOVÝ - SATA / SATA klasický propojovací kabel</t>
  </si>
  <si>
    <t>2016-12-31 16:31:29.0</t>
  </si>
  <si>
    <t>2017-01-06 18:14:58.0</t>
  </si>
  <si>
    <t>2017-01-03 18:10:57.0</t>
  </si>
  <si>
    <t>2017-01-07 16:16:12.0</t>
  </si>
  <si>
    <t>2017-01-07 16:20:55.0</t>
  </si>
  <si>
    <t>2017-01-03 19:23:06.0</t>
  </si>
  <si>
    <t>2017-01-07 17:54:29.0</t>
  </si>
  <si>
    <t>2017-01-01 07:11:02.0</t>
  </si>
  <si>
    <t>2017-01-08 02:50:38.0</t>
  </si>
  <si>
    <t>2017-01-08 13:31:10.0</t>
  </si>
  <si>
    <t>!g_42566835</t>
  </si>
  <si>
    <t>2017-01-05 18:51:13.0</t>
  </si>
  <si>
    <t>2017-01-08 14:03:07.0</t>
  </si>
  <si>
    <t>2017-01-05 20:31:33.0</t>
  </si>
  <si>
    <t>2017-01-08 16:30:28.0</t>
  </si>
  <si>
    <t>2017-01-08 17:33:21.0</t>
  </si>
  <si>
    <t>2017-01-06 10:59:12.0</t>
  </si>
  <si>
    <t>NOVÁ 90° zalomená redukce do PCI slotu - pravá</t>
  </si>
  <si>
    <t>2017-01-02 09:16:25.0</t>
  </si>
  <si>
    <t>2017-01-07 19:20:49.0</t>
  </si>
  <si>
    <t>2017-01-08 19:37:39.0</t>
  </si>
  <si>
    <t>2017-01-08 16:13:29.0</t>
  </si>
  <si>
    <t>2017-01-08 19:53:36.0</t>
  </si>
  <si>
    <t>2017-01-04 21:06:57.0</t>
  </si>
  <si>
    <t>2017-01-09 01:25:33.0</t>
  </si>
  <si>
    <t>2017-01-07 18:14:46.0</t>
  </si>
  <si>
    <t>2017-01-09 08:34:00.0</t>
  </si>
  <si>
    <t>2017-01-06 12:31:42.0</t>
  </si>
  <si>
    <t>2017-01-09 11:25:55.0</t>
  </si>
  <si>
    <t>Náhradní stylus PDA HP iPAQ 1900 1950 4150 4350</t>
  </si>
  <si>
    <t>2017-01-03 08:39:46.0</t>
  </si>
  <si>
    <t>2017-01-09 13:10:03.0</t>
  </si>
  <si>
    <t>!g_45117616</t>
  </si>
  <si>
    <t>2017-01-09 15:07:22.0</t>
  </si>
  <si>
    <t>2017-01-06 12:10:24.0</t>
  </si>
  <si>
    <t>2017-01-09 17:33:16.0</t>
  </si>
  <si>
    <t>2017-01-03 19:58:43.0</t>
  </si>
  <si>
    <t>2017-01-09 16:07:49.0</t>
  </si>
  <si>
    <t>umebarbucha</t>
  </si>
  <si>
    <t>2017-01-09 22:16:01.0</t>
  </si>
  <si>
    <t>2017-01-03 18:29:54.0</t>
  </si>
  <si>
    <t>2017-01-10 05:47:44.0</t>
  </si>
  <si>
    <t>2017-01-07 17:04:31.0</t>
  </si>
  <si>
    <t>2017-01-10 08:10:19.0</t>
  </si>
  <si>
    <t>2017-01-10 09:36:24.0</t>
  </si>
  <si>
    <t>2017-01-06 18:17:08.0</t>
  </si>
  <si>
    <t>2017-01-08 08:40:42.0</t>
  </si>
  <si>
    <t>2017-01-10 11:42:33.0</t>
  </si>
  <si>
    <t>2017-01-07 14:34:29.0</t>
  </si>
  <si>
    <t>2017-01-10 12:53:56.0</t>
  </si>
  <si>
    <t>2017-01-10 15:29:51.0</t>
  </si>
  <si>
    <t>2017-01-05 17:33:15.0</t>
  </si>
  <si>
    <t>2017-01-10 18:04:35.0</t>
  </si>
  <si>
    <t>Nové pouzdro / obal / kryt ACER Liquid Z200 Z205</t>
  </si>
  <si>
    <t>2017-01-05 18:35:47.0</t>
  </si>
  <si>
    <t>2017-01-10 20:45:17.0</t>
  </si>
  <si>
    <t>Ochranná fólie Sony Ericsson Xperia U / st25i</t>
  </si>
  <si>
    <t>2017-01-06 14:43:01.0</t>
  </si>
  <si>
    <t>2017-01-10 21:50:39.0</t>
  </si>
  <si>
    <t>Redukce PCMCIA do PCI slotu - NOVÁ</t>
  </si>
  <si>
    <t>2017-01-05 17:06:45.0</t>
  </si>
  <si>
    <t>2017-01-10 22:08:46.0</t>
  </si>
  <si>
    <t>2017-01-07 15:44:28.0</t>
  </si>
  <si>
    <t>2017-01-10 23:57:07.0</t>
  </si>
  <si>
    <t>Čirá fólie - Samsung i8190 Galaxy mini 3 / Mini VE</t>
  </si>
  <si>
    <t>2017-01-06 14:31:25.0</t>
  </si>
  <si>
    <t>2017-01-11 08:20:05.0</t>
  </si>
  <si>
    <t>2017-01-08 11:39:24.0</t>
  </si>
  <si>
    <t>2017-01-11 10:21:10.0</t>
  </si>
  <si>
    <t>2017-01-11 13:39:04.0</t>
  </si>
  <si>
    <t>2017-01-08 08:32:57.0</t>
  </si>
  <si>
    <t>2017-01-11 19:09:22.0</t>
  </si>
  <si>
    <t>2017-01-11 20:48:06.0</t>
  </si>
  <si>
    <t>2017-01-08 18:31:29.0</t>
  </si>
  <si>
    <t>2017-01-11 21:29:49.0</t>
  </si>
  <si>
    <t>2017-01-08 08:31:58.0</t>
  </si>
  <si>
    <t>2017-01-11 21:51:51.0</t>
  </si>
  <si>
    <t>2017-01-06 20:29:51.0</t>
  </si>
  <si>
    <t>2017-01-11 22:29:06.0</t>
  </si>
  <si>
    <t>2017-01-11 22:31:14.0</t>
  </si>
  <si>
    <t>2017-01-12 00:28:02.0</t>
  </si>
  <si>
    <t>Náhradní stylus - HTC Touch Pro - T7272 magnetický</t>
  </si>
  <si>
    <t>2017-01-07 13:49:20.0</t>
  </si>
  <si>
    <t>2017-01-12 07:18:11.0</t>
  </si>
  <si>
    <t>2017-01-12 07:49:56.0</t>
  </si>
  <si>
    <t>2017-01-12 09:33:34.0</t>
  </si>
  <si>
    <t>2017-01-05 19:48:30.0</t>
  </si>
  <si>
    <t>2017-01-12 09:58:19.0</t>
  </si>
  <si>
    <t>2017-01-05 20:02:44.0</t>
  </si>
  <si>
    <t>2017-01-12 10:04:53.0</t>
  </si>
  <si>
    <t>2017-01-10 11:53:53.0</t>
  </si>
  <si>
    <t>2017-01-07 12:45:12.0</t>
  </si>
  <si>
    <t>2017-01-12 12:14:07.0</t>
  </si>
  <si>
    <t>Nová hračka pro psy - pletený míček s rolničkou</t>
  </si>
  <si>
    <t>2017-01-06 17:57:12.0</t>
  </si>
  <si>
    <t>NOVÁ USB stereo zvuková karta - Win 7 / 8</t>
  </si>
  <si>
    <t>2017-01-06 11:29:43.0</t>
  </si>
  <si>
    <t>Nové elegantní pouzdro Huawei P8 - magnetický klip</t>
  </si>
  <si>
    <t>2017-01-08 17:02:12.0</t>
  </si>
  <si>
    <t>2017-01-12 12:25:49.0</t>
  </si>
  <si>
    <t>2017-01-11 18:18:58.0</t>
  </si>
  <si>
    <t>Náhradní stylus pro HTC Panda - P6300</t>
  </si>
  <si>
    <t>2017-01-07 00:10:00.0</t>
  </si>
  <si>
    <t>2017-01-12 14:49:31.0</t>
  </si>
  <si>
    <t>2017-01-07 17:25:13.0</t>
  </si>
  <si>
    <t>2017-01-12 16:20:53.0</t>
  </si>
  <si>
    <t>2017-01-09 17:03:50.0</t>
  </si>
  <si>
    <t>2017-01-12 17:07:20.0</t>
  </si>
  <si>
    <t>Nabíječka 4v1 Micro USB, Micro USB 3.0, Lightning</t>
  </si>
  <si>
    <t>2017-01-07 08:01:20.0</t>
  </si>
  <si>
    <t>2017-01-12 18:50:58.0</t>
  </si>
  <si>
    <t>2017-01-06 11:36:34.0</t>
  </si>
  <si>
    <t>Nová čirá fólie - Xiaomi Redmi 2 / Red Rice 2</t>
  </si>
  <si>
    <t>2017-01-09 17:28:29.0</t>
  </si>
  <si>
    <t>2017-01-12 21:43:14.0</t>
  </si>
  <si>
    <t>2017-01-06 20:56:00.0</t>
  </si>
  <si>
    <t>2017-01-12 23:57:47.0</t>
  </si>
  <si>
    <t>2017-01-13 09:36:50.0</t>
  </si>
  <si>
    <t>2017-01-13 10:29:06.0</t>
  </si>
  <si>
    <t>2017-01-07 21:28:43.0</t>
  </si>
  <si>
    <t>2017-01-13 11:08:44.0</t>
  </si>
  <si>
    <t>2017-01-09 15:07:10.0</t>
  </si>
  <si>
    <t>2017-01-13 15:28:06.0</t>
  </si>
  <si>
    <t>2017-01-08 17:40:26.0</t>
  </si>
  <si>
    <t>2017-01-13 17:49:51.0</t>
  </si>
  <si>
    <t>2017-01-07 19:25:49.0</t>
  </si>
  <si>
    <t>2017-01-13 17:57:00.0</t>
  </si>
  <si>
    <t>2017-01-10 18:29:54.0</t>
  </si>
  <si>
    <t>2017-01-11 20:56:50.0</t>
  </si>
  <si>
    <t>2017-01-13 10:43:01.0</t>
  </si>
  <si>
    <t>2017-01-09 18:15:19.0</t>
  </si>
  <si>
    <t>2017-01-13 18:36:37.0</t>
  </si>
  <si>
    <t>2017-01-10 16:36:17.0</t>
  </si>
  <si>
    <t>2017-01-13 19:41:03.0</t>
  </si>
  <si>
    <t>Náhradní stylus pro HTC Touch P3450, Dopod S1</t>
  </si>
  <si>
    <t>2017-01-08 19:44:15.0</t>
  </si>
  <si>
    <t>2017-01-14 20:53:46.0</t>
  </si>
  <si>
    <t>2017-01-13 19:52:10.0</t>
  </si>
  <si>
    <t>2017-01-15 11:20:45.0</t>
  </si>
  <si>
    <t>2017-01-08 16:23:58.0</t>
  </si>
  <si>
    <t>2017-01-13 18:28:17.0</t>
  </si>
  <si>
    <t>2017-01-09 18:11:03.0</t>
  </si>
  <si>
    <t>NOVÝ micro USB kabel - Samsung HTC Sony Lenovo LG</t>
  </si>
  <si>
    <t>2017-01-14 16:22:45.0</t>
  </si>
  <si>
    <t>2017-01-15 11:50:13.0</t>
  </si>
  <si>
    <t>2017-01-13 10:14:01.0</t>
  </si>
  <si>
    <t>2017-01-15 13:34:24.0</t>
  </si>
  <si>
    <t>2017-01-11 20:14:45.0</t>
  </si>
  <si>
    <t>WIFI adaptér Realtek 802.11b/g do PCI slotu - NOVÝ</t>
  </si>
  <si>
    <t>2017-01-10 12:05:28.0</t>
  </si>
  <si>
    <t>2017-01-11 20:16:57.0</t>
  </si>
  <si>
    <t>2017-01-14 18:22:31.0</t>
  </si>
  <si>
    <t>2017-01-11 12:45:06.0</t>
  </si>
  <si>
    <t>NOVÉ chytré tlačítko pro Android telefony záslepka</t>
  </si>
  <si>
    <t>2017-01-11 17:15:12.0</t>
  </si>
  <si>
    <t>2017-01-14 11:55:38.0</t>
  </si>
  <si>
    <t>2017-01-15 15:07:20.0</t>
  </si>
  <si>
    <t>2017-01-11 20:26:55.0</t>
  </si>
  <si>
    <t>2017-01-15 18:39:59.0</t>
  </si>
  <si>
    <t>2017-01-13 14:43:01.0</t>
  </si>
  <si>
    <t>2017-01-15 19:39:45.0</t>
  </si>
  <si>
    <t>!g_45098435</t>
  </si>
  <si>
    <t>2017-01-12 18:08:09.0</t>
  </si>
  <si>
    <t>2017-01-15 21:36:58.0</t>
  </si>
  <si>
    <t>Nové PVC pouzdro Samsung s6310 Galaxy Young</t>
  </si>
  <si>
    <t>23396</t>
  </si>
  <si>
    <t>2017-01-12 14:09:40.0</t>
  </si>
  <si>
    <t>2017-01-15 23:30:53.0</t>
  </si>
  <si>
    <t>petrka2008</t>
  </si>
  <si>
    <t>2017-01-14 16:20:55.0</t>
  </si>
  <si>
    <t>2017-01-16 09:03:56.0</t>
  </si>
  <si>
    <t>2017-01-14 20:11:22.0</t>
  </si>
  <si>
    <t>2017-01-16 09:12:10.0</t>
  </si>
  <si>
    <t>2017-01-14 10:53:54.0</t>
  </si>
  <si>
    <t>2017-01-16 09:25:52.0</t>
  </si>
  <si>
    <t>2017-01-16 09:52:12.0</t>
  </si>
  <si>
    <t>LukasTampir</t>
  </si>
  <si>
    <t>2017-01-11 18:01:22.0</t>
  </si>
  <si>
    <t>2017-01-16 11:37:25.0</t>
  </si>
  <si>
    <t>2017-01-11 17:11:11.0</t>
  </si>
  <si>
    <t>2017-01-16 17:32:15.0</t>
  </si>
  <si>
    <t>Nový USB 3.0 kabel A / B - tiskárna, skener</t>
  </si>
  <si>
    <t>2017-01-16 10:34:54.0</t>
  </si>
  <si>
    <t>2017-01-16 19:19:00.0</t>
  </si>
  <si>
    <t>Vashutek</t>
  </si>
  <si>
    <t>2017-01-14 17:04:31.0</t>
  </si>
  <si>
    <t>2017-01-16 20:45:46.0</t>
  </si>
  <si>
    <t>2017-01-16 21:13:16.0</t>
  </si>
  <si>
    <t>2017-01-17 00:35:17.0</t>
  </si>
  <si>
    <t>2017-01-15 11:26:43.0</t>
  </si>
  <si>
    <t>2017-01-14 18:14:46.0</t>
  </si>
  <si>
    <t>2017-01-17 09:03:41.0</t>
  </si>
  <si>
    <t>2017-01-11 19:53:31.0</t>
  </si>
  <si>
    <t>2017-01-17 10:57:26.0</t>
  </si>
  <si>
    <t>Tvrzené temperované sklo iPod Touch 4 4G 4th</t>
  </si>
  <si>
    <t>2017-01-15 12:06:29.0</t>
  </si>
  <si>
    <t>2017-01-17 14:38:49.0</t>
  </si>
  <si>
    <t>2017-01-14 18:10:23.0</t>
  </si>
  <si>
    <t>2017-01-17 14:41:22.0</t>
  </si>
  <si>
    <t>2017-01-14 19:45:32.0</t>
  </si>
  <si>
    <t>2017-01-11 11:39:59.0</t>
  </si>
  <si>
    <t>Nová ochranná čirá fólie - LG Optimus One P500</t>
  </si>
  <si>
    <t>2017-01-16 14:02:39.0</t>
  </si>
  <si>
    <t>2017-01-17 17:15:05.0</t>
  </si>
  <si>
    <t>!g_45176346</t>
  </si>
  <si>
    <t>2017-01-17 20:23:11.0</t>
  </si>
  <si>
    <t>NOVÁ SVGA D-sub spojka female/female</t>
  </si>
  <si>
    <t>2017-01-12 10:24:56.0</t>
  </si>
  <si>
    <t>2017-01-18 13:17:04.0</t>
  </si>
  <si>
    <t>NOVÝ převodník RS232 &amp;lt;=&amp;gt; RS485 Sintechi</t>
  </si>
  <si>
    <t>2017-01-13 11:28:31.0</t>
  </si>
  <si>
    <t>2017-01-13 11:18:56.0</t>
  </si>
  <si>
    <t>2017-01-16 18:17:47.0</t>
  </si>
  <si>
    <t>2017-01-11 17:33:44.0</t>
  </si>
  <si>
    <t>2017-01-11 20:47:43.0</t>
  </si>
  <si>
    <t>2017-01-18 15:15:36.0</t>
  </si>
  <si>
    <t>Client:34620308</t>
  </si>
  <si>
    <t>2017-01-14 21:28:43.0</t>
  </si>
  <si>
    <t>2017-01-18 22:17:30.0</t>
  </si>
  <si>
    <t>2017-01-18 16:35:41.0</t>
  </si>
  <si>
    <t>2017-01-18 23:44:31.0</t>
  </si>
  <si>
    <t>2017-01-18 15:00:18.0</t>
  </si>
  <si>
    <t>2017-01-19 07:40:19.0</t>
  </si>
  <si>
    <t>2017-01-12 19:49:35.0</t>
  </si>
  <si>
    <t>2017-01-19 16:43:06.0</t>
  </si>
  <si>
    <t>2017-01-15 19:32:50.0</t>
  </si>
  <si>
    <t>2017-01-19 16:55:26.0</t>
  </si>
  <si>
    <t>2017-01-12 18:32:19.0</t>
  </si>
  <si>
    <t>2017-01-19 17:40:05.0</t>
  </si>
  <si>
    <t>2017-01-19 20:25:58.0</t>
  </si>
  <si>
    <t>Nová ochranná čirá fólie pro Nokia 300 Asha</t>
  </si>
  <si>
    <t>!g_45190717</t>
  </si>
  <si>
    <t>2017-01-15 12:12:20.0</t>
  </si>
  <si>
    <t>2017-01-19 20:51:51.0</t>
  </si>
  <si>
    <t>2017-01-20 00:02:53.0</t>
  </si>
  <si>
    <t>2017-01-15 11:15:29.0</t>
  </si>
  <si>
    <t>2017-01-20 10:14:24.0</t>
  </si>
  <si>
    <t>2017-01-14 12:41:25.0</t>
  </si>
  <si>
    <t>2017-01-20 11:20:50.0</t>
  </si>
  <si>
    <t>2017-01-14 21:57:15.0</t>
  </si>
  <si>
    <t>2017-01-20 14:58:23.0</t>
  </si>
  <si>
    <t>2017-01-18 16:43:08.0</t>
  </si>
  <si>
    <t>2017-01-20 17:21:12.0</t>
  </si>
  <si>
    <t>2017-01-20 20:54:48.0</t>
  </si>
  <si>
    <t>2017-01-14 18:11:54.0</t>
  </si>
  <si>
    <t>2017-01-18 20:56:50.0</t>
  </si>
  <si>
    <t>2017-01-20 23:40:36.0</t>
  </si>
  <si>
    <t>NOVÉ pouzdro - Xiaomi Redmi 3 / 3S</t>
  </si>
  <si>
    <t>2017-01-20 13:10:06.0</t>
  </si>
  <si>
    <t>2017-01-21 09:53:38.0</t>
  </si>
  <si>
    <t>2017-01-19 11:55:42.0</t>
  </si>
  <si>
    <t>2017-01-21 14:59:05.0</t>
  </si>
  <si>
    <t>2017-01-15 16:08:02.0</t>
  </si>
  <si>
    <t>2017-01-21 15:18:58.0</t>
  </si>
  <si>
    <t>2017-01-18 19:25:49.0</t>
  </si>
  <si>
    <t>2017-01-21 17:00:40.0</t>
  </si>
  <si>
    <t>2017-01-21 12:41:25.0</t>
  </si>
  <si>
    <t>2017-01-21 21:52:38.0</t>
  </si>
  <si>
    <t>2017-01-21 18:10:23.0</t>
  </si>
  <si>
    <t>2017-01-22 00:47:44.0</t>
  </si>
  <si>
    <t>2017-01-19 10:24:56.0</t>
  </si>
  <si>
    <t>2017-01-18 12:45:06.0</t>
  </si>
  <si>
    <t>2017-01-19 17:42:29.0</t>
  </si>
  <si>
    <t>2017-01-20 10:59:12.0</t>
  </si>
  <si>
    <t>2017-01-20 18:33:55.0</t>
  </si>
  <si>
    <t>2017-01-20 10:27:42.0</t>
  </si>
  <si>
    <t>2017-01-22 08:53:19.0</t>
  </si>
  <si>
    <t>2017-01-20 19:53:12.0</t>
  </si>
  <si>
    <t>2017-01-22 10:05:05.0</t>
  </si>
  <si>
    <t>2017-01-16 15:07:10.0</t>
  </si>
  <si>
    <t>2017-01-22 12:11:49.0</t>
  </si>
  <si>
    <t>2017-01-22 22:33:06.0</t>
  </si>
  <si>
    <t>2017-01-16 17:19:33.0</t>
  </si>
  <si>
    <t>Nová čirá fólie - tablet Google Nexus 7 2 II 2013</t>
  </si>
  <si>
    <t>2017-01-17 19:57:34.0</t>
  </si>
  <si>
    <t>2017-01-21 19:20:49.0</t>
  </si>
  <si>
    <t>2017-01-23 08:45:27.0</t>
  </si>
  <si>
    <t>2017-01-20 13:03:39.0</t>
  </si>
  <si>
    <t>2017-01-23 11:41:31.0</t>
  </si>
  <si>
    <t>2017-01-20 18:38:37.0</t>
  </si>
  <si>
    <t>2017-01-23 12:29:47.0</t>
  </si>
  <si>
    <t>NOVÁ handsfree sada Sony Ericsson K800i W700i D750</t>
  </si>
  <si>
    <t>2017-01-23 11:30:08.0</t>
  </si>
  <si>
    <t>2017-01-24 07:47:14.0</t>
  </si>
  <si>
    <t>Nová ochranná ČIRÁ fólie pro Lenovo A328</t>
  </si>
  <si>
    <t>2017-01-18 18:40:29.0</t>
  </si>
  <si>
    <t>2017-01-24 16:54:29.0</t>
  </si>
  <si>
    <t>2017-01-20 11:52:35.0</t>
  </si>
  <si>
    <t>2017-01-24 19:07:42.0</t>
  </si>
  <si>
    <t>kadlecovaj</t>
  </si>
  <si>
    <t>2017-01-18 19:34:23.0</t>
  </si>
  <si>
    <t>2017-01-25 09:33:47.0</t>
  </si>
  <si>
    <t>2017-01-22 12:16:58.0</t>
  </si>
  <si>
    <t>2017-01-25 10:08:35.0</t>
  </si>
  <si>
    <t>2017-01-25 11:36:37.0</t>
  </si>
  <si>
    <t>2017-01-18 17:33:44.0</t>
  </si>
  <si>
    <t>2017-01-24 19:46:19.0</t>
  </si>
  <si>
    <t>2017-01-22 10:23:20.0</t>
  </si>
  <si>
    <t>NOVÉ tvrzené temperované sklo Xiaomi M4, Mi4, Mi4S</t>
  </si>
  <si>
    <t>2017-01-18 21:17:57.0</t>
  </si>
  <si>
    <t>2017-01-25 12:22:31.0</t>
  </si>
  <si>
    <t>2017-01-22 08:04:37.0</t>
  </si>
  <si>
    <t>2017-01-25 13:05:23.0</t>
  </si>
  <si>
    <t>2017-01-23 17:19:33.0</t>
  </si>
  <si>
    <t>2017-01-25 15:19:49.0</t>
  </si>
  <si>
    <t>2017-01-23 17:39:22.0</t>
  </si>
  <si>
    <t>2017-01-25 16:48:32.0</t>
  </si>
  <si>
    <t>Ochranné pevné pouzdro Reem - Blackberry 9700 9020</t>
  </si>
  <si>
    <t>2017-01-25 17:47:10.0</t>
  </si>
  <si>
    <t>2017-01-25 18:43:31.0</t>
  </si>
  <si>
    <t>2017-01-21 11:50:41.0</t>
  </si>
  <si>
    <t>2017-01-25 19:09:59.0</t>
  </si>
  <si>
    <t>Nové elegantní kožené pouzdro Samsung i900 Omnia</t>
  </si>
  <si>
    <t>2017-01-23 20:13:59.0</t>
  </si>
  <si>
    <t>2017-01-25 22:09:29.0</t>
  </si>
  <si>
    <t>2017-01-22 15:39:20.0</t>
  </si>
  <si>
    <t>2017-01-25 22:41:23.0</t>
  </si>
  <si>
    <t>2017-01-25 18:03:39.0</t>
  </si>
  <si>
    <t>2017-01-26 12:01:17.0</t>
  </si>
  <si>
    <t>2017-01-22 11:15:29.0</t>
  </si>
  <si>
    <t>2017-01-26 14:48:18.0</t>
  </si>
  <si>
    <t>!g_43474853</t>
  </si>
  <si>
    <t>2017-01-25 20:56:50.0</t>
  </si>
  <si>
    <t>2017-01-26 17:12:11.0</t>
  </si>
  <si>
    <t>2017-01-23 18:11:03.0</t>
  </si>
  <si>
    <t>2017-01-27 06:45:06.0</t>
  </si>
  <si>
    <t>2017-01-22 14:25:38.0</t>
  </si>
  <si>
    <t>2017-01-27 08:28:32.0</t>
  </si>
  <si>
    <t>2017-01-20 20:00:07.0</t>
  </si>
  <si>
    <t>2017-01-20 15:21:59.0</t>
  </si>
  <si>
    <t>2017-01-27 11:24:55.0</t>
  </si>
  <si>
    <t>2017-01-25 16:35:41.0</t>
  </si>
  <si>
    <t>2017-01-27 15:14:12.0</t>
  </si>
  <si>
    <t>2017-01-25 16:43:08.0</t>
  </si>
  <si>
    <t>2017-01-27 15:38:59.0</t>
  </si>
  <si>
    <t>2017-01-27 09:43:25.0</t>
  </si>
  <si>
    <t>2017-01-22 19:29:21.0</t>
  </si>
  <si>
    <t>2017-01-27 10:33:12.0</t>
  </si>
  <si>
    <t>2017-01-25 17:33:44.0</t>
  </si>
  <si>
    <t>2017-01-27 16:01:27.0</t>
  </si>
  <si>
    <t>2017-01-27 18:44:23.0</t>
  </si>
  <si>
    <t>2017-01-27 18:45:56.0</t>
  </si>
  <si>
    <t>2017-01-28 12:28:06.0</t>
  </si>
  <si>
    <t>2017-01-21 19:25:49.0</t>
  </si>
  <si>
    <t>2017-01-28 17:16:55.0</t>
  </si>
  <si>
    <t>Ochranná fólie Sony Ericsson Xperia Neo / Neo V</t>
  </si>
  <si>
    <t>2017-01-22 12:35:39.0</t>
  </si>
  <si>
    <t>2017-01-29 09:42:12.0</t>
  </si>
  <si>
    <t>Nové ochranné PVC pouzdro Sony MT15i Xperia Neo V</t>
  </si>
  <si>
    <t>2017-01-23 10:36:26.0</t>
  </si>
  <si>
    <t>2017-01-29 11:48:35.0</t>
  </si>
  <si>
    <t>2017-01-28 18:10:23.0</t>
  </si>
  <si>
    <t>2017-01-25 19:25:49.0</t>
  </si>
  <si>
    <t>2017-01-29 12:33:38.0</t>
  </si>
  <si>
    <t>2017-01-29 13:18:56.0</t>
  </si>
  <si>
    <t>2017-01-27 10:27:42.0</t>
  </si>
  <si>
    <t>2017-01-29 16:45:35.0</t>
  </si>
  <si>
    <t>!g_45264093</t>
  </si>
  <si>
    <t>2017-01-26 11:55:42.0</t>
  </si>
  <si>
    <t>2017-01-29 19:36:22.0</t>
  </si>
  <si>
    <t>NOVÁ univerzální miniaturní USB nabíječka do auta</t>
  </si>
  <si>
    <t>2017-01-29 20:43:35.0</t>
  </si>
  <si>
    <t>2017-01-30 00:39:56.0</t>
  </si>
  <si>
    <t>2017-01-30 01:56:40.0</t>
  </si>
  <si>
    <t>sberatelpf</t>
  </si>
  <si>
    <t>2017-01-24 18:51:06.0</t>
  </si>
  <si>
    <t>2017-01-30 11:09:37.0</t>
  </si>
  <si>
    <t>Nová čirá fólie - tablet Lenovo Yoga 3 - 8 &amp;quot;</t>
  </si>
  <si>
    <t>2017-01-24 17:56:59.0</t>
  </si>
  <si>
    <t>2017-01-25 21:27:09.0</t>
  </si>
  <si>
    <t>2017-01-30 12:16:48.0</t>
  </si>
  <si>
    <t>2017-01-28 17:23:40.0</t>
  </si>
  <si>
    <t>2017-01-30 16:00:03.0</t>
  </si>
  <si>
    <t>2017-01-28 18:14:46.0</t>
  </si>
  <si>
    <t>2017-01-30 15:07:10.0</t>
  </si>
  <si>
    <t>2017-01-30 16:05:55.0</t>
  </si>
  <si>
    <t>2017-01-30 18:11:03.0</t>
  </si>
  <si>
    <t>2017-01-30 19:38:57.0</t>
  </si>
  <si>
    <t>2017-01-29 16:23:58.0</t>
  </si>
  <si>
    <t>2017-01-30 20:29:06.0</t>
  </si>
  <si>
    <t>2017-01-26 08:21:44.0</t>
  </si>
  <si>
    <t>2017-01-30 20:45:32.0</t>
  </si>
  <si>
    <t>2017-01-30 21:22:12.0</t>
  </si>
  <si>
    <t>2017-01-30 21:03:02.0</t>
  </si>
  <si>
    <t>2017-01-31 06:40:09.0</t>
  </si>
  <si>
    <t>2017-01-25 20:35:08.0</t>
  </si>
  <si>
    <t>2017-01-26 18:51:13.0</t>
  </si>
  <si>
    <t>2017-01-28 17:10:56.0</t>
  </si>
  <si>
    <t>2017-01-31 12:47:29.0</t>
  </si>
  <si>
    <t>2017-01-25 19:07:20.0</t>
  </si>
  <si>
    <t>2017-01-31 13:09:36.0</t>
  </si>
  <si>
    <t>2017-02-01 00:20:58.0</t>
  </si>
  <si>
    <t>2017-01-28 15:28:02.0</t>
  </si>
  <si>
    <t>2017-02-01 11:01:44.0</t>
  </si>
  <si>
    <t>2017-02-01 11:40:25.0</t>
  </si>
  <si>
    <t>2017-01-25 20:16:39.0</t>
  </si>
  <si>
    <t>2017-02-01 18:53:31.0</t>
  </si>
  <si>
    <t>2017-02-01 19:01:17.0</t>
  </si>
  <si>
    <t>2017-01-27 19:53:12.0</t>
  </si>
  <si>
    <t>2017-02-01 19:48:38.0</t>
  </si>
  <si>
    <t>2017-02-02 08:51:54.0</t>
  </si>
  <si>
    <t>Nové ochranné PVC pouzdro Nokia N9</t>
  </si>
  <si>
    <t>2017-01-26 15:50:01.0</t>
  </si>
  <si>
    <t>2017-02-02 10:25:01.0</t>
  </si>
  <si>
    <t>2017-01-27 08:17:52.0</t>
  </si>
  <si>
    <t>2017-02-02 11:16:11.0</t>
  </si>
  <si>
    <t>2017-01-30 18:15:19.0</t>
  </si>
  <si>
    <t>2017-02-01 18:03:39.0</t>
  </si>
  <si>
    <t>2017-02-02 13:25:06.0</t>
  </si>
  <si>
    <t>2017-02-02 15:40:30.0</t>
  </si>
  <si>
    <t>2017-01-29 19:43:45.0</t>
  </si>
  <si>
    <t>2017-02-02 19:58:44.0</t>
  </si>
  <si>
    <t>2017-01-27 14:10:43.0</t>
  </si>
  <si>
    <t>NOVÝ kabel UC-E4 UC-E5 CB-USB4 - pro Canon</t>
  </si>
  <si>
    <t>2017-01-28 12:12:44.0</t>
  </si>
  <si>
    <t>2017-02-02 21:04:28.0</t>
  </si>
  <si>
    <t>2017-02-02 17:39:24.0</t>
  </si>
  <si>
    <t>skarface1</t>
  </si>
  <si>
    <t>2017-01-27 21:16:48.0</t>
  </si>
  <si>
    <t>2017-02-03 02:26:10.0</t>
  </si>
  <si>
    <t>2017-01-29 20:25:02.0</t>
  </si>
  <si>
    <t>2017-01-28 16:24:23.0</t>
  </si>
  <si>
    <t>2017-01-28 12:45:12.0</t>
  </si>
  <si>
    <t>2017-02-01 18:18:58.0</t>
  </si>
  <si>
    <t>2017-02-02 11:51:41.0</t>
  </si>
  <si>
    <t>2017-01-29 19:51:50.0</t>
  </si>
  <si>
    <t>2017-02-03 09:28:53.0</t>
  </si>
  <si>
    <t>2017-02-02 17:49:39.0</t>
  </si>
  <si>
    <t>2017-02-03 11:28:45.0</t>
  </si>
  <si>
    <t>2017-01-28 10:51:41.0</t>
  </si>
  <si>
    <t>2017-02-03 13:16:24.0</t>
  </si>
  <si>
    <t>2017-02-03 18:40:25.0</t>
  </si>
  <si>
    <t>2017-01-28 18:11:54.0</t>
  </si>
  <si>
    <t>2017-02-04 12:19:11.0</t>
  </si>
  <si>
    <t>2017-02-03 12:53:23.0</t>
  </si>
  <si>
    <t>2017-01-31 17:52:56.0</t>
  </si>
  <si>
    <t>2017-02-04 16:08:34.0</t>
  </si>
  <si>
    <t>2017-01-31 19:56:07.0</t>
  </si>
  <si>
    <t>2017-01-31 19:58:43.0</t>
  </si>
  <si>
    <t>2017-02-03 17:54:49.0</t>
  </si>
  <si>
    <t>2017-02-04 16:39:51.0</t>
  </si>
  <si>
    <t>2017-02-04 17:27:00.0</t>
  </si>
  <si>
    <t>2017-02-05 10:14:54.0</t>
  </si>
  <si>
    <t>2017-01-29 20:40:27.0</t>
  </si>
  <si>
    <t>2017-02-03 11:52:35.0</t>
  </si>
  <si>
    <t>Nová ochranná čirá fólie tablet Acer Iconia B1-A71</t>
  </si>
  <si>
    <t>2017-02-01 17:19:23.0</t>
  </si>
  <si>
    <t>2017-02-05 10:57:03.0</t>
  </si>
  <si>
    <t>2017-02-03 17:56:41.0</t>
  </si>
  <si>
    <t>2017-02-05 13:38:50.0</t>
  </si>
  <si>
    <t>2017-02-03 18:39:23.0</t>
  </si>
  <si>
    <t>2017-02-05 22:28:12.0</t>
  </si>
  <si>
    <t>2017-02-01 17:15:12.0</t>
  </si>
  <si>
    <t>Náhradní stylus pro KA08, KA09, i9++ Sciphone i68</t>
  </si>
  <si>
    <t>2017-02-02 13:59:18.0</t>
  </si>
  <si>
    <t>NOVÉ Tvrzené temperované sklo Lenovo K3 / A6000</t>
  </si>
  <si>
    <t>2017-02-02 11:48:20.0</t>
  </si>
  <si>
    <t>2017-02-06 10:02:46.0</t>
  </si>
  <si>
    <t>2017-02-04 11:55:38.0</t>
  </si>
  <si>
    <t>2017-02-06 13:34:12.0</t>
  </si>
  <si>
    <t>2017-02-01 12:50:14.0</t>
  </si>
  <si>
    <t>2017-02-03 08:23:02.0</t>
  </si>
  <si>
    <t>2017-02-03 11:18:56.0</t>
  </si>
  <si>
    <t>nototo2</t>
  </si>
  <si>
    <t>2017-02-03 18:45:56.0</t>
  </si>
  <si>
    <t>2017-02-06 13:58:10.0</t>
  </si>
  <si>
    <t>2017-01-30 18:19:02.0</t>
  </si>
  <si>
    <t>2017-02-06 15:58:17.0</t>
  </si>
  <si>
    <t>2017-02-05 10:23:20.0</t>
  </si>
  <si>
    <t>2017-02-06 21:57:44.0</t>
  </si>
  <si>
    <t>2017-02-06 18:16:16.0</t>
  </si>
  <si>
    <t>2017-02-07 09:49:13.0</t>
  </si>
  <si>
    <t>2017-02-04 18:14:46.0</t>
  </si>
  <si>
    <t>2017-02-07 12:54:36.0</t>
  </si>
  <si>
    <t>2017-02-02 17:33:15.0</t>
  </si>
  <si>
    <t>2017-02-07 15:38:58.0</t>
  </si>
  <si>
    <t>2017-02-02 17:09:08.0</t>
  </si>
  <si>
    <t>2017-02-07 16:18:01.0</t>
  </si>
  <si>
    <t>Nové PVC pouzdro / obal  kryt Nokia 800 Lumia n800</t>
  </si>
  <si>
    <t>2017-02-02 15:16:23.0</t>
  </si>
  <si>
    <t>2017-02-07 16:29:32.0</t>
  </si>
  <si>
    <t>2017-02-05 15:13:09.0</t>
  </si>
  <si>
    <t>2017-02-07 22:36:19.0</t>
  </si>
  <si>
    <t>2017-02-01 20:45:13.0</t>
  </si>
  <si>
    <t>2017-02-07 23:15:34.0</t>
  </si>
  <si>
    <t>2017-02-01 17:16:40.0</t>
  </si>
  <si>
    <t>2017-02-08 00:18:10.0</t>
  </si>
  <si>
    <t>2017-02-01 18:12:37.0</t>
  </si>
  <si>
    <t>2017-02-08 01:08:49.0</t>
  </si>
  <si>
    <t>2017-02-03 20:34:57.0</t>
  </si>
  <si>
    <t>2017-02-08 09:55:18.0</t>
  </si>
  <si>
    <t>2017-02-08 10:41:54.0</t>
  </si>
  <si>
    <t>2017-02-04 11:54:03.0</t>
  </si>
  <si>
    <t>2017-02-08 13:31:18.0</t>
  </si>
  <si>
    <t>2017-02-01 20:56:50.0</t>
  </si>
  <si>
    <t>2017-02-08 14:39:56.0</t>
  </si>
  <si>
    <t>2017-02-08 17:50:41.0</t>
  </si>
  <si>
    <t>2017-02-01 20:16:39.0</t>
  </si>
  <si>
    <t>2017-02-08 18:13:51.0</t>
  </si>
  <si>
    <t>2017-02-03 20:13:02.0</t>
  </si>
  <si>
    <t>2017-02-08 18:51:21.0</t>
  </si>
  <si>
    <t>2017-02-04 19:25:49.0</t>
  </si>
  <si>
    <t>2017-02-08 20:27:12.0</t>
  </si>
  <si>
    <t>2017-02-04 18:10:23.0</t>
  </si>
  <si>
    <t>2017-02-08 22:17:57.0</t>
  </si>
  <si>
    <t>2017-02-05 13:05:12.0</t>
  </si>
  <si>
    <t>2017-02-09 13:26:11.0</t>
  </si>
  <si>
    <t>2017-02-05 17:40:26.0</t>
  </si>
  <si>
    <t>2017-02-09 13:50:42.0</t>
  </si>
  <si>
    <t>2017-02-05 13:53:49.0</t>
  </si>
  <si>
    <t>2017-02-09 16:00:27.0</t>
  </si>
  <si>
    <t>Client:45358873</t>
  </si>
  <si>
    <t>2017-02-03 21:13:45.0</t>
  </si>
  <si>
    <t>2017-02-10 01:36:07.0</t>
  </si>
  <si>
    <t>2017-02-04 10:35:42.0</t>
  </si>
  <si>
    <t>2017-02-10 09:03:15.0</t>
  </si>
  <si>
    <t>2017-02-04 17:25:13.0</t>
  </si>
  <si>
    <t>2017-02-10 10:41:01.0</t>
  </si>
  <si>
    <t>2017-02-05 13:04:21.0</t>
  </si>
  <si>
    <t>2017-02-04 19:20:49.0</t>
  </si>
  <si>
    <t>2017-02-09 11:48:20.0</t>
  </si>
  <si>
    <t>2017-02-10 14:48:52.0</t>
  </si>
  <si>
    <t>Náhradní stylus pro HP iPaq - univerzální</t>
  </si>
  <si>
    <t>!g_45361952</t>
  </si>
  <si>
    <t>2017-02-08 17:04:33.0</t>
  </si>
  <si>
    <t>2017-02-10 15:04:08.0</t>
  </si>
  <si>
    <t>NOVÉ efektní PVC pouzdro Samsung Galaxy W i8150</t>
  </si>
  <si>
    <t>2017-02-08 15:06:34.0</t>
  </si>
  <si>
    <t>2017-02-10 15:36:57.0</t>
  </si>
  <si>
    <t>2017-02-03 18:38:37.0</t>
  </si>
  <si>
    <t>2017-02-10 18:26:27.0</t>
  </si>
  <si>
    <t>2017-02-10 18:23:23.0</t>
  </si>
  <si>
    <t>2017-02-11 14:14:32.0</t>
  </si>
  <si>
    <t>2017-02-08 20:16:39.0</t>
  </si>
  <si>
    <t>2017-02-11 15:13:34.0</t>
  </si>
  <si>
    <t>2017-02-09 21:12:46.0</t>
  </si>
  <si>
    <t>2017-02-11 18:15:39.0</t>
  </si>
  <si>
    <t>2017-02-10 14:10:43.0</t>
  </si>
  <si>
    <t>2017-02-12 10:00:31.0</t>
  </si>
  <si>
    <t>2017-02-11 18:10:23.0</t>
  </si>
  <si>
    <t>2017-02-12 16:11:55.0</t>
  </si>
  <si>
    <t>2017-02-10 19:55:45.0</t>
  </si>
  <si>
    <t>2017-02-10 08:18:34.0</t>
  </si>
  <si>
    <t>2017-02-10 20:13:02.0</t>
  </si>
  <si>
    <t>2017-02-10 17:54:49.0</t>
  </si>
  <si>
    <t>2017-02-13 16:34:24.0</t>
  </si>
  <si>
    <t>2017-02-08 21:30:57.0</t>
  </si>
  <si>
    <t>2017-02-13 20:17:37.0</t>
  </si>
  <si>
    <t>Nové ochranné PVC pouzdro LG Optimus One - P500</t>
  </si>
  <si>
    <t>2017-02-13 10:16:59.0</t>
  </si>
  <si>
    <t>2017-02-13 23:18:58.0</t>
  </si>
  <si>
    <t>2017-02-09 16:45:06.0</t>
  </si>
  <si>
    <t>2017-02-14 09:19:01.0</t>
  </si>
  <si>
    <t>2017-02-12 12:29:08.0</t>
  </si>
  <si>
    <t>2017-02-14 09:36:34.0</t>
  </si>
  <si>
    <t>2017-02-09 11:51:41.0</t>
  </si>
  <si>
    <t>2017-02-11 20:21:57.0</t>
  </si>
  <si>
    <t>2017-02-14 10:25:24.0</t>
  </si>
  <si>
    <t>2017-02-09 20:20:06.0</t>
  </si>
  <si>
    <t>2017-02-14 10:50:04.0</t>
  </si>
  <si>
    <t>Nová ochranná čirá fólie Apple iPod Nano 7</t>
  </si>
  <si>
    <t>2017-02-09 09:02:47.0</t>
  </si>
  <si>
    <t>2017-02-14 11:55:19.0</t>
  </si>
  <si>
    <t>2017-02-12 16:51:52.0</t>
  </si>
  <si>
    <t>2017-02-10 12:32:14.0</t>
  </si>
  <si>
    <t>2017-02-14 12:16:23.0</t>
  </si>
  <si>
    <t>2017-02-11 19:40:15.0</t>
  </si>
  <si>
    <t>2017-02-14 13:59:03.0</t>
  </si>
  <si>
    <t>2017-02-08 19:40:03.0</t>
  </si>
  <si>
    <t>2017-02-14 18:36:01.0</t>
  </si>
  <si>
    <t>2017-02-10 08:23:02.0</t>
  </si>
  <si>
    <t>2017-02-14 20:17:51.0</t>
  </si>
  <si>
    <t>snip13</t>
  </si>
  <si>
    <t>2017-02-10 15:13:19.0</t>
  </si>
  <si>
    <t>2017-02-14 20:37:40.0</t>
  </si>
  <si>
    <t>Nový svítící maskáč LED S obojek pro psy 30-40 cm</t>
  </si>
  <si>
    <t>2017-02-11 15:24:18.0</t>
  </si>
  <si>
    <t>2017-02-14 22:43:46.0</t>
  </si>
  <si>
    <t>2017-02-12 13:50:16.0</t>
  </si>
  <si>
    <t>2017-02-14 23:41:48.0</t>
  </si>
  <si>
    <t>2017-02-10 20:38:47.0</t>
  </si>
  <si>
    <t>2017-02-15 11:12:01.0</t>
  </si>
  <si>
    <t>2017-02-12 15:19:53.0</t>
  </si>
  <si>
    <t>2017-02-13 18:15:19.0</t>
  </si>
  <si>
    <t>2017-02-15 16:13:21.0</t>
  </si>
  <si>
    <t>2017-02-13 15:07:10.0</t>
  </si>
  <si>
    <t>2017-02-13 08:16:02.0</t>
  </si>
  <si>
    <t>!g_45400846</t>
  </si>
  <si>
    <t>2017-02-12 17:59:25.0</t>
  </si>
  <si>
    <t>2017-02-15 16:14:58.0</t>
  </si>
  <si>
    <t>NOVÝ USB SATA rámeček pro disk 2,5&amp;quot;</t>
  </si>
  <si>
    <t>2017-02-12 13:03:08.0</t>
  </si>
  <si>
    <t>2017-02-15 17:06:08.0</t>
  </si>
  <si>
    <t>NOVÝ USB 3.0 rámeček pro disk 2,5&amp;quot; SATA</t>
  </si>
  <si>
    <t>2017-02-08 20:20:35.0</t>
  </si>
  <si>
    <t>2017-02-15 19:00:37.0</t>
  </si>
  <si>
    <t>2017-02-15 21:03:52.0</t>
  </si>
  <si>
    <t>2017-02-12 12:09:22.0</t>
  </si>
  <si>
    <t>2017-02-15 23:50:04.0</t>
  </si>
  <si>
    <t>2017-02-11 21:43:44.0</t>
  </si>
  <si>
    <t>SVINTIK73</t>
  </si>
  <si>
    <t>2017-02-15 19:26:34.0</t>
  </si>
  <si>
    <t>2017-02-16 08:57:05.0</t>
  </si>
  <si>
    <t>2017-02-12 20:25:02.0</t>
  </si>
  <si>
    <t>2017-02-16 09:14:41.0</t>
  </si>
  <si>
    <t>2017-02-11 17:23:40.0</t>
  </si>
  <si>
    <t>2017-02-16 09:24:37.0</t>
  </si>
  <si>
    <t>2017-02-15 21:27:09.0</t>
  </si>
  <si>
    <t>2017-02-16 12:37:14.0</t>
  </si>
  <si>
    <t>2017-02-09 18:51:13.0</t>
  </si>
  <si>
    <t>2017-02-16 14:41:48.0</t>
  </si>
  <si>
    <t>2017-02-15 20:48:56.0</t>
  </si>
  <si>
    <t>2017-02-16 15:21:12.0</t>
  </si>
  <si>
    <t>Náhradní stylus pro Nokia 5800 5230 Xpressmusic</t>
  </si>
  <si>
    <t>!g_45408504</t>
  </si>
  <si>
    <t>2017-02-11 11:41:44.0</t>
  </si>
  <si>
    <t>2017-02-16 15:55:19.0</t>
  </si>
  <si>
    <t>!g_29039744</t>
  </si>
  <si>
    <t>2017-02-11 17:27:00.0</t>
  </si>
  <si>
    <t>2017-02-16 16:52:25.0</t>
  </si>
  <si>
    <t>2017-02-16 11:55:42.0</t>
  </si>
  <si>
    <t>2017-02-16 20:22:52.0</t>
  </si>
  <si>
    <t>2017-02-14 21:01:26.0</t>
  </si>
  <si>
    <t>2017-02-16 22:28:16.0</t>
  </si>
  <si>
    <t>2017-02-17 10:18:01.0</t>
  </si>
  <si>
    <t>2017-02-11 17:56:26.0</t>
  </si>
  <si>
    <t>2017-02-17 13:06:16.0</t>
  </si>
  <si>
    <t>2017-02-12 16:28:39.0</t>
  </si>
  <si>
    <t>2017-02-17 15:59:19.0</t>
  </si>
  <si>
    <t>2017-02-16 11:48:20.0</t>
  </si>
  <si>
    <t>Tvrzené ochranné sklo Samsung Galaxy S4 / i9500</t>
  </si>
  <si>
    <t>2017-02-11 12:26:57.0</t>
  </si>
  <si>
    <t>2017-02-17 17:32:20.0</t>
  </si>
  <si>
    <t>!g_24100633</t>
  </si>
  <si>
    <t>2017-02-15 06:19:53.0</t>
  </si>
  <si>
    <t>2017-02-18 11:30:36.0</t>
  </si>
  <si>
    <t>2017-02-11 17:10:56.0</t>
  </si>
  <si>
    <t>2017-02-18 13:09:53.0</t>
  </si>
  <si>
    <t>2017-02-17 11:09:45.0</t>
  </si>
  <si>
    <t>2017-02-18 19:38:44.0</t>
  </si>
  <si>
    <t>NOVÝ interní řadič 2x SATA 1x IDE do PCI slotu</t>
  </si>
  <si>
    <t>szahorik</t>
  </si>
  <si>
    <t>2017-02-18 20:53:19.0</t>
  </si>
  <si>
    <t>2017-02-19 09:24:31.0</t>
  </si>
  <si>
    <t>2017-02-12 10:36:24.0</t>
  </si>
  <si>
    <t>2017-02-14 16:51:05.0</t>
  </si>
  <si>
    <t>2017-02-17 08:18:34.0</t>
  </si>
  <si>
    <t>NOVÉ tvrzené temperované sklo - Huawei P9</t>
  </si>
  <si>
    <t>2017-02-12 12:14:40.0</t>
  </si>
  <si>
    <t>2017-02-19 09:51:30.0</t>
  </si>
  <si>
    <t>2017-02-18 13:49:20.0</t>
  </si>
  <si>
    <t>2017-02-19 10:08:25.0</t>
  </si>
  <si>
    <t>!g_45428359</t>
  </si>
  <si>
    <t>2017-02-18 18:53:23.0</t>
  </si>
  <si>
    <t>2017-02-19 12:21:30.0</t>
  </si>
  <si>
    <t>2017-02-15 19:34:03.0</t>
  </si>
  <si>
    <t>2017-02-19 12:28:43.0</t>
  </si>
  <si>
    <t>2017-02-17 09:37:50.0</t>
  </si>
  <si>
    <t>2017-02-19 14:17:31.0</t>
  </si>
  <si>
    <t>2017-02-13 17:19:33.0</t>
  </si>
  <si>
    <t>2017-02-17 17:54:49.0</t>
  </si>
  <si>
    <t>2017-02-15 20:56:50.0</t>
  </si>
  <si>
    <t>2017-02-18 11:46:40.0</t>
  </si>
  <si>
    <t>2017-02-12 16:08:02.0</t>
  </si>
  <si>
    <t>2017-02-19 15:49:14.0</t>
  </si>
  <si>
    <t>Nové ochranné PVC pouzdro Nokia 302 N302 Asha</t>
  </si>
  <si>
    <t>2017-02-17 14:40:07.0</t>
  </si>
  <si>
    <t>2017-02-19 18:19:00.0</t>
  </si>
  <si>
    <t>2017-02-18 14:27:47.0</t>
  </si>
  <si>
    <t>2017-02-19 21:17:08.0</t>
  </si>
  <si>
    <t>Nová ochranná ČIRÁ fólie pro Nokia Lumia 710</t>
  </si>
  <si>
    <t>2017-02-19 19:01:18.0</t>
  </si>
  <si>
    <t>2017-02-19 21:33:07.0</t>
  </si>
  <si>
    <t>2017-02-18 15:30:07.0</t>
  </si>
  <si>
    <t>2017-02-20 00:56:58.0</t>
  </si>
  <si>
    <t>2017-02-17 17:54:18.0</t>
  </si>
  <si>
    <t>2017-02-20 13:23:07.0</t>
  </si>
  <si>
    <t>2017-02-17 10:27:42.0</t>
  </si>
  <si>
    <t>2017-02-20 14:21:07.0</t>
  </si>
  <si>
    <t>2017-02-18 21:43:44.0</t>
  </si>
  <si>
    <t>2017-02-20 18:18:15.0</t>
  </si>
  <si>
    <t>2017-02-18 19:55:35.0</t>
  </si>
  <si>
    <t>2017-02-20 19:16:48.0</t>
  </si>
  <si>
    <t>2017-02-18 17:27:00.0</t>
  </si>
  <si>
    <t>2017-02-21 11:15:38.0</t>
  </si>
  <si>
    <t>2017-02-15 20:26:55.0</t>
  </si>
  <si>
    <t>2017-02-21 12:27:44.0</t>
  </si>
  <si>
    <t>2017-02-21 14:39:49.0</t>
  </si>
  <si>
    <t>2017-02-21 17:00:28.0</t>
  </si>
  <si>
    <t>2017-02-16 20:20:06.0</t>
  </si>
  <si>
    <t>2017-02-21 20:20:51.0</t>
  </si>
  <si>
    <t>2017-02-16 20:02:25.0</t>
  </si>
  <si>
    <t>!g_45454098</t>
  </si>
  <si>
    <t>2017-02-17 10:43:01.0</t>
  </si>
  <si>
    <t>2017-02-21 23:11:31.0</t>
  </si>
  <si>
    <t>2017-02-16 17:49:39.0</t>
  </si>
  <si>
    <t>2017-02-21 23:12:50.0</t>
  </si>
  <si>
    <t>2017-02-17 18:39:23.0</t>
  </si>
  <si>
    <t>2017-02-21 23:24:33.0</t>
  </si>
  <si>
    <t>2017-02-22 08:06:39.0</t>
  </si>
  <si>
    <t>missiky</t>
  </si>
  <si>
    <t>2017-02-22 08:12:46.0</t>
  </si>
  <si>
    <t>2017-02-15 21:02:01.0</t>
  </si>
  <si>
    <t>2017-02-22 08:56:32.0</t>
  </si>
  <si>
    <t>NOVÁ nabíječka do auta - Nokia 3,5mm konektor</t>
  </si>
  <si>
    <t>2017-02-19 17:52:58.0</t>
  </si>
  <si>
    <t>2017-02-22 09:23:10.0</t>
  </si>
  <si>
    <t>2017-02-15 17:16:40.0</t>
  </si>
  <si>
    <t>2017-02-22 16:01:58.0</t>
  </si>
  <si>
    <t>2017-02-22 06:19:53.0</t>
  </si>
  <si>
    <t>2017-02-22 20:37:51.0</t>
  </si>
  <si>
    <t>2017-02-17 10:10:38.0</t>
  </si>
  <si>
    <t>2017-02-22 18:18:58.0</t>
  </si>
  <si>
    <t>2017-02-23 06:26:07.0</t>
  </si>
  <si>
    <t>2017-02-17 12:53:23.0</t>
  </si>
  <si>
    <t>2017-02-19 11:56:31.0</t>
  </si>
  <si>
    <t>2017-02-23 11:10:28.0</t>
  </si>
  <si>
    <t>2017-02-19 12:09:22.0</t>
  </si>
  <si>
    <t>2017-02-23 13:19:58.0</t>
  </si>
  <si>
    <t>2017-02-22 19:07:20.0</t>
  </si>
  <si>
    <t>2017-02-23 14:32:04.0</t>
  </si>
  <si>
    <t>Client:45467020</t>
  </si>
  <si>
    <t>2017-02-19 20:25:02.0</t>
  </si>
  <si>
    <t>2017-02-23 16:16:16.0</t>
  </si>
  <si>
    <t>nuMBerTHreE</t>
  </si>
  <si>
    <t>2017-02-23 20:06:15.0</t>
  </si>
  <si>
    <t>!g_45469745</t>
  </si>
  <si>
    <t>2017-02-22 21:06:57.0</t>
  </si>
  <si>
    <t>2017-02-23 21:08:31.0</t>
  </si>
  <si>
    <t>2017-02-24 10:46:57.0</t>
  </si>
  <si>
    <t>2017-02-17 19:53:12.0</t>
  </si>
  <si>
    <t>2017-02-24 14:33:27.0</t>
  </si>
  <si>
    <t>2017-02-24 12:32:14.0</t>
  </si>
  <si>
    <t>2017-02-24 15:24:09.0</t>
  </si>
  <si>
    <t>2017-02-24 17:19:59.0</t>
  </si>
  <si>
    <t>2017-02-24 08:17:52.0</t>
  </si>
  <si>
    <t>2017-02-24 20:00:24.0</t>
  </si>
  <si>
    <t>2017-02-25 10:50:08.0</t>
  </si>
  <si>
    <t>Tvrzené temperované sklo Lenovo S650</t>
  </si>
  <si>
    <t>2017-02-18 19:34:09.0</t>
  </si>
  <si>
    <t>2017-02-25 19:18:03.0</t>
  </si>
  <si>
    <t>!g_45343002</t>
  </si>
  <si>
    <t>2017-02-25 17:27:00.0</t>
  </si>
  <si>
    <t>2017-02-26 10:45:13.0</t>
  </si>
  <si>
    <t>2017-02-22 18:17:01.0</t>
  </si>
  <si>
    <t>2017-02-26 14:10:40.0</t>
  </si>
  <si>
    <t>2017-02-26 19:28:56.0</t>
  </si>
  <si>
    <t>Kubex2_3</t>
  </si>
  <si>
    <t>2017-02-23 10:24:56.0</t>
  </si>
  <si>
    <t>2017-02-26 19:52:29.0</t>
  </si>
  <si>
    <t>2017-02-26 17:12:18.0</t>
  </si>
  <si>
    <t>2017-02-26 20:13:22.0</t>
  </si>
  <si>
    <t>2017-02-24 18:39:37.0</t>
  </si>
  <si>
    <t>2017-02-26 20:29:44.0</t>
  </si>
  <si>
    <t>2017-02-22 16:43:08.0</t>
  </si>
  <si>
    <t>2017-02-20 13:09:56.0</t>
  </si>
  <si>
    <t>2017-02-21 19:56:07.0</t>
  </si>
  <si>
    <t>2017-02-26 23:34:04.0</t>
  </si>
  <si>
    <t>2017-02-22 21:30:57.0</t>
  </si>
  <si>
    <t>2017-02-27 07:16:00.0</t>
  </si>
  <si>
    <t>2017-02-24 16:01:27.0</t>
  </si>
  <si>
    <t>2017-02-24 17:33:44.0</t>
  </si>
  <si>
    <t>2017-02-27 09:09:56.0</t>
  </si>
  <si>
    <t>2017-02-22 19:14:03.0</t>
  </si>
  <si>
    <t>2017-02-27 10:02:55.0</t>
  </si>
  <si>
    <t>2017-02-24 11:40:14.0</t>
  </si>
  <si>
    <t>2017-02-27 18:10:20.0</t>
  </si>
  <si>
    <t>2017-02-21 17:27:52.0</t>
  </si>
  <si>
    <t>2017-02-27 19:45:07.0</t>
  </si>
  <si>
    <t>2017-02-27 10:43:55.0</t>
  </si>
  <si>
    <t>2017-02-27 20:41:45.0</t>
  </si>
  <si>
    <t>2017-02-22 21:27:09.0</t>
  </si>
  <si>
    <t>2017-02-27 21:09:23.0</t>
  </si>
  <si>
    <t>USB čtečka Memory Stick, MS Pro Duo, M2 - pro Sony</t>
  </si>
  <si>
    <t>2017-02-25 16:04:41.0</t>
  </si>
  <si>
    <t>2017-02-28 04:52:31.0</t>
  </si>
  <si>
    <t>2017-02-21 21:01:26.0</t>
  </si>
  <si>
    <t>2017-02-22 17:27:02.0</t>
  </si>
  <si>
    <t>2017-02-28 08:00:38.0</t>
  </si>
  <si>
    <t>2017-02-25 21:32:57.0</t>
  </si>
  <si>
    <t>2017-02-23 20:02:25.0</t>
  </si>
  <si>
    <t>ladin76</t>
  </si>
  <si>
    <t>2017-02-26 17:59:53.0</t>
  </si>
  <si>
    <t>2017-02-28 14:05:39.0</t>
  </si>
  <si>
    <t>Nová čirá fólie - tablet Lenovo Yoga 8 &amp;quot;</t>
  </si>
  <si>
    <t>2017-02-26 20:53:25.0</t>
  </si>
  <si>
    <t>2017-02-28 16:36:45.0</t>
  </si>
  <si>
    <t>2017-02-26 20:28:52.0</t>
  </si>
  <si>
    <t>2017-02-28 17:08:41.0</t>
  </si>
  <si>
    <t>2017-02-23 20:20:06.0</t>
  </si>
  <si>
    <t>2017-02-28 17:23:52.0</t>
  </si>
  <si>
    <t>2017-02-25 10:51:41.0</t>
  </si>
  <si>
    <t>2017-02-28 18:46:30.0</t>
  </si>
  <si>
    <t>2017-02-28 20:38:50.0</t>
  </si>
  <si>
    <t>2017-02-28 17:52:56.0</t>
  </si>
  <si>
    <t>2017-02-27 17:29:47.0</t>
  </si>
  <si>
    <t>2017-02-28 22:16:03.0</t>
  </si>
  <si>
    <t>2017-03-01 06:19:53.0</t>
  </si>
  <si>
    <t>2017-03-01 07:48:50.0</t>
  </si>
  <si>
    <t>!g_45513187</t>
  </si>
  <si>
    <t>2017-02-23 16:24:16.0</t>
  </si>
  <si>
    <t>2017-03-01 10:33:26.0</t>
  </si>
  <si>
    <t>2017-02-26 17:51:05.0</t>
  </si>
  <si>
    <t>2017-03-01 16:18:04.0</t>
  </si>
  <si>
    <t>2017-02-24 19:53:12.0</t>
  </si>
  <si>
    <t>2017-03-01 17:59:55.0</t>
  </si>
  <si>
    <t>2017-02-24 19:45:12.0</t>
  </si>
  <si>
    <t>2017-03-01 20:30:00.0</t>
  </si>
  <si>
    <t>2017-02-23 19:30:30.0</t>
  </si>
  <si>
    <t>2017-03-02 07:18:04.0</t>
  </si>
  <si>
    <t>2017-02-26 11:33:07.0</t>
  </si>
  <si>
    <t>2017-02-24 18:23:23.0</t>
  </si>
  <si>
    <t>2017-02-25 20:42:06.0</t>
  </si>
  <si>
    <t>2017-03-02 12:49:05.0</t>
  </si>
  <si>
    <t>2017-03-01 20:35:08.0</t>
  </si>
  <si>
    <t>2017-03-02 14:07:29.0</t>
  </si>
  <si>
    <t>2017-02-24 15:21:00.0</t>
  </si>
  <si>
    <t>2017-02-27 10:52:15.0</t>
  </si>
  <si>
    <t>2017-02-26 12:30:26.0</t>
  </si>
  <si>
    <t>2017-03-02 19:42:35.0</t>
  </si>
  <si>
    <t>2017-03-02 22:10:05.0</t>
  </si>
  <si>
    <t>2017-03-03 13:00:04.0</t>
  </si>
  <si>
    <t>2017-03-03 13:39:20.0</t>
  </si>
  <si>
    <t>2017-03-01 16:43:08.0</t>
  </si>
  <si>
    <t>2017-03-03 14:52:47.0</t>
  </si>
  <si>
    <t>2017-02-27 17:21:06.0</t>
  </si>
  <si>
    <t>2017-03-03 19:16:22.0</t>
  </si>
  <si>
    <t>Náhradní stylus pro Dopod 696 , O2 XDA II, MDA II</t>
  </si>
  <si>
    <t>2017-02-26 15:14:23.0</t>
  </si>
  <si>
    <t>2017-03-04 09:22:14.0</t>
  </si>
  <si>
    <t>2017-02-25 22:04:18.0</t>
  </si>
  <si>
    <t>2017-03-04 19:33:00.0</t>
  </si>
  <si>
    <t>2017-02-26 10:38:00.0</t>
  </si>
  <si>
    <t>2017-03-05 09:21:52.0</t>
  </si>
  <si>
    <t>2017-03-05 11:51:46.0</t>
  </si>
  <si>
    <t>2017-03-05 16:36:04.0</t>
  </si>
  <si>
    <t>2017-03-02 19:13:53.0</t>
  </si>
  <si>
    <t>2017-03-05 17:28:34.0</t>
  </si>
  <si>
    <t>2017-03-04 19:49:39.0</t>
  </si>
  <si>
    <t>2017-03-05 19:38:16.0</t>
  </si>
  <si>
    <t>2017-03-02 17:48:25.0</t>
  </si>
  <si>
    <t>2017-03-05 19:38:17.0</t>
  </si>
  <si>
    <t>2017-03-03 21:25:48.0</t>
  </si>
  <si>
    <t>2017-03-05 20:27:17.0</t>
  </si>
  <si>
    <t>2017-03-01 19:26:39.0</t>
  </si>
  <si>
    <t>2017-03-06 00:28:55.0</t>
  </si>
  <si>
    <t>2017-02-27 09:18:09.0</t>
  </si>
  <si>
    <t>2017-03-06 07:04:37.0</t>
  </si>
  <si>
    <t>2017-03-01 19:14:03.0</t>
  </si>
  <si>
    <t>2017-03-06 07:08:19.0</t>
  </si>
  <si>
    <t>2017-03-01 18:20:07.0</t>
  </si>
  <si>
    <t>2017-03-06 07:27:26.0</t>
  </si>
  <si>
    <t>2017-03-06 08:44:28.0</t>
  </si>
  <si>
    <t>2017-03-01 20:45:13.0</t>
  </si>
  <si>
    <t>2017-03-06 09:41:16.0</t>
  </si>
  <si>
    <t>2017-03-03 08:23:02.0</t>
  </si>
  <si>
    <t>2017-03-06 13:01:09.0</t>
  </si>
  <si>
    <t>2017-03-02 16:26:23.0</t>
  </si>
  <si>
    <t>2017-03-06 16:19:07.0</t>
  </si>
  <si>
    <t>Nové pouzdro / obal / kryt Sony Xperia mini</t>
  </si>
  <si>
    <t>2017-03-03 14:39:13.0</t>
  </si>
  <si>
    <t>2017-03-06 18:11:58.0</t>
  </si>
  <si>
    <t>2017-03-05 12:08:33.0</t>
  </si>
  <si>
    <t>2017-03-06 19:40:28.0</t>
  </si>
  <si>
    <t>2017-03-05 10:43:27.0</t>
  </si>
  <si>
    <t>2017-03-06 23:38:49.0</t>
  </si>
  <si>
    <t>2017-03-05 15:39:20.0</t>
  </si>
  <si>
    <t>2017-03-07 06:50:22.0</t>
  </si>
  <si>
    <t>2017-03-01 11:39:59.0</t>
  </si>
  <si>
    <t>2017-03-07 07:24:48.0</t>
  </si>
  <si>
    <t>2017-03-02 21:14:01.0</t>
  </si>
  <si>
    <t>2017-03-07 13:34:36.0</t>
  </si>
  <si>
    <t>2017-03-06 21:48:44.0</t>
  </si>
  <si>
    <t>2017-03-01 12:53:18.0</t>
  </si>
  <si>
    <t>2017-03-05 17:51:05.0</t>
  </si>
  <si>
    <t>2017-02-28 18:13:15.0</t>
  </si>
  <si>
    <t>2017-03-03 18:39:37.0</t>
  </si>
  <si>
    <t>2017-03-04 16:25:17.0</t>
  </si>
  <si>
    <t>NOVÁ autonabíječka Micro USB - Samsung HTC Sony</t>
  </si>
  <si>
    <t>2017-03-04 18:30:08.0</t>
  </si>
  <si>
    <t>2017-03-01 17:11:00.0</t>
  </si>
  <si>
    <t>2017-02-28 19:30:40.0</t>
  </si>
  <si>
    <t>2017-03-07 13:34:37.0</t>
  </si>
  <si>
    <t>2017-03-04 12:45:12.0</t>
  </si>
  <si>
    <t>2017-03-07 15:42:16.0</t>
  </si>
  <si>
    <t>2017-03-04 18:53:23.0</t>
  </si>
  <si>
    <t>2017-03-07 17:03:42.0</t>
  </si>
  <si>
    <t>martinbazant</t>
  </si>
  <si>
    <t>2017-03-07 19:57:26.0</t>
  </si>
  <si>
    <t>2017-03-08 08:47:44.0</t>
  </si>
  <si>
    <t>2017-03-01 20:48:56.0</t>
  </si>
  <si>
    <t>2017-03-08 08:56:28.0</t>
  </si>
  <si>
    <t>2017-03-03 20:38:47.0</t>
  </si>
  <si>
    <t>2017-03-08 09:04:25.0</t>
  </si>
  <si>
    <t>Datový kabel pro telefony CECT p168 ; p168c ; 168+</t>
  </si>
  <si>
    <t>2017-03-02 07:51:30.0</t>
  </si>
  <si>
    <t>2017-03-08 10:53:57.0</t>
  </si>
  <si>
    <t>2017-03-08 14:29:09.0</t>
  </si>
  <si>
    <t>2017-03-05 11:06:47.0</t>
  </si>
  <si>
    <t>2017-03-08 19:51:57.0</t>
  </si>
  <si>
    <t>DHC2</t>
  </si>
  <si>
    <t>2017-03-09 07:01:10.0</t>
  </si>
  <si>
    <t>2017-03-05 13:03:08.0</t>
  </si>
  <si>
    <t>2017-03-09 16:54:40.0</t>
  </si>
  <si>
    <t>2017-03-05 14:27:13.0</t>
  </si>
  <si>
    <t>2017-03-09 18:01:32.0</t>
  </si>
  <si>
    <t>2017-03-03 11:21:15.0</t>
  </si>
  <si>
    <t>2017-03-09 19:11:02.0</t>
  </si>
  <si>
    <t>2017-03-03 18:39:23.0</t>
  </si>
  <si>
    <t>2017-03-09 19:46:18.0</t>
  </si>
  <si>
    <t>2017-03-04 20:21:57.0</t>
  </si>
  <si>
    <t>2017-03-09 22:29:10.0</t>
  </si>
  <si>
    <t>2017-03-10 05:39:37.0</t>
  </si>
  <si>
    <t>2017-03-03 20:34:57.0</t>
  </si>
  <si>
    <t>2017-03-07 08:44:23.0</t>
  </si>
  <si>
    <t>2017-03-07 08:54:48.0</t>
  </si>
  <si>
    <t>2017-03-04 11:50:48.0</t>
  </si>
  <si>
    <t>2017-03-04 18:15:57.0</t>
  </si>
  <si>
    <t>2017-03-10 09:10:54.0</t>
  </si>
  <si>
    <t>2017-03-05 13:50:16.0</t>
  </si>
  <si>
    <t>2017-03-06 14:47:05.0</t>
  </si>
  <si>
    <t>2017-03-10 11:38:23.0</t>
  </si>
  <si>
    <t>2017-03-03 19:44:38.0</t>
  </si>
  <si>
    <t>2017-03-05 11:14:57.0</t>
  </si>
  <si>
    <t>2017-03-10 12:31:18.0</t>
  </si>
  <si>
    <t>2017-03-06 21:56:42.0</t>
  </si>
  <si>
    <t>2017-03-10 17:01:54.0</t>
  </si>
  <si>
    <t>2017-03-10 11:28:31.0</t>
  </si>
  <si>
    <t>2017-03-10 18:40:57.0</t>
  </si>
  <si>
    <t>2017-03-09 21:15:48.0</t>
  </si>
  <si>
    <t>2017-03-11 07:22:42.0</t>
  </si>
  <si>
    <t>Nová ochranná čirá fólie - LG G3 / D855</t>
  </si>
  <si>
    <t>2017-03-11 10:28:24.0</t>
  </si>
  <si>
    <t>2017-03-11 11:58:29.0</t>
  </si>
  <si>
    <t>2017-03-09 16:24:16.0</t>
  </si>
  <si>
    <t>2017-03-11 13:16:55.0</t>
  </si>
  <si>
    <t>2017-03-10 20:47:38.0</t>
  </si>
  <si>
    <t>2017-03-11 13:17:15.0</t>
  </si>
  <si>
    <t>2017-03-11 16:13:09.0</t>
  </si>
  <si>
    <t>2017-03-06 15:07:10.0</t>
  </si>
  <si>
    <t>2017-03-11 20:55:11.0</t>
  </si>
  <si>
    <t>2017-03-10 20:44:20.0</t>
  </si>
  <si>
    <t>NOVÝ WIFI adaptér Ralink 802.11b/g/n - PCI-e slot</t>
  </si>
  <si>
    <t>2017-03-10 15:40:08.0</t>
  </si>
  <si>
    <t>2017-03-08 19:19:12.0</t>
  </si>
  <si>
    <t>2017-03-10 18:23:23.0</t>
  </si>
  <si>
    <t>2017-03-11 21:28:16.0</t>
  </si>
  <si>
    <t>!g_45601557</t>
  </si>
  <si>
    <t>2017-03-11 19:55:35.0</t>
  </si>
  <si>
    <t>2017-03-11 22:33:28.0</t>
  </si>
  <si>
    <t>2017-03-05 10:38:00.0</t>
  </si>
  <si>
    <t>2017-03-12 09:31:17.0</t>
  </si>
  <si>
    <t>2017-03-08 21:30:57.0</t>
  </si>
  <si>
    <t>2017-03-12 16:01:58.0</t>
  </si>
  <si>
    <t>2017-03-09 18:16:49.0</t>
  </si>
  <si>
    <t>2017-03-12 20:02:54.0</t>
  </si>
  <si>
    <t>2017-03-07 19:17:14.0</t>
  </si>
  <si>
    <t>2017-03-13 08:48:37.0</t>
  </si>
  <si>
    <t>Hlozmajster</t>
  </si>
  <si>
    <t>2017-03-11 19:49:39.0</t>
  </si>
  <si>
    <t>2017-03-13 09:20:15.0</t>
  </si>
  <si>
    <t>2017-03-12 10:43:29.0</t>
  </si>
  <si>
    <t>2017-03-13 13:49:39.0</t>
  </si>
  <si>
    <t>2017-03-13 14:10:04.0</t>
  </si>
  <si>
    <t>2017-03-12 10:38:00.0</t>
  </si>
  <si>
    <t>2017-03-12 17:59:53.0</t>
  </si>
  <si>
    <t>2017-03-13 15:07:45.0</t>
  </si>
  <si>
    <t>Nová ochranná čirá fólie pro Nokia Lumia 920</t>
  </si>
  <si>
    <t>2017-03-10 13:36:23.0</t>
  </si>
  <si>
    <t>2017-03-13 16:28:07.0</t>
  </si>
  <si>
    <t>2017-03-12 13:13:43.0</t>
  </si>
  <si>
    <t>2017-03-13 16:33:20.0</t>
  </si>
  <si>
    <t>2017-03-13 17:20:44.0</t>
  </si>
  <si>
    <t>2017-03-07 09:07:30.0</t>
  </si>
  <si>
    <t>2017-03-13 17:30:54.0</t>
  </si>
  <si>
    <t>2017-03-11 07:49:01.0</t>
  </si>
  <si>
    <t>2017-03-13 17:34:04.0</t>
  </si>
  <si>
    <t>2017-03-08 15:08:31.0</t>
  </si>
  <si>
    <t>2017-03-13 19:53:07.0</t>
  </si>
  <si>
    <t>2017-03-07 20:02:36.0</t>
  </si>
  <si>
    <t>2017-03-13 20:21:58.0</t>
  </si>
  <si>
    <t>2017-03-11 08:27:09.0</t>
  </si>
  <si>
    <t>2017-03-13 22:31:42.0</t>
  </si>
  <si>
    <t>2017-03-14 03:06:23.0</t>
  </si>
  <si>
    <t>2017-03-12 11:36:44.0</t>
  </si>
  <si>
    <t>2017-03-14 03:07:48.0</t>
  </si>
  <si>
    <t>2017-03-11 15:28:54.0</t>
  </si>
  <si>
    <t>2017-03-14 03:09:07.0</t>
  </si>
  <si>
    <t>2017-03-14 04:53:03.0</t>
  </si>
  <si>
    <t>2017-03-13 09:18:09.0</t>
  </si>
  <si>
    <t>2017-03-14 07:03:47.0</t>
  </si>
  <si>
    <t>!g_39573753</t>
  </si>
  <si>
    <t>2017-03-12 11:39:24.0</t>
  </si>
  <si>
    <t>2017-03-14 08:34:05.0</t>
  </si>
  <si>
    <t>2017-03-13 22:00:31.0</t>
  </si>
  <si>
    <t>2017-03-14 11:43:28.0</t>
  </si>
  <si>
    <t>2017-03-14 13:41:37.0</t>
  </si>
  <si>
    <t>2017-03-12 12:10:55.0</t>
  </si>
  <si>
    <t>2017-03-15 08:44:18.0</t>
  </si>
  <si>
    <t>2017-03-11 17:16:41.0</t>
  </si>
  <si>
    <t>2017-03-15 09:02:18.0</t>
  </si>
  <si>
    <t>2017-03-09 16:56:03.0</t>
  </si>
  <si>
    <t>2017-03-15 11:29:48.0</t>
  </si>
  <si>
    <t>2017-03-12 12:08:33.0</t>
  </si>
  <si>
    <t>2017-03-15 17:26:24.0</t>
  </si>
  <si>
    <t>!g_45640331</t>
  </si>
  <si>
    <t>2017-03-09 17:24:27.0</t>
  </si>
  <si>
    <t>2017-03-16 09:24:31.0</t>
  </si>
  <si>
    <t>2017-03-15 20:38:51.0</t>
  </si>
  <si>
    <t>2017-03-16 11:12:13.0</t>
  </si>
  <si>
    <t>2017-03-15 19:07:20.0</t>
  </si>
  <si>
    <t>2017-03-16 15:19:52.0</t>
  </si>
  <si>
    <t>2017-03-16 15:54:23.0</t>
  </si>
  <si>
    <t>2017-03-12 12:12:49.0</t>
  </si>
  <si>
    <t>2017-03-17 10:37:44.0</t>
  </si>
  <si>
    <t>2017-03-10 16:01:27.0</t>
  </si>
  <si>
    <t>2017-03-17 15:08:18.0</t>
  </si>
  <si>
    <t>2017-03-15 21:30:57.0</t>
  </si>
  <si>
    <t>2017-03-17 17:57:54.0</t>
  </si>
  <si>
    <t>2017-03-17 14:16:42.0</t>
  </si>
  <si>
    <t>2017-03-18 01:24:36.0</t>
  </si>
  <si>
    <t>Ochranná fólie Sony Ericsson Xperia P / LT22i</t>
  </si>
  <si>
    <t>2017-03-14 20:46:46.0</t>
  </si>
  <si>
    <t>2017-03-18 08:10:01.0</t>
  </si>
  <si>
    <t>2017-03-16 17:24:27.0</t>
  </si>
  <si>
    <t>2017-03-18 08:43:23.0</t>
  </si>
  <si>
    <t>Nový Sony adaptér - Memory stick na M2 kartu</t>
  </si>
  <si>
    <t>Client:45655278</t>
  </si>
  <si>
    <t>2017-03-13 14:16:42.0</t>
  </si>
  <si>
    <t>2017-03-18 10:50:19.0</t>
  </si>
  <si>
    <t>2017-03-13 17:31:44.0</t>
  </si>
  <si>
    <t>2017-03-18 11:36:47.0</t>
  </si>
  <si>
    <t>!g_36698968</t>
  </si>
  <si>
    <t>2017-03-14 18:51:06.0</t>
  </si>
  <si>
    <t>2017-03-18 12:10:50.0</t>
  </si>
  <si>
    <t>2017-03-11 19:27:45.0</t>
  </si>
  <si>
    <t>2017-03-18 14:04:40.0</t>
  </si>
  <si>
    <t>2017-03-12 12:14:40.0</t>
  </si>
  <si>
    <t>2017-03-18 17:13:31.0</t>
  </si>
  <si>
    <t>2017-03-17 16:40:37.0</t>
  </si>
  <si>
    <t>2017-03-18 18:21:47.0</t>
  </si>
  <si>
    <t>2017-03-14 16:51:05.0</t>
  </si>
  <si>
    <t>2017-03-18 18:44:48.0</t>
  </si>
  <si>
    <t>2017-03-13 17:14:37.0</t>
  </si>
  <si>
    <t>2017-03-18 19:02:17.0</t>
  </si>
  <si>
    <t>2017-03-17 21:25:48.0</t>
  </si>
  <si>
    <t>2017-03-18 19:10:45.0</t>
  </si>
  <si>
    <t>2017-03-17 20:44:20.0</t>
  </si>
  <si>
    <t>2017-03-12 16:23:58.0</t>
  </si>
  <si>
    <t>2017-03-15 17:27:02.0</t>
  </si>
  <si>
    <t>2017-03-18 19:45:32.0</t>
  </si>
  <si>
    <t>2017-03-19 06:53:18.0</t>
  </si>
  <si>
    <t>2017-03-16 16:26:23.0</t>
  </si>
  <si>
    <t>2017-03-19 13:19:03.0</t>
  </si>
  <si>
    <t>!g_45666030</t>
  </si>
  <si>
    <t>2017-03-17 20:27:03.0</t>
  </si>
  <si>
    <t>2017-03-19 16:15:12.0</t>
  </si>
  <si>
    <t>2017-03-18 11:46:40.0</t>
  </si>
  <si>
    <t>2017-03-14 21:28:16.0</t>
  </si>
  <si>
    <t>2017-03-19 17:53:22.0</t>
  </si>
  <si>
    <t>2017-03-17 20:47:09.0</t>
  </si>
  <si>
    <t>2017-03-19 18:03:52.0</t>
  </si>
  <si>
    <t>2017-03-15 18:49:56.0</t>
  </si>
  <si>
    <t>2017-03-19 21:31:42.0</t>
  </si>
  <si>
    <t>2017-03-13 17:46:46.0</t>
  </si>
  <si>
    <t>Nový adaptér SD pro Micro SD kartu</t>
  </si>
  <si>
    <t>2017-03-19 10:07:52.0</t>
  </si>
  <si>
    <t>2017-03-20 18:19:36.0</t>
  </si>
  <si>
    <t>Nová čirá fólie Samsung Galaxy Young S6310</t>
  </si>
  <si>
    <t>2017-03-20 14:44:16.0</t>
  </si>
  <si>
    <t>2017-03-20 18:20:58.0</t>
  </si>
  <si>
    <t>volfik_2009</t>
  </si>
  <si>
    <t>2017-03-18 18:32:33.0</t>
  </si>
  <si>
    <t>2017-03-20 18:32:48.0</t>
  </si>
  <si>
    <t>2017-03-20 15:11:38.0</t>
  </si>
  <si>
    <t>2017-03-20 19:51:13.0</t>
  </si>
  <si>
    <t>2017-03-20 08:33:28.0</t>
  </si>
  <si>
    <t>2017-03-20 20:09:15.0</t>
  </si>
  <si>
    <t>2017-03-21 13:29:26.0</t>
  </si>
  <si>
    <t>2017-03-19 10:33:25.0</t>
  </si>
  <si>
    <t>2017-03-21 20:39:53.0</t>
  </si>
  <si>
    <t>2017-03-15 16:58:30.0</t>
  </si>
  <si>
    <t>2017-03-21 22:37:09.0</t>
  </si>
  <si>
    <t>Nová ochranná čirá fólie pro tablet Acer A1-840</t>
  </si>
  <si>
    <t>2017-03-18 12:44:55.0</t>
  </si>
  <si>
    <t>2017-03-21 23:23:33.0</t>
  </si>
  <si>
    <t>puntak19</t>
  </si>
  <si>
    <t>2017-03-22 06:57:16.0</t>
  </si>
  <si>
    <t>2017-03-17 09:11:40.0</t>
  </si>
  <si>
    <t>2017-03-22 07:27:16.0</t>
  </si>
  <si>
    <t>2017-03-15 11:23:54.0</t>
  </si>
  <si>
    <t>2017-03-22 08:32:56.0</t>
  </si>
  <si>
    <t>2017-03-15 18:20:07.0</t>
  </si>
  <si>
    <t>2017-03-18 21:40:44.0</t>
  </si>
  <si>
    <t>2017-03-22 13:55:53.0</t>
  </si>
  <si>
    <t>2017-03-16 20:56:50.0</t>
  </si>
  <si>
    <t>2017-03-22 15:05:08.0</t>
  </si>
  <si>
    <t>2017-03-22 12:53:18.0</t>
  </si>
  <si>
    <t>2017-03-22 15:40:18.0</t>
  </si>
  <si>
    <t>2017-03-17 19:30:20.0</t>
  </si>
  <si>
    <t>2017-03-22 16:52:51.0</t>
  </si>
  <si>
    <t>2017-03-18 10:28:24.0</t>
  </si>
  <si>
    <t>2017-03-22 19:01:38.0</t>
  </si>
  <si>
    <t>2017-03-22 19:47:02.0</t>
  </si>
  <si>
    <t>2017-03-22 20:38:51.0</t>
  </si>
  <si>
    <t>2017-03-22 20:51:53.0</t>
  </si>
  <si>
    <t>2017-03-18 08:27:09.0</t>
  </si>
  <si>
    <t>2017-03-23 21:47:43.0</t>
  </si>
  <si>
    <t>2017-03-24 15:36:40.0</t>
  </si>
  <si>
    <t>2017-03-18 13:44:31.0</t>
  </si>
  <si>
    <t>2017-03-24 17:47:55.0</t>
  </si>
  <si>
    <t>2017-03-23 18:19:12.0</t>
  </si>
  <si>
    <t>2017-03-24 18:45:04.0</t>
  </si>
  <si>
    <t>NOVÁ čirá ochranná fólie Acer Liquid E700</t>
  </si>
  <si>
    <t>2017-03-18 08:49:07.0</t>
  </si>
  <si>
    <t>Nová ochranná čirá fólie HTC Sensation 4G Z710E</t>
  </si>
  <si>
    <t>2017-03-18 14:33:15.0</t>
  </si>
  <si>
    <t>2017-03-24 21:14:18.0</t>
  </si>
  <si>
    <t>2017-03-18 16:02:12.0</t>
  </si>
  <si>
    <t>2017-03-25 10:22:51.0</t>
  </si>
  <si>
    <t>2017-03-23 17:24:27.0</t>
  </si>
  <si>
    <t>2017-03-25 11:00:03.0</t>
  </si>
  <si>
    <t>2017-03-25 11:07:30.0</t>
  </si>
  <si>
    <t>2017-03-19 20:28:52.0</t>
  </si>
  <si>
    <t>2017-03-25 11:22:58.0</t>
  </si>
  <si>
    <t>2017-03-24 10:27:42.0</t>
  </si>
  <si>
    <t>2017-03-25 15:25:14.0</t>
  </si>
  <si>
    <t>2017-03-18 20:57:29.0</t>
  </si>
  <si>
    <t>2017-03-25 20:48:04.0</t>
  </si>
  <si>
    <t>2017-03-24 15:20:09.0</t>
  </si>
  <si>
    <t>2017-03-25 22:27:23.0</t>
  </si>
  <si>
    <t>Nová ochranná čirá fólie Samsung Corby S3650</t>
  </si>
  <si>
    <t>2017-03-20 09:12:13.0</t>
  </si>
  <si>
    <t>2017-03-26 14:26:16.0</t>
  </si>
  <si>
    <t>NOVÝ modul RS232 - UART TTL MAX3232 + kabely</t>
  </si>
  <si>
    <t>2017-03-19 16:51:39.0</t>
  </si>
  <si>
    <t>2017-03-26 15:40:17.0</t>
  </si>
  <si>
    <t>2017-03-21 12:05:28.0</t>
  </si>
  <si>
    <t>2017-03-26 15:49:42.0</t>
  </si>
  <si>
    <t>2017-03-24 17:45:48.0</t>
  </si>
  <si>
    <t>2017-03-26 17:51:37.0</t>
  </si>
  <si>
    <t>2017-03-24 18:39:23.0</t>
  </si>
  <si>
    <t>2017-03-26 22:35:24.0</t>
  </si>
  <si>
    <t>2017-03-24 18:39:37.0</t>
  </si>
  <si>
    <t>2017-03-24 12:53:23.0</t>
  </si>
  <si>
    <t>2017-03-24 18:33:55.0</t>
  </si>
  <si>
    <t>2017-03-25 18:11:54.0</t>
  </si>
  <si>
    <t>2017-03-23 17:42:29.0</t>
  </si>
  <si>
    <t>2017-03-22 16:43:08.0</t>
  </si>
  <si>
    <t>2017-03-26 22:35:32.0</t>
  </si>
  <si>
    <t>Nová ochranná čirá fólie Samsung Galaxy S6 - G9200</t>
  </si>
  <si>
    <t>2017-03-23 13:47:09.0</t>
  </si>
  <si>
    <t>2017-03-27 00:08:27.0</t>
  </si>
  <si>
    <t>2017-03-21 20:02:36.0</t>
  </si>
  <si>
    <t>2017-03-27 08:53:23.0</t>
  </si>
  <si>
    <t>2017-03-26 10:43:29.0</t>
  </si>
  <si>
    <t>2017-03-27 09:46:37.0</t>
  </si>
  <si>
    <t>Operační paměť SO-DIMM DDR3 1GB / 1333 záruka 6m</t>
  </si>
  <si>
    <t>2017-03-21 09:02:12.0</t>
  </si>
  <si>
    <t>2017-03-28 07:44:57.0</t>
  </si>
  <si>
    <t>2017-03-22 17:27:02.0</t>
  </si>
  <si>
    <t>2017-03-25 18:53:23.0</t>
  </si>
  <si>
    <t>2017-03-26 12:29:08.0</t>
  </si>
  <si>
    <t>2017-03-28 12:01:02.0</t>
  </si>
  <si>
    <t>2017-03-28 13:47:28.0</t>
  </si>
  <si>
    <t>2017-03-24 06:27:02.0</t>
  </si>
  <si>
    <t>2017-03-28 15:05:03.0</t>
  </si>
  <si>
    <t>bida75</t>
  </si>
  <si>
    <t>2017-03-25 07:36:21.0</t>
  </si>
  <si>
    <t>2017-03-28 18:50:31.0</t>
  </si>
  <si>
    <t>2017-03-23 20:47:43.0</t>
  </si>
  <si>
    <t>2017-03-29 09:58:32.0</t>
  </si>
  <si>
    <t>!g_37315512</t>
  </si>
  <si>
    <t>2017-03-25 10:28:24.0</t>
  </si>
  <si>
    <t>2017-03-29 10:59:58.0</t>
  </si>
  <si>
    <t>2017-03-29 11:04:53.0</t>
  </si>
  <si>
    <t>2017-03-28 20:09:21.0</t>
  </si>
  <si>
    <t>2017-03-29 12:22:34.0</t>
  </si>
  <si>
    <t>ZbynekSkvor</t>
  </si>
  <si>
    <t>2017-03-25 08:12:09.0</t>
  </si>
  <si>
    <t>2017-03-29 15:37:59.0</t>
  </si>
  <si>
    <t>2017-03-28 21:28:16.0</t>
  </si>
  <si>
    <t>2017-03-29 18:15:17.0</t>
  </si>
  <si>
    <t>2017-03-26 18:14:56.0</t>
  </si>
  <si>
    <t>2017-03-29 19:39:57.0</t>
  </si>
  <si>
    <t>2017-03-26 11:39:24.0</t>
  </si>
  <si>
    <t>2017-03-29 20:24:29.0</t>
  </si>
  <si>
    <t>2017-03-25 16:02:12.0</t>
  </si>
  <si>
    <t>2017-03-29 20:33:06.0</t>
  </si>
  <si>
    <t>2017-03-29 21:35:15.0</t>
  </si>
  <si>
    <t>2017-03-29 11:39:59.0</t>
  </si>
  <si>
    <t>2017-03-30 15:24:25.0</t>
  </si>
  <si>
    <t>2017-03-28 18:59:11.0</t>
  </si>
  <si>
    <t>2017-03-30 16:02:24.0</t>
  </si>
  <si>
    <t>NOVÉ pouzdro - Samsung Galaxy A310 / A3 (2016)</t>
  </si>
  <si>
    <t>2017-03-27 18:08:52.0</t>
  </si>
  <si>
    <t>2017-03-30 20:15:50.0</t>
  </si>
  <si>
    <t>2017-03-29 08:28:24.0</t>
  </si>
  <si>
    <t>2017-03-30 22:06:51.0</t>
  </si>
  <si>
    <t>Náhradní stylus pro HTC T7373 Diamond Touch Pro 2</t>
  </si>
  <si>
    <t>Alvajose38</t>
  </si>
  <si>
    <t>2017-03-27 14:07:13.0</t>
  </si>
  <si>
    <t>2017-03-31 00:09:03.0</t>
  </si>
  <si>
    <t>2017-03-31 00:21:05.0</t>
  </si>
  <si>
    <t>Nová čirá fólie - tablet LG G Pad 8.3 &amp;quot; V500</t>
  </si>
  <si>
    <t>2017-03-30 16:22:47.0</t>
  </si>
  <si>
    <t>2017-03-31 11:50:53.0</t>
  </si>
  <si>
    <t>!g_44885802</t>
  </si>
  <si>
    <t>2017-03-31 18:18:30.0</t>
  </si>
  <si>
    <t>2017-03-29 17:11:11.0</t>
  </si>
  <si>
    <t>2017-03-31 20:57:03.0</t>
  </si>
  <si>
    <t>2017-03-27 20:15:42.0</t>
  </si>
  <si>
    <t>2017-03-30 16:56:03.0</t>
  </si>
  <si>
    <t>2017-03-31 23:13:00.0</t>
  </si>
  <si>
    <t>chatkarek</t>
  </si>
  <si>
    <t>2017-04-01 17:46:02.0</t>
  </si>
  <si>
    <t>xkujon</t>
  </si>
  <si>
    <t>2017-04-01 14:34:29.0</t>
  </si>
  <si>
    <t>2017-04-02 16:57:52.0</t>
  </si>
  <si>
    <t>2017-03-29 12:53:18.0</t>
  </si>
  <si>
    <t>2017-04-02 17:03:58.0</t>
  </si>
  <si>
    <t>miravaci</t>
  </si>
  <si>
    <t>2017-03-27 10:00:32.0</t>
  </si>
  <si>
    <t>2017-04-02 17:50:09.0</t>
  </si>
  <si>
    <t>David1101</t>
  </si>
  <si>
    <t>2017-03-29 08:55:53.0</t>
  </si>
  <si>
    <t>2017-04-02 19:12:31.0</t>
  </si>
  <si>
    <t>2017-04-01 19:34:09.0</t>
  </si>
  <si>
    <t>2017-04-02 20:30:56.0</t>
  </si>
  <si>
    <t>2017-03-31 10:10:38.0</t>
  </si>
  <si>
    <t>2017-04-02 21:32:28.0</t>
  </si>
  <si>
    <t>2017-04-02 22:04:45.0</t>
  </si>
  <si>
    <t>2017-03-30 13:47:09.0</t>
  </si>
  <si>
    <t>2017-04-02 22:16:10.0</t>
  </si>
  <si>
    <t>2017-03-30 17:39:48.0</t>
  </si>
  <si>
    <t>2017-04-03 07:04:14.0</t>
  </si>
  <si>
    <t>2017-03-30 19:46:59.0</t>
  </si>
  <si>
    <t>2017-04-03 12:32:06.0</t>
  </si>
  <si>
    <t>Náhradní stylus  Palm Treo 650 700 700P 700W 700WX</t>
  </si>
  <si>
    <t>2017-03-30 14:18:33.0</t>
  </si>
  <si>
    <t>2017-04-03 16:14:16.0</t>
  </si>
  <si>
    <t>2017-03-30 21:14:01.0</t>
  </si>
  <si>
    <t>2017-04-03 20:39:25.0</t>
  </si>
  <si>
    <t>WIFI adaptér EDUP 802.11b/g do PCI slotu - NOVÝ</t>
  </si>
  <si>
    <t>2017-03-28 17:30:57.0</t>
  </si>
  <si>
    <t>2017-03-30 10:24:56.0</t>
  </si>
  <si>
    <t>2017-04-03 23:33:44.0</t>
  </si>
  <si>
    <t>2017-04-03 20:58:00.0</t>
  </si>
  <si>
    <t>2017-04-04 12:51:08.0</t>
  </si>
  <si>
    <t>2017-04-01 08:12:09.0</t>
  </si>
  <si>
    <t>2017-04-04 13:24:22.0</t>
  </si>
  <si>
    <t>2017-04-03 17:46:46.0</t>
  </si>
  <si>
    <t>2017-04-04 15:07:32.0</t>
  </si>
  <si>
    <t>2017-04-02 08:39:50.0</t>
  </si>
  <si>
    <t>2017-04-04 16:43:59.0</t>
  </si>
  <si>
    <t>2017-03-31 19:47:49.0</t>
  </si>
  <si>
    <t>2017-04-04 17:06:56.0</t>
  </si>
  <si>
    <t>2017-03-29 20:38:51.0</t>
  </si>
  <si>
    <t>2017-04-04 17:31:22.0</t>
  </si>
  <si>
    <t>2017-03-31 18:39:23.0</t>
  </si>
  <si>
    <t>2017-04-04 23:04:02.0</t>
  </si>
  <si>
    <t>2017-03-31 17:45:48.0</t>
  </si>
  <si>
    <t>2017-04-05 12:36:57.0</t>
  </si>
  <si>
    <t>2017-04-01 11:48:10.0</t>
  </si>
  <si>
    <t>2017-04-05 13:28:12.0</t>
  </si>
  <si>
    <t>2017-04-01 08:19:25.0</t>
  </si>
  <si>
    <t>2017-03-31 12:53:23.0</t>
  </si>
  <si>
    <t>2017-04-05 18:50:06.0</t>
  </si>
  <si>
    <t>2017-04-03 08:33:28.0</t>
  </si>
  <si>
    <t>2017-04-05 19:37:51.0</t>
  </si>
  <si>
    <t>Nová čirá fólie - Samsung Galaxy Tab 3 8.0 - T3100</t>
  </si>
  <si>
    <t>2017-04-04 19:41:10.0</t>
  </si>
  <si>
    <t>2017-04-05 21:12:33.0</t>
  </si>
  <si>
    <t>2017-04-02 10:48:48.0</t>
  </si>
  <si>
    <t>2017-04-06 10:58:17.0</t>
  </si>
  <si>
    <t>!g_39933195</t>
  </si>
  <si>
    <t>2017-04-02 13:12:58.0</t>
  </si>
  <si>
    <t>2017-04-06 11:52:37.0</t>
  </si>
  <si>
    <t>2017-04-02 18:12:30.0</t>
  </si>
  <si>
    <t>2017-04-06 16:33:22.0</t>
  </si>
  <si>
    <t>2017-03-31 18:39:37.0</t>
  </si>
  <si>
    <t>2017-04-06 19:41:51.0</t>
  </si>
  <si>
    <t>2017-04-01 18:36:17.0</t>
  </si>
  <si>
    <t>2017-04-06 20:20:08.0</t>
  </si>
  <si>
    <t>2017-04-02 18:14:56.0</t>
  </si>
  <si>
    <t>2017-04-07 01:03:13.0</t>
  </si>
  <si>
    <t>2017-04-03 20:15:42.0</t>
  </si>
  <si>
    <t>2017-04-07 13:02:18.0</t>
  </si>
  <si>
    <t>2017-04-03 17:48:10.0</t>
  </si>
  <si>
    <t>2017-04-07 13:39:05.0</t>
  </si>
  <si>
    <t>2017-04-07 10:27:42.0</t>
  </si>
  <si>
    <t>2017-04-07 19:07:08.0</t>
  </si>
  <si>
    <t>2017-04-04 20:24:11.0</t>
  </si>
  <si>
    <t>2017-04-07 21:02:49.0</t>
  </si>
  <si>
    <t>Nové pouzdro obal SOVA - Lenovo A2010 magnet klip</t>
  </si>
  <si>
    <t>2017-04-01 18:10:59.0</t>
  </si>
  <si>
    <t>2017-04-07 21:13:08.0</t>
  </si>
  <si>
    <t>!g_45822748</t>
  </si>
  <si>
    <t>2017-04-01 16:41:38.0</t>
  </si>
  <si>
    <t>2017-04-07 22:09:10.0</t>
  </si>
  <si>
    <t>2017-04-06 08:59:13.0</t>
  </si>
  <si>
    <t>2017-04-06 21:14:01.0</t>
  </si>
  <si>
    <t>2017-04-08 09:32:15.0</t>
  </si>
  <si>
    <t>2017-04-08 12:23:40.0</t>
  </si>
  <si>
    <t>2017-04-08 13:04:51.0</t>
  </si>
  <si>
    <t>2017-04-02 15:39:20.0</t>
  </si>
  <si>
    <t>2017-04-08 13:18:39.0</t>
  </si>
  <si>
    <t>!g_45826035</t>
  </si>
  <si>
    <t>2017-04-03 17:22:45.0</t>
  </si>
  <si>
    <t>2017-04-08 14:46:47.0</t>
  </si>
  <si>
    <t>2017-04-05 17:36:21.0</t>
  </si>
  <si>
    <t>2017-04-08 19:36:28.0</t>
  </si>
  <si>
    <t>2017-04-08 11:06:47.0</t>
  </si>
  <si>
    <t>!g_39002868</t>
  </si>
  <si>
    <t>2017-04-02 15:34:32.0</t>
  </si>
  <si>
    <t>2017-04-09 07:26:52.0</t>
  </si>
  <si>
    <t>2017-04-04 11:56:34.0</t>
  </si>
  <si>
    <t>2017-04-09 07:59:22.0</t>
  </si>
  <si>
    <t>2017-04-05 19:27:26.0</t>
  </si>
  <si>
    <t>2017-04-09 11:54:26.0</t>
  </si>
  <si>
    <t>2017-04-08 18:53:23.0</t>
  </si>
  <si>
    <t>2017-04-09 15:04:34.0</t>
  </si>
  <si>
    <t>2017-04-09 16:44:44.0</t>
  </si>
  <si>
    <t>2017-04-04 17:20:58.0</t>
  </si>
  <si>
    <t>2017-04-09 21:26:59.0</t>
  </si>
  <si>
    <t>2017-04-07 12:31:42.0</t>
  </si>
  <si>
    <t>2017-04-10 07:03:19.0</t>
  </si>
  <si>
    <t>2017-04-06 17:39:24.0</t>
  </si>
  <si>
    <t>2017-04-10 13:41:41.0</t>
  </si>
  <si>
    <t>2017-04-06 19:02:04.0</t>
  </si>
  <si>
    <t>2017-04-05 08:55:53.0</t>
  </si>
  <si>
    <t>2017-04-10 22:29:42.0</t>
  </si>
  <si>
    <t>2017-04-06 18:16:49.0</t>
  </si>
  <si>
    <t>2017-04-11 07:07:58.0</t>
  </si>
  <si>
    <t>hajcom</t>
  </si>
  <si>
    <t>2017-04-05 18:20:07.0</t>
  </si>
  <si>
    <t>2017-04-11 08:32:37.0</t>
  </si>
  <si>
    <t>2017-04-11 12:40:54.0</t>
  </si>
  <si>
    <t>2017-04-10 10:40:38.0</t>
  </si>
  <si>
    <t>2017-04-11 13:54:17.0</t>
  </si>
  <si>
    <t>2017-04-06 16:45:06.0</t>
  </si>
  <si>
    <t>2017-04-11 16:00:16.0</t>
  </si>
  <si>
    <t>2017-04-08 11:53:42.0</t>
  </si>
  <si>
    <t>2017-04-11 17:59:44.0</t>
  </si>
  <si>
    <t>Náhradní stylus pro Asus MyPal - A632 A636 A639</t>
  </si>
  <si>
    <t>2017-04-07 14:50:37.0</t>
  </si>
  <si>
    <t>2017-04-11 18:11:09.0</t>
  </si>
  <si>
    <t>2017-04-07 21:26:00.0</t>
  </si>
  <si>
    <t>2017-04-11 18:20:26.0</t>
  </si>
  <si>
    <t>2017-04-07 17:45:48.0</t>
  </si>
  <si>
    <t>2017-04-11 19:39:58.0</t>
  </si>
  <si>
    <t>2017-04-07 18:44:16.0</t>
  </si>
  <si>
    <t>2017-04-11 20:37:09.0</t>
  </si>
  <si>
    <t>2017-04-07 11:17:02.0</t>
  </si>
  <si>
    <t>2017-04-11 21:47:02.0</t>
  </si>
  <si>
    <t>Client:45741963</t>
  </si>
  <si>
    <t>2017-04-06 16:56:03.0</t>
  </si>
  <si>
    <t>2017-04-12 12:30:02.0</t>
  </si>
  <si>
    <t>2017-04-09 15:37:04.0</t>
  </si>
  <si>
    <t>2017-04-12 18:36:26.0</t>
  </si>
  <si>
    <t>2017-04-13 07:21:31.0</t>
  </si>
  <si>
    <t>2017-04-09 18:28:35.0</t>
  </si>
  <si>
    <t>2017-04-13 16:29:28.0</t>
  </si>
  <si>
    <t>2017-04-07 21:25:48.0</t>
  </si>
  <si>
    <t>2017-04-13 20:43:10.0</t>
  </si>
  <si>
    <t>2017-04-06 20:56:50.0</t>
  </si>
  <si>
    <t>2017-04-11 11:29:56.0</t>
  </si>
  <si>
    <t>2017-04-13 23:35:19.0</t>
  </si>
  <si>
    <t>2017-04-08 08:43:24.0</t>
  </si>
  <si>
    <t>2017-04-11 17:19:33.0</t>
  </si>
  <si>
    <t>2017-04-07 20:36:56.0</t>
  </si>
  <si>
    <t>2017-04-14 14:32:38.0</t>
  </si>
  <si>
    <t>2017-04-09 12:08:33.0</t>
  </si>
  <si>
    <t>2017-04-14 19:19:55.0</t>
  </si>
  <si>
    <t>2017-04-11 17:18:24.0</t>
  </si>
  <si>
    <t>2017-04-14 22:35:56.0</t>
  </si>
  <si>
    <t>2017-04-09 15:14:23.0</t>
  </si>
  <si>
    <t>2017-04-15 08:38:28.0</t>
  </si>
  <si>
    <t>2017-04-11 19:57:34.0</t>
  </si>
  <si>
    <t>2017-04-15 12:39:45.0</t>
  </si>
  <si>
    <t>2017-04-10 20:25:58.0</t>
  </si>
  <si>
    <t>2017-04-15 18:22:41.0</t>
  </si>
  <si>
    <t>Anubisi</t>
  </si>
  <si>
    <t>2017-04-14 20:27:03.0</t>
  </si>
  <si>
    <t>2017-04-16 15:16:01.0</t>
  </si>
  <si>
    <t>2017-04-14 20:49:34.0</t>
  </si>
  <si>
    <t>2017-04-17 18:13:55.0</t>
  </si>
  <si>
    <t>2017-04-12 19:19:12.0</t>
  </si>
  <si>
    <t>2017-04-17 19:35:57.0</t>
  </si>
  <si>
    <t>2017-04-15 16:55:01.0</t>
  </si>
  <si>
    <t>2017-04-17 20:14:44.0</t>
  </si>
  <si>
    <t>02a402</t>
  </si>
  <si>
    <t>2017-04-12 19:57:26.0</t>
  </si>
  <si>
    <t>2017-04-17 21:15:47.0</t>
  </si>
  <si>
    <t>2017-04-12 16:14:21.0</t>
  </si>
  <si>
    <t>2017-04-18 09:45:54.0</t>
  </si>
  <si>
    <t>2017-04-13 20:45:13.0</t>
  </si>
  <si>
    <t>2017-04-18 16:04:38.0</t>
  </si>
  <si>
    <t>2017-04-12 18:14:24.0</t>
  </si>
  <si>
    <t>2017-04-13 16:56:03.0</t>
  </si>
  <si>
    <t>2017-04-18 16:54:12.0</t>
  </si>
  <si>
    <t>2017-04-15 08:43:24.0</t>
  </si>
  <si>
    <t>2017-04-18 23:09:21.0</t>
  </si>
  <si>
    <t>Celkem</t>
  </si>
  <si>
    <t>prodeje</t>
  </si>
  <si>
    <t>poštovné</t>
  </si>
  <si>
    <t>Provize - finance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</si>
</sst>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[$-405]mmmm\ yy;@"/>
    <numFmt numFmtId="165" formatCode="d/m/yy;@"/>
    <numFmt numFmtId="166" formatCode="dd/mm/yy;@"/>
    <numFmt numFmtId="167" formatCode="d/m;@"/>
    <numFmt numFmtId="169" formatCode="#,##0.00\ _K_č"/>
    <numFmt numFmtId="171" formatCode="#,##0.00\ &quot;Kč&quot;"/>
  </numFmts>
  <fonts count="22" x14ac:knownFonts="1">
    <font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sz val="9"/>
      <name val="Arial"/>
      <family val="2"/>
      <charset val="238"/>
    </font>
    <font>
      <sz val="8"/>
      <color indexed="57"/>
      <name val="Arial"/>
      <family val="2"/>
      <charset val="238"/>
    </font>
    <font>
      <sz val="8"/>
      <name val="Arial Narrow"/>
      <family val="2"/>
      <charset val="238"/>
    </font>
    <font>
      <sz val="9"/>
      <color rgb="FFFF000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color indexed="8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b/>
      <sz val="9"/>
      <name val="Arial"/>
      <family val="2"/>
      <charset val="238"/>
    </font>
    <font>
      <b/>
      <sz val="12"/>
      <color indexed="10"/>
      <name val="Arial"/>
      <family val="2"/>
      <charset val="238"/>
    </font>
    <font>
      <b/>
      <sz val="8"/>
      <color indexed="57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10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31"/>
      </patternFill>
    </fill>
    <fill>
      <patternFill patternType="solid">
        <fgColor indexed="45"/>
        <bgColor indexed="46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29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uble">
        <color indexed="64"/>
      </left>
      <right style="dotted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uble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uble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dotted">
        <color indexed="64"/>
      </left>
      <right style="double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uble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164" fontId="0" fillId="0" borderId="0"/>
    <xf numFmtId="164" fontId="9" fillId="0" borderId="0" applyNumberFormat="0" applyFill="0" applyBorder="0" applyAlignment="0" applyProtection="0"/>
  </cellStyleXfs>
  <cellXfs count="141">
    <xf numFmtId="164" fontId="0" fillId="0" borderId="0" xfId="0"/>
    <xf numFmtId="0" fontId="0" fillId="0" borderId="0" xfId="0" applyNumberFormat="1"/>
    <xf numFmtId="0" fontId="1" fillId="0" borderId="0" xfId="0" applyNumberFormat="1" applyFont="1"/>
    <xf numFmtId="0" fontId="2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1" xfId="0" applyNumberFormat="1" applyFont="1" applyBorder="1"/>
    <xf numFmtId="0" fontId="3" fillId="2" borderId="2" xfId="0" applyNumberFormat="1" applyFont="1" applyFill="1" applyBorder="1"/>
    <xf numFmtId="0" fontId="3" fillId="0" borderId="0" xfId="0" applyNumberFormat="1" applyFont="1" applyBorder="1"/>
    <xf numFmtId="0" fontId="4" fillId="0" borderId="1" xfId="0" applyNumberFormat="1" applyFont="1" applyBorder="1"/>
    <xf numFmtId="0" fontId="5" fillId="0" borderId="3" xfId="0" applyNumberFormat="1" applyFont="1" applyBorder="1" applyAlignment="1">
      <alignment shrinkToFit="1"/>
    </xf>
    <xf numFmtId="0" fontId="5" fillId="0" borderId="0" xfId="0" applyNumberFormat="1" applyFont="1" applyBorder="1" applyAlignment="1">
      <alignment shrinkToFit="1"/>
    </xf>
    <xf numFmtId="0" fontId="0" fillId="0" borderId="4" xfId="0" applyNumberFormat="1" applyBorder="1" applyAlignment="1"/>
    <xf numFmtId="165" fontId="5" fillId="0" borderId="5" xfId="0" applyNumberFormat="1" applyFont="1" applyBorder="1"/>
    <xf numFmtId="165" fontId="3" fillId="0" borderId="6" xfId="0" applyNumberFormat="1" applyFont="1" applyBorder="1"/>
    <xf numFmtId="164" fontId="3" fillId="0" borderId="0" xfId="0" applyFont="1"/>
    <xf numFmtId="165" fontId="3" fillId="0" borderId="0" xfId="0" applyNumberFormat="1" applyFont="1"/>
    <xf numFmtId="0" fontId="5" fillId="3" borderId="0" xfId="0" applyNumberFormat="1" applyFont="1" applyFill="1"/>
    <xf numFmtId="0" fontId="5" fillId="4" borderId="0" xfId="0" applyNumberFormat="1" applyFont="1" applyFill="1"/>
    <xf numFmtId="0" fontId="2" fillId="0" borderId="0" xfId="0" applyNumberFormat="1" applyFont="1" applyFill="1"/>
    <xf numFmtId="0" fontId="5" fillId="5" borderId="0" xfId="0" applyNumberFormat="1" applyFont="1" applyFill="1"/>
    <xf numFmtId="0" fontId="5" fillId="0" borderId="0" xfId="0" applyNumberFormat="1" applyFont="1"/>
    <xf numFmtId="0" fontId="0" fillId="0" borderId="0" xfId="0" applyNumberFormat="1" applyAlignment="1">
      <alignment horizontal="center"/>
    </xf>
    <xf numFmtId="164" fontId="6" fillId="0" borderId="0" xfId="0" applyFont="1" applyAlignment="1">
      <alignment horizontal="center"/>
    </xf>
    <xf numFmtId="164" fontId="5" fillId="0" borderId="0" xfId="0" applyFont="1" applyAlignment="1"/>
    <xf numFmtId="164" fontId="3" fillId="0" borderId="0" xfId="0" applyFont="1" applyAlignment="1"/>
    <xf numFmtId="164" fontId="7" fillId="6" borderId="0" xfId="0" applyFont="1" applyFill="1" applyAlignment="1"/>
    <xf numFmtId="0" fontId="8" fillId="0" borderId="0" xfId="0" applyNumberFormat="1" applyFont="1" applyBorder="1" applyAlignment="1">
      <alignment shrinkToFit="1"/>
    </xf>
    <xf numFmtId="164" fontId="3" fillId="0" borderId="0" xfId="1" applyFont="1" applyAlignment="1"/>
    <xf numFmtId="166" fontId="7" fillId="6" borderId="0" xfId="0" applyNumberFormat="1" applyFont="1" applyFill="1" applyAlignment="1"/>
    <xf numFmtId="165" fontId="3" fillId="0" borderId="7" xfId="0" applyNumberFormat="1" applyFont="1" applyBorder="1"/>
    <xf numFmtId="164" fontId="9" fillId="0" borderId="0" xfId="1" applyAlignment="1"/>
    <xf numFmtId="14" fontId="7" fillId="6" borderId="0" xfId="0" applyNumberFormat="1" applyFont="1" applyFill="1" applyAlignment="1"/>
    <xf numFmtId="0" fontId="10" fillId="0" borderId="0" xfId="0" applyNumberFormat="1" applyFont="1" applyFill="1"/>
    <xf numFmtId="0" fontId="3" fillId="0" borderId="3" xfId="0" applyNumberFormat="1" applyFont="1" applyBorder="1"/>
    <xf numFmtId="0" fontId="0" fillId="0" borderId="0" xfId="0" applyNumberFormat="1" applyBorder="1"/>
    <xf numFmtId="14" fontId="5" fillId="0" borderId="5" xfId="0" applyNumberFormat="1" applyFont="1" applyBorder="1"/>
    <xf numFmtId="14" fontId="3" fillId="7" borderId="0" xfId="0" applyNumberFormat="1" applyFont="1" applyFill="1" applyAlignment="1"/>
    <xf numFmtId="0" fontId="0" fillId="0" borderId="8" xfId="0" applyNumberFormat="1" applyBorder="1" applyAlignment="1"/>
    <xf numFmtId="165" fontId="5" fillId="0" borderId="9" xfId="0" applyNumberFormat="1" applyFont="1" applyBorder="1"/>
    <xf numFmtId="14" fontId="4" fillId="0" borderId="1" xfId="0" applyNumberFormat="1" applyFont="1" applyBorder="1"/>
    <xf numFmtId="0" fontId="5" fillId="0" borderId="10" xfId="0" applyNumberFormat="1" applyFont="1" applyBorder="1" applyAlignment="1">
      <alignment shrinkToFit="1"/>
    </xf>
    <xf numFmtId="164" fontId="9" fillId="0" borderId="0" xfId="1"/>
    <xf numFmtId="0" fontId="11" fillId="0" borderId="0" xfId="0" applyNumberFormat="1" applyFont="1" applyBorder="1"/>
    <xf numFmtId="0" fontId="11" fillId="0" borderId="1" xfId="0" applyNumberFormat="1" applyFont="1" applyBorder="1"/>
    <xf numFmtId="16" fontId="4" fillId="0" borderId="1" xfId="0" applyNumberFormat="1" applyFont="1" applyBorder="1"/>
    <xf numFmtId="0" fontId="0" fillId="0" borderId="0" xfId="0" applyNumberFormat="1" applyBorder="1" applyAlignment="1"/>
    <xf numFmtId="14" fontId="3" fillId="6" borderId="0" xfId="0" applyNumberFormat="1" applyFont="1" applyFill="1" applyAlignment="1"/>
    <xf numFmtId="0" fontId="5" fillId="0" borderId="0" xfId="0" applyNumberFormat="1" applyFont="1" applyAlignment="1"/>
    <xf numFmtId="0" fontId="3" fillId="0" borderId="0" xfId="0" applyNumberFormat="1" applyFont="1" applyAlignment="1"/>
    <xf numFmtId="164" fontId="0" fillId="0" borderId="1" xfId="0" applyBorder="1"/>
    <xf numFmtId="165" fontId="5" fillId="0" borderId="5" xfId="0" applyNumberFormat="1" applyFont="1" applyFill="1" applyBorder="1"/>
    <xf numFmtId="0" fontId="4" fillId="0" borderId="1" xfId="0" applyNumberFormat="1" applyFont="1" applyBorder="1" applyAlignment="1">
      <alignment horizontal="right"/>
    </xf>
    <xf numFmtId="0" fontId="12" fillId="0" borderId="4" xfId="0" applyNumberFormat="1" applyFont="1" applyBorder="1" applyAlignment="1"/>
    <xf numFmtId="0" fontId="4" fillId="0" borderId="0" xfId="0" applyNumberFormat="1" applyFont="1" applyBorder="1"/>
    <xf numFmtId="2" fontId="5" fillId="0" borderId="0" xfId="0" applyNumberFormat="1" applyFont="1" applyBorder="1" applyAlignment="1">
      <alignment shrinkToFit="1"/>
    </xf>
    <xf numFmtId="0" fontId="3" fillId="0" borderId="2" xfId="0" applyNumberFormat="1" applyFont="1" applyBorder="1"/>
    <xf numFmtId="0" fontId="9" fillId="0" borderId="0" xfId="1" applyNumberFormat="1" applyBorder="1" applyAlignment="1">
      <alignment shrinkToFit="1"/>
    </xf>
    <xf numFmtId="14" fontId="5" fillId="0" borderId="0" xfId="0" applyNumberFormat="1" applyFont="1" applyBorder="1" applyAlignment="1">
      <alignment shrinkToFit="1"/>
    </xf>
    <xf numFmtId="0" fontId="13" fillId="8" borderId="0" xfId="0" applyNumberFormat="1" applyFont="1" applyFill="1"/>
    <xf numFmtId="0" fontId="4" fillId="0" borderId="0" xfId="0" applyNumberFormat="1" applyFont="1" applyAlignment="1">
      <alignment horizontal="left"/>
    </xf>
    <xf numFmtId="0" fontId="3" fillId="9" borderId="11" xfId="0" applyNumberFormat="1" applyFont="1" applyFill="1" applyBorder="1"/>
    <xf numFmtId="0" fontId="3" fillId="9" borderId="0" xfId="0" applyNumberFormat="1" applyFont="1" applyFill="1"/>
    <xf numFmtId="0" fontId="4" fillId="0" borderId="1" xfId="0" applyNumberFormat="1" applyFont="1" applyBorder="1" applyAlignment="1">
      <alignment horizontal="left"/>
    </xf>
    <xf numFmtId="165" fontId="3" fillId="10" borderId="12" xfId="0" applyNumberFormat="1" applyFont="1" applyFill="1" applyBorder="1"/>
    <xf numFmtId="0" fontId="3" fillId="3" borderId="0" xfId="0" applyNumberFormat="1" applyFont="1" applyFill="1"/>
    <xf numFmtId="0" fontId="3" fillId="4" borderId="0" xfId="0" applyNumberFormat="1" applyFont="1" applyFill="1"/>
    <xf numFmtId="0" fontId="14" fillId="0" borderId="0" xfId="0" applyNumberFormat="1" applyFont="1" applyFill="1"/>
    <xf numFmtId="0" fontId="15" fillId="5" borderId="0" xfId="0" applyNumberFormat="1" applyFont="1" applyFill="1"/>
    <xf numFmtId="167" fontId="3" fillId="0" borderId="13" xfId="0" applyNumberFormat="1" applyFont="1" applyBorder="1" applyAlignment="1"/>
    <xf numFmtId="164" fontId="7" fillId="6" borderId="14" xfId="0" applyFont="1" applyFill="1" applyBorder="1" applyAlignment="1"/>
    <xf numFmtId="0" fontId="2" fillId="8" borderId="0" xfId="0" applyNumberFormat="1" applyFont="1" applyFill="1"/>
    <xf numFmtId="0" fontId="3" fillId="11" borderId="0" xfId="0" applyNumberFormat="1" applyFont="1" applyFill="1"/>
    <xf numFmtId="0" fontId="0" fillId="0" borderId="0" xfId="0" applyNumberFormat="1" applyFont="1" applyBorder="1"/>
    <xf numFmtId="0" fontId="16" fillId="0" borderId="3" xfId="0" applyNumberFormat="1" applyFont="1" applyBorder="1" applyAlignment="1">
      <alignment shrinkToFit="1"/>
    </xf>
    <xf numFmtId="0" fontId="17" fillId="9" borderId="0" xfId="0" applyNumberFormat="1" applyFont="1" applyFill="1" applyBorder="1" applyAlignment="1">
      <alignment shrinkToFit="1"/>
    </xf>
    <xf numFmtId="0" fontId="5" fillId="9" borderId="15" xfId="0" applyNumberFormat="1" applyFont="1" applyFill="1" applyBorder="1" applyAlignment="1">
      <alignment shrinkToFit="1"/>
    </xf>
    <xf numFmtId="0" fontId="5" fillId="12" borderId="16" xfId="0" applyNumberFormat="1" applyFont="1" applyFill="1" applyBorder="1" applyAlignment="1">
      <alignment horizontal="left"/>
    </xf>
    <xf numFmtId="165" fontId="3" fillId="12" borderId="17" xfId="0" applyNumberFormat="1" applyFont="1" applyFill="1" applyBorder="1" applyAlignment="1">
      <alignment horizontal="left"/>
    </xf>
    <xf numFmtId="165" fontId="5" fillId="12" borderId="18" xfId="0" applyNumberFormat="1" applyFont="1" applyFill="1" applyBorder="1" applyAlignment="1">
      <alignment horizontal="left"/>
    </xf>
    <xf numFmtId="165" fontId="3" fillId="10" borderId="19" xfId="0" applyNumberFormat="1" applyFont="1" applyFill="1" applyBorder="1"/>
    <xf numFmtId="0" fontId="5" fillId="5" borderId="0" xfId="0" applyNumberFormat="1" applyFont="1" applyFill="1" applyAlignment="1">
      <alignment horizontal="center"/>
    </xf>
    <xf numFmtId="164" fontId="3" fillId="0" borderId="0" xfId="0" applyFont="1" applyAlignment="1">
      <alignment horizontal="center"/>
    </xf>
    <xf numFmtId="2" fontId="5" fillId="0" borderId="0" xfId="0" applyNumberFormat="1" applyFont="1" applyAlignment="1"/>
    <xf numFmtId="167" fontId="3" fillId="0" borderId="0" xfId="0" applyNumberFormat="1" applyFont="1" applyAlignment="1"/>
    <xf numFmtId="165" fontId="7" fillId="6" borderId="0" xfId="0" applyNumberFormat="1" applyFont="1" applyFill="1" applyAlignment="1"/>
    <xf numFmtId="0" fontId="18" fillId="8" borderId="0" xfId="0" applyNumberFormat="1" applyFont="1" applyFill="1"/>
    <xf numFmtId="0" fontId="14" fillId="0" borderId="0" xfId="0" applyNumberFormat="1" applyFont="1" applyAlignment="1">
      <alignment horizontal="left"/>
    </xf>
    <xf numFmtId="0" fontId="19" fillId="0" borderId="0" xfId="0" applyNumberFormat="1" applyFont="1"/>
    <xf numFmtId="0" fontId="20" fillId="0" borderId="0" xfId="0" applyNumberFormat="1" applyFont="1"/>
    <xf numFmtId="0" fontId="19" fillId="2" borderId="1" xfId="0" applyNumberFormat="1" applyFont="1" applyFill="1" applyBorder="1" applyAlignment="1">
      <alignment horizontal="center"/>
    </xf>
    <xf numFmtId="0" fontId="19" fillId="2" borderId="2" xfId="0" applyNumberFormat="1" applyFont="1" applyFill="1" applyBorder="1" applyAlignment="1">
      <alignment horizontal="center"/>
    </xf>
    <xf numFmtId="165" fontId="3" fillId="0" borderId="0" xfId="0" applyNumberFormat="1" applyFont="1" applyBorder="1"/>
    <xf numFmtId="0" fontId="17" fillId="0" borderId="3" xfId="0" applyNumberFormat="1" applyFont="1" applyBorder="1" applyAlignment="1">
      <alignment shrinkToFit="1"/>
    </xf>
    <xf numFmtId="0" fontId="17" fillId="0" borderId="0" xfId="0" applyNumberFormat="1" applyFont="1" applyBorder="1" applyAlignment="1">
      <alignment shrinkToFit="1"/>
    </xf>
    <xf numFmtId="0" fontId="5" fillId="12" borderId="20" xfId="0" applyNumberFormat="1" applyFont="1" applyFill="1" applyBorder="1" applyAlignment="1">
      <alignment horizontal="left"/>
    </xf>
    <xf numFmtId="165" fontId="5" fillId="12" borderId="21" xfId="0" applyNumberFormat="1" applyFont="1" applyFill="1" applyBorder="1" applyAlignment="1">
      <alignment horizontal="left"/>
    </xf>
    <xf numFmtId="165" fontId="5" fillId="12" borderId="22" xfId="0" applyNumberFormat="1" applyFont="1" applyFill="1" applyBorder="1" applyAlignment="1">
      <alignment horizontal="left"/>
    </xf>
    <xf numFmtId="0" fontId="17" fillId="5" borderId="0" xfId="0" applyNumberFormat="1" applyFont="1" applyFill="1"/>
    <xf numFmtId="0" fontId="4" fillId="0" borderId="0" xfId="0" applyNumberFormat="1" applyFont="1"/>
    <xf numFmtId="0" fontId="0" fillId="13" borderId="0" xfId="0" applyNumberFormat="1" applyFill="1" applyAlignment="1">
      <alignment horizontal="center"/>
    </xf>
    <xf numFmtId="164" fontId="6" fillId="13" borderId="0" xfId="0" applyFont="1" applyFill="1" applyAlignment="1">
      <alignment horizontal="center"/>
    </xf>
    <xf numFmtId="2" fontId="5" fillId="13" borderId="0" xfId="0" applyNumberFormat="1" applyFont="1" applyFill="1" applyAlignment="1">
      <alignment horizontal="right"/>
    </xf>
    <xf numFmtId="165" fontId="3" fillId="11" borderId="0" xfId="0" applyNumberFormat="1" applyFont="1" applyFill="1" applyAlignment="1">
      <alignment horizontal="center"/>
    </xf>
    <xf numFmtId="164" fontId="0" fillId="0" borderId="24" xfId="0" applyBorder="1"/>
    <xf numFmtId="164" fontId="5" fillId="0" borderId="24" xfId="0" applyFont="1" applyBorder="1" applyAlignment="1"/>
    <xf numFmtId="164" fontId="6" fillId="0" borderId="24" xfId="0" applyFont="1" applyBorder="1" applyAlignment="1">
      <alignment horizontal="center"/>
    </xf>
    <xf numFmtId="0" fontId="0" fillId="0" borderId="24" xfId="0" applyNumberFormat="1" applyBorder="1" applyAlignment="1">
      <alignment horizontal="center"/>
    </xf>
    <xf numFmtId="0" fontId="0" fillId="0" borderId="24" xfId="0" applyNumberFormat="1" applyBorder="1"/>
    <xf numFmtId="0" fontId="5" fillId="0" borderId="24" xfId="0" applyNumberFormat="1" applyFont="1" applyBorder="1"/>
    <xf numFmtId="0" fontId="5" fillId="5" borderId="24" xfId="0" applyNumberFormat="1" applyFont="1" applyFill="1" applyBorder="1"/>
    <xf numFmtId="0" fontId="10" fillId="0" borderId="24" xfId="0" applyNumberFormat="1" applyFont="1" applyFill="1" applyBorder="1"/>
    <xf numFmtId="0" fontId="5" fillId="4" borderId="24" xfId="0" applyNumberFormat="1" applyFont="1" applyFill="1" applyBorder="1"/>
    <xf numFmtId="0" fontId="5" fillId="3" borderId="24" xfId="0" applyNumberFormat="1" applyFont="1" applyFill="1" applyBorder="1"/>
    <xf numFmtId="165" fontId="3" fillId="0" borderId="24" xfId="0" applyNumberFormat="1" applyFont="1" applyBorder="1"/>
    <xf numFmtId="164" fontId="3" fillId="0" borderId="24" xfId="0" applyFont="1" applyBorder="1"/>
    <xf numFmtId="165" fontId="3" fillId="0" borderId="25" xfId="0" applyNumberFormat="1" applyFont="1" applyBorder="1"/>
    <xf numFmtId="165" fontId="5" fillId="0" borderId="17" xfId="0" applyNumberFormat="1" applyFont="1" applyBorder="1"/>
    <xf numFmtId="0" fontId="0" fillId="0" borderId="16" xfId="0" applyNumberFormat="1" applyBorder="1" applyAlignment="1"/>
    <xf numFmtId="0" fontId="5" fillId="0" borderId="24" xfId="0" applyNumberFormat="1" applyFont="1" applyBorder="1" applyAlignment="1">
      <alignment shrinkToFit="1"/>
    </xf>
    <xf numFmtId="0" fontId="5" fillId="0" borderId="26" xfId="0" applyNumberFormat="1" applyFont="1" applyBorder="1" applyAlignment="1">
      <alignment shrinkToFit="1"/>
    </xf>
    <xf numFmtId="0" fontId="4" fillId="0" borderId="23" xfId="0" applyNumberFormat="1" applyFont="1" applyBorder="1"/>
    <xf numFmtId="0" fontId="3" fillId="0" borderId="24" xfId="0" applyNumberFormat="1" applyFont="1" applyBorder="1"/>
    <xf numFmtId="0" fontId="3" fillId="2" borderId="27" xfId="0" applyNumberFormat="1" applyFont="1" applyFill="1" applyBorder="1"/>
    <xf numFmtId="0" fontId="3" fillId="0" borderId="23" xfId="0" applyNumberFormat="1" applyFont="1" applyBorder="1"/>
    <xf numFmtId="169" fontId="0" fillId="0" borderId="0" xfId="0" applyNumberFormat="1"/>
    <xf numFmtId="169" fontId="0" fillId="0" borderId="28" xfId="0" applyNumberFormat="1" applyBorder="1"/>
    <xf numFmtId="169" fontId="0" fillId="0" borderId="29" xfId="0" applyNumberFormat="1" applyBorder="1"/>
    <xf numFmtId="169" fontId="0" fillId="0" borderId="30" xfId="0" applyNumberFormat="1" applyBorder="1"/>
    <xf numFmtId="169" fontId="0" fillId="0" borderId="31" xfId="0" applyNumberFormat="1" applyBorder="1"/>
    <xf numFmtId="169" fontId="0" fillId="0" borderId="10" xfId="0" applyNumberFormat="1" applyBorder="1"/>
    <xf numFmtId="169" fontId="0" fillId="0" borderId="32" xfId="0" applyNumberFormat="1" applyBorder="1"/>
    <xf numFmtId="171" fontId="0" fillId="0" borderId="33" xfId="0" applyNumberFormat="1" applyBorder="1"/>
    <xf numFmtId="171" fontId="0" fillId="0" borderId="34" xfId="0" applyNumberFormat="1" applyBorder="1"/>
    <xf numFmtId="171" fontId="0" fillId="0" borderId="35" xfId="0" applyNumberFormat="1" applyBorder="1"/>
    <xf numFmtId="171" fontId="0" fillId="0" borderId="36" xfId="0" applyNumberFormat="1" applyBorder="1"/>
    <xf numFmtId="171" fontId="0" fillId="0" borderId="37" xfId="0" applyNumberFormat="1" applyBorder="1"/>
    <xf numFmtId="171" fontId="0" fillId="0" borderId="38" xfId="0" applyNumberFormat="1" applyBorder="1"/>
    <xf numFmtId="171" fontId="21" fillId="0" borderId="36" xfId="0" applyNumberFormat="1" applyFont="1" applyBorder="1"/>
    <xf numFmtId="169" fontId="0" fillId="0" borderId="39" xfId="0" applyNumberFormat="1" applyBorder="1"/>
    <xf numFmtId="169" fontId="0" fillId="0" borderId="40" xfId="0" applyNumberFormat="1" applyBorder="1"/>
    <xf numFmtId="169" fontId="0" fillId="0" borderId="41" xfId="0" applyNumberFormat="1" applyBorder="1"/>
  </cellXfs>
  <cellStyles count="2">
    <cellStyle name="Hypertextový odkaz" xfId="1" builtinId="8"/>
    <cellStyle name="Normální" xfId="0" builtinId="0"/>
  </cellStyles>
  <dxfs count="9">
    <dxf>
      <font>
        <strike/>
      </font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-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Statistika"/>
      <sheetName val="špička"/>
      <sheetName val="s2"/>
      <sheetName val="arch"/>
      <sheetName val="upo."/>
      <sheetName val="Uzávěrka"/>
      <sheetName val="Texty"/>
      <sheetName val="BOK"/>
      <sheetName val="ePA_Vzor"/>
      <sheetName val="!E!"/>
      <sheetName val="El"/>
      <sheetName val="f ručně"/>
      <sheetName val="f(2)"/>
      <sheetName val="f(3)"/>
      <sheetName val="nick"/>
      <sheetName val="arch2"/>
      <sheetName val="Filmy"/>
      <sheetName val="CD"/>
      <sheetName val="List4"/>
      <sheetName val="List2"/>
    </sheetNames>
    <sheetDataSet>
      <sheetData sheetId="0" refreshError="1"/>
      <sheetData sheetId="1">
        <row r="2">
          <cell r="H2" t="str">
            <v>ORDER!</v>
          </cell>
        </row>
        <row r="3">
          <cell r="H3" t="str">
            <v>ORDER!</v>
          </cell>
        </row>
        <row r="4">
          <cell r="H4" t="str">
            <v>ORDER!</v>
          </cell>
        </row>
        <row r="5">
          <cell r="H5" t="str">
            <v>ORDER!</v>
          </cell>
        </row>
        <row r="6">
          <cell r="H6" t="str">
            <v>ORDER!</v>
          </cell>
        </row>
        <row r="7">
          <cell r="H7" t="str">
            <v>ORDER!</v>
          </cell>
        </row>
        <row r="8">
          <cell r="H8" t="str">
            <v>ORDER!</v>
          </cell>
        </row>
        <row r="9">
          <cell r="H9" t="str">
            <v>ORDER!</v>
          </cell>
        </row>
        <row r="10">
          <cell r="H10" t="str">
            <v>ORDER!</v>
          </cell>
        </row>
        <row r="11">
          <cell r="H11" t="str">
            <v>ORDER!</v>
          </cell>
        </row>
        <row r="12">
          <cell r="H12" t="str">
            <v>ORDER!</v>
          </cell>
        </row>
        <row r="13">
          <cell r="H13" t="str">
            <v>end</v>
          </cell>
        </row>
        <row r="14">
          <cell r="H14" t="str">
            <v>ORDER!</v>
          </cell>
        </row>
        <row r="15">
          <cell r="H15" t="str">
            <v>ORDER!</v>
          </cell>
        </row>
        <row r="16">
          <cell r="H16" t="str">
            <v>end</v>
          </cell>
        </row>
        <row r="17">
          <cell r="H17" t="str">
            <v>end</v>
          </cell>
        </row>
        <row r="18">
          <cell r="H18" t="str">
            <v>ORDER!</v>
          </cell>
        </row>
        <row r="19">
          <cell r="H19" t="str">
            <v>ORDER!</v>
          </cell>
        </row>
        <row r="20">
          <cell r="H20" t="str">
            <v>ORDER!</v>
          </cell>
        </row>
        <row r="21">
          <cell r="H21" t="str">
            <v>ORDER!</v>
          </cell>
        </row>
        <row r="22">
          <cell r="H22" t="str">
            <v>ORDER!</v>
          </cell>
        </row>
        <row r="23">
          <cell r="H23" t="str">
            <v>ORDER!</v>
          </cell>
        </row>
        <row r="24">
          <cell r="H24" t="str">
            <v>ORDER!</v>
          </cell>
        </row>
        <row r="25">
          <cell r="H25" t="str">
            <v>ORDER!</v>
          </cell>
        </row>
        <row r="26">
          <cell r="H26" t="str">
            <v>ORDER!</v>
          </cell>
        </row>
        <row r="27">
          <cell r="H27" t="str">
            <v>ORDER!</v>
          </cell>
        </row>
        <row r="28">
          <cell r="H28" t="str">
            <v>ORDER!</v>
          </cell>
        </row>
        <row r="29">
          <cell r="H29" t="str">
            <v>ORDER!</v>
          </cell>
        </row>
        <row r="30">
          <cell r="H30" t="str">
            <v>ORDER!</v>
          </cell>
        </row>
        <row r="31">
          <cell r="H31" t="str">
            <v>ORDER!</v>
          </cell>
        </row>
        <row r="32">
          <cell r="H32" t="str">
            <v>ORDER!</v>
          </cell>
        </row>
        <row r="33">
          <cell r="H33" t="str">
            <v>ORDER!</v>
          </cell>
        </row>
        <row r="34">
          <cell r="H34" t="str">
            <v>ORDER!</v>
          </cell>
        </row>
        <row r="35">
          <cell r="H35" t="str">
            <v>ORDER!</v>
          </cell>
        </row>
        <row r="36">
          <cell r="H36" t="str">
            <v>ORDER!</v>
          </cell>
        </row>
        <row r="37">
          <cell r="H37" t="str">
            <v>end</v>
          </cell>
        </row>
        <row r="38">
          <cell r="H38" t="str">
            <v>ORDER!</v>
          </cell>
        </row>
        <row r="39">
          <cell r="H39" t="str">
            <v>ORDER!</v>
          </cell>
        </row>
        <row r="40">
          <cell r="H40" t="str">
            <v>ORDER!</v>
          </cell>
        </row>
        <row r="41">
          <cell r="H41" t="str">
            <v>ORDER!</v>
          </cell>
        </row>
        <row r="42">
          <cell r="H42" t="str">
            <v>ORDER!</v>
          </cell>
        </row>
        <row r="43">
          <cell r="H43" t="str">
            <v>ORDER!</v>
          </cell>
        </row>
        <row r="44">
          <cell r="H44" t="str">
            <v>ORDER!</v>
          </cell>
        </row>
        <row r="45">
          <cell r="H45" t="str">
            <v>ORDER!</v>
          </cell>
        </row>
        <row r="46">
          <cell r="H46" t="str">
            <v>ORDER!</v>
          </cell>
        </row>
        <row r="47">
          <cell r="H47" t="str">
            <v>ORDER!</v>
          </cell>
        </row>
        <row r="48">
          <cell r="H48" t="str">
            <v>ORDER!</v>
          </cell>
        </row>
        <row r="49">
          <cell r="H49" t="str">
            <v>ORDER!</v>
          </cell>
        </row>
        <row r="50">
          <cell r="H50" t="str">
            <v>ORDER!</v>
          </cell>
        </row>
        <row r="51">
          <cell r="H51" t="str">
            <v>ORDER!</v>
          </cell>
        </row>
        <row r="52">
          <cell r="H52" t="str">
            <v>ORDER!</v>
          </cell>
        </row>
        <row r="53">
          <cell r="H53" t="str">
            <v>ORDER!</v>
          </cell>
        </row>
        <row r="54">
          <cell r="H54" t="str">
            <v>ORDER!</v>
          </cell>
        </row>
        <row r="55">
          <cell r="H55" t="str">
            <v>ORDER!</v>
          </cell>
        </row>
        <row r="56">
          <cell r="H56" t="str">
            <v>ORDER!</v>
          </cell>
        </row>
        <row r="57">
          <cell r="H57" t="str">
            <v>ORDER!</v>
          </cell>
        </row>
        <row r="58">
          <cell r="H58" t="str">
            <v>ORDER!</v>
          </cell>
        </row>
        <row r="59">
          <cell r="H59" t="str">
            <v>end</v>
          </cell>
        </row>
        <row r="60">
          <cell r="H60" t="str">
            <v>ORDER!</v>
          </cell>
        </row>
        <row r="61">
          <cell r="H61" t="str">
            <v>ORDER!</v>
          </cell>
        </row>
        <row r="62">
          <cell r="H62" t="str">
            <v>ORDER!</v>
          </cell>
        </row>
        <row r="63">
          <cell r="H63" t="str">
            <v>ORDER!</v>
          </cell>
        </row>
        <row r="64">
          <cell r="H64" t="str">
            <v>end</v>
          </cell>
        </row>
        <row r="65">
          <cell r="H65" t="str">
            <v>ORDER!</v>
          </cell>
        </row>
        <row r="66">
          <cell r="H66" t="str">
            <v>ORDER!</v>
          </cell>
        </row>
        <row r="67">
          <cell r="H67" t="str">
            <v>ORDER!</v>
          </cell>
        </row>
        <row r="68">
          <cell r="H68" t="str">
            <v>ORDER!</v>
          </cell>
        </row>
        <row r="69">
          <cell r="H69" t="str">
            <v>ORDER!</v>
          </cell>
        </row>
        <row r="70">
          <cell r="H70" t="str">
            <v>ORDER!</v>
          </cell>
        </row>
        <row r="71">
          <cell r="H71" t="str">
            <v>ORDER!</v>
          </cell>
        </row>
        <row r="72">
          <cell r="H72" t="str">
            <v>ORDER!</v>
          </cell>
        </row>
        <row r="73">
          <cell r="H73" t="str">
            <v>ORDER!</v>
          </cell>
        </row>
        <row r="74">
          <cell r="H74" t="str">
            <v>ORDER!</v>
          </cell>
        </row>
        <row r="75">
          <cell r="H75" t="str">
            <v>ORDER!</v>
          </cell>
        </row>
        <row r="76">
          <cell r="H76" t="str">
            <v>ORDER!</v>
          </cell>
        </row>
        <row r="77">
          <cell r="H77" t="str">
            <v>ORDER!</v>
          </cell>
        </row>
        <row r="78">
          <cell r="H78" t="str">
            <v>ORDER!</v>
          </cell>
        </row>
        <row r="79">
          <cell r="H79" t="str">
            <v>ORDER!</v>
          </cell>
        </row>
        <row r="80">
          <cell r="H80" t="str">
            <v>ORDER!</v>
          </cell>
        </row>
        <row r="81">
          <cell r="H81" t="str">
            <v>end</v>
          </cell>
        </row>
        <row r="82">
          <cell r="H82" t="str">
            <v>ORDER!</v>
          </cell>
        </row>
        <row r="83">
          <cell r="H83" t="str">
            <v>ORDER!</v>
          </cell>
        </row>
        <row r="84">
          <cell r="H84" t="str">
            <v>ORDER!</v>
          </cell>
        </row>
        <row r="85">
          <cell r="H85" t="str">
            <v>ORDER!</v>
          </cell>
        </row>
        <row r="86">
          <cell r="H86" t="str">
            <v>ORDER!</v>
          </cell>
        </row>
        <row r="87">
          <cell r="H87" t="str">
            <v>ORDER!</v>
          </cell>
        </row>
        <row r="88">
          <cell r="H88" t="str">
            <v>ORDER!</v>
          </cell>
        </row>
        <row r="89">
          <cell r="H89" t="str">
            <v>ORDER!</v>
          </cell>
        </row>
        <row r="90">
          <cell r="H90" t="str">
            <v>end</v>
          </cell>
        </row>
        <row r="91">
          <cell r="H91" t="str">
            <v>ORDER!</v>
          </cell>
        </row>
        <row r="92">
          <cell r="H92" t="str">
            <v>ORDER!</v>
          </cell>
        </row>
        <row r="93">
          <cell r="H93" t="str">
            <v>ORDER!</v>
          </cell>
        </row>
        <row r="94">
          <cell r="H94" t="str">
            <v>ORDER!</v>
          </cell>
        </row>
        <row r="95">
          <cell r="H95" t="str">
            <v>ORDER!</v>
          </cell>
        </row>
        <row r="96">
          <cell r="H96" t="str">
            <v>ORDER!</v>
          </cell>
        </row>
        <row r="97">
          <cell r="H97" t="str">
            <v>ORDER!</v>
          </cell>
        </row>
        <row r="98">
          <cell r="H98" t="str">
            <v>ORDER!</v>
          </cell>
        </row>
        <row r="99">
          <cell r="H99" t="str">
            <v>ORDER!</v>
          </cell>
        </row>
        <row r="100">
          <cell r="H100" t="str">
            <v>ORDER!</v>
          </cell>
        </row>
        <row r="101">
          <cell r="H101" t="str">
            <v>ORDER!</v>
          </cell>
        </row>
        <row r="102">
          <cell r="H102" t="str">
            <v>ORDER!</v>
          </cell>
        </row>
        <row r="103">
          <cell r="H103" t="str">
            <v>ORDER!</v>
          </cell>
        </row>
        <row r="104">
          <cell r="H104" t="str">
            <v>ORDER!</v>
          </cell>
        </row>
        <row r="105">
          <cell r="H105" t="str">
            <v>ORDER!</v>
          </cell>
        </row>
        <row r="106">
          <cell r="H106" t="str">
            <v>ORDER!</v>
          </cell>
        </row>
        <row r="107">
          <cell r="H107" t="str">
            <v>ORDER!</v>
          </cell>
        </row>
        <row r="108">
          <cell r="H108" t="str">
            <v>ORDER!</v>
          </cell>
        </row>
        <row r="109">
          <cell r="H109" t="str">
            <v>ORDER!</v>
          </cell>
        </row>
        <row r="110">
          <cell r="H110" t="str">
            <v>ORDER!</v>
          </cell>
        </row>
        <row r="111">
          <cell r="H111" t="str">
            <v>ORDER!</v>
          </cell>
        </row>
        <row r="112">
          <cell r="H112" t="str">
            <v>ORDER!</v>
          </cell>
        </row>
        <row r="113">
          <cell r="H113" t="str">
            <v>ORDER!</v>
          </cell>
        </row>
        <row r="114">
          <cell r="H114" t="str">
            <v>ORDER!</v>
          </cell>
        </row>
        <row r="115">
          <cell r="H115" t="str">
            <v>ORDER!</v>
          </cell>
        </row>
        <row r="116">
          <cell r="H116" t="str">
            <v>ORDER!</v>
          </cell>
        </row>
        <row r="117">
          <cell r="H117" t="str">
            <v>ORDER!</v>
          </cell>
        </row>
        <row r="118">
          <cell r="H118" t="str">
            <v>ORDER!</v>
          </cell>
        </row>
        <row r="119">
          <cell r="H119" t="str">
            <v>ORDER!</v>
          </cell>
        </row>
        <row r="120">
          <cell r="H120" t="str">
            <v>ORDER!</v>
          </cell>
        </row>
        <row r="121">
          <cell r="H121" t="str">
            <v>ORDER!</v>
          </cell>
        </row>
        <row r="122">
          <cell r="H122" t="str">
            <v>ORDER!</v>
          </cell>
        </row>
        <row r="123">
          <cell r="H123" t="str">
            <v>ORDER!</v>
          </cell>
        </row>
        <row r="124">
          <cell r="H124" t="str">
            <v>ORDER!</v>
          </cell>
        </row>
        <row r="125">
          <cell r="H125" t="str">
            <v>ORDER!</v>
          </cell>
        </row>
        <row r="126">
          <cell r="H126" t="str">
            <v>ORDER!</v>
          </cell>
        </row>
        <row r="127">
          <cell r="H127" t="str">
            <v>end</v>
          </cell>
        </row>
        <row r="128">
          <cell r="H128" t="str">
            <v>ORDER!</v>
          </cell>
        </row>
        <row r="129">
          <cell r="H129" t="str">
            <v>ORDER!</v>
          </cell>
        </row>
        <row r="130">
          <cell r="H130" t="str">
            <v>end</v>
          </cell>
        </row>
        <row r="131">
          <cell r="H131" t="str">
            <v>ORDER!</v>
          </cell>
        </row>
        <row r="132">
          <cell r="H132" t="str">
            <v>ORDER!</v>
          </cell>
        </row>
        <row r="133">
          <cell r="H133" t="str">
            <v>ORDER!</v>
          </cell>
        </row>
        <row r="134">
          <cell r="H134" t="str">
            <v>ORDER!</v>
          </cell>
        </row>
        <row r="135">
          <cell r="H135" t="str">
            <v>end</v>
          </cell>
        </row>
        <row r="136">
          <cell r="H136" t="str">
            <v>ORDER!</v>
          </cell>
        </row>
        <row r="137">
          <cell r="H137" t="str">
            <v>ORDER!</v>
          </cell>
        </row>
        <row r="138">
          <cell r="H138" t="str">
            <v>ORDER!</v>
          </cell>
        </row>
        <row r="139">
          <cell r="H139" t="str">
            <v>ORDER!</v>
          </cell>
        </row>
        <row r="140">
          <cell r="H140" t="str">
            <v>ORDER!</v>
          </cell>
        </row>
        <row r="141">
          <cell r="H141" t="str">
            <v>ORDER!</v>
          </cell>
        </row>
        <row r="142">
          <cell r="H142" t="str">
            <v>ORDER!</v>
          </cell>
        </row>
        <row r="143">
          <cell r="H143" t="str">
            <v>ORDER!</v>
          </cell>
        </row>
        <row r="144">
          <cell r="H144" t="str">
            <v>ORDER!</v>
          </cell>
        </row>
        <row r="145">
          <cell r="H145" t="str">
            <v>ORDER!</v>
          </cell>
        </row>
        <row r="146">
          <cell r="H146" t="str">
            <v>ORDER!</v>
          </cell>
        </row>
        <row r="147">
          <cell r="H147" t="str">
            <v>ORDER!</v>
          </cell>
        </row>
        <row r="148">
          <cell r="H148" t="str">
            <v>ORDER!</v>
          </cell>
        </row>
        <row r="149">
          <cell r="H149" t="str">
            <v>ORDER!</v>
          </cell>
        </row>
        <row r="150">
          <cell r="H150" t="str">
            <v>ORDER!</v>
          </cell>
        </row>
        <row r="151">
          <cell r="H151" t="str">
            <v>ORDER!</v>
          </cell>
        </row>
        <row r="152">
          <cell r="H152" t="str">
            <v>ORDER!</v>
          </cell>
        </row>
        <row r="153">
          <cell r="H153" t="str">
            <v>ORDER!</v>
          </cell>
        </row>
        <row r="154">
          <cell r="H154" t="str">
            <v>ORDER!</v>
          </cell>
        </row>
        <row r="155">
          <cell r="H155" t="str">
            <v>ORDER!</v>
          </cell>
        </row>
        <row r="156">
          <cell r="H156" t="str">
            <v>ORDER!</v>
          </cell>
        </row>
        <row r="157">
          <cell r="H157" t="str">
            <v>ORDER!</v>
          </cell>
        </row>
        <row r="158">
          <cell r="H158" t="str">
            <v>ORDER!</v>
          </cell>
        </row>
        <row r="159">
          <cell r="H159" t="str">
            <v>ORDER!</v>
          </cell>
        </row>
        <row r="160">
          <cell r="H160" t="str">
            <v>ORDER!</v>
          </cell>
        </row>
        <row r="161">
          <cell r="H161" t="str">
            <v>ORDER!</v>
          </cell>
        </row>
        <row r="162">
          <cell r="H162" t="str">
            <v>ORDER!</v>
          </cell>
        </row>
        <row r="163">
          <cell r="H163" t="str">
            <v>ORDER!</v>
          </cell>
        </row>
        <row r="164">
          <cell r="H164" t="str">
            <v>ORDER!</v>
          </cell>
        </row>
        <row r="165">
          <cell r="H165" t="str">
            <v>ORDER!</v>
          </cell>
        </row>
        <row r="166">
          <cell r="H166" t="str">
            <v>ORDER!</v>
          </cell>
        </row>
        <row r="167">
          <cell r="H167" t="str">
            <v>ORDER!</v>
          </cell>
        </row>
        <row r="168">
          <cell r="H168" t="str">
            <v>ORDER!</v>
          </cell>
        </row>
        <row r="169">
          <cell r="H169" t="str">
            <v>ORDER!</v>
          </cell>
        </row>
        <row r="170">
          <cell r="H170" t="str">
            <v>ORDER!</v>
          </cell>
        </row>
        <row r="171">
          <cell r="H171" t="str">
            <v>ORDER!</v>
          </cell>
        </row>
        <row r="172">
          <cell r="H172" t="str">
            <v>ORDER!</v>
          </cell>
        </row>
        <row r="173">
          <cell r="H173" t="str">
            <v>ORDER!</v>
          </cell>
        </row>
        <row r="174">
          <cell r="H174" t="str">
            <v>ORDER!</v>
          </cell>
        </row>
        <row r="175">
          <cell r="H175" t="str">
            <v>ORDER!</v>
          </cell>
        </row>
        <row r="176">
          <cell r="H176" t="str">
            <v>ORDER!</v>
          </cell>
        </row>
        <row r="177">
          <cell r="H177" t="str">
            <v>ORDER!</v>
          </cell>
        </row>
        <row r="178">
          <cell r="H178" t="str">
            <v>ORDER!</v>
          </cell>
        </row>
        <row r="179">
          <cell r="H179" t="str">
            <v>ORDER!</v>
          </cell>
        </row>
        <row r="180">
          <cell r="H180" t="str">
            <v>ORDER!</v>
          </cell>
        </row>
        <row r="181">
          <cell r="H181" t="str">
            <v>end</v>
          </cell>
        </row>
        <row r="182">
          <cell r="H182" t="str">
            <v>ORDER!</v>
          </cell>
        </row>
        <row r="183">
          <cell r="H183" t="str">
            <v>ORDER!</v>
          </cell>
        </row>
        <row r="184">
          <cell r="H184" t="str">
            <v>ORDER!</v>
          </cell>
        </row>
        <row r="185">
          <cell r="H185" t="str">
            <v>ORDER!</v>
          </cell>
        </row>
        <row r="186">
          <cell r="H186" t="str">
            <v>ORDER!</v>
          </cell>
        </row>
        <row r="187">
          <cell r="H187" t="str">
            <v>ORDER!</v>
          </cell>
        </row>
        <row r="188">
          <cell r="H188" t="str">
            <v>ORDER!</v>
          </cell>
        </row>
        <row r="189">
          <cell r="H189" t="str">
            <v>ORDER!</v>
          </cell>
        </row>
        <row r="190">
          <cell r="H190" t="str">
            <v>ORDER!</v>
          </cell>
        </row>
        <row r="191">
          <cell r="H191" t="str">
            <v>ORDER!</v>
          </cell>
        </row>
        <row r="192">
          <cell r="H192" t="str">
            <v>ORDER!</v>
          </cell>
        </row>
        <row r="193">
          <cell r="H193" t="str">
            <v>ORDER!</v>
          </cell>
        </row>
        <row r="194">
          <cell r="H194" t="str">
            <v>ORDER!</v>
          </cell>
        </row>
        <row r="195">
          <cell r="H195" t="str">
            <v>ORDER!</v>
          </cell>
        </row>
        <row r="196">
          <cell r="H196" t="str">
            <v>ORDER!</v>
          </cell>
        </row>
        <row r="197">
          <cell r="H197" t="str">
            <v>ORDER!</v>
          </cell>
        </row>
        <row r="198">
          <cell r="H198" t="str">
            <v>end</v>
          </cell>
        </row>
        <row r="199">
          <cell r="H199" t="str">
            <v>ORDER!</v>
          </cell>
        </row>
        <row r="200">
          <cell r="H200" t="str">
            <v>ORDER!</v>
          </cell>
        </row>
        <row r="201">
          <cell r="H201" t="str">
            <v>ORDER!</v>
          </cell>
        </row>
        <row r="202">
          <cell r="H202" t="str">
            <v>ORDER!</v>
          </cell>
        </row>
        <row r="203">
          <cell r="H203" t="str">
            <v>ORDER!</v>
          </cell>
        </row>
        <row r="204">
          <cell r="H204" t="str">
            <v>ORDER!</v>
          </cell>
        </row>
        <row r="205">
          <cell r="H205" t="str">
            <v>ORDER!</v>
          </cell>
        </row>
        <row r="206">
          <cell r="H206" t="str">
            <v>ORDER!</v>
          </cell>
        </row>
        <row r="207">
          <cell r="H207" t="str">
            <v>ORDER!</v>
          </cell>
        </row>
        <row r="208">
          <cell r="H208" t="str">
            <v>ORDER!</v>
          </cell>
        </row>
        <row r="209">
          <cell r="H209" t="str">
            <v>ORDER!</v>
          </cell>
        </row>
        <row r="210">
          <cell r="H210" t="str">
            <v>end</v>
          </cell>
        </row>
        <row r="211">
          <cell r="H211" t="str">
            <v>ORDER!</v>
          </cell>
        </row>
        <row r="212">
          <cell r="H212" t="str">
            <v>ORDER!</v>
          </cell>
        </row>
        <row r="213">
          <cell r="H213" t="str">
            <v>ORDER!</v>
          </cell>
        </row>
        <row r="214">
          <cell r="H214" t="str">
            <v>ORDER!</v>
          </cell>
        </row>
        <row r="215">
          <cell r="H215" t="str">
            <v>ORDER!</v>
          </cell>
        </row>
        <row r="216">
          <cell r="H216" t="str">
            <v>end</v>
          </cell>
        </row>
        <row r="217">
          <cell r="H217" t="str">
            <v>ORDER!</v>
          </cell>
        </row>
        <row r="218">
          <cell r="H218" t="str">
            <v>ORDER!</v>
          </cell>
        </row>
        <row r="219">
          <cell r="H219" t="str">
            <v>ORDER!</v>
          </cell>
        </row>
        <row r="220">
          <cell r="H220" t="str">
            <v>ORDER!</v>
          </cell>
        </row>
        <row r="221">
          <cell r="H221" t="str">
            <v>ORDER!</v>
          </cell>
        </row>
        <row r="222">
          <cell r="H222" t="str">
            <v>ORDER!</v>
          </cell>
        </row>
        <row r="223">
          <cell r="H223" t="str">
            <v>ORDER!</v>
          </cell>
        </row>
        <row r="224">
          <cell r="H224" t="str">
            <v>ORDER!</v>
          </cell>
        </row>
        <row r="225">
          <cell r="H225" t="str">
            <v>end</v>
          </cell>
        </row>
        <row r="226">
          <cell r="H226" t="str">
            <v>ORDER!</v>
          </cell>
        </row>
        <row r="227">
          <cell r="H227" t="str">
            <v>ORDER!</v>
          </cell>
        </row>
        <row r="228">
          <cell r="H228" t="str">
            <v>ORDER!</v>
          </cell>
        </row>
        <row r="229">
          <cell r="H229" t="str">
            <v>ORDER!</v>
          </cell>
        </row>
        <row r="230">
          <cell r="H230" t="str">
            <v>ORDER!</v>
          </cell>
        </row>
        <row r="231">
          <cell r="H231" t="str">
            <v>ORDER!</v>
          </cell>
        </row>
        <row r="232">
          <cell r="H232" t="str">
            <v>ORDER!</v>
          </cell>
        </row>
        <row r="233">
          <cell r="H233" t="str">
            <v>ORDER!</v>
          </cell>
        </row>
        <row r="234">
          <cell r="H234" t="str">
            <v>ORDER!</v>
          </cell>
        </row>
        <row r="235">
          <cell r="H235" t="str">
            <v>ORDER!</v>
          </cell>
        </row>
        <row r="236">
          <cell r="H236" t="str">
            <v>ORDER!</v>
          </cell>
        </row>
        <row r="237">
          <cell r="H237" t="str">
            <v>ORDER!</v>
          </cell>
        </row>
        <row r="238">
          <cell r="H238" t="str">
            <v>ORDER!</v>
          </cell>
        </row>
        <row r="239">
          <cell r="H239" t="str">
            <v>ORDER!</v>
          </cell>
        </row>
        <row r="240">
          <cell r="H240" t="str">
            <v>ORDER!</v>
          </cell>
        </row>
        <row r="241">
          <cell r="H241" t="str">
            <v>ORDER!</v>
          </cell>
        </row>
        <row r="242">
          <cell r="H242" t="str">
            <v>end</v>
          </cell>
        </row>
        <row r="243">
          <cell r="H243" t="str">
            <v>ORDER!</v>
          </cell>
        </row>
        <row r="244">
          <cell r="H244" t="str">
            <v>ORDER!</v>
          </cell>
        </row>
        <row r="245">
          <cell r="H245" t="str">
            <v>ORDER!</v>
          </cell>
        </row>
        <row r="246">
          <cell r="H246" t="str">
            <v>ORDER!</v>
          </cell>
        </row>
        <row r="247">
          <cell r="H247" t="str">
            <v>ORDER!</v>
          </cell>
        </row>
        <row r="248">
          <cell r="H248" t="str">
            <v>ORDER!</v>
          </cell>
        </row>
        <row r="249">
          <cell r="H249" t="str">
            <v>ORDER!</v>
          </cell>
        </row>
        <row r="250">
          <cell r="H250" t="str">
            <v>ORDER!</v>
          </cell>
        </row>
        <row r="251">
          <cell r="H251" t="str">
            <v>ORDER!</v>
          </cell>
        </row>
        <row r="252">
          <cell r="H252" t="str">
            <v>ORDER!</v>
          </cell>
        </row>
        <row r="253">
          <cell r="H253" t="str">
            <v>ORDER!</v>
          </cell>
        </row>
        <row r="254">
          <cell r="H254" t="str">
            <v>ORDER!</v>
          </cell>
        </row>
        <row r="255">
          <cell r="H255" t="str">
            <v>ORDER!</v>
          </cell>
        </row>
        <row r="256">
          <cell r="H256" t="str">
            <v>ORDER!</v>
          </cell>
        </row>
        <row r="257">
          <cell r="H257" t="str">
            <v>ORDER!</v>
          </cell>
        </row>
        <row r="258">
          <cell r="H258" t="str">
            <v>ORDER!</v>
          </cell>
        </row>
        <row r="259">
          <cell r="H259" t="str">
            <v>ORDER!</v>
          </cell>
        </row>
        <row r="260">
          <cell r="H260" t="str">
            <v>ORDER!</v>
          </cell>
        </row>
        <row r="261">
          <cell r="H261" t="str">
            <v>ORDER!</v>
          </cell>
        </row>
        <row r="262">
          <cell r="H262" t="str">
            <v>ORDER!</v>
          </cell>
        </row>
        <row r="263">
          <cell r="H263" t="str">
            <v>ORDER!</v>
          </cell>
        </row>
        <row r="264">
          <cell r="H264" t="str">
            <v>ORDER!</v>
          </cell>
        </row>
        <row r="265">
          <cell r="H265" t="str">
            <v>ORDER!</v>
          </cell>
        </row>
        <row r="266">
          <cell r="H266" t="str">
            <v>ORDER!</v>
          </cell>
        </row>
        <row r="267">
          <cell r="H267" t="str">
            <v>ORDER!</v>
          </cell>
        </row>
        <row r="268">
          <cell r="H268" t="str">
            <v>ORDER!</v>
          </cell>
        </row>
        <row r="269">
          <cell r="H269" t="str">
            <v>ORDER!</v>
          </cell>
        </row>
        <row r="270">
          <cell r="H270" t="str">
            <v>ORDER!</v>
          </cell>
        </row>
        <row r="271">
          <cell r="H271" t="str">
            <v>end</v>
          </cell>
        </row>
        <row r="272">
          <cell r="H272" t="str">
            <v>ORDER!</v>
          </cell>
        </row>
        <row r="273">
          <cell r="H273" t="str">
            <v>ORDER!</v>
          </cell>
        </row>
        <row r="274">
          <cell r="H274" t="str">
            <v>ORDER!</v>
          </cell>
        </row>
        <row r="275">
          <cell r="H275" t="str">
            <v>ORDER!</v>
          </cell>
        </row>
        <row r="276">
          <cell r="H276" t="str">
            <v>ORDER!</v>
          </cell>
        </row>
        <row r="277">
          <cell r="H277" t="str">
            <v>ORDER!</v>
          </cell>
        </row>
        <row r="278">
          <cell r="H278" t="str">
            <v>ORDER!</v>
          </cell>
        </row>
        <row r="279">
          <cell r="H279" t="str">
            <v>ORDER!</v>
          </cell>
        </row>
        <row r="280">
          <cell r="H280" t="str">
            <v>ORDER!</v>
          </cell>
        </row>
        <row r="281">
          <cell r="H281" t="str">
            <v>ORDER!</v>
          </cell>
        </row>
        <row r="282">
          <cell r="H282" t="str">
            <v>ORDER!</v>
          </cell>
        </row>
        <row r="283">
          <cell r="H283" t="str">
            <v>ORDER!</v>
          </cell>
        </row>
        <row r="284">
          <cell r="H284" t="str">
            <v>ORDER!</v>
          </cell>
        </row>
        <row r="285">
          <cell r="H285" t="str">
            <v>ORDER!</v>
          </cell>
        </row>
        <row r="286">
          <cell r="H286" t="str">
            <v>ORDER!</v>
          </cell>
        </row>
        <row r="287">
          <cell r="H287" t="str">
            <v>ORDER!</v>
          </cell>
        </row>
        <row r="288">
          <cell r="H288" t="str">
            <v>ORDER!</v>
          </cell>
        </row>
        <row r="289">
          <cell r="H289" t="str">
            <v>ORDER!</v>
          </cell>
        </row>
        <row r="290">
          <cell r="H290" t="str">
            <v>ORDER!</v>
          </cell>
        </row>
        <row r="291">
          <cell r="H291" t="str">
            <v>ORDER!</v>
          </cell>
        </row>
        <row r="292">
          <cell r="H292" t="str">
            <v>ORDER!</v>
          </cell>
        </row>
        <row r="293">
          <cell r="H293" t="str">
            <v>ORDER!</v>
          </cell>
        </row>
        <row r="294">
          <cell r="H294" t="str">
            <v>ORDER!</v>
          </cell>
        </row>
        <row r="295">
          <cell r="H295" t="str">
            <v>ORDER!</v>
          </cell>
        </row>
        <row r="296">
          <cell r="H296" t="str">
            <v>ORDER!</v>
          </cell>
        </row>
        <row r="297">
          <cell r="H297" t="str">
            <v>ORDER!</v>
          </cell>
        </row>
        <row r="298">
          <cell r="H298" t="str">
            <v>ORDER!</v>
          </cell>
        </row>
        <row r="299">
          <cell r="H299" t="str">
            <v>ORDER!</v>
          </cell>
        </row>
        <row r="300">
          <cell r="H300" t="str">
            <v>ORDER!</v>
          </cell>
        </row>
        <row r="301">
          <cell r="H301" t="str">
            <v>ORDER!</v>
          </cell>
        </row>
        <row r="302">
          <cell r="H302" t="str">
            <v>ORDER!</v>
          </cell>
        </row>
        <row r="303">
          <cell r="H303" t="str">
            <v>end</v>
          </cell>
        </row>
        <row r="304">
          <cell r="H304" t="str">
            <v>ORDER!</v>
          </cell>
        </row>
        <row r="305">
          <cell r="H305" t="str">
            <v>ORDER!</v>
          </cell>
        </row>
        <row r="306">
          <cell r="H306" t="str">
            <v>ORDER!</v>
          </cell>
        </row>
        <row r="307">
          <cell r="H307" t="str">
            <v>ORDER!</v>
          </cell>
        </row>
        <row r="308">
          <cell r="H308" t="str">
            <v>ORDER!</v>
          </cell>
        </row>
        <row r="309">
          <cell r="H309" t="str">
            <v>ORDER!</v>
          </cell>
        </row>
        <row r="310">
          <cell r="H310" t="str">
            <v>ORDER!</v>
          </cell>
        </row>
        <row r="311">
          <cell r="H311" t="str">
            <v>ORDER!</v>
          </cell>
        </row>
        <row r="312">
          <cell r="H312" t="str">
            <v>ORDER!</v>
          </cell>
        </row>
        <row r="313">
          <cell r="H313" t="str">
            <v>ORDER!</v>
          </cell>
        </row>
        <row r="314">
          <cell r="H314" t="str">
            <v>ORDER!</v>
          </cell>
        </row>
        <row r="315">
          <cell r="H315" t="str">
            <v>ORDER!</v>
          </cell>
        </row>
        <row r="316">
          <cell r="H316" t="str">
            <v>ORDER!</v>
          </cell>
        </row>
        <row r="317">
          <cell r="H317" t="str">
            <v>end</v>
          </cell>
        </row>
        <row r="318">
          <cell r="H318" t="str">
            <v>ORDER!</v>
          </cell>
        </row>
        <row r="319">
          <cell r="H319" t="str">
            <v>ORDER!</v>
          </cell>
        </row>
        <row r="320">
          <cell r="H320" t="str">
            <v>ORDER!</v>
          </cell>
        </row>
        <row r="321">
          <cell r="H321" t="str">
            <v>ORDER!</v>
          </cell>
        </row>
        <row r="322">
          <cell r="H322" t="str">
            <v>ORDER!</v>
          </cell>
        </row>
        <row r="323">
          <cell r="H323" t="str">
            <v>end</v>
          </cell>
        </row>
        <row r="324">
          <cell r="H324" t="str">
            <v>ORDER!</v>
          </cell>
        </row>
        <row r="325">
          <cell r="H325" t="str">
            <v>end</v>
          </cell>
        </row>
        <row r="326">
          <cell r="H326" t="str">
            <v>ORDER!</v>
          </cell>
        </row>
        <row r="327">
          <cell r="H327" t="str">
            <v>ORDER!</v>
          </cell>
        </row>
        <row r="328">
          <cell r="H328" t="str">
            <v>ORDER!</v>
          </cell>
        </row>
        <row r="329">
          <cell r="H329" t="str">
            <v>ORDER!</v>
          </cell>
        </row>
        <row r="330">
          <cell r="H330" t="str">
            <v>ORDER!</v>
          </cell>
        </row>
        <row r="331">
          <cell r="H331" t="str">
            <v>ORDER!</v>
          </cell>
        </row>
        <row r="332">
          <cell r="H332" t="str">
            <v>ORDER!</v>
          </cell>
        </row>
        <row r="333">
          <cell r="H333" t="str">
            <v>ORDER!</v>
          </cell>
        </row>
        <row r="334">
          <cell r="H334" t="str">
            <v>ORDER!</v>
          </cell>
        </row>
        <row r="335">
          <cell r="H335" t="str">
            <v>ORDER!</v>
          </cell>
        </row>
        <row r="336">
          <cell r="H336" t="str">
            <v>ORDER!</v>
          </cell>
        </row>
        <row r="337">
          <cell r="H337" t="str">
            <v>ORDER!</v>
          </cell>
        </row>
        <row r="338">
          <cell r="H338" t="str">
            <v>end</v>
          </cell>
        </row>
        <row r="339">
          <cell r="H339" t="str">
            <v>ORDER!</v>
          </cell>
        </row>
        <row r="340">
          <cell r="H340" t="str">
            <v>ORDER!</v>
          </cell>
        </row>
        <row r="341">
          <cell r="H341" t="str">
            <v>ORDER!</v>
          </cell>
        </row>
        <row r="342">
          <cell r="H342" t="str">
            <v>ORDER!</v>
          </cell>
        </row>
        <row r="343">
          <cell r="H343" t="str">
            <v>ORDER!</v>
          </cell>
        </row>
        <row r="344">
          <cell r="H344" t="str">
            <v>ORDER!</v>
          </cell>
        </row>
        <row r="345">
          <cell r="H345" t="str">
            <v>ORDER!</v>
          </cell>
        </row>
        <row r="346">
          <cell r="H346" t="str">
            <v>ORDER!</v>
          </cell>
        </row>
        <row r="347">
          <cell r="H347" t="str">
            <v>ORDER!</v>
          </cell>
        </row>
        <row r="348">
          <cell r="H348" t="str">
            <v>ORDER!</v>
          </cell>
        </row>
        <row r="349">
          <cell r="H349" t="str">
            <v>ORDER!</v>
          </cell>
        </row>
        <row r="350">
          <cell r="H350" t="str">
            <v>ORDER!</v>
          </cell>
        </row>
        <row r="351">
          <cell r="H351" t="str">
            <v>ORDER!</v>
          </cell>
        </row>
        <row r="352">
          <cell r="H352" t="str">
            <v>ORDER!</v>
          </cell>
        </row>
        <row r="353">
          <cell r="H353" t="str">
            <v>ORDER!</v>
          </cell>
        </row>
        <row r="354">
          <cell r="H354" t="str">
            <v>ORDER!</v>
          </cell>
        </row>
        <row r="355">
          <cell r="H355" t="str">
            <v>ORDER!</v>
          </cell>
        </row>
        <row r="356">
          <cell r="H356" t="str">
            <v>ORDER!</v>
          </cell>
        </row>
        <row r="357">
          <cell r="H357" t="str">
            <v>ORDER!</v>
          </cell>
        </row>
        <row r="358">
          <cell r="H358" t="str">
            <v>ORDER!</v>
          </cell>
        </row>
        <row r="359">
          <cell r="H359" t="str">
            <v>ORDER!</v>
          </cell>
        </row>
        <row r="360">
          <cell r="H360" t="str">
            <v>ORDER!</v>
          </cell>
        </row>
        <row r="361">
          <cell r="H361" t="str">
            <v>ORDER!</v>
          </cell>
        </row>
        <row r="362">
          <cell r="H362" t="str">
            <v>ORDER!</v>
          </cell>
        </row>
        <row r="363">
          <cell r="H363" t="str">
            <v>ORDER!</v>
          </cell>
        </row>
        <row r="364">
          <cell r="H364" t="str">
            <v>ORDER!</v>
          </cell>
        </row>
        <row r="365">
          <cell r="H365" t="str">
            <v>ORDER!</v>
          </cell>
        </row>
        <row r="366">
          <cell r="H366" t="str">
            <v>ORDER!</v>
          </cell>
        </row>
        <row r="367">
          <cell r="H367" t="str">
            <v>ORDER!</v>
          </cell>
        </row>
        <row r="368">
          <cell r="H368" t="str">
            <v>ORDER!</v>
          </cell>
        </row>
        <row r="369">
          <cell r="H369" t="str">
            <v>ORDER!</v>
          </cell>
        </row>
        <row r="370">
          <cell r="H370" t="str">
            <v>ORDER!</v>
          </cell>
        </row>
        <row r="371">
          <cell r="H371" t="str">
            <v>ORDER!</v>
          </cell>
        </row>
        <row r="372">
          <cell r="H372" t="str">
            <v>ORDER!</v>
          </cell>
        </row>
        <row r="373">
          <cell r="H373" t="str">
            <v>ORDER!</v>
          </cell>
        </row>
        <row r="374">
          <cell r="H374" t="str">
            <v>ORDER!</v>
          </cell>
        </row>
        <row r="375">
          <cell r="H375" t="str">
            <v>ORDER!</v>
          </cell>
        </row>
        <row r="376">
          <cell r="H376" t="str">
            <v>ORDER!</v>
          </cell>
        </row>
        <row r="377">
          <cell r="H377" t="str">
            <v>ORDER!</v>
          </cell>
        </row>
        <row r="378">
          <cell r="H378" t="str">
            <v>ORDER!</v>
          </cell>
        </row>
        <row r="379">
          <cell r="H379" t="str">
            <v>ORDER!</v>
          </cell>
        </row>
        <row r="380">
          <cell r="H380" t="str">
            <v>ORDER!</v>
          </cell>
        </row>
        <row r="381">
          <cell r="H381" t="str">
            <v>ORDER!</v>
          </cell>
        </row>
        <row r="382">
          <cell r="H382" t="str">
            <v>ORDER!</v>
          </cell>
        </row>
        <row r="383">
          <cell r="H383" t="str">
            <v>ORDER!</v>
          </cell>
        </row>
        <row r="384">
          <cell r="H384" t="str">
            <v>ORDER!</v>
          </cell>
        </row>
        <row r="385">
          <cell r="H385" t="str">
            <v>ORDER!</v>
          </cell>
        </row>
        <row r="386">
          <cell r="H386" t="str">
            <v>ORDER!</v>
          </cell>
        </row>
        <row r="387">
          <cell r="H387" t="str">
            <v>ORDER!</v>
          </cell>
        </row>
        <row r="388">
          <cell r="H388" t="str">
            <v>ORDER!</v>
          </cell>
        </row>
        <row r="389">
          <cell r="H389" t="str">
            <v>ORDER!</v>
          </cell>
        </row>
        <row r="390">
          <cell r="H390" t="str">
            <v>ORDER!</v>
          </cell>
        </row>
        <row r="391">
          <cell r="H391" t="str">
            <v>ORDER!</v>
          </cell>
        </row>
        <row r="392">
          <cell r="H392" t="str">
            <v>ORDER!</v>
          </cell>
        </row>
        <row r="393">
          <cell r="H393" t="str">
            <v>ORDER!</v>
          </cell>
        </row>
        <row r="394">
          <cell r="H394" t="str">
            <v>ORDER!</v>
          </cell>
        </row>
        <row r="395">
          <cell r="H395" t="str">
            <v>ORDER!</v>
          </cell>
        </row>
        <row r="396">
          <cell r="H396" t="str">
            <v>ORDER!</v>
          </cell>
        </row>
        <row r="397">
          <cell r="H397" t="str">
            <v>ORDER!</v>
          </cell>
        </row>
        <row r="398">
          <cell r="H398" t="str">
            <v>ORDER!</v>
          </cell>
        </row>
        <row r="399">
          <cell r="H399" t="str">
            <v>ORDER!</v>
          </cell>
        </row>
        <row r="400">
          <cell r="H400" t="str">
            <v>ORDER!</v>
          </cell>
        </row>
        <row r="401">
          <cell r="H401" t="str">
            <v>ORDER!</v>
          </cell>
        </row>
        <row r="402">
          <cell r="H402" t="str">
            <v>ORDER!</v>
          </cell>
        </row>
        <row r="403">
          <cell r="H403" t="str">
            <v>ORDER!</v>
          </cell>
        </row>
        <row r="404">
          <cell r="H404" t="str">
            <v>ORDER!</v>
          </cell>
        </row>
        <row r="405">
          <cell r="H405" t="str">
            <v>ORDER!</v>
          </cell>
        </row>
        <row r="406">
          <cell r="H406" t="str">
            <v>ORDER!</v>
          </cell>
        </row>
        <row r="407">
          <cell r="H407" t="str">
            <v>ORDER!</v>
          </cell>
        </row>
        <row r="408">
          <cell r="H408" t="str">
            <v>ORDER!</v>
          </cell>
        </row>
        <row r="409">
          <cell r="H409" t="str">
            <v>ORDER!</v>
          </cell>
        </row>
        <row r="410">
          <cell r="H410" t="str">
            <v>ORDER!</v>
          </cell>
        </row>
        <row r="411">
          <cell r="H411" t="str">
            <v>end</v>
          </cell>
        </row>
        <row r="412">
          <cell r="H412" t="str">
            <v>ORDER!</v>
          </cell>
        </row>
        <row r="413">
          <cell r="H413" t="str">
            <v>ORDER!</v>
          </cell>
        </row>
        <row r="414">
          <cell r="H414" t="str">
            <v>ORDER!</v>
          </cell>
        </row>
        <row r="415">
          <cell r="H415" t="str">
            <v>ORDER!</v>
          </cell>
        </row>
        <row r="416">
          <cell r="H416" t="str">
            <v>ORDER!</v>
          </cell>
        </row>
        <row r="417">
          <cell r="H417" t="str">
            <v>end</v>
          </cell>
        </row>
        <row r="418">
          <cell r="H418" t="str">
            <v>ORDER!</v>
          </cell>
        </row>
        <row r="419">
          <cell r="H419" t="str">
            <v>ORDER!</v>
          </cell>
        </row>
        <row r="420">
          <cell r="H420" t="str">
            <v>ORDER!</v>
          </cell>
        </row>
        <row r="421">
          <cell r="H421" t="str">
            <v>ORDER!</v>
          </cell>
        </row>
        <row r="422">
          <cell r="H422" t="str">
            <v>ORDER!</v>
          </cell>
        </row>
        <row r="423">
          <cell r="H423" t="str">
            <v>ORDER!</v>
          </cell>
        </row>
        <row r="424">
          <cell r="H424" t="str">
            <v>end</v>
          </cell>
        </row>
        <row r="425">
          <cell r="H425" t="str">
            <v>ORDER!</v>
          </cell>
        </row>
        <row r="426">
          <cell r="H426" t="str">
            <v>ORDER!</v>
          </cell>
        </row>
        <row r="427">
          <cell r="H427" t="str">
            <v>ORDER!</v>
          </cell>
        </row>
        <row r="428">
          <cell r="H428" t="str">
            <v>ORDER!</v>
          </cell>
        </row>
        <row r="429">
          <cell r="H429" t="str">
            <v>ORDER!</v>
          </cell>
        </row>
        <row r="430">
          <cell r="H430" t="str">
            <v>ORDER!</v>
          </cell>
        </row>
        <row r="431">
          <cell r="H431" t="str">
            <v>end</v>
          </cell>
        </row>
        <row r="432">
          <cell r="H432" t="str">
            <v>end</v>
          </cell>
        </row>
        <row r="433">
          <cell r="H433" t="str">
            <v>ORDER!</v>
          </cell>
        </row>
        <row r="434">
          <cell r="H434" t="str">
            <v>ORDER!</v>
          </cell>
        </row>
        <row r="435">
          <cell r="H435" t="str">
            <v>ORDER!</v>
          </cell>
        </row>
        <row r="436">
          <cell r="H436" t="str">
            <v>end</v>
          </cell>
        </row>
        <row r="437">
          <cell r="H437" t="str">
            <v>ORDER!</v>
          </cell>
        </row>
        <row r="438">
          <cell r="H438" t="str">
            <v>ORDER!</v>
          </cell>
        </row>
        <row r="439">
          <cell r="H439" t="str">
            <v>ORDER!</v>
          </cell>
        </row>
        <row r="440">
          <cell r="H440" t="str">
            <v>ORDER!</v>
          </cell>
        </row>
        <row r="441">
          <cell r="H441" t="str">
            <v>ORDER!</v>
          </cell>
        </row>
        <row r="442">
          <cell r="H442" t="str">
            <v>ORDER!</v>
          </cell>
        </row>
        <row r="443">
          <cell r="H443" t="str">
            <v>ORDER!</v>
          </cell>
        </row>
        <row r="444">
          <cell r="H444" t="str">
            <v>ORDER!</v>
          </cell>
        </row>
        <row r="445">
          <cell r="H445" t="str">
            <v>ORDER!</v>
          </cell>
        </row>
        <row r="446">
          <cell r="H446" t="str">
            <v>ORDER!</v>
          </cell>
        </row>
        <row r="447">
          <cell r="H447" t="str">
            <v>ORDER!</v>
          </cell>
        </row>
        <row r="448">
          <cell r="H448" t="str">
            <v>end</v>
          </cell>
        </row>
        <row r="449">
          <cell r="H449" t="str">
            <v>ORDER!</v>
          </cell>
        </row>
        <row r="450">
          <cell r="H450" t="str">
            <v>ORDER!</v>
          </cell>
        </row>
        <row r="451">
          <cell r="H451" t="str">
            <v>ORDER!</v>
          </cell>
        </row>
        <row r="452">
          <cell r="H452" t="str">
            <v>ORDER!</v>
          </cell>
        </row>
        <row r="453">
          <cell r="H453" t="str">
            <v>ORDER!</v>
          </cell>
        </row>
        <row r="454">
          <cell r="H454" t="str">
            <v>ORDER!</v>
          </cell>
        </row>
        <row r="455">
          <cell r="H455" t="str">
            <v>ORDER!</v>
          </cell>
        </row>
        <row r="456">
          <cell r="H456" t="str">
            <v>ORDER!</v>
          </cell>
        </row>
        <row r="457">
          <cell r="H457" t="str">
            <v>ORDER!</v>
          </cell>
        </row>
        <row r="458">
          <cell r="H458" t="str">
            <v>ORDER!</v>
          </cell>
        </row>
        <row r="459">
          <cell r="H459" t="str">
            <v>end</v>
          </cell>
        </row>
        <row r="460">
          <cell r="H460" t="str">
            <v>end</v>
          </cell>
        </row>
        <row r="461">
          <cell r="H461" t="str">
            <v>ORDER!</v>
          </cell>
        </row>
        <row r="462">
          <cell r="H462" t="str">
            <v>ORDER!</v>
          </cell>
        </row>
        <row r="463">
          <cell r="H463" t="str">
            <v>ORDER!</v>
          </cell>
        </row>
        <row r="464">
          <cell r="H464" t="str">
            <v>ORDER!</v>
          </cell>
        </row>
        <row r="465">
          <cell r="H465" t="str">
            <v>ORDER!</v>
          </cell>
        </row>
        <row r="466">
          <cell r="H466" t="str">
            <v>ORDER!</v>
          </cell>
        </row>
        <row r="467">
          <cell r="H467" t="str">
            <v>end</v>
          </cell>
        </row>
        <row r="468">
          <cell r="H468" t="str">
            <v>ORDER!</v>
          </cell>
        </row>
        <row r="469">
          <cell r="H469" t="str">
            <v>ORDER!</v>
          </cell>
        </row>
        <row r="470">
          <cell r="H470" t="str">
            <v>ORDER!</v>
          </cell>
        </row>
        <row r="471">
          <cell r="H471" t="str">
            <v>ORDER!</v>
          </cell>
        </row>
        <row r="472">
          <cell r="H472" t="str">
            <v>ORDER!</v>
          </cell>
        </row>
        <row r="473">
          <cell r="H473" t="str">
            <v>ORDER!</v>
          </cell>
        </row>
        <row r="474">
          <cell r="H474" t="str">
            <v>end</v>
          </cell>
        </row>
        <row r="475">
          <cell r="H475" t="str">
            <v>ORDER!</v>
          </cell>
        </row>
        <row r="476">
          <cell r="H476" t="str">
            <v>ORDER!</v>
          </cell>
        </row>
        <row r="477">
          <cell r="H477" t="str">
            <v>end</v>
          </cell>
        </row>
        <row r="478">
          <cell r="H478" t="str">
            <v>ORDER!</v>
          </cell>
        </row>
        <row r="479">
          <cell r="H479" t="str">
            <v>ORDER!</v>
          </cell>
        </row>
        <row r="480">
          <cell r="H480" t="str">
            <v>ORDER!</v>
          </cell>
        </row>
        <row r="481">
          <cell r="H481" t="str">
            <v>ORDER!</v>
          </cell>
        </row>
        <row r="482">
          <cell r="H482" t="str">
            <v>ORDER!</v>
          </cell>
        </row>
        <row r="483">
          <cell r="H483" t="str">
            <v>ORDER!</v>
          </cell>
        </row>
        <row r="484">
          <cell r="H484" t="str">
            <v>ORDER!</v>
          </cell>
        </row>
        <row r="485">
          <cell r="H485" t="str">
            <v>ORDER!</v>
          </cell>
        </row>
        <row r="486">
          <cell r="H486" t="str">
            <v>ORDER!</v>
          </cell>
        </row>
        <row r="487">
          <cell r="H487" t="str">
            <v>ORDER!</v>
          </cell>
        </row>
        <row r="488">
          <cell r="H488" t="str">
            <v>ORDER!</v>
          </cell>
        </row>
        <row r="489">
          <cell r="H489" t="str">
            <v>ORDER!</v>
          </cell>
        </row>
        <row r="490">
          <cell r="H490" t="str">
            <v>ORDER!</v>
          </cell>
        </row>
        <row r="491">
          <cell r="H491" t="str">
            <v>ORDER!</v>
          </cell>
        </row>
        <row r="492">
          <cell r="H492" t="str">
            <v>ORDER!</v>
          </cell>
        </row>
        <row r="493">
          <cell r="H493" t="str">
            <v>ORDER!</v>
          </cell>
        </row>
        <row r="494">
          <cell r="H494" t="str">
            <v>ORDER!</v>
          </cell>
        </row>
        <row r="495">
          <cell r="H495" t="str">
            <v>ORDER!</v>
          </cell>
        </row>
        <row r="496">
          <cell r="H496" t="str">
            <v>end</v>
          </cell>
        </row>
        <row r="497">
          <cell r="H497" t="str">
            <v>end</v>
          </cell>
        </row>
        <row r="498">
          <cell r="H498" t="str">
            <v>end</v>
          </cell>
        </row>
        <row r="499">
          <cell r="H499" t="str">
            <v>ORDER!</v>
          </cell>
        </row>
        <row r="500">
          <cell r="H500" t="str">
            <v>ORDER!</v>
          </cell>
        </row>
        <row r="501">
          <cell r="H501" t="str">
            <v>ORDER!</v>
          </cell>
        </row>
        <row r="502">
          <cell r="H502" t="str">
            <v>ORDER!</v>
          </cell>
        </row>
        <row r="503">
          <cell r="H503" t="str">
            <v>ORDER!</v>
          </cell>
        </row>
        <row r="504">
          <cell r="H504" t="str">
            <v>ORDER!</v>
          </cell>
        </row>
        <row r="505">
          <cell r="H505" t="str">
            <v>ORDER!</v>
          </cell>
        </row>
        <row r="506">
          <cell r="H506" t="str">
            <v>ORDER!</v>
          </cell>
        </row>
        <row r="507">
          <cell r="H507" t="str">
            <v>end</v>
          </cell>
        </row>
        <row r="508">
          <cell r="H508" t="str">
            <v>ORDER!</v>
          </cell>
        </row>
        <row r="509">
          <cell r="H509" t="str">
            <v>end</v>
          </cell>
        </row>
        <row r="510">
          <cell r="H510" t="str">
            <v>ORDER!</v>
          </cell>
        </row>
        <row r="511">
          <cell r="H511" t="str">
            <v>end</v>
          </cell>
        </row>
        <row r="512">
          <cell r="H512" t="str">
            <v>ORDER!</v>
          </cell>
        </row>
        <row r="513">
          <cell r="H513" t="str">
            <v>end</v>
          </cell>
        </row>
        <row r="514">
          <cell r="H514" t="str">
            <v>ORDER!</v>
          </cell>
        </row>
        <row r="515">
          <cell r="H515" t="str">
            <v>ORDER!</v>
          </cell>
        </row>
        <row r="516">
          <cell r="H516" t="str">
            <v>ORDER!</v>
          </cell>
        </row>
        <row r="517">
          <cell r="H517" t="str">
            <v>ORDER!</v>
          </cell>
        </row>
        <row r="518">
          <cell r="H518" t="str">
            <v>ORDER!</v>
          </cell>
        </row>
        <row r="519">
          <cell r="H519" t="str">
            <v>end</v>
          </cell>
        </row>
        <row r="520">
          <cell r="H520" t="str">
            <v>ORDER!</v>
          </cell>
        </row>
        <row r="521">
          <cell r="H521" t="str">
            <v>ORDER!</v>
          </cell>
        </row>
        <row r="522">
          <cell r="H522" t="str">
            <v>end</v>
          </cell>
        </row>
        <row r="523">
          <cell r="H523" t="str">
            <v>ORDER!</v>
          </cell>
        </row>
        <row r="524">
          <cell r="H524" t="str">
            <v>ORDER!</v>
          </cell>
        </row>
        <row r="525">
          <cell r="H525" t="str">
            <v>ORDER!</v>
          </cell>
        </row>
        <row r="526">
          <cell r="H526" t="str">
            <v>ORDER!</v>
          </cell>
        </row>
        <row r="527">
          <cell r="H527" t="str">
            <v>ORDER!</v>
          </cell>
        </row>
        <row r="528">
          <cell r="H528" t="str">
            <v>ORDER!</v>
          </cell>
        </row>
        <row r="529">
          <cell r="H529" t="str">
            <v>ORDER!</v>
          </cell>
        </row>
        <row r="530">
          <cell r="H530" t="str">
            <v>ORDER!</v>
          </cell>
        </row>
        <row r="531">
          <cell r="H531" t="str">
            <v>ORDER!</v>
          </cell>
        </row>
        <row r="532">
          <cell r="H532" t="str">
            <v>ORDER!</v>
          </cell>
        </row>
        <row r="533">
          <cell r="H533" t="str">
            <v>ORDER!</v>
          </cell>
        </row>
        <row r="534">
          <cell r="H534" t="str">
            <v>ORDER!</v>
          </cell>
        </row>
        <row r="535">
          <cell r="H535" t="str">
            <v>ORDER!</v>
          </cell>
        </row>
        <row r="536">
          <cell r="H536" t="str">
            <v>ORDER!</v>
          </cell>
        </row>
        <row r="537">
          <cell r="H537" t="str">
            <v>ORDER!</v>
          </cell>
        </row>
        <row r="538">
          <cell r="H538" t="str">
            <v>ORDER!</v>
          </cell>
        </row>
        <row r="539">
          <cell r="H539" t="str">
            <v>ORDER!</v>
          </cell>
        </row>
        <row r="540">
          <cell r="H540" t="str">
            <v>ORDER!</v>
          </cell>
        </row>
        <row r="541">
          <cell r="H541" t="str">
            <v>ORDER!</v>
          </cell>
        </row>
        <row r="542">
          <cell r="H542" t="str">
            <v>ORDER!</v>
          </cell>
        </row>
        <row r="543">
          <cell r="H543" t="str">
            <v>ORDER!</v>
          </cell>
        </row>
        <row r="544">
          <cell r="H544" t="str">
            <v>ORDER!</v>
          </cell>
        </row>
        <row r="545">
          <cell r="H545" t="str">
            <v>ORDER!</v>
          </cell>
        </row>
        <row r="546">
          <cell r="H546" t="str">
            <v>ORDER!</v>
          </cell>
        </row>
        <row r="547">
          <cell r="H547" t="str">
            <v>ORDER!</v>
          </cell>
        </row>
        <row r="548">
          <cell r="H548" t="str">
            <v>end</v>
          </cell>
        </row>
        <row r="549">
          <cell r="H549" t="str">
            <v>ORDER!</v>
          </cell>
        </row>
        <row r="550">
          <cell r="H550" t="str">
            <v>ORDER!</v>
          </cell>
        </row>
        <row r="551">
          <cell r="H551" t="str">
            <v>ORDER!</v>
          </cell>
        </row>
        <row r="552">
          <cell r="H552" t="str">
            <v>ORDER!</v>
          </cell>
        </row>
        <row r="553">
          <cell r="H553" t="str">
            <v>ORDER!</v>
          </cell>
        </row>
        <row r="554">
          <cell r="H554" t="str">
            <v>ORDER!</v>
          </cell>
        </row>
        <row r="555">
          <cell r="H555" t="str">
            <v>ORDER!</v>
          </cell>
        </row>
        <row r="556">
          <cell r="H556" t="str">
            <v>ORDER!</v>
          </cell>
        </row>
      </sheetData>
      <sheetData sheetId="2">
        <row r="2">
          <cell r="C2">
            <v>0</v>
          </cell>
          <cell r="R2">
            <v>366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liexpress.com/item/USB-3-0-2-5-inch-HDD-Enclosure-Hard-External-HDD-SSD-Case-SATA-External-Disk/32809021208.html" TargetMode="External"/><Relationship Id="rId18" Type="http://schemas.openxmlformats.org/officeDocument/2006/relationships/hyperlink" Target="https://www.aliexpress.com/item/Ultra-Thin-Soft-TPU-Gel-Transparent-Crystal-Clear-Silicon-Back-Cover-Phone-Bags-Case-for-samsung/32574403459.html" TargetMode="External"/><Relationship Id="rId26" Type="http://schemas.openxmlformats.org/officeDocument/2006/relationships/hyperlink" Target="https://www.aliexpress.com/item/Reliable-USB-2-0-Card-Reader-for-SD-XD-MMC-MS-CF-SDHC-TF-Micro-SD/32769041913.html" TargetMode="External"/><Relationship Id="rId39" Type="http://schemas.openxmlformats.org/officeDocument/2006/relationships/hyperlink" Target="https://www.aliexpress.com/item/For-Apple-iPhone-7-7-Plus-3-5mm-Earphone-Adapter-Audio-Cable-For-Headphone-Headset-Aux/32792621575.html" TargetMode="External"/><Relationship Id="rId21" Type="http://schemas.openxmlformats.org/officeDocument/2006/relationships/hyperlink" Target="https://www.aliexpress.com/item/1-Piece-Y-SPLITTER-CABLE-FOR-SVGA-VGA-1-PC-to-2-MONITOR-9658/32627605850.html" TargetMode="External"/><Relationship Id="rId34" Type="http://schemas.openxmlformats.org/officeDocument/2006/relationships/hyperlink" Target="https://www.aliexpress.com/item/Mini-Dual-2-Port-12V-USB-Auto-In-Car-Charger-Adapter-Adaptor-Charging-januar13/32788952744.html" TargetMode="External"/><Relationship Id="rId42" Type="http://schemas.openxmlformats.org/officeDocument/2006/relationships/hyperlink" Target="https://www.aliexpress.com/item/2016-Hot-Sale-1m-2m-3m-Noodle-Micro-USB-Data-Sync-Charger-Micro-USB-Cable-for/32734920691.html" TargetMode="External"/><Relationship Id="rId47" Type="http://schemas.openxmlformats.org/officeDocument/2006/relationships/hyperlink" Target="http://www.aliexpress.com/item/9H-Real-Tempered-Glass-For-Vodafone-Smart-Prime-6-Ultra-6-Speed-6-First-6-Screen/32716105878.html?spm=2114.13010208.99999999.261.JV4s5V" TargetMode="External"/><Relationship Id="rId50" Type="http://schemas.openxmlformats.org/officeDocument/2006/relationships/hyperlink" Target="https://www.aliexpress.com/item/Reliable-New-1080p-Full-HD-3-Port-HDMI-Switch-Switcher-Hub-with-Remote-Control-Compatible-with/32789452924.html" TargetMode="External"/><Relationship Id="rId55" Type="http://schemas.openxmlformats.org/officeDocument/2006/relationships/hyperlink" Target="https://www.aliexpress.com/item/Atheros-AR9223-PCI-300M-802-11b-g-n-Wireless-WiFi-Network-Adapter-for-Desktop-2-Antenna/32816576884.html" TargetMode="External"/><Relationship Id="rId7" Type="http://schemas.openxmlformats.org/officeDocument/2006/relationships/hyperlink" Target="https://www.aliexpress.com/item/Clear-Ultra-Thin-Soft-Cover-Case-For-Lenovo-A2010-A319-A328-S90-P70-A6000-A7000-Vibe/32779924978.html" TargetMode="External"/><Relationship Id="rId12" Type="http://schemas.openxmlformats.org/officeDocument/2006/relationships/hyperlink" Target="https://www.aliexpress.com/item/Top-Quality-Portable-Hot-Super-SIM-Card-Reader-Writer-Cloner-Edit-Copy-Backup-GSM-CDMA-USB/32803283870.html" TargetMode="External"/><Relationship Id="rId17" Type="http://schemas.openxmlformats.org/officeDocument/2006/relationships/hyperlink" Target="http://www.aliexpress.com/item/Cell-Phone-Cover-Wallet-Pouch-With-Card-Holder-Protect-Case-For-Lenovo-A536-A-536-A358T/32711133125.html?spm=2114.13010208.99999999.274.gczYLI" TargetMode="External"/><Relationship Id="rId25" Type="http://schemas.openxmlformats.org/officeDocument/2006/relationships/hyperlink" Target="https://www.aliexpress.com/item/2015-Hot-Black-DB25-Parallel-Port-IEEE-1284-Printer-PCI-Controller-Card-Adapter/32576582993.html" TargetMode="External"/><Relationship Id="rId33" Type="http://schemas.openxmlformats.org/officeDocument/2006/relationships/hyperlink" Target="https://www.aliexpress.com/item/Mini-Dual-2-Port-12V-USB-Auto-In-Car-Charger-Adapter-Adaptor-Charging-januar13/32788952744.html?" TargetMode="External"/><Relationship Id="rId38" Type="http://schemas.openxmlformats.org/officeDocument/2006/relationships/hyperlink" Target="https://www.aliexpress.com/item/2-in-1-Micro-USB-Charging-and-Data-Transfer-Cable-For-iPhone-5-5S-6-6S/32766767243.html" TargetMode="External"/><Relationship Id="rId46" Type="http://schemas.openxmlformats.org/officeDocument/2006/relationships/hyperlink" Target="https://www.aliexpress.com/item/For-Huawei-Y5-II-Y511-Y530-Y541-Screen-Premium-Tempered-Glass-9H-Anti-Shatter-Toughened-Protector/32821729514.html?spm=a2g0s.13010208.99999999.269.IVtdQ7" TargetMode="External"/><Relationship Id="rId59" Type="http://schemas.openxmlformats.org/officeDocument/2006/relationships/hyperlink" Target="https://www.aliexpress.com/item/Free-Shipping-5pcs-lot-Micro-SD-SDHC-TF-to-Memory-Stick-MS-Pro-Duo-for-PSP/32334547092.html" TargetMode="External"/><Relationship Id="rId2" Type="http://schemas.openxmlformats.org/officeDocument/2006/relationships/hyperlink" Target="http://www.aliexpress.com/item/Rainbow-Gradient-Color-Silicon-Back-Cover-Cases-for-Xiaomi-Mi4-Mi4s-Mi4C-Mi5-Mi-5-Max/32722438991.html?spm=2114.13010208.99999999.269.fw86Jx" TargetMode="External"/><Relationship Id="rId16" Type="http://schemas.openxmlformats.org/officeDocument/2006/relationships/hyperlink" Target="https://www.aliexpress.com/item/9H-Screen-Protector-Tempered-Glass-Film-For-Lenovo-A2010-A1000-A6000-K3-K30-A7000-K5-K3Note/32773733658.html" TargetMode="External"/><Relationship Id="rId20" Type="http://schemas.openxmlformats.org/officeDocument/2006/relationships/hyperlink" Target="https://www.aliexpress.com/item/High-efficiency-and-low-energy-3-1A-3-in-1-Port-USB-EU-Plug-Home-Travel/32777602855.html" TargetMode="External"/><Relationship Id="rId29" Type="http://schemas.openxmlformats.org/officeDocument/2006/relationships/hyperlink" Target="https://www.aliexpress.com/item/Metal-hemp-rope-braided-USB-Charging-Cable-For-iPhone-5-5s-6s-6-7-Plus-Mobile/32749485156.html" TargetMode="External"/><Relationship Id="rId41" Type="http://schemas.openxmlformats.org/officeDocument/2006/relationships/hyperlink" Target="https://www.aliexpress.com/item/1PCS-CH340-module-instead-of-PL2303-CH340G-RS232-to-TTL-module-upgrade-USB-to-serial-port/32761423124.html" TargetMode="External"/><Relationship Id="rId54" Type="http://schemas.openxmlformats.org/officeDocument/2006/relationships/hyperlink" Target="https://www.aliexpress.com/item/9H-Ttempered-glass-For-Samsung-Galaxy-Grand-prime-J1-J3-J5-J7-A3-A5-A7-A500/32799801881.html" TargetMode="External"/><Relationship Id="rId1" Type="http://schemas.openxmlformats.org/officeDocument/2006/relationships/hyperlink" Target="http://www.aliexpress.com/item/YOC-Hot-4-Channel-8738-Chip-3D-Audio-Stereo-PCI-Sound-Card-Win7-64-Bit/32689878366.html" TargetMode="External"/><Relationship Id="rId6" Type="http://schemas.openxmlformats.org/officeDocument/2006/relationships/hyperlink" Target="https://www.aliexpress.com/item/High-Quality-Mini-IR-Remote-5-Port-HDMI-Switch-5-in-1-Switcher-HDMI-Splitter-HDMI/32695432321.html" TargetMode="External"/><Relationship Id="rId11" Type="http://schemas.openxmlformats.org/officeDocument/2006/relationships/hyperlink" Target="https://www.aliexpress.com/item/Trendy-Retro-Novelty-Unisex-Cool-Pixel-Glasses-Pixelated-Style-Square-Sunglasses/32653134784.html" TargetMode="External"/><Relationship Id="rId24" Type="http://schemas.openxmlformats.org/officeDocument/2006/relationships/hyperlink" Target="https://www.aliexpress.com/item/1Pcs-Mini-1-8-Micro-SATA-MSATA-TO-7-15-2-5-inch-SATA-Adapter-Converter/32811571579.html" TargetMode="External"/><Relationship Id="rId32" Type="http://schemas.openxmlformats.org/officeDocument/2006/relationships/hyperlink" Target="https://www.aliexpress.com/item/9H-Tempered-Glass-Film-Screen-Protector-For-Sony-Xperia-X-X-performance-Z-L36h-Z1-Z2/32714389674.html" TargetMode="External"/><Relationship Id="rId37" Type="http://schemas.openxmlformats.org/officeDocument/2006/relationships/hyperlink" Target="https://www.aliexpress.com/item/Express-Card-34mm-to-RS232-Serial-Port-Adapter-ExpressCard-Laptop-Notebook/32633808783.html" TargetMode="External"/><Relationship Id="rId40" Type="http://schemas.openxmlformats.org/officeDocument/2006/relationships/hyperlink" Target="https://www.aliexpress.com/item/1-pcs-date-cable-for-Samsung-Galaxy-Note-3-S5-Micro-USB-3-0-Data-Charger/32791309618.html" TargetMode="External"/><Relationship Id="rId45" Type="http://schemas.openxmlformats.org/officeDocument/2006/relationships/hyperlink" Target="http://www.aliexpress.com/item/Sport-Earphones-Earbuds-Running-Stereo-Headphones-EarHook-Headset-Handsfree-For-All-Mobile-Phone-High-quality-Bass/32666535357.html" TargetMode="External"/><Relationship Id="rId53" Type="http://schemas.openxmlformats.org/officeDocument/2006/relationships/hyperlink" Target="https://www.aliexpress.com/item/5PCS-DVI-I-24-5-Male-to-VGA-SVGA-HD-15-Pin-Female-Video-Card-Monitor/32751795513.html" TargetMode="External"/><Relationship Id="rId58" Type="http://schemas.openxmlformats.org/officeDocument/2006/relationships/hyperlink" Target="https://www.aliexpress.com/item/Slim-and-Portable-USB-2-0-Enclosure-External-Hard-Case-for-SATA-2-5-Hard-Disk/32706039023.html" TargetMode="External"/><Relationship Id="rId5" Type="http://schemas.openxmlformats.org/officeDocument/2006/relationships/hyperlink" Target="https://www.aliexpress.com/item/Hot-SATA-Power-Cable-15-Pin-To-6-Pin-PCI-EXPRESS-PCI-E-Sata-Graphics-Converter/32785448024.html?" TargetMode="External"/><Relationship Id="rId15" Type="http://schemas.openxmlformats.org/officeDocument/2006/relationships/hyperlink" Target="https://www.aliexpress.com/item/2017-New-Arrival-USB-3-0-to-SATA-Adapter-Cable-Converter-22-pin-For-2-5/32802062114.html" TargetMode="External"/><Relationship Id="rId23" Type="http://schemas.openxmlformats.org/officeDocument/2006/relationships/hyperlink" Target="https://www.aliexpress.com/item/ORICO-Transparent-HDD-Case-2-5-inch-USB3-0-to-Sata-3-0-Tool-Free-5/32757373242.html" TargetMode="External"/><Relationship Id="rId28" Type="http://schemas.openxmlformats.org/officeDocument/2006/relationships/hyperlink" Target="https://www.aliexpress.com/item/Atheros-AR9223-PCI-300M-802-11b-g-n-Wireless-WiFi-Network-Adapter-for-Desktop-2-Antenna/32816576884.html" TargetMode="External"/><Relationship Id="rId36" Type="http://schemas.openxmlformats.org/officeDocument/2006/relationships/hyperlink" Target="https://www.aliexpress.com/item/SATA-Power-Cable-15-Pin-To-6-Pin-PCI-EXPRESS-PCI-E-Sata-Graphics-Converter-Adapter/32810588491.html" TargetMode="External"/><Relationship Id="rId49" Type="http://schemas.openxmlformats.org/officeDocument/2006/relationships/hyperlink" Target="https://www.aliexpress.com/item/1PC-White-USB-C-Type-C-To-Micro-USB-Data-Charging-Adapter-Converter-For-Huawei-P9/32809481067.html" TargetMode="External"/><Relationship Id="rId57" Type="http://schemas.openxmlformats.org/officeDocument/2006/relationships/hyperlink" Target="https://www.aliexpress.com/item/Marking-Style-High-Quality-8pin-Compatible-with-Charger-Transfer-Data-Universal-Cable-for-iPhone-6/32619299093.html" TargetMode="External"/><Relationship Id="rId10" Type="http://schemas.openxmlformats.org/officeDocument/2006/relationships/hyperlink" Target="https://www.aliexpress.com/item/2-Dual-Port-USB-3-0-HUB-Express-Card-ExpressCard-54mm-Hidden-Adapter-for-Laptop/32708475595.html" TargetMode="External"/><Relationship Id="rId19" Type="http://schemas.openxmlformats.org/officeDocument/2006/relationships/hyperlink" Target="https://www.aliexpress.com/item/Hot-Sale-3-1A-3-Port-USB-EU-US-Plug-Home-Travel-Wall-Charger-AC-Power/32778944669.html" TargetMode="External"/><Relationship Id="rId31" Type="http://schemas.openxmlformats.org/officeDocument/2006/relationships/hyperlink" Target="https://www.aliexpress.com/item/0-26mm-Anti-Explosion-9H-Tempered-Glass-for-Lenovo-A8-A606-A916-S60-S90-S850-A2010/32730651119.html" TargetMode="External"/><Relationship Id="rId44" Type="http://schemas.openxmlformats.org/officeDocument/2006/relationships/hyperlink" Target="https://www.aliexpress.com/item/9H-Ttempered-glass-For-Samsung-Galaxy-Grand-prime-J1-J3-J5-J7-A3-A5-A7-A500/32799801881.html" TargetMode="External"/><Relationship Id="rId52" Type="http://schemas.openxmlformats.org/officeDocument/2006/relationships/hyperlink" Target="http://www.aliexpress.com/item/YOC-Hot-4-Channel-8738-Chip-3D-Audio-Stereo-PCI-Sound-Card-Win7-64-Bit/32689878366.html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https://www.aliexpress.com/item/Metal-hemp-rope-braided-USB-Charging-Cable-For-iPhone-5-5s-6s-6-7-Plus-Mobile/32749485156.html" TargetMode="External"/><Relationship Id="rId9" Type="http://schemas.openxmlformats.org/officeDocument/2006/relationships/hyperlink" Target="https://www.aliexpress.com/item/New-Protector-Case-For-Lenovo-A2800d-A2800-4-0-inch-TPU-back-cover-Silicon-Soft-Cover/32649397796.html" TargetMode="External"/><Relationship Id="rId14" Type="http://schemas.openxmlformats.org/officeDocument/2006/relationships/hyperlink" Target="https://www.aliexpress.com/item/New-USB-2-0-to-IDE-SATA-Converter-Adapter-Cable-for-2-5-3-5/32575247666.html" TargetMode="External"/><Relationship Id="rId22" Type="http://schemas.openxmlformats.org/officeDocument/2006/relationships/hyperlink" Target="https://www.aliexpress.com/item/3-Colors-2-5-USB-3-0-SATA-HD-Box-1TB-HDD-Hard-Drive-External-Enclosure/32742179833.html" TargetMode="External"/><Relationship Id="rId27" Type="http://schemas.openxmlformats.org/officeDocument/2006/relationships/hyperlink" Target="https://www.aliexpress.com/item/EU-Plug-5V-2A-Micro-USB-Charger-Adapter-Cable-Power-Supply-for-Raspberry-Pi-B-B/32789199577.html" TargetMode="External"/><Relationship Id="rId30" Type="http://schemas.openxmlformats.org/officeDocument/2006/relationships/hyperlink" Target="https://www.aliexpress.com/item/1pc-7MM-thickness-Enclosure-B-Key-M-2-NGFF-SSD-to-2-5-SATA-Converter-Adapter/32799080654.htm" TargetMode="External"/><Relationship Id="rId35" Type="http://schemas.openxmlformats.org/officeDocument/2006/relationships/hyperlink" Target="https://www.aliexpress.com/item/1PC-White-USB-C-Type-C-To-Micro-USB-Data-Charging-Adapter-Converter-For-Huawei-P9/32809481067.html" TargetMode="External"/><Relationship Id="rId43" Type="http://schemas.openxmlformats.org/officeDocument/2006/relationships/hyperlink" Target="https://www.aliexpress.com/item/Free-Shipping-5pcs-lot-Micro-SD-SDHC-TF-to-Memory-Stick-MS-Pro-Duo-for-PSP/32334547092.html" TargetMode="External"/><Relationship Id="rId48" Type="http://schemas.openxmlformats.org/officeDocument/2006/relationships/hyperlink" Target="https://www.aliexpress.com/item/Digital-Camera-USB-Cable-for-Sony-MD3-T99C-T99DC-W350-W350DTX5-W380-W390-WX5C/32241721654.html" TargetMode="External"/><Relationship Id="rId56" Type="http://schemas.openxmlformats.org/officeDocument/2006/relationships/hyperlink" Target="https://www.aliexpress.com/item/PCI-E-5-1-Sound-6-port-sound-card-CMI8738-cinema-stereo-Surround-Sound-Card/32753617582.html" TargetMode="External"/><Relationship Id="rId8" Type="http://schemas.openxmlformats.org/officeDocument/2006/relationships/hyperlink" Target="https://www.aliexpress.com/item/Compact-Flash-CF-to-PC-Card-PCMCIA-Adapter-Cards-Reader-for-Laptop-Notebook-Drop-shipping/32685850857.html" TargetMode="External"/><Relationship Id="rId51" Type="http://schemas.openxmlformats.org/officeDocument/2006/relationships/hyperlink" Target="https://www.aliexpress.com/item/MOSUNX-Futural-Digital-Hot-Selling-Hard-Disk-Drive-for-SATA-22Pin-to-for-eSATA-Data-USB/32804141093.htm" TargetMode="External"/><Relationship Id="rId3" Type="http://schemas.openxmlformats.org/officeDocument/2006/relationships/hyperlink" Target="https://www.aliexpress.com/item/1-PC-Mini-Hands-Free-Clip-On-Lapel-Microphone-Mic-For-PC-Notebook-Laptop-Skype-3/32769204482.html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liexpress.com/item/USB-3-0-2-5-inch-HDD-Enclosure-Hard-External-HDD-SSD-Case-SATA-External-Disk/32809021208.html" TargetMode="External"/><Relationship Id="rId18" Type="http://schemas.openxmlformats.org/officeDocument/2006/relationships/hyperlink" Target="https://www.aliexpress.com/item/Ultra-Thin-Soft-TPU-Gel-Transparent-Crystal-Clear-Silicon-Back-Cover-Phone-Bags-Case-for-samsung/32574403459.html" TargetMode="External"/><Relationship Id="rId26" Type="http://schemas.openxmlformats.org/officeDocument/2006/relationships/hyperlink" Target="https://www.aliexpress.com/item/Reliable-USB-2-0-Card-Reader-for-SD-XD-MMC-MS-CF-SDHC-TF-Micro-SD/32769041913.html" TargetMode="External"/><Relationship Id="rId39" Type="http://schemas.openxmlformats.org/officeDocument/2006/relationships/hyperlink" Target="https://www.aliexpress.com/item/For-Apple-iPhone-7-7-Plus-3-5mm-Earphone-Adapter-Audio-Cable-For-Headphone-Headset-Aux/32792621575.html" TargetMode="External"/><Relationship Id="rId21" Type="http://schemas.openxmlformats.org/officeDocument/2006/relationships/hyperlink" Target="https://www.aliexpress.com/item/1-Piece-Y-SPLITTER-CABLE-FOR-SVGA-VGA-1-PC-to-2-MONITOR-9658/32627605850.html" TargetMode="External"/><Relationship Id="rId34" Type="http://schemas.openxmlformats.org/officeDocument/2006/relationships/hyperlink" Target="https://www.aliexpress.com/item/Mini-Dual-2-Port-12V-USB-Auto-In-Car-Charger-Adapter-Adaptor-Charging-januar13/32788952744.html" TargetMode="External"/><Relationship Id="rId42" Type="http://schemas.openxmlformats.org/officeDocument/2006/relationships/hyperlink" Target="https://www.aliexpress.com/item/2016-Hot-Sale-1m-2m-3m-Noodle-Micro-USB-Data-Sync-Charger-Micro-USB-Cable-for/32734920691.html" TargetMode="External"/><Relationship Id="rId47" Type="http://schemas.openxmlformats.org/officeDocument/2006/relationships/hyperlink" Target="http://www.aliexpress.com/item/9H-Real-Tempered-Glass-For-Vodafone-Smart-Prime-6-Ultra-6-Speed-6-First-6-Screen/32716105878.html?spm=2114.13010208.99999999.261.JV4s5V" TargetMode="External"/><Relationship Id="rId50" Type="http://schemas.openxmlformats.org/officeDocument/2006/relationships/hyperlink" Target="https://www.aliexpress.com/item/Reliable-New-1080p-Full-HD-3-Port-HDMI-Switch-Switcher-Hub-with-Remote-Control-Compatible-with/32789452924.html" TargetMode="External"/><Relationship Id="rId55" Type="http://schemas.openxmlformats.org/officeDocument/2006/relationships/hyperlink" Target="https://www.aliexpress.com/item/Atheros-AR9223-PCI-300M-802-11b-g-n-Wireless-WiFi-Network-Adapter-for-Desktop-2-Antenna/32816576884.html" TargetMode="External"/><Relationship Id="rId7" Type="http://schemas.openxmlformats.org/officeDocument/2006/relationships/hyperlink" Target="https://www.aliexpress.com/item/Clear-Ultra-Thin-Soft-Cover-Case-For-Lenovo-A2010-A319-A328-S90-P70-A6000-A7000-Vibe/32779924978.html" TargetMode="External"/><Relationship Id="rId12" Type="http://schemas.openxmlformats.org/officeDocument/2006/relationships/hyperlink" Target="https://www.aliexpress.com/item/Top-Quality-Portable-Hot-Super-SIM-Card-Reader-Writer-Cloner-Edit-Copy-Backup-GSM-CDMA-USB/32803283870.html" TargetMode="External"/><Relationship Id="rId17" Type="http://schemas.openxmlformats.org/officeDocument/2006/relationships/hyperlink" Target="http://www.aliexpress.com/item/Cell-Phone-Cover-Wallet-Pouch-With-Card-Holder-Protect-Case-For-Lenovo-A536-A-536-A358T/32711133125.html?spm=2114.13010208.99999999.274.gczYLI" TargetMode="External"/><Relationship Id="rId25" Type="http://schemas.openxmlformats.org/officeDocument/2006/relationships/hyperlink" Target="https://www.aliexpress.com/item/2015-Hot-Black-DB25-Parallel-Port-IEEE-1284-Printer-PCI-Controller-Card-Adapter/32576582993.html" TargetMode="External"/><Relationship Id="rId33" Type="http://schemas.openxmlformats.org/officeDocument/2006/relationships/hyperlink" Target="https://www.aliexpress.com/item/Mini-Dual-2-Port-12V-USB-Auto-In-Car-Charger-Adapter-Adaptor-Charging-januar13/32788952744.html?" TargetMode="External"/><Relationship Id="rId38" Type="http://schemas.openxmlformats.org/officeDocument/2006/relationships/hyperlink" Target="https://www.aliexpress.com/item/2-in-1-Micro-USB-Charging-and-Data-Transfer-Cable-For-iPhone-5-5S-6-6S/32766767243.html" TargetMode="External"/><Relationship Id="rId46" Type="http://schemas.openxmlformats.org/officeDocument/2006/relationships/hyperlink" Target="https://www.aliexpress.com/item/For-Huawei-Y5-II-Y511-Y530-Y541-Screen-Premium-Tempered-Glass-9H-Anti-Shatter-Toughened-Protector/32821729514.html?spm=a2g0s.13010208.99999999.269.IVtdQ7" TargetMode="External"/><Relationship Id="rId59" Type="http://schemas.openxmlformats.org/officeDocument/2006/relationships/hyperlink" Target="https://www.aliexpress.com/item/Free-Shipping-5pcs-lot-Micro-SD-SDHC-TF-to-Memory-Stick-MS-Pro-Duo-for-PSP/32334547092.html" TargetMode="External"/><Relationship Id="rId2" Type="http://schemas.openxmlformats.org/officeDocument/2006/relationships/hyperlink" Target="http://www.aliexpress.com/item/Rainbow-Gradient-Color-Silicon-Back-Cover-Cases-for-Xiaomi-Mi4-Mi4s-Mi4C-Mi5-Mi-5-Max/32722438991.html?spm=2114.13010208.99999999.269.fw86Jx" TargetMode="External"/><Relationship Id="rId16" Type="http://schemas.openxmlformats.org/officeDocument/2006/relationships/hyperlink" Target="https://www.aliexpress.com/item/9H-Screen-Protector-Tempered-Glass-Film-For-Lenovo-A2010-A1000-A6000-K3-K30-A7000-K5-K3Note/32773733658.html" TargetMode="External"/><Relationship Id="rId20" Type="http://schemas.openxmlformats.org/officeDocument/2006/relationships/hyperlink" Target="https://www.aliexpress.com/item/High-efficiency-and-low-energy-3-1A-3-in-1-Port-USB-EU-Plug-Home-Travel/32777602855.html" TargetMode="External"/><Relationship Id="rId29" Type="http://schemas.openxmlformats.org/officeDocument/2006/relationships/hyperlink" Target="https://www.aliexpress.com/item/Metal-hemp-rope-braided-USB-Charging-Cable-For-iPhone-5-5s-6s-6-7-Plus-Mobile/32749485156.html" TargetMode="External"/><Relationship Id="rId41" Type="http://schemas.openxmlformats.org/officeDocument/2006/relationships/hyperlink" Target="https://www.aliexpress.com/item/1PCS-CH340-module-instead-of-PL2303-CH340G-RS232-to-TTL-module-upgrade-USB-to-serial-port/32761423124.html" TargetMode="External"/><Relationship Id="rId54" Type="http://schemas.openxmlformats.org/officeDocument/2006/relationships/hyperlink" Target="https://www.aliexpress.com/item/9H-Ttempered-glass-For-Samsung-Galaxy-Grand-prime-J1-J3-J5-J7-A3-A5-A7-A500/32799801881.html" TargetMode="External"/><Relationship Id="rId1" Type="http://schemas.openxmlformats.org/officeDocument/2006/relationships/hyperlink" Target="http://www.aliexpress.com/item/YOC-Hot-4-Channel-8738-Chip-3D-Audio-Stereo-PCI-Sound-Card-Win7-64-Bit/32689878366.html" TargetMode="External"/><Relationship Id="rId6" Type="http://schemas.openxmlformats.org/officeDocument/2006/relationships/hyperlink" Target="https://www.aliexpress.com/item/High-Quality-Mini-IR-Remote-5-Port-HDMI-Switch-5-in-1-Switcher-HDMI-Splitter-HDMI/32695432321.html" TargetMode="External"/><Relationship Id="rId11" Type="http://schemas.openxmlformats.org/officeDocument/2006/relationships/hyperlink" Target="https://www.aliexpress.com/item/Trendy-Retro-Novelty-Unisex-Cool-Pixel-Glasses-Pixelated-Style-Square-Sunglasses/32653134784.html" TargetMode="External"/><Relationship Id="rId24" Type="http://schemas.openxmlformats.org/officeDocument/2006/relationships/hyperlink" Target="https://www.aliexpress.com/item/1Pcs-Mini-1-8-Micro-SATA-MSATA-TO-7-15-2-5-inch-SATA-Adapter-Converter/32811571579.html" TargetMode="External"/><Relationship Id="rId32" Type="http://schemas.openxmlformats.org/officeDocument/2006/relationships/hyperlink" Target="https://www.aliexpress.com/item/9H-Tempered-Glass-Film-Screen-Protector-For-Sony-Xperia-X-X-performance-Z-L36h-Z1-Z2/32714389674.html" TargetMode="External"/><Relationship Id="rId37" Type="http://schemas.openxmlformats.org/officeDocument/2006/relationships/hyperlink" Target="https://www.aliexpress.com/item/Express-Card-34mm-to-RS232-Serial-Port-Adapter-ExpressCard-Laptop-Notebook/32633808783.html" TargetMode="External"/><Relationship Id="rId40" Type="http://schemas.openxmlformats.org/officeDocument/2006/relationships/hyperlink" Target="https://www.aliexpress.com/item/1-pcs-date-cable-for-Samsung-Galaxy-Note-3-S5-Micro-USB-3-0-Data-Charger/32791309618.html" TargetMode="External"/><Relationship Id="rId45" Type="http://schemas.openxmlformats.org/officeDocument/2006/relationships/hyperlink" Target="http://www.aliexpress.com/item/Sport-Earphones-Earbuds-Running-Stereo-Headphones-EarHook-Headset-Handsfree-For-All-Mobile-Phone-High-quality-Bass/32666535357.html" TargetMode="External"/><Relationship Id="rId53" Type="http://schemas.openxmlformats.org/officeDocument/2006/relationships/hyperlink" Target="https://www.aliexpress.com/item/5PCS-DVI-I-24-5-Male-to-VGA-SVGA-HD-15-Pin-Female-Video-Card-Monitor/32751795513.html" TargetMode="External"/><Relationship Id="rId58" Type="http://schemas.openxmlformats.org/officeDocument/2006/relationships/hyperlink" Target="https://www.aliexpress.com/item/Slim-and-Portable-USB-2-0-Enclosure-External-Hard-Case-for-SATA-2-5-Hard-Disk/32706039023.html" TargetMode="External"/><Relationship Id="rId5" Type="http://schemas.openxmlformats.org/officeDocument/2006/relationships/hyperlink" Target="https://www.aliexpress.com/item/Hot-SATA-Power-Cable-15-Pin-To-6-Pin-PCI-EXPRESS-PCI-E-Sata-Graphics-Converter/32785448024.html?" TargetMode="External"/><Relationship Id="rId15" Type="http://schemas.openxmlformats.org/officeDocument/2006/relationships/hyperlink" Target="https://www.aliexpress.com/item/2017-New-Arrival-USB-3-0-to-SATA-Adapter-Cable-Converter-22-pin-For-2-5/32802062114.html" TargetMode="External"/><Relationship Id="rId23" Type="http://schemas.openxmlformats.org/officeDocument/2006/relationships/hyperlink" Target="https://www.aliexpress.com/item/ORICO-Transparent-HDD-Case-2-5-inch-USB3-0-to-Sata-3-0-Tool-Free-5/32757373242.html" TargetMode="External"/><Relationship Id="rId28" Type="http://schemas.openxmlformats.org/officeDocument/2006/relationships/hyperlink" Target="https://www.aliexpress.com/item/Atheros-AR9223-PCI-300M-802-11b-g-n-Wireless-WiFi-Network-Adapter-for-Desktop-2-Antenna/32816576884.html" TargetMode="External"/><Relationship Id="rId36" Type="http://schemas.openxmlformats.org/officeDocument/2006/relationships/hyperlink" Target="https://www.aliexpress.com/item/SATA-Power-Cable-15-Pin-To-6-Pin-PCI-EXPRESS-PCI-E-Sata-Graphics-Converter-Adapter/32810588491.html" TargetMode="External"/><Relationship Id="rId49" Type="http://schemas.openxmlformats.org/officeDocument/2006/relationships/hyperlink" Target="https://www.aliexpress.com/item/1PC-White-USB-C-Type-C-To-Micro-USB-Data-Charging-Adapter-Converter-For-Huawei-P9/32809481067.html" TargetMode="External"/><Relationship Id="rId57" Type="http://schemas.openxmlformats.org/officeDocument/2006/relationships/hyperlink" Target="https://www.aliexpress.com/item/Marking-Style-High-Quality-8pin-Compatible-with-Charger-Transfer-Data-Universal-Cable-for-iPhone-6/32619299093.html" TargetMode="External"/><Relationship Id="rId10" Type="http://schemas.openxmlformats.org/officeDocument/2006/relationships/hyperlink" Target="https://www.aliexpress.com/item/2-Dual-Port-USB-3-0-HUB-Express-Card-ExpressCard-54mm-Hidden-Adapter-for-Laptop/32708475595.html" TargetMode="External"/><Relationship Id="rId19" Type="http://schemas.openxmlformats.org/officeDocument/2006/relationships/hyperlink" Target="https://www.aliexpress.com/item/Hot-Sale-3-1A-3-Port-USB-EU-US-Plug-Home-Travel-Wall-Charger-AC-Power/32778944669.html" TargetMode="External"/><Relationship Id="rId31" Type="http://schemas.openxmlformats.org/officeDocument/2006/relationships/hyperlink" Target="https://www.aliexpress.com/item/0-26mm-Anti-Explosion-9H-Tempered-Glass-for-Lenovo-A8-A606-A916-S60-S90-S850-A2010/32730651119.html" TargetMode="External"/><Relationship Id="rId44" Type="http://schemas.openxmlformats.org/officeDocument/2006/relationships/hyperlink" Target="https://www.aliexpress.com/item/9H-Ttempered-glass-For-Samsung-Galaxy-Grand-prime-J1-J3-J5-J7-A3-A5-A7-A500/32799801881.html" TargetMode="External"/><Relationship Id="rId52" Type="http://schemas.openxmlformats.org/officeDocument/2006/relationships/hyperlink" Target="http://www.aliexpress.com/item/YOC-Hot-4-Channel-8738-Chip-3D-Audio-Stereo-PCI-Sound-Card-Win7-64-Bit/32689878366.html" TargetMode="External"/><Relationship Id="rId60" Type="http://schemas.openxmlformats.org/officeDocument/2006/relationships/printerSettings" Target="../printerSettings/printerSettings2.bin"/><Relationship Id="rId4" Type="http://schemas.openxmlformats.org/officeDocument/2006/relationships/hyperlink" Target="https://www.aliexpress.com/item/Metal-hemp-rope-braided-USB-Charging-Cable-For-iPhone-5-5s-6s-6-7-Plus-Mobile/32749485156.html" TargetMode="External"/><Relationship Id="rId9" Type="http://schemas.openxmlformats.org/officeDocument/2006/relationships/hyperlink" Target="https://www.aliexpress.com/item/New-Protector-Case-For-Lenovo-A2800d-A2800-4-0-inch-TPU-back-cover-Silicon-Soft-Cover/32649397796.html" TargetMode="External"/><Relationship Id="rId14" Type="http://schemas.openxmlformats.org/officeDocument/2006/relationships/hyperlink" Target="https://www.aliexpress.com/item/New-USB-2-0-to-IDE-SATA-Converter-Adapter-Cable-for-2-5-3-5/32575247666.html" TargetMode="External"/><Relationship Id="rId22" Type="http://schemas.openxmlformats.org/officeDocument/2006/relationships/hyperlink" Target="https://www.aliexpress.com/item/3-Colors-2-5-USB-3-0-SATA-HD-Box-1TB-HDD-Hard-Drive-External-Enclosure/32742179833.html" TargetMode="External"/><Relationship Id="rId27" Type="http://schemas.openxmlformats.org/officeDocument/2006/relationships/hyperlink" Target="https://www.aliexpress.com/item/EU-Plug-5V-2A-Micro-USB-Charger-Adapter-Cable-Power-Supply-for-Raspberry-Pi-B-B/32789199577.html" TargetMode="External"/><Relationship Id="rId30" Type="http://schemas.openxmlformats.org/officeDocument/2006/relationships/hyperlink" Target="https://www.aliexpress.com/item/1pc-7MM-thickness-Enclosure-B-Key-M-2-NGFF-SSD-to-2-5-SATA-Converter-Adapter/32799080654.htm" TargetMode="External"/><Relationship Id="rId35" Type="http://schemas.openxmlformats.org/officeDocument/2006/relationships/hyperlink" Target="https://www.aliexpress.com/item/1PC-White-USB-C-Type-C-To-Micro-USB-Data-Charging-Adapter-Converter-For-Huawei-P9/32809481067.html" TargetMode="External"/><Relationship Id="rId43" Type="http://schemas.openxmlformats.org/officeDocument/2006/relationships/hyperlink" Target="https://www.aliexpress.com/item/Free-Shipping-5pcs-lot-Micro-SD-SDHC-TF-to-Memory-Stick-MS-Pro-Duo-for-PSP/32334547092.html" TargetMode="External"/><Relationship Id="rId48" Type="http://schemas.openxmlformats.org/officeDocument/2006/relationships/hyperlink" Target="https://www.aliexpress.com/item/Digital-Camera-USB-Cable-for-Sony-MD3-T99C-T99DC-W350-W350DTX5-W380-W390-WX5C/32241721654.html" TargetMode="External"/><Relationship Id="rId56" Type="http://schemas.openxmlformats.org/officeDocument/2006/relationships/hyperlink" Target="https://www.aliexpress.com/item/PCI-E-5-1-Sound-6-port-sound-card-CMI8738-cinema-stereo-Surround-Sound-Card/32753617582.html" TargetMode="External"/><Relationship Id="rId8" Type="http://schemas.openxmlformats.org/officeDocument/2006/relationships/hyperlink" Target="https://www.aliexpress.com/item/Compact-Flash-CF-to-PC-Card-PCMCIA-Adapter-Cards-Reader-for-Laptop-Notebook-Drop-shipping/32685850857.html" TargetMode="External"/><Relationship Id="rId51" Type="http://schemas.openxmlformats.org/officeDocument/2006/relationships/hyperlink" Target="https://www.aliexpress.com/item/MOSUNX-Futural-Digital-Hot-Selling-Hard-Disk-Drive-for-SATA-22Pin-to-for-eSATA-Data-USB/32804141093.htm" TargetMode="External"/><Relationship Id="rId3" Type="http://schemas.openxmlformats.org/officeDocument/2006/relationships/hyperlink" Target="https://www.aliexpress.com/item/1-PC-Mini-Hands-Free-Clip-On-Lapel-Microphone-Mic-For-PC-Notebook-Laptop-Skype-3/3276920448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indexed="11"/>
  </sheetPr>
  <dimension ref="A1:AX2480"/>
  <sheetViews>
    <sheetView zoomScale="85" zoomScaleNormal="85" workbookViewId="0">
      <pane ySplit="3" topLeftCell="A2442" activePane="bottomLeft" state="frozen"/>
      <selection activeCell="C4271" sqref="C4271"/>
      <selection pane="bottomLeft" activeCell="R2473" sqref="R2473"/>
    </sheetView>
  </sheetViews>
  <sheetFormatPr defaultRowHeight="13.5" x14ac:dyDescent="0.25"/>
  <cols>
    <col min="1" max="1" width="8.85546875" style="25" bestFit="1" customWidth="1"/>
    <col min="2" max="2" width="4.5703125" style="24" customWidth="1"/>
    <col min="3" max="3" width="41.5703125" style="23" customWidth="1"/>
    <col min="4" max="4" width="2.7109375" style="22" customWidth="1"/>
    <col min="5" max="5" width="5.85546875" style="21" customWidth="1"/>
    <col min="6" max="6" width="4.5703125" style="1" customWidth="1"/>
    <col min="7" max="7" width="2" style="20" customWidth="1"/>
    <col min="8" max="8" width="6.85546875" style="19" customWidth="1"/>
    <col min="9" max="9" width="2.5703125" style="18" customWidth="1"/>
    <col min="10" max="10" width="6" style="17" customWidth="1"/>
    <col min="11" max="11" width="5.85546875" style="16" customWidth="1"/>
    <col min="12" max="12" width="9.140625" style="15" customWidth="1"/>
    <col min="13" max="13" width="3.140625" style="14" customWidth="1"/>
    <col min="14" max="14" width="10.28515625" style="13" bestFit="1" customWidth="1"/>
    <col min="15" max="15" width="10.28515625" style="12" bestFit="1" customWidth="1"/>
    <col min="16" max="16" width="10.28515625" style="11" customWidth="1"/>
    <col min="17" max="19" width="8" style="10" customWidth="1"/>
    <col min="20" max="20" width="5.42578125" style="10" customWidth="1"/>
    <col min="21" max="21" width="5.42578125" style="9" customWidth="1"/>
    <col min="22" max="22" width="7.140625" style="8" customWidth="1"/>
    <col min="23" max="23" width="8.140625" style="7" customWidth="1"/>
    <col min="24" max="24" width="7.140625" style="4" hidden="1" customWidth="1"/>
    <col min="25" max="25" width="7.85546875" style="6" bestFit="1" customWidth="1"/>
    <col min="26" max="26" width="4.42578125" style="5" customWidth="1"/>
    <col min="27" max="29" width="7.85546875" style="4" customWidth="1"/>
    <col min="30" max="30" width="7.85546875" style="3" customWidth="1"/>
    <col min="31" max="31" width="10" style="2" customWidth="1"/>
    <col min="32" max="32" width="9.140625" style="1"/>
    <col min="33" max="33" width="8.5703125" style="1" bestFit="1" customWidth="1"/>
    <col min="34" max="34" width="10" style="1" bestFit="1" customWidth="1"/>
    <col min="35" max="35" width="8.42578125" style="1" bestFit="1" customWidth="1"/>
    <col min="36" max="46" width="9.140625" style="1"/>
  </cols>
  <sheetData>
    <row r="1" spans="1:36" s="1" customFormat="1" ht="16.5" thickBot="1" x14ac:dyDescent="0.3">
      <c r="A1" s="102"/>
      <c r="B1" s="102"/>
      <c r="C1" s="101">
        <f ca="1">C2+[1]špička!C2</f>
        <v>0</v>
      </c>
      <c r="D1" s="100"/>
      <c r="E1" s="99"/>
      <c r="F1" s="98">
        <f ca="1">H1-G1</f>
        <v>43233</v>
      </c>
      <c r="G1" s="20">
        <f ca="1">WEEKDAY(H1,2)</f>
        <v>7</v>
      </c>
      <c r="H1" s="97">
        <f ca="1">TODAY()</f>
        <v>43240</v>
      </c>
      <c r="I1" s="18"/>
      <c r="J1" s="17"/>
      <c r="K1" s="16"/>
      <c r="L1" s="15" t="s">
        <v>7098</v>
      </c>
      <c r="M1" s="14"/>
      <c r="N1" s="96" t="s">
        <v>7097</v>
      </c>
      <c r="O1" s="95" t="s">
        <v>7096</v>
      </c>
      <c r="P1" s="94" t="s">
        <v>7065</v>
      </c>
      <c r="Q1" s="93" t="s">
        <v>7095</v>
      </c>
      <c r="R1" s="93" t="s">
        <v>7094</v>
      </c>
      <c r="S1" s="93" t="s">
        <v>7093</v>
      </c>
      <c r="T1" s="93" t="s">
        <v>7092</v>
      </c>
      <c r="U1" s="92"/>
      <c r="V1" s="8" t="s">
        <v>7091</v>
      </c>
      <c r="W1" s="91">
        <f ca="1">TODAY()</f>
        <v>43240</v>
      </c>
      <c r="X1" s="4" t="s">
        <v>7090</v>
      </c>
      <c r="Y1" s="90" t="s">
        <v>7089</v>
      </c>
      <c r="Z1" s="89"/>
      <c r="AA1" s="4"/>
      <c r="AB1" s="88" t="s">
        <v>7088</v>
      </c>
      <c r="AC1" s="87"/>
      <c r="AD1" s="86"/>
      <c r="AE1" s="85">
        <f ca="1">COUNTIF(AE4:AE6767,"&gt;1")</f>
        <v>0</v>
      </c>
      <c r="AF1" s="1" t="s">
        <v>7087</v>
      </c>
      <c r="AG1" s="1" t="s">
        <v>7086</v>
      </c>
      <c r="AH1" s="1" t="s">
        <v>7085</v>
      </c>
      <c r="AI1" s="1" t="s">
        <v>7084</v>
      </c>
    </row>
    <row r="2" spans="1:36" s="1" customFormat="1" ht="14.25" thickBot="1" x14ac:dyDescent="0.3">
      <c r="A2" s="84">
        <f ca="1">B2</f>
        <v>43240</v>
      </c>
      <c r="B2" s="83">
        <f ca="1">IF(A1&gt;1,A1,B3)</f>
        <v>43240</v>
      </c>
      <c r="C2" s="82">
        <f ca="1">SUMIF(N4:N11586,A2,K4:K11586)/100*79</f>
        <v>0</v>
      </c>
      <c r="D2" s="81" t="e">
        <f ca="1">COUNTIF(#REF!,A2)</f>
        <v>#REF!</v>
      </c>
      <c r="E2" s="47" t="e">
        <f ca="1">SUMIF(#REF!,A2,#REF!)</f>
        <v>#REF!</v>
      </c>
      <c r="G2" s="20"/>
      <c r="H2" s="80" t="s">
        <v>7083</v>
      </c>
      <c r="I2" s="18" t="s">
        <v>7082</v>
      </c>
      <c r="J2" s="17" t="s">
        <v>7081</v>
      </c>
      <c r="K2" s="16" t="s">
        <v>7080</v>
      </c>
      <c r="L2" s="79" t="s">
        <v>7079</v>
      </c>
      <c r="M2" s="14"/>
      <c r="N2" s="78"/>
      <c r="O2" s="77"/>
      <c r="P2" s="76"/>
      <c r="Q2" s="75" t="s">
        <v>7078</v>
      </c>
      <c r="R2" s="74" t="e">
        <f>COUNTIF([1]Statistika!H2:H1010,"ORDER!")+[1]špička!R2</f>
        <v>#VALUE!</v>
      </c>
      <c r="S2" s="10"/>
      <c r="T2" s="9">
        <v>6921287349</v>
      </c>
      <c r="U2" s="73"/>
      <c r="V2" s="8"/>
      <c r="W2" s="72">
        <f>LARGE(W4:W11558,1)</f>
        <v>1522</v>
      </c>
      <c r="X2" s="4"/>
      <c r="Y2" s="6" t="s">
        <v>7077</v>
      </c>
      <c r="Z2" s="5" t="e">
        <f>SUM(#REF!)</f>
        <v>#REF!</v>
      </c>
      <c r="AA2" s="11" t="s">
        <v>7076</v>
      </c>
      <c r="AB2" s="71">
        <v>197</v>
      </c>
      <c r="AC2" s="7"/>
      <c r="AD2" s="48"/>
      <c r="AE2" s="70" t="s">
        <v>7075</v>
      </c>
    </row>
    <row r="3" spans="1:36" s="1" customFormat="1" ht="14.25" thickBot="1" x14ac:dyDescent="0.3">
      <c r="A3" s="69" t="s">
        <v>7074</v>
      </c>
      <c r="B3" s="68">
        <f ca="1">TODAY()</f>
        <v>43240</v>
      </c>
      <c r="C3" s="23" t="s">
        <v>7073</v>
      </c>
      <c r="D3" s="22" t="s">
        <v>7072</v>
      </c>
      <c r="E3" s="21" t="s">
        <v>7071</v>
      </c>
      <c r="F3" s="1" t="s">
        <v>7070</v>
      </c>
      <c r="G3" s="20" t="s">
        <v>7069</v>
      </c>
      <c r="H3" s="67" t="e">
        <f>SUM(#REF!)</f>
        <v>#REF!</v>
      </c>
      <c r="I3" s="66"/>
      <c r="J3" s="65"/>
      <c r="K3" s="64"/>
      <c r="L3" s="63"/>
      <c r="M3" s="14"/>
      <c r="N3" s="13" t="s">
        <v>7068</v>
      </c>
      <c r="O3" s="12" t="s">
        <v>7067</v>
      </c>
      <c r="P3" s="11" t="s">
        <v>7066</v>
      </c>
      <c r="Q3" s="10"/>
      <c r="R3" s="10"/>
      <c r="S3" s="10"/>
      <c r="T3" s="10"/>
      <c r="U3" s="9"/>
      <c r="V3" s="62" t="str">
        <f>CONCATENATE("https://aukro.cz/vystavit-predmet?type=sellSimilar&amp;offerId=",T2)</f>
        <v>https://aukro.cz/vystavit-predmet?type=sellSimilar&amp;offerId=6921287349</v>
      </c>
      <c r="W3" s="7"/>
      <c r="X3" s="4"/>
      <c r="Y3" s="6" t="s">
        <v>7065</v>
      </c>
      <c r="Z3" s="5" t="s">
        <v>7064</v>
      </c>
      <c r="AA3" s="61">
        <f>SUMIF('List1 (2)'!$P$4:$P$6552,AA2,'List1 (2)'!$J$4:$J$6552)</f>
        <v>0</v>
      </c>
      <c r="AB3" s="60">
        <f>AB2-AA3</f>
        <v>197</v>
      </c>
      <c r="AC3" s="59">
        <f>COUNTIF('List1 (2)'!$P$4:$P$6823,AA2)</f>
        <v>0</v>
      </c>
      <c r="AD3" s="3"/>
      <c r="AE3" s="58">
        <v>21</v>
      </c>
      <c r="AF3" s="1" t="s">
        <v>7063</v>
      </c>
    </row>
    <row r="4" spans="1:36" s="1" customFormat="1" x14ac:dyDescent="0.25">
      <c r="A4" s="31">
        <v>42293</v>
      </c>
      <c r="B4" s="23"/>
      <c r="C4" s="23" t="s">
        <v>3904</v>
      </c>
      <c r="D4" s="22" t="s">
        <v>3903</v>
      </c>
      <c r="E4" s="21">
        <v>3.5000000000000003E-2</v>
      </c>
      <c r="G4" s="20"/>
      <c r="H4" s="19">
        <f>E4/0.04198</f>
        <v>0.83373034778465938</v>
      </c>
      <c r="I4" s="32">
        <f>J4/100*4</f>
        <v>0.2</v>
      </c>
      <c r="J4" s="17">
        <v>5</v>
      </c>
      <c r="K4" s="16">
        <f>IF(J4&gt;1,J4-H4-I4,0)</f>
        <v>3.9662696522153409</v>
      </c>
      <c r="L4" s="15">
        <v>42345</v>
      </c>
      <c r="M4" s="14"/>
      <c r="N4" s="29">
        <v>42824</v>
      </c>
      <c r="O4" s="12">
        <v>42824</v>
      </c>
      <c r="P4" s="11" t="s">
        <v>4908</v>
      </c>
      <c r="Q4" s="10"/>
      <c r="R4" s="10"/>
      <c r="S4" s="10"/>
      <c r="T4" s="10"/>
      <c r="U4" s="9"/>
      <c r="V4" s="8"/>
      <c r="W4" s="7">
        <v>514</v>
      </c>
      <c r="X4" s="4"/>
      <c r="Y4" s="6">
        <v>5</v>
      </c>
      <c r="Z4" s="5">
        <f>IF(Y4&gt;0,Y4-J4,".")</f>
        <v>0</v>
      </c>
      <c r="AA4" s="4">
        <f>IF(J4=0,H4,0)</f>
        <v>0</v>
      </c>
      <c r="AB4" s="4">
        <f>IF(L4=0,H4,0)</f>
        <v>0</v>
      </c>
      <c r="AC4" s="4"/>
      <c r="AD4" s="3"/>
      <c r="AE4" s="2" t="str">
        <f ca="1">IF(AND(N4&gt;1,(N4+$AE$3+O4)&lt;$B$3),$B$3-N4+1111111,".")</f>
        <v>.</v>
      </c>
      <c r="AF4" s="1" t="str">
        <f>IF(A4&gt;1,"Y","N")</f>
        <v>Y</v>
      </c>
      <c r="AG4" s="1" t="str">
        <f>IF(L4&gt;1,"Y","N")</f>
        <v>Y</v>
      </c>
      <c r="AH4" s="1" t="str">
        <f>IF(N4&gt;1,"Y","N")</f>
        <v>Y</v>
      </c>
      <c r="AI4" s="1" t="str">
        <f>IF(O4&gt;1,"Y","N")</f>
        <v>Y</v>
      </c>
      <c r="AJ4" s="1" t="str">
        <f>CONCATENATE(AF4,AG4,D4,AH4,AI4)</f>
        <v>YYx235xYY</v>
      </c>
    </row>
    <row r="5" spans="1:36" s="1" customFormat="1" x14ac:dyDescent="0.25">
      <c r="A5" s="31">
        <v>42293</v>
      </c>
      <c r="B5" s="23"/>
      <c r="C5" s="23" t="s">
        <v>3904</v>
      </c>
      <c r="D5" s="22" t="s">
        <v>3903</v>
      </c>
      <c r="E5" s="21">
        <v>3.5000000000000003E-2</v>
      </c>
      <c r="G5" s="20"/>
      <c r="H5" s="19">
        <f>E5/0.04198</f>
        <v>0.83373034778465938</v>
      </c>
      <c r="I5" s="32">
        <f>J5/100*4</f>
        <v>0.2</v>
      </c>
      <c r="J5" s="17">
        <v>5</v>
      </c>
      <c r="K5" s="16">
        <f>IF(J5&gt;1,J5-H5-I5,0)</f>
        <v>3.9662696522153409</v>
      </c>
      <c r="L5" s="15">
        <v>42345</v>
      </c>
      <c r="M5" s="14"/>
      <c r="N5" s="29">
        <v>42824</v>
      </c>
      <c r="O5" s="12">
        <v>42824</v>
      </c>
      <c r="P5" s="11" t="s">
        <v>4908</v>
      </c>
      <c r="Q5" s="10"/>
      <c r="R5" s="10"/>
      <c r="S5" s="10"/>
      <c r="T5" s="10"/>
      <c r="U5" s="9"/>
      <c r="V5" s="8"/>
      <c r="W5" s="7">
        <v>514</v>
      </c>
      <c r="X5" s="4"/>
      <c r="Y5" s="6">
        <v>5</v>
      </c>
      <c r="Z5" s="5">
        <f>IF(Y5&gt;0,Y5-J5,".")</f>
        <v>0</v>
      </c>
      <c r="AA5" s="4">
        <f>IF(J5=0,H5,0)</f>
        <v>0</v>
      </c>
      <c r="AB5" s="4">
        <f>IF(L5=0,H5,0)</f>
        <v>0</v>
      </c>
      <c r="AC5" s="4"/>
      <c r="AD5" s="3"/>
      <c r="AE5" s="2" t="str">
        <f ca="1">IF(AND(N5&gt;1,(N5+$AE$3+O5)&lt;$B$3),$B$3-N5+1111111,".")</f>
        <v>.</v>
      </c>
      <c r="AF5" s="1" t="str">
        <f>IF(A5&gt;1,"Y","N")</f>
        <v>Y</v>
      </c>
      <c r="AG5" s="1" t="str">
        <f>IF(L5&gt;1,"Y","N")</f>
        <v>Y</v>
      </c>
      <c r="AH5" s="1" t="str">
        <f>IF(N5&gt;1,"Y","N")</f>
        <v>Y</v>
      </c>
      <c r="AI5" s="1" t="str">
        <f>IF(O5&gt;1,"Y","N")</f>
        <v>Y</v>
      </c>
      <c r="AJ5" s="1" t="str">
        <f>CONCATENATE(AF5,AG5,D5,AH5,AI5)</f>
        <v>YYx235xYY</v>
      </c>
    </row>
    <row r="6" spans="1:36" s="1" customFormat="1" x14ac:dyDescent="0.25">
      <c r="A6" s="31">
        <v>42293</v>
      </c>
      <c r="B6" s="23"/>
      <c r="C6" s="23" t="s">
        <v>3904</v>
      </c>
      <c r="D6" s="22" t="s">
        <v>3903</v>
      </c>
      <c r="E6" s="21">
        <v>3.5000000000000003E-2</v>
      </c>
      <c r="G6" s="20"/>
      <c r="H6" s="19">
        <f>E6/0.04198</f>
        <v>0.83373034778465938</v>
      </c>
      <c r="I6" s="32">
        <f>J6/100*4</f>
        <v>0.2</v>
      </c>
      <c r="J6" s="17">
        <v>5</v>
      </c>
      <c r="K6" s="16">
        <f>IF(J6&gt;1,J6-H6-I6,0)</f>
        <v>3.9662696522153409</v>
      </c>
      <c r="L6" s="15">
        <v>42345</v>
      </c>
      <c r="M6" s="14"/>
      <c r="N6" s="29">
        <v>42824</v>
      </c>
      <c r="O6" s="12">
        <v>42824</v>
      </c>
      <c r="P6" s="11" t="s">
        <v>4908</v>
      </c>
      <c r="Q6" s="10"/>
      <c r="R6" s="10"/>
      <c r="S6" s="10"/>
      <c r="T6" s="10"/>
      <c r="U6" s="9"/>
      <c r="V6" s="8"/>
      <c r="W6" s="7">
        <v>514</v>
      </c>
      <c r="X6" s="4"/>
      <c r="Y6" s="6">
        <v>5</v>
      </c>
      <c r="Z6" s="5">
        <f>IF(Y6&gt;0,Y6-J6,".")</f>
        <v>0</v>
      </c>
      <c r="AA6" s="4">
        <f>IF(J6=0,H6,0)</f>
        <v>0</v>
      </c>
      <c r="AB6" s="4">
        <f>IF(L6=0,H6,0)</f>
        <v>0</v>
      </c>
      <c r="AC6" s="4"/>
      <c r="AD6" s="3"/>
      <c r="AE6" s="2" t="str">
        <f ca="1">IF(AND(N6&gt;1,(N6+$AE$3+O6)&lt;$B$3),$B$3-N6+1111111,".")</f>
        <v>.</v>
      </c>
      <c r="AF6" s="1" t="str">
        <f>IF(A6&gt;1,"Y","N")</f>
        <v>Y</v>
      </c>
      <c r="AG6" s="1" t="str">
        <f>IF(L6&gt;1,"Y","N")</f>
        <v>Y</v>
      </c>
      <c r="AH6" s="1" t="str">
        <f>IF(N6&gt;1,"Y","N")</f>
        <v>Y</v>
      </c>
      <c r="AI6" s="1" t="str">
        <f>IF(O6&gt;1,"Y","N")</f>
        <v>Y</v>
      </c>
      <c r="AJ6" s="1" t="str">
        <f>CONCATENATE(AF6,AG6,D6,AH6,AI6)</f>
        <v>YYx235xYY</v>
      </c>
    </row>
    <row r="7" spans="1:36" s="1" customFormat="1" x14ac:dyDescent="0.25">
      <c r="A7" s="31">
        <v>42293</v>
      </c>
      <c r="B7" s="23"/>
      <c r="C7" s="23" t="s">
        <v>3904</v>
      </c>
      <c r="D7" s="22" t="s">
        <v>3903</v>
      </c>
      <c r="E7" s="21">
        <v>3.5000000000000003E-2</v>
      </c>
      <c r="G7" s="20"/>
      <c r="H7" s="19">
        <f>E7/0.04198</f>
        <v>0.83373034778465938</v>
      </c>
      <c r="I7" s="32">
        <f>J7/100*4</f>
        <v>0.2</v>
      </c>
      <c r="J7" s="17">
        <v>5</v>
      </c>
      <c r="K7" s="16">
        <f>IF(J7&gt;1,J7-H7-I7,0)</f>
        <v>3.9662696522153409</v>
      </c>
      <c r="L7" s="15">
        <v>42345</v>
      </c>
      <c r="M7" s="14"/>
      <c r="N7" s="29">
        <v>42824</v>
      </c>
      <c r="O7" s="12">
        <v>42824</v>
      </c>
      <c r="P7" s="11" t="s">
        <v>4908</v>
      </c>
      <c r="Q7" s="10"/>
      <c r="R7" s="10"/>
      <c r="S7" s="10"/>
      <c r="T7" s="10"/>
      <c r="U7" s="9"/>
      <c r="V7" s="8"/>
      <c r="W7" s="7">
        <v>514</v>
      </c>
      <c r="X7" s="4"/>
      <c r="Y7" s="6">
        <v>5</v>
      </c>
      <c r="Z7" s="5">
        <f>IF(Y7&gt;0,Y7-J7,".")</f>
        <v>0</v>
      </c>
      <c r="AA7" s="4">
        <f>IF(J7=0,H7,0)</f>
        <v>0</v>
      </c>
      <c r="AB7" s="4">
        <f>IF(L7=0,H7,0)</f>
        <v>0</v>
      </c>
      <c r="AC7" s="4"/>
      <c r="AD7" s="3"/>
      <c r="AE7" s="2" t="str">
        <f ca="1">IF(AND(N7&gt;1,(N7+$AE$3+O7)&lt;$B$3),$B$3-N7+1111111,".")</f>
        <v>.</v>
      </c>
      <c r="AF7" s="1" t="str">
        <f>IF(A7&gt;1,"Y","N")</f>
        <v>Y</v>
      </c>
      <c r="AG7" s="1" t="str">
        <f>IF(L7&gt;1,"Y","N")</f>
        <v>Y</v>
      </c>
      <c r="AH7" s="1" t="str">
        <f>IF(N7&gt;1,"Y","N")</f>
        <v>Y</v>
      </c>
      <c r="AI7" s="1" t="str">
        <f>IF(O7&gt;1,"Y","N")</f>
        <v>Y</v>
      </c>
      <c r="AJ7" s="1" t="str">
        <f>CONCATENATE(AF7,AG7,D7,AH7,AI7)</f>
        <v>YYx235xYY</v>
      </c>
    </row>
    <row r="8" spans="1:36" s="1" customFormat="1" x14ac:dyDescent="0.25">
      <c r="A8" s="31">
        <v>42293</v>
      </c>
      <c r="B8" s="23"/>
      <c r="C8" s="23" t="s">
        <v>3904</v>
      </c>
      <c r="D8" s="22" t="s">
        <v>3903</v>
      </c>
      <c r="E8" s="21">
        <v>3.5000000000000003E-2</v>
      </c>
      <c r="G8" s="20"/>
      <c r="H8" s="19">
        <f>E8/0.04198</f>
        <v>0.83373034778465938</v>
      </c>
      <c r="I8" s="32">
        <f>J8/100*4</f>
        <v>0.2</v>
      </c>
      <c r="J8" s="17">
        <v>5</v>
      </c>
      <c r="K8" s="16">
        <f>IF(J8&gt;1,J8-H8-I8,0)</f>
        <v>3.9662696522153409</v>
      </c>
      <c r="L8" s="15">
        <v>42345</v>
      </c>
      <c r="M8" s="14"/>
      <c r="N8" s="29">
        <v>42843</v>
      </c>
      <c r="O8" s="12">
        <v>42844</v>
      </c>
      <c r="P8" s="11" t="s">
        <v>4480</v>
      </c>
      <c r="Q8" s="10"/>
      <c r="R8" s="10"/>
      <c r="S8" s="10"/>
      <c r="T8" s="10"/>
      <c r="U8" s="9"/>
      <c r="V8" s="8"/>
      <c r="W8" s="7">
        <v>608</v>
      </c>
      <c r="X8" s="4"/>
      <c r="Y8" s="6">
        <v>5</v>
      </c>
      <c r="Z8" s="5">
        <f>IF(Y8&gt;0,Y8-J8,".")</f>
        <v>0</v>
      </c>
      <c r="AA8" s="4">
        <f>IF(J8=0,H8,0)</f>
        <v>0</v>
      </c>
      <c r="AB8" s="4">
        <f>IF(L8=0,H8,0)</f>
        <v>0</v>
      </c>
      <c r="AC8" s="4"/>
      <c r="AD8" s="3"/>
      <c r="AE8" s="2" t="str">
        <f ca="1">IF(AND(N8&gt;1,(N8+$AE$3+O8)&lt;$B$3),$B$3-N8+1111111,".")</f>
        <v>.</v>
      </c>
      <c r="AF8" s="1" t="str">
        <f>IF(A8&gt;1,"Y","N")</f>
        <v>Y</v>
      </c>
      <c r="AG8" s="1" t="str">
        <f>IF(L8&gt;1,"Y","N")</f>
        <v>Y</v>
      </c>
      <c r="AH8" s="1" t="str">
        <f>IF(N8&gt;1,"Y","N")</f>
        <v>Y</v>
      </c>
      <c r="AI8" s="1" t="str">
        <f>IF(O8&gt;1,"Y","N")</f>
        <v>Y</v>
      </c>
      <c r="AJ8" s="1" t="str">
        <f>CONCATENATE(AF8,AG8,D8,AH8,AI8)</f>
        <v>YYx235xYY</v>
      </c>
    </row>
    <row r="9" spans="1:36" s="1" customFormat="1" x14ac:dyDescent="0.25">
      <c r="A9" s="31">
        <v>42293</v>
      </c>
      <c r="B9" s="23"/>
      <c r="C9" s="23" t="s">
        <v>3904</v>
      </c>
      <c r="D9" s="22" t="s">
        <v>3903</v>
      </c>
      <c r="E9" s="21">
        <v>3.5000000000000003E-2</v>
      </c>
      <c r="G9" s="20"/>
      <c r="H9" s="19">
        <f>E9/0.04198</f>
        <v>0.83373034778465938</v>
      </c>
      <c r="I9" s="32">
        <f>J9/100*4</f>
        <v>0.2</v>
      </c>
      <c r="J9" s="17">
        <v>5</v>
      </c>
      <c r="K9" s="16">
        <f>IF(J9&gt;1,J9-H9-I9,0)</f>
        <v>3.9662696522153409</v>
      </c>
      <c r="L9" s="15">
        <v>42345</v>
      </c>
      <c r="M9" s="14"/>
      <c r="N9" s="29">
        <v>42843</v>
      </c>
      <c r="O9" s="12">
        <v>42844</v>
      </c>
      <c r="P9" s="11" t="s">
        <v>4480</v>
      </c>
      <c r="Q9" s="10"/>
      <c r="R9" s="10"/>
      <c r="S9" s="10"/>
      <c r="T9" s="10"/>
      <c r="U9" s="9"/>
      <c r="V9" s="8"/>
      <c r="W9" s="7">
        <v>608</v>
      </c>
      <c r="X9" s="4"/>
      <c r="Y9" s="6">
        <v>5</v>
      </c>
      <c r="Z9" s="5">
        <f>IF(Y9&gt;0,Y9-J9,".")</f>
        <v>0</v>
      </c>
      <c r="AA9" s="4">
        <f>IF(J9=0,H9,0)</f>
        <v>0</v>
      </c>
      <c r="AB9" s="4">
        <f>IF(L9=0,H9,0)</f>
        <v>0</v>
      </c>
      <c r="AC9" s="4"/>
      <c r="AD9" s="3"/>
      <c r="AE9" s="2" t="str">
        <f ca="1">IF(AND(N9&gt;1,(N9+$AE$3+O9)&lt;$B$3),$B$3-N9+1111111,".")</f>
        <v>.</v>
      </c>
      <c r="AF9" s="1" t="str">
        <f>IF(A9&gt;1,"Y","N")</f>
        <v>Y</v>
      </c>
      <c r="AG9" s="1" t="str">
        <f>IF(L9&gt;1,"Y","N")</f>
        <v>Y</v>
      </c>
      <c r="AH9" s="1" t="str">
        <f>IF(N9&gt;1,"Y","N")</f>
        <v>Y</v>
      </c>
      <c r="AI9" s="1" t="str">
        <f>IF(O9&gt;1,"Y","N")</f>
        <v>Y</v>
      </c>
      <c r="AJ9" s="1" t="str">
        <f>CONCATENATE(AF9,AG9,D9,AH9,AI9)</f>
        <v>YYx235xYY</v>
      </c>
    </row>
    <row r="10" spans="1:36" s="1" customFormat="1" x14ac:dyDescent="0.25">
      <c r="A10" s="31">
        <v>42293</v>
      </c>
      <c r="B10" s="23"/>
      <c r="C10" s="23" t="s">
        <v>3904</v>
      </c>
      <c r="D10" s="22" t="s">
        <v>3903</v>
      </c>
      <c r="E10" s="21">
        <v>3.5000000000000003E-2</v>
      </c>
      <c r="G10" s="20"/>
      <c r="H10" s="19">
        <f>E10/0.04198</f>
        <v>0.83373034778465938</v>
      </c>
      <c r="I10" s="32">
        <f>J10/100*4</f>
        <v>0.2</v>
      </c>
      <c r="J10" s="17">
        <v>5</v>
      </c>
      <c r="K10" s="16">
        <f>IF(J10&gt;1,J10-H10-I10,0)</f>
        <v>3.9662696522153409</v>
      </c>
      <c r="L10" s="15">
        <v>42345</v>
      </c>
      <c r="M10" s="14"/>
      <c r="N10" s="13">
        <v>42843</v>
      </c>
      <c r="O10" s="12">
        <v>42844</v>
      </c>
      <c r="P10" s="11" t="s">
        <v>4480</v>
      </c>
      <c r="Q10" s="10"/>
      <c r="R10" s="10"/>
      <c r="S10" s="10"/>
      <c r="T10" s="10"/>
      <c r="U10" s="9"/>
      <c r="V10" s="8"/>
      <c r="W10" s="7">
        <v>608</v>
      </c>
      <c r="X10" s="4"/>
      <c r="Y10" s="6">
        <v>5</v>
      </c>
      <c r="Z10" s="5">
        <f>IF(Y10&gt;0,Y10-J10,".")</f>
        <v>0</v>
      </c>
      <c r="AA10" s="4">
        <f>IF(J10=0,H10,0)</f>
        <v>0</v>
      </c>
      <c r="AB10" s="4">
        <f>IF(L10=0,H10,0)</f>
        <v>0</v>
      </c>
      <c r="AC10" s="4"/>
      <c r="AD10" s="3"/>
      <c r="AE10" s="2" t="str">
        <f ca="1">IF(AND(N10&gt;1,(N10+$AE$3+O10)&lt;$B$3),$B$3-N10+1111111,".")</f>
        <v>.</v>
      </c>
      <c r="AF10" s="1" t="str">
        <f>IF(A10&gt;1,"Y","N")</f>
        <v>Y</v>
      </c>
      <c r="AG10" s="1" t="str">
        <f>IF(L10&gt;1,"Y","N")</f>
        <v>Y</v>
      </c>
      <c r="AH10" s="1" t="str">
        <f>IF(N10&gt;1,"Y","N")</f>
        <v>Y</v>
      </c>
      <c r="AI10" s="1" t="str">
        <f>IF(O10&gt;1,"Y","N")</f>
        <v>Y</v>
      </c>
      <c r="AJ10" s="1" t="str">
        <f>CONCATENATE(AF10,AG10,D10,AH10,AI10)</f>
        <v>YYx235xYY</v>
      </c>
    </row>
    <row r="11" spans="1:36" s="1" customFormat="1" x14ac:dyDescent="0.25">
      <c r="A11" s="31">
        <v>42293</v>
      </c>
      <c r="B11" s="23"/>
      <c r="C11" s="23" t="s">
        <v>3904</v>
      </c>
      <c r="D11" s="22" t="s">
        <v>3903</v>
      </c>
      <c r="E11" s="21">
        <v>3.5000000000000003E-2</v>
      </c>
      <c r="G11" s="20"/>
      <c r="H11" s="19">
        <f>E11/0.04198</f>
        <v>0.83373034778465938</v>
      </c>
      <c r="I11" s="32">
        <f>J11/100*4</f>
        <v>0.2</v>
      </c>
      <c r="J11" s="17">
        <v>5</v>
      </c>
      <c r="K11" s="16">
        <f>IF(J11&gt;1,J11-H11-I11,0)</f>
        <v>3.9662696522153409</v>
      </c>
      <c r="L11" s="15">
        <v>42345</v>
      </c>
      <c r="M11" s="14"/>
      <c r="N11" s="29">
        <v>42843</v>
      </c>
      <c r="O11" s="12">
        <v>42844</v>
      </c>
      <c r="P11" s="11" t="s">
        <v>4480</v>
      </c>
      <c r="Q11" s="10"/>
      <c r="R11" s="10"/>
      <c r="S11" s="10"/>
      <c r="T11" s="10"/>
      <c r="U11" s="9"/>
      <c r="V11" s="8"/>
      <c r="W11" s="7">
        <v>608</v>
      </c>
      <c r="X11" s="4"/>
      <c r="Y11" s="6">
        <v>5</v>
      </c>
      <c r="Z11" s="5">
        <f>IF(Y11&gt;0,Y11-J11,".")</f>
        <v>0</v>
      </c>
      <c r="AA11" s="4">
        <f>IF(J11=0,H11,0)</f>
        <v>0</v>
      </c>
      <c r="AB11" s="4">
        <f>IF(L11=0,H11,0)</f>
        <v>0</v>
      </c>
      <c r="AC11" s="4"/>
      <c r="AD11" s="3"/>
      <c r="AE11" s="2" t="str">
        <f ca="1">IF(AND(N11&gt;1,(N11+$AE$3+O11)&lt;$B$3),$B$3-N11+1111111,".")</f>
        <v>.</v>
      </c>
      <c r="AF11" s="1" t="str">
        <f>IF(A11&gt;1,"Y","N")</f>
        <v>Y</v>
      </c>
      <c r="AG11" s="1" t="str">
        <f>IF(L11&gt;1,"Y","N")</f>
        <v>Y</v>
      </c>
      <c r="AH11" s="1" t="str">
        <f>IF(N11&gt;1,"Y","N")</f>
        <v>Y</v>
      </c>
      <c r="AI11" s="1" t="str">
        <f>IF(O11&gt;1,"Y","N")</f>
        <v>Y</v>
      </c>
      <c r="AJ11" s="1" t="str">
        <f>CONCATENATE(AF11,AG11,D11,AH11,AI11)</f>
        <v>YYx235xYY</v>
      </c>
    </row>
    <row r="12" spans="1:36" s="1" customFormat="1" x14ac:dyDescent="0.25">
      <c r="A12" s="31">
        <v>42293</v>
      </c>
      <c r="B12" s="23"/>
      <c r="C12" s="23" t="s">
        <v>3904</v>
      </c>
      <c r="D12" s="22" t="s">
        <v>3903</v>
      </c>
      <c r="E12" s="21">
        <v>3.5000000000000003E-2</v>
      </c>
      <c r="G12" s="20"/>
      <c r="H12" s="19">
        <f>E12/0.04198</f>
        <v>0.83373034778465938</v>
      </c>
      <c r="I12" s="32">
        <f>J12/100*4</f>
        <v>0.2</v>
      </c>
      <c r="J12" s="17">
        <v>5</v>
      </c>
      <c r="K12" s="16">
        <f>IF(J12&gt;1,J12-H12-I12,0)</f>
        <v>3.9662696522153409</v>
      </c>
      <c r="L12" s="15">
        <v>42345</v>
      </c>
      <c r="M12" s="14"/>
      <c r="N12" s="29">
        <v>42843</v>
      </c>
      <c r="O12" s="12">
        <v>42844</v>
      </c>
      <c r="P12" s="11" t="s">
        <v>4480</v>
      </c>
      <c r="Q12" s="10"/>
      <c r="R12" s="10"/>
      <c r="S12" s="10"/>
      <c r="T12" s="10"/>
      <c r="U12" s="9"/>
      <c r="V12" s="8"/>
      <c r="W12" s="7">
        <v>608</v>
      </c>
      <c r="X12" s="4"/>
      <c r="Y12" s="6">
        <v>5</v>
      </c>
      <c r="Z12" s="5">
        <f>IF(Y12&gt;0,Y12-J12,".")</f>
        <v>0</v>
      </c>
      <c r="AA12" s="4">
        <f>IF(J12=0,H12,0)</f>
        <v>0</v>
      </c>
      <c r="AB12" s="4">
        <f>IF(L12=0,H12,0)</f>
        <v>0</v>
      </c>
      <c r="AC12" s="4"/>
      <c r="AD12" s="3"/>
      <c r="AE12" s="2" t="str">
        <f ca="1">IF(AND(N12&gt;1,(N12+$AE$3+O12)&lt;$B$3),$B$3-N12+1111111,".")</f>
        <v>.</v>
      </c>
      <c r="AF12" s="1" t="str">
        <f>IF(A12&gt;1,"Y","N")</f>
        <v>Y</v>
      </c>
      <c r="AG12" s="1" t="str">
        <f>IF(L12&gt;1,"Y","N")</f>
        <v>Y</v>
      </c>
      <c r="AH12" s="1" t="str">
        <f>IF(N12&gt;1,"Y","N")</f>
        <v>Y</v>
      </c>
      <c r="AI12" s="1" t="str">
        <f>IF(O12&gt;1,"Y","N")</f>
        <v>Y</v>
      </c>
      <c r="AJ12" s="1" t="str">
        <f>CONCATENATE(AF12,AG12,D12,AH12,AI12)</f>
        <v>YYx235xYY</v>
      </c>
    </row>
    <row r="13" spans="1:36" s="1" customFormat="1" x14ac:dyDescent="0.25">
      <c r="A13" s="31">
        <v>42293</v>
      </c>
      <c r="B13" s="23"/>
      <c r="C13" s="23" t="s">
        <v>3904</v>
      </c>
      <c r="D13" s="22" t="s">
        <v>3903</v>
      </c>
      <c r="E13" s="21">
        <v>3.5000000000000003E-2</v>
      </c>
      <c r="G13" s="20"/>
      <c r="H13" s="19">
        <f>E13/0.04198</f>
        <v>0.83373034778465938</v>
      </c>
      <c r="I13" s="32">
        <f>J13/100*4</f>
        <v>0.2</v>
      </c>
      <c r="J13" s="17">
        <v>5</v>
      </c>
      <c r="K13" s="16">
        <f>IF(J13&gt;1,J13-H13-I13,0)</f>
        <v>3.9662696522153409</v>
      </c>
      <c r="L13" s="15">
        <v>42345</v>
      </c>
      <c r="M13" s="14"/>
      <c r="N13" s="29">
        <v>42843</v>
      </c>
      <c r="O13" s="12">
        <v>42844</v>
      </c>
      <c r="P13" s="11" t="s">
        <v>4480</v>
      </c>
      <c r="Q13" s="10"/>
      <c r="R13" s="10"/>
      <c r="S13" s="10"/>
      <c r="T13" s="10"/>
      <c r="U13" s="9"/>
      <c r="V13" s="8"/>
      <c r="W13" s="7">
        <v>608</v>
      </c>
      <c r="X13" s="4"/>
      <c r="Y13" s="6">
        <v>5</v>
      </c>
      <c r="Z13" s="5">
        <f>IF(Y13&gt;0,Y13-J13,".")</f>
        <v>0</v>
      </c>
      <c r="AA13" s="4">
        <f>IF(J13=0,H13,0)</f>
        <v>0</v>
      </c>
      <c r="AB13" s="4">
        <f>IF(L13=0,H13,0)</f>
        <v>0</v>
      </c>
      <c r="AC13" s="4"/>
      <c r="AD13" s="3"/>
      <c r="AE13" s="2" t="str">
        <f ca="1">IF(AND(N13&gt;1,(N13+$AE$3+O13)&lt;$B$3),$B$3-N13+1111111,".")</f>
        <v>.</v>
      </c>
      <c r="AF13" s="1" t="str">
        <f>IF(A13&gt;1,"Y","N")</f>
        <v>Y</v>
      </c>
      <c r="AG13" s="1" t="str">
        <f>IF(L13&gt;1,"Y","N")</f>
        <v>Y</v>
      </c>
      <c r="AH13" s="1" t="str">
        <f>IF(N13&gt;1,"Y","N")</f>
        <v>Y</v>
      </c>
      <c r="AI13" s="1" t="str">
        <f>IF(O13&gt;1,"Y","N")</f>
        <v>Y</v>
      </c>
      <c r="AJ13" s="1" t="str">
        <f>CONCATENATE(AF13,AG13,D13,AH13,AI13)</f>
        <v>YYx235xYY</v>
      </c>
    </row>
    <row r="14" spans="1:36" s="1" customFormat="1" x14ac:dyDescent="0.25">
      <c r="A14" s="31">
        <v>42293</v>
      </c>
      <c r="B14" s="23"/>
      <c r="C14" s="23" t="s">
        <v>3904</v>
      </c>
      <c r="D14" s="22" t="s">
        <v>3903</v>
      </c>
      <c r="E14" s="21">
        <v>3.5000000000000003E-2</v>
      </c>
      <c r="G14" s="20"/>
      <c r="H14" s="19">
        <f>E14/0.04198</f>
        <v>0.83373034778465938</v>
      </c>
      <c r="I14" s="32">
        <f>J14/100*4</f>
        <v>0.2</v>
      </c>
      <c r="J14" s="17">
        <v>5</v>
      </c>
      <c r="K14" s="16">
        <f>IF(J14&gt;1,J14-H14-I14,0)</f>
        <v>3.9662696522153409</v>
      </c>
      <c r="L14" s="15">
        <v>42345</v>
      </c>
      <c r="M14" s="14"/>
      <c r="N14" s="29">
        <v>42843</v>
      </c>
      <c r="O14" s="12">
        <v>42844</v>
      </c>
      <c r="P14" s="11" t="s">
        <v>4480</v>
      </c>
      <c r="Q14" s="10"/>
      <c r="R14" s="10"/>
      <c r="S14" s="10"/>
      <c r="T14" s="10"/>
      <c r="U14" s="9"/>
      <c r="V14" s="8"/>
      <c r="W14" s="7">
        <v>608</v>
      </c>
      <c r="X14" s="4"/>
      <c r="Y14" s="6">
        <v>5</v>
      </c>
      <c r="Z14" s="5">
        <f>IF(Y14&gt;0,Y14-J14,".")</f>
        <v>0</v>
      </c>
      <c r="AA14" s="4">
        <f>IF(J14=0,H14,0)</f>
        <v>0</v>
      </c>
      <c r="AB14" s="4">
        <f>IF(L14=0,H14,0)</f>
        <v>0</v>
      </c>
      <c r="AC14" s="4"/>
      <c r="AD14" s="3"/>
      <c r="AE14" s="2" t="str">
        <f ca="1">IF(AND(N14&gt;1,(N14+$AE$3+O14)&lt;$B$3),$B$3-N14+1111111,".")</f>
        <v>.</v>
      </c>
      <c r="AF14" s="1" t="str">
        <f>IF(A14&gt;1,"Y","N")</f>
        <v>Y</v>
      </c>
      <c r="AG14" s="1" t="str">
        <f>IF(L14&gt;1,"Y","N")</f>
        <v>Y</v>
      </c>
      <c r="AH14" s="1" t="str">
        <f>IF(N14&gt;1,"Y","N")</f>
        <v>Y</v>
      </c>
      <c r="AI14" s="1" t="str">
        <f>IF(O14&gt;1,"Y","N")</f>
        <v>Y</v>
      </c>
      <c r="AJ14" s="1" t="str">
        <f>CONCATENATE(AF14,AG14,D14,AH14,AI14)</f>
        <v>YYx235xYY</v>
      </c>
    </row>
    <row r="15" spans="1:36" s="1" customFormat="1" x14ac:dyDescent="0.25">
      <c r="A15" s="31">
        <v>42293</v>
      </c>
      <c r="B15" s="23"/>
      <c r="C15" s="23" t="s">
        <v>3904</v>
      </c>
      <c r="D15" s="22" t="s">
        <v>3903</v>
      </c>
      <c r="E15" s="21">
        <v>3.5000000000000003E-2</v>
      </c>
      <c r="G15" s="20"/>
      <c r="H15" s="19">
        <f>E15/0.04198</f>
        <v>0.83373034778465938</v>
      </c>
      <c r="I15" s="32">
        <f>J15/100*4</f>
        <v>0.2</v>
      </c>
      <c r="J15" s="17">
        <v>5</v>
      </c>
      <c r="K15" s="16">
        <f>IF(J15&gt;1,J15-H15-I15,0)</f>
        <v>3.9662696522153409</v>
      </c>
      <c r="L15" s="15">
        <v>42345</v>
      </c>
      <c r="M15" s="14"/>
      <c r="N15" s="29">
        <v>42843</v>
      </c>
      <c r="O15" s="12">
        <v>42844</v>
      </c>
      <c r="P15" s="11" t="s">
        <v>4480</v>
      </c>
      <c r="Q15" s="10"/>
      <c r="R15" s="10"/>
      <c r="S15" s="10"/>
      <c r="T15" s="10"/>
      <c r="U15" s="9"/>
      <c r="V15" s="8"/>
      <c r="W15" s="7">
        <v>608</v>
      </c>
      <c r="X15" s="4"/>
      <c r="Y15" s="6">
        <v>5</v>
      </c>
      <c r="Z15" s="5">
        <f>IF(Y15&gt;0,Y15-J15,".")</f>
        <v>0</v>
      </c>
      <c r="AA15" s="4">
        <f>IF(J15=0,H15,0)</f>
        <v>0</v>
      </c>
      <c r="AB15" s="4">
        <f>IF(L15=0,H15,0)</f>
        <v>0</v>
      </c>
      <c r="AC15" s="4"/>
      <c r="AD15" s="3"/>
      <c r="AE15" s="2" t="str">
        <f ca="1">IF(AND(N15&gt;1,(N15+$AE$3+O15)&lt;$B$3),$B$3-N15+1111111,".")</f>
        <v>.</v>
      </c>
      <c r="AF15" s="1" t="str">
        <f>IF(A15&gt;1,"Y","N")</f>
        <v>Y</v>
      </c>
      <c r="AG15" s="1" t="str">
        <f>IF(L15&gt;1,"Y","N")</f>
        <v>Y</v>
      </c>
      <c r="AH15" s="1" t="str">
        <f>IF(N15&gt;1,"Y","N")</f>
        <v>Y</v>
      </c>
      <c r="AI15" s="1" t="str">
        <f>IF(O15&gt;1,"Y","N")</f>
        <v>Y</v>
      </c>
      <c r="AJ15" s="1" t="str">
        <f>CONCATENATE(AF15,AG15,D15,AH15,AI15)</f>
        <v>YYx235xYY</v>
      </c>
    </row>
    <row r="16" spans="1:36" s="1" customFormat="1" x14ac:dyDescent="0.25">
      <c r="A16" s="31">
        <v>42293</v>
      </c>
      <c r="B16" s="23"/>
      <c r="C16" s="23" t="s">
        <v>3904</v>
      </c>
      <c r="D16" s="22" t="s">
        <v>3903</v>
      </c>
      <c r="E16" s="21">
        <v>3.5000000000000003E-2</v>
      </c>
      <c r="G16" s="20"/>
      <c r="H16" s="19">
        <f>E16/0.04198</f>
        <v>0.83373034778465938</v>
      </c>
      <c r="I16" s="32">
        <f>J16/100*4</f>
        <v>190.12</v>
      </c>
      <c r="J16" s="17">
        <v>4753</v>
      </c>
      <c r="K16" s="16">
        <f>IF(J16&gt;1,J16-H16-I16,0)</f>
        <v>4562.0462696522154</v>
      </c>
      <c r="L16" s="15">
        <v>42345</v>
      </c>
      <c r="M16" s="14"/>
      <c r="N16" s="29">
        <v>42843</v>
      </c>
      <c r="O16" s="12">
        <v>42844</v>
      </c>
      <c r="P16" s="11" t="s">
        <v>4480</v>
      </c>
      <c r="Q16" s="10"/>
      <c r="R16" s="10"/>
      <c r="S16" s="10"/>
      <c r="T16" s="10"/>
      <c r="U16" s="9"/>
      <c r="V16" s="8"/>
      <c r="W16" s="7">
        <v>608</v>
      </c>
      <c r="X16" s="4"/>
      <c r="Y16" s="6">
        <v>4753</v>
      </c>
      <c r="Z16" s="5">
        <f>IF(Y16&gt;0,Y16-J16,".")</f>
        <v>0</v>
      </c>
      <c r="AA16" s="4">
        <f>IF(J16=0,H16,0)</f>
        <v>0</v>
      </c>
      <c r="AB16" s="4">
        <f>IF(L16=0,H16,0)</f>
        <v>0</v>
      </c>
      <c r="AC16" s="4"/>
      <c r="AD16" s="3"/>
      <c r="AE16" s="2" t="str">
        <f ca="1">IF(AND(N16&gt;1,(N16+$AE$3+O16)&lt;$B$3),$B$3-N16+1111111,".")</f>
        <v>.</v>
      </c>
      <c r="AF16" s="1" t="str">
        <f>IF(A16&gt;1,"Y","N")</f>
        <v>Y</v>
      </c>
      <c r="AG16" s="1" t="str">
        <f>IF(L16&gt;1,"Y","N")</f>
        <v>Y</v>
      </c>
      <c r="AH16" s="1" t="str">
        <f>IF(N16&gt;1,"Y","N")</f>
        <v>Y</v>
      </c>
      <c r="AI16" s="1" t="str">
        <f>IF(O16&gt;1,"Y","N")</f>
        <v>Y</v>
      </c>
      <c r="AJ16" s="1" t="str">
        <f>CONCATENATE(AF16,AG16,D16,AH16,AI16)</f>
        <v>YYx235xYY</v>
      </c>
    </row>
    <row r="17" spans="1:36" s="1" customFormat="1" x14ac:dyDescent="0.25">
      <c r="A17" s="31">
        <v>42293</v>
      </c>
      <c r="B17" s="23"/>
      <c r="C17" s="23" t="s">
        <v>3904</v>
      </c>
      <c r="D17" s="22" t="s">
        <v>3903</v>
      </c>
      <c r="E17" s="21">
        <v>3.5000000000000003E-2</v>
      </c>
      <c r="G17" s="20"/>
      <c r="H17" s="19">
        <f>E17/0.04198</f>
        <v>0.83373034778465938</v>
      </c>
      <c r="I17" s="32">
        <f>J17/100*4</f>
        <v>0.2</v>
      </c>
      <c r="J17" s="17">
        <v>5</v>
      </c>
      <c r="K17" s="16">
        <f>IF(J17&gt;1,J17-H17-I17,0)</f>
        <v>3.9662696522153409</v>
      </c>
      <c r="L17" s="15">
        <v>42345</v>
      </c>
      <c r="M17" s="14"/>
      <c r="N17" s="29">
        <v>42870</v>
      </c>
      <c r="O17" s="12">
        <v>42871</v>
      </c>
      <c r="P17" s="11" t="s">
        <v>3900</v>
      </c>
      <c r="Q17" s="10"/>
      <c r="R17" s="10"/>
      <c r="S17" s="10"/>
      <c r="T17" s="10"/>
      <c r="U17" s="9"/>
      <c r="V17" s="8"/>
      <c r="W17" s="7">
        <v>732</v>
      </c>
      <c r="X17" s="4"/>
      <c r="Y17" s="6">
        <v>5</v>
      </c>
      <c r="Z17" s="5">
        <f>IF(Y17&gt;0,Y17-J17,".")</f>
        <v>0</v>
      </c>
      <c r="AA17" s="4">
        <f>IF(J17=0,H17,0)</f>
        <v>0</v>
      </c>
      <c r="AB17" s="4">
        <f>IF(L17=0,H17,0)</f>
        <v>0</v>
      </c>
      <c r="AC17" s="4"/>
      <c r="AD17" s="3"/>
      <c r="AE17" s="2" t="str">
        <f ca="1">IF(AND(N17&gt;1,(N17+$AE$3+O17)&lt;$B$3),$B$3-N17+1111111,".")</f>
        <v>.</v>
      </c>
      <c r="AF17" s="1" t="str">
        <f>IF(A17&gt;1,"Y","N")</f>
        <v>Y</v>
      </c>
      <c r="AG17" s="1" t="str">
        <f>IF(L17&gt;1,"Y","N")</f>
        <v>Y</v>
      </c>
      <c r="AH17" s="1" t="str">
        <f>IF(N17&gt;1,"Y","N")</f>
        <v>Y</v>
      </c>
      <c r="AI17" s="1" t="str">
        <f>IF(O17&gt;1,"Y","N")</f>
        <v>Y</v>
      </c>
      <c r="AJ17" s="1" t="str">
        <f>CONCATENATE(AF17,AG17,D17,AH17,AI17)</f>
        <v>YYx235xYY</v>
      </c>
    </row>
    <row r="18" spans="1:36" s="1" customFormat="1" x14ac:dyDescent="0.25">
      <c r="A18" s="31">
        <v>42293</v>
      </c>
      <c r="B18" s="23"/>
      <c r="C18" s="23" t="s">
        <v>3904</v>
      </c>
      <c r="D18" s="22" t="s">
        <v>3903</v>
      </c>
      <c r="E18" s="21">
        <v>3.5000000000000003E-2</v>
      </c>
      <c r="G18" s="20"/>
      <c r="H18" s="19">
        <f>E18/0.04198</f>
        <v>0.83373034778465938</v>
      </c>
      <c r="I18" s="32">
        <f>J18/100*4</f>
        <v>0.2</v>
      </c>
      <c r="J18" s="17">
        <v>5</v>
      </c>
      <c r="K18" s="16">
        <f>IF(J18&gt;1,J18-H18-I18,0)</f>
        <v>3.9662696522153409</v>
      </c>
      <c r="L18" s="15">
        <v>42345</v>
      </c>
      <c r="M18" s="14"/>
      <c r="N18" s="29">
        <v>42870</v>
      </c>
      <c r="O18" s="12">
        <v>42871</v>
      </c>
      <c r="P18" s="11" t="s">
        <v>3900</v>
      </c>
      <c r="Q18" s="10"/>
      <c r="R18" s="10"/>
      <c r="S18" s="10"/>
      <c r="T18" s="10"/>
      <c r="U18" s="9"/>
      <c r="V18" s="8"/>
      <c r="W18" s="7">
        <v>732</v>
      </c>
      <c r="X18" s="4"/>
      <c r="Y18" s="6">
        <v>5</v>
      </c>
      <c r="Z18" s="5">
        <f>IF(Y18&gt;0,Y18-J18,".")</f>
        <v>0</v>
      </c>
      <c r="AA18" s="4">
        <f>IF(J18=0,H18,0)</f>
        <v>0</v>
      </c>
      <c r="AB18" s="4">
        <f>IF(L18=0,H18,0)</f>
        <v>0</v>
      </c>
      <c r="AC18" s="4"/>
      <c r="AD18" s="3"/>
      <c r="AE18" s="2" t="str">
        <f ca="1">IF(AND(N18&gt;1,(N18+$AE$3+O18)&lt;$B$3),$B$3-N18+1111111,".")</f>
        <v>.</v>
      </c>
      <c r="AF18" s="1" t="str">
        <f>IF(A18&gt;1,"Y","N")</f>
        <v>Y</v>
      </c>
      <c r="AG18" s="1" t="str">
        <f>IF(L18&gt;1,"Y","N")</f>
        <v>Y</v>
      </c>
      <c r="AH18" s="1" t="str">
        <f>IF(N18&gt;1,"Y","N")</f>
        <v>Y</v>
      </c>
      <c r="AI18" s="1" t="str">
        <f>IF(O18&gt;1,"Y","N")</f>
        <v>Y</v>
      </c>
      <c r="AJ18" s="1" t="str">
        <f>CONCATENATE(AF18,AG18,D18,AH18,AI18)</f>
        <v>YYx235xYY</v>
      </c>
    </row>
    <row r="19" spans="1:36" s="1" customFormat="1" x14ac:dyDescent="0.25">
      <c r="A19" s="31">
        <v>42293</v>
      </c>
      <c r="B19" s="23"/>
      <c r="C19" s="23" t="s">
        <v>3904</v>
      </c>
      <c r="D19" s="22" t="s">
        <v>3903</v>
      </c>
      <c r="E19" s="21">
        <v>3.5000000000000003E-2</v>
      </c>
      <c r="G19" s="20"/>
      <c r="H19" s="19">
        <f>E19/0.04198</f>
        <v>0.83373034778465938</v>
      </c>
      <c r="I19" s="32">
        <f>J19/100*4</f>
        <v>0.2</v>
      </c>
      <c r="J19" s="17">
        <v>5</v>
      </c>
      <c r="K19" s="16">
        <f>IF(J19&gt;1,J19-H19-I19,0)</f>
        <v>3.9662696522153409</v>
      </c>
      <c r="L19" s="15">
        <v>42345</v>
      </c>
      <c r="M19" s="14"/>
      <c r="N19" s="13">
        <v>42870</v>
      </c>
      <c r="O19" s="12">
        <v>42871</v>
      </c>
      <c r="P19" s="11" t="s">
        <v>3900</v>
      </c>
      <c r="Q19" s="10"/>
      <c r="R19" s="10"/>
      <c r="S19" s="10"/>
      <c r="T19" s="10"/>
      <c r="U19" s="9"/>
      <c r="V19" s="8"/>
      <c r="W19" s="7">
        <v>732</v>
      </c>
      <c r="X19" s="4"/>
      <c r="Y19" s="6">
        <v>5</v>
      </c>
      <c r="Z19" s="5">
        <f>IF(Y19&gt;0,Y19-J19,".")</f>
        <v>0</v>
      </c>
      <c r="AA19" s="4">
        <f>IF(J19=0,H19,0)</f>
        <v>0</v>
      </c>
      <c r="AB19" s="4">
        <f>IF(L19=0,H19,0)</f>
        <v>0</v>
      </c>
      <c r="AC19" s="4"/>
      <c r="AD19" s="3"/>
      <c r="AE19" s="2" t="str">
        <f ca="1">IF(AND(N19&gt;1,(N19+$AE$3+O19)&lt;$B$3),$B$3-N19+1111111,".")</f>
        <v>.</v>
      </c>
      <c r="AF19" s="1" t="str">
        <f>IF(A19&gt;1,"Y","N")</f>
        <v>Y</v>
      </c>
      <c r="AG19" s="1" t="str">
        <f>IF(L19&gt;1,"Y","N")</f>
        <v>Y</v>
      </c>
      <c r="AH19" s="1" t="str">
        <f>IF(N19&gt;1,"Y","N")</f>
        <v>Y</v>
      </c>
      <c r="AI19" s="1" t="str">
        <f>IF(O19&gt;1,"Y","N")</f>
        <v>Y</v>
      </c>
      <c r="AJ19" s="1" t="str">
        <f>CONCATENATE(AF19,AG19,D19,AH19,AI19)</f>
        <v>YYx235xYY</v>
      </c>
    </row>
    <row r="20" spans="1:36" s="1" customFormat="1" x14ac:dyDescent="0.25">
      <c r="A20" s="31">
        <v>42293</v>
      </c>
      <c r="B20" s="23"/>
      <c r="C20" s="23" t="s">
        <v>3904</v>
      </c>
      <c r="D20" s="22" t="s">
        <v>3903</v>
      </c>
      <c r="E20" s="21">
        <v>3.5000000000000003E-2</v>
      </c>
      <c r="G20" s="20"/>
      <c r="H20" s="19">
        <f>E20/0.04198</f>
        <v>0.83373034778465938</v>
      </c>
      <c r="I20" s="32">
        <f>J20/100*4</f>
        <v>0.2</v>
      </c>
      <c r="J20" s="17">
        <v>5</v>
      </c>
      <c r="K20" s="16">
        <f>IF(J20&gt;1,J20-H20-I20,0)</f>
        <v>3.9662696522153409</v>
      </c>
      <c r="L20" s="15">
        <v>42345</v>
      </c>
      <c r="M20" s="14"/>
      <c r="N20" s="29">
        <v>42870</v>
      </c>
      <c r="O20" s="12">
        <v>42871</v>
      </c>
      <c r="P20" s="11" t="s">
        <v>3900</v>
      </c>
      <c r="Q20" s="10"/>
      <c r="R20" s="10"/>
      <c r="S20" s="10"/>
      <c r="T20" s="10"/>
      <c r="U20" s="9"/>
      <c r="V20" s="8"/>
      <c r="W20" s="7">
        <v>732</v>
      </c>
      <c r="X20" s="4"/>
      <c r="Y20" s="6">
        <v>5</v>
      </c>
      <c r="Z20" s="5">
        <f>IF(Y20&gt;0,Y20-J20,".")</f>
        <v>0</v>
      </c>
      <c r="AA20" s="4">
        <f>IF(J20=0,H20,0)</f>
        <v>0</v>
      </c>
      <c r="AB20" s="4">
        <f>IF(L20=0,H20,0)</f>
        <v>0</v>
      </c>
      <c r="AC20" s="4"/>
      <c r="AD20" s="3"/>
      <c r="AE20" s="2" t="str">
        <f ca="1">IF(AND(N20&gt;1,(N20+$AE$3+O20)&lt;$B$3),$B$3-N20+1111111,".")</f>
        <v>.</v>
      </c>
      <c r="AF20" s="1" t="str">
        <f>IF(A20&gt;1,"Y","N")</f>
        <v>Y</v>
      </c>
      <c r="AG20" s="1" t="str">
        <f>IF(L20&gt;1,"Y","N")</f>
        <v>Y</v>
      </c>
      <c r="AH20" s="1" t="str">
        <f>IF(N20&gt;1,"Y","N")</f>
        <v>Y</v>
      </c>
      <c r="AI20" s="1" t="str">
        <f>IF(O20&gt;1,"Y","N")</f>
        <v>Y</v>
      </c>
      <c r="AJ20" s="1" t="str">
        <f>CONCATENATE(AF20,AG20,D20,AH20,AI20)</f>
        <v>YYx235xYY</v>
      </c>
    </row>
    <row r="21" spans="1:36" s="1" customFormat="1" x14ac:dyDescent="0.25">
      <c r="A21" s="31">
        <v>42293</v>
      </c>
      <c r="B21" s="23"/>
      <c r="C21" s="23" t="s">
        <v>3904</v>
      </c>
      <c r="D21" s="22" t="s">
        <v>3903</v>
      </c>
      <c r="E21" s="21">
        <v>3.5000000000000003E-2</v>
      </c>
      <c r="G21" s="20"/>
      <c r="H21" s="19">
        <f>E21/0.04198</f>
        <v>0.83373034778465938</v>
      </c>
      <c r="I21" s="32">
        <f>J21/100*4</f>
        <v>0.2</v>
      </c>
      <c r="J21" s="17">
        <v>5</v>
      </c>
      <c r="K21" s="16">
        <f>IF(J21&gt;1,J21-H21-I21,0)</f>
        <v>3.9662696522153409</v>
      </c>
      <c r="L21" s="15">
        <v>42345</v>
      </c>
      <c r="M21" s="14"/>
      <c r="N21" s="29">
        <v>42870</v>
      </c>
      <c r="O21" s="38">
        <v>42871</v>
      </c>
      <c r="P21" s="37" t="s">
        <v>3900</v>
      </c>
      <c r="Q21" s="10"/>
      <c r="R21" s="10"/>
      <c r="S21" s="10"/>
      <c r="T21" s="10"/>
      <c r="U21" s="9"/>
      <c r="V21" s="8"/>
      <c r="W21" s="7">
        <v>732</v>
      </c>
      <c r="X21" s="4"/>
      <c r="Y21" s="6">
        <v>5</v>
      </c>
      <c r="Z21" s="5">
        <f>IF(Y21&gt;0,Y21-J21,".")</f>
        <v>0</v>
      </c>
      <c r="AA21" s="4">
        <f>IF(J21=0,H21,0)</f>
        <v>0</v>
      </c>
      <c r="AB21" s="4">
        <f>IF(L21=0,H21,0)</f>
        <v>0</v>
      </c>
      <c r="AC21" s="4"/>
      <c r="AD21" s="3"/>
      <c r="AE21" s="2" t="str">
        <f ca="1">IF(AND(N21&gt;1,(N21+$AE$3+O21)&lt;$B$3),$B$3-N21+1111111,".")</f>
        <v>.</v>
      </c>
      <c r="AF21" s="1" t="str">
        <f>IF(A21&gt;1,"Y","N")</f>
        <v>Y</v>
      </c>
      <c r="AG21" s="1" t="str">
        <f>IF(L21&gt;1,"Y","N")</f>
        <v>Y</v>
      </c>
      <c r="AH21" s="1" t="str">
        <f>IF(N21&gt;1,"Y","N")</f>
        <v>Y</v>
      </c>
      <c r="AI21" s="1" t="str">
        <f>IF(O21&gt;1,"Y","N")</f>
        <v>Y</v>
      </c>
      <c r="AJ21" s="1" t="str">
        <f>CONCATENATE(AF21,AG21,D21,AH21,AI21)</f>
        <v>YYx235xYY</v>
      </c>
    </row>
    <row r="22" spans="1:36" s="1" customFormat="1" x14ac:dyDescent="0.25">
      <c r="A22" s="31">
        <v>42293</v>
      </c>
      <c r="B22" s="23"/>
      <c r="C22" s="23" t="s">
        <v>3904</v>
      </c>
      <c r="D22" s="22" t="s">
        <v>3903</v>
      </c>
      <c r="E22" s="21">
        <v>3.5000000000000003E-2</v>
      </c>
      <c r="G22" s="20"/>
      <c r="H22" s="19">
        <f>E22/0.04198</f>
        <v>0.83373034778465938</v>
      </c>
      <c r="I22" s="32">
        <f>J22/100*4</f>
        <v>0.2</v>
      </c>
      <c r="J22" s="17">
        <v>5</v>
      </c>
      <c r="K22" s="16">
        <f>IF(J22&gt;1,J22-H22-I22,0)</f>
        <v>3.9662696522153409</v>
      </c>
      <c r="L22" s="15">
        <v>42345</v>
      </c>
      <c r="M22" s="14"/>
      <c r="N22" s="13">
        <v>42870</v>
      </c>
      <c r="O22" s="12">
        <v>42871</v>
      </c>
      <c r="P22" s="11" t="s">
        <v>3900</v>
      </c>
      <c r="Q22" s="10"/>
      <c r="R22" s="10"/>
      <c r="S22" s="10"/>
      <c r="T22" s="10"/>
      <c r="U22" s="9"/>
      <c r="V22" s="8"/>
      <c r="W22" s="7">
        <v>732</v>
      </c>
      <c r="X22" s="4"/>
      <c r="Y22" s="6">
        <v>5</v>
      </c>
      <c r="Z22" s="5">
        <f>IF(Y22&gt;0,Y22-J22,".")</f>
        <v>0</v>
      </c>
      <c r="AA22" s="4">
        <f>IF(J22=0,H22,0)</f>
        <v>0</v>
      </c>
      <c r="AB22" s="4">
        <f>IF(L22=0,H22,0)</f>
        <v>0</v>
      </c>
      <c r="AC22" s="4"/>
      <c r="AD22" s="3"/>
      <c r="AE22" s="2" t="str">
        <f ca="1">IF(AND(N22&gt;1,(N22+$AE$3+O22)&lt;$B$3),$B$3-N22+1111111,".")</f>
        <v>.</v>
      </c>
      <c r="AF22" s="1" t="str">
        <f>IF(A22&gt;1,"Y","N")</f>
        <v>Y</v>
      </c>
      <c r="AG22" s="1" t="str">
        <f>IF(L22&gt;1,"Y","N")</f>
        <v>Y</v>
      </c>
      <c r="AH22" s="1" t="str">
        <f>IF(N22&gt;1,"Y","N")</f>
        <v>Y</v>
      </c>
      <c r="AI22" s="1" t="str">
        <f>IF(O22&gt;1,"Y","N")</f>
        <v>Y</v>
      </c>
      <c r="AJ22" s="1" t="str">
        <f>CONCATENATE(AF22,AG22,D22,AH22,AI22)</f>
        <v>YYx235xYY</v>
      </c>
    </row>
    <row r="23" spans="1:36" s="1" customFormat="1" x14ac:dyDescent="0.25">
      <c r="A23" s="31">
        <v>42293</v>
      </c>
      <c r="B23" s="23"/>
      <c r="C23" s="23" t="s">
        <v>3904</v>
      </c>
      <c r="D23" s="22" t="s">
        <v>3903</v>
      </c>
      <c r="E23" s="21">
        <v>3.5000000000000003E-2</v>
      </c>
      <c r="G23" s="20"/>
      <c r="H23" s="19">
        <f>E23/0.04198</f>
        <v>0.83373034778465938</v>
      </c>
      <c r="I23" s="32">
        <f>J23/100*4</f>
        <v>0.2</v>
      </c>
      <c r="J23" s="17">
        <v>5</v>
      </c>
      <c r="K23" s="16">
        <f>IF(J23&gt;1,J23-H23-I23,0)</f>
        <v>3.9662696522153409</v>
      </c>
      <c r="L23" s="15">
        <v>42345</v>
      </c>
      <c r="M23" s="14"/>
      <c r="N23" s="29">
        <v>42870</v>
      </c>
      <c r="O23" s="12">
        <v>42871</v>
      </c>
      <c r="P23" s="11" t="s">
        <v>3900</v>
      </c>
      <c r="Q23" s="10"/>
      <c r="R23" s="10"/>
      <c r="S23" s="10"/>
      <c r="T23" s="10"/>
      <c r="U23" s="9"/>
      <c r="V23" s="8"/>
      <c r="W23" s="7">
        <v>732</v>
      </c>
      <c r="X23" s="4"/>
      <c r="Y23" s="6">
        <v>5</v>
      </c>
      <c r="Z23" s="5">
        <f>IF(Y23&gt;0,Y23-J23,".")</f>
        <v>0</v>
      </c>
      <c r="AA23" s="4">
        <f>IF(J23=0,H23,0)</f>
        <v>0</v>
      </c>
      <c r="AB23" s="4">
        <f>IF(L23=0,H23,0)</f>
        <v>0</v>
      </c>
      <c r="AC23" s="4"/>
      <c r="AD23" s="3"/>
      <c r="AE23" s="2" t="str">
        <f ca="1">IF(AND(N23&gt;1,(N23+$AE$3+O23)&lt;$B$3),$B$3-N23+1111111,".")</f>
        <v>.</v>
      </c>
      <c r="AF23" s="1" t="str">
        <f>IF(A23&gt;1,"Y","N")</f>
        <v>Y</v>
      </c>
      <c r="AG23" s="1" t="str">
        <f>IF(L23&gt;1,"Y","N")</f>
        <v>Y</v>
      </c>
      <c r="AH23" s="1" t="str">
        <f>IF(N23&gt;1,"Y","N")</f>
        <v>Y</v>
      </c>
      <c r="AI23" s="1" t="str">
        <f>IF(O23&gt;1,"Y","N")</f>
        <v>Y</v>
      </c>
      <c r="AJ23" s="1" t="str">
        <f>CONCATENATE(AF23,AG23,D23,AH23,AI23)</f>
        <v>YYx235xYY</v>
      </c>
    </row>
    <row r="24" spans="1:36" s="1" customFormat="1" x14ac:dyDescent="0.25">
      <c r="A24" s="31">
        <v>42293</v>
      </c>
      <c r="B24" s="23"/>
      <c r="C24" s="23" t="s">
        <v>3904</v>
      </c>
      <c r="D24" s="22" t="s">
        <v>3903</v>
      </c>
      <c r="E24" s="21">
        <v>3.5000000000000003E-2</v>
      </c>
      <c r="G24" s="20"/>
      <c r="H24" s="19">
        <f>E24/0.04198</f>
        <v>0.83373034778465938</v>
      </c>
      <c r="I24" s="32">
        <f>J24/100*4</f>
        <v>0.2</v>
      </c>
      <c r="J24" s="17">
        <v>5</v>
      </c>
      <c r="K24" s="16">
        <f>IF(J24&gt;1,J24-H24-I24,0)</f>
        <v>3.9662696522153409</v>
      </c>
      <c r="L24" s="15">
        <v>42345</v>
      </c>
      <c r="M24" s="14"/>
      <c r="N24" s="29">
        <v>42870</v>
      </c>
      <c r="O24" s="12">
        <v>42871</v>
      </c>
      <c r="P24" s="11" t="s">
        <v>3900</v>
      </c>
      <c r="Q24" s="10"/>
      <c r="R24" s="10"/>
      <c r="S24" s="10"/>
      <c r="T24" s="10"/>
      <c r="U24" s="9"/>
      <c r="V24" s="8"/>
      <c r="W24" s="7">
        <v>732</v>
      </c>
      <c r="X24" s="4"/>
      <c r="Y24" s="6">
        <v>5</v>
      </c>
      <c r="Z24" s="5">
        <f>IF(Y24&gt;0,Y24-J24,".")</f>
        <v>0</v>
      </c>
      <c r="AA24" s="4">
        <f>IF(J24=0,H24,0)</f>
        <v>0</v>
      </c>
      <c r="AB24" s="4">
        <f>IF(L24=0,H24,0)</f>
        <v>0</v>
      </c>
      <c r="AC24" s="4"/>
      <c r="AD24" s="3"/>
      <c r="AE24" s="2" t="str">
        <f ca="1">IF(AND(N24&gt;1,(N24+$AE$3+O24)&lt;$B$3),$B$3-N24+1111111,".")</f>
        <v>.</v>
      </c>
      <c r="AF24" s="1" t="str">
        <f>IF(A24&gt;1,"Y","N")</f>
        <v>Y</v>
      </c>
      <c r="AG24" s="1" t="str">
        <f>IF(L24&gt;1,"Y","N")</f>
        <v>Y</v>
      </c>
      <c r="AH24" s="1" t="str">
        <f>IF(N24&gt;1,"Y","N")</f>
        <v>Y</v>
      </c>
      <c r="AI24" s="1" t="str">
        <f>IF(O24&gt;1,"Y","N")</f>
        <v>Y</v>
      </c>
      <c r="AJ24" s="1" t="str">
        <f>CONCATENATE(AF24,AG24,D24,AH24,AI24)</f>
        <v>YYx235xYY</v>
      </c>
    </row>
    <row r="25" spans="1:36" s="1" customFormat="1" x14ac:dyDescent="0.25">
      <c r="A25" s="31">
        <v>42293</v>
      </c>
      <c r="B25" s="23"/>
      <c r="C25" s="23" t="s">
        <v>3904</v>
      </c>
      <c r="D25" s="22" t="s">
        <v>3903</v>
      </c>
      <c r="E25" s="21">
        <v>3.5000000000000003E-2</v>
      </c>
      <c r="G25" s="20"/>
      <c r="H25" s="19">
        <f>E25/0.04198</f>
        <v>0.83373034778465938</v>
      </c>
      <c r="I25" s="32">
        <f>J25/100*4</f>
        <v>0.2</v>
      </c>
      <c r="J25" s="17">
        <v>5</v>
      </c>
      <c r="K25" s="16">
        <f>IF(J25&gt;1,J25-H25-I25,0)</f>
        <v>3.9662696522153409</v>
      </c>
      <c r="L25" s="15">
        <v>42345</v>
      </c>
      <c r="M25" s="14"/>
      <c r="N25" s="29">
        <v>42870</v>
      </c>
      <c r="O25" s="12">
        <v>42871</v>
      </c>
      <c r="P25" s="11" t="s">
        <v>3900</v>
      </c>
      <c r="Q25" s="10"/>
      <c r="R25" s="10"/>
      <c r="S25" s="10"/>
      <c r="T25" s="10"/>
      <c r="U25" s="9"/>
      <c r="V25" s="8"/>
      <c r="W25" s="7">
        <v>732</v>
      </c>
      <c r="X25" s="4"/>
      <c r="Y25" s="6">
        <v>5</v>
      </c>
      <c r="Z25" s="5">
        <f>IF(Y25&gt;0,Y25-J25,".")</f>
        <v>0</v>
      </c>
      <c r="AA25" s="4">
        <f>IF(J25=0,H25,0)</f>
        <v>0</v>
      </c>
      <c r="AB25" s="4">
        <f>IF(L25=0,H25,0)</f>
        <v>0</v>
      </c>
      <c r="AC25" s="4"/>
      <c r="AD25" s="3"/>
      <c r="AE25" s="2" t="str">
        <f ca="1">IF(AND(N25&gt;1,(N25+$AE$3+O25)&lt;$B$3),$B$3-N25+1111111,".")</f>
        <v>.</v>
      </c>
      <c r="AF25" s="1" t="str">
        <f>IF(A25&gt;1,"Y","N")</f>
        <v>Y</v>
      </c>
      <c r="AG25" s="1" t="str">
        <f>IF(L25&gt;1,"Y","N")</f>
        <v>Y</v>
      </c>
      <c r="AH25" s="1" t="str">
        <f>IF(N25&gt;1,"Y","N")</f>
        <v>Y</v>
      </c>
      <c r="AI25" s="1" t="str">
        <f>IF(O25&gt;1,"Y","N")</f>
        <v>Y</v>
      </c>
      <c r="AJ25" s="1" t="str">
        <f>CONCATENATE(AF25,AG25,D25,AH25,AI25)</f>
        <v>YYx235xYY</v>
      </c>
    </row>
    <row r="26" spans="1:36" s="1" customFormat="1" x14ac:dyDescent="0.25">
      <c r="A26" s="28">
        <v>40330</v>
      </c>
      <c r="B26" s="27" t="s">
        <v>783</v>
      </c>
      <c r="C26" s="23" t="s">
        <v>782</v>
      </c>
      <c r="D26" s="22" t="s">
        <v>781</v>
      </c>
      <c r="E26" s="21">
        <v>3.6999999999999998E-2</v>
      </c>
      <c r="G26" s="20"/>
      <c r="H26" s="19">
        <f>E26/0.0478243</f>
        <v>0.77366527058420087</v>
      </c>
      <c r="I26" s="18">
        <f>J26/100*4</f>
        <v>0.32</v>
      </c>
      <c r="J26" s="17">
        <v>8</v>
      </c>
      <c r="K26" s="16">
        <f>IF(J26&gt;1,J26-H26-I26,0)</f>
        <v>6.9063347294157991</v>
      </c>
      <c r="L26" s="15">
        <v>40340</v>
      </c>
      <c r="M26" s="14"/>
      <c r="N26" s="29">
        <v>42858</v>
      </c>
      <c r="O26" s="12">
        <v>42859</v>
      </c>
      <c r="P26" s="11" t="s">
        <v>4152</v>
      </c>
      <c r="Q26" s="10"/>
      <c r="R26" s="10"/>
      <c r="S26" s="10"/>
      <c r="T26" s="10"/>
      <c r="U26" s="9">
        <v>6803221735</v>
      </c>
      <c r="V26" s="8"/>
      <c r="W26" s="7">
        <v>679</v>
      </c>
      <c r="X26" s="4" t="str">
        <f>CONCATENATE("2010-",W26)</f>
        <v>2010-679</v>
      </c>
      <c r="Y26" s="6">
        <v>8</v>
      </c>
      <c r="Z26" s="5">
        <f>IF(Y26&gt;0,Y26-J26,".")</f>
        <v>0</v>
      </c>
      <c r="AA26" s="4">
        <f>IF(J26=0,H26,0)</f>
        <v>0</v>
      </c>
      <c r="AB26" s="4">
        <f>IF(L26=0,H26,0)</f>
        <v>0</v>
      </c>
      <c r="AC26" s="4"/>
      <c r="AD26" s="3"/>
      <c r="AE26" s="2" t="str">
        <f ca="1">IF(AND(N26&gt;1,(N26+$AE$3+O26)&lt;$B$3),$B$3-N26+1111111,".")</f>
        <v>.</v>
      </c>
      <c r="AF26" s="1" t="str">
        <f>IF(A26&gt;1,"Y","N")</f>
        <v>Y</v>
      </c>
      <c r="AG26" s="1" t="str">
        <f>IF(L26&gt;1,"Y","N")</f>
        <v>Y</v>
      </c>
      <c r="AH26" s="1" t="str">
        <f>IF(N26&gt;1,"Y","N")</f>
        <v>Y</v>
      </c>
      <c r="AI26" s="1" t="str">
        <f>IF(O26&gt;1,"Y","N")</f>
        <v>Y</v>
      </c>
      <c r="AJ26" s="1" t="str">
        <f>CONCATENATE(AF26,AG26,D26,AH26,AI26)</f>
        <v>YYx130xYY</v>
      </c>
    </row>
    <row r="27" spans="1:36" s="1" customFormat="1" x14ac:dyDescent="0.25">
      <c r="A27" s="28">
        <v>40330</v>
      </c>
      <c r="B27" s="27" t="s">
        <v>783</v>
      </c>
      <c r="C27" s="23" t="s">
        <v>782</v>
      </c>
      <c r="D27" s="22" t="s">
        <v>781</v>
      </c>
      <c r="E27" s="21">
        <v>3.6999999999999998E-2</v>
      </c>
      <c r="G27" s="20"/>
      <c r="H27" s="19">
        <f>E27/0.0478243</f>
        <v>0.77366527058420087</v>
      </c>
      <c r="I27" s="18">
        <f>J27/100*4</f>
        <v>0.32</v>
      </c>
      <c r="J27" s="17">
        <v>8</v>
      </c>
      <c r="K27" s="16">
        <f>IF(J27&gt;1,J27-H27-I27,0)</f>
        <v>6.9063347294157991</v>
      </c>
      <c r="L27" s="15">
        <v>40340</v>
      </c>
      <c r="M27" s="14"/>
      <c r="N27" s="29">
        <v>42858</v>
      </c>
      <c r="O27" s="12">
        <v>42859</v>
      </c>
      <c r="P27" s="11" t="s">
        <v>4152</v>
      </c>
      <c r="Q27" s="10"/>
      <c r="R27" s="10"/>
      <c r="S27" s="10"/>
      <c r="T27" s="10"/>
      <c r="U27" s="9"/>
      <c r="V27" s="8"/>
      <c r="W27" s="7">
        <v>679</v>
      </c>
      <c r="X27" s="4" t="str">
        <f>CONCATENATE("2010-",W27)</f>
        <v>2010-679</v>
      </c>
      <c r="Y27" s="6">
        <v>8</v>
      </c>
      <c r="Z27" s="5">
        <f>IF(Y27&gt;0,Y27-J27,".")</f>
        <v>0</v>
      </c>
      <c r="AA27" s="4">
        <f>IF(J27=0,H27,0)</f>
        <v>0</v>
      </c>
      <c r="AB27" s="4">
        <f>IF(L27=0,H27,0)</f>
        <v>0</v>
      </c>
      <c r="AC27" s="4"/>
      <c r="AD27" s="3"/>
      <c r="AE27" s="2" t="str">
        <f ca="1">IF(AND(N27&gt;1,(N27+$AE$3+O27)&lt;$B$3),$B$3-N27+1111111,".")</f>
        <v>.</v>
      </c>
      <c r="AF27" s="1" t="str">
        <f>IF(A27&gt;1,"Y","N")</f>
        <v>Y</v>
      </c>
      <c r="AG27" s="1" t="str">
        <f>IF(L27&gt;1,"Y","N")</f>
        <v>Y</v>
      </c>
      <c r="AH27" s="1" t="str">
        <f>IF(N27&gt;1,"Y","N")</f>
        <v>Y</v>
      </c>
      <c r="AI27" s="1" t="str">
        <f>IF(O27&gt;1,"Y","N")</f>
        <v>Y</v>
      </c>
      <c r="AJ27" s="1" t="str">
        <f>CONCATENATE(AF27,AG27,D27,AH27,AI27)</f>
        <v>YYx130xYY</v>
      </c>
    </row>
    <row r="28" spans="1:36" s="1" customFormat="1" x14ac:dyDescent="0.25">
      <c r="A28" s="28">
        <v>40330</v>
      </c>
      <c r="B28" s="27" t="s">
        <v>783</v>
      </c>
      <c r="C28" s="23" t="s">
        <v>782</v>
      </c>
      <c r="D28" s="22" t="s">
        <v>781</v>
      </c>
      <c r="E28" s="21">
        <v>3.6999999999999998E-2</v>
      </c>
      <c r="G28" s="20"/>
      <c r="H28" s="19">
        <f>E28/0.0478243</f>
        <v>0.77366527058420087</v>
      </c>
      <c r="I28" s="18">
        <f>J28/100*4</f>
        <v>0.32</v>
      </c>
      <c r="J28" s="17">
        <v>8</v>
      </c>
      <c r="K28" s="16">
        <f>IF(J28&gt;1,J28-H28-I28,0)</f>
        <v>6.9063347294157991</v>
      </c>
      <c r="L28" s="15">
        <v>40340</v>
      </c>
      <c r="M28" s="14"/>
      <c r="N28" s="29">
        <v>43066</v>
      </c>
      <c r="O28" s="12">
        <v>43066</v>
      </c>
      <c r="P28" s="11" t="s">
        <v>778</v>
      </c>
      <c r="Q28" s="10"/>
      <c r="R28" s="10"/>
      <c r="S28" s="10"/>
      <c r="T28" s="10"/>
      <c r="U28" s="9"/>
      <c r="V28" s="8"/>
      <c r="W28" s="7">
        <v>1384</v>
      </c>
      <c r="X28" s="4" t="str">
        <f>CONCATENATE("2010-",W28)</f>
        <v>2010-1384</v>
      </c>
      <c r="Y28" s="6">
        <v>8</v>
      </c>
      <c r="Z28" s="5">
        <f>IF(Y28&gt;0,Y28-J28,".")</f>
        <v>0</v>
      </c>
      <c r="AA28" s="4">
        <f>IF(J28=0,H28,0)</f>
        <v>0</v>
      </c>
      <c r="AB28" s="4">
        <f>IF(L28=0,H28,0)</f>
        <v>0</v>
      </c>
      <c r="AC28" s="4"/>
      <c r="AD28" s="3"/>
      <c r="AE28" s="2" t="str">
        <f ca="1">IF(AND(N28&gt;1,(N28+$AE$3+O28)&lt;$B$3),$B$3-N28+1111111,".")</f>
        <v>.</v>
      </c>
      <c r="AF28" s="1" t="str">
        <f>IF(A28&gt;1,"Y","N")</f>
        <v>Y</v>
      </c>
      <c r="AG28" s="1" t="str">
        <f>IF(L28&gt;1,"Y","N")</f>
        <v>Y</v>
      </c>
      <c r="AH28" s="1" t="str">
        <f>IF(N28&gt;1,"Y","N")</f>
        <v>Y</v>
      </c>
      <c r="AI28" s="1" t="str">
        <f>IF(O28&gt;1,"Y","N")</f>
        <v>Y</v>
      </c>
      <c r="AJ28" s="1" t="str">
        <f>CONCATENATE(AF28,AG28,D28,AH28,AI28)</f>
        <v>YYx130xYY</v>
      </c>
    </row>
    <row r="29" spans="1:36" s="1" customFormat="1" x14ac:dyDescent="0.25">
      <c r="A29" s="28">
        <v>40330</v>
      </c>
      <c r="B29" s="27" t="s">
        <v>783</v>
      </c>
      <c r="C29" s="23" t="s">
        <v>782</v>
      </c>
      <c r="D29" s="22" t="s">
        <v>781</v>
      </c>
      <c r="E29" s="21">
        <v>3.6999999999999998E-2</v>
      </c>
      <c r="G29" s="20"/>
      <c r="H29" s="19">
        <f>E29/0.0478243</f>
        <v>0.77366527058420087</v>
      </c>
      <c r="I29" s="18">
        <f>J29/100*4</f>
        <v>0.32</v>
      </c>
      <c r="J29" s="17">
        <v>8</v>
      </c>
      <c r="K29" s="16">
        <f>IF(J29&gt;1,J29-H29-I29,0)</f>
        <v>6.9063347294157991</v>
      </c>
      <c r="L29" s="15">
        <v>40340</v>
      </c>
      <c r="M29" s="14"/>
      <c r="N29" s="29">
        <v>43066</v>
      </c>
      <c r="O29" s="12">
        <v>43066</v>
      </c>
      <c r="P29" s="11" t="s">
        <v>778</v>
      </c>
      <c r="Q29" s="10"/>
      <c r="R29" s="10"/>
      <c r="S29" s="10"/>
      <c r="T29" s="10"/>
      <c r="U29" s="9"/>
      <c r="V29" s="8"/>
      <c r="W29" s="7">
        <v>1384</v>
      </c>
      <c r="X29" s="4" t="str">
        <f>CONCATENATE("2010-",W29)</f>
        <v>2010-1384</v>
      </c>
      <c r="Y29" s="6">
        <v>8</v>
      </c>
      <c r="Z29" s="5">
        <f>IF(Y29&gt;0,Y29-J29,".")</f>
        <v>0</v>
      </c>
      <c r="AA29" s="4">
        <f>IF(J29=0,H29,0)</f>
        <v>0</v>
      </c>
      <c r="AB29" s="4">
        <f>IF(L29=0,H29,0)</f>
        <v>0</v>
      </c>
      <c r="AC29" s="4"/>
      <c r="AD29" s="3"/>
      <c r="AE29" s="2" t="str">
        <f ca="1">IF(AND(N29&gt;1,(N29+$AE$3+O29)&lt;$B$3),$B$3-N29+1111111,".")</f>
        <v>.</v>
      </c>
      <c r="AF29" s="1" t="str">
        <f>IF(A29&gt;1,"Y","N")</f>
        <v>Y</v>
      </c>
      <c r="AG29" s="1" t="str">
        <f>IF(L29&gt;1,"Y","N")</f>
        <v>Y</v>
      </c>
      <c r="AH29" s="1" t="str">
        <f>IF(N29&gt;1,"Y","N")</f>
        <v>Y</v>
      </c>
      <c r="AI29" s="1" t="str">
        <f>IF(O29&gt;1,"Y","N")</f>
        <v>Y</v>
      </c>
      <c r="AJ29" s="1" t="str">
        <f>CONCATENATE(AF29,AG29,D29,AH29,AI29)</f>
        <v>YYx130xYY</v>
      </c>
    </row>
    <row r="30" spans="1:36" s="1" customFormat="1" x14ac:dyDescent="0.25">
      <c r="A30" s="28">
        <v>40330</v>
      </c>
      <c r="B30" s="27" t="s">
        <v>783</v>
      </c>
      <c r="C30" s="23" t="s">
        <v>782</v>
      </c>
      <c r="D30" s="22" t="s">
        <v>781</v>
      </c>
      <c r="E30" s="21">
        <v>3.6999999999999998E-2</v>
      </c>
      <c r="G30" s="20"/>
      <c r="H30" s="19">
        <f>E30/0.0478243</f>
        <v>0.77366527058420087</v>
      </c>
      <c r="I30" s="18">
        <f>J30/100*4</f>
        <v>0.32</v>
      </c>
      <c r="J30" s="17">
        <v>8</v>
      </c>
      <c r="K30" s="16">
        <f>IF(J30&gt;1,J30-H30-I30,0)</f>
        <v>6.9063347294157991</v>
      </c>
      <c r="L30" s="15">
        <v>40340</v>
      </c>
      <c r="M30" s="14"/>
      <c r="N30" s="29">
        <v>43066</v>
      </c>
      <c r="O30" s="12">
        <v>43066</v>
      </c>
      <c r="P30" s="11" t="s">
        <v>778</v>
      </c>
      <c r="Q30" s="10"/>
      <c r="R30" s="10"/>
      <c r="S30" s="10"/>
      <c r="T30" s="10"/>
      <c r="U30" s="9"/>
      <c r="V30" s="8"/>
      <c r="W30" s="7">
        <v>1384</v>
      </c>
      <c r="X30" s="4" t="str">
        <f>CONCATENATE("2010-",W30)</f>
        <v>2010-1384</v>
      </c>
      <c r="Y30" s="6">
        <v>8</v>
      </c>
      <c r="Z30" s="5">
        <f>IF(Y30&gt;0,Y30-J30,".")</f>
        <v>0</v>
      </c>
      <c r="AA30" s="4">
        <f>IF(J30=0,H30,0)</f>
        <v>0</v>
      </c>
      <c r="AB30" s="4">
        <f>IF(L30=0,H30,0)</f>
        <v>0</v>
      </c>
      <c r="AC30" s="4"/>
      <c r="AD30" s="3"/>
      <c r="AE30" s="2" t="str">
        <f ca="1">IF(AND(N30&gt;1,(N30+$AE$3+O30)&lt;$B$3),$B$3-N30+1111111,".")</f>
        <v>.</v>
      </c>
      <c r="AF30" s="1" t="str">
        <f>IF(A30&gt;1,"Y","N")</f>
        <v>Y</v>
      </c>
      <c r="AG30" s="1" t="str">
        <f>IF(L30&gt;1,"Y","N")</f>
        <v>Y</v>
      </c>
      <c r="AH30" s="1" t="str">
        <f>IF(N30&gt;1,"Y","N")</f>
        <v>Y</v>
      </c>
      <c r="AI30" s="1" t="str">
        <f>IF(O30&gt;1,"Y","N")</f>
        <v>Y</v>
      </c>
      <c r="AJ30" s="1" t="str">
        <f>CONCATENATE(AF30,AG30,D30,AH30,AI30)</f>
        <v>YYx130xYY</v>
      </c>
    </row>
    <row r="31" spans="1:36" s="1" customFormat="1" x14ac:dyDescent="0.25">
      <c r="A31" s="28">
        <v>40330</v>
      </c>
      <c r="B31" s="27" t="s">
        <v>783</v>
      </c>
      <c r="C31" s="23" t="s">
        <v>782</v>
      </c>
      <c r="D31" s="22" t="s">
        <v>781</v>
      </c>
      <c r="E31" s="21">
        <v>3.6999999999999998E-2</v>
      </c>
      <c r="G31" s="20"/>
      <c r="H31" s="19">
        <f>E31/0.0478243</f>
        <v>0.77366527058420087</v>
      </c>
      <c r="I31" s="18">
        <f>J31/100*4</f>
        <v>0.32</v>
      </c>
      <c r="J31" s="17">
        <v>8</v>
      </c>
      <c r="K31" s="16">
        <f>IF(J31&gt;1,J31-H31-I31,0)</f>
        <v>6.9063347294157991</v>
      </c>
      <c r="L31" s="15">
        <v>40340</v>
      </c>
      <c r="M31" s="14"/>
      <c r="N31" s="29">
        <v>43066</v>
      </c>
      <c r="O31" s="12">
        <v>43066</v>
      </c>
      <c r="P31" s="11" t="s">
        <v>778</v>
      </c>
      <c r="Q31" s="10"/>
      <c r="R31" s="10"/>
      <c r="S31" s="10"/>
      <c r="T31" s="10"/>
      <c r="U31" s="9"/>
      <c r="V31" s="8"/>
      <c r="W31" s="7">
        <v>1384</v>
      </c>
      <c r="X31" s="4" t="str">
        <f>CONCATENATE("2010-",W31)</f>
        <v>2010-1384</v>
      </c>
      <c r="Y31" s="6">
        <v>8</v>
      </c>
      <c r="Z31" s="5">
        <f>IF(Y31&gt;0,Y31-J31,".")</f>
        <v>0</v>
      </c>
      <c r="AA31" s="4">
        <f>IF(J31=0,H31,0)</f>
        <v>0</v>
      </c>
      <c r="AB31" s="4">
        <f>IF(L31=0,H31,0)</f>
        <v>0</v>
      </c>
      <c r="AC31" s="4"/>
      <c r="AD31" s="3"/>
      <c r="AE31" s="2" t="str">
        <f ca="1">IF(AND(N31&gt;1,(N31+$AE$3+O31)&lt;$B$3),$B$3-N31+1111111,".")</f>
        <v>.</v>
      </c>
      <c r="AF31" s="1" t="str">
        <f>IF(A31&gt;1,"Y","N")</f>
        <v>Y</v>
      </c>
      <c r="AG31" s="1" t="str">
        <f>IF(L31&gt;1,"Y","N")</f>
        <v>Y</v>
      </c>
      <c r="AH31" s="1" t="str">
        <f>IF(N31&gt;1,"Y","N")</f>
        <v>Y</v>
      </c>
      <c r="AI31" s="1" t="str">
        <f>IF(O31&gt;1,"Y","N")</f>
        <v>Y</v>
      </c>
      <c r="AJ31" s="1" t="str">
        <f>CONCATENATE(AF31,AG31,D31,AH31,AI31)</f>
        <v>YYx130xYY</v>
      </c>
    </row>
    <row r="32" spans="1:36" s="1" customFormat="1" x14ac:dyDescent="0.25">
      <c r="A32" s="28">
        <v>40330</v>
      </c>
      <c r="B32" s="27" t="s">
        <v>783</v>
      </c>
      <c r="C32" s="23" t="s">
        <v>782</v>
      </c>
      <c r="D32" s="22" t="s">
        <v>781</v>
      </c>
      <c r="E32" s="21">
        <v>3.6999999999999998E-2</v>
      </c>
      <c r="G32" s="20"/>
      <c r="H32" s="19">
        <f>E32/0.0478243</f>
        <v>0.77366527058420087</v>
      </c>
      <c r="I32" s="18">
        <f>J32/100*4</f>
        <v>0.32</v>
      </c>
      <c r="J32" s="17">
        <v>8</v>
      </c>
      <c r="K32" s="16">
        <f>IF(J32&gt;1,J32-H32-I32,0)</f>
        <v>6.9063347294157991</v>
      </c>
      <c r="L32" s="15">
        <v>40340</v>
      </c>
      <c r="M32" s="14"/>
      <c r="N32" s="29">
        <v>43066</v>
      </c>
      <c r="O32" s="12">
        <v>43066</v>
      </c>
      <c r="P32" s="11" t="s">
        <v>778</v>
      </c>
      <c r="Q32" s="10"/>
      <c r="R32" s="10"/>
      <c r="S32" s="10"/>
      <c r="T32" s="10"/>
      <c r="U32" s="9"/>
      <c r="V32" s="8"/>
      <c r="W32" s="7">
        <v>1384</v>
      </c>
      <c r="X32" s="4" t="str">
        <f>CONCATENATE("2010-",W32)</f>
        <v>2010-1384</v>
      </c>
      <c r="Y32" s="6">
        <v>8</v>
      </c>
      <c r="Z32" s="5">
        <f>IF(Y32&gt;0,Y32-J32,".")</f>
        <v>0</v>
      </c>
      <c r="AA32" s="4">
        <f>IF(J32=0,H32,0)</f>
        <v>0</v>
      </c>
      <c r="AB32" s="4">
        <f>IF(L32=0,H32,0)</f>
        <v>0</v>
      </c>
      <c r="AC32" s="4"/>
      <c r="AD32" s="3"/>
      <c r="AE32" s="2" t="str">
        <f ca="1">IF(AND(N32&gt;1,(N32+$AE$3+O32)&lt;$B$3),$B$3-N32+1111111,".")</f>
        <v>.</v>
      </c>
      <c r="AF32" s="1" t="str">
        <f>IF(A32&gt;1,"Y","N")</f>
        <v>Y</v>
      </c>
      <c r="AG32" s="1" t="str">
        <f>IF(L32&gt;1,"Y","N")</f>
        <v>Y</v>
      </c>
      <c r="AH32" s="1" t="str">
        <f>IF(N32&gt;1,"Y","N")</f>
        <v>Y</v>
      </c>
      <c r="AI32" s="1" t="str">
        <f>IF(O32&gt;1,"Y","N")</f>
        <v>Y</v>
      </c>
      <c r="AJ32" s="1" t="str">
        <f>CONCATENATE(AF32,AG32,D32,AH32,AI32)</f>
        <v>YYx130xYY</v>
      </c>
    </row>
    <row r="33" spans="1:50" s="1" customFormat="1" x14ac:dyDescent="0.25">
      <c r="A33" s="28">
        <v>41703</v>
      </c>
      <c r="B33" s="27" t="s">
        <v>492</v>
      </c>
      <c r="C33" s="23" t="s">
        <v>491</v>
      </c>
      <c r="D33" s="22" t="s">
        <v>490</v>
      </c>
      <c r="E33" s="21">
        <v>0.35</v>
      </c>
      <c r="G33" s="20"/>
      <c r="H33" s="19">
        <f>E33/0.05373</f>
        <v>6.514051740182393</v>
      </c>
      <c r="I33" s="18">
        <f>J33/100*4</f>
        <v>0.36</v>
      </c>
      <c r="J33" s="17">
        <v>9</v>
      </c>
      <c r="K33" s="16">
        <f>IF(J33&gt;1,J33-H33-I33,0)</f>
        <v>2.1259482598176072</v>
      </c>
      <c r="L33" s="15">
        <v>41721</v>
      </c>
      <c r="M33" s="14"/>
      <c r="N33" s="29">
        <v>43078</v>
      </c>
      <c r="O33" s="12">
        <v>43079</v>
      </c>
      <c r="P33" s="11" t="s">
        <v>449</v>
      </c>
      <c r="Q33" s="10"/>
      <c r="R33" s="10"/>
      <c r="S33" s="10"/>
      <c r="T33" s="10"/>
      <c r="U33" s="9">
        <v>6911919758</v>
      </c>
      <c r="V33" s="8"/>
      <c r="W33" s="7">
        <v>1442</v>
      </c>
      <c r="X33" s="4"/>
      <c r="Y33" s="6">
        <v>9</v>
      </c>
      <c r="Z33" s="5">
        <f>IF(Y33&gt;0,Y33-J33,".")</f>
        <v>0</v>
      </c>
      <c r="AA33" s="4">
        <f>IF(J33=0,H33,0)</f>
        <v>0</v>
      </c>
      <c r="AB33" s="4">
        <f>IF(L33=0,H33,0)</f>
        <v>0</v>
      </c>
      <c r="AC33" s="4"/>
      <c r="AD33" s="3"/>
      <c r="AE33" s="2" t="str">
        <f ca="1">IF(AND(N33&gt;1,(N33+$AE$3+O33)&lt;$B$3),$B$3-N33+1111111,".")</f>
        <v>.</v>
      </c>
      <c r="AF33" s="1" t="str">
        <f>IF(A33&gt;1,"Y","N")</f>
        <v>Y</v>
      </c>
      <c r="AG33" s="1" t="str">
        <f>IF(L33&gt;1,"Y","N")</f>
        <v>Y</v>
      </c>
      <c r="AH33" s="1" t="str">
        <f>IF(N33&gt;1,"Y","N")</f>
        <v>Y</v>
      </c>
      <c r="AI33" s="1" t="str">
        <f>IF(O33&gt;1,"Y","N")</f>
        <v>Y</v>
      </c>
      <c r="AJ33" s="1" t="str">
        <f>CONCATENATE(AF33,AG33,D33,AH33,AI33)</f>
        <v>YYx377xYY</v>
      </c>
    </row>
    <row r="34" spans="1:50" s="1" customFormat="1" x14ac:dyDescent="0.25">
      <c r="A34" s="28">
        <v>41744</v>
      </c>
      <c r="B34" s="27" t="s">
        <v>2117</v>
      </c>
      <c r="C34" s="23" t="s">
        <v>2116</v>
      </c>
      <c r="D34" s="22" t="s">
        <v>2115</v>
      </c>
      <c r="E34" s="21">
        <v>0.21</v>
      </c>
      <c r="G34" s="20"/>
      <c r="H34" s="19">
        <f>E34/0.0482946</f>
        <v>4.3483122336658759</v>
      </c>
      <c r="I34" s="18">
        <f>J34/100*4</f>
        <v>0.48</v>
      </c>
      <c r="J34" s="17">
        <v>12</v>
      </c>
      <c r="K34" s="16">
        <f>IF(J34&gt;1,J34-H34-I34,0)</f>
        <v>7.1716877663341236</v>
      </c>
      <c r="L34" s="15">
        <v>41770</v>
      </c>
      <c r="M34" s="14"/>
      <c r="N34" s="29">
        <v>42752</v>
      </c>
      <c r="O34" s="12">
        <v>42754</v>
      </c>
      <c r="P34" s="11" t="s">
        <v>6546</v>
      </c>
      <c r="Q34" s="10" t="s">
        <v>6555</v>
      </c>
      <c r="R34" s="10" t="s">
        <v>6554</v>
      </c>
      <c r="S34" s="10" t="s">
        <v>6553</v>
      </c>
      <c r="T34" s="10"/>
      <c r="U34" s="9">
        <v>6681069563</v>
      </c>
      <c r="V34" s="8"/>
      <c r="W34" s="7">
        <v>123</v>
      </c>
      <c r="X34" s="4"/>
      <c r="Y34" s="6">
        <v>12</v>
      </c>
      <c r="Z34" s="5">
        <f>IF(Y34&gt;0,Y34-J34,".")</f>
        <v>0</v>
      </c>
      <c r="AA34" s="4">
        <f>IF(J34=0,H34,0)</f>
        <v>0</v>
      </c>
      <c r="AB34" s="4">
        <f>IF(L34=0,H34,0)</f>
        <v>0</v>
      </c>
      <c r="AC34" s="4"/>
      <c r="AD34" s="3"/>
      <c r="AE34" s="2" t="str">
        <f ca="1">IF(AND(N34&gt;1,(N34+$AE$3+O34)&lt;$B$3),$B$3-N34+1111111,".")</f>
        <v>.</v>
      </c>
      <c r="AF34" s="1" t="str">
        <f>IF(A34&gt;1,"Y","N")</f>
        <v>Y</v>
      </c>
      <c r="AG34" s="1" t="str">
        <f>IF(L34&gt;1,"Y","N")</f>
        <v>Y</v>
      </c>
      <c r="AH34" s="1" t="str">
        <f>IF(N34&gt;1,"Y","N")</f>
        <v>Y</v>
      </c>
      <c r="AI34" s="1" t="str">
        <f>IF(O34&gt;1,"Y","N")</f>
        <v>Y</v>
      </c>
      <c r="AJ34" s="1" t="str">
        <f>CONCATENATE(AF34,AG34,D34,AH34,AI34)</f>
        <v>YYx537xYY</v>
      </c>
    </row>
    <row r="35" spans="1:50" s="1" customFormat="1" x14ac:dyDescent="0.25">
      <c r="A35" s="28">
        <v>41744</v>
      </c>
      <c r="B35" s="27" t="s">
        <v>2117</v>
      </c>
      <c r="C35" s="23" t="s">
        <v>2116</v>
      </c>
      <c r="D35" s="22" t="s">
        <v>2115</v>
      </c>
      <c r="E35" s="21">
        <v>0.21</v>
      </c>
      <c r="G35" s="20"/>
      <c r="H35" s="19">
        <f>E35/0.0482946</f>
        <v>4.3483122336658759</v>
      </c>
      <c r="I35" s="18">
        <f>J35/100*4</f>
        <v>0.48</v>
      </c>
      <c r="J35" s="17">
        <v>12</v>
      </c>
      <c r="K35" s="16">
        <f>IF(J35&gt;1,J35-H35-I35,0)</f>
        <v>7.1716877663341236</v>
      </c>
      <c r="L35" s="15">
        <v>41770</v>
      </c>
      <c r="M35" s="14"/>
      <c r="N35" s="29">
        <v>42987</v>
      </c>
      <c r="O35" s="12">
        <v>42988</v>
      </c>
      <c r="P35" s="11" t="s">
        <v>2114</v>
      </c>
      <c r="Q35" s="10"/>
      <c r="R35" s="10"/>
      <c r="S35" s="10"/>
      <c r="T35" s="10"/>
      <c r="U35" s="9"/>
      <c r="V35" s="8"/>
      <c r="W35" s="7">
        <v>1118</v>
      </c>
      <c r="X35" s="4"/>
      <c r="Y35" s="6">
        <v>12</v>
      </c>
      <c r="Z35" s="5">
        <f>IF(Y35&gt;0,Y35-J35,".")</f>
        <v>0</v>
      </c>
      <c r="AA35" s="4">
        <f>IF(J35=0,H35,0)</f>
        <v>0</v>
      </c>
      <c r="AB35" s="4">
        <f>IF(L35=0,H35,0)</f>
        <v>0</v>
      </c>
      <c r="AC35" s="4"/>
      <c r="AD35" s="3"/>
      <c r="AE35" s="2" t="str">
        <f ca="1">IF(AND(N35&gt;1,(N35+$AE$3+O35)&lt;$B$3),$B$3-N35+1111111,".")</f>
        <v>.</v>
      </c>
      <c r="AF35" s="1" t="str">
        <f>IF(A35&gt;1,"Y","N")</f>
        <v>Y</v>
      </c>
      <c r="AG35" s="1" t="str">
        <f>IF(L35&gt;1,"Y","N")</f>
        <v>Y</v>
      </c>
      <c r="AH35" s="1" t="str">
        <f>IF(N35&gt;1,"Y","N")</f>
        <v>Y</v>
      </c>
      <c r="AI35" s="1" t="str">
        <f>IF(O35&gt;1,"Y","N")</f>
        <v>Y</v>
      </c>
      <c r="AJ35" s="1" t="str">
        <f>CONCATENATE(AF35,AG35,D35,AH35,AI35)</f>
        <v>YYx537xYY</v>
      </c>
    </row>
    <row r="36" spans="1:50" s="1" customFormat="1" x14ac:dyDescent="0.25">
      <c r="A36" s="28">
        <v>41744</v>
      </c>
      <c r="B36" s="27" t="s">
        <v>2117</v>
      </c>
      <c r="C36" s="23" t="s">
        <v>2116</v>
      </c>
      <c r="D36" s="22" t="s">
        <v>2115</v>
      </c>
      <c r="E36" s="21">
        <v>0.21</v>
      </c>
      <c r="G36" s="20"/>
      <c r="H36" s="19">
        <f>E36/0.0482946</f>
        <v>4.3483122336658759</v>
      </c>
      <c r="I36" s="18">
        <f>J36/100*4</f>
        <v>0.48</v>
      </c>
      <c r="J36" s="17">
        <v>12</v>
      </c>
      <c r="K36" s="16">
        <f>IF(J36&gt;1,J36-H36-I36,0)</f>
        <v>7.1716877663341236</v>
      </c>
      <c r="L36" s="15">
        <v>41770</v>
      </c>
      <c r="M36" s="14"/>
      <c r="N36" s="29">
        <v>42987</v>
      </c>
      <c r="O36" s="12">
        <v>42988</v>
      </c>
      <c r="P36" s="11" t="s">
        <v>2114</v>
      </c>
      <c r="Q36" s="10"/>
      <c r="R36" s="10"/>
      <c r="S36" s="10"/>
      <c r="T36" s="10"/>
      <c r="U36" s="9"/>
      <c r="V36" s="8"/>
      <c r="W36" s="7">
        <v>1118</v>
      </c>
      <c r="X36" s="4"/>
      <c r="Y36" s="6">
        <v>12</v>
      </c>
      <c r="Z36" s="5">
        <f>IF(Y36&gt;0,Y36-J36,".")</f>
        <v>0</v>
      </c>
      <c r="AA36" s="4">
        <f>IF(J36=0,H36,0)</f>
        <v>0</v>
      </c>
      <c r="AB36" s="4">
        <f>IF(L36=0,H36,0)</f>
        <v>0</v>
      </c>
      <c r="AC36" s="4"/>
      <c r="AD36" s="3"/>
      <c r="AE36" s="2" t="str">
        <f ca="1">IF(AND(N36&gt;1,(N36+$AE$3+O36)&lt;$B$3),$B$3-N36+1111111,".")</f>
        <v>.</v>
      </c>
      <c r="AF36" s="1" t="str">
        <f>IF(A36&gt;1,"Y","N")</f>
        <v>Y</v>
      </c>
      <c r="AG36" s="1" t="str">
        <f>IF(L36&gt;1,"Y","N")</f>
        <v>Y</v>
      </c>
      <c r="AH36" s="1" t="str">
        <f>IF(N36&gt;1,"Y","N")</f>
        <v>Y</v>
      </c>
      <c r="AI36" s="1" t="str">
        <f>IF(O36&gt;1,"Y","N")</f>
        <v>Y</v>
      </c>
      <c r="AJ36" s="1" t="str">
        <f>CONCATENATE(AF36,AG36,D36,AH36,AI36)</f>
        <v>YYx537xYY</v>
      </c>
    </row>
    <row r="37" spans="1:50" s="1" customFormat="1" x14ac:dyDescent="0.25">
      <c r="A37" s="28">
        <v>41744</v>
      </c>
      <c r="B37" s="27" t="s">
        <v>2117</v>
      </c>
      <c r="C37" s="23" t="s">
        <v>2116</v>
      </c>
      <c r="D37" s="22" t="s">
        <v>2115</v>
      </c>
      <c r="E37" s="21">
        <v>0.21</v>
      </c>
      <c r="G37" s="20"/>
      <c r="H37" s="19">
        <f>E37/0.0482946</f>
        <v>4.3483122336658759</v>
      </c>
      <c r="I37" s="18">
        <f>J37/100*4</f>
        <v>0.48</v>
      </c>
      <c r="J37" s="17">
        <v>12</v>
      </c>
      <c r="K37" s="16">
        <f>IF(J37&gt;1,J37-H37-I37,0)</f>
        <v>7.1716877663341236</v>
      </c>
      <c r="L37" s="15">
        <v>41770</v>
      </c>
      <c r="M37" s="14"/>
      <c r="N37" s="29">
        <v>42987</v>
      </c>
      <c r="O37" s="12">
        <v>42988</v>
      </c>
      <c r="P37" s="11" t="s">
        <v>2114</v>
      </c>
      <c r="Q37" s="10"/>
      <c r="R37" s="10"/>
      <c r="S37" s="10"/>
      <c r="T37" s="10"/>
      <c r="U37" s="9"/>
      <c r="V37" s="8"/>
      <c r="W37" s="7">
        <v>1118</v>
      </c>
      <c r="X37" s="4"/>
      <c r="Y37" s="6">
        <v>12</v>
      </c>
      <c r="Z37" s="5">
        <f>IF(Y37&gt;0,Y37-J37,".")</f>
        <v>0</v>
      </c>
      <c r="AA37" s="4">
        <f>IF(J37=0,H37,0)</f>
        <v>0</v>
      </c>
      <c r="AB37" s="4">
        <f>IF(L37=0,H37,0)</f>
        <v>0</v>
      </c>
      <c r="AC37" s="4"/>
      <c r="AD37" s="3"/>
      <c r="AE37" s="2" t="str">
        <f ca="1">IF(AND(N37&gt;1,(N37+$AE$3+O37)&lt;$B$3),$B$3-N37+1111111,".")</f>
        <v>.</v>
      </c>
      <c r="AF37" s="1" t="str">
        <f>IF(A37&gt;1,"Y","N")</f>
        <v>Y</v>
      </c>
      <c r="AG37" s="1" t="str">
        <f>IF(L37&gt;1,"Y","N")</f>
        <v>Y</v>
      </c>
      <c r="AH37" s="1" t="str">
        <f>IF(N37&gt;1,"Y","N")</f>
        <v>Y</v>
      </c>
      <c r="AI37" s="1" t="str">
        <f>IF(O37&gt;1,"Y","N")</f>
        <v>Y</v>
      </c>
      <c r="AJ37" s="1" t="str">
        <f>CONCATENATE(AF37,AG37,D37,AH37,AI37)</f>
        <v>YYx537xYY</v>
      </c>
    </row>
    <row r="38" spans="1:50" s="1" customFormat="1" x14ac:dyDescent="0.25">
      <c r="A38" s="28">
        <v>41744</v>
      </c>
      <c r="B38" s="27" t="s">
        <v>2117</v>
      </c>
      <c r="C38" s="23" t="s">
        <v>2116</v>
      </c>
      <c r="D38" s="22" t="s">
        <v>2115</v>
      </c>
      <c r="E38" s="21">
        <v>0.21</v>
      </c>
      <c r="G38" s="20"/>
      <c r="H38" s="19">
        <f>E38/0.0482946</f>
        <v>4.3483122336658759</v>
      </c>
      <c r="I38" s="18">
        <f>J38/100*4</f>
        <v>0.48</v>
      </c>
      <c r="J38" s="17">
        <v>12</v>
      </c>
      <c r="K38" s="16">
        <f>IF(J38&gt;1,J38-H38-I38,0)</f>
        <v>7.1716877663341236</v>
      </c>
      <c r="L38" s="15">
        <v>41770</v>
      </c>
      <c r="M38" s="14"/>
      <c r="N38" s="29">
        <v>42987</v>
      </c>
      <c r="O38" s="12">
        <v>42988</v>
      </c>
      <c r="P38" s="11" t="s">
        <v>2114</v>
      </c>
      <c r="Q38" s="10"/>
      <c r="R38" s="10"/>
      <c r="S38" s="10"/>
      <c r="T38" s="10"/>
      <c r="U38" s="9"/>
      <c r="V38" s="8"/>
      <c r="W38" s="7">
        <v>1118</v>
      </c>
      <c r="X38" s="4"/>
      <c r="Y38" s="6">
        <v>12</v>
      </c>
      <c r="Z38" s="5">
        <f>IF(Y38&gt;0,Y38-J38,".")</f>
        <v>0</v>
      </c>
      <c r="AA38" s="4">
        <f>IF(J38=0,H38,0)</f>
        <v>0</v>
      </c>
      <c r="AB38" s="4">
        <f>IF(L38=0,H38,0)</f>
        <v>0</v>
      </c>
      <c r="AC38" s="4"/>
      <c r="AD38" s="3"/>
      <c r="AE38" s="2" t="str">
        <f ca="1">IF(AND(N38&gt;1,(N38+$AE$3+O38)&lt;$B$3),$B$3-N38+1111111,".")</f>
        <v>.</v>
      </c>
      <c r="AF38" s="1" t="str">
        <f>IF(A38&gt;1,"Y","N")</f>
        <v>Y</v>
      </c>
      <c r="AG38" s="1" t="str">
        <f>IF(L38&gt;1,"Y","N")</f>
        <v>Y</v>
      </c>
      <c r="AH38" s="1" t="str">
        <f>IF(N38&gt;1,"Y","N")</f>
        <v>Y</v>
      </c>
      <c r="AI38" s="1" t="str">
        <f>IF(O38&gt;1,"Y","N")</f>
        <v>Y</v>
      </c>
      <c r="AJ38" s="1" t="str">
        <f>CONCATENATE(AF38,AG38,D38,AH38,AI38)</f>
        <v>YYx537xYY</v>
      </c>
    </row>
    <row r="39" spans="1:50" s="1" customFormat="1" x14ac:dyDescent="0.25">
      <c r="A39" s="28">
        <v>41744</v>
      </c>
      <c r="B39" s="27" t="s">
        <v>2117</v>
      </c>
      <c r="C39" s="23" t="s">
        <v>2116</v>
      </c>
      <c r="D39" s="22" t="s">
        <v>2115</v>
      </c>
      <c r="E39" s="21">
        <v>0.21</v>
      </c>
      <c r="G39" s="20"/>
      <c r="H39" s="19">
        <f>E39/0.0482946</f>
        <v>4.3483122336658759</v>
      </c>
      <c r="I39" s="18">
        <f>J39/100*4</f>
        <v>0.48</v>
      </c>
      <c r="J39" s="17">
        <v>12</v>
      </c>
      <c r="K39" s="16">
        <f>IF(J39&gt;1,J39-H39-I39,0)</f>
        <v>7.1716877663341236</v>
      </c>
      <c r="L39" s="15">
        <v>41770</v>
      </c>
      <c r="M39" s="14"/>
      <c r="N39" s="29">
        <v>42987</v>
      </c>
      <c r="O39" s="12">
        <v>42988</v>
      </c>
      <c r="P39" s="11" t="s">
        <v>2114</v>
      </c>
      <c r="Q39" s="10"/>
      <c r="R39" s="10"/>
      <c r="S39" s="10"/>
      <c r="T39" s="10"/>
      <c r="U39" s="9"/>
      <c r="V39" s="8"/>
      <c r="W39" s="7">
        <v>1118</v>
      </c>
      <c r="X39" s="4"/>
      <c r="Y39" s="6">
        <v>12</v>
      </c>
      <c r="Z39" s="5">
        <f>IF(Y39&gt;0,Y39-J39,".")</f>
        <v>0</v>
      </c>
      <c r="AA39" s="4">
        <f>IF(J39=0,H39,0)</f>
        <v>0</v>
      </c>
      <c r="AB39" s="4">
        <f>IF(L39=0,H39,0)</f>
        <v>0</v>
      </c>
      <c r="AC39" s="4"/>
      <c r="AD39" s="3"/>
      <c r="AE39" s="2" t="str">
        <f ca="1">IF(AND(N39&gt;1,(N39+$AE$3+O39)&lt;$B$3),$B$3-N39+1111111,".")</f>
        <v>.</v>
      </c>
      <c r="AF39" s="1" t="str">
        <f>IF(A39&gt;1,"Y","N")</f>
        <v>Y</v>
      </c>
      <c r="AG39" s="1" t="str">
        <f>IF(L39&gt;1,"Y","N")</f>
        <v>Y</v>
      </c>
      <c r="AH39" s="1" t="str">
        <f>IF(N39&gt;1,"Y","N")</f>
        <v>Y</v>
      </c>
      <c r="AI39" s="1" t="str">
        <f>IF(O39&gt;1,"Y","N")</f>
        <v>Y</v>
      </c>
      <c r="AJ39" s="1" t="str">
        <f>CONCATENATE(AF39,AG39,D39,AH39,AI39)</f>
        <v>YYx537xYY</v>
      </c>
    </row>
    <row r="40" spans="1:50" s="1" customFormat="1" x14ac:dyDescent="0.25">
      <c r="A40" s="28">
        <v>41744</v>
      </c>
      <c r="B40" s="27" t="s">
        <v>2117</v>
      </c>
      <c r="C40" s="23" t="s">
        <v>2116</v>
      </c>
      <c r="D40" s="22" t="s">
        <v>2115</v>
      </c>
      <c r="E40" s="21">
        <v>0.21</v>
      </c>
      <c r="G40" s="20"/>
      <c r="H40" s="19">
        <f>E40/0.0482946</f>
        <v>4.3483122336658759</v>
      </c>
      <c r="I40" s="18">
        <f>J40/100*4</f>
        <v>0.48</v>
      </c>
      <c r="J40" s="17">
        <v>12</v>
      </c>
      <c r="K40" s="16">
        <f>IF(J40&gt;1,J40-H40-I40,0)</f>
        <v>7.1716877663341236</v>
      </c>
      <c r="L40" s="15">
        <v>41770</v>
      </c>
      <c r="M40" s="14"/>
      <c r="N40" s="29">
        <v>42987</v>
      </c>
      <c r="O40" s="12">
        <v>42988</v>
      </c>
      <c r="P40" s="11" t="s">
        <v>2114</v>
      </c>
      <c r="Q40" s="10"/>
      <c r="R40" s="10"/>
      <c r="S40" s="10"/>
      <c r="T40" s="10"/>
      <c r="U40" s="9"/>
      <c r="V40" s="8"/>
      <c r="W40" s="7">
        <v>1118</v>
      </c>
      <c r="X40" s="4"/>
      <c r="Y40" s="6">
        <v>12</v>
      </c>
      <c r="Z40" s="5">
        <f>IF(Y40&gt;0,Y40-J40,".")</f>
        <v>0</v>
      </c>
      <c r="AA40" s="4">
        <f>IF(J40=0,H40,0)</f>
        <v>0</v>
      </c>
      <c r="AB40" s="4">
        <f>IF(L40=0,H40,0)</f>
        <v>0</v>
      </c>
      <c r="AC40" s="4"/>
      <c r="AD40" s="3"/>
      <c r="AE40" s="2" t="str">
        <f ca="1">IF(AND(N40&gt;1,(N40+$AE$3+O40)&lt;$B$3),$B$3-N40+1111111,".")</f>
        <v>.</v>
      </c>
      <c r="AF40" s="1" t="str">
        <f>IF(A40&gt;1,"Y","N")</f>
        <v>Y</v>
      </c>
      <c r="AG40" s="1" t="str">
        <f>IF(L40&gt;1,"Y","N")</f>
        <v>Y</v>
      </c>
      <c r="AH40" s="1" t="str">
        <f>IF(N40&gt;1,"Y","N")</f>
        <v>Y</v>
      </c>
      <c r="AI40" s="1" t="str">
        <f>IF(O40&gt;1,"Y","N")</f>
        <v>Y</v>
      </c>
      <c r="AJ40" s="1" t="str">
        <f>CONCATENATE(AF40,AG40,D40,AH40,AI40)</f>
        <v>YYx537xYY</v>
      </c>
    </row>
    <row r="41" spans="1:50" s="1" customFormat="1" x14ac:dyDescent="0.25">
      <c r="A41" s="28">
        <v>41744</v>
      </c>
      <c r="B41" s="27" t="s">
        <v>2117</v>
      </c>
      <c r="C41" s="23" t="s">
        <v>2116</v>
      </c>
      <c r="D41" s="22" t="s">
        <v>2115</v>
      </c>
      <c r="E41" s="21">
        <v>0.21</v>
      </c>
      <c r="G41" s="20"/>
      <c r="H41" s="19">
        <f>E41/0.0482946</f>
        <v>4.3483122336658759</v>
      </c>
      <c r="I41" s="18">
        <f>J41/100*4</f>
        <v>0.48</v>
      </c>
      <c r="J41" s="17">
        <v>12</v>
      </c>
      <c r="K41" s="16">
        <f>IF(J41&gt;1,J41-H41-I41,0)</f>
        <v>7.1716877663341236</v>
      </c>
      <c r="L41" s="15">
        <v>41770</v>
      </c>
      <c r="M41" s="14"/>
      <c r="N41" s="29">
        <v>42987</v>
      </c>
      <c r="O41" s="12">
        <v>42988</v>
      </c>
      <c r="P41" s="11" t="s">
        <v>2114</v>
      </c>
      <c r="Q41" s="10"/>
      <c r="R41" s="10"/>
      <c r="S41" s="10"/>
      <c r="T41" s="10"/>
      <c r="U41" s="9"/>
      <c r="V41" s="8"/>
      <c r="W41" s="7">
        <v>1118</v>
      </c>
      <c r="X41" s="4"/>
      <c r="Y41" s="6">
        <v>12</v>
      </c>
      <c r="Z41" s="5">
        <f>IF(Y41&gt;0,Y41-J41,".")</f>
        <v>0</v>
      </c>
      <c r="AA41" s="4">
        <f>IF(J41=0,H41,0)</f>
        <v>0</v>
      </c>
      <c r="AB41" s="4">
        <f>IF(L41=0,H41,0)</f>
        <v>0</v>
      </c>
      <c r="AC41" s="4"/>
      <c r="AD41" s="3"/>
      <c r="AE41" s="2" t="str">
        <f ca="1">IF(AND(N41&gt;1,(N41+$AE$3+O41)&lt;$B$3),$B$3-N41+1111111,".")</f>
        <v>.</v>
      </c>
      <c r="AF41" s="1" t="str">
        <f>IF(A41&gt;1,"Y","N")</f>
        <v>Y</v>
      </c>
      <c r="AG41" s="1" t="str">
        <f>IF(L41&gt;1,"Y","N")</f>
        <v>Y</v>
      </c>
      <c r="AH41" s="1" t="str">
        <f>IF(N41&gt;1,"Y","N")</f>
        <v>Y</v>
      </c>
      <c r="AI41" s="1" t="str">
        <f>IF(O41&gt;1,"Y","N")</f>
        <v>Y</v>
      </c>
      <c r="AJ41" s="1" t="str">
        <f>CONCATENATE(AF41,AG41,D41,AH41,AI41)</f>
        <v>YYx537xYY</v>
      </c>
    </row>
    <row r="42" spans="1:50" s="1" customFormat="1" x14ac:dyDescent="0.25">
      <c r="A42" s="31">
        <v>42671</v>
      </c>
      <c r="B42" s="24"/>
      <c r="C42" s="23" t="s">
        <v>412</v>
      </c>
      <c r="D42" s="22" t="s">
        <v>411</v>
      </c>
      <c r="E42" s="21">
        <v>0.15</v>
      </c>
      <c r="G42" s="20"/>
      <c r="H42" s="19">
        <f>E42/0.03988</f>
        <v>3.7612838515546638</v>
      </c>
      <c r="I42" s="18">
        <f>J42/100*4</f>
        <v>0.6</v>
      </c>
      <c r="J42" s="17">
        <v>15</v>
      </c>
      <c r="K42" s="16">
        <f>IF(J42&gt;1,J42-H42-I42,0)</f>
        <v>10.638716148445337</v>
      </c>
      <c r="L42" s="15">
        <v>42697</v>
      </c>
      <c r="M42" s="14"/>
      <c r="N42" s="29">
        <v>42736</v>
      </c>
      <c r="O42" s="12">
        <v>42736</v>
      </c>
      <c r="P42" s="11" t="s">
        <v>7017</v>
      </c>
      <c r="Q42" s="10"/>
      <c r="R42" s="10"/>
      <c r="S42" s="10"/>
      <c r="T42" s="10"/>
      <c r="U42" s="9"/>
      <c r="V42" s="8"/>
      <c r="W42" s="7">
        <v>9</v>
      </c>
      <c r="X42" s="4"/>
      <c r="Y42" s="6">
        <v>15</v>
      </c>
      <c r="Z42" s="5">
        <f>IF(Y42&gt;0,Y42-J42,".")</f>
        <v>0</v>
      </c>
      <c r="AA42" s="4">
        <f>IF(J42=0,H42,0)</f>
        <v>0</v>
      </c>
      <c r="AB42" s="4">
        <f>IF(L42=0,H42,0)</f>
        <v>0</v>
      </c>
      <c r="AC42" s="4"/>
      <c r="AD42" s="3"/>
      <c r="AE42" s="2" t="str">
        <f ca="1">IF(AND(N42&gt;1,(N42+$AE$3+O42)&lt;$B$3),$B$3-N42+1111111,".")</f>
        <v>.</v>
      </c>
      <c r="AF42" s="1" t="str">
        <f>IF(A42&gt;1,"Y","N")</f>
        <v>Y</v>
      </c>
      <c r="AG42" s="1" t="str">
        <f>IF(L42&gt;1,"Y","N")</f>
        <v>Y</v>
      </c>
      <c r="AH42" s="1" t="str">
        <f>IF(N42&gt;1,"Y","N")</f>
        <v>Y</v>
      </c>
      <c r="AI42" s="1" t="str">
        <f>IF(O42&gt;1,"Y","N")</f>
        <v>Y</v>
      </c>
      <c r="AJ42" s="1" t="str">
        <f>CONCATENATE(AF42,AG42,D42,AH42,AI42)</f>
        <v>YYx259xYY</v>
      </c>
    </row>
    <row r="43" spans="1:50" s="1" customFormat="1" x14ac:dyDescent="0.25">
      <c r="A43" s="31">
        <v>42671</v>
      </c>
      <c r="B43" s="24"/>
      <c r="C43" s="23" t="s">
        <v>412</v>
      </c>
      <c r="D43" s="22" t="s">
        <v>411</v>
      </c>
      <c r="E43" s="21">
        <v>0.15</v>
      </c>
      <c r="G43" s="20"/>
      <c r="H43" s="19">
        <f>E43/0.03988</f>
        <v>3.7612838515546638</v>
      </c>
      <c r="I43" s="18">
        <f>J43/100*4</f>
        <v>0.6</v>
      </c>
      <c r="J43" s="17">
        <v>15</v>
      </c>
      <c r="K43" s="16">
        <f>IF(J43&gt;1,J43-H43-I43,0)</f>
        <v>10.638716148445337</v>
      </c>
      <c r="L43" s="15">
        <v>42697</v>
      </c>
      <c r="M43" s="14"/>
      <c r="N43" s="29">
        <v>42736</v>
      </c>
      <c r="O43" s="12">
        <v>42736</v>
      </c>
      <c r="P43" s="11" t="s">
        <v>7017</v>
      </c>
      <c r="Q43" s="10"/>
      <c r="R43" s="10"/>
      <c r="S43" s="10"/>
      <c r="T43" s="10"/>
      <c r="U43" s="9"/>
      <c r="V43" s="8"/>
      <c r="W43" s="7">
        <v>9</v>
      </c>
      <c r="X43" s="4"/>
      <c r="Y43" s="6">
        <v>15</v>
      </c>
      <c r="Z43" s="5">
        <f>IF(Y43&gt;0,Y43-J43,".")</f>
        <v>0</v>
      </c>
      <c r="AA43" s="4">
        <f>IF(J43=0,H43,0)</f>
        <v>0</v>
      </c>
      <c r="AB43" s="4">
        <f>IF(L43=0,H43,0)</f>
        <v>0</v>
      </c>
      <c r="AC43" s="4"/>
      <c r="AD43" s="3"/>
      <c r="AE43" s="2" t="str">
        <f ca="1">IF(AND(N43&gt;1,(N43+$AE$3+O43)&lt;$B$3),$B$3-N43+1111111,".")</f>
        <v>.</v>
      </c>
      <c r="AF43" s="1" t="str">
        <f>IF(A43&gt;1,"Y","N")</f>
        <v>Y</v>
      </c>
      <c r="AG43" s="1" t="str">
        <f>IF(L43&gt;1,"Y","N")</f>
        <v>Y</v>
      </c>
      <c r="AH43" s="1" t="str">
        <f>IF(N43&gt;1,"Y","N")</f>
        <v>Y</v>
      </c>
      <c r="AI43" s="1" t="str">
        <f>IF(O43&gt;1,"Y","N")</f>
        <v>Y</v>
      </c>
      <c r="AJ43" s="1" t="str">
        <f>CONCATENATE(AF43,AG43,D43,AH43,AI43)</f>
        <v>YYx259xYY</v>
      </c>
    </row>
    <row r="44" spans="1:50" s="1" customFormat="1" x14ac:dyDescent="0.25">
      <c r="A44" s="31">
        <v>42671</v>
      </c>
      <c r="B44" s="24"/>
      <c r="C44" s="23" t="s">
        <v>412</v>
      </c>
      <c r="D44" s="22" t="s">
        <v>411</v>
      </c>
      <c r="E44" s="21">
        <v>0.15</v>
      </c>
      <c r="G44" s="20"/>
      <c r="H44" s="19">
        <f>E44/0.03988</f>
        <v>3.7612838515546638</v>
      </c>
      <c r="I44" s="18">
        <f>J44/100*4</f>
        <v>0.6</v>
      </c>
      <c r="J44" s="17">
        <v>15</v>
      </c>
      <c r="K44" s="16">
        <f>IF(J44&gt;1,J44-H44-I44,0)</f>
        <v>10.638716148445337</v>
      </c>
      <c r="L44" s="15">
        <v>42697</v>
      </c>
      <c r="M44" s="14"/>
      <c r="N44" s="29">
        <v>42736</v>
      </c>
      <c r="O44" s="12">
        <v>42736</v>
      </c>
      <c r="P44" s="11" t="s">
        <v>7017</v>
      </c>
      <c r="Q44" s="10"/>
      <c r="R44" s="10"/>
      <c r="S44" s="10"/>
      <c r="T44" s="10"/>
      <c r="U44" s="9"/>
      <c r="V44" s="8"/>
      <c r="W44" s="7">
        <v>9</v>
      </c>
      <c r="X44" s="4"/>
      <c r="Y44" s="6">
        <v>15</v>
      </c>
      <c r="Z44" s="5">
        <f>IF(Y44&gt;0,Y44-J44,".")</f>
        <v>0</v>
      </c>
      <c r="AA44" s="4">
        <f>IF(J44=0,H44,0)</f>
        <v>0</v>
      </c>
      <c r="AB44" s="4">
        <f>IF(L44=0,H44,0)</f>
        <v>0</v>
      </c>
      <c r="AC44" s="4"/>
      <c r="AD44" s="3"/>
      <c r="AE44" s="2" t="str">
        <f ca="1">IF(AND(N44&gt;1,(N44+$AE$3+O44)&lt;$B$3),$B$3-N44+1111111,".")</f>
        <v>.</v>
      </c>
      <c r="AF44" s="1" t="str">
        <f>IF(A44&gt;1,"Y","N")</f>
        <v>Y</v>
      </c>
      <c r="AG44" s="1" t="str">
        <f>IF(L44&gt;1,"Y","N")</f>
        <v>Y</v>
      </c>
      <c r="AH44" s="1" t="str">
        <f>IF(N44&gt;1,"Y","N")</f>
        <v>Y</v>
      </c>
      <c r="AI44" s="1" t="str">
        <f>IF(O44&gt;1,"Y","N")</f>
        <v>Y</v>
      </c>
      <c r="AJ44" s="1" t="str">
        <f>CONCATENATE(AF44,AG44,D44,AH44,AI44)</f>
        <v>YYx259xYY</v>
      </c>
    </row>
    <row r="45" spans="1:50" s="1" customFormat="1" x14ac:dyDescent="0.25">
      <c r="A45" s="31">
        <v>42671</v>
      </c>
      <c r="B45" s="24"/>
      <c r="C45" s="23" t="s">
        <v>412</v>
      </c>
      <c r="D45" s="22" t="s">
        <v>411</v>
      </c>
      <c r="E45" s="21">
        <v>0.15</v>
      </c>
      <c r="G45" s="20"/>
      <c r="H45" s="19">
        <f>E45/0.03988</f>
        <v>3.7612838515546638</v>
      </c>
      <c r="I45" s="18">
        <f>J45/100*4</f>
        <v>0.6</v>
      </c>
      <c r="J45" s="17">
        <v>15</v>
      </c>
      <c r="K45" s="16">
        <f>IF(J45&gt;1,J45-H45-I45,0)</f>
        <v>10.638716148445337</v>
      </c>
      <c r="L45" s="15">
        <v>42697</v>
      </c>
      <c r="M45" s="14"/>
      <c r="N45" s="29">
        <v>42738</v>
      </c>
      <c r="O45" s="12">
        <v>42739</v>
      </c>
      <c r="P45" s="11" t="s">
        <v>6922</v>
      </c>
      <c r="Q45" s="10"/>
      <c r="R45" s="10"/>
      <c r="S45" s="10"/>
      <c r="T45" s="10"/>
      <c r="U45" s="9"/>
      <c r="V45" s="8"/>
      <c r="W45" s="7">
        <v>35</v>
      </c>
      <c r="X45" s="4"/>
      <c r="Y45" s="6">
        <v>15</v>
      </c>
      <c r="Z45" s="5">
        <f>IF(Y45&gt;0,Y45-J45,".")</f>
        <v>0</v>
      </c>
      <c r="AA45" s="4">
        <f>IF(J45=0,H45,0)</f>
        <v>0</v>
      </c>
      <c r="AB45" s="4">
        <f>IF(L45=0,H45,0)</f>
        <v>0</v>
      </c>
      <c r="AC45" s="4"/>
      <c r="AD45" s="3"/>
      <c r="AE45" s="2" t="str">
        <f ca="1">IF(AND(N45&gt;1,(N45+$AE$3+O45)&lt;$B$3),$B$3-N45+1111111,".")</f>
        <v>.</v>
      </c>
      <c r="AF45" s="1" t="str">
        <f>IF(A45&gt;1,"Y","N")</f>
        <v>Y</v>
      </c>
      <c r="AG45" s="1" t="str">
        <f>IF(L45&gt;1,"Y","N")</f>
        <v>Y</v>
      </c>
      <c r="AH45" s="1" t="str">
        <f>IF(N45&gt;1,"Y","N")</f>
        <v>Y</v>
      </c>
      <c r="AI45" s="1" t="str">
        <f>IF(O45&gt;1,"Y","N")</f>
        <v>Y</v>
      </c>
      <c r="AJ45" s="1" t="str">
        <f>CONCATENATE(AF45,AG45,D45,AH45,AI45)</f>
        <v>YYx259xYY</v>
      </c>
    </row>
    <row r="46" spans="1:50" s="1" customFormat="1" x14ac:dyDescent="0.25">
      <c r="A46" s="31">
        <v>42352</v>
      </c>
      <c r="B46" s="24"/>
      <c r="C46" s="23" t="s">
        <v>780</v>
      </c>
      <c r="D46" s="22" t="s">
        <v>779</v>
      </c>
      <c r="E46" s="21">
        <v>0.158</v>
      </c>
      <c r="G46" s="20"/>
      <c r="H46" s="19">
        <f>E46/0.04114</f>
        <v>3.8405444822557118</v>
      </c>
      <c r="I46" s="32">
        <f>J46/100*4</f>
        <v>0.6</v>
      </c>
      <c r="J46" s="17">
        <v>15</v>
      </c>
      <c r="K46" s="16">
        <f>IF(J46&gt;1,J46-H46-I46,0)</f>
        <v>10.559455517744288</v>
      </c>
      <c r="L46" s="15">
        <v>42377</v>
      </c>
      <c r="M46" s="14"/>
      <c r="N46" s="29">
        <v>42742</v>
      </c>
      <c r="O46" s="12">
        <v>42743</v>
      </c>
      <c r="P46" s="11" t="s">
        <v>2848</v>
      </c>
      <c r="Q46" s="10"/>
      <c r="R46" s="10"/>
      <c r="S46" s="10"/>
      <c r="T46" s="10"/>
      <c r="U46" s="9">
        <v>6671263310</v>
      </c>
      <c r="V46" s="8"/>
      <c r="W46" s="7">
        <v>47</v>
      </c>
      <c r="X46" s="4"/>
      <c r="Y46" s="6">
        <v>15</v>
      </c>
      <c r="Z46" s="5">
        <f>IF(Y46&gt;0,Y46-J46,".")</f>
        <v>0</v>
      </c>
      <c r="AA46" s="4">
        <f>IF(J46=0,H46,0)</f>
        <v>0</v>
      </c>
      <c r="AB46" s="4">
        <f>IF(L46=0,H46,0)</f>
        <v>0</v>
      </c>
      <c r="AC46" s="4"/>
      <c r="AD46" s="3"/>
      <c r="AE46" s="2" t="str">
        <f ca="1">IF(AND(N46&gt;1,(N46+$AE$3+O46)&lt;$B$3),$B$3-N46+1111111,".")</f>
        <v>.</v>
      </c>
      <c r="AF46" s="1" t="str">
        <f>IF(A46&gt;1,"Y","N")</f>
        <v>Y</v>
      </c>
      <c r="AG46" s="1" t="str">
        <f>IF(L46&gt;1,"Y","N")</f>
        <v>Y</v>
      </c>
      <c r="AH46" s="1" t="str">
        <f>IF(N46&gt;1,"Y","N")</f>
        <v>Y</v>
      </c>
      <c r="AI46" s="1" t="str">
        <f>IF(O46&gt;1,"Y","N")</f>
        <v>Y</v>
      </c>
      <c r="AJ46" s="1" t="str">
        <f>CONCATENATE(AF46,AG46,D46,AH46,AI46)</f>
        <v>YYx434xYY</v>
      </c>
      <c r="AU46"/>
      <c r="AV46"/>
      <c r="AW46"/>
      <c r="AX46"/>
    </row>
    <row r="47" spans="1:50" s="1" customFormat="1" x14ac:dyDescent="0.25">
      <c r="A47" s="31">
        <v>42352</v>
      </c>
      <c r="B47" s="24"/>
      <c r="C47" s="23" t="s">
        <v>780</v>
      </c>
      <c r="D47" s="22" t="s">
        <v>779</v>
      </c>
      <c r="E47" s="21">
        <v>0.158</v>
      </c>
      <c r="G47" s="20"/>
      <c r="H47" s="19">
        <f>E47/0.04114</f>
        <v>3.8405444822557118</v>
      </c>
      <c r="I47" s="32">
        <f>J47/100*4</f>
        <v>0.6</v>
      </c>
      <c r="J47" s="17">
        <v>15</v>
      </c>
      <c r="K47" s="16">
        <f>IF(J47&gt;1,J47-H47-I47,0)</f>
        <v>10.559455517744288</v>
      </c>
      <c r="L47" s="15">
        <v>42377</v>
      </c>
      <c r="M47" s="14"/>
      <c r="N47" s="29">
        <v>42742</v>
      </c>
      <c r="O47" s="12">
        <v>42743</v>
      </c>
      <c r="P47" s="11" t="s">
        <v>2848</v>
      </c>
      <c r="Q47" s="10"/>
      <c r="R47" s="10"/>
      <c r="S47" s="10"/>
      <c r="T47" s="10"/>
      <c r="U47" s="9"/>
      <c r="V47" s="8"/>
      <c r="W47" s="7">
        <v>47</v>
      </c>
      <c r="X47" s="4"/>
      <c r="Y47" s="6">
        <v>15</v>
      </c>
      <c r="Z47" s="5">
        <f>IF(Y47&gt;0,Y47-J47,".")</f>
        <v>0</v>
      </c>
      <c r="AA47" s="4">
        <f>IF(J47=0,H47,0)</f>
        <v>0</v>
      </c>
      <c r="AB47" s="4">
        <f>IF(L47=0,H47,0)</f>
        <v>0</v>
      </c>
      <c r="AC47" s="4"/>
      <c r="AD47" s="3"/>
      <c r="AE47" s="2" t="str">
        <f ca="1">IF(AND(N47&gt;1,(N47+$AE$3+O47)&lt;$B$3),$B$3-N47+1111111,".")</f>
        <v>.</v>
      </c>
      <c r="AF47" s="1" t="str">
        <f>IF(A47&gt;1,"Y","N")</f>
        <v>Y</v>
      </c>
      <c r="AG47" s="1" t="str">
        <f>IF(L47&gt;1,"Y","N")</f>
        <v>Y</v>
      </c>
      <c r="AH47" s="1" t="str">
        <f>IF(N47&gt;1,"Y","N")</f>
        <v>Y</v>
      </c>
      <c r="AI47" s="1" t="str">
        <f>IF(O47&gt;1,"Y","N")</f>
        <v>Y</v>
      </c>
      <c r="AJ47" s="1" t="str">
        <f>CONCATENATE(AF47,AG47,D47,AH47,AI47)</f>
        <v>YYx434xYY</v>
      </c>
      <c r="AU47"/>
      <c r="AV47"/>
      <c r="AW47"/>
      <c r="AX47"/>
    </row>
    <row r="48" spans="1:50" s="1" customFormat="1" x14ac:dyDescent="0.25">
      <c r="A48" s="31">
        <v>42352</v>
      </c>
      <c r="B48" s="24"/>
      <c r="C48" s="23" t="s">
        <v>780</v>
      </c>
      <c r="D48" s="22" t="s">
        <v>779</v>
      </c>
      <c r="E48" s="21">
        <v>0.158</v>
      </c>
      <c r="G48" s="20"/>
      <c r="H48" s="19">
        <f>E48/0.04114</f>
        <v>3.8405444822557118</v>
      </c>
      <c r="I48" s="32">
        <f>J48/100*4</f>
        <v>0.6</v>
      </c>
      <c r="J48" s="17">
        <v>15</v>
      </c>
      <c r="K48" s="16">
        <f>IF(J48&gt;1,J48-H48-I48,0)</f>
        <v>10.559455517744288</v>
      </c>
      <c r="L48" s="15">
        <v>42377</v>
      </c>
      <c r="M48" s="14"/>
      <c r="N48" s="29">
        <v>42742</v>
      </c>
      <c r="O48" s="12">
        <v>42743</v>
      </c>
      <c r="P48" s="11" t="s">
        <v>2848</v>
      </c>
      <c r="Q48" s="10"/>
      <c r="R48" s="10"/>
      <c r="S48" s="10"/>
      <c r="T48" s="10"/>
      <c r="U48" s="9"/>
      <c r="V48" s="8"/>
      <c r="W48" s="7">
        <v>47</v>
      </c>
      <c r="X48" s="4"/>
      <c r="Y48" s="6">
        <v>15</v>
      </c>
      <c r="Z48" s="5">
        <f>IF(Y48&gt;0,Y48-J48,".")</f>
        <v>0</v>
      </c>
      <c r="AA48" s="4">
        <f>IF(J48=0,H48,0)</f>
        <v>0</v>
      </c>
      <c r="AB48" s="4">
        <f>IF(L48=0,H48,0)</f>
        <v>0</v>
      </c>
      <c r="AC48" s="4"/>
      <c r="AD48" s="3"/>
      <c r="AE48" s="2" t="str">
        <f ca="1">IF(AND(N48&gt;1,(N48+$AE$3+O48)&lt;$B$3),$B$3-N48+1111111,".")</f>
        <v>.</v>
      </c>
      <c r="AF48" s="1" t="str">
        <f>IF(A48&gt;1,"Y","N")</f>
        <v>Y</v>
      </c>
      <c r="AG48" s="1" t="str">
        <f>IF(L48&gt;1,"Y","N")</f>
        <v>Y</v>
      </c>
      <c r="AH48" s="1" t="str">
        <f>IF(N48&gt;1,"Y","N")</f>
        <v>Y</v>
      </c>
      <c r="AI48" s="1" t="str">
        <f>IF(O48&gt;1,"Y","N")</f>
        <v>Y</v>
      </c>
      <c r="AJ48" s="1" t="str">
        <f>CONCATENATE(AF48,AG48,D48,AH48,AI48)</f>
        <v>YYx434xYY</v>
      </c>
    </row>
    <row r="49" spans="1:36" s="1" customFormat="1" x14ac:dyDescent="0.25">
      <c r="A49" s="31">
        <v>42352</v>
      </c>
      <c r="B49" s="24"/>
      <c r="C49" s="23" t="s">
        <v>780</v>
      </c>
      <c r="D49" s="22" t="s">
        <v>779</v>
      </c>
      <c r="E49" s="21">
        <v>0.158</v>
      </c>
      <c r="G49" s="20"/>
      <c r="H49" s="19">
        <f>E49/0.04114</f>
        <v>3.8405444822557118</v>
      </c>
      <c r="I49" s="32">
        <f>J49/100*4</f>
        <v>0.6</v>
      </c>
      <c r="J49" s="17">
        <v>15</v>
      </c>
      <c r="K49" s="16">
        <f>IF(J49&gt;1,J49-H49-I49,0)</f>
        <v>10.559455517744288</v>
      </c>
      <c r="L49" s="15">
        <v>42377</v>
      </c>
      <c r="M49" s="14"/>
      <c r="N49" s="29">
        <v>42742</v>
      </c>
      <c r="O49" s="12">
        <v>42743</v>
      </c>
      <c r="P49" s="11" t="s">
        <v>2848</v>
      </c>
      <c r="Q49" s="10"/>
      <c r="R49" s="10"/>
      <c r="S49" s="10"/>
      <c r="T49" s="10"/>
      <c r="U49" s="9"/>
      <c r="V49" s="8"/>
      <c r="W49" s="7">
        <v>47</v>
      </c>
      <c r="X49" s="4"/>
      <c r="Y49" s="6">
        <v>15</v>
      </c>
      <c r="Z49" s="5">
        <f>IF(Y49&gt;0,Y49-J49,".")</f>
        <v>0</v>
      </c>
      <c r="AA49" s="4">
        <f>IF(J49=0,H49,0)</f>
        <v>0</v>
      </c>
      <c r="AB49" s="4">
        <f>IF(L49=0,H49,0)</f>
        <v>0</v>
      </c>
      <c r="AC49" s="4"/>
      <c r="AD49" s="3"/>
      <c r="AE49" s="2" t="str">
        <f ca="1">IF(AND(N49&gt;1,(N49+$AE$3+O49)&lt;$B$3),$B$3-N49+1111111,".")</f>
        <v>.</v>
      </c>
      <c r="AF49" s="1" t="str">
        <f>IF(A49&gt;1,"Y","N")</f>
        <v>Y</v>
      </c>
      <c r="AG49" s="1" t="str">
        <f>IF(L49&gt;1,"Y","N")</f>
        <v>Y</v>
      </c>
      <c r="AH49" s="1" t="str">
        <f>IF(N49&gt;1,"Y","N")</f>
        <v>Y</v>
      </c>
      <c r="AI49" s="1" t="str">
        <f>IF(O49&gt;1,"Y","N")</f>
        <v>Y</v>
      </c>
      <c r="AJ49" s="1" t="str">
        <f>CONCATENATE(AF49,AG49,D49,AH49,AI49)</f>
        <v>YYx434xYY</v>
      </c>
    </row>
    <row r="50" spans="1:36" s="1" customFormat="1" x14ac:dyDescent="0.25">
      <c r="A50" s="31">
        <v>42352</v>
      </c>
      <c r="B50" s="24"/>
      <c r="C50" s="23" t="s">
        <v>780</v>
      </c>
      <c r="D50" s="22" t="s">
        <v>779</v>
      </c>
      <c r="E50" s="21">
        <v>0.158</v>
      </c>
      <c r="G50" s="20"/>
      <c r="H50" s="19">
        <f>E50/0.04114</f>
        <v>3.8405444822557118</v>
      </c>
      <c r="I50" s="32">
        <f>J50/100*4</f>
        <v>0.6</v>
      </c>
      <c r="J50" s="17">
        <v>15</v>
      </c>
      <c r="K50" s="16">
        <f>IF(J50&gt;1,J50-H50-I50,0)</f>
        <v>10.559455517744288</v>
      </c>
      <c r="L50" s="15">
        <v>42377</v>
      </c>
      <c r="M50" s="14"/>
      <c r="N50" s="29">
        <v>42742</v>
      </c>
      <c r="O50" s="12">
        <v>42743</v>
      </c>
      <c r="P50" s="11" t="s">
        <v>2848</v>
      </c>
      <c r="Q50" s="10"/>
      <c r="R50" s="10"/>
      <c r="S50" s="10"/>
      <c r="T50" s="10"/>
      <c r="U50" s="9"/>
      <c r="V50" s="8"/>
      <c r="W50" s="7">
        <v>47</v>
      </c>
      <c r="X50" s="4"/>
      <c r="Y50" s="6">
        <v>15</v>
      </c>
      <c r="Z50" s="5">
        <f>IF(Y50&gt;0,Y50-J50,".")</f>
        <v>0</v>
      </c>
      <c r="AA50" s="4">
        <f>IF(J50=0,H50,0)</f>
        <v>0</v>
      </c>
      <c r="AB50" s="4">
        <f>IF(L50=0,H50,0)</f>
        <v>0</v>
      </c>
      <c r="AC50" s="4"/>
      <c r="AD50" s="3"/>
      <c r="AE50" s="2" t="str">
        <f ca="1">IF(AND(N50&gt;1,(N50+$AE$3+O50)&lt;$B$3),$B$3-N50+1111111,".")</f>
        <v>.</v>
      </c>
      <c r="AF50" s="1" t="str">
        <f>IF(A50&gt;1,"Y","N")</f>
        <v>Y</v>
      </c>
      <c r="AG50" s="1" t="str">
        <f>IF(L50&gt;1,"Y","N")</f>
        <v>Y</v>
      </c>
      <c r="AH50" s="1" t="str">
        <f>IF(N50&gt;1,"Y","N")</f>
        <v>Y</v>
      </c>
      <c r="AI50" s="1" t="str">
        <f>IF(O50&gt;1,"Y","N")</f>
        <v>Y</v>
      </c>
      <c r="AJ50" s="1" t="str">
        <f>CONCATENATE(AF50,AG50,D50,AH50,AI50)</f>
        <v>YYx434xYY</v>
      </c>
    </row>
    <row r="51" spans="1:36" s="1" customFormat="1" x14ac:dyDescent="0.25">
      <c r="A51" s="31">
        <v>42671</v>
      </c>
      <c r="B51" s="24"/>
      <c r="C51" s="23" t="s">
        <v>412</v>
      </c>
      <c r="D51" s="22" t="s">
        <v>411</v>
      </c>
      <c r="E51" s="21">
        <v>0.15</v>
      </c>
      <c r="G51" s="20"/>
      <c r="H51" s="19">
        <f>E51/0.03988</f>
        <v>3.7612838515546638</v>
      </c>
      <c r="I51" s="18">
        <f>J51/100*4</f>
        <v>0.6</v>
      </c>
      <c r="J51" s="17">
        <v>15</v>
      </c>
      <c r="K51" s="16">
        <f>IF(J51&gt;1,J51-H51-I51,0)</f>
        <v>10.638716148445337</v>
      </c>
      <c r="L51" s="15">
        <v>42697</v>
      </c>
      <c r="M51" s="14"/>
      <c r="N51" s="29">
        <v>42749</v>
      </c>
      <c r="O51" s="12">
        <v>42751</v>
      </c>
      <c r="P51" s="11" t="s">
        <v>6627</v>
      </c>
      <c r="Q51" s="10"/>
      <c r="R51" s="10"/>
      <c r="S51" s="10"/>
      <c r="T51" s="10"/>
      <c r="U51" s="9"/>
      <c r="V51" s="8"/>
      <c r="W51" s="7">
        <v>112</v>
      </c>
      <c r="X51" s="4"/>
      <c r="Y51" s="6">
        <v>15</v>
      </c>
      <c r="Z51" s="5">
        <f>IF(Y51&gt;0,Y51-J51,".")</f>
        <v>0</v>
      </c>
      <c r="AA51" s="4">
        <f>IF(J51=0,H51,0)</f>
        <v>0</v>
      </c>
      <c r="AB51" s="4">
        <f>IF(L51=0,H51,0)</f>
        <v>0</v>
      </c>
      <c r="AC51" s="4"/>
      <c r="AD51" s="3"/>
      <c r="AE51" s="2" t="str">
        <f ca="1">IF(AND(N51&gt;1,(N51+$AE$3+O51)&lt;$B$3),$B$3-N51+1111111,".")</f>
        <v>.</v>
      </c>
      <c r="AF51" s="1" t="str">
        <f>IF(A51&gt;1,"Y","N")</f>
        <v>Y</v>
      </c>
      <c r="AG51" s="1" t="str">
        <f>IF(L51&gt;1,"Y","N")</f>
        <v>Y</v>
      </c>
      <c r="AH51" s="1" t="str">
        <f>IF(N51&gt;1,"Y","N")</f>
        <v>Y</v>
      </c>
      <c r="AI51" s="1" t="str">
        <f>IF(O51&gt;1,"Y","N")</f>
        <v>Y</v>
      </c>
      <c r="AJ51" s="1" t="str">
        <f>CONCATENATE(AF51,AG51,D51,AH51,AI51)</f>
        <v>YYx259xYY</v>
      </c>
    </row>
    <row r="52" spans="1:36" s="1" customFormat="1" x14ac:dyDescent="0.25">
      <c r="A52" s="31">
        <v>42352</v>
      </c>
      <c r="B52" s="24"/>
      <c r="C52" s="23" t="s">
        <v>780</v>
      </c>
      <c r="D52" s="22" t="s">
        <v>779</v>
      </c>
      <c r="E52" s="21">
        <v>0.158</v>
      </c>
      <c r="G52" s="20"/>
      <c r="H52" s="19">
        <f>E52/0.04114</f>
        <v>3.8405444822557118</v>
      </c>
      <c r="I52" s="32">
        <f>J52/100*4</f>
        <v>0.6</v>
      </c>
      <c r="J52" s="17">
        <v>15</v>
      </c>
      <c r="K52" s="16">
        <f>IF(J52&gt;1,J52-H52-I52,0)</f>
        <v>10.559455517744288</v>
      </c>
      <c r="L52" s="15">
        <v>42377</v>
      </c>
      <c r="M52" s="14"/>
      <c r="N52" s="29">
        <v>42755</v>
      </c>
      <c r="O52" s="12">
        <v>42757</v>
      </c>
      <c r="P52" s="11" t="s">
        <v>6485</v>
      </c>
      <c r="Q52" s="10"/>
      <c r="R52" s="10"/>
      <c r="S52" s="10"/>
      <c r="T52" s="10"/>
      <c r="U52" s="9"/>
      <c r="V52" s="8"/>
      <c r="W52" s="7">
        <v>137</v>
      </c>
      <c r="X52" s="4"/>
      <c r="Y52" s="6">
        <v>15</v>
      </c>
      <c r="Z52" s="5">
        <f>IF(Y52&gt;0,Y52-J52,".")</f>
        <v>0</v>
      </c>
      <c r="AA52" s="4">
        <f>IF(J52=0,H52,0)</f>
        <v>0</v>
      </c>
      <c r="AB52" s="4">
        <f>IF(L52=0,H52,0)</f>
        <v>0</v>
      </c>
      <c r="AC52" s="4"/>
      <c r="AD52" s="3"/>
      <c r="AE52" s="2" t="str">
        <f ca="1">IF(AND(N52&gt;1,(N52+$AE$3+O52)&lt;$B$3),$B$3-N52+1111111,".")</f>
        <v>.</v>
      </c>
      <c r="AF52" s="1" t="str">
        <f>IF(A52&gt;1,"Y","N")</f>
        <v>Y</v>
      </c>
      <c r="AG52" s="1" t="str">
        <f>IF(L52&gt;1,"Y","N")</f>
        <v>Y</v>
      </c>
      <c r="AH52" s="1" t="str">
        <f>IF(N52&gt;1,"Y","N")</f>
        <v>Y</v>
      </c>
      <c r="AI52" s="1" t="str">
        <f>IF(O52&gt;1,"Y","N")</f>
        <v>Y</v>
      </c>
      <c r="AJ52" s="1" t="str">
        <f>CONCATENATE(AF52,AG52,D52,AH52,AI52)</f>
        <v>YYx434xYY</v>
      </c>
    </row>
    <row r="53" spans="1:36" s="1" customFormat="1" x14ac:dyDescent="0.25">
      <c r="A53" s="31">
        <v>42352</v>
      </c>
      <c r="B53" s="24"/>
      <c r="C53" s="23" t="s">
        <v>780</v>
      </c>
      <c r="D53" s="22" t="s">
        <v>779</v>
      </c>
      <c r="E53" s="21">
        <v>0.158</v>
      </c>
      <c r="G53" s="20"/>
      <c r="H53" s="19">
        <f>E53/0.04114</f>
        <v>3.8405444822557118</v>
      </c>
      <c r="I53" s="32">
        <f>J53/100*4</f>
        <v>0.6</v>
      </c>
      <c r="J53" s="17">
        <v>15</v>
      </c>
      <c r="K53" s="16">
        <f>IF(J53&gt;1,J53-H53-I53,0)</f>
        <v>10.559455517744288</v>
      </c>
      <c r="L53" s="15">
        <v>42377</v>
      </c>
      <c r="M53" s="14"/>
      <c r="N53" s="29">
        <v>42755</v>
      </c>
      <c r="O53" s="12">
        <v>42757</v>
      </c>
      <c r="P53" s="11" t="s">
        <v>6485</v>
      </c>
      <c r="Q53" s="10"/>
      <c r="R53" s="10"/>
      <c r="S53" s="10"/>
      <c r="T53" s="10"/>
      <c r="U53" s="9"/>
      <c r="V53" s="8"/>
      <c r="W53" s="7">
        <v>137</v>
      </c>
      <c r="X53" s="4"/>
      <c r="Y53" s="6">
        <v>15</v>
      </c>
      <c r="Z53" s="5">
        <f>IF(Y53&gt;0,Y53-J53,".")</f>
        <v>0</v>
      </c>
      <c r="AA53" s="4">
        <f>IF(J53=0,H53,0)</f>
        <v>0</v>
      </c>
      <c r="AB53" s="4">
        <f>IF(L53=0,H53,0)</f>
        <v>0</v>
      </c>
      <c r="AC53" s="4"/>
      <c r="AD53" s="3"/>
      <c r="AE53" s="2" t="str">
        <f ca="1">IF(AND(N53&gt;1,(N53+$AE$3+O53)&lt;$B$3),$B$3-N53+1111111,".")</f>
        <v>.</v>
      </c>
      <c r="AF53" s="1" t="str">
        <f>IF(A53&gt;1,"Y","N")</f>
        <v>Y</v>
      </c>
      <c r="AG53" s="1" t="str">
        <f>IF(L53&gt;1,"Y","N")</f>
        <v>Y</v>
      </c>
      <c r="AH53" s="1" t="str">
        <f>IF(N53&gt;1,"Y","N")</f>
        <v>Y</v>
      </c>
      <c r="AI53" s="1" t="str">
        <f>IF(O53&gt;1,"Y","N")</f>
        <v>Y</v>
      </c>
      <c r="AJ53" s="1" t="str">
        <f>CONCATENATE(AF53,AG53,D53,AH53,AI53)</f>
        <v>YYx434xYY</v>
      </c>
    </row>
    <row r="54" spans="1:36" s="1" customFormat="1" x14ac:dyDescent="0.25">
      <c r="A54" s="31">
        <v>42352</v>
      </c>
      <c r="B54" s="24"/>
      <c r="C54" s="23" t="s">
        <v>780</v>
      </c>
      <c r="D54" s="22" t="s">
        <v>779</v>
      </c>
      <c r="E54" s="21">
        <v>0.158</v>
      </c>
      <c r="G54" s="20"/>
      <c r="H54" s="19">
        <f>E54/0.04114</f>
        <v>3.8405444822557118</v>
      </c>
      <c r="I54" s="32">
        <f>J54/100*4</f>
        <v>0.6</v>
      </c>
      <c r="J54" s="17">
        <v>15</v>
      </c>
      <c r="K54" s="16">
        <f>IF(J54&gt;1,J54-H54-I54,0)</f>
        <v>10.559455517744288</v>
      </c>
      <c r="L54" s="15">
        <v>42377</v>
      </c>
      <c r="M54" s="14"/>
      <c r="N54" s="29">
        <v>42755</v>
      </c>
      <c r="O54" s="12">
        <v>42757</v>
      </c>
      <c r="P54" s="11" t="s">
        <v>6485</v>
      </c>
      <c r="Q54" s="10"/>
      <c r="R54" s="10"/>
      <c r="S54" s="10"/>
      <c r="T54" s="10"/>
      <c r="U54" s="9"/>
      <c r="V54" s="8"/>
      <c r="W54" s="7">
        <v>137</v>
      </c>
      <c r="X54" s="4"/>
      <c r="Y54" s="6">
        <v>15</v>
      </c>
      <c r="Z54" s="5">
        <f>IF(Y54&gt;0,Y54-J54,".")</f>
        <v>0</v>
      </c>
      <c r="AA54" s="4">
        <f>IF(J54=0,H54,0)</f>
        <v>0</v>
      </c>
      <c r="AB54" s="4">
        <f>IF(L54=0,H54,0)</f>
        <v>0</v>
      </c>
      <c r="AC54" s="4"/>
      <c r="AD54" s="3"/>
      <c r="AE54" s="2" t="str">
        <f ca="1">IF(AND(N54&gt;1,(N54+$AE$3+O54)&lt;$B$3),$B$3-N54+1111111,".")</f>
        <v>.</v>
      </c>
      <c r="AF54" s="1" t="str">
        <f>IF(A54&gt;1,"Y","N")</f>
        <v>Y</v>
      </c>
      <c r="AG54" s="1" t="str">
        <f>IF(L54&gt;1,"Y","N")</f>
        <v>Y</v>
      </c>
      <c r="AH54" s="1" t="str">
        <f>IF(N54&gt;1,"Y","N")</f>
        <v>Y</v>
      </c>
      <c r="AI54" s="1" t="str">
        <f>IF(O54&gt;1,"Y","N")</f>
        <v>Y</v>
      </c>
      <c r="AJ54" s="1" t="str">
        <f>CONCATENATE(AF54,AG54,D54,AH54,AI54)</f>
        <v>YYx434xYY</v>
      </c>
    </row>
    <row r="55" spans="1:36" s="1" customFormat="1" x14ac:dyDescent="0.25">
      <c r="A55" s="31">
        <v>42352</v>
      </c>
      <c r="B55" s="24"/>
      <c r="C55" s="23" t="s">
        <v>780</v>
      </c>
      <c r="D55" s="22" t="s">
        <v>779</v>
      </c>
      <c r="E55" s="21">
        <v>0.158</v>
      </c>
      <c r="G55" s="20"/>
      <c r="H55" s="19">
        <f>E55/0.04114</f>
        <v>3.8405444822557118</v>
      </c>
      <c r="I55" s="32">
        <f>J55/100*4</f>
        <v>0.6</v>
      </c>
      <c r="J55" s="17">
        <v>15</v>
      </c>
      <c r="K55" s="16">
        <f>IF(J55&gt;1,J55-H55-I55,0)</f>
        <v>10.559455517744288</v>
      </c>
      <c r="L55" s="15">
        <v>42377</v>
      </c>
      <c r="M55" s="14"/>
      <c r="N55" s="29">
        <v>42755</v>
      </c>
      <c r="O55" s="12">
        <v>42757</v>
      </c>
      <c r="P55" s="11" t="s">
        <v>6485</v>
      </c>
      <c r="Q55" s="10"/>
      <c r="R55" s="10"/>
      <c r="S55" s="10"/>
      <c r="T55" s="10"/>
      <c r="U55" s="9"/>
      <c r="V55" s="8"/>
      <c r="W55" s="7">
        <v>137</v>
      </c>
      <c r="X55" s="4"/>
      <c r="Y55" s="6">
        <v>15</v>
      </c>
      <c r="Z55" s="5">
        <f>IF(Y55&gt;0,Y55-J55,".")</f>
        <v>0</v>
      </c>
      <c r="AA55" s="4">
        <f>IF(J55=0,H55,0)</f>
        <v>0</v>
      </c>
      <c r="AB55" s="4">
        <f>IF(L55=0,H55,0)</f>
        <v>0</v>
      </c>
      <c r="AC55" s="4"/>
      <c r="AD55" s="3"/>
      <c r="AE55" s="2" t="str">
        <f ca="1">IF(AND(N55&gt;1,(N55+$AE$3+O55)&lt;$B$3),$B$3-N55+1111111,".")</f>
        <v>.</v>
      </c>
      <c r="AF55" s="1" t="str">
        <f>IF(A55&gt;1,"Y","N")</f>
        <v>Y</v>
      </c>
      <c r="AG55" s="1" t="str">
        <f>IF(L55&gt;1,"Y","N")</f>
        <v>Y</v>
      </c>
      <c r="AH55" s="1" t="str">
        <f>IF(N55&gt;1,"Y","N")</f>
        <v>Y</v>
      </c>
      <c r="AI55" s="1" t="str">
        <f>IF(O55&gt;1,"Y","N")</f>
        <v>Y</v>
      </c>
      <c r="AJ55" s="1" t="str">
        <f>CONCATENATE(AF55,AG55,D55,AH55,AI55)</f>
        <v>YYx434xYY</v>
      </c>
    </row>
    <row r="56" spans="1:36" s="1" customFormat="1" x14ac:dyDescent="0.25">
      <c r="A56" s="31">
        <v>42352</v>
      </c>
      <c r="B56" s="24"/>
      <c r="C56" s="23" t="s">
        <v>780</v>
      </c>
      <c r="D56" s="22" t="s">
        <v>779</v>
      </c>
      <c r="E56" s="21">
        <v>0.158</v>
      </c>
      <c r="G56" s="20"/>
      <c r="H56" s="19">
        <f>E56/0.03963</f>
        <v>3.9868786273025489</v>
      </c>
      <c r="I56" s="32">
        <f>J56/100*4</f>
        <v>0.6</v>
      </c>
      <c r="J56" s="17">
        <v>15</v>
      </c>
      <c r="K56" s="16">
        <f>IF(J56&gt;1,J56-H56-I56,0)</f>
        <v>10.413121372697452</v>
      </c>
      <c r="L56" s="15">
        <v>42381</v>
      </c>
      <c r="M56" s="14"/>
      <c r="N56" s="29">
        <v>42755</v>
      </c>
      <c r="O56" s="12">
        <v>42757</v>
      </c>
      <c r="P56" s="11" t="s">
        <v>6485</v>
      </c>
      <c r="Q56" s="10"/>
      <c r="R56" s="10"/>
      <c r="S56" s="10"/>
      <c r="T56" s="10"/>
      <c r="U56" s="9"/>
      <c r="V56" s="8"/>
      <c r="W56" s="7">
        <v>137</v>
      </c>
      <c r="X56" s="4"/>
      <c r="Y56" s="6">
        <v>15</v>
      </c>
      <c r="Z56" s="5">
        <f>IF(Y56&gt;0,Y56-J56,".")</f>
        <v>0</v>
      </c>
      <c r="AA56" s="4">
        <f>IF(J56=0,H56,0)</f>
        <v>0</v>
      </c>
      <c r="AB56" s="4">
        <f>IF(L56=0,H56,0)</f>
        <v>0</v>
      </c>
      <c r="AC56" s="4"/>
      <c r="AD56" s="3"/>
      <c r="AE56" s="2" t="str">
        <f ca="1">IF(AND(N56&gt;1,(N56+$AE$3+O56)&lt;$B$3),$B$3-N56+1111111,".")</f>
        <v>.</v>
      </c>
      <c r="AF56" s="1" t="str">
        <f>IF(A56&gt;1,"Y","N")</f>
        <v>Y</v>
      </c>
      <c r="AG56" s="1" t="str">
        <f>IF(L56&gt;1,"Y","N")</f>
        <v>Y</v>
      </c>
      <c r="AH56" s="1" t="str">
        <f>IF(N56&gt;1,"Y","N")</f>
        <v>Y</v>
      </c>
      <c r="AI56" s="1" t="str">
        <f>IF(O56&gt;1,"Y","N")</f>
        <v>Y</v>
      </c>
      <c r="AJ56" s="1" t="str">
        <f>CONCATENATE(AF56,AG56,D56,AH56,AI56)</f>
        <v>YYx434xYY</v>
      </c>
    </row>
    <row r="57" spans="1:36" s="1" customFormat="1" x14ac:dyDescent="0.25">
      <c r="A57" s="31">
        <v>42671</v>
      </c>
      <c r="B57" s="24"/>
      <c r="C57" s="23" t="s">
        <v>412</v>
      </c>
      <c r="D57" s="22" t="s">
        <v>411</v>
      </c>
      <c r="E57" s="21">
        <v>0.15</v>
      </c>
      <c r="G57" s="20"/>
      <c r="H57" s="19">
        <f>E57/0.03988</f>
        <v>3.7612838515546638</v>
      </c>
      <c r="I57" s="18">
        <f>J57/100*4</f>
        <v>0.6</v>
      </c>
      <c r="J57" s="17">
        <v>15</v>
      </c>
      <c r="K57" s="16">
        <f>IF(J57&gt;1,J57-H57-I57,0)</f>
        <v>10.638716148445337</v>
      </c>
      <c r="L57" s="15">
        <v>42697</v>
      </c>
      <c r="M57" s="14"/>
      <c r="N57" s="29">
        <v>42756</v>
      </c>
      <c r="O57" s="12">
        <v>42757</v>
      </c>
      <c r="P57" s="11" t="s">
        <v>6479</v>
      </c>
      <c r="Q57" s="10"/>
      <c r="R57" s="10"/>
      <c r="S57" s="10"/>
      <c r="T57" s="10"/>
      <c r="U57" s="9"/>
      <c r="V57" s="8"/>
      <c r="W57" s="7">
        <v>138</v>
      </c>
      <c r="X57" s="4"/>
      <c r="Y57" s="6">
        <v>15</v>
      </c>
      <c r="Z57" s="5">
        <f>IF(Y57&gt;0,Y57-J57,".")</f>
        <v>0</v>
      </c>
      <c r="AA57" s="4">
        <f>IF(J57=0,H57,0)</f>
        <v>0</v>
      </c>
      <c r="AB57" s="4">
        <f>IF(L57=0,H57,0)</f>
        <v>0</v>
      </c>
      <c r="AC57" s="4"/>
      <c r="AD57" s="3"/>
      <c r="AE57" s="2" t="str">
        <f ca="1">IF(AND(N57&gt;1,(N57+$AE$3+O57)&lt;$B$3),$B$3-N57+1111111,".")</f>
        <v>.</v>
      </c>
      <c r="AF57" s="1" t="str">
        <f>IF(A57&gt;1,"Y","N")</f>
        <v>Y</v>
      </c>
      <c r="AG57" s="1" t="str">
        <f>IF(L57&gt;1,"Y","N")</f>
        <v>Y</v>
      </c>
      <c r="AH57" s="1" t="str">
        <f>IF(N57&gt;1,"Y","N")</f>
        <v>Y</v>
      </c>
      <c r="AI57" s="1" t="str">
        <f>IF(O57&gt;1,"Y","N")</f>
        <v>Y</v>
      </c>
      <c r="AJ57" s="1" t="str">
        <f>CONCATENATE(AF57,AG57,D57,AH57,AI57)</f>
        <v>YYx259xYY</v>
      </c>
    </row>
    <row r="58" spans="1:36" s="1" customFormat="1" x14ac:dyDescent="0.25">
      <c r="A58" s="31">
        <v>42671</v>
      </c>
      <c r="B58" s="24"/>
      <c r="C58" s="23" t="s">
        <v>412</v>
      </c>
      <c r="D58" s="22" t="s">
        <v>411</v>
      </c>
      <c r="E58" s="21">
        <v>0.15</v>
      </c>
      <c r="G58" s="20"/>
      <c r="H58" s="19">
        <f>E58/0.03988</f>
        <v>3.7612838515546638</v>
      </c>
      <c r="I58" s="18">
        <f>J58/100*4</f>
        <v>0.6</v>
      </c>
      <c r="J58" s="17">
        <v>15</v>
      </c>
      <c r="K58" s="16">
        <f>IF(J58&gt;1,J58-H58-I58,0)</f>
        <v>10.638716148445337</v>
      </c>
      <c r="L58" s="15">
        <v>42697</v>
      </c>
      <c r="M58" s="14"/>
      <c r="N58" s="29">
        <v>42756</v>
      </c>
      <c r="O58" s="12">
        <v>42757</v>
      </c>
      <c r="P58" s="11" t="s">
        <v>6479</v>
      </c>
      <c r="Q58" s="10"/>
      <c r="R58" s="10"/>
      <c r="S58" s="10"/>
      <c r="T58" s="10"/>
      <c r="U58" s="9"/>
      <c r="V58" s="8"/>
      <c r="W58" s="7">
        <v>138</v>
      </c>
      <c r="X58" s="4"/>
      <c r="Y58" s="6">
        <v>15</v>
      </c>
      <c r="Z58" s="5">
        <f>IF(Y58&gt;0,Y58-J58,".")</f>
        <v>0</v>
      </c>
      <c r="AA58" s="4">
        <f>IF(J58=0,H58,0)</f>
        <v>0</v>
      </c>
      <c r="AB58" s="4">
        <f>IF(L58=0,H58,0)</f>
        <v>0</v>
      </c>
      <c r="AC58" s="4"/>
      <c r="AD58" s="3"/>
      <c r="AE58" s="2" t="str">
        <f ca="1">IF(AND(N58&gt;1,(N58+$AE$3+O58)&lt;$B$3),$B$3-N58+1111111,".")</f>
        <v>.</v>
      </c>
      <c r="AF58" s="1" t="str">
        <f>IF(A58&gt;1,"Y","N")</f>
        <v>Y</v>
      </c>
      <c r="AG58" s="1" t="str">
        <f>IF(L58&gt;1,"Y","N")</f>
        <v>Y</v>
      </c>
      <c r="AH58" s="1" t="str">
        <f>IF(N58&gt;1,"Y","N")</f>
        <v>Y</v>
      </c>
      <c r="AI58" s="1" t="str">
        <f>IF(O58&gt;1,"Y","N")</f>
        <v>Y</v>
      </c>
      <c r="AJ58" s="1" t="str">
        <f>CONCATENATE(AF58,AG58,D58,AH58,AI58)</f>
        <v>YYx259xYY</v>
      </c>
    </row>
    <row r="59" spans="1:36" s="1" customFormat="1" x14ac:dyDescent="0.25">
      <c r="A59" s="31">
        <v>42671</v>
      </c>
      <c r="B59" s="24"/>
      <c r="C59" s="23" t="s">
        <v>412</v>
      </c>
      <c r="D59" s="22" t="s">
        <v>411</v>
      </c>
      <c r="E59" s="21">
        <v>0.15</v>
      </c>
      <c r="G59" s="20"/>
      <c r="H59" s="19">
        <f>E59/0.03988</f>
        <v>3.7612838515546638</v>
      </c>
      <c r="I59" s="18">
        <f>J59/100*4</f>
        <v>0.6</v>
      </c>
      <c r="J59" s="17">
        <v>15</v>
      </c>
      <c r="K59" s="16">
        <f>IF(J59&gt;1,J59-H59-I59,0)</f>
        <v>10.638716148445337</v>
      </c>
      <c r="L59" s="15">
        <v>42697</v>
      </c>
      <c r="M59" s="14"/>
      <c r="N59" s="29">
        <v>42757</v>
      </c>
      <c r="O59" s="12">
        <v>42759</v>
      </c>
      <c r="P59" s="11" t="s">
        <v>6441</v>
      </c>
      <c r="Q59" s="10"/>
      <c r="R59" s="10"/>
      <c r="S59" s="10"/>
      <c r="T59" s="10"/>
      <c r="U59" s="9"/>
      <c r="V59" s="8"/>
      <c r="W59" s="7">
        <v>152</v>
      </c>
      <c r="X59" s="4"/>
      <c r="Y59" s="6">
        <v>15</v>
      </c>
      <c r="Z59" s="5">
        <f>IF(Y59&gt;0,Y59-J59,".")</f>
        <v>0</v>
      </c>
      <c r="AA59" s="4">
        <f>IF(J59=0,H59,0)</f>
        <v>0</v>
      </c>
      <c r="AB59" s="4">
        <f>IF(L59=0,H59,0)</f>
        <v>0</v>
      </c>
      <c r="AC59" s="4"/>
      <c r="AD59" s="3"/>
      <c r="AE59" s="2" t="str">
        <f ca="1">IF(AND(N59&gt;1,(N59+$AE$3+O59)&lt;$B$3),$B$3-N59+1111111,".")</f>
        <v>.</v>
      </c>
      <c r="AF59" s="1" t="str">
        <f>IF(A59&gt;1,"Y","N")</f>
        <v>Y</v>
      </c>
      <c r="AG59" s="1" t="str">
        <f>IF(L59&gt;1,"Y","N")</f>
        <v>Y</v>
      </c>
      <c r="AH59" s="1" t="str">
        <f>IF(N59&gt;1,"Y","N")</f>
        <v>Y</v>
      </c>
      <c r="AI59" s="1" t="str">
        <f>IF(O59&gt;1,"Y","N")</f>
        <v>Y</v>
      </c>
      <c r="AJ59" s="1" t="str">
        <f>CONCATENATE(AF59,AG59,D59,AH59,AI59)</f>
        <v>YYx259xYY</v>
      </c>
    </row>
    <row r="60" spans="1:36" s="1" customFormat="1" x14ac:dyDescent="0.25">
      <c r="A60" s="31">
        <v>42182</v>
      </c>
      <c r="B60" s="24"/>
      <c r="C60" s="23" t="s">
        <v>368</v>
      </c>
      <c r="D60" s="22" t="s">
        <v>367</v>
      </c>
      <c r="E60" s="21">
        <v>0.2</v>
      </c>
      <c r="G60" s="20"/>
      <c r="H60" s="19">
        <f>E60/0.0393453</f>
        <v>5.0831992639527472</v>
      </c>
      <c r="I60" s="32">
        <f>J60/100*4</f>
        <v>0.6</v>
      </c>
      <c r="J60" s="17">
        <v>15</v>
      </c>
      <c r="K60" s="16">
        <f>IF(J60&gt;1,J60-H60-I60,0)</f>
        <v>9.316800736047254</v>
      </c>
      <c r="L60" s="15">
        <v>42196</v>
      </c>
      <c r="M60" s="14"/>
      <c r="N60" s="29">
        <v>42760</v>
      </c>
      <c r="O60" s="12">
        <v>42760</v>
      </c>
      <c r="P60" s="11" t="s">
        <v>1388</v>
      </c>
      <c r="Q60" s="10"/>
      <c r="R60" s="10"/>
      <c r="S60" s="10"/>
      <c r="T60" s="10"/>
      <c r="U60" s="9"/>
      <c r="V60" s="8"/>
      <c r="W60" s="7">
        <v>153</v>
      </c>
      <c r="X60" s="4"/>
      <c r="Y60" s="6">
        <v>15</v>
      </c>
      <c r="Z60" s="5">
        <f>IF(Y60&gt;0,Y60-J60,".")</f>
        <v>0</v>
      </c>
      <c r="AA60" s="4">
        <f>IF(J60=0,H60,0)</f>
        <v>0</v>
      </c>
      <c r="AB60" s="4">
        <f>IF(L60=0,H60,0)</f>
        <v>0</v>
      </c>
      <c r="AC60" s="4"/>
      <c r="AD60" s="3"/>
      <c r="AE60" s="2" t="str">
        <f ca="1">IF(AND(N60&gt;1,(N60+$AE$3+O60)&lt;$B$3),$B$3-N60+1111111,".")</f>
        <v>.</v>
      </c>
      <c r="AF60" s="1" t="str">
        <f>IF(A60&gt;1,"Y","N")</f>
        <v>Y</v>
      </c>
      <c r="AG60" s="1" t="str">
        <f>IF(L60&gt;1,"Y","N")</f>
        <v>Y</v>
      </c>
      <c r="AH60" s="1" t="str">
        <f>IF(N60&gt;1,"Y","N")</f>
        <v>Y</v>
      </c>
      <c r="AI60" s="1" t="str">
        <f>IF(O60&gt;1,"Y","N")</f>
        <v>Y</v>
      </c>
      <c r="AJ60" s="1" t="str">
        <f>CONCATENATE(AF60,AG60,D60,AH60,AI60)</f>
        <v>YYx450xYY</v>
      </c>
    </row>
    <row r="61" spans="1:36" s="1" customFormat="1" x14ac:dyDescent="0.25">
      <c r="A61" s="31">
        <v>42182</v>
      </c>
      <c r="B61" s="24"/>
      <c r="C61" s="23" t="s">
        <v>368</v>
      </c>
      <c r="D61" s="22" t="s">
        <v>367</v>
      </c>
      <c r="E61" s="21">
        <v>0.2</v>
      </c>
      <c r="G61" s="20"/>
      <c r="H61" s="19">
        <f>E61/0.0393453</f>
        <v>5.0831992639527472</v>
      </c>
      <c r="I61" s="32">
        <f>J61/100*4</f>
        <v>0.6</v>
      </c>
      <c r="J61" s="17">
        <v>15</v>
      </c>
      <c r="K61" s="16">
        <f>IF(J61&gt;1,J61-H61-I61,0)</f>
        <v>9.316800736047254</v>
      </c>
      <c r="L61" s="15">
        <v>42196</v>
      </c>
      <c r="M61" s="14"/>
      <c r="N61" s="29">
        <v>42760</v>
      </c>
      <c r="O61" s="12">
        <v>42760</v>
      </c>
      <c r="P61" s="11" t="s">
        <v>1388</v>
      </c>
      <c r="Q61" s="10"/>
      <c r="R61" s="10"/>
      <c r="S61" s="10"/>
      <c r="T61" s="10"/>
      <c r="U61" s="9"/>
      <c r="V61" s="8"/>
      <c r="W61" s="7">
        <v>153</v>
      </c>
      <c r="X61" s="4"/>
      <c r="Y61" s="6">
        <v>15</v>
      </c>
      <c r="Z61" s="5">
        <f>IF(Y61&gt;0,Y61-J61,".")</f>
        <v>0</v>
      </c>
      <c r="AA61" s="4">
        <f>IF(J61=0,H61,0)</f>
        <v>0</v>
      </c>
      <c r="AB61" s="4">
        <f>IF(L61=0,H61,0)</f>
        <v>0</v>
      </c>
      <c r="AC61" s="4"/>
      <c r="AD61" s="3"/>
      <c r="AE61" s="2" t="str">
        <f ca="1">IF(AND(N61&gt;1,(N61+$AE$3+O61)&lt;$B$3),$B$3-N61+1111111,".")</f>
        <v>.</v>
      </c>
      <c r="AF61" s="1" t="str">
        <f>IF(A61&gt;1,"Y","N")</f>
        <v>Y</v>
      </c>
      <c r="AG61" s="1" t="str">
        <f>IF(L61&gt;1,"Y","N")</f>
        <v>Y</v>
      </c>
      <c r="AH61" s="1" t="str">
        <f>IF(N61&gt;1,"Y","N")</f>
        <v>Y</v>
      </c>
      <c r="AI61" s="1" t="str">
        <f>IF(O61&gt;1,"Y","N")</f>
        <v>Y</v>
      </c>
      <c r="AJ61" s="1" t="str">
        <f>CONCATENATE(AF61,AG61,D61,AH61,AI61)</f>
        <v>YYx450xYY</v>
      </c>
    </row>
    <row r="62" spans="1:36" s="1" customFormat="1" x14ac:dyDescent="0.25">
      <c r="A62" s="31">
        <v>42671</v>
      </c>
      <c r="B62" s="24"/>
      <c r="C62" s="23" t="s">
        <v>412</v>
      </c>
      <c r="D62" s="22" t="s">
        <v>411</v>
      </c>
      <c r="E62" s="21">
        <v>0.15</v>
      </c>
      <c r="G62" s="20"/>
      <c r="H62" s="19">
        <f>E62/0.03988</f>
        <v>3.7612838515546638</v>
      </c>
      <c r="I62" s="18">
        <f>J62/100*4</f>
        <v>0.6</v>
      </c>
      <c r="J62" s="17">
        <v>15</v>
      </c>
      <c r="K62" s="16">
        <f>IF(J62&gt;1,J62-H62-I62,0)</f>
        <v>10.638716148445337</v>
      </c>
      <c r="L62" s="15">
        <v>42697</v>
      </c>
      <c r="M62" s="14"/>
      <c r="N62" s="29">
        <v>42764</v>
      </c>
      <c r="O62" s="12">
        <v>42764</v>
      </c>
      <c r="P62" s="11" t="s">
        <v>195</v>
      </c>
      <c r="Q62" s="10"/>
      <c r="R62" s="10"/>
      <c r="S62" s="10"/>
      <c r="T62" s="10"/>
      <c r="U62" s="9"/>
      <c r="V62" s="8"/>
      <c r="W62" s="7">
        <v>175</v>
      </c>
      <c r="X62" s="4"/>
      <c r="Y62" s="6">
        <v>15</v>
      </c>
      <c r="Z62" s="5">
        <f>IF(Y62&gt;0,Y62-J62,".")</f>
        <v>0</v>
      </c>
      <c r="AA62" s="4">
        <f>IF(J62=0,H62,0)</f>
        <v>0</v>
      </c>
      <c r="AB62" s="4">
        <f>IF(L62=0,H62,0)</f>
        <v>0</v>
      </c>
      <c r="AC62" s="4"/>
      <c r="AD62" s="3"/>
      <c r="AE62" s="2" t="str">
        <f ca="1">IF(AND(N62&gt;1,(N62+$AE$3+O62)&lt;$B$3),$B$3-N62+1111111,".")</f>
        <v>.</v>
      </c>
      <c r="AF62" s="1" t="str">
        <f>IF(A62&gt;1,"Y","N")</f>
        <v>Y</v>
      </c>
      <c r="AG62" s="1" t="str">
        <f>IF(L62&gt;1,"Y","N")</f>
        <v>Y</v>
      </c>
      <c r="AH62" s="1" t="str">
        <f>IF(N62&gt;1,"Y","N")</f>
        <v>Y</v>
      </c>
      <c r="AI62" s="1" t="str">
        <f>IF(O62&gt;1,"Y","N")</f>
        <v>Y</v>
      </c>
      <c r="AJ62" s="1" t="str">
        <f>CONCATENATE(AF62,AG62,D62,AH62,AI62)</f>
        <v>YYx259xYY</v>
      </c>
    </row>
    <row r="63" spans="1:36" s="1" customFormat="1" x14ac:dyDescent="0.25">
      <c r="A63" s="31">
        <v>42671</v>
      </c>
      <c r="B63" s="24"/>
      <c r="C63" s="23" t="s">
        <v>412</v>
      </c>
      <c r="D63" s="22" t="s">
        <v>411</v>
      </c>
      <c r="E63" s="21">
        <v>0.15</v>
      </c>
      <c r="G63" s="20"/>
      <c r="H63" s="19">
        <f>E63/0.03988</f>
        <v>3.7612838515546638</v>
      </c>
      <c r="I63" s="18">
        <f>J63/100*4</f>
        <v>0.6</v>
      </c>
      <c r="J63" s="17">
        <v>15</v>
      </c>
      <c r="K63" s="16">
        <f>IF(J63&gt;1,J63-H63-I63,0)</f>
        <v>10.638716148445337</v>
      </c>
      <c r="L63" s="15">
        <v>42697</v>
      </c>
      <c r="M63" s="14"/>
      <c r="N63" s="29">
        <v>42764</v>
      </c>
      <c r="O63" s="12">
        <v>42764</v>
      </c>
      <c r="P63" s="11" t="s">
        <v>195</v>
      </c>
      <c r="Q63" s="10"/>
      <c r="R63" s="10"/>
      <c r="S63" s="10"/>
      <c r="T63" s="10"/>
      <c r="U63" s="9"/>
      <c r="V63" s="8"/>
      <c r="W63" s="7">
        <v>175</v>
      </c>
      <c r="X63" s="4"/>
      <c r="Y63" s="6">
        <v>15</v>
      </c>
      <c r="Z63" s="5">
        <f>IF(Y63&gt;0,Y63-J63,".")</f>
        <v>0</v>
      </c>
      <c r="AA63" s="4">
        <f>IF(J63=0,H63,0)</f>
        <v>0</v>
      </c>
      <c r="AB63" s="4">
        <f>IF(L63=0,H63,0)</f>
        <v>0</v>
      </c>
      <c r="AC63" s="4"/>
      <c r="AD63" s="3"/>
      <c r="AE63" s="2" t="str">
        <f ca="1">IF(AND(N63&gt;1,(N63+$AE$3+O63)&lt;$B$3),$B$3-N63+1111111,".")</f>
        <v>.</v>
      </c>
      <c r="AF63" s="1" t="str">
        <f>IF(A63&gt;1,"Y","N")</f>
        <v>Y</v>
      </c>
      <c r="AG63" s="1" t="str">
        <f>IF(L63&gt;1,"Y","N")</f>
        <v>Y</v>
      </c>
      <c r="AH63" s="1" t="str">
        <f>IF(N63&gt;1,"Y","N")</f>
        <v>Y</v>
      </c>
      <c r="AI63" s="1" t="str">
        <f>IF(O63&gt;1,"Y","N")</f>
        <v>Y</v>
      </c>
      <c r="AJ63" s="1" t="str">
        <f>CONCATENATE(AF63,AG63,D63,AH63,AI63)</f>
        <v>YYx259xYY</v>
      </c>
    </row>
    <row r="64" spans="1:36" s="1" customFormat="1" x14ac:dyDescent="0.25">
      <c r="A64" s="31">
        <v>42671</v>
      </c>
      <c r="B64" s="24"/>
      <c r="C64" s="23" t="s">
        <v>412</v>
      </c>
      <c r="D64" s="22" t="s">
        <v>411</v>
      </c>
      <c r="E64" s="21">
        <v>0.15</v>
      </c>
      <c r="G64" s="20"/>
      <c r="H64" s="19">
        <f>E64/0.03988</f>
        <v>3.7612838515546638</v>
      </c>
      <c r="I64" s="18">
        <f>J64/100*4</f>
        <v>0.6</v>
      </c>
      <c r="J64" s="17">
        <v>15</v>
      </c>
      <c r="K64" s="16">
        <f>IF(J64&gt;1,J64-H64-I64,0)</f>
        <v>10.638716148445337</v>
      </c>
      <c r="L64" s="15">
        <v>42697</v>
      </c>
      <c r="M64" s="14"/>
      <c r="N64" s="29">
        <v>42764</v>
      </c>
      <c r="O64" s="12">
        <v>42764</v>
      </c>
      <c r="P64" s="11" t="s">
        <v>195</v>
      </c>
      <c r="Q64" s="10"/>
      <c r="R64" s="10"/>
      <c r="S64" s="10"/>
      <c r="T64" s="10"/>
      <c r="U64" s="9"/>
      <c r="V64" s="8"/>
      <c r="W64" s="7">
        <v>175</v>
      </c>
      <c r="X64" s="4"/>
      <c r="Y64" s="6">
        <v>15</v>
      </c>
      <c r="Z64" s="5">
        <f>IF(Y64&gt;0,Y64-J64,".")</f>
        <v>0</v>
      </c>
      <c r="AA64" s="4">
        <f>IF(J64=0,H64,0)</f>
        <v>0</v>
      </c>
      <c r="AB64" s="4">
        <f>IF(L64=0,H64,0)</f>
        <v>0</v>
      </c>
      <c r="AC64" s="4"/>
      <c r="AD64" s="3"/>
      <c r="AE64" s="2" t="str">
        <f ca="1">IF(AND(N64&gt;1,(N64+$AE$3+O64)&lt;$B$3),$B$3-N64+1111111,".")</f>
        <v>.</v>
      </c>
      <c r="AF64" s="1" t="str">
        <f>IF(A64&gt;1,"Y","N")</f>
        <v>Y</v>
      </c>
      <c r="AG64" s="1" t="str">
        <f>IF(L64&gt;1,"Y","N")</f>
        <v>Y</v>
      </c>
      <c r="AH64" s="1" t="str">
        <f>IF(N64&gt;1,"Y","N")</f>
        <v>Y</v>
      </c>
      <c r="AI64" s="1" t="str">
        <f>IF(O64&gt;1,"Y","N")</f>
        <v>Y</v>
      </c>
      <c r="AJ64" s="1" t="str">
        <f>CONCATENATE(AF64,AG64,D64,AH64,AI64)</f>
        <v>YYx259xYY</v>
      </c>
    </row>
    <row r="65" spans="1:50" x14ac:dyDescent="0.25">
      <c r="A65" s="31">
        <v>42671</v>
      </c>
      <c r="C65" s="23" t="s">
        <v>412</v>
      </c>
      <c r="D65" s="22" t="s">
        <v>411</v>
      </c>
      <c r="E65" s="21">
        <v>0.15</v>
      </c>
      <c r="H65" s="19">
        <f>E65/0.03988</f>
        <v>3.7612838515546638</v>
      </c>
      <c r="I65" s="18">
        <f>J65/100*4</f>
        <v>0.6</v>
      </c>
      <c r="J65" s="17">
        <v>15</v>
      </c>
      <c r="K65" s="16">
        <f>IF(J65&gt;1,J65-H65-I65,0)</f>
        <v>10.638716148445337</v>
      </c>
      <c r="L65" s="15">
        <v>42697</v>
      </c>
      <c r="N65" s="29">
        <v>42764</v>
      </c>
      <c r="O65" s="12">
        <v>42764</v>
      </c>
      <c r="P65" s="11" t="s">
        <v>195</v>
      </c>
      <c r="W65" s="7">
        <v>175</v>
      </c>
      <c r="Y65" s="6">
        <v>15</v>
      </c>
      <c r="Z65" s="5">
        <f>IF(Y65&gt;0,Y65-J65,".")</f>
        <v>0</v>
      </c>
      <c r="AA65" s="4">
        <f>IF(J65=0,H65,0)</f>
        <v>0</v>
      </c>
      <c r="AB65" s="4">
        <f>IF(L65=0,H65,0)</f>
        <v>0</v>
      </c>
      <c r="AE65" s="2" t="str">
        <f ca="1">IF(AND(N65&gt;1,(N65+$AE$3+O65)&lt;$B$3),$B$3-N65+1111111,".")</f>
        <v>.</v>
      </c>
      <c r="AF65" s="1" t="str">
        <f>IF(A65&gt;1,"Y","N")</f>
        <v>Y</v>
      </c>
      <c r="AG65" s="1" t="str">
        <f>IF(L65&gt;1,"Y","N")</f>
        <v>Y</v>
      </c>
      <c r="AH65" s="1" t="str">
        <f>IF(N65&gt;1,"Y","N")</f>
        <v>Y</v>
      </c>
      <c r="AI65" s="1" t="str">
        <f>IF(O65&gt;1,"Y","N")</f>
        <v>Y</v>
      </c>
      <c r="AJ65" s="1" t="str">
        <f>CONCATENATE(AF65,AG65,D65,AH65,AI65)</f>
        <v>YYx259xYY</v>
      </c>
      <c r="AU65" s="1"/>
      <c r="AV65" s="1"/>
      <c r="AW65" s="1"/>
      <c r="AX65" s="1"/>
    </row>
    <row r="66" spans="1:50" x14ac:dyDescent="0.25">
      <c r="A66" s="31">
        <v>42671</v>
      </c>
      <c r="C66" s="23" t="s">
        <v>412</v>
      </c>
      <c r="D66" s="22" t="s">
        <v>411</v>
      </c>
      <c r="E66" s="21">
        <v>0.15</v>
      </c>
      <c r="H66" s="19">
        <f>E66/0.03988</f>
        <v>3.7612838515546638</v>
      </c>
      <c r="I66" s="18">
        <f>J66/100*4</f>
        <v>0.6</v>
      </c>
      <c r="J66" s="17">
        <v>15</v>
      </c>
      <c r="K66" s="16">
        <f>IF(J66&gt;1,J66-H66-I66,0)</f>
        <v>10.638716148445337</v>
      </c>
      <c r="L66" s="15">
        <v>42697</v>
      </c>
      <c r="N66" s="29">
        <v>42764</v>
      </c>
      <c r="O66" s="12">
        <v>42764</v>
      </c>
      <c r="P66" s="11" t="s">
        <v>195</v>
      </c>
      <c r="W66" s="7">
        <v>175</v>
      </c>
      <c r="Y66" s="6">
        <v>15</v>
      </c>
      <c r="Z66" s="5">
        <f>IF(Y66&gt;0,Y66-J66,".")</f>
        <v>0</v>
      </c>
      <c r="AA66" s="4">
        <f>IF(J66=0,H66,0)</f>
        <v>0</v>
      </c>
      <c r="AB66" s="4">
        <f>IF(L66=0,H66,0)</f>
        <v>0</v>
      </c>
      <c r="AE66" s="2" t="str">
        <f ca="1">IF(AND(N66&gt;1,(N66+$AE$3+O66)&lt;$B$3),$B$3-N66+1111111,".")</f>
        <v>.</v>
      </c>
      <c r="AF66" s="1" t="str">
        <f>IF(A66&gt;1,"Y","N")</f>
        <v>Y</v>
      </c>
      <c r="AG66" s="1" t="str">
        <f>IF(L66&gt;1,"Y","N")</f>
        <v>Y</v>
      </c>
      <c r="AH66" s="1" t="str">
        <f>IF(N66&gt;1,"Y","N")</f>
        <v>Y</v>
      </c>
      <c r="AI66" s="1" t="str">
        <f>IF(O66&gt;1,"Y","N")</f>
        <v>Y</v>
      </c>
      <c r="AJ66" s="1" t="str">
        <f>CONCATENATE(AF66,AG66,D66,AH66,AI66)</f>
        <v>YYx259xYY</v>
      </c>
      <c r="AU66" s="1"/>
      <c r="AV66" s="1"/>
      <c r="AW66" s="1"/>
      <c r="AX66" s="1"/>
    </row>
    <row r="67" spans="1:50" x14ac:dyDescent="0.25">
      <c r="A67" s="31">
        <v>42671</v>
      </c>
      <c r="C67" s="23" t="s">
        <v>412</v>
      </c>
      <c r="D67" s="22" t="s">
        <v>411</v>
      </c>
      <c r="E67" s="21">
        <v>0.15</v>
      </c>
      <c r="H67" s="19">
        <f>E67/0.03988</f>
        <v>3.7612838515546638</v>
      </c>
      <c r="I67" s="18">
        <f>J67/100*4</f>
        <v>0.6</v>
      </c>
      <c r="J67" s="17">
        <v>15</v>
      </c>
      <c r="K67" s="16">
        <f>IF(J67&gt;1,J67-H67-I67,0)</f>
        <v>10.638716148445337</v>
      </c>
      <c r="L67" s="15">
        <v>42697</v>
      </c>
      <c r="N67" s="29">
        <v>42764</v>
      </c>
      <c r="O67" s="12">
        <v>42764</v>
      </c>
      <c r="P67" s="11" t="s">
        <v>195</v>
      </c>
      <c r="W67" s="7">
        <v>175</v>
      </c>
      <c r="Y67" s="6">
        <v>15</v>
      </c>
      <c r="Z67" s="5">
        <f>IF(Y67&gt;0,Y67-J67,".")</f>
        <v>0</v>
      </c>
      <c r="AA67" s="4">
        <f>IF(J67=0,H67,0)</f>
        <v>0</v>
      </c>
      <c r="AB67" s="4">
        <f>IF(L67=0,H67,0)</f>
        <v>0</v>
      </c>
      <c r="AE67" s="2" t="str">
        <f ca="1">IF(AND(N67&gt;1,(N67+$AE$3+O67)&lt;$B$3),$B$3-N67+1111111,".")</f>
        <v>.</v>
      </c>
      <c r="AF67" s="1" t="str">
        <f>IF(A67&gt;1,"Y","N")</f>
        <v>Y</v>
      </c>
      <c r="AG67" s="1" t="str">
        <f>IF(L67&gt;1,"Y","N")</f>
        <v>Y</v>
      </c>
      <c r="AH67" s="1" t="str">
        <f>IF(N67&gt;1,"Y","N")</f>
        <v>Y</v>
      </c>
      <c r="AI67" s="1" t="str">
        <f>IF(O67&gt;1,"Y","N")</f>
        <v>Y</v>
      </c>
      <c r="AJ67" s="1" t="str">
        <f>CONCATENATE(AF67,AG67,D67,AH67,AI67)</f>
        <v>YYx259xYY</v>
      </c>
      <c r="AU67" s="1"/>
      <c r="AV67" s="1"/>
      <c r="AW67" s="1"/>
      <c r="AX67" s="1"/>
    </row>
    <row r="68" spans="1:50" x14ac:dyDescent="0.25">
      <c r="A68" s="31">
        <v>42671</v>
      </c>
      <c r="C68" s="23" t="s">
        <v>412</v>
      </c>
      <c r="D68" s="22" t="s">
        <v>411</v>
      </c>
      <c r="E68" s="21">
        <v>0.15</v>
      </c>
      <c r="H68" s="19">
        <f>E68/0.03988</f>
        <v>3.7612838515546638</v>
      </c>
      <c r="I68" s="18">
        <f>J68/100*4</f>
        <v>0.6</v>
      </c>
      <c r="J68" s="17">
        <v>15</v>
      </c>
      <c r="K68" s="16">
        <f>IF(J68&gt;1,J68-H68-I68,0)</f>
        <v>10.638716148445337</v>
      </c>
      <c r="L68" s="15">
        <v>42697</v>
      </c>
      <c r="N68" s="29">
        <v>42764</v>
      </c>
      <c r="O68" s="12">
        <v>42764</v>
      </c>
      <c r="P68" s="11" t="s">
        <v>195</v>
      </c>
      <c r="W68" s="7">
        <v>175</v>
      </c>
      <c r="Y68" s="6">
        <v>15</v>
      </c>
      <c r="Z68" s="5">
        <f>IF(Y68&gt;0,Y68-J68,".")</f>
        <v>0</v>
      </c>
      <c r="AA68" s="4">
        <f>IF(J68=0,H68,0)</f>
        <v>0</v>
      </c>
      <c r="AB68" s="4">
        <f>IF(L68=0,H68,0)</f>
        <v>0</v>
      </c>
      <c r="AE68" s="2" t="str">
        <f ca="1">IF(AND(N68&gt;1,(N68+$AE$3+O68)&lt;$B$3),$B$3-N68+1111111,".")</f>
        <v>.</v>
      </c>
      <c r="AF68" s="1" t="str">
        <f>IF(A68&gt;1,"Y","N")</f>
        <v>Y</v>
      </c>
      <c r="AG68" s="1" t="str">
        <f>IF(L68&gt;1,"Y","N")</f>
        <v>Y</v>
      </c>
      <c r="AH68" s="1" t="str">
        <f>IF(N68&gt;1,"Y","N")</f>
        <v>Y</v>
      </c>
      <c r="AI68" s="1" t="str">
        <f>IF(O68&gt;1,"Y","N")</f>
        <v>Y</v>
      </c>
      <c r="AJ68" s="1" t="str">
        <f>CONCATENATE(AF68,AG68,D68,AH68,AI68)</f>
        <v>YYx259xYY</v>
      </c>
      <c r="AU68" s="1"/>
      <c r="AV68" s="1"/>
      <c r="AW68" s="1"/>
      <c r="AX68" s="1"/>
    </row>
    <row r="69" spans="1:50" x14ac:dyDescent="0.25">
      <c r="A69" s="31">
        <v>42671</v>
      </c>
      <c r="C69" s="23" t="s">
        <v>412</v>
      </c>
      <c r="D69" s="22" t="s">
        <v>411</v>
      </c>
      <c r="E69" s="21">
        <v>0.15</v>
      </c>
      <c r="H69" s="19">
        <f>E69/0.03988</f>
        <v>3.7612838515546638</v>
      </c>
      <c r="I69" s="18">
        <f>J69/100*4</f>
        <v>0.6</v>
      </c>
      <c r="J69" s="17">
        <v>15</v>
      </c>
      <c r="K69" s="16">
        <f>IF(J69&gt;1,J69-H69-I69,0)</f>
        <v>10.638716148445337</v>
      </c>
      <c r="L69" s="15">
        <v>42697</v>
      </c>
      <c r="N69" s="29">
        <v>42764</v>
      </c>
      <c r="O69" s="12">
        <v>42764</v>
      </c>
      <c r="P69" s="11" t="s">
        <v>195</v>
      </c>
      <c r="W69" s="7">
        <v>175</v>
      </c>
      <c r="Y69" s="6">
        <v>15</v>
      </c>
      <c r="Z69" s="5">
        <f>IF(Y69&gt;0,Y69-J69,".")</f>
        <v>0</v>
      </c>
      <c r="AA69" s="4">
        <f>IF(J69=0,H69,0)</f>
        <v>0</v>
      </c>
      <c r="AB69" s="4">
        <f>IF(L69=0,H69,0)</f>
        <v>0</v>
      </c>
      <c r="AE69" s="2" t="str">
        <f ca="1">IF(AND(N69&gt;1,(N69+$AE$3+O69)&lt;$B$3),$B$3-N69+1111111,".")</f>
        <v>.</v>
      </c>
      <c r="AF69" s="1" t="str">
        <f>IF(A69&gt;1,"Y","N")</f>
        <v>Y</v>
      </c>
      <c r="AG69" s="1" t="str">
        <f>IF(L69&gt;1,"Y","N")</f>
        <v>Y</v>
      </c>
      <c r="AH69" s="1" t="str">
        <f>IF(N69&gt;1,"Y","N")</f>
        <v>Y</v>
      </c>
      <c r="AI69" s="1" t="str">
        <f>IF(O69&gt;1,"Y","N")</f>
        <v>Y</v>
      </c>
      <c r="AJ69" s="1" t="str">
        <f>CONCATENATE(AF69,AG69,D69,AH69,AI69)</f>
        <v>YYx259xYY</v>
      </c>
      <c r="AU69" s="1"/>
      <c r="AV69" s="1"/>
      <c r="AW69" s="1"/>
      <c r="AX69" s="1"/>
    </row>
    <row r="70" spans="1:50" x14ac:dyDescent="0.25">
      <c r="A70" s="31">
        <v>42671</v>
      </c>
      <c r="C70" s="23" t="s">
        <v>412</v>
      </c>
      <c r="D70" s="22" t="s">
        <v>411</v>
      </c>
      <c r="E70" s="21">
        <v>0.15</v>
      </c>
      <c r="H70" s="19">
        <f>E70/0.03988</f>
        <v>3.7612838515546638</v>
      </c>
      <c r="I70" s="18">
        <f>J70/100*4</f>
        <v>0.6</v>
      </c>
      <c r="J70" s="17">
        <v>15</v>
      </c>
      <c r="K70" s="16">
        <f>IF(J70&gt;1,J70-H70-I70,0)</f>
        <v>10.638716148445337</v>
      </c>
      <c r="L70" s="15">
        <v>42697</v>
      </c>
      <c r="N70" s="29">
        <v>42764</v>
      </c>
      <c r="O70" s="12">
        <v>42764</v>
      </c>
      <c r="P70" s="11" t="s">
        <v>195</v>
      </c>
      <c r="W70" s="7">
        <v>175</v>
      </c>
      <c r="Y70" s="6">
        <v>15</v>
      </c>
      <c r="Z70" s="5">
        <f>IF(Y70&gt;0,Y70-J70,".")</f>
        <v>0</v>
      </c>
      <c r="AA70" s="4">
        <f>IF(J70=0,H70,0)</f>
        <v>0</v>
      </c>
      <c r="AB70" s="4">
        <f>IF(L70=0,H70,0)</f>
        <v>0</v>
      </c>
      <c r="AE70" s="2" t="str">
        <f ca="1">IF(AND(N70&gt;1,(N70+$AE$3+O70)&lt;$B$3),$B$3-N70+1111111,".")</f>
        <v>.</v>
      </c>
      <c r="AF70" s="1" t="str">
        <f>IF(A70&gt;1,"Y","N")</f>
        <v>Y</v>
      </c>
      <c r="AG70" s="1" t="str">
        <f>IF(L70&gt;1,"Y","N")</f>
        <v>Y</v>
      </c>
      <c r="AH70" s="1" t="str">
        <f>IF(N70&gt;1,"Y","N")</f>
        <v>Y</v>
      </c>
      <c r="AI70" s="1" t="str">
        <f>IF(O70&gt;1,"Y","N")</f>
        <v>Y</v>
      </c>
      <c r="AJ70" s="1" t="str">
        <f>CONCATENATE(AF70,AG70,D70,AH70,AI70)</f>
        <v>YYx259xYY</v>
      </c>
      <c r="AU70" s="1"/>
      <c r="AV70" s="1"/>
      <c r="AW70" s="1"/>
      <c r="AX70" s="1"/>
    </row>
    <row r="71" spans="1:50" x14ac:dyDescent="0.25">
      <c r="A71" s="31">
        <v>42352</v>
      </c>
      <c r="C71" s="23" t="s">
        <v>780</v>
      </c>
      <c r="D71" s="22" t="s">
        <v>779</v>
      </c>
      <c r="E71" s="21">
        <v>0.158</v>
      </c>
      <c r="H71" s="19">
        <f>E71/0.03963</f>
        <v>3.9868786273025489</v>
      </c>
      <c r="I71" s="32">
        <f>J71/100*4</f>
        <v>0.6</v>
      </c>
      <c r="J71" s="17">
        <v>15</v>
      </c>
      <c r="K71" s="16">
        <f>IF(J71&gt;1,J71-H71-I71,0)</f>
        <v>10.413121372697452</v>
      </c>
      <c r="L71" s="15">
        <v>42381</v>
      </c>
      <c r="N71" s="29">
        <v>42770</v>
      </c>
      <c r="O71" s="12">
        <v>42771</v>
      </c>
      <c r="P71" s="11" t="s">
        <v>6188</v>
      </c>
      <c r="W71" s="7">
        <v>207</v>
      </c>
      <c r="Y71" s="6">
        <v>15</v>
      </c>
      <c r="Z71" s="5">
        <f>IF(Y71&gt;0,Y71-J71,".")</f>
        <v>0</v>
      </c>
      <c r="AA71" s="4">
        <f>IF(J71=0,H71,0)</f>
        <v>0</v>
      </c>
      <c r="AB71" s="4">
        <f>IF(L71=0,H71,0)</f>
        <v>0</v>
      </c>
      <c r="AE71" s="2" t="str">
        <f ca="1">IF(AND(N71&gt;1,(N71+$AE$3+O71)&lt;$B$3),$B$3-N71+1111111,".")</f>
        <v>.</v>
      </c>
      <c r="AF71" s="1" t="str">
        <f>IF(A71&gt;1,"Y","N")</f>
        <v>Y</v>
      </c>
      <c r="AG71" s="1" t="str">
        <f>IF(L71&gt;1,"Y","N")</f>
        <v>Y</v>
      </c>
      <c r="AH71" s="1" t="str">
        <f>IF(N71&gt;1,"Y","N")</f>
        <v>Y</v>
      </c>
      <c r="AI71" s="1" t="str">
        <f>IF(O71&gt;1,"Y","N")</f>
        <v>Y</v>
      </c>
      <c r="AJ71" s="1" t="str">
        <f>CONCATENATE(AF71,AG71,D71,AH71,AI71)</f>
        <v>YYx434xYY</v>
      </c>
      <c r="AU71" s="1"/>
      <c r="AV71" s="1"/>
      <c r="AW71" s="1"/>
      <c r="AX71" s="1"/>
    </row>
    <row r="72" spans="1:50" x14ac:dyDescent="0.25">
      <c r="A72" s="31">
        <v>42671</v>
      </c>
      <c r="C72" s="23" t="s">
        <v>412</v>
      </c>
      <c r="D72" s="22" t="s">
        <v>411</v>
      </c>
      <c r="E72" s="21">
        <v>0.15</v>
      </c>
      <c r="H72" s="19">
        <f>E72/0.03988</f>
        <v>3.7612838515546638</v>
      </c>
      <c r="I72" s="18">
        <f>J72/100*4</f>
        <v>0.6</v>
      </c>
      <c r="J72" s="17">
        <v>15</v>
      </c>
      <c r="K72" s="16">
        <f>IF(J72&gt;1,J72-H72-I72,0)</f>
        <v>10.638716148445337</v>
      </c>
      <c r="L72" s="15">
        <v>42697</v>
      </c>
      <c r="N72" s="29">
        <v>42774</v>
      </c>
      <c r="O72" s="12">
        <v>42774</v>
      </c>
      <c r="P72" s="11" t="s">
        <v>6090</v>
      </c>
      <c r="W72" s="7">
        <v>232</v>
      </c>
      <c r="Y72" s="6">
        <v>15</v>
      </c>
      <c r="Z72" s="5">
        <f>IF(Y72&gt;0,Y72-J72,".")</f>
        <v>0</v>
      </c>
      <c r="AA72" s="4">
        <f>IF(J72=0,H72,0)</f>
        <v>0</v>
      </c>
      <c r="AB72" s="4">
        <f>IF(L72=0,H72,0)</f>
        <v>0</v>
      </c>
      <c r="AE72" s="2" t="str">
        <f ca="1">IF(AND(N72&gt;1,(N72+$AE$3+O72)&lt;$B$3),$B$3-N72+1111111,".")</f>
        <v>.</v>
      </c>
      <c r="AF72" s="1" t="str">
        <f>IF(A72&gt;1,"Y","N")</f>
        <v>Y</v>
      </c>
      <c r="AG72" s="1" t="str">
        <f>IF(L72&gt;1,"Y","N")</f>
        <v>Y</v>
      </c>
      <c r="AH72" s="1" t="str">
        <f>IF(N72&gt;1,"Y","N")</f>
        <v>Y</v>
      </c>
      <c r="AI72" s="1" t="str">
        <f>IF(O72&gt;1,"Y","N")</f>
        <v>Y</v>
      </c>
      <c r="AJ72" s="1" t="str">
        <f>CONCATENATE(AF72,AG72,D72,AH72,AI72)</f>
        <v>YYx259xYY</v>
      </c>
      <c r="AU72" s="1"/>
      <c r="AV72" s="1"/>
      <c r="AW72" s="1"/>
      <c r="AX72" s="1"/>
    </row>
    <row r="73" spans="1:50" x14ac:dyDescent="0.25">
      <c r="A73" s="31">
        <v>42671</v>
      </c>
      <c r="C73" s="23" t="s">
        <v>412</v>
      </c>
      <c r="D73" s="22" t="s">
        <v>411</v>
      </c>
      <c r="E73" s="21">
        <v>0.15</v>
      </c>
      <c r="H73" s="19">
        <f>E73/0.03988</f>
        <v>3.7612838515546638</v>
      </c>
      <c r="I73" s="18">
        <f>J73/100*4</f>
        <v>0.6</v>
      </c>
      <c r="J73" s="17">
        <v>15</v>
      </c>
      <c r="K73" s="16">
        <f>IF(J73&gt;1,J73-H73-I73,0)</f>
        <v>10.638716148445337</v>
      </c>
      <c r="L73" s="15">
        <v>42697</v>
      </c>
      <c r="N73" s="29">
        <v>42774</v>
      </c>
      <c r="O73" s="12">
        <v>42774</v>
      </c>
      <c r="P73" s="11" t="s">
        <v>6090</v>
      </c>
      <c r="W73" s="7">
        <v>232</v>
      </c>
      <c r="Y73" s="6">
        <v>15</v>
      </c>
      <c r="Z73" s="5">
        <f>IF(Y73&gt;0,Y73-J73,".")</f>
        <v>0</v>
      </c>
      <c r="AA73" s="4">
        <f>IF(J73=0,H73,0)</f>
        <v>0</v>
      </c>
      <c r="AB73" s="4">
        <f>IF(L73=0,H73,0)</f>
        <v>0</v>
      </c>
      <c r="AE73" s="2" t="str">
        <f ca="1">IF(AND(N73&gt;1,(N73+$AE$3+O73)&lt;$B$3),$B$3-N73+1111111,".")</f>
        <v>.</v>
      </c>
      <c r="AF73" s="1" t="str">
        <f>IF(A73&gt;1,"Y","N")</f>
        <v>Y</v>
      </c>
      <c r="AG73" s="1" t="str">
        <f>IF(L73&gt;1,"Y","N")</f>
        <v>Y</v>
      </c>
      <c r="AH73" s="1" t="str">
        <f>IF(N73&gt;1,"Y","N")</f>
        <v>Y</v>
      </c>
      <c r="AI73" s="1" t="str">
        <f>IF(O73&gt;1,"Y","N")</f>
        <v>Y</v>
      </c>
      <c r="AJ73" s="1" t="str">
        <f>CONCATENATE(AF73,AG73,D73,AH73,AI73)</f>
        <v>YYx259xYY</v>
      </c>
      <c r="AU73" s="1"/>
      <c r="AV73" s="1"/>
      <c r="AW73" s="1"/>
      <c r="AX73" s="1"/>
    </row>
    <row r="74" spans="1:50" x14ac:dyDescent="0.25">
      <c r="A74" s="31">
        <v>42671</v>
      </c>
      <c r="C74" s="23" t="s">
        <v>412</v>
      </c>
      <c r="D74" s="22" t="s">
        <v>411</v>
      </c>
      <c r="E74" s="21">
        <v>0.15</v>
      </c>
      <c r="H74" s="19">
        <f>E74/0.03988</f>
        <v>3.7612838515546638</v>
      </c>
      <c r="I74" s="18">
        <f>J74/100*4</f>
        <v>0.6</v>
      </c>
      <c r="J74" s="17">
        <v>15</v>
      </c>
      <c r="K74" s="16">
        <f>IF(J74&gt;1,J74-H74-I74,0)</f>
        <v>10.638716148445337</v>
      </c>
      <c r="L74" s="15">
        <v>42697</v>
      </c>
      <c r="N74" s="29">
        <v>42774</v>
      </c>
      <c r="O74" s="12">
        <v>42774</v>
      </c>
      <c r="P74" s="11" t="s">
        <v>6090</v>
      </c>
      <c r="W74" s="7">
        <v>232</v>
      </c>
      <c r="Y74" s="6">
        <v>15</v>
      </c>
      <c r="Z74" s="5">
        <f>IF(Y74&gt;0,Y74-J74,".")</f>
        <v>0</v>
      </c>
      <c r="AA74" s="4">
        <f>IF(J74=0,H74,0)</f>
        <v>0</v>
      </c>
      <c r="AB74" s="4">
        <f>IF(L74=0,H74,0)</f>
        <v>0</v>
      </c>
      <c r="AE74" s="2" t="str">
        <f ca="1">IF(AND(N74&gt;1,(N74+$AE$3+O74)&lt;$B$3),$B$3-N74+1111111,".")</f>
        <v>.</v>
      </c>
      <c r="AF74" s="1" t="str">
        <f>IF(A74&gt;1,"Y","N")</f>
        <v>Y</v>
      </c>
      <c r="AG74" s="1" t="str">
        <f>IF(L74&gt;1,"Y","N")</f>
        <v>Y</v>
      </c>
      <c r="AH74" s="1" t="str">
        <f>IF(N74&gt;1,"Y","N")</f>
        <v>Y</v>
      </c>
      <c r="AI74" s="1" t="str">
        <f>IF(O74&gt;1,"Y","N")</f>
        <v>Y</v>
      </c>
      <c r="AJ74" s="1" t="str">
        <f>CONCATENATE(AF74,AG74,D74,AH74,AI74)</f>
        <v>YYx259xYY</v>
      </c>
      <c r="AU74" s="1"/>
      <c r="AV74" s="1"/>
      <c r="AW74" s="1"/>
      <c r="AX74" s="1"/>
    </row>
    <row r="75" spans="1:50" x14ac:dyDescent="0.25">
      <c r="A75" s="31">
        <v>42671</v>
      </c>
      <c r="C75" s="23" t="s">
        <v>412</v>
      </c>
      <c r="D75" s="22" t="s">
        <v>411</v>
      </c>
      <c r="E75" s="21">
        <v>0.15</v>
      </c>
      <c r="H75" s="19">
        <f>E75/0.03988</f>
        <v>3.7612838515546638</v>
      </c>
      <c r="I75" s="18">
        <f>J75/100*4</f>
        <v>0.6</v>
      </c>
      <c r="J75" s="17">
        <v>15</v>
      </c>
      <c r="K75" s="16">
        <f>IF(J75&gt;1,J75-H75-I75,0)</f>
        <v>10.638716148445337</v>
      </c>
      <c r="L75" s="15">
        <v>42697</v>
      </c>
      <c r="N75" s="29">
        <v>42774</v>
      </c>
      <c r="O75" s="12">
        <v>42774</v>
      </c>
      <c r="P75" s="11" t="s">
        <v>6090</v>
      </c>
      <c r="W75" s="7">
        <v>232</v>
      </c>
      <c r="Y75" s="6">
        <v>15</v>
      </c>
      <c r="Z75" s="5">
        <f>IF(Y75&gt;0,Y75-J75,".")</f>
        <v>0</v>
      </c>
      <c r="AA75" s="4">
        <f>IF(J75=0,H75,0)</f>
        <v>0</v>
      </c>
      <c r="AB75" s="4">
        <f>IF(L75=0,H75,0)</f>
        <v>0</v>
      </c>
      <c r="AE75" s="2" t="str">
        <f ca="1">IF(AND(N75&gt;1,(N75+$AE$3+O75)&lt;$B$3),$B$3-N75+1111111,".")</f>
        <v>.</v>
      </c>
      <c r="AF75" s="1" t="str">
        <f>IF(A75&gt;1,"Y","N")</f>
        <v>Y</v>
      </c>
      <c r="AG75" s="1" t="str">
        <f>IF(L75&gt;1,"Y","N")</f>
        <v>Y</v>
      </c>
      <c r="AH75" s="1" t="str">
        <f>IF(N75&gt;1,"Y","N")</f>
        <v>Y</v>
      </c>
      <c r="AI75" s="1" t="str">
        <f>IF(O75&gt;1,"Y","N")</f>
        <v>Y</v>
      </c>
      <c r="AJ75" s="1" t="str">
        <f>CONCATENATE(AF75,AG75,D75,AH75,AI75)</f>
        <v>YYx259xYY</v>
      </c>
      <c r="AU75" s="1"/>
      <c r="AV75" s="1"/>
      <c r="AW75" s="1"/>
      <c r="AX75" s="1"/>
    </row>
    <row r="76" spans="1:50" x14ac:dyDescent="0.25">
      <c r="A76" s="31">
        <v>42671</v>
      </c>
      <c r="C76" s="23" t="s">
        <v>412</v>
      </c>
      <c r="D76" s="22" t="s">
        <v>411</v>
      </c>
      <c r="E76" s="21">
        <v>0.15</v>
      </c>
      <c r="H76" s="19">
        <f>E76/0.03988</f>
        <v>3.7612838515546638</v>
      </c>
      <c r="I76" s="18">
        <f>J76/100*4</f>
        <v>0.6</v>
      </c>
      <c r="J76" s="17">
        <v>15</v>
      </c>
      <c r="K76" s="16">
        <f>IF(J76&gt;1,J76-H76-I76,0)</f>
        <v>10.638716148445337</v>
      </c>
      <c r="L76" s="15">
        <v>42697</v>
      </c>
      <c r="N76" s="29">
        <v>42774</v>
      </c>
      <c r="O76" s="12">
        <v>42774</v>
      </c>
      <c r="P76" s="11" t="s">
        <v>6090</v>
      </c>
      <c r="W76" s="7">
        <v>232</v>
      </c>
      <c r="Y76" s="6">
        <v>15</v>
      </c>
      <c r="Z76" s="5">
        <f>IF(Y76&gt;0,Y76-J76,".")</f>
        <v>0</v>
      </c>
      <c r="AA76" s="4">
        <f>IF(J76=0,H76,0)</f>
        <v>0</v>
      </c>
      <c r="AB76" s="4">
        <f>IF(L76=0,H76,0)</f>
        <v>0</v>
      </c>
      <c r="AE76" s="2" t="str">
        <f ca="1">IF(AND(N76&gt;1,(N76+$AE$3+O76)&lt;$B$3),$B$3-N76+1111111,".")</f>
        <v>.</v>
      </c>
      <c r="AF76" s="1" t="str">
        <f>IF(A76&gt;1,"Y","N")</f>
        <v>Y</v>
      </c>
      <c r="AG76" s="1" t="str">
        <f>IF(L76&gt;1,"Y","N")</f>
        <v>Y</v>
      </c>
      <c r="AH76" s="1" t="str">
        <f>IF(N76&gt;1,"Y","N")</f>
        <v>Y</v>
      </c>
      <c r="AI76" s="1" t="str">
        <f>IF(O76&gt;1,"Y","N")</f>
        <v>Y</v>
      </c>
      <c r="AJ76" s="1" t="str">
        <f>CONCATENATE(AF76,AG76,D76,AH76,AI76)</f>
        <v>YYx259xYY</v>
      </c>
      <c r="AU76" s="1"/>
      <c r="AV76" s="1"/>
      <c r="AW76" s="1"/>
      <c r="AX76" s="1"/>
    </row>
    <row r="77" spans="1:50" x14ac:dyDescent="0.25">
      <c r="A77" s="31">
        <v>42671</v>
      </c>
      <c r="C77" s="23" t="s">
        <v>412</v>
      </c>
      <c r="D77" s="22" t="s">
        <v>411</v>
      </c>
      <c r="E77" s="21">
        <v>0.15</v>
      </c>
      <c r="H77" s="19">
        <f>E77/0.03988</f>
        <v>3.7612838515546638</v>
      </c>
      <c r="I77" s="18">
        <f>J77/100*4</f>
        <v>0.6</v>
      </c>
      <c r="J77" s="17">
        <v>15</v>
      </c>
      <c r="K77" s="16">
        <f>IF(J77&gt;1,J77-H77-I77,0)</f>
        <v>10.638716148445337</v>
      </c>
      <c r="L77" s="15">
        <v>42697</v>
      </c>
      <c r="N77" s="29">
        <v>42774</v>
      </c>
      <c r="O77" s="12">
        <v>42774</v>
      </c>
      <c r="P77" s="11" t="s">
        <v>6090</v>
      </c>
      <c r="W77" s="7">
        <v>232</v>
      </c>
      <c r="Y77" s="6">
        <v>15</v>
      </c>
      <c r="Z77" s="5">
        <f>IF(Y77&gt;0,Y77-J77,".")</f>
        <v>0</v>
      </c>
      <c r="AA77" s="4">
        <f>IF(J77=0,H77,0)</f>
        <v>0</v>
      </c>
      <c r="AB77" s="4">
        <f>IF(L77=0,H77,0)</f>
        <v>0</v>
      </c>
      <c r="AE77" s="2" t="str">
        <f ca="1">IF(AND(N77&gt;1,(N77+$AE$3+O77)&lt;$B$3),$B$3-N77+1111111,".")</f>
        <v>.</v>
      </c>
      <c r="AF77" s="1" t="str">
        <f>IF(A77&gt;1,"Y","N")</f>
        <v>Y</v>
      </c>
      <c r="AG77" s="1" t="str">
        <f>IF(L77&gt;1,"Y","N")</f>
        <v>Y</v>
      </c>
      <c r="AH77" s="1" t="str">
        <f>IF(N77&gt;1,"Y","N")</f>
        <v>Y</v>
      </c>
      <c r="AI77" s="1" t="str">
        <f>IF(O77&gt;1,"Y","N")</f>
        <v>Y</v>
      </c>
      <c r="AJ77" s="1" t="str">
        <f>CONCATENATE(AF77,AG77,D77,AH77,AI77)</f>
        <v>YYx259xYY</v>
      </c>
      <c r="AU77" s="1"/>
      <c r="AV77" s="1"/>
      <c r="AW77" s="1"/>
      <c r="AX77" s="1"/>
    </row>
    <row r="78" spans="1:50" x14ac:dyDescent="0.25">
      <c r="A78" s="31">
        <v>42671</v>
      </c>
      <c r="C78" s="23" t="s">
        <v>412</v>
      </c>
      <c r="D78" s="22" t="s">
        <v>411</v>
      </c>
      <c r="E78" s="21">
        <v>0.15</v>
      </c>
      <c r="H78" s="19">
        <f>E78/0.03988</f>
        <v>3.7612838515546638</v>
      </c>
      <c r="I78" s="18">
        <f>J78/100*4</f>
        <v>0.6</v>
      </c>
      <c r="J78" s="17">
        <v>15</v>
      </c>
      <c r="K78" s="16">
        <f>IF(J78&gt;1,J78-H78-I78,0)</f>
        <v>10.638716148445337</v>
      </c>
      <c r="L78" s="15">
        <v>42697</v>
      </c>
      <c r="N78" s="29">
        <v>42774</v>
      </c>
      <c r="O78" s="12">
        <v>42774</v>
      </c>
      <c r="P78" s="11" t="s">
        <v>6090</v>
      </c>
      <c r="W78" s="7">
        <v>232</v>
      </c>
      <c r="Y78" s="6">
        <v>15</v>
      </c>
      <c r="Z78" s="5">
        <f>IF(Y78&gt;0,Y78-J78,".")</f>
        <v>0</v>
      </c>
      <c r="AA78" s="4">
        <f>IF(J78=0,H78,0)</f>
        <v>0</v>
      </c>
      <c r="AB78" s="4">
        <f>IF(L78=0,H78,0)</f>
        <v>0</v>
      </c>
      <c r="AE78" s="2" t="str">
        <f ca="1">IF(AND(N78&gt;1,(N78+$AE$3+O78)&lt;$B$3),$B$3-N78+1111111,".")</f>
        <v>.</v>
      </c>
      <c r="AF78" s="1" t="str">
        <f>IF(A78&gt;1,"Y","N")</f>
        <v>Y</v>
      </c>
      <c r="AG78" s="1" t="str">
        <f>IF(L78&gt;1,"Y","N")</f>
        <v>Y</v>
      </c>
      <c r="AH78" s="1" t="str">
        <f>IF(N78&gt;1,"Y","N")</f>
        <v>Y</v>
      </c>
      <c r="AI78" s="1" t="str">
        <f>IF(O78&gt;1,"Y","N")</f>
        <v>Y</v>
      </c>
      <c r="AJ78" s="1" t="str">
        <f>CONCATENATE(AF78,AG78,D78,AH78,AI78)</f>
        <v>YYx259xYY</v>
      </c>
      <c r="AU78" s="1"/>
      <c r="AV78" s="1"/>
      <c r="AW78" s="1"/>
      <c r="AX78" s="1"/>
    </row>
    <row r="79" spans="1:50" x14ac:dyDescent="0.25">
      <c r="A79" s="31">
        <v>42671</v>
      </c>
      <c r="C79" s="23" t="s">
        <v>412</v>
      </c>
      <c r="D79" s="22" t="s">
        <v>411</v>
      </c>
      <c r="E79" s="21">
        <v>0.15</v>
      </c>
      <c r="H79" s="19">
        <f>E79/0.03988</f>
        <v>3.7612838515546638</v>
      </c>
      <c r="I79" s="18">
        <f>J79/100*4</f>
        <v>0.6</v>
      </c>
      <c r="J79" s="17">
        <v>15</v>
      </c>
      <c r="K79" s="16">
        <f>IF(J79&gt;1,J79-H79-I79,0)</f>
        <v>10.638716148445337</v>
      </c>
      <c r="L79" s="15">
        <v>42697</v>
      </c>
      <c r="N79" s="29">
        <v>42774</v>
      </c>
      <c r="O79" s="12">
        <v>42774</v>
      </c>
      <c r="P79" s="11" t="s">
        <v>6090</v>
      </c>
      <c r="W79" s="7">
        <v>232</v>
      </c>
      <c r="Y79" s="6">
        <v>15</v>
      </c>
      <c r="Z79" s="5">
        <f>IF(Y79&gt;0,Y79-J79,".")</f>
        <v>0</v>
      </c>
      <c r="AA79" s="4">
        <f>IF(J79=0,H79,0)</f>
        <v>0</v>
      </c>
      <c r="AB79" s="4">
        <f>IF(L79=0,H79,0)</f>
        <v>0</v>
      </c>
      <c r="AE79" s="2" t="str">
        <f ca="1">IF(AND(N79&gt;1,(N79+$AE$3+O79)&lt;$B$3),$B$3-N79+1111111,".")</f>
        <v>.</v>
      </c>
      <c r="AF79" s="1" t="str">
        <f>IF(A79&gt;1,"Y","N")</f>
        <v>Y</v>
      </c>
      <c r="AG79" s="1" t="str">
        <f>IF(L79&gt;1,"Y","N")</f>
        <v>Y</v>
      </c>
      <c r="AH79" s="1" t="str">
        <f>IF(N79&gt;1,"Y","N")</f>
        <v>Y</v>
      </c>
      <c r="AI79" s="1" t="str">
        <f>IF(O79&gt;1,"Y","N")</f>
        <v>Y</v>
      </c>
      <c r="AJ79" s="1" t="str">
        <f>CONCATENATE(AF79,AG79,D79,AH79,AI79)</f>
        <v>YYx259xYY</v>
      </c>
      <c r="AU79" s="1"/>
      <c r="AV79" s="1"/>
      <c r="AW79" s="1"/>
      <c r="AX79" s="1"/>
    </row>
    <row r="80" spans="1:50" x14ac:dyDescent="0.25">
      <c r="A80" s="31">
        <v>42671</v>
      </c>
      <c r="C80" s="23" t="s">
        <v>412</v>
      </c>
      <c r="D80" s="22" t="s">
        <v>411</v>
      </c>
      <c r="E80" s="21">
        <v>0.15</v>
      </c>
      <c r="H80" s="19">
        <f>E80/0.03988</f>
        <v>3.7612838515546638</v>
      </c>
      <c r="I80" s="18">
        <f>J80/100*4</f>
        <v>0.6</v>
      </c>
      <c r="J80" s="17">
        <v>15</v>
      </c>
      <c r="K80" s="16">
        <f>IF(J80&gt;1,J80-H80-I80,0)</f>
        <v>10.638716148445337</v>
      </c>
      <c r="L80" s="15">
        <v>42697</v>
      </c>
      <c r="N80" s="29">
        <v>42774</v>
      </c>
      <c r="O80" s="12">
        <v>42774</v>
      </c>
      <c r="P80" s="11" t="s">
        <v>6090</v>
      </c>
      <c r="W80" s="7">
        <v>232</v>
      </c>
      <c r="Y80" s="6">
        <v>15</v>
      </c>
      <c r="Z80" s="5">
        <f>IF(Y80&gt;0,Y80-J80,".")</f>
        <v>0</v>
      </c>
      <c r="AA80" s="4">
        <f>IF(J80=0,H80,0)</f>
        <v>0</v>
      </c>
      <c r="AB80" s="4">
        <f>IF(L80=0,H80,0)</f>
        <v>0</v>
      </c>
      <c r="AE80" s="2" t="str">
        <f ca="1">IF(AND(N80&gt;1,(N80+$AE$3+O80)&lt;$B$3),$B$3-N80+1111111,".")</f>
        <v>.</v>
      </c>
      <c r="AF80" s="1" t="str">
        <f>IF(A80&gt;1,"Y","N")</f>
        <v>Y</v>
      </c>
      <c r="AG80" s="1" t="str">
        <f>IF(L80&gt;1,"Y","N")</f>
        <v>Y</v>
      </c>
      <c r="AH80" s="1" t="str">
        <f>IF(N80&gt;1,"Y","N")</f>
        <v>Y</v>
      </c>
      <c r="AI80" s="1" t="str">
        <f>IF(O80&gt;1,"Y","N")</f>
        <v>Y</v>
      </c>
      <c r="AJ80" s="1" t="str">
        <f>CONCATENATE(AF80,AG80,D80,AH80,AI80)</f>
        <v>YYx259xYY</v>
      </c>
      <c r="AU80" s="1"/>
      <c r="AV80" s="1"/>
      <c r="AW80" s="1"/>
      <c r="AX80" s="1"/>
    </row>
    <row r="81" spans="1:36" s="1" customFormat="1" x14ac:dyDescent="0.25">
      <c r="A81" s="31">
        <v>42671</v>
      </c>
      <c r="B81" s="24"/>
      <c r="C81" s="23" t="s">
        <v>412</v>
      </c>
      <c r="D81" s="22" t="s">
        <v>411</v>
      </c>
      <c r="E81" s="21">
        <v>0.15</v>
      </c>
      <c r="G81" s="20"/>
      <c r="H81" s="19">
        <f>E81/0.03988</f>
        <v>3.7612838515546638</v>
      </c>
      <c r="I81" s="18">
        <f>J81/100*4</f>
        <v>0.6</v>
      </c>
      <c r="J81" s="17">
        <v>15</v>
      </c>
      <c r="K81" s="16">
        <f>IF(J81&gt;1,J81-H81-I81,0)</f>
        <v>10.638716148445337</v>
      </c>
      <c r="L81" s="15">
        <v>42697</v>
      </c>
      <c r="M81" s="14"/>
      <c r="N81" s="29">
        <v>42785</v>
      </c>
      <c r="O81" s="12">
        <v>42786</v>
      </c>
      <c r="P81" s="11" t="s">
        <v>5809</v>
      </c>
      <c r="Q81" s="10"/>
      <c r="R81" s="10"/>
      <c r="S81" s="10"/>
      <c r="T81" s="10"/>
      <c r="U81" s="9">
        <v>6720473293</v>
      </c>
      <c r="V81" s="8"/>
      <c r="W81" s="7">
        <v>303</v>
      </c>
      <c r="X81" s="4"/>
      <c r="Y81" s="6">
        <v>15</v>
      </c>
      <c r="Z81" s="5">
        <f>IF(Y81&gt;0,Y81-J81,".")</f>
        <v>0</v>
      </c>
      <c r="AA81" s="4">
        <f>IF(J81=0,H81,0)</f>
        <v>0</v>
      </c>
      <c r="AB81" s="4">
        <f>IF(L81=0,H81,0)</f>
        <v>0</v>
      </c>
      <c r="AC81" s="4"/>
      <c r="AD81" s="3"/>
      <c r="AE81" s="2" t="str">
        <f ca="1">IF(AND(N81&gt;1,(N81+$AE$3+O81)&lt;$B$3),$B$3-N81+1111111,".")</f>
        <v>.</v>
      </c>
      <c r="AF81" s="1" t="str">
        <f>IF(A81&gt;1,"Y","N")</f>
        <v>Y</v>
      </c>
      <c r="AG81" s="1" t="str">
        <f>IF(L81&gt;1,"Y","N")</f>
        <v>Y</v>
      </c>
      <c r="AH81" s="1" t="str">
        <f>IF(N81&gt;1,"Y","N")</f>
        <v>Y</v>
      </c>
      <c r="AI81" s="1" t="str">
        <f>IF(O81&gt;1,"Y","N")</f>
        <v>Y</v>
      </c>
      <c r="AJ81" s="1" t="str">
        <f>CONCATENATE(AF81,AG81,D81,AH81,AI81)</f>
        <v>YYx259xYY</v>
      </c>
    </row>
    <row r="82" spans="1:36" s="1" customFormat="1" x14ac:dyDescent="0.25">
      <c r="A82" s="31">
        <v>42182</v>
      </c>
      <c r="B82" s="24"/>
      <c r="C82" s="23" t="s">
        <v>368</v>
      </c>
      <c r="D82" s="22" t="s">
        <v>367</v>
      </c>
      <c r="E82" s="21">
        <v>0.2</v>
      </c>
      <c r="G82" s="20"/>
      <c r="H82" s="19">
        <f>E82/0.0393453</f>
        <v>5.0831992639527472</v>
      </c>
      <c r="I82" s="32">
        <f>J82/100*4</f>
        <v>0.6</v>
      </c>
      <c r="J82" s="17">
        <v>15</v>
      </c>
      <c r="K82" s="16">
        <f>IF(J82&gt;1,J82-H82-I82,0)</f>
        <v>9.316800736047254</v>
      </c>
      <c r="L82" s="15">
        <v>42196</v>
      </c>
      <c r="M82" s="14"/>
      <c r="N82" s="29">
        <v>42789</v>
      </c>
      <c r="O82" s="12">
        <v>42789</v>
      </c>
      <c r="P82" s="11" t="s">
        <v>5720</v>
      </c>
      <c r="Q82" s="10" t="s">
        <v>5722</v>
      </c>
      <c r="R82" s="10" t="s">
        <v>5721</v>
      </c>
      <c r="S82" s="10" t="s">
        <v>4613</v>
      </c>
      <c r="T82" s="10"/>
      <c r="U82" s="9">
        <v>6728236098</v>
      </c>
      <c r="V82" s="8"/>
      <c r="W82" s="7">
        <v>1517</v>
      </c>
      <c r="X82" s="4"/>
      <c r="Y82" s="6">
        <v>15</v>
      </c>
      <c r="Z82" s="5">
        <f>IF(Y82&gt;0,Y82-J82,".")</f>
        <v>0</v>
      </c>
      <c r="AA82" s="4">
        <f>IF(J82=0,H82,0)</f>
        <v>0</v>
      </c>
      <c r="AB82" s="4">
        <f>IF(L82=0,H82,0)</f>
        <v>0</v>
      </c>
      <c r="AC82" s="4"/>
      <c r="AD82" s="3"/>
      <c r="AE82" s="2" t="str">
        <f ca="1">IF(AND(N82&gt;1,(N82+$AE$3+O82)&lt;$B$3),$B$3-N82+1111111,".")</f>
        <v>.</v>
      </c>
      <c r="AF82" s="1" t="str">
        <f>IF(A82&gt;1,"Y","N")</f>
        <v>Y</v>
      </c>
      <c r="AG82" s="1" t="str">
        <f>IF(L82&gt;1,"Y","N")</f>
        <v>Y</v>
      </c>
      <c r="AH82" s="1" t="str">
        <f>IF(N82&gt;1,"Y","N")</f>
        <v>Y</v>
      </c>
      <c r="AI82" s="1" t="str">
        <f>IF(O82&gt;1,"Y","N")</f>
        <v>Y</v>
      </c>
      <c r="AJ82" s="1" t="str">
        <f>CONCATENATE(AF82,AG82,D82,AH82,AI82)</f>
        <v>YYx450xYY</v>
      </c>
    </row>
    <row r="83" spans="1:36" s="1" customFormat="1" x14ac:dyDescent="0.25">
      <c r="A83" s="31">
        <v>42182</v>
      </c>
      <c r="B83" s="24"/>
      <c r="C83" s="23" t="s">
        <v>368</v>
      </c>
      <c r="D83" s="22" t="s">
        <v>367</v>
      </c>
      <c r="E83" s="21">
        <v>0.2</v>
      </c>
      <c r="G83" s="20"/>
      <c r="H83" s="19">
        <f>E83/0.0393453</f>
        <v>5.0831992639527472</v>
      </c>
      <c r="I83" s="32">
        <f>J83/100*4</f>
        <v>0.6</v>
      </c>
      <c r="J83" s="17">
        <v>15</v>
      </c>
      <c r="K83" s="16">
        <f>IF(J83&gt;1,J83-H83-I83,0)</f>
        <v>9.316800736047254</v>
      </c>
      <c r="L83" s="15">
        <v>42196</v>
      </c>
      <c r="M83" s="14"/>
      <c r="N83" s="29">
        <v>42810</v>
      </c>
      <c r="O83" s="12">
        <v>42810</v>
      </c>
      <c r="P83" s="11" t="s">
        <v>5205</v>
      </c>
      <c r="Q83" s="10"/>
      <c r="R83" s="10"/>
      <c r="S83" s="10"/>
      <c r="T83" s="10"/>
      <c r="U83" s="9"/>
      <c r="V83" s="8"/>
      <c r="W83" s="7">
        <v>437</v>
      </c>
      <c r="X83" s="4"/>
      <c r="Y83" s="6">
        <v>15</v>
      </c>
      <c r="Z83" s="5">
        <f>IF(Y83&gt;0,Y83-J83,".")</f>
        <v>0</v>
      </c>
      <c r="AA83" s="4">
        <f>IF(J83=0,H83,0)</f>
        <v>0</v>
      </c>
      <c r="AB83" s="4">
        <f>IF(L83=0,H83,0)</f>
        <v>0</v>
      </c>
      <c r="AC83" s="4"/>
      <c r="AD83" s="3"/>
      <c r="AE83" s="2" t="str">
        <f ca="1">IF(AND(N83&gt;1,(N83+$AE$3+O83)&lt;$B$3),$B$3-N83+1111111,".")</f>
        <v>.</v>
      </c>
      <c r="AF83" s="1" t="str">
        <f>IF(A83&gt;1,"Y","N")</f>
        <v>Y</v>
      </c>
      <c r="AG83" s="1" t="str">
        <f>IF(L83&gt;1,"Y","N")</f>
        <v>Y</v>
      </c>
      <c r="AH83" s="1" t="str">
        <f>IF(N83&gt;1,"Y","N")</f>
        <v>Y</v>
      </c>
      <c r="AI83" s="1" t="str">
        <f>IF(O83&gt;1,"Y","N")</f>
        <v>Y</v>
      </c>
      <c r="AJ83" s="1" t="str">
        <f>CONCATENATE(AF83,AG83,D83,AH83,AI83)</f>
        <v>YYx450xYY</v>
      </c>
    </row>
    <row r="84" spans="1:36" s="1" customFormat="1" x14ac:dyDescent="0.25">
      <c r="A84" s="31">
        <v>42671</v>
      </c>
      <c r="B84" s="24"/>
      <c r="C84" s="23" t="s">
        <v>412</v>
      </c>
      <c r="D84" s="22" t="s">
        <v>411</v>
      </c>
      <c r="E84" s="21">
        <v>0.15</v>
      </c>
      <c r="G84" s="20"/>
      <c r="H84" s="19">
        <f>E84/0.03988</f>
        <v>3.7612838515546638</v>
      </c>
      <c r="I84" s="18">
        <f>J84/100*4</f>
        <v>0.6</v>
      </c>
      <c r="J84" s="17">
        <v>15</v>
      </c>
      <c r="K84" s="16">
        <f>IF(J84&gt;1,J84-H84-I84,0)</f>
        <v>10.638716148445337</v>
      </c>
      <c r="L84" s="15">
        <v>42697</v>
      </c>
      <c r="M84" s="14"/>
      <c r="N84" s="29">
        <v>42816</v>
      </c>
      <c r="O84" s="12">
        <v>42820</v>
      </c>
      <c r="P84" s="11" t="s">
        <v>5033</v>
      </c>
      <c r="Q84" s="10"/>
      <c r="R84" s="10"/>
      <c r="S84" s="10"/>
      <c r="T84" s="10"/>
      <c r="U84" s="9"/>
      <c r="V84" s="8"/>
      <c r="W84" s="7">
        <v>491</v>
      </c>
      <c r="X84" s="4"/>
      <c r="Y84" s="6">
        <v>15</v>
      </c>
      <c r="Z84" s="5">
        <f>IF(Y84&gt;0,Y84-J84,".")</f>
        <v>0</v>
      </c>
      <c r="AA84" s="4">
        <f>IF(J84=0,H84,0)</f>
        <v>0</v>
      </c>
      <c r="AB84" s="4">
        <f>IF(L84=0,H84,0)</f>
        <v>0</v>
      </c>
      <c r="AC84" s="4"/>
      <c r="AD84" s="3"/>
      <c r="AE84" s="2" t="str">
        <f ca="1">IF(AND(N84&gt;1,(N84+$AE$3+O84)&lt;$B$3),$B$3-N84+1111111,".")</f>
        <v>.</v>
      </c>
      <c r="AF84" s="1" t="str">
        <f>IF(A84&gt;1,"Y","N")</f>
        <v>Y</v>
      </c>
      <c r="AG84" s="1" t="str">
        <f>IF(L84&gt;1,"Y","N")</f>
        <v>Y</v>
      </c>
      <c r="AH84" s="1" t="str">
        <f>IF(N84&gt;1,"Y","N")</f>
        <v>Y</v>
      </c>
      <c r="AI84" s="1" t="str">
        <f>IF(O84&gt;1,"Y","N")</f>
        <v>Y</v>
      </c>
      <c r="AJ84" s="1" t="str">
        <f>CONCATENATE(AF84,AG84,D84,AH84,AI84)</f>
        <v>YYx259xYY</v>
      </c>
    </row>
    <row r="85" spans="1:36" s="1" customFormat="1" x14ac:dyDescent="0.25">
      <c r="A85" s="31">
        <v>42671</v>
      </c>
      <c r="B85" s="24"/>
      <c r="C85" s="23" t="s">
        <v>412</v>
      </c>
      <c r="D85" s="22" t="s">
        <v>411</v>
      </c>
      <c r="E85" s="21">
        <v>0.15</v>
      </c>
      <c r="G85" s="20"/>
      <c r="H85" s="19">
        <f>E85/0.03988</f>
        <v>3.7612838515546638</v>
      </c>
      <c r="I85" s="18">
        <f>J85/100*4</f>
        <v>0.6</v>
      </c>
      <c r="J85" s="17">
        <v>15</v>
      </c>
      <c r="K85" s="16">
        <f>IF(J85&gt;1,J85-H85-I85,0)</f>
        <v>10.638716148445337</v>
      </c>
      <c r="L85" s="15">
        <v>42697</v>
      </c>
      <c r="M85" s="14"/>
      <c r="N85" s="29">
        <v>42816</v>
      </c>
      <c r="O85" s="12">
        <v>42820</v>
      </c>
      <c r="P85" s="11" t="s">
        <v>5033</v>
      </c>
      <c r="Q85" s="10"/>
      <c r="R85" s="10"/>
      <c r="S85" s="10"/>
      <c r="T85" s="10"/>
      <c r="U85" s="9"/>
      <c r="V85" s="8"/>
      <c r="W85" s="7">
        <v>491</v>
      </c>
      <c r="X85" s="4"/>
      <c r="Y85" s="6">
        <v>15</v>
      </c>
      <c r="Z85" s="5">
        <f>IF(Y85&gt;0,Y85-J85,".")</f>
        <v>0</v>
      </c>
      <c r="AA85" s="4">
        <f>IF(J85=0,H85,0)</f>
        <v>0</v>
      </c>
      <c r="AB85" s="4">
        <f>IF(L85=0,H85,0)</f>
        <v>0</v>
      </c>
      <c r="AC85" s="4"/>
      <c r="AD85" s="3"/>
      <c r="AE85" s="2" t="str">
        <f ca="1">IF(AND(N85&gt;1,(N85+$AE$3+O85)&lt;$B$3),$B$3-N85+1111111,".")</f>
        <v>.</v>
      </c>
      <c r="AF85" s="1" t="str">
        <f>IF(A85&gt;1,"Y","N")</f>
        <v>Y</v>
      </c>
      <c r="AG85" s="1" t="str">
        <f>IF(L85&gt;1,"Y","N")</f>
        <v>Y</v>
      </c>
      <c r="AH85" s="1" t="str">
        <f>IF(N85&gt;1,"Y","N")</f>
        <v>Y</v>
      </c>
      <c r="AI85" s="1" t="str">
        <f>IF(O85&gt;1,"Y","N")</f>
        <v>Y</v>
      </c>
      <c r="AJ85" s="1" t="str">
        <f>CONCATENATE(AF85,AG85,D85,AH85,AI85)</f>
        <v>YYx259xYY</v>
      </c>
    </row>
    <row r="86" spans="1:36" s="1" customFormat="1" x14ac:dyDescent="0.25">
      <c r="A86" s="31">
        <v>42671</v>
      </c>
      <c r="B86" s="24"/>
      <c r="C86" s="23" t="s">
        <v>412</v>
      </c>
      <c r="D86" s="22" t="s">
        <v>411</v>
      </c>
      <c r="E86" s="21">
        <v>0.15</v>
      </c>
      <c r="G86" s="20"/>
      <c r="H86" s="19">
        <f>E86/0.03988</f>
        <v>3.7612838515546638</v>
      </c>
      <c r="I86" s="18">
        <f>J86/100*4</f>
        <v>0.6</v>
      </c>
      <c r="J86" s="17">
        <v>15</v>
      </c>
      <c r="K86" s="16">
        <f>IF(J86&gt;1,J86-H86-I86,0)</f>
        <v>10.638716148445337</v>
      </c>
      <c r="L86" s="15">
        <v>42697</v>
      </c>
      <c r="M86" s="14"/>
      <c r="N86" s="13">
        <v>42816</v>
      </c>
      <c r="O86" s="12">
        <v>42820</v>
      </c>
      <c r="P86" s="11" t="s">
        <v>5033</v>
      </c>
      <c r="Q86" s="10"/>
      <c r="R86" s="10"/>
      <c r="S86" s="10"/>
      <c r="T86" s="10"/>
      <c r="U86" s="9"/>
      <c r="V86" s="8"/>
      <c r="W86" s="7">
        <v>491</v>
      </c>
      <c r="X86" s="4"/>
      <c r="Y86" s="6">
        <v>15</v>
      </c>
      <c r="Z86" s="5">
        <f>IF(Y86&gt;0,Y86-J86,".")</f>
        <v>0</v>
      </c>
      <c r="AA86" s="4">
        <f>IF(J86=0,H86,0)</f>
        <v>0</v>
      </c>
      <c r="AB86" s="4">
        <f>IF(L86=0,H86,0)</f>
        <v>0</v>
      </c>
      <c r="AC86" s="4"/>
      <c r="AD86" s="3"/>
      <c r="AE86" s="2" t="str">
        <f ca="1">IF(AND(N86&gt;1,(N86+$AE$3+O86)&lt;$B$3),$B$3-N86+1111111,".")</f>
        <v>.</v>
      </c>
      <c r="AF86" s="1" t="str">
        <f>IF(A86&gt;1,"Y","N")</f>
        <v>Y</v>
      </c>
      <c r="AG86" s="1" t="str">
        <f>IF(L86&gt;1,"Y","N")</f>
        <v>Y</v>
      </c>
      <c r="AH86" s="1" t="str">
        <f>IF(N86&gt;1,"Y","N")</f>
        <v>Y</v>
      </c>
      <c r="AI86" s="1" t="str">
        <f>IF(O86&gt;1,"Y","N")</f>
        <v>Y</v>
      </c>
      <c r="AJ86" s="1" t="str">
        <f>CONCATENATE(AF86,AG86,D86,AH86,AI86)</f>
        <v>YYx259xYY</v>
      </c>
    </row>
    <row r="87" spans="1:36" s="1" customFormat="1" x14ac:dyDescent="0.25">
      <c r="A87" s="31">
        <v>42671</v>
      </c>
      <c r="B87" s="24"/>
      <c r="C87" s="23" t="s">
        <v>412</v>
      </c>
      <c r="D87" s="22" t="s">
        <v>411</v>
      </c>
      <c r="E87" s="21">
        <v>0.15</v>
      </c>
      <c r="G87" s="20"/>
      <c r="H87" s="19">
        <f>E87/0.03988</f>
        <v>3.7612838515546638</v>
      </c>
      <c r="I87" s="18">
        <f>J87/100*4</f>
        <v>0.6</v>
      </c>
      <c r="J87" s="17">
        <v>15</v>
      </c>
      <c r="K87" s="16">
        <f>IF(J87&gt;1,J87-H87-I87,0)</f>
        <v>10.638716148445337</v>
      </c>
      <c r="L87" s="15">
        <v>42697</v>
      </c>
      <c r="M87" s="14"/>
      <c r="N87" s="13">
        <v>42816</v>
      </c>
      <c r="O87" s="12">
        <v>42820</v>
      </c>
      <c r="P87" s="11" t="s">
        <v>5033</v>
      </c>
      <c r="Q87" s="10"/>
      <c r="R87" s="10"/>
      <c r="S87" s="10"/>
      <c r="T87" s="10"/>
      <c r="U87" s="9"/>
      <c r="V87" s="8"/>
      <c r="W87" s="7">
        <v>491</v>
      </c>
      <c r="X87" s="4"/>
      <c r="Y87" s="6">
        <v>15</v>
      </c>
      <c r="Z87" s="5">
        <f>IF(Y87&gt;0,Y87-J87,".")</f>
        <v>0</v>
      </c>
      <c r="AA87" s="4">
        <f>IF(J87=0,H87,0)</f>
        <v>0</v>
      </c>
      <c r="AB87" s="4">
        <f>IF(L87=0,H87,0)</f>
        <v>0</v>
      </c>
      <c r="AC87" s="4"/>
      <c r="AD87" s="3"/>
      <c r="AE87" s="2" t="str">
        <f ca="1">IF(AND(N87&gt;1,(N87+$AE$3+O87)&lt;$B$3),$B$3-N87+1111111,".")</f>
        <v>.</v>
      </c>
      <c r="AF87" s="1" t="str">
        <f>IF(A87&gt;1,"Y","N")</f>
        <v>Y</v>
      </c>
      <c r="AG87" s="1" t="str">
        <f>IF(L87&gt;1,"Y","N")</f>
        <v>Y</v>
      </c>
      <c r="AH87" s="1" t="str">
        <f>IF(N87&gt;1,"Y","N")</f>
        <v>Y</v>
      </c>
      <c r="AI87" s="1" t="str">
        <f>IF(O87&gt;1,"Y","N")</f>
        <v>Y</v>
      </c>
      <c r="AJ87" s="1" t="str">
        <f>CONCATENATE(AF87,AG87,D87,AH87,AI87)</f>
        <v>YYx259xYY</v>
      </c>
    </row>
    <row r="88" spans="1:36" s="1" customFormat="1" x14ac:dyDescent="0.25">
      <c r="A88" s="31">
        <v>42671</v>
      </c>
      <c r="B88" s="24"/>
      <c r="C88" s="23" t="s">
        <v>412</v>
      </c>
      <c r="D88" s="22" t="s">
        <v>411</v>
      </c>
      <c r="E88" s="21">
        <v>0.15</v>
      </c>
      <c r="G88" s="20"/>
      <c r="H88" s="19">
        <f>E88/0.03988</f>
        <v>3.7612838515546638</v>
      </c>
      <c r="I88" s="18">
        <f>J88/100*4</f>
        <v>0.6</v>
      </c>
      <c r="J88" s="17">
        <v>15</v>
      </c>
      <c r="K88" s="16">
        <f>IF(J88&gt;1,J88-H88-I88,0)</f>
        <v>10.638716148445337</v>
      </c>
      <c r="L88" s="15">
        <v>42697</v>
      </c>
      <c r="M88" s="14"/>
      <c r="N88" s="29">
        <v>42816</v>
      </c>
      <c r="O88" s="12">
        <v>42820</v>
      </c>
      <c r="P88" s="11" t="s">
        <v>5033</v>
      </c>
      <c r="Q88" s="10"/>
      <c r="R88" s="10"/>
      <c r="S88" s="10"/>
      <c r="T88" s="10"/>
      <c r="U88" s="9"/>
      <c r="V88" s="8"/>
      <c r="W88" s="7">
        <v>491</v>
      </c>
      <c r="X88" s="4"/>
      <c r="Y88" s="6">
        <v>15</v>
      </c>
      <c r="Z88" s="5">
        <f>IF(Y88&gt;0,Y88-J88,".")</f>
        <v>0</v>
      </c>
      <c r="AA88" s="4">
        <f>IF(J88=0,H88,0)</f>
        <v>0</v>
      </c>
      <c r="AB88" s="4">
        <f>IF(L88=0,H88,0)</f>
        <v>0</v>
      </c>
      <c r="AC88" s="4"/>
      <c r="AD88" s="3"/>
      <c r="AE88" s="2" t="str">
        <f ca="1">IF(AND(N88&gt;1,(N88+$AE$3+O88)&lt;$B$3),$B$3-N88+1111111,".")</f>
        <v>.</v>
      </c>
      <c r="AF88" s="1" t="str">
        <f>IF(A88&gt;1,"Y","N")</f>
        <v>Y</v>
      </c>
      <c r="AG88" s="1" t="str">
        <f>IF(L88&gt;1,"Y","N")</f>
        <v>Y</v>
      </c>
      <c r="AH88" s="1" t="str">
        <f>IF(N88&gt;1,"Y","N")</f>
        <v>Y</v>
      </c>
      <c r="AI88" s="1" t="str">
        <f>IF(O88&gt;1,"Y","N")</f>
        <v>Y</v>
      </c>
      <c r="AJ88" s="1" t="str">
        <f>CONCATENATE(AF88,AG88,D88,AH88,AI88)</f>
        <v>YYx259xYY</v>
      </c>
    </row>
    <row r="89" spans="1:36" s="1" customFormat="1" x14ac:dyDescent="0.25">
      <c r="A89" s="31">
        <v>42671</v>
      </c>
      <c r="B89" s="24"/>
      <c r="C89" s="23" t="s">
        <v>412</v>
      </c>
      <c r="D89" s="22" t="s">
        <v>411</v>
      </c>
      <c r="E89" s="21">
        <v>0.15</v>
      </c>
      <c r="G89" s="20"/>
      <c r="H89" s="19">
        <f>E89/0.03988</f>
        <v>3.7612838515546638</v>
      </c>
      <c r="I89" s="18">
        <f>J89/100*4</f>
        <v>0.6</v>
      </c>
      <c r="J89" s="17">
        <v>15</v>
      </c>
      <c r="K89" s="16">
        <f>IF(J89&gt;1,J89-H89-I89,0)</f>
        <v>10.638716148445337</v>
      </c>
      <c r="L89" s="15">
        <v>42697</v>
      </c>
      <c r="M89" s="14"/>
      <c r="N89" s="29">
        <v>42816</v>
      </c>
      <c r="O89" s="12">
        <v>42820</v>
      </c>
      <c r="P89" s="11" t="s">
        <v>5033</v>
      </c>
      <c r="Q89" s="10"/>
      <c r="R89" s="10"/>
      <c r="S89" s="10"/>
      <c r="T89" s="10"/>
      <c r="U89" s="9"/>
      <c r="V89" s="8"/>
      <c r="W89" s="7">
        <v>491</v>
      </c>
      <c r="X89" s="4"/>
      <c r="Y89" s="6">
        <v>15</v>
      </c>
      <c r="Z89" s="5">
        <f>IF(Y89&gt;0,Y89-J89,".")</f>
        <v>0</v>
      </c>
      <c r="AA89" s="4">
        <f>IF(J89=0,H89,0)</f>
        <v>0</v>
      </c>
      <c r="AB89" s="4">
        <f>IF(L89=0,H89,0)</f>
        <v>0</v>
      </c>
      <c r="AC89" s="4"/>
      <c r="AD89" s="3"/>
      <c r="AE89" s="2" t="str">
        <f ca="1">IF(AND(N89&gt;1,(N89+$AE$3+O89)&lt;$B$3),$B$3-N89+1111111,".")</f>
        <v>.</v>
      </c>
      <c r="AF89" s="1" t="str">
        <f>IF(A89&gt;1,"Y","N")</f>
        <v>Y</v>
      </c>
      <c r="AG89" s="1" t="str">
        <f>IF(L89&gt;1,"Y","N")</f>
        <v>Y</v>
      </c>
      <c r="AH89" s="1" t="str">
        <f>IF(N89&gt;1,"Y","N")</f>
        <v>Y</v>
      </c>
      <c r="AI89" s="1" t="str">
        <f>IF(O89&gt;1,"Y","N")</f>
        <v>Y</v>
      </c>
      <c r="AJ89" s="1" t="str">
        <f>CONCATENATE(AF89,AG89,D89,AH89,AI89)</f>
        <v>YYx259xYY</v>
      </c>
    </row>
    <row r="90" spans="1:36" s="1" customFormat="1" x14ac:dyDescent="0.25">
      <c r="A90" s="31">
        <v>42671</v>
      </c>
      <c r="B90" s="24"/>
      <c r="C90" s="23" t="s">
        <v>412</v>
      </c>
      <c r="D90" s="22" t="s">
        <v>411</v>
      </c>
      <c r="E90" s="21">
        <v>0.15</v>
      </c>
      <c r="G90" s="20"/>
      <c r="H90" s="19">
        <f>E90/0.03988</f>
        <v>3.7612838515546638</v>
      </c>
      <c r="I90" s="18">
        <f>J90/100*4</f>
        <v>0.6</v>
      </c>
      <c r="J90" s="17">
        <v>15</v>
      </c>
      <c r="K90" s="16">
        <f>IF(J90&gt;1,J90-H90-I90,0)</f>
        <v>10.638716148445337</v>
      </c>
      <c r="L90" s="15">
        <v>42697</v>
      </c>
      <c r="M90" s="14"/>
      <c r="N90" s="29">
        <v>42816</v>
      </c>
      <c r="O90" s="12">
        <v>42820</v>
      </c>
      <c r="P90" s="11" t="s">
        <v>5033</v>
      </c>
      <c r="Q90" s="10"/>
      <c r="R90" s="10"/>
      <c r="S90" s="10"/>
      <c r="T90" s="10"/>
      <c r="U90" s="9"/>
      <c r="V90" s="8"/>
      <c r="W90" s="7">
        <v>491</v>
      </c>
      <c r="X90" s="4"/>
      <c r="Y90" s="6">
        <v>15</v>
      </c>
      <c r="Z90" s="5">
        <f>IF(Y90&gt;0,Y90-J90,".")</f>
        <v>0</v>
      </c>
      <c r="AA90" s="4">
        <f>IF(J90=0,H90,0)</f>
        <v>0</v>
      </c>
      <c r="AB90" s="4">
        <f>IF(L90=0,H90,0)</f>
        <v>0</v>
      </c>
      <c r="AC90" s="4"/>
      <c r="AD90" s="3"/>
      <c r="AE90" s="2" t="str">
        <f ca="1">IF(AND(N90&gt;1,(N90+$AE$3+O90)&lt;$B$3),$B$3-N90+1111111,".")</f>
        <v>.</v>
      </c>
      <c r="AF90" s="1" t="str">
        <f>IF(A90&gt;1,"Y","N")</f>
        <v>Y</v>
      </c>
      <c r="AG90" s="1" t="str">
        <f>IF(L90&gt;1,"Y","N")</f>
        <v>Y</v>
      </c>
      <c r="AH90" s="1" t="str">
        <f>IF(N90&gt;1,"Y","N")</f>
        <v>Y</v>
      </c>
      <c r="AI90" s="1" t="str">
        <f>IF(O90&gt;1,"Y","N")</f>
        <v>Y</v>
      </c>
      <c r="AJ90" s="1" t="str">
        <f>CONCATENATE(AF90,AG90,D90,AH90,AI90)</f>
        <v>YYx259xYY</v>
      </c>
    </row>
    <row r="91" spans="1:36" s="1" customFormat="1" x14ac:dyDescent="0.25">
      <c r="A91" s="31">
        <v>42671</v>
      </c>
      <c r="B91" s="24"/>
      <c r="C91" s="23" t="s">
        <v>412</v>
      </c>
      <c r="D91" s="22" t="s">
        <v>411</v>
      </c>
      <c r="E91" s="21">
        <v>0.15</v>
      </c>
      <c r="G91" s="20"/>
      <c r="H91" s="19">
        <f>E91/0.03988</f>
        <v>3.7612838515546638</v>
      </c>
      <c r="I91" s="18">
        <f>J91/100*4</f>
        <v>0.6</v>
      </c>
      <c r="J91" s="17">
        <v>15</v>
      </c>
      <c r="K91" s="16">
        <f>IF(J91&gt;1,J91-H91-I91,0)</f>
        <v>10.638716148445337</v>
      </c>
      <c r="L91" s="15">
        <v>42697</v>
      </c>
      <c r="M91" s="14"/>
      <c r="N91" s="13">
        <v>42816</v>
      </c>
      <c r="O91" s="12">
        <v>42820</v>
      </c>
      <c r="P91" s="11" t="s">
        <v>5033</v>
      </c>
      <c r="Q91" s="10"/>
      <c r="R91" s="10"/>
      <c r="S91" s="10"/>
      <c r="T91" s="10"/>
      <c r="U91" s="9"/>
      <c r="V91" s="8"/>
      <c r="W91" s="7">
        <v>491</v>
      </c>
      <c r="X91" s="4"/>
      <c r="Y91" s="6">
        <v>15</v>
      </c>
      <c r="Z91" s="5">
        <f>IF(Y91&gt;0,Y91-J91,".")</f>
        <v>0</v>
      </c>
      <c r="AA91" s="4">
        <f>IF(J91=0,H91,0)</f>
        <v>0</v>
      </c>
      <c r="AB91" s="4">
        <f>IF(L91=0,H91,0)</f>
        <v>0</v>
      </c>
      <c r="AC91" s="4"/>
      <c r="AD91" s="3"/>
      <c r="AE91" s="2" t="str">
        <f ca="1">IF(AND(N91&gt;1,(N91+$AE$3+O91)&lt;$B$3),$B$3-N91+1111111,".")</f>
        <v>.</v>
      </c>
      <c r="AF91" s="1" t="str">
        <f>IF(A91&gt;1,"Y","N")</f>
        <v>Y</v>
      </c>
      <c r="AG91" s="1" t="str">
        <f>IF(L91&gt;1,"Y","N")</f>
        <v>Y</v>
      </c>
      <c r="AH91" s="1" t="str">
        <f>IF(N91&gt;1,"Y","N")</f>
        <v>Y</v>
      </c>
      <c r="AI91" s="1" t="str">
        <f>IF(O91&gt;1,"Y","N")</f>
        <v>Y</v>
      </c>
      <c r="AJ91" s="1" t="str">
        <f>CONCATENATE(AF91,AG91,D91,AH91,AI91)</f>
        <v>YYx259xYY</v>
      </c>
    </row>
    <row r="92" spans="1:36" s="1" customFormat="1" x14ac:dyDescent="0.25">
      <c r="A92" s="31">
        <v>42671</v>
      </c>
      <c r="B92" s="24"/>
      <c r="C92" s="23" t="s">
        <v>412</v>
      </c>
      <c r="D92" s="22" t="s">
        <v>411</v>
      </c>
      <c r="E92" s="21">
        <v>0.15</v>
      </c>
      <c r="G92" s="20"/>
      <c r="H92" s="19">
        <f>E92/0.03988</f>
        <v>3.7612838515546638</v>
      </c>
      <c r="I92" s="18">
        <f>J92/100*4</f>
        <v>0.6</v>
      </c>
      <c r="J92" s="17">
        <v>15</v>
      </c>
      <c r="K92" s="16">
        <f>IF(J92&gt;1,J92-H92-I92,0)</f>
        <v>10.638716148445337</v>
      </c>
      <c r="L92" s="15">
        <v>42697</v>
      </c>
      <c r="M92" s="14"/>
      <c r="N92" s="29">
        <v>42816</v>
      </c>
      <c r="O92" s="12">
        <v>42820</v>
      </c>
      <c r="P92" s="11" t="s">
        <v>5033</v>
      </c>
      <c r="Q92" s="10"/>
      <c r="R92" s="10"/>
      <c r="S92" s="10"/>
      <c r="T92" s="10"/>
      <c r="U92" s="9"/>
      <c r="V92" s="8"/>
      <c r="W92" s="7">
        <v>491</v>
      </c>
      <c r="X92" s="4"/>
      <c r="Y92" s="6">
        <v>15</v>
      </c>
      <c r="Z92" s="5">
        <f>IF(Y92&gt;0,Y92-J92,".")</f>
        <v>0</v>
      </c>
      <c r="AA92" s="4">
        <f>IF(J92=0,H92,0)</f>
        <v>0</v>
      </c>
      <c r="AB92" s="4">
        <f>IF(L92=0,H92,0)</f>
        <v>0</v>
      </c>
      <c r="AC92" s="4"/>
      <c r="AD92" s="3"/>
      <c r="AE92" s="2" t="str">
        <f ca="1">IF(AND(N92&gt;1,(N92+$AE$3+O92)&lt;$B$3),$B$3-N92+1111111,".")</f>
        <v>.</v>
      </c>
      <c r="AF92" s="1" t="str">
        <f>IF(A92&gt;1,"Y","N")</f>
        <v>Y</v>
      </c>
      <c r="AG92" s="1" t="str">
        <f>IF(L92&gt;1,"Y","N")</f>
        <v>Y</v>
      </c>
      <c r="AH92" s="1" t="str">
        <f>IF(N92&gt;1,"Y","N")</f>
        <v>Y</v>
      </c>
      <c r="AI92" s="1" t="str">
        <f>IF(O92&gt;1,"Y","N")</f>
        <v>Y</v>
      </c>
      <c r="AJ92" s="1" t="str">
        <f>CONCATENATE(AF92,AG92,D92,AH92,AI92)</f>
        <v>YYx259xYY</v>
      </c>
    </row>
    <row r="93" spans="1:36" s="1" customFormat="1" x14ac:dyDescent="0.25">
      <c r="A93" s="31">
        <v>42671</v>
      </c>
      <c r="B93" s="24"/>
      <c r="C93" s="23" t="s">
        <v>412</v>
      </c>
      <c r="D93" s="22" t="s">
        <v>411</v>
      </c>
      <c r="E93" s="21">
        <v>0.15</v>
      </c>
      <c r="G93" s="20"/>
      <c r="H93" s="19">
        <f>E93/0.03988</f>
        <v>3.7612838515546638</v>
      </c>
      <c r="I93" s="18">
        <f>J93/100*4</f>
        <v>0.6</v>
      </c>
      <c r="J93" s="17">
        <v>15</v>
      </c>
      <c r="K93" s="16">
        <f>IF(J93&gt;1,J93-H93-I93,0)</f>
        <v>10.638716148445337</v>
      </c>
      <c r="L93" s="15">
        <v>42697</v>
      </c>
      <c r="M93" s="14"/>
      <c r="N93" s="29">
        <v>42816</v>
      </c>
      <c r="O93" s="12">
        <v>42820</v>
      </c>
      <c r="P93" s="11" t="s">
        <v>5033</v>
      </c>
      <c r="Q93" s="10"/>
      <c r="R93" s="10"/>
      <c r="S93" s="10"/>
      <c r="T93" s="10"/>
      <c r="U93" s="9"/>
      <c r="V93" s="8"/>
      <c r="W93" s="7">
        <v>491</v>
      </c>
      <c r="X93" s="4"/>
      <c r="Y93" s="6">
        <v>15</v>
      </c>
      <c r="Z93" s="5">
        <f>IF(Y93&gt;0,Y93-J93,".")</f>
        <v>0</v>
      </c>
      <c r="AA93" s="4">
        <f>IF(J93=0,H93,0)</f>
        <v>0</v>
      </c>
      <c r="AB93" s="4">
        <f>IF(L93=0,H93,0)</f>
        <v>0</v>
      </c>
      <c r="AC93" s="4"/>
      <c r="AD93" s="3"/>
      <c r="AE93" s="2" t="str">
        <f ca="1">IF(AND(N93&gt;1,(N93+$AE$3+O93)&lt;$B$3),$B$3-N93+1111111,".")</f>
        <v>.</v>
      </c>
      <c r="AF93" s="1" t="str">
        <f>IF(A93&gt;1,"Y","N")</f>
        <v>Y</v>
      </c>
      <c r="AG93" s="1" t="str">
        <f>IF(L93&gt;1,"Y","N")</f>
        <v>Y</v>
      </c>
      <c r="AH93" s="1" t="str">
        <f>IF(N93&gt;1,"Y","N")</f>
        <v>Y</v>
      </c>
      <c r="AI93" s="1" t="str">
        <f>IF(O93&gt;1,"Y","N")</f>
        <v>Y</v>
      </c>
      <c r="AJ93" s="1" t="str">
        <f>CONCATENATE(AF93,AG93,D93,AH93,AI93)</f>
        <v>YYx259xYY</v>
      </c>
    </row>
    <row r="94" spans="1:36" s="1" customFormat="1" x14ac:dyDescent="0.25">
      <c r="A94" s="31">
        <v>42671</v>
      </c>
      <c r="B94" s="24"/>
      <c r="C94" s="23" t="s">
        <v>412</v>
      </c>
      <c r="D94" s="22" t="s">
        <v>411</v>
      </c>
      <c r="E94" s="21">
        <v>0.15</v>
      </c>
      <c r="G94" s="20"/>
      <c r="H94" s="19">
        <f>E94/0.03988</f>
        <v>3.7612838515546638</v>
      </c>
      <c r="I94" s="18">
        <f>J94/100*4</f>
        <v>0.6</v>
      </c>
      <c r="J94" s="17">
        <v>15</v>
      </c>
      <c r="K94" s="16">
        <f>IF(J94&gt;1,J94-H94-I94,0)</f>
        <v>10.638716148445337</v>
      </c>
      <c r="L94" s="15">
        <v>42697</v>
      </c>
      <c r="M94" s="14"/>
      <c r="N94" s="29">
        <v>42816</v>
      </c>
      <c r="O94" s="12">
        <v>42820</v>
      </c>
      <c r="P94" s="11" t="s">
        <v>5033</v>
      </c>
      <c r="Q94" s="10"/>
      <c r="R94" s="10"/>
      <c r="S94" s="10"/>
      <c r="T94" s="10"/>
      <c r="U94" s="9"/>
      <c r="V94" s="8"/>
      <c r="W94" s="7">
        <v>491</v>
      </c>
      <c r="X94" s="4"/>
      <c r="Y94" s="6">
        <v>15</v>
      </c>
      <c r="Z94" s="5">
        <f>IF(Y94&gt;0,Y94-J94,".")</f>
        <v>0</v>
      </c>
      <c r="AA94" s="4">
        <f>IF(J94=0,H94,0)</f>
        <v>0</v>
      </c>
      <c r="AB94" s="4">
        <f>IF(L94=0,H94,0)</f>
        <v>0</v>
      </c>
      <c r="AC94" s="4"/>
      <c r="AD94" s="3"/>
      <c r="AE94" s="2" t="str">
        <f ca="1">IF(AND(N94&gt;1,(N94+$AE$3+O94)&lt;$B$3),$B$3-N94+1111111,".")</f>
        <v>.</v>
      </c>
      <c r="AF94" s="1" t="str">
        <f>IF(A94&gt;1,"Y","N")</f>
        <v>Y</v>
      </c>
      <c r="AG94" s="1" t="str">
        <f>IF(L94&gt;1,"Y","N")</f>
        <v>Y</v>
      </c>
      <c r="AH94" s="1" t="str">
        <f>IF(N94&gt;1,"Y","N")</f>
        <v>Y</v>
      </c>
      <c r="AI94" s="1" t="str">
        <f>IF(O94&gt;1,"Y","N")</f>
        <v>Y</v>
      </c>
      <c r="AJ94" s="1" t="str">
        <f>CONCATENATE(AF94,AG94,D94,AH94,AI94)</f>
        <v>YYx259xYY</v>
      </c>
    </row>
    <row r="95" spans="1:36" s="1" customFormat="1" x14ac:dyDescent="0.25">
      <c r="A95" s="31">
        <v>42671</v>
      </c>
      <c r="B95" s="24"/>
      <c r="C95" s="23" t="s">
        <v>412</v>
      </c>
      <c r="D95" s="22" t="s">
        <v>411</v>
      </c>
      <c r="E95" s="21">
        <v>0.15</v>
      </c>
      <c r="G95" s="20"/>
      <c r="H95" s="19">
        <f>E95/0.03988</f>
        <v>3.7612838515546638</v>
      </c>
      <c r="I95" s="18">
        <f>J95/100*4</f>
        <v>0.6</v>
      </c>
      <c r="J95" s="17">
        <v>15</v>
      </c>
      <c r="K95" s="16">
        <f>IF(J95&gt;1,J95-H95-I95,0)</f>
        <v>10.638716148445337</v>
      </c>
      <c r="L95" s="15">
        <v>42697</v>
      </c>
      <c r="M95" s="14"/>
      <c r="N95" s="29">
        <v>42816</v>
      </c>
      <c r="O95" s="12">
        <v>42820</v>
      </c>
      <c r="P95" s="11" t="s">
        <v>5033</v>
      </c>
      <c r="Q95" s="10"/>
      <c r="R95" s="10"/>
      <c r="S95" s="10"/>
      <c r="T95" s="10"/>
      <c r="U95" s="9"/>
      <c r="V95" s="8"/>
      <c r="W95" s="7">
        <v>491</v>
      </c>
      <c r="X95" s="4"/>
      <c r="Y95" s="6">
        <v>15</v>
      </c>
      <c r="Z95" s="5">
        <f>IF(Y95&gt;0,Y95-J95,".")</f>
        <v>0</v>
      </c>
      <c r="AA95" s="4">
        <f>IF(J95=0,H95,0)</f>
        <v>0</v>
      </c>
      <c r="AB95" s="4">
        <f>IF(L95=0,H95,0)</f>
        <v>0</v>
      </c>
      <c r="AC95" s="4"/>
      <c r="AD95" s="3"/>
      <c r="AE95" s="2" t="str">
        <f ca="1">IF(AND(N95&gt;1,(N95+$AE$3+O95)&lt;$B$3),$B$3-N95+1111111,".")</f>
        <v>.</v>
      </c>
      <c r="AF95" s="1" t="str">
        <f>IF(A95&gt;1,"Y","N")</f>
        <v>Y</v>
      </c>
      <c r="AG95" s="1" t="str">
        <f>IF(L95&gt;1,"Y","N")</f>
        <v>Y</v>
      </c>
      <c r="AH95" s="1" t="str">
        <f>IF(N95&gt;1,"Y","N")</f>
        <v>Y</v>
      </c>
      <c r="AI95" s="1" t="str">
        <f>IF(O95&gt;1,"Y","N")</f>
        <v>Y</v>
      </c>
      <c r="AJ95" s="1" t="str">
        <f>CONCATENATE(AF95,AG95,D95,AH95,AI95)</f>
        <v>YYx259xYY</v>
      </c>
    </row>
    <row r="96" spans="1:36" s="1" customFormat="1" x14ac:dyDescent="0.25">
      <c r="A96" s="31">
        <v>42671</v>
      </c>
      <c r="B96" s="24"/>
      <c r="C96" s="23" t="s">
        <v>412</v>
      </c>
      <c r="D96" s="22" t="s">
        <v>411</v>
      </c>
      <c r="E96" s="21">
        <v>0.15</v>
      </c>
      <c r="G96" s="20"/>
      <c r="H96" s="19">
        <f>E96/0.03988</f>
        <v>3.7612838515546638</v>
      </c>
      <c r="I96" s="18">
        <f>J96/100*4</f>
        <v>0.6</v>
      </c>
      <c r="J96" s="17">
        <v>15</v>
      </c>
      <c r="K96" s="16">
        <f>IF(J96&gt;1,J96-H96-I96,0)</f>
        <v>10.638716148445337</v>
      </c>
      <c r="L96" s="15">
        <v>42697</v>
      </c>
      <c r="M96" s="14"/>
      <c r="N96" s="29">
        <v>42816</v>
      </c>
      <c r="O96" s="12">
        <v>42820</v>
      </c>
      <c r="P96" s="11" t="s">
        <v>5033</v>
      </c>
      <c r="Q96" s="10"/>
      <c r="R96" s="10"/>
      <c r="S96" s="10"/>
      <c r="T96" s="10"/>
      <c r="U96" s="9"/>
      <c r="V96" s="8"/>
      <c r="W96" s="7">
        <v>491</v>
      </c>
      <c r="X96" s="4"/>
      <c r="Y96" s="6">
        <v>15</v>
      </c>
      <c r="Z96" s="5">
        <f>IF(Y96&gt;0,Y96-J96,".")</f>
        <v>0</v>
      </c>
      <c r="AA96" s="4">
        <f>IF(J96=0,H96,0)</f>
        <v>0</v>
      </c>
      <c r="AB96" s="4">
        <f>IF(L96=0,H96,0)</f>
        <v>0</v>
      </c>
      <c r="AC96" s="4"/>
      <c r="AD96" s="3"/>
      <c r="AE96" s="2" t="str">
        <f ca="1">IF(AND(N96&gt;1,(N96+$AE$3+O96)&lt;$B$3),$B$3-N96+1111111,".")</f>
        <v>.</v>
      </c>
      <c r="AF96" s="1" t="str">
        <f>IF(A96&gt;1,"Y","N")</f>
        <v>Y</v>
      </c>
      <c r="AG96" s="1" t="str">
        <f>IF(L96&gt;1,"Y","N")</f>
        <v>Y</v>
      </c>
      <c r="AH96" s="1" t="str">
        <f>IF(N96&gt;1,"Y","N")</f>
        <v>Y</v>
      </c>
      <c r="AI96" s="1" t="str">
        <f>IF(O96&gt;1,"Y","N")</f>
        <v>Y</v>
      </c>
      <c r="AJ96" s="1" t="str">
        <f>CONCATENATE(AF96,AG96,D96,AH96,AI96)</f>
        <v>YYx259xYY</v>
      </c>
    </row>
    <row r="97" spans="1:36" s="1" customFormat="1" x14ac:dyDescent="0.25">
      <c r="A97" s="31">
        <v>42671</v>
      </c>
      <c r="B97" s="24"/>
      <c r="C97" s="23" t="s">
        <v>412</v>
      </c>
      <c r="D97" s="22" t="s">
        <v>411</v>
      </c>
      <c r="E97" s="21">
        <v>0.15</v>
      </c>
      <c r="G97" s="20"/>
      <c r="H97" s="19">
        <f>E97/0.03988</f>
        <v>3.7612838515546638</v>
      </c>
      <c r="I97" s="18">
        <f>J97/100*4</f>
        <v>0.6</v>
      </c>
      <c r="J97" s="17">
        <v>15</v>
      </c>
      <c r="K97" s="16">
        <f>IF(J97&gt;1,J97-H97-I97,0)</f>
        <v>10.638716148445337</v>
      </c>
      <c r="L97" s="15">
        <v>42697</v>
      </c>
      <c r="M97" s="14"/>
      <c r="N97" s="29">
        <v>42816</v>
      </c>
      <c r="O97" s="12">
        <v>42820</v>
      </c>
      <c r="P97" s="11" t="s">
        <v>5033</v>
      </c>
      <c r="Q97" s="10"/>
      <c r="R97" s="10"/>
      <c r="S97" s="10"/>
      <c r="T97" s="10"/>
      <c r="U97" s="9"/>
      <c r="V97" s="8"/>
      <c r="W97" s="7">
        <v>491</v>
      </c>
      <c r="X97" s="4"/>
      <c r="Y97" s="6">
        <v>15</v>
      </c>
      <c r="Z97" s="5">
        <f>IF(Y97&gt;0,Y97-J97,".")</f>
        <v>0</v>
      </c>
      <c r="AA97" s="4">
        <f>IF(J97=0,H97,0)</f>
        <v>0</v>
      </c>
      <c r="AB97" s="4">
        <f>IF(L97=0,H97,0)</f>
        <v>0</v>
      </c>
      <c r="AC97" s="4"/>
      <c r="AD97" s="3"/>
      <c r="AE97" s="2" t="str">
        <f ca="1">IF(AND(N97&gt;1,(N97+$AE$3+O97)&lt;$B$3),$B$3-N97+1111111,".")</f>
        <v>.</v>
      </c>
      <c r="AF97" s="1" t="str">
        <f>IF(A97&gt;1,"Y","N")</f>
        <v>Y</v>
      </c>
      <c r="AG97" s="1" t="str">
        <f>IF(L97&gt;1,"Y","N")</f>
        <v>Y</v>
      </c>
      <c r="AH97" s="1" t="str">
        <f>IF(N97&gt;1,"Y","N")</f>
        <v>Y</v>
      </c>
      <c r="AI97" s="1" t="str">
        <f>IF(O97&gt;1,"Y","N")</f>
        <v>Y</v>
      </c>
      <c r="AJ97" s="1" t="str">
        <f>CONCATENATE(AF97,AG97,D97,AH97,AI97)</f>
        <v>YYx259xYY</v>
      </c>
    </row>
    <row r="98" spans="1:36" s="1" customFormat="1" x14ac:dyDescent="0.25">
      <c r="A98" s="31">
        <v>42671</v>
      </c>
      <c r="B98" s="24"/>
      <c r="C98" s="23" t="s">
        <v>412</v>
      </c>
      <c r="D98" s="22" t="s">
        <v>411</v>
      </c>
      <c r="E98" s="21">
        <v>0.15</v>
      </c>
      <c r="G98" s="20"/>
      <c r="H98" s="19">
        <f>E98/0.03988</f>
        <v>3.7612838515546638</v>
      </c>
      <c r="I98" s="18">
        <f>J98/100*4</f>
        <v>0.6</v>
      </c>
      <c r="J98" s="17">
        <v>15</v>
      </c>
      <c r="K98" s="16">
        <f>IF(J98&gt;1,J98-H98-I98,0)</f>
        <v>10.638716148445337</v>
      </c>
      <c r="L98" s="15">
        <v>42697</v>
      </c>
      <c r="M98" s="14"/>
      <c r="N98" s="29">
        <v>42816</v>
      </c>
      <c r="O98" s="12">
        <v>42820</v>
      </c>
      <c r="P98" s="11" t="s">
        <v>5033</v>
      </c>
      <c r="Q98" s="10"/>
      <c r="R98" s="10"/>
      <c r="S98" s="10"/>
      <c r="T98" s="10"/>
      <c r="U98" s="9"/>
      <c r="V98" s="8"/>
      <c r="W98" s="7">
        <v>491</v>
      </c>
      <c r="X98" s="4"/>
      <c r="Y98" s="6">
        <v>15</v>
      </c>
      <c r="Z98" s="5">
        <f>IF(Y98&gt;0,Y98-J98,".")</f>
        <v>0</v>
      </c>
      <c r="AA98" s="4">
        <f>IF(J98=0,H98,0)</f>
        <v>0</v>
      </c>
      <c r="AB98" s="4">
        <f>IF(L98=0,H98,0)</f>
        <v>0</v>
      </c>
      <c r="AC98" s="4"/>
      <c r="AD98" s="3"/>
      <c r="AE98" s="2" t="str">
        <f ca="1">IF(AND(N98&gt;1,(N98+$AE$3+O98)&lt;$B$3),$B$3-N98+1111111,".")</f>
        <v>.</v>
      </c>
      <c r="AF98" s="1" t="str">
        <f>IF(A98&gt;1,"Y","N")</f>
        <v>Y</v>
      </c>
      <c r="AG98" s="1" t="str">
        <f>IF(L98&gt;1,"Y","N")</f>
        <v>Y</v>
      </c>
      <c r="AH98" s="1" t="str">
        <f>IF(N98&gt;1,"Y","N")</f>
        <v>Y</v>
      </c>
      <c r="AI98" s="1" t="str">
        <f>IF(O98&gt;1,"Y","N")</f>
        <v>Y</v>
      </c>
      <c r="AJ98" s="1" t="str">
        <f>CONCATENATE(AF98,AG98,D98,AH98,AI98)</f>
        <v>YYx259xYY</v>
      </c>
    </row>
    <row r="99" spans="1:36" s="1" customFormat="1" x14ac:dyDescent="0.25">
      <c r="A99" s="31">
        <v>42671</v>
      </c>
      <c r="B99" s="24"/>
      <c r="C99" s="23" t="s">
        <v>412</v>
      </c>
      <c r="D99" s="22" t="s">
        <v>411</v>
      </c>
      <c r="E99" s="21">
        <v>0.15</v>
      </c>
      <c r="G99" s="20"/>
      <c r="H99" s="19">
        <f>E99/0.03988</f>
        <v>3.7612838515546638</v>
      </c>
      <c r="I99" s="18">
        <f>J99/100*4</f>
        <v>0.6</v>
      </c>
      <c r="J99" s="17">
        <v>15</v>
      </c>
      <c r="K99" s="16">
        <f>IF(J99&gt;1,J99-H99-I99,0)</f>
        <v>10.638716148445337</v>
      </c>
      <c r="L99" s="15">
        <v>42697</v>
      </c>
      <c r="M99" s="14"/>
      <c r="N99" s="29">
        <v>42816</v>
      </c>
      <c r="O99" s="12">
        <v>42820</v>
      </c>
      <c r="P99" s="11" t="s">
        <v>5033</v>
      </c>
      <c r="Q99" s="10"/>
      <c r="R99" s="10"/>
      <c r="S99" s="10"/>
      <c r="T99" s="10"/>
      <c r="U99" s="9"/>
      <c r="V99" s="8"/>
      <c r="W99" s="7">
        <v>491</v>
      </c>
      <c r="X99" s="4"/>
      <c r="Y99" s="6">
        <v>15</v>
      </c>
      <c r="Z99" s="5">
        <f>IF(Y99&gt;0,Y99-J99,".")</f>
        <v>0</v>
      </c>
      <c r="AA99" s="4">
        <f>IF(J99=0,H99,0)</f>
        <v>0</v>
      </c>
      <c r="AB99" s="4">
        <f>IF(L99=0,H99,0)</f>
        <v>0</v>
      </c>
      <c r="AC99" s="4"/>
      <c r="AD99" s="3"/>
      <c r="AE99" s="2" t="str">
        <f ca="1">IF(AND(N99&gt;1,(N99+$AE$3+O99)&lt;$B$3),$B$3-N99+1111111,".")</f>
        <v>.</v>
      </c>
      <c r="AF99" s="1" t="str">
        <f>IF(A99&gt;1,"Y","N")</f>
        <v>Y</v>
      </c>
      <c r="AG99" s="1" t="str">
        <f>IF(L99&gt;1,"Y","N")</f>
        <v>Y</v>
      </c>
      <c r="AH99" s="1" t="str">
        <f>IF(N99&gt;1,"Y","N")</f>
        <v>Y</v>
      </c>
      <c r="AI99" s="1" t="str">
        <f>IF(O99&gt;1,"Y","N")</f>
        <v>Y</v>
      </c>
      <c r="AJ99" s="1" t="str">
        <f>CONCATENATE(AF99,AG99,D99,AH99,AI99)</f>
        <v>YYx259xYY</v>
      </c>
    </row>
    <row r="100" spans="1:36" s="1" customFormat="1" x14ac:dyDescent="0.25">
      <c r="A100" s="31">
        <v>42671</v>
      </c>
      <c r="B100" s="24"/>
      <c r="C100" s="23" t="s">
        <v>412</v>
      </c>
      <c r="D100" s="22" t="s">
        <v>411</v>
      </c>
      <c r="E100" s="21">
        <v>0.15</v>
      </c>
      <c r="G100" s="20"/>
      <c r="H100" s="19">
        <f>E100/0.03988</f>
        <v>3.7612838515546638</v>
      </c>
      <c r="I100" s="18">
        <f>J100/100*4</f>
        <v>0.6</v>
      </c>
      <c r="J100" s="17">
        <v>15</v>
      </c>
      <c r="K100" s="16">
        <f>IF(J100&gt;1,J100-H100-I100,0)</f>
        <v>10.638716148445337</v>
      </c>
      <c r="L100" s="15">
        <v>42697</v>
      </c>
      <c r="M100" s="14"/>
      <c r="N100" s="29">
        <v>42816</v>
      </c>
      <c r="O100" s="12">
        <v>42820</v>
      </c>
      <c r="P100" s="11" t="s">
        <v>5033</v>
      </c>
      <c r="Q100" s="10"/>
      <c r="R100" s="10"/>
      <c r="S100" s="10"/>
      <c r="T100" s="10"/>
      <c r="U100" s="9"/>
      <c r="V100" s="8"/>
      <c r="W100" s="7">
        <v>491</v>
      </c>
      <c r="X100" s="4"/>
      <c r="Y100" s="6">
        <v>15</v>
      </c>
      <c r="Z100" s="5">
        <f>IF(Y100&gt;0,Y100-J100,".")</f>
        <v>0</v>
      </c>
      <c r="AA100" s="4">
        <f>IF(J100=0,H100,0)</f>
        <v>0</v>
      </c>
      <c r="AB100" s="4">
        <f>IF(L100=0,H100,0)</f>
        <v>0</v>
      </c>
      <c r="AC100" s="4"/>
      <c r="AD100" s="3"/>
      <c r="AE100" s="2" t="str">
        <f ca="1">IF(AND(N100&gt;1,(N100+$AE$3+O100)&lt;$B$3),$B$3-N100+1111111,".")</f>
        <v>.</v>
      </c>
      <c r="AF100" s="1" t="str">
        <f>IF(A100&gt;1,"Y","N")</f>
        <v>Y</v>
      </c>
      <c r="AG100" s="1" t="str">
        <f>IF(L100&gt;1,"Y","N")</f>
        <v>Y</v>
      </c>
      <c r="AH100" s="1" t="str">
        <f>IF(N100&gt;1,"Y","N")</f>
        <v>Y</v>
      </c>
      <c r="AI100" s="1" t="str">
        <f>IF(O100&gt;1,"Y","N")</f>
        <v>Y</v>
      </c>
      <c r="AJ100" s="1" t="str">
        <f>CONCATENATE(AF100,AG100,D100,AH100,AI100)</f>
        <v>YYx259xYY</v>
      </c>
    </row>
    <row r="101" spans="1:36" s="1" customFormat="1" x14ac:dyDescent="0.25">
      <c r="A101" s="31">
        <v>42671</v>
      </c>
      <c r="B101" s="24"/>
      <c r="C101" s="23" t="s">
        <v>412</v>
      </c>
      <c r="D101" s="22" t="s">
        <v>411</v>
      </c>
      <c r="E101" s="21">
        <v>0.15</v>
      </c>
      <c r="G101" s="20"/>
      <c r="H101" s="19">
        <f>E101/0.03988</f>
        <v>3.7612838515546638</v>
      </c>
      <c r="I101" s="18">
        <f>J101/100*4</f>
        <v>0.6</v>
      </c>
      <c r="J101" s="17">
        <v>15</v>
      </c>
      <c r="K101" s="16">
        <f>IF(J101&gt;1,J101-H101-I101,0)</f>
        <v>10.638716148445337</v>
      </c>
      <c r="L101" s="15">
        <v>42697</v>
      </c>
      <c r="M101" s="14"/>
      <c r="N101" s="29">
        <v>42816</v>
      </c>
      <c r="O101" s="12">
        <v>42820</v>
      </c>
      <c r="P101" s="11" t="s">
        <v>5033</v>
      </c>
      <c r="Q101" s="10"/>
      <c r="R101" s="10"/>
      <c r="S101" s="10"/>
      <c r="T101" s="10"/>
      <c r="U101" s="9"/>
      <c r="V101" s="8"/>
      <c r="W101" s="7">
        <v>491</v>
      </c>
      <c r="X101" s="4"/>
      <c r="Y101" s="6">
        <v>15</v>
      </c>
      <c r="Z101" s="5">
        <f>IF(Y101&gt;0,Y101-J101,".")</f>
        <v>0</v>
      </c>
      <c r="AA101" s="4">
        <f>IF(J101=0,H101,0)</f>
        <v>0</v>
      </c>
      <c r="AB101" s="4">
        <f>IF(L101=0,H101,0)</f>
        <v>0</v>
      </c>
      <c r="AC101" s="4"/>
      <c r="AD101" s="3"/>
      <c r="AE101" s="2" t="str">
        <f ca="1">IF(AND(N101&gt;1,(N101+$AE$3+O101)&lt;$B$3),$B$3-N101+1111111,".")</f>
        <v>.</v>
      </c>
      <c r="AF101" s="1" t="str">
        <f>IF(A101&gt;1,"Y","N")</f>
        <v>Y</v>
      </c>
      <c r="AG101" s="1" t="str">
        <f>IF(L101&gt;1,"Y","N")</f>
        <v>Y</v>
      </c>
      <c r="AH101" s="1" t="str">
        <f>IF(N101&gt;1,"Y","N")</f>
        <v>Y</v>
      </c>
      <c r="AI101" s="1" t="str">
        <f>IF(O101&gt;1,"Y","N")</f>
        <v>Y</v>
      </c>
      <c r="AJ101" s="1" t="str">
        <f>CONCATENATE(AF101,AG101,D101,AH101,AI101)</f>
        <v>YYx259xYY</v>
      </c>
    </row>
    <row r="102" spans="1:36" s="1" customFormat="1" x14ac:dyDescent="0.25">
      <c r="A102" s="31">
        <v>42671</v>
      </c>
      <c r="B102" s="24"/>
      <c r="C102" s="23" t="s">
        <v>412</v>
      </c>
      <c r="D102" s="22" t="s">
        <v>411</v>
      </c>
      <c r="E102" s="21">
        <v>0.15</v>
      </c>
      <c r="G102" s="20"/>
      <c r="H102" s="19">
        <f>E102/0.03988</f>
        <v>3.7612838515546638</v>
      </c>
      <c r="I102" s="18">
        <f>J102/100*4</f>
        <v>0.6</v>
      </c>
      <c r="J102" s="17">
        <v>15</v>
      </c>
      <c r="K102" s="16">
        <f>IF(J102&gt;1,J102-H102-I102,0)</f>
        <v>10.638716148445337</v>
      </c>
      <c r="L102" s="15">
        <v>42697</v>
      </c>
      <c r="M102" s="14"/>
      <c r="N102" s="29">
        <v>42816</v>
      </c>
      <c r="O102" s="12">
        <v>42820</v>
      </c>
      <c r="P102" s="11" t="s">
        <v>5033</v>
      </c>
      <c r="Q102" s="10"/>
      <c r="R102" s="10"/>
      <c r="S102" s="10"/>
      <c r="T102" s="10"/>
      <c r="U102" s="9"/>
      <c r="V102" s="8"/>
      <c r="W102" s="7">
        <v>491</v>
      </c>
      <c r="X102" s="4"/>
      <c r="Y102" s="6">
        <v>15</v>
      </c>
      <c r="Z102" s="5">
        <f>IF(Y102&gt;0,Y102-J102,".")</f>
        <v>0</v>
      </c>
      <c r="AA102" s="4">
        <f>IF(J102=0,H102,0)</f>
        <v>0</v>
      </c>
      <c r="AB102" s="4">
        <f>IF(L102=0,H102,0)</f>
        <v>0</v>
      </c>
      <c r="AC102" s="4"/>
      <c r="AD102" s="3"/>
      <c r="AE102" s="2" t="str">
        <f ca="1">IF(AND(N102&gt;1,(N102+$AE$3+O102)&lt;$B$3),$B$3-N102+1111111,".")</f>
        <v>.</v>
      </c>
      <c r="AF102" s="1" t="str">
        <f>IF(A102&gt;1,"Y","N")</f>
        <v>Y</v>
      </c>
      <c r="AG102" s="1" t="str">
        <f>IF(L102&gt;1,"Y","N")</f>
        <v>Y</v>
      </c>
      <c r="AH102" s="1" t="str">
        <f>IF(N102&gt;1,"Y","N")</f>
        <v>Y</v>
      </c>
      <c r="AI102" s="1" t="str">
        <f>IF(O102&gt;1,"Y","N")</f>
        <v>Y</v>
      </c>
      <c r="AJ102" s="1" t="str">
        <f>CONCATENATE(AF102,AG102,D102,AH102,AI102)</f>
        <v>YYx259xYY</v>
      </c>
    </row>
    <row r="103" spans="1:36" s="1" customFormat="1" x14ac:dyDescent="0.25">
      <c r="A103" s="31">
        <v>42352</v>
      </c>
      <c r="B103" s="24"/>
      <c r="C103" s="23" t="s">
        <v>780</v>
      </c>
      <c r="D103" s="22" t="s">
        <v>779</v>
      </c>
      <c r="E103" s="21">
        <v>0.158</v>
      </c>
      <c r="G103" s="20"/>
      <c r="H103" s="19">
        <f>E103/0.03963</f>
        <v>3.9868786273025489</v>
      </c>
      <c r="I103" s="32">
        <f>J103/100*4</f>
        <v>0.6</v>
      </c>
      <c r="J103" s="17">
        <v>15</v>
      </c>
      <c r="K103" s="16">
        <f>IF(J103&gt;1,J103-H103-I103,0)</f>
        <v>10.413121372697452</v>
      </c>
      <c r="L103" s="15">
        <v>42381</v>
      </c>
      <c r="M103" s="14"/>
      <c r="N103" s="29">
        <v>42820</v>
      </c>
      <c r="O103" s="12">
        <v>42822</v>
      </c>
      <c r="P103" s="11" t="s">
        <v>4962</v>
      </c>
      <c r="Q103" s="10"/>
      <c r="R103" s="10"/>
      <c r="S103" s="10"/>
      <c r="T103" s="10"/>
      <c r="U103" s="9"/>
      <c r="V103" s="8"/>
      <c r="W103" s="7">
        <v>493</v>
      </c>
      <c r="X103" s="4"/>
      <c r="Y103" s="6">
        <v>15</v>
      </c>
      <c r="Z103" s="5">
        <f>IF(Y103&gt;0,Y103-J103,".")</f>
        <v>0</v>
      </c>
      <c r="AA103" s="4">
        <f>IF(J103=0,H103,0)</f>
        <v>0</v>
      </c>
      <c r="AB103" s="4">
        <f>IF(L103=0,H103,0)</f>
        <v>0</v>
      </c>
      <c r="AC103" s="4"/>
      <c r="AD103" s="3"/>
      <c r="AE103" s="2" t="str">
        <f ca="1">IF(AND(N103&gt;1,(N103+$AE$3+O103)&lt;$B$3),$B$3-N103+1111111,".")</f>
        <v>.</v>
      </c>
      <c r="AF103" s="1" t="str">
        <f>IF(A103&gt;1,"Y","N")</f>
        <v>Y</v>
      </c>
      <c r="AG103" s="1" t="str">
        <f>IF(L103&gt;1,"Y","N")</f>
        <v>Y</v>
      </c>
      <c r="AH103" s="1" t="str">
        <f>IF(N103&gt;1,"Y","N")</f>
        <v>Y</v>
      </c>
      <c r="AI103" s="1" t="str">
        <f>IF(O103&gt;1,"Y","N")</f>
        <v>Y</v>
      </c>
      <c r="AJ103" s="1" t="str">
        <f>CONCATENATE(AF103,AG103,D103,AH103,AI103)</f>
        <v>YYx434xYY</v>
      </c>
    </row>
    <row r="104" spans="1:36" s="1" customFormat="1" x14ac:dyDescent="0.25">
      <c r="A104" s="31">
        <v>42352</v>
      </c>
      <c r="B104" s="24"/>
      <c r="C104" s="23" t="s">
        <v>780</v>
      </c>
      <c r="D104" s="22" t="s">
        <v>779</v>
      </c>
      <c r="E104" s="21">
        <v>0.158</v>
      </c>
      <c r="G104" s="20"/>
      <c r="H104" s="19">
        <f>E104/0.03963</f>
        <v>3.9868786273025489</v>
      </c>
      <c r="I104" s="32">
        <f>J104/100*4</f>
        <v>0.6</v>
      </c>
      <c r="J104" s="17">
        <v>15</v>
      </c>
      <c r="K104" s="16">
        <f>IF(J104&gt;1,J104-H104-I104,0)</f>
        <v>10.413121372697452</v>
      </c>
      <c r="L104" s="15">
        <v>42381</v>
      </c>
      <c r="M104" s="14"/>
      <c r="N104" s="29">
        <v>42820</v>
      </c>
      <c r="O104" s="12">
        <v>42822</v>
      </c>
      <c r="P104" s="11" t="s">
        <v>4962</v>
      </c>
      <c r="Q104" s="10"/>
      <c r="R104" s="10"/>
      <c r="S104" s="10"/>
      <c r="T104" s="10"/>
      <c r="U104" s="9"/>
      <c r="V104" s="8"/>
      <c r="W104" s="7">
        <v>493</v>
      </c>
      <c r="X104" s="4"/>
      <c r="Y104" s="6">
        <v>15</v>
      </c>
      <c r="Z104" s="5">
        <f>IF(Y104&gt;0,Y104-J104,".")</f>
        <v>0</v>
      </c>
      <c r="AA104" s="4">
        <f>IF(J104=0,H104,0)</f>
        <v>0</v>
      </c>
      <c r="AB104" s="4">
        <f>IF(L104=0,H104,0)</f>
        <v>0</v>
      </c>
      <c r="AC104" s="4"/>
      <c r="AD104" s="3"/>
      <c r="AE104" s="2" t="str">
        <f ca="1">IF(AND(N104&gt;1,(N104+$AE$3+O104)&lt;$B$3),$B$3-N104+1111111,".")</f>
        <v>.</v>
      </c>
      <c r="AF104" s="1" t="str">
        <f>IF(A104&gt;1,"Y","N")</f>
        <v>Y</v>
      </c>
      <c r="AG104" s="1" t="str">
        <f>IF(L104&gt;1,"Y","N")</f>
        <v>Y</v>
      </c>
      <c r="AH104" s="1" t="str">
        <f>IF(N104&gt;1,"Y","N")</f>
        <v>Y</v>
      </c>
      <c r="AI104" s="1" t="str">
        <f>IF(O104&gt;1,"Y","N")</f>
        <v>Y</v>
      </c>
      <c r="AJ104" s="1" t="str">
        <f>CONCATENATE(AF104,AG104,D104,AH104,AI104)</f>
        <v>YYx434xYY</v>
      </c>
    </row>
    <row r="105" spans="1:36" s="1" customFormat="1" x14ac:dyDescent="0.25">
      <c r="A105" s="31">
        <v>42352</v>
      </c>
      <c r="B105" s="24"/>
      <c r="C105" s="23" t="s">
        <v>780</v>
      </c>
      <c r="D105" s="22" t="s">
        <v>779</v>
      </c>
      <c r="E105" s="21">
        <v>0.158</v>
      </c>
      <c r="G105" s="20"/>
      <c r="H105" s="19">
        <f>E105/0.03963</f>
        <v>3.9868786273025489</v>
      </c>
      <c r="I105" s="32">
        <f>J105/100*4</f>
        <v>0.6</v>
      </c>
      <c r="J105" s="17">
        <v>15</v>
      </c>
      <c r="K105" s="16">
        <f>IF(J105&gt;1,J105-H105-I105,0)</f>
        <v>10.413121372697452</v>
      </c>
      <c r="L105" s="15">
        <v>42381</v>
      </c>
      <c r="M105" s="14"/>
      <c r="N105" s="29">
        <v>42820</v>
      </c>
      <c r="O105" s="12">
        <v>42822</v>
      </c>
      <c r="P105" s="11" t="s">
        <v>4962</v>
      </c>
      <c r="Q105" s="10"/>
      <c r="R105" s="10"/>
      <c r="S105" s="10"/>
      <c r="T105" s="10"/>
      <c r="U105" s="9"/>
      <c r="V105" s="8"/>
      <c r="W105" s="7">
        <v>493</v>
      </c>
      <c r="X105" s="4"/>
      <c r="Y105" s="6">
        <v>15</v>
      </c>
      <c r="Z105" s="5">
        <f>IF(Y105&gt;0,Y105-J105,".")</f>
        <v>0</v>
      </c>
      <c r="AA105" s="4">
        <f>IF(J105=0,H105,0)</f>
        <v>0</v>
      </c>
      <c r="AB105" s="4">
        <f>IF(L105=0,H105,0)</f>
        <v>0</v>
      </c>
      <c r="AC105" s="4"/>
      <c r="AD105" s="3"/>
      <c r="AE105" s="2" t="str">
        <f ca="1">IF(AND(N105&gt;1,(N105+$AE$3+O105)&lt;$B$3),$B$3-N105+1111111,".")</f>
        <v>.</v>
      </c>
      <c r="AF105" s="1" t="str">
        <f>IF(A105&gt;1,"Y","N")</f>
        <v>Y</v>
      </c>
      <c r="AG105" s="1" t="str">
        <f>IF(L105&gt;1,"Y","N")</f>
        <v>Y</v>
      </c>
      <c r="AH105" s="1" t="str">
        <f>IF(N105&gt;1,"Y","N")</f>
        <v>Y</v>
      </c>
      <c r="AI105" s="1" t="str">
        <f>IF(O105&gt;1,"Y","N")</f>
        <v>Y</v>
      </c>
      <c r="AJ105" s="1" t="str">
        <f>CONCATENATE(AF105,AG105,D105,AH105,AI105)</f>
        <v>YYx434xYY</v>
      </c>
    </row>
    <row r="106" spans="1:36" s="1" customFormat="1" x14ac:dyDescent="0.25">
      <c r="A106" s="31">
        <v>42671</v>
      </c>
      <c r="B106" s="24"/>
      <c r="C106" s="23" t="s">
        <v>412</v>
      </c>
      <c r="D106" s="22" t="s">
        <v>411</v>
      </c>
      <c r="E106" s="21">
        <v>0.15</v>
      </c>
      <c r="G106" s="20"/>
      <c r="H106" s="19">
        <f>E106/0.03988</f>
        <v>3.7612838515546638</v>
      </c>
      <c r="I106" s="18">
        <f>J106/100*4</f>
        <v>0.6</v>
      </c>
      <c r="J106" s="17">
        <v>15</v>
      </c>
      <c r="K106" s="16">
        <f>IF(J106&gt;1,J106-H106-I106,0)</f>
        <v>10.638716148445337</v>
      </c>
      <c r="L106" s="15">
        <v>42697</v>
      </c>
      <c r="M106" s="14"/>
      <c r="N106" s="29">
        <v>42838</v>
      </c>
      <c r="O106" s="12">
        <v>42842</v>
      </c>
      <c r="P106" s="11" t="s">
        <v>3258</v>
      </c>
      <c r="Q106" s="10"/>
      <c r="R106" s="10"/>
      <c r="S106" s="10"/>
      <c r="T106" s="10"/>
      <c r="U106" s="9">
        <v>6778468796</v>
      </c>
      <c r="V106" s="8"/>
      <c r="W106" s="7">
        <v>585</v>
      </c>
      <c r="X106" s="4"/>
      <c r="Y106" s="6">
        <v>15</v>
      </c>
      <c r="Z106" s="5">
        <f>IF(Y106&gt;0,Y106-J106,".")</f>
        <v>0</v>
      </c>
      <c r="AA106" s="4">
        <f>IF(J106=0,H106,0)</f>
        <v>0</v>
      </c>
      <c r="AB106" s="4">
        <f>IF(L106=0,H106,0)</f>
        <v>0</v>
      </c>
      <c r="AC106" s="4"/>
      <c r="AD106" s="3"/>
      <c r="AE106" s="2" t="str">
        <f ca="1">IF(AND(N106&gt;1,(N106+$AE$3+O106)&lt;$B$3),$B$3-N106+1111111,".")</f>
        <v>.</v>
      </c>
      <c r="AF106" s="1" t="str">
        <f>IF(A106&gt;1,"Y","N")</f>
        <v>Y</v>
      </c>
      <c r="AG106" s="1" t="str">
        <f>IF(L106&gt;1,"Y","N")</f>
        <v>Y</v>
      </c>
      <c r="AH106" s="1" t="str">
        <f>IF(N106&gt;1,"Y","N")</f>
        <v>Y</v>
      </c>
      <c r="AI106" s="1" t="str">
        <f>IF(O106&gt;1,"Y","N")</f>
        <v>Y</v>
      </c>
      <c r="AJ106" s="1" t="str">
        <f>CONCATENATE(AF106,AG106,D106,AH106,AI106)</f>
        <v>YYx259xYY</v>
      </c>
    </row>
    <row r="107" spans="1:36" s="1" customFormat="1" x14ac:dyDescent="0.25">
      <c r="A107" s="31">
        <v>42671</v>
      </c>
      <c r="B107" s="24"/>
      <c r="C107" s="23" t="s">
        <v>412</v>
      </c>
      <c r="D107" s="22" t="s">
        <v>411</v>
      </c>
      <c r="E107" s="21">
        <v>0.15</v>
      </c>
      <c r="G107" s="20"/>
      <c r="H107" s="19">
        <f>E107/0.03988</f>
        <v>3.7612838515546638</v>
      </c>
      <c r="I107" s="18">
        <f>J107/100*4</f>
        <v>0.6</v>
      </c>
      <c r="J107" s="17">
        <v>15</v>
      </c>
      <c r="K107" s="16">
        <f>IF(J107&gt;1,J107-H107-I107,0)</f>
        <v>10.638716148445337</v>
      </c>
      <c r="L107" s="15">
        <v>42697</v>
      </c>
      <c r="M107" s="14"/>
      <c r="N107" s="29">
        <v>42838</v>
      </c>
      <c r="O107" s="12">
        <v>42842</v>
      </c>
      <c r="P107" s="11" t="s">
        <v>3258</v>
      </c>
      <c r="Q107" s="10"/>
      <c r="R107" s="10"/>
      <c r="S107" s="10"/>
      <c r="T107" s="10"/>
      <c r="U107" s="9"/>
      <c r="V107" s="8"/>
      <c r="W107" s="7">
        <v>585</v>
      </c>
      <c r="X107" s="4"/>
      <c r="Y107" s="6">
        <v>15</v>
      </c>
      <c r="Z107" s="5">
        <f>IF(Y107&gt;0,Y107-J107,".")</f>
        <v>0</v>
      </c>
      <c r="AA107" s="4">
        <f>IF(J107=0,H107,0)</f>
        <v>0</v>
      </c>
      <c r="AB107" s="4">
        <f>IF(L107=0,H107,0)</f>
        <v>0</v>
      </c>
      <c r="AC107" s="4"/>
      <c r="AD107" s="3"/>
      <c r="AE107" s="2" t="str">
        <f ca="1">IF(AND(N107&gt;1,(N107+$AE$3+O107)&lt;$B$3),$B$3-N107+1111111,".")</f>
        <v>.</v>
      </c>
      <c r="AF107" s="1" t="str">
        <f>IF(A107&gt;1,"Y","N")</f>
        <v>Y</v>
      </c>
      <c r="AG107" s="1" t="str">
        <f>IF(L107&gt;1,"Y","N")</f>
        <v>Y</v>
      </c>
      <c r="AH107" s="1" t="str">
        <f>IF(N107&gt;1,"Y","N")</f>
        <v>Y</v>
      </c>
      <c r="AI107" s="1" t="str">
        <f>IF(O107&gt;1,"Y","N")</f>
        <v>Y</v>
      </c>
      <c r="AJ107" s="1" t="str">
        <f>CONCATENATE(AF107,AG107,D107,AH107,AI107)</f>
        <v>YYx259xYY</v>
      </c>
    </row>
    <row r="108" spans="1:36" s="1" customFormat="1" x14ac:dyDescent="0.25">
      <c r="A108" s="31">
        <v>42671</v>
      </c>
      <c r="B108" s="24"/>
      <c r="C108" s="23" t="s">
        <v>412</v>
      </c>
      <c r="D108" s="22" t="s">
        <v>411</v>
      </c>
      <c r="E108" s="21">
        <v>0.15</v>
      </c>
      <c r="G108" s="20"/>
      <c r="H108" s="19">
        <f>E108/0.03988</f>
        <v>3.7612838515546638</v>
      </c>
      <c r="I108" s="18">
        <f>J108/100*4</f>
        <v>0.6</v>
      </c>
      <c r="J108" s="17">
        <v>15</v>
      </c>
      <c r="K108" s="16">
        <f>IF(J108&gt;1,J108-H108-I108,0)</f>
        <v>10.638716148445337</v>
      </c>
      <c r="L108" s="15">
        <v>42697</v>
      </c>
      <c r="M108" s="14"/>
      <c r="N108" s="13">
        <v>42842</v>
      </c>
      <c r="O108" s="12">
        <v>42845</v>
      </c>
      <c r="P108" s="11" t="s">
        <v>4505</v>
      </c>
      <c r="Q108" s="10"/>
      <c r="R108" s="10"/>
      <c r="S108" s="10"/>
      <c r="T108" s="10"/>
      <c r="U108" s="9"/>
      <c r="V108" s="8"/>
      <c r="W108" s="7">
        <v>618</v>
      </c>
      <c r="X108" s="4"/>
      <c r="Y108" s="6">
        <v>15</v>
      </c>
      <c r="Z108" s="5">
        <f>IF(Y108&gt;0,Y108-J108,".")</f>
        <v>0</v>
      </c>
      <c r="AA108" s="4">
        <f>IF(J108=0,H108,0)</f>
        <v>0</v>
      </c>
      <c r="AB108" s="4">
        <f>IF(L108=0,H108,0)</f>
        <v>0</v>
      </c>
      <c r="AC108" s="4"/>
      <c r="AD108" s="3"/>
      <c r="AE108" s="2" t="str">
        <f ca="1">IF(AND(N108&gt;1,(N108+$AE$3+O108)&lt;$B$3),$B$3-N108+1111111,".")</f>
        <v>.</v>
      </c>
      <c r="AF108" s="1" t="str">
        <f>IF(A108&gt;1,"Y","N")</f>
        <v>Y</v>
      </c>
      <c r="AG108" s="1" t="str">
        <f>IF(L108&gt;1,"Y","N")</f>
        <v>Y</v>
      </c>
      <c r="AH108" s="1" t="str">
        <f>IF(N108&gt;1,"Y","N")</f>
        <v>Y</v>
      </c>
      <c r="AI108" s="1" t="str">
        <f>IF(O108&gt;1,"Y","N")</f>
        <v>Y</v>
      </c>
      <c r="AJ108" s="1" t="str">
        <f>CONCATENATE(AF108,AG108,D108,AH108,AI108)</f>
        <v>YYx259xYY</v>
      </c>
    </row>
    <row r="109" spans="1:36" s="1" customFormat="1" x14ac:dyDescent="0.25">
      <c r="A109" s="31">
        <v>42671</v>
      </c>
      <c r="B109" s="24"/>
      <c r="C109" s="23" t="s">
        <v>412</v>
      </c>
      <c r="D109" s="22" t="s">
        <v>411</v>
      </c>
      <c r="E109" s="21">
        <v>0.15</v>
      </c>
      <c r="G109" s="20"/>
      <c r="H109" s="19">
        <f>E109/0.03988</f>
        <v>3.7612838515546638</v>
      </c>
      <c r="I109" s="18">
        <f>J109/100*4</f>
        <v>0.6</v>
      </c>
      <c r="J109" s="17">
        <v>15</v>
      </c>
      <c r="K109" s="16">
        <f>IF(J109&gt;1,J109-H109-I109,0)</f>
        <v>10.638716148445337</v>
      </c>
      <c r="L109" s="15">
        <v>42697</v>
      </c>
      <c r="M109" s="14"/>
      <c r="N109" s="29">
        <v>42842</v>
      </c>
      <c r="O109" s="12">
        <v>42845</v>
      </c>
      <c r="P109" s="11" t="s">
        <v>4505</v>
      </c>
      <c r="Q109" s="10"/>
      <c r="R109" s="10"/>
      <c r="S109" s="10"/>
      <c r="T109" s="10"/>
      <c r="U109" s="9"/>
      <c r="V109" s="8"/>
      <c r="W109" s="7">
        <v>618</v>
      </c>
      <c r="X109" s="4"/>
      <c r="Y109" s="6">
        <v>15</v>
      </c>
      <c r="Z109" s="5">
        <f>IF(Y109&gt;0,Y109-J109,".")</f>
        <v>0</v>
      </c>
      <c r="AA109" s="4">
        <f>IF(J109=0,H109,0)</f>
        <v>0</v>
      </c>
      <c r="AB109" s="4">
        <f>IF(L109=0,H109,0)</f>
        <v>0</v>
      </c>
      <c r="AC109" s="4"/>
      <c r="AD109" s="3"/>
      <c r="AE109" s="2" t="str">
        <f ca="1">IF(AND(N109&gt;1,(N109+$AE$3+O109)&lt;$B$3),$B$3-N109+1111111,".")</f>
        <v>.</v>
      </c>
      <c r="AF109" s="1" t="str">
        <f>IF(A109&gt;1,"Y","N")</f>
        <v>Y</v>
      </c>
      <c r="AG109" s="1" t="str">
        <f>IF(L109&gt;1,"Y","N")</f>
        <v>Y</v>
      </c>
      <c r="AH109" s="1" t="str">
        <f>IF(N109&gt;1,"Y","N")</f>
        <v>Y</v>
      </c>
      <c r="AI109" s="1" t="str">
        <f>IF(O109&gt;1,"Y","N")</f>
        <v>Y</v>
      </c>
      <c r="AJ109" s="1" t="str">
        <f>CONCATENATE(AF109,AG109,D109,AH109,AI109)</f>
        <v>YYx259xYY</v>
      </c>
    </row>
    <row r="110" spans="1:36" s="1" customFormat="1" x14ac:dyDescent="0.25">
      <c r="A110" s="31">
        <v>42671</v>
      </c>
      <c r="B110" s="24"/>
      <c r="C110" s="23" t="s">
        <v>412</v>
      </c>
      <c r="D110" s="22" t="s">
        <v>411</v>
      </c>
      <c r="E110" s="21">
        <v>0.15</v>
      </c>
      <c r="G110" s="20"/>
      <c r="H110" s="19">
        <f>E110/0.03988</f>
        <v>3.7612838515546638</v>
      </c>
      <c r="I110" s="18">
        <f>J110/100*4</f>
        <v>0.6</v>
      </c>
      <c r="J110" s="17">
        <v>15</v>
      </c>
      <c r="K110" s="16">
        <f>IF(J110&gt;1,J110-H110-I110,0)</f>
        <v>10.638716148445337</v>
      </c>
      <c r="L110" s="15">
        <v>42697</v>
      </c>
      <c r="M110" s="14"/>
      <c r="N110" s="29">
        <v>42842</v>
      </c>
      <c r="O110" s="12">
        <v>42845</v>
      </c>
      <c r="P110" s="11" t="s">
        <v>4505</v>
      </c>
      <c r="Q110" s="10"/>
      <c r="R110" s="10"/>
      <c r="S110" s="10"/>
      <c r="T110" s="10"/>
      <c r="U110" s="9"/>
      <c r="V110" s="8"/>
      <c r="W110" s="7">
        <v>618</v>
      </c>
      <c r="X110" s="4"/>
      <c r="Y110" s="6">
        <v>15</v>
      </c>
      <c r="Z110" s="5">
        <f>IF(Y110&gt;0,Y110-J110,".")</f>
        <v>0</v>
      </c>
      <c r="AA110" s="4">
        <f>IF(J110=0,H110,0)</f>
        <v>0</v>
      </c>
      <c r="AB110" s="4">
        <f>IF(L110=0,H110,0)</f>
        <v>0</v>
      </c>
      <c r="AC110" s="4"/>
      <c r="AD110" s="3"/>
      <c r="AE110" s="2" t="str">
        <f ca="1">IF(AND(N110&gt;1,(N110+$AE$3+O110)&lt;$B$3),$B$3-N110+1111111,".")</f>
        <v>.</v>
      </c>
      <c r="AF110" s="1" t="str">
        <f>IF(A110&gt;1,"Y","N")</f>
        <v>Y</v>
      </c>
      <c r="AG110" s="1" t="str">
        <f>IF(L110&gt;1,"Y","N")</f>
        <v>Y</v>
      </c>
      <c r="AH110" s="1" t="str">
        <f>IF(N110&gt;1,"Y","N")</f>
        <v>Y</v>
      </c>
      <c r="AI110" s="1" t="str">
        <f>IF(O110&gt;1,"Y","N")</f>
        <v>Y</v>
      </c>
      <c r="AJ110" s="1" t="str">
        <f>CONCATENATE(AF110,AG110,D110,AH110,AI110)</f>
        <v>YYx259xYY</v>
      </c>
    </row>
    <row r="111" spans="1:36" s="1" customFormat="1" x14ac:dyDescent="0.25">
      <c r="A111" s="31">
        <v>42671</v>
      </c>
      <c r="B111" s="24"/>
      <c r="C111" s="23" t="s">
        <v>412</v>
      </c>
      <c r="D111" s="22" t="s">
        <v>411</v>
      </c>
      <c r="E111" s="21">
        <v>0.15</v>
      </c>
      <c r="G111" s="20"/>
      <c r="H111" s="19">
        <f>E111/0.03988</f>
        <v>3.7612838515546638</v>
      </c>
      <c r="I111" s="18">
        <f>J111/100*4</f>
        <v>0.6</v>
      </c>
      <c r="J111" s="17">
        <v>15</v>
      </c>
      <c r="K111" s="16">
        <f>IF(J111&gt;1,J111-H111-I111,0)</f>
        <v>10.638716148445337</v>
      </c>
      <c r="L111" s="15">
        <v>42697</v>
      </c>
      <c r="M111" s="14"/>
      <c r="N111" s="29">
        <v>42847</v>
      </c>
      <c r="O111" s="12">
        <v>42848</v>
      </c>
      <c r="P111" s="11" t="s">
        <v>4400</v>
      </c>
      <c r="Q111" s="10"/>
      <c r="R111" s="10"/>
      <c r="S111" s="10"/>
      <c r="T111" s="10"/>
      <c r="U111" s="9"/>
      <c r="V111" s="8"/>
      <c r="W111" s="7">
        <v>629</v>
      </c>
      <c r="X111" s="4"/>
      <c r="Y111" s="6">
        <v>15</v>
      </c>
      <c r="Z111" s="5">
        <f>IF(Y111&gt;0,Y111-J111,".")</f>
        <v>0</v>
      </c>
      <c r="AA111" s="4">
        <f>IF(J111=0,H111,0)</f>
        <v>0</v>
      </c>
      <c r="AB111" s="4">
        <f>IF(L111=0,H111,0)</f>
        <v>0</v>
      </c>
      <c r="AC111" s="4"/>
      <c r="AD111" s="3"/>
      <c r="AE111" s="2" t="str">
        <f ca="1">IF(AND(N111&gt;1,(N111+$AE$3+O111)&lt;$B$3),$B$3-N111+1111111,".")</f>
        <v>.</v>
      </c>
      <c r="AF111" s="1" t="str">
        <f>IF(A111&gt;1,"Y","N")</f>
        <v>Y</v>
      </c>
      <c r="AG111" s="1" t="str">
        <f>IF(L111&gt;1,"Y","N")</f>
        <v>Y</v>
      </c>
      <c r="AH111" s="1" t="str">
        <f>IF(N111&gt;1,"Y","N")</f>
        <v>Y</v>
      </c>
      <c r="AI111" s="1" t="str">
        <f>IF(O111&gt;1,"Y","N")</f>
        <v>Y</v>
      </c>
      <c r="AJ111" s="1" t="str">
        <f>CONCATENATE(AF111,AG111,D111,AH111,AI111)</f>
        <v>YYx259xYY</v>
      </c>
    </row>
    <row r="112" spans="1:36" s="1" customFormat="1" x14ac:dyDescent="0.25">
      <c r="A112" s="31">
        <v>42671</v>
      </c>
      <c r="B112" s="24"/>
      <c r="C112" s="23" t="s">
        <v>412</v>
      </c>
      <c r="D112" s="22" t="s">
        <v>411</v>
      </c>
      <c r="E112" s="21">
        <v>0.15</v>
      </c>
      <c r="G112" s="20"/>
      <c r="H112" s="19">
        <f>E112/0.03988</f>
        <v>3.7612838515546638</v>
      </c>
      <c r="I112" s="18">
        <f>J112/100*4</f>
        <v>0.6</v>
      </c>
      <c r="J112" s="17">
        <v>15</v>
      </c>
      <c r="K112" s="16">
        <f>IF(J112&gt;1,J112-H112-I112,0)</f>
        <v>10.638716148445337</v>
      </c>
      <c r="L112" s="15">
        <v>42697</v>
      </c>
      <c r="M112" s="14"/>
      <c r="N112" s="29">
        <v>42847</v>
      </c>
      <c r="O112" s="12">
        <v>42848</v>
      </c>
      <c r="P112" s="11" t="s">
        <v>4400</v>
      </c>
      <c r="Q112" s="10"/>
      <c r="R112" s="10"/>
      <c r="S112" s="10"/>
      <c r="T112" s="10"/>
      <c r="U112" s="9"/>
      <c r="V112" s="8"/>
      <c r="W112" s="7">
        <v>629</v>
      </c>
      <c r="X112" s="4"/>
      <c r="Y112" s="6">
        <v>15</v>
      </c>
      <c r="Z112" s="5">
        <f>IF(Y112&gt;0,Y112-J112,".")</f>
        <v>0</v>
      </c>
      <c r="AA112" s="4">
        <f>IF(J112=0,H112,0)</f>
        <v>0</v>
      </c>
      <c r="AB112" s="4">
        <f>IF(L112=0,H112,0)</f>
        <v>0</v>
      </c>
      <c r="AC112" s="4"/>
      <c r="AD112" s="3"/>
      <c r="AE112" s="2" t="str">
        <f ca="1">IF(AND(N112&gt;1,(N112+$AE$3+O112)&lt;$B$3),$B$3-N112+1111111,".")</f>
        <v>.</v>
      </c>
      <c r="AF112" s="1" t="str">
        <f>IF(A112&gt;1,"Y","N")</f>
        <v>Y</v>
      </c>
      <c r="AG112" s="1" t="str">
        <f>IF(L112&gt;1,"Y","N")</f>
        <v>Y</v>
      </c>
      <c r="AH112" s="1" t="str">
        <f>IF(N112&gt;1,"Y","N")</f>
        <v>Y</v>
      </c>
      <c r="AI112" s="1" t="str">
        <f>IF(O112&gt;1,"Y","N")</f>
        <v>Y</v>
      </c>
      <c r="AJ112" s="1" t="str">
        <f>CONCATENATE(AF112,AG112,D112,AH112,AI112)</f>
        <v>YYx259xYY</v>
      </c>
    </row>
    <row r="113" spans="1:36" s="1" customFormat="1" x14ac:dyDescent="0.25">
      <c r="A113" s="31">
        <v>42671</v>
      </c>
      <c r="B113" s="24"/>
      <c r="C113" s="23" t="s">
        <v>412</v>
      </c>
      <c r="D113" s="22" t="s">
        <v>411</v>
      </c>
      <c r="E113" s="21">
        <v>0.15</v>
      </c>
      <c r="G113" s="20"/>
      <c r="H113" s="19">
        <f>E113/0.03988</f>
        <v>3.7612838515546638</v>
      </c>
      <c r="I113" s="18">
        <f>J113/100*4</f>
        <v>0.6</v>
      </c>
      <c r="J113" s="17">
        <v>15</v>
      </c>
      <c r="K113" s="16">
        <f>IF(J113&gt;1,J113-H113-I113,0)</f>
        <v>10.638716148445337</v>
      </c>
      <c r="L113" s="15">
        <v>42697</v>
      </c>
      <c r="M113" s="14"/>
      <c r="N113" s="29">
        <v>42847</v>
      </c>
      <c r="O113" s="12">
        <v>42848</v>
      </c>
      <c r="P113" s="11" t="s">
        <v>4400</v>
      </c>
      <c r="Q113" s="10"/>
      <c r="R113" s="10"/>
      <c r="S113" s="10"/>
      <c r="T113" s="10"/>
      <c r="U113" s="9"/>
      <c r="V113" s="8"/>
      <c r="W113" s="7">
        <v>629</v>
      </c>
      <c r="X113" s="4"/>
      <c r="Y113" s="6">
        <v>15</v>
      </c>
      <c r="Z113" s="5">
        <f>IF(Y113&gt;0,Y113-J113,".")</f>
        <v>0</v>
      </c>
      <c r="AA113" s="4">
        <f>IF(J113=0,H113,0)</f>
        <v>0</v>
      </c>
      <c r="AB113" s="4">
        <f>IF(L113=0,H113,0)</f>
        <v>0</v>
      </c>
      <c r="AC113" s="4"/>
      <c r="AD113" s="3"/>
      <c r="AE113" s="2" t="str">
        <f ca="1">IF(AND(N113&gt;1,(N113+$AE$3+O113)&lt;$B$3),$B$3-N113+1111111,".")</f>
        <v>.</v>
      </c>
      <c r="AF113" s="1" t="str">
        <f>IF(A113&gt;1,"Y","N")</f>
        <v>Y</v>
      </c>
      <c r="AG113" s="1" t="str">
        <f>IF(L113&gt;1,"Y","N")</f>
        <v>Y</v>
      </c>
      <c r="AH113" s="1" t="str">
        <f>IF(N113&gt;1,"Y","N")</f>
        <v>Y</v>
      </c>
      <c r="AI113" s="1" t="str">
        <f>IF(O113&gt;1,"Y","N")</f>
        <v>Y</v>
      </c>
      <c r="AJ113" s="1" t="str">
        <f>CONCATENATE(AF113,AG113,D113,AH113,AI113)</f>
        <v>YYx259xYY</v>
      </c>
    </row>
    <row r="114" spans="1:36" s="1" customFormat="1" x14ac:dyDescent="0.25">
      <c r="A114" s="31">
        <v>42671</v>
      </c>
      <c r="B114" s="24"/>
      <c r="C114" s="23" t="s">
        <v>412</v>
      </c>
      <c r="D114" s="22" t="s">
        <v>411</v>
      </c>
      <c r="E114" s="21">
        <v>0.15</v>
      </c>
      <c r="G114" s="20"/>
      <c r="H114" s="19">
        <f>E114/0.03988</f>
        <v>3.7612838515546638</v>
      </c>
      <c r="I114" s="18">
        <f>J114/100*4</f>
        <v>0.6</v>
      </c>
      <c r="J114" s="17">
        <v>15</v>
      </c>
      <c r="K114" s="16">
        <f>IF(J114&gt;1,J114-H114-I114,0)</f>
        <v>10.638716148445337</v>
      </c>
      <c r="L114" s="15">
        <v>42697</v>
      </c>
      <c r="M114" s="14"/>
      <c r="N114" s="29">
        <v>42847</v>
      </c>
      <c r="O114" s="12">
        <v>42848</v>
      </c>
      <c r="P114" s="11" t="s">
        <v>4400</v>
      </c>
      <c r="Q114" s="10"/>
      <c r="R114" s="10"/>
      <c r="S114" s="10"/>
      <c r="T114" s="10"/>
      <c r="U114" s="9"/>
      <c r="V114" s="8"/>
      <c r="W114" s="7">
        <v>629</v>
      </c>
      <c r="X114" s="4"/>
      <c r="Y114" s="6">
        <v>15</v>
      </c>
      <c r="Z114" s="5">
        <f>IF(Y114&gt;0,Y114-J114,".")</f>
        <v>0</v>
      </c>
      <c r="AA114" s="4">
        <f>IF(J114=0,H114,0)</f>
        <v>0</v>
      </c>
      <c r="AB114" s="4">
        <f>IF(L114=0,H114,0)</f>
        <v>0</v>
      </c>
      <c r="AC114" s="4"/>
      <c r="AD114" s="3"/>
      <c r="AE114" s="2" t="str">
        <f ca="1">IF(AND(N114&gt;1,(N114+$AE$3+O114)&lt;$B$3),$B$3-N114+1111111,".")</f>
        <v>.</v>
      </c>
      <c r="AF114" s="1" t="str">
        <f>IF(A114&gt;1,"Y","N")</f>
        <v>Y</v>
      </c>
      <c r="AG114" s="1" t="str">
        <f>IF(L114&gt;1,"Y","N")</f>
        <v>Y</v>
      </c>
      <c r="AH114" s="1" t="str">
        <f>IF(N114&gt;1,"Y","N")</f>
        <v>Y</v>
      </c>
      <c r="AI114" s="1" t="str">
        <f>IF(O114&gt;1,"Y","N")</f>
        <v>Y</v>
      </c>
      <c r="AJ114" s="1" t="str">
        <f>CONCATENATE(AF114,AG114,D114,AH114,AI114)</f>
        <v>YYx259xYY</v>
      </c>
    </row>
    <row r="115" spans="1:36" s="1" customFormat="1" x14ac:dyDescent="0.25">
      <c r="A115" s="31">
        <v>42671</v>
      </c>
      <c r="B115" s="24"/>
      <c r="C115" s="23" t="s">
        <v>412</v>
      </c>
      <c r="D115" s="22" t="s">
        <v>411</v>
      </c>
      <c r="E115" s="21">
        <v>0.15</v>
      </c>
      <c r="G115" s="20"/>
      <c r="H115" s="19">
        <f>E115/0.03988</f>
        <v>3.7612838515546638</v>
      </c>
      <c r="I115" s="18">
        <f>J115/100*4</f>
        <v>0.6</v>
      </c>
      <c r="J115" s="17">
        <v>15</v>
      </c>
      <c r="K115" s="16">
        <f>IF(J115&gt;1,J115-H115-I115,0)</f>
        <v>10.638716148445337</v>
      </c>
      <c r="L115" s="15">
        <v>42697</v>
      </c>
      <c r="M115" s="14"/>
      <c r="N115" s="29">
        <v>42847</v>
      </c>
      <c r="O115" s="12">
        <v>42848</v>
      </c>
      <c r="P115" s="11" t="s">
        <v>4400</v>
      </c>
      <c r="Q115" s="10"/>
      <c r="R115" s="10"/>
      <c r="S115" s="10"/>
      <c r="T115" s="10"/>
      <c r="U115" s="9"/>
      <c r="V115" s="8"/>
      <c r="W115" s="7">
        <v>629</v>
      </c>
      <c r="X115" s="4"/>
      <c r="Y115" s="6">
        <v>15</v>
      </c>
      <c r="Z115" s="5">
        <f>IF(Y115&gt;0,Y115-J115,".")</f>
        <v>0</v>
      </c>
      <c r="AA115" s="4">
        <f>IF(J115=0,H115,0)</f>
        <v>0</v>
      </c>
      <c r="AB115" s="4">
        <f>IF(L115=0,H115,0)</f>
        <v>0</v>
      </c>
      <c r="AC115" s="4"/>
      <c r="AD115" s="3"/>
      <c r="AE115" s="2" t="str">
        <f ca="1">IF(AND(N115&gt;1,(N115+$AE$3+O115)&lt;$B$3),$B$3-N115+1111111,".")</f>
        <v>.</v>
      </c>
      <c r="AF115" s="1" t="str">
        <f>IF(A115&gt;1,"Y","N")</f>
        <v>Y</v>
      </c>
      <c r="AG115" s="1" t="str">
        <f>IF(L115&gt;1,"Y","N")</f>
        <v>Y</v>
      </c>
      <c r="AH115" s="1" t="str">
        <f>IF(N115&gt;1,"Y","N")</f>
        <v>Y</v>
      </c>
      <c r="AI115" s="1" t="str">
        <f>IF(O115&gt;1,"Y","N")</f>
        <v>Y</v>
      </c>
      <c r="AJ115" s="1" t="str">
        <f>CONCATENATE(AF115,AG115,D115,AH115,AI115)</f>
        <v>YYx259xYY</v>
      </c>
    </row>
    <row r="116" spans="1:36" s="1" customFormat="1" x14ac:dyDescent="0.25">
      <c r="A116" s="31">
        <v>42671</v>
      </c>
      <c r="B116" s="24"/>
      <c r="C116" s="23" t="s">
        <v>412</v>
      </c>
      <c r="D116" s="22" t="s">
        <v>411</v>
      </c>
      <c r="E116" s="21">
        <v>0.15</v>
      </c>
      <c r="G116" s="20"/>
      <c r="H116" s="19">
        <f>E116/0.03988</f>
        <v>3.7612838515546638</v>
      </c>
      <c r="I116" s="18">
        <f>J116/100*4</f>
        <v>0.6</v>
      </c>
      <c r="J116" s="17">
        <v>15</v>
      </c>
      <c r="K116" s="16">
        <f>IF(J116&gt;1,J116-H116-I116,0)</f>
        <v>10.638716148445337</v>
      </c>
      <c r="L116" s="15">
        <v>42697</v>
      </c>
      <c r="M116" s="14"/>
      <c r="N116" s="29">
        <v>42847</v>
      </c>
      <c r="O116" s="12">
        <v>42848</v>
      </c>
      <c r="P116" s="11" t="s">
        <v>4400</v>
      </c>
      <c r="Q116" s="10"/>
      <c r="R116" s="10"/>
      <c r="S116" s="10"/>
      <c r="T116" s="10"/>
      <c r="U116" s="9"/>
      <c r="V116" s="8"/>
      <c r="W116" s="7">
        <v>629</v>
      </c>
      <c r="X116" s="4"/>
      <c r="Y116" s="6">
        <v>15</v>
      </c>
      <c r="Z116" s="5">
        <f>IF(Y116&gt;0,Y116-J116,".")</f>
        <v>0</v>
      </c>
      <c r="AA116" s="4">
        <f>IF(J116=0,H116,0)</f>
        <v>0</v>
      </c>
      <c r="AB116" s="4">
        <f>IF(L116=0,H116,0)</f>
        <v>0</v>
      </c>
      <c r="AC116" s="4"/>
      <c r="AD116" s="3"/>
      <c r="AE116" s="2" t="str">
        <f ca="1">IF(AND(N116&gt;1,(N116+$AE$3+O116)&lt;$B$3),$B$3-N116+1111111,".")</f>
        <v>.</v>
      </c>
      <c r="AF116" s="1" t="str">
        <f>IF(A116&gt;1,"Y","N")</f>
        <v>Y</v>
      </c>
      <c r="AG116" s="1" t="str">
        <f>IF(L116&gt;1,"Y","N")</f>
        <v>Y</v>
      </c>
      <c r="AH116" s="1" t="str">
        <f>IF(N116&gt;1,"Y","N")</f>
        <v>Y</v>
      </c>
      <c r="AI116" s="1" t="str">
        <f>IF(O116&gt;1,"Y","N")</f>
        <v>Y</v>
      </c>
      <c r="AJ116" s="1" t="str">
        <f>CONCATENATE(AF116,AG116,D116,AH116,AI116)</f>
        <v>YYx259xYY</v>
      </c>
    </row>
    <row r="117" spans="1:36" s="1" customFormat="1" x14ac:dyDescent="0.25">
      <c r="A117" s="31">
        <v>42671</v>
      </c>
      <c r="B117" s="24"/>
      <c r="C117" s="23" t="s">
        <v>412</v>
      </c>
      <c r="D117" s="22" t="s">
        <v>411</v>
      </c>
      <c r="E117" s="21">
        <v>0.15</v>
      </c>
      <c r="G117" s="20"/>
      <c r="H117" s="19">
        <f>E117/0.03988</f>
        <v>3.7612838515546638</v>
      </c>
      <c r="I117" s="18">
        <f>J117/100*4</f>
        <v>0.6</v>
      </c>
      <c r="J117" s="17">
        <v>15</v>
      </c>
      <c r="K117" s="16">
        <f>IF(J117&gt;1,J117-H117-I117,0)</f>
        <v>10.638716148445337</v>
      </c>
      <c r="L117" s="15">
        <v>42697</v>
      </c>
      <c r="M117" s="14"/>
      <c r="N117" s="29">
        <v>42847</v>
      </c>
      <c r="O117" s="12">
        <v>42848</v>
      </c>
      <c r="P117" s="11" t="s">
        <v>4400</v>
      </c>
      <c r="Q117" s="10"/>
      <c r="R117" s="10"/>
      <c r="S117" s="10"/>
      <c r="T117" s="10"/>
      <c r="U117" s="9"/>
      <c r="V117" s="8"/>
      <c r="W117" s="7">
        <v>629</v>
      </c>
      <c r="X117" s="4"/>
      <c r="Y117" s="6">
        <v>15</v>
      </c>
      <c r="Z117" s="5">
        <f>IF(Y117&gt;0,Y117-J117,".")</f>
        <v>0</v>
      </c>
      <c r="AA117" s="4">
        <f>IF(J117=0,H117,0)</f>
        <v>0</v>
      </c>
      <c r="AB117" s="4">
        <f>IF(L117=0,H117,0)</f>
        <v>0</v>
      </c>
      <c r="AC117" s="4"/>
      <c r="AD117" s="3"/>
      <c r="AE117" s="2" t="str">
        <f ca="1">IF(AND(N117&gt;1,(N117+$AE$3+O117)&lt;$B$3),$B$3-N117+1111111,".")</f>
        <v>.</v>
      </c>
      <c r="AF117" s="1" t="str">
        <f>IF(A117&gt;1,"Y","N")</f>
        <v>Y</v>
      </c>
      <c r="AG117" s="1" t="str">
        <f>IF(L117&gt;1,"Y","N")</f>
        <v>Y</v>
      </c>
      <c r="AH117" s="1" t="str">
        <f>IF(N117&gt;1,"Y","N")</f>
        <v>Y</v>
      </c>
      <c r="AI117" s="1" t="str">
        <f>IF(O117&gt;1,"Y","N")</f>
        <v>Y</v>
      </c>
      <c r="AJ117" s="1" t="str">
        <f>CONCATENATE(AF117,AG117,D117,AH117,AI117)</f>
        <v>YYx259xYY</v>
      </c>
    </row>
    <row r="118" spans="1:36" s="1" customFormat="1" x14ac:dyDescent="0.25">
      <c r="A118" s="31">
        <v>42811</v>
      </c>
      <c r="B118" s="24"/>
      <c r="C118" s="23" t="s">
        <v>368</v>
      </c>
      <c r="D118" s="22" t="s">
        <v>367</v>
      </c>
      <c r="E118" s="21">
        <v>0.114</v>
      </c>
      <c r="G118" s="20"/>
      <c r="H118" s="19">
        <f>E118/0.038689</f>
        <v>2.9465739615911501</v>
      </c>
      <c r="I118" s="18">
        <f>J118/100*4</f>
        <v>0.6</v>
      </c>
      <c r="J118" s="17">
        <v>15</v>
      </c>
      <c r="K118" s="16">
        <f>IF(J118&gt;1,J118-H118-I118,0)</f>
        <v>11.45342603840885</v>
      </c>
      <c r="L118" s="15">
        <v>42833</v>
      </c>
      <c r="M118" s="14"/>
      <c r="N118" s="29">
        <v>42856</v>
      </c>
      <c r="O118" s="12">
        <v>42856</v>
      </c>
      <c r="P118" s="11" t="s">
        <v>4212</v>
      </c>
      <c r="Q118" s="10"/>
      <c r="R118" s="10"/>
      <c r="S118" s="10"/>
      <c r="T118" s="10"/>
      <c r="U118" s="9"/>
      <c r="V118" s="8"/>
      <c r="W118" s="7">
        <v>668</v>
      </c>
      <c r="X118" s="4"/>
      <c r="Y118" s="6">
        <v>15</v>
      </c>
      <c r="Z118" s="5">
        <f>IF(Y118&gt;0,Y118-J118,".")</f>
        <v>0</v>
      </c>
      <c r="AA118" s="4">
        <f>IF(J118=0,H118,0)</f>
        <v>0</v>
      </c>
      <c r="AB118" s="4">
        <f>IF(L118=0,H118,0)</f>
        <v>0</v>
      </c>
      <c r="AC118" s="4"/>
      <c r="AD118" s="3"/>
      <c r="AE118" s="2" t="str">
        <f ca="1">IF(AND(N118&gt;1,(N118+$AE$3+O118)&lt;$B$3),$B$3-N118+1111111,".")</f>
        <v>.</v>
      </c>
      <c r="AF118" s="1" t="str">
        <f>IF(A118&gt;1,"Y","N")</f>
        <v>Y</v>
      </c>
      <c r="AG118" s="1" t="str">
        <f>IF(L118&gt;1,"Y","N")</f>
        <v>Y</v>
      </c>
      <c r="AH118" s="1" t="str">
        <f>IF(N118&gt;1,"Y","N")</f>
        <v>Y</v>
      </c>
      <c r="AI118" s="1" t="str">
        <f>IF(O118&gt;1,"Y","N")</f>
        <v>Y</v>
      </c>
      <c r="AJ118" s="1" t="str">
        <f>CONCATENATE(AF118,AG118,D118,AH118,AI118)</f>
        <v>YYx450xYY</v>
      </c>
    </row>
    <row r="119" spans="1:36" s="1" customFormat="1" x14ac:dyDescent="0.25">
      <c r="A119" s="31">
        <v>42811</v>
      </c>
      <c r="B119" s="24"/>
      <c r="C119" s="23" t="s">
        <v>368</v>
      </c>
      <c r="D119" s="22" t="s">
        <v>367</v>
      </c>
      <c r="E119" s="21">
        <v>0.114</v>
      </c>
      <c r="G119" s="20"/>
      <c r="H119" s="19">
        <f>E119/0.038689</f>
        <v>2.9465739615911501</v>
      </c>
      <c r="I119" s="18">
        <f>J119/100*4</f>
        <v>0.6</v>
      </c>
      <c r="J119" s="17">
        <v>15</v>
      </c>
      <c r="K119" s="16">
        <f>IF(J119&gt;1,J119-H119-I119,0)</f>
        <v>11.45342603840885</v>
      </c>
      <c r="L119" s="15">
        <v>42833</v>
      </c>
      <c r="M119" s="14"/>
      <c r="N119" s="29">
        <v>42858</v>
      </c>
      <c r="O119" s="12">
        <v>42859</v>
      </c>
      <c r="P119" s="11" t="s">
        <v>4152</v>
      </c>
      <c r="Q119" s="10"/>
      <c r="R119" s="10"/>
      <c r="S119" s="10"/>
      <c r="T119" s="10"/>
      <c r="U119" s="9">
        <v>6803631058</v>
      </c>
      <c r="V119" s="8"/>
      <c r="W119" s="7">
        <v>679</v>
      </c>
      <c r="X119" s="4"/>
      <c r="Y119" s="6">
        <v>15</v>
      </c>
      <c r="Z119" s="5">
        <f>IF(Y119&gt;0,Y119-J119,".")</f>
        <v>0</v>
      </c>
      <c r="AA119" s="4">
        <f>IF(J119=0,H119,0)</f>
        <v>0</v>
      </c>
      <c r="AB119" s="4">
        <f>IF(L119=0,H119,0)</f>
        <v>0</v>
      </c>
      <c r="AC119" s="4"/>
      <c r="AD119" s="3"/>
      <c r="AE119" s="2" t="str">
        <f ca="1">IF(AND(N119&gt;1,(N119+$AE$3+O119)&lt;$B$3),$B$3-N119+1111111,".")</f>
        <v>.</v>
      </c>
      <c r="AF119" s="1" t="str">
        <f>IF(A119&gt;1,"Y","N")</f>
        <v>Y</v>
      </c>
      <c r="AG119" s="1" t="str">
        <f>IF(L119&gt;1,"Y","N")</f>
        <v>Y</v>
      </c>
      <c r="AH119" s="1" t="str">
        <f>IF(N119&gt;1,"Y","N")</f>
        <v>Y</v>
      </c>
      <c r="AI119" s="1" t="str">
        <f>IF(O119&gt;1,"Y","N")</f>
        <v>Y</v>
      </c>
      <c r="AJ119" s="1" t="str">
        <f>CONCATENATE(AF119,AG119,D119,AH119,AI119)</f>
        <v>YYx450xYY</v>
      </c>
    </row>
    <row r="120" spans="1:36" s="1" customFormat="1" x14ac:dyDescent="0.25">
      <c r="A120" s="31">
        <v>42811</v>
      </c>
      <c r="B120" s="24"/>
      <c r="C120" s="23" t="s">
        <v>368</v>
      </c>
      <c r="D120" s="22" t="s">
        <v>367</v>
      </c>
      <c r="E120" s="21">
        <v>0.114</v>
      </c>
      <c r="G120" s="20"/>
      <c r="H120" s="19">
        <f>E120/0.038689</f>
        <v>2.9465739615911501</v>
      </c>
      <c r="I120" s="18">
        <f>J120/100*4</f>
        <v>0.6</v>
      </c>
      <c r="J120" s="17">
        <v>15</v>
      </c>
      <c r="K120" s="16">
        <f>IF(J120&gt;1,J120-H120-I120,0)</f>
        <v>11.45342603840885</v>
      </c>
      <c r="L120" s="15">
        <v>42833</v>
      </c>
      <c r="M120" s="14"/>
      <c r="N120" s="29">
        <v>42858</v>
      </c>
      <c r="O120" s="12">
        <v>42859</v>
      </c>
      <c r="P120" s="11" t="s">
        <v>4152</v>
      </c>
      <c r="Q120" s="10"/>
      <c r="R120" s="10"/>
      <c r="S120" s="10"/>
      <c r="T120" s="10"/>
      <c r="U120" s="9"/>
      <c r="V120" s="8"/>
      <c r="W120" s="7">
        <v>679</v>
      </c>
      <c r="X120" s="4"/>
      <c r="Y120" s="6">
        <v>15</v>
      </c>
      <c r="Z120" s="5">
        <f>IF(Y120&gt;0,Y120-J120,".")</f>
        <v>0</v>
      </c>
      <c r="AA120" s="4">
        <f>IF(J120=0,H120,0)</f>
        <v>0</v>
      </c>
      <c r="AB120" s="4">
        <f>IF(L120=0,H120,0)</f>
        <v>0</v>
      </c>
      <c r="AC120" s="4"/>
      <c r="AD120" s="3"/>
      <c r="AE120" s="2" t="str">
        <f ca="1">IF(AND(N120&gt;1,(N120+$AE$3+O120)&lt;$B$3),$B$3-N120+1111111,".")</f>
        <v>.</v>
      </c>
      <c r="AF120" s="1" t="str">
        <f>IF(A120&gt;1,"Y","N")</f>
        <v>Y</v>
      </c>
      <c r="AG120" s="1" t="str">
        <f>IF(L120&gt;1,"Y","N")</f>
        <v>Y</v>
      </c>
      <c r="AH120" s="1" t="str">
        <f>IF(N120&gt;1,"Y","N")</f>
        <v>Y</v>
      </c>
      <c r="AI120" s="1" t="str">
        <f>IF(O120&gt;1,"Y","N")</f>
        <v>Y</v>
      </c>
      <c r="AJ120" s="1" t="str">
        <f>CONCATENATE(AF120,AG120,D120,AH120,AI120)</f>
        <v>YYx450xYY</v>
      </c>
    </row>
    <row r="121" spans="1:36" s="1" customFormat="1" x14ac:dyDescent="0.25">
      <c r="A121" s="31">
        <v>42811</v>
      </c>
      <c r="B121" s="24"/>
      <c r="C121" s="23" t="s">
        <v>368</v>
      </c>
      <c r="D121" s="22" t="s">
        <v>367</v>
      </c>
      <c r="E121" s="21">
        <v>0.114</v>
      </c>
      <c r="G121" s="20"/>
      <c r="H121" s="19">
        <f>E121/0.038689</f>
        <v>2.9465739615911501</v>
      </c>
      <c r="I121" s="18">
        <f>J121/100*4</f>
        <v>0.6</v>
      </c>
      <c r="J121" s="17">
        <v>15</v>
      </c>
      <c r="K121" s="16">
        <f>IF(J121&gt;1,J121-H121-I121,0)</f>
        <v>11.45342603840885</v>
      </c>
      <c r="L121" s="15">
        <v>42833</v>
      </c>
      <c r="M121" s="14"/>
      <c r="N121" s="29">
        <v>42859</v>
      </c>
      <c r="O121" s="12">
        <v>42865</v>
      </c>
      <c r="P121" s="11" t="s">
        <v>4128</v>
      </c>
      <c r="Q121" s="10"/>
      <c r="R121" s="10"/>
      <c r="S121" s="10"/>
      <c r="T121" s="10"/>
      <c r="U121" s="9"/>
      <c r="V121" s="8"/>
      <c r="W121" s="7">
        <v>707</v>
      </c>
      <c r="X121" s="4"/>
      <c r="Y121" s="6">
        <v>15</v>
      </c>
      <c r="Z121" s="5">
        <f>IF(Y121&gt;0,Y121-J121,".")</f>
        <v>0</v>
      </c>
      <c r="AA121" s="4">
        <f>IF(J121=0,H121,0)</f>
        <v>0</v>
      </c>
      <c r="AB121" s="4">
        <f>IF(L121=0,H121,0)</f>
        <v>0</v>
      </c>
      <c r="AC121" s="4"/>
      <c r="AD121" s="3"/>
      <c r="AE121" s="2" t="str">
        <f ca="1">IF(AND(N121&gt;1,(N121+$AE$3+O121)&lt;$B$3),$B$3-N121+1111111,".")</f>
        <v>.</v>
      </c>
      <c r="AF121" s="1" t="str">
        <f>IF(A121&gt;1,"Y","N")</f>
        <v>Y</v>
      </c>
      <c r="AG121" s="1" t="str">
        <f>IF(L121&gt;1,"Y","N")</f>
        <v>Y</v>
      </c>
      <c r="AH121" s="1" t="str">
        <f>IF(N121&gt;1,"Y","N")</f>
        <v>Y</v>
      </c>
      <c r="AI121" s="1" t="str">
        <f>IF(O121&gt;1,"Y","N")</f>
        <v>Y</v>
      </c>
      <c r="AJ121" s="1" t="str">
        <f>CONCATENATE(AF121,AG121,D121,AH121,AI121)</f>
        <v>YYx450xYY</v>
      </c>
    </row>
    <row r="122" spans="1:36" s="1" customFormat="1" x14ac:dyDescent="0.25">
      <c r="A122" s="31">
        <v>42811</v>
      </c>
      <c r="B122" s="24"/>
      <c r="C122" s="23" t="s">
        <v>368</v>
      </c>
      <c r="D122" s="22" t="s">
        <v>367</v>
      </c>
      <c r="E122" s="21">
        <v>0.114</v>
      </c>
      <c r="G122" s="20"/>
      <c r="H122" s="19">
        <f>E122/0.038689</f>
        <v>2.9465739615911501</v>
      </c>
      <c r="I122" s="18">
        <f>J122/100*4</f>
        <v>0.6</v>
      </c>
      <c r="J122" s="17">
        <v>15</v>
      </c>
      <c r="K122" s="16">
        <f>IF(J122&gt;1,J122-H122-I122,0)</f>
        <v>11.45342603840885</v>
      </c>
      <c r="L122" s="15">
        <v>42833</v>
      </c>
      <c r="M122" s="14"/>
      <c r="N122" s="29">
        <v>42859</v>
      </c>
      <c r="O122" s="12">
        <v>42865</v>
      </c>
      <c r="P122" s="11" t="s">
        <v>4128</v>
      </c>
      <c r="Q122" s="10"/>
      <c r="R122" s="10"/>
      <c r="S122" s="10"/>
      <c r="T122" s="10"/>
      <c r="U122" s="9"/>
      <c r="V122" s="8"/>
      <c r="W122" s="7">
        <v>707</v>
      </c>
      <c r="X122" s="4"/>
      <c r="Y122" s="6">
        <v>15</v>
      </c>
      <c r="Z122" s="5">
        <f>IF(Y122&gt;0,Y122-J122,".")</f>
        <v>0</v>
      </c>
      <c r="AA122" s="4">
        <f>IF(J122=0,H122,0)</f>
        <v>0</v>
      </c>
      <c r="AB122" s="4">
        <f>IF(L122=0,H122,0)</f>
        <v>0</v>
      </c>
      <c r="AC122" s="4"/>
      <c r="AD122" s="3"/>
      <c r="AE122" s="2" t="str">
        <f ca="1">IF(AND(N122&gt;1,(N122+$AE$3+O122)&lt;$B$3),$B$3-N122+1111111,".")</f>
        <v>.</v>
      </c>
      <c r="AF122" s="1" t="str">
        <f>IF(A122&gt;1,"Y","N")</f>
        <v>Y</v>
      </c>
      <c r="AG122" s="1" t="str">
        <f>IF(L122&gt;1,"Y","N")</f>
        <v>Y</v>
      </c>
      <c r="AH122" s="1" t="str">
        <f>IF(N122&gt;1,"Y","N")</f>
        <v>Y</v>
      </c>
      <c r="AI122" s="1" t="str">
        <f>IF(O122&gt;1,"Y","N")</f>
        <v>Y</v>
      </c>
      <c r="AJ122" s="1" t="str">
        <f>CONCATENATE(AF122,AG122,D122,AH122,AI122)</f>
        <v>YYx450xYY</v>
      </c>
    </row>
    <row r="123" spans="1:36" s="1" customFormat="1" x14ac:dyDescent="0.25">
      <c r="A123" s="31">
        <v>42811</v>
      </c>
      <c r="B123" s="24"/>
      <c r="C123" s="23" t="s">
        <v>368</v>
      </c>
      <c r="D123" s="22" t="s">
        <v>367</v>
      </c>
      <c r="E123" s="21">
        <v>0.114</v>
      </c>
      <c r="G123" s="20"/>
      <c r="H123" s="19">
        <f>E123/0.038689</f>
        <v>2.9465739615911501</v>
      </c>
      <c r="I123" s="18">
        <f>J123/100*4</f>
        <v>0.6</v>
      </c>
      <c r="J123" s="17">
        <v>15</v>
      </c>
      <c r="K123" s="16">
        <f>IF(J123&gt;1,J123-H123-I123,0)</f>
        <v>11.45342603840885</v>
      </c>
      <c r="L123" s="15">
        <v>42833</v>
      </c>
      <c r="M123" s="14"/>
      <c r="N123" s="29">
        <v>42859</v>
      </c>
      <c r="O123" s="12">
        <v>42865</v>
      </c>
      <c r="P123" s="11" t="s">
        <v>4128</v>
      </c>
      <c r="Q123" s="10"/>
      <c r="R123" s="10"/>
      <c r="S123" s="10"/>
      <c r="T123" s="10"/>
      <c r="U123" s="9"/>
      <c r="V123" s="8"/>
      <c r="W123" s="7">
        <v>707</v>
      </c>
      <c r="X123" s="4"/>
      <c r="Y123" s="6">
        <v>15</v>
      </c>
      <c r="Z123" s="5">
        <f>IF(Y123&gt;0,Y123-J123,".")</f>
        <v>0</v>
      </c>
      <c r="AA123" s="4">
        <f>IF(J123=0,H123,0)</f>
        <v>0</v>
      </c>
      <c r="AB123" s="4">
        <f>IF(L123=0,H123,0)</f>
        <v>0</v>
      </c>
      <c r="AC123" s="4"/>
      <c r="AD123" s="3"/>
      <c r="AE123" s="2" t="str">
        <f ca="1">IF(AND(N123&gt;1,(N123+$AE$3+O123)&lt;$B$3),$B$3-N123+1111111,".")</f>
        <v>.</v>
      </c>
      <c r="AF123" s="1" t="str">
        <f>IF(A123&gt;1,"Y","N")</f>
        <v>Y</v>
      </c>
      <c r="AG123" s="1" t="str">
        <f>IF(L123&gt;1,"Y","N")</f>
        <v>Y</v>
      </c>
      <c r="AH123" s="1" t="str">
        <f>IF(N123&gt;1,"Y","N")</f>
        <v>Y</v>
      </c>
      <c r="AI123" s="1" t="str">
        <f>IF(O123&gt;1,"Y","N")</f>
        <v>Y</v>
      </c>
      <c r="AJ123" s="1" t="str">
        <f>CONCATENATE(AF123,AG123,D123,AH123,AI123)</f>
        <v>YYx450xYY</v>
      </c>
    </row>
    <row r="124" spans="1:36" s="1" customFormat="1" x14ac:dyDescent="0.25">
      <c r="A124" s="31">
        <v>42671</v>
      </c>
      <c r="B124" s="24"/>
      <c r="C124" s="23" t="s">
        <v>412</v>
      </c>
      <c r="D124" s="22" t="s">
        <v>411</v>
      </c>
      <c r="E124" s="21">
        <v>0.15</v>
      </c>
      <c r="G124" s="20"/>
      <c r="H124" s="19">
        <f>E124/0.03988</f>
        <v>3.7612838515546638</v>
      </c>
      <c r="I124" s="18">
        <f>J124/100*4</f>
        <v>0.6</v>
      </c>
      <c r="J124" s="17">
        <v>15</v>
      </c>
      <c r="K124" s="16">
        <f>IF(J124&gt;1,J124-H124-I124,0)</f>
        <v>10.638716148445337</v>
      </c>
      <c r="L124" s="15">
        <v>42697</v>
      </c>
      <c r="M124" s="14"/>
      <c r="N124" s="29">
        <v>42876</v>
      </c>
      <c r="O124" s="12">
        <v>42877</v>
      </c>
      <c r="P124" s="11" t="s">
        <v>3803</v>
      </c>
      <c r="Q124" s="10"/>
      <c r="R124" s="10"/>
      <c r="S124" s="10"/>
      <c r="T124" s="10"/>
      <c r="U124" s="9"/>
      <c r="V124" s="8"/>
      <c r="W124" s="7">
        <v>754</v>
      </c>
      <c r="X124" s="4"/>
      <c r="Y124" s="6">
        <v>15</v>
      </c>
      <c r="Z124" s="5">
        <f>IF(Y124&gt;0,Y124-J124,".")</f>
        <v>0</v>
      </c>
      <c r="AA124" s="4">
        <f>IF(J124=0,H124,0)</f>
        <v>0</v>
      </c>
      <c r="AB124" s="4">
        <f>IF(L124=0,H124,0)</f>
        <v>0</v>
      </c>
      <c r="AC124" s="4"/>
      <c r="AD124" s="3"/>
      <c r="AE124" s="2" t="str">
        <f ca="1">IF(AND(N124&gt;1,(N124+$AE$3+O124)&lt;$B$3),$B$3-N124+1111111,".")</f>
        <v>.</v>
      </c>
      <c r="AF124" s="1" t="str">
        <f>IF(A124&gt;1,"Y","N")</f>
        <v>Y</v>
      </c>
      <c r="AG124" s="1" t="str">
        <f>IF(L124&gt;1,"Y","N")</f>
        <v>Y</v>
      </c>
      <c r="AH124" s="1" t="str">
        <f>IF(N124&gt;1,"Y","N")</f>
        <v>Y</v>
      </c>
      <c r="AI124" s="1" t="str">
        <f>IF(O124&gt;1,"Y","N")</f>
        <v>Y</v>
      </c>
      <c r="AJ124" s="1" t="str">
        <f>CONCATENATE(AF124,AG124,D124,AH124,AI124)</f>
        <v>YYx259xYY</v>
      </c>
    </row>
    <row r="125" spans="1:36" s="1" customFormat="1" x14ac:dyDescent="0.25">
      <c r="A125" s="31">
        <v>42671</v>
      </c>
      <c r="B125" s="24"/>
      <c r="C125" s="23" t="s">
        <v>412</v>
      </c>
      <c r="D125" s="22" t="s">
        <v>411</v>
      </c>
      <c r="E125" s="21">
        <v>0.15</v>
      </c>
      <c r="G125" s="20"/>
      <c r="H125" s="19">
        <f>E125/0.03988</f>
        <v>3.7612838515546638</v>
      </c>
      <c r="I125" s="18">
        <f>J125/100*4</f>
        <v>0.6</v>
      </c>
      <c r="J125" s="17">
        <v>15</v>
      </c>
      <c r="K125" s="16">
        <f>IF(J125&gt;1,J125-H125-I125,0)</f>
        <v>10.638716148445337</v>
      </c>
      <c r="L125" s="15">
        <v>42697</v>
      </c>
      <c r="M125" s="14"/>
      <c r="N125" s="29">
        <v>42876</v>
      </c>
      <c r="O125" s="12">
        <v>42877</v>
      </c>
      <c r="P125" s="11" t="s">
        <v>3803</v>
      </c>
      <c r="Q125" s="10"/>
      <c r="R125" s="10"/>
      <c r="S125" s="10"/>
      <c r="T125" s="10"/>
      <c r="U125" s="9"/>
      <c r="V125" s="8"/>
      <c r="W125" s="7">
        <v>754</v>
      </c>
      <c r="X125" s="4"/>
      <c r="Y125" s="6">
        <v>15</v>
      </c>
      <c r="Z125" s="5">
        <f>IF(Y125&gt;0,Y125-J125,".")</f>
        <v>0</v>
      </c>
      <c r="AA125" s="4">
        <f>IF(J125=0,H125,0)</f>
        <v>0</v>
      </c>
      <c r="AB125" s="4">
        <f>IF(L125=0,H125,0)</f>
        <v>0</v>
      </c>
      <c r="AC125" s="4"/>
      <c r="AD125" s="3"/>
      <c r="AE125" s="2" t="str">
        <f ca="1">IF(AND(N125&gt;1,(N125+$AE$3+O125)&lt;$B$3),$B$3-N125+1111111,".")</f>
        <v>.</v>
      </c>
      <c r="AF125" s="1" t="str">
        <f>IF(A125&gt;1,"Y","N")</f>
        <v>Y</v>
      </c>
      <c r="AG125" s="1" t="str">
        <f>IF(L125&gt;1,"Y","N")</f>
        <v>Y</v>
      </c>
      <c r="AH125" s="1" t="str">
        <f>IF(N125&gt;1,"Y","N")</f>
        <v>Y</v>
      </c>
      <c r="AI125" s="1" t="str">
        <f>IF(O125&gt;1,"Y","N")</f>
        <v>Y</v>
      </c>
      <c r="AJ125" s="1" t="str">
        <f>CONCATENATE(AF125,AG125,D125,AH125,AI125)</f>
        <v>YYx259xYY</v>
      </c>
    </row>
    <row r="126" spans="1:36" s="1" customFormat="1" x14ac:dyDescent="0.25">
      <c r="A126" s="31">
        <v>42671</v>
      </c>
      <c r="B126" s="24"/>
      <c r="C126" s="23" t="s">
        <v>412</v>
      </c>
      <c r="D126" s="22" t="s">
        <v>411</v>
      </c>
      <c r="E126" s="21">
        <v>0.15</v>
      </c>
      <c r="G126" s="20"/>
      <c r="H126" s="19">
        <f>E126/0.03988</f>
        <v>3.7612838515546638</v>
      </c>
      <c r="I126" s="18">
        <f>J126/100*4</f>
        <v>0.6</v>
      </c>
      <c r="J126" s="17">
        <v>15</v>
      </c>
      <c r="K126" s="16">
        <f>IF(J126&gt;1,J126-H126-I126,0)</f>
        <v>10.638716148445337</v>
      </c>
      <c r="L126" s="15">
        <v>42697</v>
      </c>
      <c r="M126" s="14"/>
      <c r="N126" s="29">
        <v>42876</v>
      </c>
      <c r="O126" s="12">
        <v>42877</v>
      </c>
      <c r="P126" s="11" t="s">
        <v>3803</v>
      </c>
      <c r="Q126" s="10"/>
      <c r="R126" s="10"/>
      <c r="S126" s="10"/>
      <c r="T126" s="10"/>
      <c r="U126" s="9"/>
      <c r="V126" s="8"/>
      <c r="W126" s="7">
        <v>754</v>
      </c>
      <c r="X126" s="4"/>
      <c r="Y126" s="6">
        <v>15</v>
      </c>
      <c r="Z126" s="5">
        <f>IF(Y126&gt;0,Y126-J126,".")</f>
        <v>0</v>
      </c>
      <c r="AA126" s="4">
        <f>IF(J126=0,H126,0)</f>
        <v>0</v>
      </c>
      <c r="AB126" s="4">
        <f>IF(L126=0,H126,0)</f>
        <v>0</v>
      </c>
      <c r="AC126" s="4"/>
      <c r="AD126" s="3"/>
      <c r="AE126" s="2" t="str">
        <f ca="1">IF(AND(N126&gt;1,(N126+$AE$3+O126)&lt;$B$3),$B$3-N126+1111111,".")</f>
        <v>.</v>
      </c>
      <c r="AF126" s="1" t="str">
        <f>IF(A126&gt;1,"Y","N")</f>
        <v>Y</v>
      </c>
      <c r="AG126" s="1" t="str">
        <f>IF(L126&gt;1,"Y","N")</f>
        <v>Y</v>
      </c>
      <c r="AH126" s="1" t="str">
        <f>IF(N126&gt;1,"Y","N")</f>
        <v>Y</v>
      </c>
      <c r="AI126" s="1" t="str">
        <f>IF(O126&gt;1,"Y","N")</f>
        <v>Y</v>
      </c>
      <c r="AJ126" s="1" t="str">
        <f>CONCATENATE(AF126,AG126,D126,AH126,AI126)</f>
        <v>YYx259xYY</v>
      </c>
    </row>
    <row r="127" spans="1:36" s="1" customFormat="1" x14ac:dyDescent="0.25">
      <c r="A127" s="31">
        <v>42671</v>
      </c>
      <c r="B127" s="24"/>
      <c r="C127" s="23" t="s">
        <v>412</v>
      </c>
      <c r="D127" s="22" t="s">
        <v>411</v>
      </c>
      <c r="E127" s="21">
        <v>0.15</v>
      </c>
      <c r="G127" s="20"/>
      <c r="H127" s="19">
        <f>E127/0.03988</f>
        <v>3.7612838515546638</v>
      </c>
      <c r="I127" s="18">
        <f>J127/100*4</f>
        <v>0.6</v>
      </c>
      <c r="J127" s="17">
        <v>15</v>
      </c>
      <c r="K127" s="16">
        <f>IF(J127&gt;1,J127-H127-I127,0)</f>
        <v>10.638716148445337</v>
      </c>
      <c r="L127" s="15">
        <v>42697</v>
      </c>
      <c r="M127" s="14"/>
      <c r="N127" s="29">
        <v>42876</v>
      </c>
      <c r="O127" s="12">
        <v>42877</v>
      </c>
      <c r="P127" s="11" t="s">
        <v>3803</v>
      </c>
      <c r="Q127" s="10"/>
      <c r="R127" s="10"/>
      <c r="S127" s="10"/>
      <c r="T127" s="10"/>
      <c r="U127" s="9"/>
      <c r="V127" s="8"/>
      <c r="W127" s="7">
        <v>754</v>
      </c>
      <c r="X127" s="4"/>
      <c r="Y127" s="6">
        <v>15</v>
      </c>
      <c r="Z127" s="5">
        <f>IF(Y127&gt;0,Y127-J127,".")</f>
        <v>0</v>
      </c>
      <c r="AA127" s="4">
        <f>IF(J127=0,H127,0)</f>
        <v>0</v>
      </c>
      <c r="AB127" s="4">
        <f>IF(L127=0,H127,0)</f>
        <v>0</v>
      </c>
      <c r="AC127" s="4"/>
      <c r="AD127" s="3"/>
      <c r="AE127" s="2" t="str">
        <f ca="1">IF(AND(N127&gt;1,(N127+$AE$3+O127)&lt;$B$3),$B$3-N127+1111111,".")</f>
        <v>.</v>
      </c>
      <c r="AF127" s="1" t="str">
        <f>IF(A127&gt;1,"Y","N")</f>
        <v>Y</v>
      </c>
      <c r="AG127" s="1" t="str">
        <f>IF(L127&gt;1,"Y","N")</f>
        <v>Y</v>
      </c>
      <c r="AH127" s="1" t="str">
        <f>IF(N127&gt;1,"Y","N")</f>
        <v>Y</v>
      </c>
      <c r="AI127" s="1" t="str">
        <f>IF(O127&gt;1,"Y","N")</f>
        <v>Y</v>
      </c>
      <c r="AJ127" s="1" t="str">
        <f>CONCATENATE(AF127,AG127,D127,AH127,AI127)</f>
        <v>YYx259xYY</v>
      </c>
    </row>
    <row r="128" spans="1:36" s="1" customFormat="1" x14ac:dyDescent="0.25">
      <c r="A128" s="31">
        <v>42671</v>
      </c>
      <c r="B128" s="24"/>
      <c r="C128" s="23" t="s">
        <v>412</v>
      </c>
      <c r="D128" s="22" t="s">
        <v>411</v>
      </c>
      <c r="E128" s="21">
        <v>0.15</v>
      </c>
      <c r="G128" s="20"/>
      <c r="H128" s="19">
        <f>E128/0.03988</f>
        <v>3.7612838515546638</v>
      </c>
      <c r="I128" s="18">
        <f>J128/100*4</f>
        <v>0.6</v>
      </c>
      <c r="J128" s="17">
        <v>15</v>
      </c>
      <c r="K128" s="16">
        <f>IF(J128&gt;1,J128-H128-I128,0)</f>
        <v>10.638716148445337</v>
      </c>
      <c r="L128" s="15">
        <v>42697</v>
      </c>
      <c r="M128" s="14"/>
      <c r="N128" s="29">
        <v>42876</v>
      </c>
      <c r="O128" s="12">
        <v>42877</v>
      </c>
      <c r="P128" s="11" t="s">
        <v>3803</v>
      </c>
      <c r="Q128" s="10"/>
      <c r="R128" s="10"/>
      <c r="S128" s="10"/>
      <c r="T128" s="10"/>
      <c r="U128" s="9"/>
      <c r="V128" s="8"/>
      <c r="W128" s="7">
        <v>754</v>
      </c>
      <c r="X128" s="4"/>
      <c r="Y128" s="6">
        <v>15</v>
      </c>
      <c r="Z128" s="5">
        <f>IF(Y128&gt;0,Y128-J128,".")</f>
        <v>0</v>
      </c>
      <c r="AA128" s="4">
        <f>IF(J128=0,H128,0)</f>
        <v>0</v>
      </c>
      <c r="AB128" s="4">
        <f>IF(L128=0,H128,0)</f>
        <v>0</v>
      </c>
      <c r="AC128" s="4"/>
      <c r="AD128" s="3"/>
      <c r="AE128" s="2" t="str">
        <f ca="1">IF(AND(N128&gt;1,(N128+$AE$3+O128)&lt;$B$3),$B$3-N128+1111111,".")</f>
        <v>.</v>
      </c>
      <c r="AF128" s="1" t="str">
        <f>IF(A128&gt;1,"Y","N")</f>
        <v>Y</v>
      </c>
      <c r="AG128" s="1" t="str">
        <f>IF(L128&gt;1,"Y","N")</f>
        <v>Y</v>
      </c>
      <c r="AH128" s="1" t="str">
        <f>IF(N128&gt;1,"Y","N")</f>
        <v>Y</v>
      </c>
      <c r="AI128" s="1" t="str">
        <f>IF(O128&gt;1,"Y","N")</f>
        <v>Y</v>
      </c>
      <c r="AJ128" s="1" t="str">
        <f>CONCATENATE(AF128,AG128,D128,AH128,AI128)</f>
        <v>YYx259xYY</v>
      </c>
    </row>
    <row r="129" spans="1:36" s="1" customFormat="1" x14ac:dyDescent="0.25">
      <c r="A129" s="31">
        <v>42671</v>
      </c>
      <c r="B129" s="24"/>
      <c r="C129" s="23" t="s">
        <v>412</v>
      </c>
      <c r="D129" s="22" t="s">
        <v>411</v>
      </c>
      <c r="E129" s="21">
        <v>0.15</v>
      </c>
      <c r="G129" s="20"/>
      <c r="H129" s="19">
        <f>E129/0.03988</f>
        <v>3.7612838515546638</v>
      </c>
      <c r="I129" s="18">
        <f>J129/100*4</f>
        <v>0.6</v>
      </c>
      <c r="J129" s="17">
        <v>15</v>
      </c>
      <c r="K129" s="16">
        <f>IF(J129&gt;1,J129-H129-I129,0)</f>
        <v>10.638716148445337</v>
      </c>
      <c r="L129" s="15">
        <v>42697</v>
      </c>
      <c r="M129" s="14"/>
      <c r="N129" s="29">
        <v>42876</v>
      </c>
      <c r="O129" s="12">
        <v>42877</v>
      </c>
      <c r="P129" s="11" t="s">
        <v>3803</v>
      </c>
      <c r="Q129" s="10"/>
      <c r="R129" s="10"/>
      <c r="S129" s="10"/>
      <c r="T129" s="10"/>
      <c r="U129" s="9"/>
      <c r="V129" s="8"/>
      <c r="W129" s="7">
        <v>754</v>
      </c>
      <c r="X129" s="4"/>
      <c r="Y129" s="6">
        <v>15</v>
      </c>
      <c r="Z129" s="5">
        <f>IF(Y129&gt;0,Y129-J129,".")</f>
        <v>0</v>
      </c>
      <c r="AA129" s="4">
        <f>IF(J129=0,H129,0)</f>
        <v>0</v>
      </c>
      <c r="AB129" s="4">
        <f>IF(L129=0,H129,0)</f>
        <v>0</v>
      </c>
      <c r="AC129" s="4"/>
      <c r="AD129" s="3"/>
      <c r="AE129" s="2" t="str">
        <f ca="1">IF(AND(N129&gt;1,(N129+$AE$3+O129)&lt;$B$3),$B$3-N129+1111111,".")</f>
        <v>.</v>
      </c>
      <c r="AF129" s="1" t="str">
        <f>IF(A129&gt;1,"Y","N")</f>
        <v>Y</v>
      </c>
      <c r="AG129" s="1" t="str">
        <f>IF(L129&gt;1,"Y","N")</f>
        <v>Y</v>
      </c>
      <c r="AH129" s="1" t="str">
        <f>IF(N129&gt;1,"Y","N")</f>
        <v>Y</v>
      </c>
      <c r="AI129" s="1" t="str">
        <f>IF(O129&gt;1,"Y","N")</f>
        <v>Y</v>
      </c>
      <c r="AJ129" s="1" t="str">
        <f>CONCATENATE(AF129,AG129,D129,AH129,AI129)</f>
        <v>YYx259xYY</v>
      </c>
    </row>
    <row r="130" spans="1:36" s="1" customFormat="1" x14ac:dyDescent="0.25">
      <c r="A130" s="31">
        <v>42671</v>
      </c>
      <c r="B130" s="24"/>
      <c r="C130" s="23" t="s">
        <v>412</v>
      </c>
      <c r="D130" s="22" t="s">
        <v>411</v>
      </c>
      <c r="E130" s="21">
        <v>0.15</v>
      </c>
      <c r="G130" s="20"/>
      <c r="H130" s="19">
        <f>E130/0.03988</f>
        <v>3.7612838515546638</v>
      </c>
      <c r="I130" s="18">
        <f>J130/100*4</f>
        <v>0.6</v>
      </c>
      <c r="J130" s="17">
        <v>15</v>
      </c>
      <c r="K130" s="16">
        <f>IF(J130&gt;1,J130-H130-I130,0)</f>
        <v>10.638716148445337</v>
      </c>
      <c r="L130" s="15">
        <v>42697</v>
      </c>
      <c r="M130" s="14"/>
      <c r="N130" s="29">
        <v>42876</v>
      </c>
      <c r="O130" s="12">
        <v>42877</v>
      </c>
      <c r="P130" s="11" t="s">
        <v>3803</v>
      </c>
      <c r="Q130" s="10"/>
      <c r="R130" s="10"/>
      <c r="S130" s="10"/>
      <c r="T130" s="10"/>
      <c r="U130" s="9"/>
      <c r="V130" s="8"/>
      <c r="W130" s="7">
        <v>754</v>
      </c>
      <c r="X130" s="4"/>
      <c r="Y130" s="6">
        <v>15</v>
      </c>
      <c r="Z130" s="5">
        <f>IF(Y130&gt;0,Y130-J130,".")</f>
        <v>0</v>
      </c>
      <c r="AA130" s="4">
        <f>IF(J130=0,H130,0)</f>
        <v>0</v>
      </c>
      <c r="AB130" s="4">
        <f>IF(L130=0,H130,0)</f>
        <v>0</v>
      </c>
      <c r="AC130" s="4"/>
      <c r="AD130" s="3"/>
      <c r="AE130" s="2" t="str">
        <f ca="1">IF(AND(N130&gt;1,(N130+$AE$3+O130)&lt;$B$3),$B$3-N130+1111111,".")</f>
        <v>.</v>
      </c>
      <c r="AF130" s="1" t="str">
        <f>IF(A130&gt;1,"Y","N")</f>
        <v>Y</v>
      </c>
      <c r="AG130" s="1" t="str">
        <f>IF(L130&gt;1,"Y","N")</f>
        <v>Y</v>
      </c>
      <c r="AH130" s="1" t="str">
        <f>IF(N130&gt;1,"Y","N")</f>
        <v>Y</v>
      </c>
      <c r="AI130" s="1" t="str">
        <f>IF(O130&gt;1,"Y","N")</f>
        <v>Y</v>
      </c>
      <c r="AJ130" s="1" t="str">
        <f>CONCATENATE(AF130,AG130,D130,AH130,AI130)</f>
        <v>YYx259xYY</v>
      </c>
    </row>
    <row r="131" spans="1:36" s="1" customFormat="1" x14ac:dyDescent="0.25">
      <c r="A131" s="31">
        <v>42671</v>
      </c>
      <c r="B131" s="24"/>
      <c r="C131" s="23" t="s">
        <v>412</v>
      </c>
      <c r="D131" s="22" t="s">
        <v>411</v>
      </c>
      <c r="E131" s="21">
        <v>0.15</v>
      </c>
      <c r="G131" s="20"/>
      <c r="H131" s="19">
        <f>E131/0.03988</f>
        <v>3.7612838515546638</v>
      </c>
      <c r="I131" s="18">
        <f>J131/100*4</f>
        <v>0.6</v>
      </c>
      <c r="J131" s="17">
        <v>15</v>
      </c>
      <c r="K131" s="16">
        <f>IF(J131&gt;1,J131-H131-I131,0)</f>
        <v>10.638716148445337</v>
      </c>
      <c r="L131" s="15">
        <v>42697</v>
      </c>
      <c r="M131" s="14"/>
      <c r="N131" s="29">
        <v>42876</v>
      </c>
      <c r="O131" s="12">
        <v>42877</v>
      </c>
      <c r="P131" s="11" t="s">
        <v>3803</v>
      </c>
      <c r="Q131" s="10"/>
      <c r="R131" s="10"/>
      <c r="S131" s="10"/>
      <c r="T131" s="10"/>
      <c r="U131" s="9"/>
      <c r="V131" s="8"/>
      <c r="W131" s="7">
        <v>754</v>
      </c>
      <c r="X131" s="4"/>
      <c r="Y131" s="6">
        <v>15</v>
      </c>
      <c r="Z131" s="5">
        <f>IF(Y131&gt;0,Y131-J131,".")</f>
        <v>0</v>
      </c>
      <c r="AA131" s="4">
        <f>IF(J131=0,H131,0)</f>
        <v>0</v>
      </c>
      <c r="AB131" s="4">
        <f>IF(L131=0,H131,0)</f>
        <v>0</v>
      </c>
      <c r="AC131" s="4"/>
      <c r="AD131" s="3"/>
      <c r="AE131" s="2" t="str">
        <f ca="1">IF(AND(N131&gt;1,(N131+$AE$3+O131)&lt;$B$3),$B$3-N131+1111111,".")</f>
        <v>.</v>
      </c>
      <c r="AF131" s="1" t="str">
        <f>IF(A131&gt;1,"Y","N")</f>
        <v>Y</v>
      </c>
      <c r="AG131" s="1" t="str">
        <f>IF(L131&gt;1,"Y","N")</f>
        <v>Y</v>
      </c>
      <c r="AH131" s="1" t="str">
        <f>IF(N131&gt;1,"Y","N")</f>
        <v>Y</v>
      </c>
      <c r="AI131" s="1" t="str">
        <f>IF(O131&gt;1,"Y","N")</f>
        <v>Y</v>
      </c>
      <c r="AJ131" s="1" t="str">
        <f>CONCATENATE(AF131,AG131,D131,AH131,AI131)</f>
        <v>YYx259xYY</v>
      </c>
    </row>
    <row r="132" spans="1:36" s="1" customFormat="1" x14ac:dyDescent="0.25">
      <c r="A132" s="31">
        <v>42671</v>
      </c>
      <c r="B132" s="24"/>
      <c r="C132" s="23" t="s">
        <v>412</v>
      </c>
      <c r="D132" s="22" t="s">
        <v>411</v>
      </c>
      <c r="E132" s="21">
        <v>0.15</v>
      </c>
      <c r="G132" s="20"/>
      <c r="H132" s="19">
        <f>E132/0.03988</f>
        <v>3.7612838515546638</v>
      </c>
      <c r="I132" s="18">
        <f>J132/100*4</f>
        <v>0.6</v>
      </c>
      <c r="J132" s="17">
        <v>15</v>
      </c>
      <c r="K132" s="16">
        <f>IF(J132&gt;1,J132-H132-I132,0)</f>
        <v>10.638716148445337</v>
      </c>
      <c r="L132" s="15">
        <v>42697</v>
      </c>
      <c r="M132" s="14"/>
      <c r="N132" s="29">
        <v>42876</v>
      </c>
      <c r="O132" s="12">
        <v>42877</v>
      </c>
      <c r="P132" s="11" t="s">
        <v>3803</v>
      </c>
      <c r="Q132" s="10"/>
      <c r="R132" s="10"/>
      <c r="S132" s="10"/>
      <c r="T132" s="10"/>
      <c r="U132" s="9"/>
      <c r="V132" s="8"/>
      <c r="W132" s="7">
        <v>754</v>
      </c>
      <c r="X132" s="4"/>
      <c r="Y132" s="6">
        <v>15</v>
      </c>
      <c r="Z132" s="5">
        <f>IF(Y132&gt;0,Y132-J132,".")</f>
        <v>0</v>
      </c>
      <c r="AA132" s="4">
        <f>IF(J132=0,H132,0)</f>
        <v>0</v>
      </c>
      <c r="AB132" s="4">
        <f>IF(L132=0,H132,0)</f>
        <v>0</v>
      </c>
      <c r="AC132" s="4"/>
      <c r="AD132" s="3"/>
      <c r="AE132" s="2" t="str">
        <f ca="1">IF(AND(N132&gt;1,(N132+$AE$3+O132)&lt;$B$3),$B$3-N132+1111111,".")</f>
        <v>.</v>
      </c>
      <c r="AF132" s="1" t="str">
        <f>IF(A132&gt;1,"Y","N")</f>
        <v>Y</v>
      </c>
      <c r="AG132" s="1" t="str">
        <f>IF(L132&gt;1,"Y","N")</f>
        <v>Y</v>
      </c>
      <c r="AH132" s="1" t="str">
        <f>IF(N132&gt;1,"Y","N")</f>
        <v>Y</v>
      </c>
      <c r="AI132" s="1" t="str">
        <f>IF(O132&gt;1,"Y","N")</f>
        <v>Y</v>
      </c>
      <c r="AJ132" s="1" t="str">
        <f>CONCATENATE(AF132,AG132,D132,AH132,AI132)</f>
        <v>YYx259xYY</v>
      </c>
    </row>
    <row r="133" spans="1:36" s="1" customFormat="1" x14ac:dyDescent="0.25">
      <c r="A133" s="31">
        <v>42671</v>
      </c>
      <c r="B133" s="24"/>
      <c r="C133" s="23" t="s">
        <v>412</v>
      </c>
      <c r="D133" s="22" t="s">
        <v>411</v>
      </c>
      <c r="E133" s="21">
        <v>0.15</v>
      </c>
      <c r="G133" s="20"/>
      <c r="H133" s="19">
        <f>E133/0.03988</f>
        <v>3.7612838515546638</v>
      </c>
      <c r="I133" s="18">
        <f>J133/100*4</f>
        <v>0.6</v>
      </c>
      <c r="J133" s="17">
        <v>15</v>
      </c>
      <c r="K133" s="16">
        <f>IF(J133&gt;1,J133-H133-I133,0)</f>
        <v>10.638716148445337</v>
      </c>
      <c r="L133" s="15">
        <v>42697</v>
      </c>
      <c r="M133" s="14"/>
      <c r="N133" s="29">
        <v>42884</v>
      </c>
      <c r="O133" s="12">
        <v>42884</v>
      </c>
      <c r="P133" s="11" t="s">
        <v>3678</v>
      </c>
      <c r="Q133" s="10"/>
      <c r="R133" s="10"/>
      <c r="S133" s="10"/>
      <c r="T133" s="10"/>
      <c r="U133" s="9">
        <v>6829312456</v>
      </c>
      <c r="V133" s="8"/>
      <c r="W133" s="7">
        <v>778</v>
      </c>
      <c r="X133" s="4"/>
      <c r="Y133" s="6">
        <v>15</v>
      </c>
      <c r="Z133" s="5">
        <f>IF(Y133&gt;0,Y133-J133,".")</f>
        <v>0</v>
      </c>
      <c r="AA133" s="4">
        <f>IF(J133=0,H133,0)</f>
        <v>0</v>
      </c>
      <c r="AB133" s="4">
        <f>IF(L133=0,H133,0)</f>
        <v>0</v>
      </c>
      <c r="AC133" s="4"/>
      <c r="AD133" s="3"/>
      <c r="AE133" s="2" t="str">
        <f ca="1">IF(AND(N133&gt;1,(N133+$AE$3+O133)&lt;$B$3),$B$3-N133+1111111,".")</f>
        <v>.</v>
      </c>
      <c r="AF133" s="1" t="str">
        <f>IF(A133&gt;1,"Y","N")</f>
        <v>Y</v>
      </c>
      <c r="AG133" s="1" t="str">
        <f>IF(L133&gt;1,"Y","N")</f>
        <v>Y</v>
      </c>
      <c r="AH133" s="1" t="str">
        <f>IF(N133&gt;1,"Y","N")</f>
        <v>Y</v>
      </c>
      <c r="AI133" s="1" t="str">
        <f>IF(O133&gt;1,"Y","N")</f>
        <v>Y</v>
      </c>
      <c r="AJ133" s="1" t="str">
        <f>CONCATENATE(AF133,AG133,D133,AH133,AI133)</f>
        <v>YYx259xYY</v>
      </c>
    </row>
    <row r="134" spans="1:36" s="1" customFormat="1" x14ac:dyDescent="0.25">
      <c r="A134" s="31">
        <v>42671</v>
      </c>
      <c r="B134" s="24"/>
      <c r="C134" s="23" t="s">
        <v>412</v>
      </c>
      <c r="D134" s="22" t="s">
        <v>411</v>
      </c>
      <c r="E134" s="21">
        <v>0.15</v>
      </c>
      <c r="G134" s="20"/>
      <c r="H134" s="19">
        <f>E134/0.03988</f>
        <v>3.7612838515546638</v>
      </c>
      <c r="I134" s="18">
        <f>J134/100*4</f>
        <v>0.6</v>
      </c>
      <c r="J134" s="17">
        <v>15</v>
      </c>
      <c r="K134" s="16">
        <f>IF(J134&gt;1,J134-H134-I134,0)</f>
        <v>10.638716148445337</v>
      </c>
      <c r="L134" s="15">
        <v>42697</v>
      </c>
      <c r="M134" s="14"/>
      <c r="N134" s="29">
        <v>42884</v>
      </c>
      <c r="O134" s="12">
        <v>42884</v>
      </c>
      <c r="P134" s="11" t="s">
        <v>3678</v>
      </c>
      <c r="Q134" s="10"/>
      <c r="R134" s="10"/>
      <c r="S134" s="10"/>
      <c r="T134" s="10"/>
      <c r="U134" s="9"/>
      <c r="V134" s="8"/>
      <c r="W134" s="7">
        <v>778</v>
      </c>
      <c r="X134" s="4"/>
      <c r="Y134" s="6">
        <v>15</v>
      </c>
      <c r="Z134" s="5">
        <f>IF(Y134&gt;0,Y134-J134,".")</f>
        <v>0</v>
      </c>
      <c r="AA134" s="4">
        <f>IF(J134=0,H134,0)</f>
        <v>0</v>
      </c>
      <c r="AB134" s="4">
        <f>IF(L134=0,H134,0)</f>
        <v>0</v>
      </c>
      <c r="AC134" s="4"/>
      <c r="AD134" s="3"/>
      <c r="AE134" s="2" t="str">
        <f ca="1">IF(AND(N134&gt;1,(N134+$AE$3+O134)&lt;$B$3),$B$3-N134+1111111,".")</f>
        <v>.</v>
      </c>
      <c r="AF134" s="1" t="str">
        <f>IF(A134&gt;1,"Y","N")</f>
        <v>Y</v>
      </c>
      <c r="AG134" s="1" t="str">
        <f>IF(L134&gt;1,"Y","N")</f>
        <v>Y</v>
      </c>
      <c r="AH134" s="1" t="str">
        <f>IF(N134&gt;1,"Y","N")</f>
        <v>Y</v>
      </c>
      <c r="AI134" s="1" t="str">
        <f>IF(O134&gt;1,"Y","N")</f>
        <v>Y</v>
      </c>
      <c r="AJ134" s="1" t="str">
        <f>CONCATENATE(AF134,AG134,D134,AH134,AI134)</f>
        <v>YYx259xYY</v>
      </c>
    </row>
    <row r="135" spans="1:36" s="1" customFormat="1" x14ac:dyDescent="0.25">
      <c r="A135" s="31">
        <v>42671</v>
      </c>
      <c r="B135" s="24"/>
      <c r="C135" s="23" t="s">
        <v>412</v>
      </c>
      <c r="D135" s="22" t="s">
        <v>411</v>
      </c>
      <c r="E135" s="21">
        <v>0.15</v>
      </c>
      <c r="G135" s="20"/>
      <c r="H135" s="19">
        <f>E135/0.03988</f>
        <v>3.7612838515546638</v>
      </c>
      <c r="I135" s="18">
        <f>J135/100*4</f>
        <v>0.6</v>
      </c>
      <c r="J135" s="17">
        <v>15</v>
      </c>
      <c r="K135" s="16">
        <f>IF(J135&gt;1,J135-H135-I135,0)</f>
        <v>10.638716148445337</v>
      </c>
      <c r="L135" s="15">
        <v>42697</v>
      </c>
      <c r="M135" s="14"/>
      <c r="N135" s="29">
        <v>42906</v>
      </c>
      <c r="O135" s="12">
        <v>42906</v>
      </c>
      <c r="P135" s="11" t="s">
        <v>3258</v>
      </c>
      <c r="Q135" s="10"/>
      <c r="R135" s="10"/>
      <c r="S135" s="10"/>
      <c r="T135" s="10"/>
      <c r="U135" s="9"/>
      <c r="V135" s="8"/>
      <c r="W135" s="7">
        <v>865</v>
      </c>
      <c r="X135" s="4"/>
      <c r="Y135" s="6">
        <v>15</v>
      </c>
      <c r="Z135" s="5">
        <f>IF(Y135&gt;0,Y135-J135,".")</f>
        <v>0</v>
      </c>
      <c r="AA135" s="4">
        <f>IF(J135=0,H135,0)</f>
        <v>0</v>
      </c>
      <c r="AB135" s="4">
        <f>IF(L135=0,H135,0)</f>
        <v>0</v>
      </c>
      <c r="AC135" s="4"/>
      <c r="AD135" s="3"/>
      <c r="AE135" s="2" t="str">
        <f ca="1">IF(AND(N135&gt;1,(N135+$AE$3+O135)&lt;$B$3),$B$3-N135+1111111,".")</f>
        <v>.</v>
      </c>
      <c r="AF135" s="1" t="str">
        <f>IF(A135&gt;1,"Y","N")</f>
        <v>Y</v>
      </c>
      <c r="AG135" s="1" t="str">
        <f>IF(L135&gt;1,"Y","N")</f>
        <v>Y</v>
      </c>
      <c r="AH135" s="1" t="str">
        <f>IF(N135&gt;1,"Y","N")</f>
        <v>Y</v>
      </c>
      <c r="AI135" s="1" t="str">
        <f>IF(O135&gt;1,"Y","N")</f>
        <v>Y</v>
      </c>
      <c r="AJ135" s="1" t="str">
        <f>CONCATENATE(AF135,AG135,D135,AH135,AI135)</f>
        <v>YYx259xYY</v>
      </c>
    </row>
    <row r="136" spans="1:36" s="1" customFormat="1" x14ac:dyDescent="0.25">
      <c r="A136" s="31">
        <v>42671</v>
      </c>
      <c r="B136" s="24"/>
      <c r="C136" s="23" t="s">
        <v>412</v>
      </c>
      <c r="D136" s="22" t="s">
        <v>411</v>
      </c>
      <c r="E136" s="21">
        <v>0.15</v>
      </c>
      <c r="G136" s="20"/>
      <c r="H136" s="19">
        <f>E136/0.03988</f>
        <v>3.7612838515546638</v>
      </c>
      <c r="I136" s="18">
        <f>J136/100*4</f>
        <v>0.6</v>
      </c>
      <c r="J136" s="17">
        <v>15</v>
      </c>
      <c r="K136" s="16">
        <f>IF(J136&gt;1,J136-H136-I136,0)</f>
        <v>10.638716148445337</v>
      </c>
      <c r="L136" s="15">
        <v>42697</v>
      </c>
      <c r="M136" s="14"/>
      <c r="N136" s="29">
        <v>42906</v>
      </c>
      <c r="O136" s="12">
        <v>42906</v>
      </c>
      <c r="P136" s="11" t="s">
        <v>3258</v>
      </c>
      <c r="Q136" s="10"/>
      <c r="R136" s="10"/>
      <c r="S136" s="10"/>
      <c r="T136" s="10"/>
      <c r="U136" s="9"/>
      <c r="V136" s="8"/>
      <c r="W136" s="7">
        <v>865</v>
      </c>
      <c r="X136" s="4"/>
      <c r="Y136" s="6">
        <v>15</v>
      </c>
      <c r="Z136" s="5">
        <f>IF(Y136&gt;0,Y136-J136,".")</f>
        <v>0</v>
      </c>
      <c r="AA136" s="4">
        <f>IF(J136=0,H136,0)</f>
        <v>0</v>
      </c>
      <c r="AB136" s="4">
        <f>IF(L136=0,H136,0)</f>
        <v>0</v>
      </c>
      <c r="AC136" s="4"/>
      <c r="AD136" s="3"/>
      <c r="AE136" s="2" t="str">
        <f ca="1">IF(AND(N136&gt;1,(N136+$AE$3+O136)&lt;$B$3),$B$3-N136+1111111,".")</f>
        <v>.</v>
      </c>
      <c r="AF136" s="1" t="str">
        <f>IF(A136&gt;1,"Y","N")</f>
        <v>Y</v>
      </c>
      <c r="AG136" s="1" t="str">
        <f>IF(L136&gt;1,"Y","N")</f>
        <v>Y</v>
      </c>
      <c r="AH136" s="1" t="str">
        <f>IF(N136&gt;1,"Y","N")</f>
        <v>Y</v>
      </c>
      <c r="AI136" s="1" t="str">
        <f>IF(O136&gt;1,"Y","N")</f>
        <v>Y</v>
      </c>
      <c r="AJ136" s="1" t="str">
        <f>CONCATENATE(AF136,AG136,D136,AH136,AI136)</f>
        <v>YYx259xYY</v>
      </c>
    </row>
    <row r="137" spans="1:36" s="1" customFormat="1" x14ac:dyDescent="0.25">
      <c r="A137" s="31">
        <v>42671</v>
      </c>
      <c r="B137" s="24"/>
      <c r="C137" s="23" t="s">
        <v>412</v>
      </c>
      <c r="D137" s="22" t="s">
        <v>411</v>
      </c>
      <c r="E137" s="21">
        <v>0.15</v>
      </c>
      <c r="G137" s="20"/>
      <c r="H137" s="19">
        <f>E137/0.03988</f>
        <v>3.7612838515546638</v>
      </c>
      <c r="I137" s="18">
        <f>J137/100*4</f>
        <v>0.6</v>
      </c>
      <c r="J137" s="17">
        <v>15</v>
      </c>
      <c r="K137" s="16">
        <f>IF(J137&gt;1,J137-H137-I137,0)</f>
        <v>10.638716148445337</v>
      </c>
      <c r="L137" s="15">
        <v>42697</v>
      </c>
      <c r="M137" s="14"/>
      <c r="N137" s="29">
        <v>42906</v>
      </c>
      <c r="O137" s="12">
        <v>42906</v>
      </c>
      <c r="P137" s="11" t="s">
        <v>3258</v>
      </c>
      <c r="Q137" s="10"/>
      <c r="R137" s="10"/>
      <c r="S137" s="10"/>
      <c r="T137" s="10"/>
      <c r="U137" s="9"/>
      <c r="V137" s="8"/>
      <c r="W137" s="7">
        <v>865</v>
      </c>
      <c r="X137" s="4"/>
      <c r="Y137" s="6">
        <v>15</v>
      </c>
      <c r="Z137" s="5">
        <f>IF(Y137&gt;0,Y137-J137,".")</f>
        <v>0</v>
      </c>
      <c r="AA137" s="4">
        <f>IF(J137=0,H137,0)</f>
        <v>0</v>
      </c>
      <c r="AB137" s="4">
        <f>IF(L137=0,H137,0)</f>
        <v>0</v>
      </c>
      <c r="AC137" s="4"/>
      <c r="AD137" s="3"/>
      <c r="AE137" s="2" t="str">
        <f ca="1">IF(AND(N137&gt;1,(N137+$AE$3+O137)&lt;$B$3),$B$3-N137+1111111,".")</f>
        <v>.</v>
      </c>
      <c r="AF137" s="1" t="str">
        <f>IF(A137&gt;1,"Y","N")</f>
        <v>Y</v>
      </c>
      <c r="AG137" s="1" t="str">
        <f>IF(L137&gt;1,"Y","N")</f>
        <v>Y</v>
      </c>
      <c r="AH137" s="1" t="str">
        <f>IF(N137&gt;1,"Y","N")</f>
        <v>Y</v>
      </c>
      <c r="AI137" s="1" t="str">
        <f>IF(O137&gt;1,"Y","N")</f>
        <v>Y</v>
      </c>
      <c r="AJ137" s="1" t="str">
        <f>CONCATENATE(AF137,AG137,D137,AH137,AI137)</f>
        <v>YYx259xYY</v>
      </c>
    </row>
    <row r="138" spans="1:36" s="1" customFormat="1" x14ac:dyDescent="0.25">
      <c r="A138" s="31">
        <v>42671</v>
      </c>
      <c r="B138" s="24"/>
      <c r="C138" s="23" t="s">
        <v>412</v>
      </c>
      <c r="D138" s="22" t="s">
        <v>411</v>
      </c>
      <c r="E138" s="21">
        <v>0.15</v>
      </c>
      <c r="G138" s="20"/>
      <c r="H138" s="19">
        <f>E138/0.03988</f>
        <v>3.7612838515546638</v>
      </c>
      <c r="I138" s="18">
        <f>J138/100*4</f>
        <v>0.6</v>
      </c>
      <c r="J138" s="17">
        <v>15</v>
      </c>
      <c r="K138" s="16">
        <f>IF(J138&gt;1,J138-H138-I138,0)</f>
        <v>10.638716148445337</v>
      </c>
      <c r="L138" s="15">
        <v>42697</v>
      </c>
      <c r="M138" s="14"/>
      <c r="N138" s="29">
        <v>42906</v>
      </c>
      <c r="O138" s="12">
        <v>42906</v>
      </c>
      <c r="P138" s="11" t="s">
        <v>3258</v>
      </c>
      <c r="Q138" s="10"/>
      <c r="R138" s="10"/>
      <c r="S138" s="10"/>
      <c r="T138" s="10"/>
      <c r="U138" s="9"/>
      <c r="V138" s="8"/>
      <c r="W138" s="7">
        <v>865</v>
      </c>
      <c r="X138" s="4"/>
      <c r="Y138" s="6">
        <v>15</v>
      </c>
      <c r="Z138" s="5">
        <f>IF(Y138&gt;0,Y138-J138,".")</f>
        <v>0</v>
      </c>
      <c r="AA138" s="4">
        <f>IF(J138=0,H138,0)</f>
        <v>0</v>
      </c>
      <c r="AB138" s="4">
        <f>IF(L138=0,H138,0)</f>
        <v>0</v>
      </c>
      <c r="AC138" s="4"/>
      <c r="AD138" s="3"/>
      <c r="AE138" s="2" t="str">
        <f ca="1">IF(AND(N138&gt;1,(N138+$AE$3+O138)&lt;$B$3),$B$3-N138+1111111,".")</f>
        <v>.</v>
      </c>
      <c r="AF138" s="1" t="str">
        <f>IF(A138&gt;1,"Y","N")</f>
        <v>Y</v>
      </c>
      <c r="AG138" s="1" t="str">
        <f>IF(L138&gt;1,"Y","N")</f>
        <v>Y</v>
      </c>
      <c r="AH138" s="1" t="str">
        <f>IF(N138&gt;1,"Y","N")</f>
        <v>Y</v>
      </c>
      <c r="AI138" s="1" t="str">
        <f>IF(O138&gt;1,"Y","N")</f>
        <v>Y</v>
      </c>
      <c r="AJ138" s="1" t="str">
        <f>CONCATENATE(AF138,AG138,D138,AH138,AI138)</f>
        <v>YYx259xYY</v>
      </c>
    </row>
    <row r="139" spans="1:36" s="1" customFormat="1" x14ac:dyDescent="0.25">
      <c r="A139" s="31">
        <v>42898</v>
      </c>
      <c r="B139" s="24" t="s">
        <v>3147</v>
      </c>
      <c r="C139" s="23" t="s">
        <v>412</v>
      </c>
      <c r="D139" s="22" t="s">
        <v>411</v>
      </c>
      <c r="E139" s="21">
        <v>0.15</v>
      </c>
      <c r="G139" s="20"/>
      <c r="H139" s="19">
        <f>E139/0.0418425</f>
        <v>3.5848718408316902</v>
      </c>
      <c r="I139" s="18">
        <f>J139/100*4</f>
        <v>0.6</v>
      </c>
      <c r="J139" s="17">
        <v>15</v>
      </c>
      <c r="K139" s="16">
        <f>IF(J139&gt;1,J139-H139-I139,0)</f>
        <v>10.81512815916831</v>
      </c>
      <c r="L139" s="15">
        <v>42909</v>
      </c>
      <c r="M139" s="14"/>
      <c r="N139" s="29">
        <v>42912</v>
      </c>
      <c r="O139" s="12">
        <v>42913</v>
      </c>
      <c r="P139" s="11" t="s">
        <v>3146</v>
      </c>
      <c r="Q139" s="10"/>
      <c r="R139" s="10"/>
      <c r="S139" s="10"/>
      <c r="T139" s="10"/>
      <c r="U139" s="9">
        <v>6867709671</v>
      </c>
      <c r="V139" s="8"/>
      <c r="W139" s="7">
        <v>885</v>
      </c>
      <c r="X139" s="4"/>
      <c r="Y139" s="6">
        <v>15</v>
      </c>
      <c r="Z139" s="5">
        <f>IF(Y139&gt;0,Y139-J139,".")</f>
        <v>0</v>
      </c>
      <c r="AA139" s="4">
        <f>IF(J139=0,H139,0)</f>
        <v>0</v>
      </c>
      <c r="AB139" s="4">
        <f>IF(L139=0,H139,0)</f>
        <v>0</v>
      </c>
      <c r="AC139" s="4"/>
      <c r="AD139" s="3"/>
      <c r="AE139" s="2" t="str">
        <f ca="1">IF(AND(N139&gt;1,(N139+$AE$3+O139)&lt;$B$3),$B$3-N139+1111111,".")</f>
        <v>.</v>
      </c>
      <c r="AF139" s="1" t="str">
        <f>IF(A139&gt;1,"Y","N")</f>
        <v>Y</v>
      </c>
      <c r="AG139" s="1" t="str">
        <f>IF(L139&gt;1,"Y","N")</f>
        <v>Y</v>
      </c>
      <c r="AH139" s="1" t="str">
        <f>IF(N139&gt;1,"Y","N")</f>
        <v>Y</v>
      </c>
      <c r="AI139" s="1" t="str">
        <f>IF(O139&gt;1,"Y","N")</f>
        <v>Y</v>
      </c>
      <c r="AJ139" s="1" t="str">
        <f>CONCATENATE(AF139,AG139,D139,AH139,AI139)</f>
        <v>YYx259xYY</v>
      </c>
    </row>
    <row r="140" spans="1:36" s="1" customFormat="1" x14ac:dyDescent="0.25">
      <c r="A140" s="31">
        <v>42811</v>
      </c>
      <c r="B140" s="24"/>
      <c r="C140" s="23" t="s">
        <v>368</v>
      </c>
      <c r="D140" s="22" t="s">
        <v>367</v>
      </c>
      <c r="E140" s="21">
        <v>0.114</v>
      </c>
      <c r="G140" s="20"/>
      <c r="H140" s="19">
        <f>E140/0.038689</f>
        <v>2.9465739615911501</v>
      </c>
      <c r="I140" s="18">
        <f>J140/100*4</f>
        <v>0.6</v>
      </c>
      <c r="J140" s="17">
        <v>15</v>
      </c>
      <c r="K140" s="16">
        <f>IF(J140&gt;1,J140-H140-I140,0)</f>
        <v>11.45342603840885</v>
      </c>
      <c r="L140" s="15">
        <v>42833</v>
      </c>
      <c r="M140" s="14"/>
      <c r="N140" s="29">
        <v>42918</v>
      </c>
      <c r="O140" s="12">
        <v>42926</v>
      </c>
      <c r="P140" s="11" t="s">
        <v>3023</v>
      </c>
      <c r="Q140" s="10" t="s">
        <v>3026</v>
      </c>
      <c r="R140" s="10" t="s">
        <v>3025</v>
      </c>
      <c r="S140" s="10" t="s">
        <v>3024</v>
      </c>
      <c r="T140" s="10"/>
      <c r="U140" s="9">
        <v>6876726059</v>
      </c>
      <c r="V140" s="8"/>
      <c r="W140" s="7">
        <v>936</v>
      </c>
      <c r="X140" s="4"/>
      <c r="Y140" s="6">
        <v>15</v>
      </c>
      <c r="Z140" s="5">
        <f>IF(Y140&gt;0,Y140-J140,".")</f>
        <v>0</v>
      </c>
      <c r="AA140" s="4">
        <f>IF(J140=0,H140,0)</f>
        <v>0</v>
      </c>
      <c r="AB140" s="4">
        <f>IF(L140=0,H140,0)</f>
        <v>0</v>
      </c>
      <c r="AC140" s="4"/>
      <c r="AD140" s="3"/>
      <c r="AE140" s="2" t="str">
        <f ca="1">IF(AND(N140&gt;1,(N140+$AE$3+O140)&lt;$B$3),$B$3-N140+1111111,".")</f>
        <v>.</v>
      </c>
      <c r="AF140" s="1" t="str">
        <f>IF(A140&gt;1,"Y","N")</f>
        <v>Y</v>
      </c>
      <c r="AG140" s="1" t="str">
        <f>IF(L140&gt;1,"Y","N")</f>
        <v>Y</v>
      </c>
      <c r="AH140" s="1" t="str">
        <f>IF(N140&gt;1,"Y","N")</f>
        <v>Y</v>
      </c>
      <c r="AI140" s="1" t="str">
        <f>IF(O140&gt;1,"Y","N")</f>
        <v>Y</v>
      </c>
      <c r="AJ140" s="1" t="str">
        <f>CONCATENATE(AF140,AG140,D140,AH140,AI140)</f>
        <v>YYx450xYY</v>
      </c>
    </row>
    <row r="141" spans="1:36" s="1" customFormat="1" x14ac:dyDescent="0.25">
      <c r="A141" s="31">
        <v>42811</v>
      </c>
      <c r="B141" s="24"/>
      <c r="C141" s="23" t="s">
        <v>368</v>
      </c>
      <c r="D141" s="22" t="s">
        <v>367</v>
      </c>
      <c r="E141" s="21">
        <v>0.114</v>
      </c>
      <c r="G141" s="20"/>
      <c r="H141" s="19">
        <f>E141/0.038689</f>
        <v>2.9465739615911501</v>
      </c>
      <c r="I141" s="18">
        <f>J141/100*4</f>
        <v>0.6</v>
      </c>
      <c r="J141" s="17">
        <v>15</v>
      </c>
      <c r="K141" s="16">
        <f>IF(J141&gt;1,J141-H141-I141,0)</f>
        <v>11.45342603840885</v>
      </c>
      <c r="L141" s="15">
        <v>42833</v>
      </c>
      <c r="M141" s="14"/>
      <c r="N141" s="29">
        <v>42918</v>
      </c>
      <c r="O141" s="12">
        <v>42926</v>
      </c>
      <c r="P141" s="11" t="s">
        <v>3023</v>
      </c>
      <c r="Q141" s="10"/>
      <c r="R141" s="10"/>
      <c r="S141" s="10"/>
      <c r="T141" s="10"/>
      <c r="U141" s="9"/>
      <c r="V141" s="8"/>
      <c r="W141" s="7">
        <v>936</v>
      </c>
      <c r="X141" s="4"/>
      <c r="Y141" s="6">
        <v>15</v>
      </c>
      <c r="Z141" s="5">
        <f>IF(Y141&gt;0,Y141-J141,".")</f>
        <v>0</v>
      </c>
      <c r="AA141" s="4">
        <f>IF(J141=0,H141,0)</f>
        <v>0</v>
      </c>
      <c r="AB141" s="4">
        <f>IF(L141=0,H141,0)</f>
        <v>0</v>
      </c>
      <c r="AC141" s="4"/>
      <c r="AD141" s="3"/>
      <c r="AE141" s="2" t="str">
        <f ca="1">IF(AND(N141&gt;1,(N141+$AE$3+O141)&lt;$B$3),$B$3-N141+1111111,".")</f>
        <v>.</v>
      </c>
      <c r="AF141" s="1" t="str">
        <f>IF(A141&gt;1,"Y","N")</f>
        <v>Y</v>
      </c>
      <c r="AG141" s="1" t="str">
        <f>IF(L141&gt;1,"Y","N")</f>
        <v>Y</v>
      </c>
      <c r="AH141" s="1" t="str">
        <f>IF(N141&gt;1,"Y","N")</f>
        <v>Y</v>
      </c>
      <c r="AI141" s="1" t="str">
        <f>IF(O141&gt;1,"Y","N")</f>
        <v>Y</v>
      </c>
      <c r="AJ141" s="1" t="str">
        <f>CONCATENATE(AF141,AG141,D141,AH141,AI141)</f>
        <v>YYx450xYY</v>
      </c>
    </row>
    <row r="142" spans="1:36" s="1" customFormat="1" x14ac:dyDescent="0.25">
      <c r="A142" s="31">
        <v>42898</v>
      </c>
      <c r="B142" s="24"/>
      <c r="C142" s="23" t="s">
        <v>412</v>
      </c>
      <c r="D142" s="22" t="s">
        <v>411</v>
      </c>
      <c r="E142" s="21">
        <v>0.15</v>
      </c>
      <c r="G142" s="20"/>
      <c r="H142" s="19">
        <f>E142/0.0418425</f>
        <v>3.5848718408316902</v>
      </c>
      <c r="I142" s="18">
        <f>J142/100*4</f>
        <v>0.6</v>
      </c>
      <c r="J142" s="17">
        <v>15</v>
      </c>
      <c r="K142" s="16">
        <f>IF(J142&gt;1,J142-H142-I142,0)</f>
        <v>10.81512815916831</v>
      </c>
      <c r="L142" s="15">
        <v>42909</v>
      </c>
      <c r="M142" s="14"/>
      <c r="N142" s="29">
        <v>42920</v>
      </c>
      <c r="O142" s="12">
        <v>42925</v>
      </c>
      <c r="P142" s="11" t="s">
        <v>2990</v>
      </c>
      <c r="Q142" s="10"/>
      <c r="R142" s="10"/>
      <c r="S142" s="10"/>
      <c r="T142" s="10"/>
      <c r="U142" s="9">
        <v>6876279191</v>
      </c>
      <c r="V142" s="8"/>
      <c r="W142" s="7">
        <v>932</v>
      </c>
      <c r="X142" s="4"/>
      <c r="Y142" s="6">
        <v>15</v>
      </c>
      <c r="Z142" s="5">
        <f>IF(Y142&gt;0,Y142-J142,".")</f>
        <v>0</v>
      </c>
      <c r="AA142" s="4">
        <f>IF(J142=0,H142,0)</f>
        <v>0</v>
      </c>
      <c r="AB142" s="4">
        <f>IF(L142=0,H142,0)</f>
        <v>0</v>
      </c>
      <c r="AC142" s="4"/>
      <c r="AD142" s="3"/>
      <c r="AE142" s="2" t="str">
        <f ca="1">IF(AND(N142&gt;1,(N142+$AE$3+O142)&lt;$B$3),$B$3-N142+1111111,".")</f>
        <v>.</v>
      </c>
      <c r="AF142" s="1" t="str">
        <f>IF(A142&gt;1,"Y","N")</f>
        <v>Y</v>
      </c>
      <c r="AG142" s="1" t="str">
        <f>IF(L142&gt;1,"Y","N")</f>
        <v>Y</v>
      </c>
      <c r="AH142" s="1" t="str">
        <f>IF(N142&gt;1,"Y","N")</f>
        <v>Y</v>
      </c>
      <c r="AI142" s="1" t="str">
        <f>IF(O142&gt;1,"Y","N")</f>
        <v>Y</v>
      </c>
      <c r="AJ142" s="1" t="str">
        <f>CONCATENATE(AF142,AG142,D142,AH142,AI142)</f>
        <v>YYx259xYY</v>
      </c>
    </row>
    <row r="143" spans="1:36" s="1" customFormat="1" x14ac:dyDescent="0.25">
      <c r="A143" s="31">
        <v>42898</v>
      </c>
      <c r="B143" s="24"/>
      <c r="C143" s="23" t="s">
        <v>412</v>
      </c>
      <c r="D143" s="22" t="s">
        <v>411</v>
      </c>
      <c r="E143" s="21">
        <v>0.15</v>
      </c>
      <c r="G143" s="20"/>
      <c r="H143" s="19">
        <f>E143/0.0418425</f>
        <v>3.5848718408316902</v>
      </c>
      <c r="I143" s="18">
        <f>J143/100*4</f>
        <v>0.6</v>
      </c>
      <c r="J143" s="17">
        <v>15</v>
      </c>
      <c r="K143" s="16">
        <f>IF(J143&gt;1,J143-H143-I143,0)</f>
        <v>10.81512815916831</v>
      </c>
      <c r="L143" s="15">
        <v>42909</v>
      </c>
      <c r="M143" s="14"/>
      <c r="N143" s="29">
        <v>42920</v>
      </c>
      <c r="O143" s="12">
        <v>42925</v>
      </c>
      <c r="P143" s="11" t="s">
        <v>2990</v>
      </c>
      <c r="Q143" s="10"/>
      <c r="R143" s="10"/>
      <c r="S143" s="10"/>
      <c r="T143" s="10"/>
      <c r="U143" s="9"/>
      <c r="V143" s="8"/>
      <c r="W143" s="7">
        <v>932</v>
      </c>
      <c r="X143" s="4"/>
      <c r="Y143" s="6">
        <v>15</v>
      </c>
      <c r="Z143" s="5">
        <f>IF(Y143&gt;0,Y143-J143,".")</f>
        <v>0</v>
      </c>
      <c r="AA143" s="4">
        <f>IF(J143=0,H143,0)</f>
        <v>0</v>
      </c>
      <c r="AB143" s="4">
        <f>IF(L143=0,H143,0)</f>
        <v>0</v>
      </c>
      <c r="AC143" s="4"/>
      <c r="AD143" s="3"/>
      <c r="AE143" s="2" t="str">
        <f ca="1">IF(AND(N143&gt;1,(N143+$AE$3+O143)&lt;$B$3),$B$3-N143+1111111,".")</f>
        <v>.</v>
      </c>
      <c r="AF143" s="1" t="str">
        <f>IF(A143&gt;1,"Y","N")</f>
        <v>Y</v>
      </c>
      <c r="AG143" s="1" t="str">
        <f>IF(L143&gt;1,"Y","N")</f>
        <v>Y</v>
      </c>
      <c r="AH143" s="1" t="str">
        <f>IF(N143&gt;1,"Y","N")</f>
        <v>Y</v>
      </c>
      <c r="AI143" s="1" t="str">
        <f>IF(O143&gt;1,"Y","N")</f>
        <v>Y</v>
      </c>
      <c r="AJ143" s="1" t="str">
        <f>CONCATENATE(AF143,AG143,D143,AH143,AI143)</f>
        <v>YYx259xYY</v>
      </c>
    </row>
    <row r="144" spans="1:36" s="1" customFormat="1" x14ac:dyDescent="0.25">
      <c r="A144" s="31">
        <v>42898</v>
      </c>
      <c r="B144" s="24"/>
      <c r="C144" s="23" t="s">
        <v>412</v>
      </c>
      <c r="D144" s="22" t="s">
        <v>411</v>
      </c>
      <c r="E144" s="21">
        <v>0.15</v>
      </c>
      <c r="G144" s="20"/>
      <c r="H144" s="19">
        <f>E144/0.0418425</f>
        <v>3.5848718408316902</v>
      </c>
      <c r="I144" s="18">
        <f>J144/100*4</f>
        <v>0.6</v>
      </c>
      <c r="J144" s="17">
        <v>15</v>
      </c>
      <c r="K144" s="16">
        <f>IF(J144&gt;1,J144-H144-I144,0)</f>
        <v>10.81512815916831</v>
      </c>
      <c r="L144" s="15">
        <v>42909</v>
      </c>
      <c r="M144" s="14"/>
      <c r="N144" s="29">
        <v>42920</v>
      </c>
      <c r="O144" s="12">
        <v>42925</v>
      </c>
      <c r="P144" s="11" t="s">
        <v>2990</v>
      </c>
      <c r="Q144" s="10"/>
      <c r="R144" s="10"/>
      <c r="S144" s="10"/>
      <c r="T144" s="10"/>
      <c r="U144" s="9"/>
      <c r="V144" s="8"/>
      <c r="W144" s="7">
        <v>932</v>
      </c>
      <c r="X144" s="4"/>
      <c r="Y144" s="6">
        <v>15</v>
      </c>
      <c r="Z144" s="5">
        <f>IF(Y144&gt;0,Y144-J144,".")</f>
        <v>0</v>
      </c>
      <c r="AA144" s="4">
        <f>IF(J144=0,H144,0)</f>
        <v>0</v>
      </c>
      <c r="AB144" s="4">
        <f>IF(L144=0,H144,0)</f>
        <v>0</v>
      </c>
      <c r="AC144" s="4"/>
      <c r="AD144" s="3"/>
      <c r="AE144" s="2" t="str">
        <f ca="1">IF(AND(N144&gt;1,(N144+$AE$3+O144)&lt;$B$3),$B$3-N144+1111111,".")</f>
        <v>.</v>
      </c>
      <c r="AF144" s="1" t="str">
        <f>IF(A144&gt;1,"Y","N")</f>
        <v>Y</v>
      </c>
      <c r="AG144" s="1" t="str">
        <f>IF(L144&gt;1,"Y","N")</f>
        <v>Y</v>
      </c>
      <c r="AH144" s="1" t="str">
        <f>IF(N144&gt;1,"Y","N")</f>
        <v>Y</v>
      </c>
      <c r="AI144" s="1" t="str">
        <f>IF(O144&gt;1,"Y","N")</f>
        <v>Y</v>
      </c>
      <c r="AJ144" s="1" t="str">
        <f>CONCATENATE(AF144,AG144,D144,AH144,AI144)</f>
        <v>YYx259xYY</v>
      </c>
    </row>
    <row r="145" spans="1:36" s="1" customFormat="1" x14ac:dyDescent="0.25">
      <c r="A145" s="31">
        <v>42898</v>
      </c>
      <c r="B145" s="24"/>
      <c r="C145" s="23" t="s">
        <v>412</v>
      </c>
      <c r="D145" s="22" t="s">
        <v>411</v>
      </c>
      <c r="E145" s="21">
        <v>0.15</v>
      </c>
      <c r="G145" s="20"/>
      <c r="H145" s="19">
        <f>E145/0.0418425</f>
        <v>3.5848718408316902</v>
      </c>
      <c r="I145" s="18">
        <f>J145/100*4</f>
        <v>0.6</v>
      </c>
      <c r="J145" s="17">
        <v>15</v>
      </c>
      <c r="K145" s="16">
        <f>IF(J145&gt;1,J145-H145-I145,0)</f>
        <v>10.81512815916831</v>
      </c>
      <c r="L145" s="15">
        <v>42909</v>
      </c>
      <c r="M145" s="14"/>
      <c r="N145" s="29">
        <v>42920</v>
      </c>
      <c r="O145" s="12">
        <v>42925</v>
      </c>
      <c r="P145" s="11" t="s">
        <v>2990</v>
      </c>
      <c r="Q145" s="10"/>
      <c r="R145" s="10"/>
      <c r="S145" s="10"/>
      <c r="T145" s="10"/>
      <c r="U145" s="9"/>
      <c r="V145" s="8"/>
      <c r="W145" s="7">
        <v>932</v>
      </c>
      <c r="X145" s="4"/>
      <c r="Y145" s="6">
        <v>15</v>
      </c>
      <c r="Z145" s="5">
        <f>IF(Y145&gt;0,Y145-J145,".")</f>
        <v>0</v>
      </c>
      <c r="AA145" s="4">
        <f>IF(J145=0,H145,0)</f>
        <v>0</v>
      </c>
      <c r="AB145" s="4">
        <f>IF(L145=0,H145,0)</f>
        <v>0</v>
      </c>
      <c r="AC145" s="4"/>
      <c r="AD145" s="3"/>
      <c r="AE145" s="2" t="str">
        <f ca="1">IF(AND(N145&gt;1,(N145+$AE$3+O145)&lt;$B$3),$B$3-N145+1111111,".")</f>
        <v>.</v>
      </c>
      <c r="AF145" s="1" t="str">
        <f>IF(A145&gt;1,"Y","N")</f>
        <v>Y</v>
      </c>
      <c r="AG145" s="1" t="str">
        <f>IF(L145&gt;1,"Y","N")</f>
        <v>Y</v>
      </c>
      <c r="AH145" s="1" t="str">
        <f>IF(N145&gt;1,"Y","N")</f>
        <v>Y</v>
      </c>
      <c r="AI145" s="1" t="str">
        <f>IF(O145&gt;1,"Y","N")</f>
        <v>Y</v>
      </c>
      <c r="AJ145" s="1" t="str">
        <f>CONCATENATE(AF145,AG145,D145,AH145,AI145)</f>
        <v>YYx259xYY</v>
      </c>
    </row>
    <row r="146" spans="1:36" s="1" customFormat="1" x14ac:dyDescent="0.25">
      <c r="A146" s="31">
        <v>42898</v>
      </c>
      <c r="B146" s="24"/>
      <c r="C146" s="23" t="s">
        <v>412</v>
      </c>
      <c r="D146" s="22" t="s">
        <v>411</v>
      </c>
      <c r="E146" s="21">
        <v>0.15</v>
      </c>
      <c r="G146" s="20"/>
      <c r="H146" s="19">
        <f>E146/0.0418425</f>
        <v>3.5848718408316902</v>
      </c>
      <c r="I146" s="18">
        <f>J146/100*4</f>
        <v>0.6</v>
      </c>
      <c r="J146" s="17">
        <v>15</v>
      </c>
      <c r="K146" s="16">
        <f>IF(J146&gt;1,J146-H146-I146,0)</f>
        <v>10.81512815916831</v>
      </c>
      <c r="L146" s="15">
        <v>42909</v>
      </c>
      <c r="M146" s="14"/>
      <c r="N146" s="29">
        <v>42920</v>
      </c>
      <c r="O146" s="12">
        <v>42925</v>
      </c>
      <c r="P146" s="11" t="s">
        <v>2990</v>
      </c>
      <c r="Q146" s="10"/>
      <c r="R146" s="10"/>
      <c r="S146" s="10"/>
      <c r="T146" s="10"/>
      <c r="U146" s="9"/>
      <c r="V146" s="8"/>
      <c r="W146" s="7">
        <v>932</v>
      </c>
      <c r="X146" s="4"/>
      <c r="Y146" s="6">
        <v>15</v>
      </c>
      <c r="Z146" s="5">
        <f>IF(Y146&gt;0,Y146-J146,".")</f>
        <v>0</v>
      </c>
      <c r="AA146" s="4">
        <f>IF(J146=0,H146,0)</f>
        <v>0</v>
      </c>
      <c r="AB146" s="4">
        <f>IF(L146=0,H146,0)</f>
        <v>0</v>
      </c>
      <c r="AC146" s="4"/>
      <c r="AD146" s="3"/>
      <c r="AE146" s="2" t="str">
        <f ca="1">IF(AND(N146&gt;1,(N146+$AE$3+O146)&lt;$B$3),$B$3-N146+1111111,".")</f>
        <v>.</v>
      </c>
      <c r="AF146" s="1" t="str">
        <f>IF(A146&gt;1,"Y","N")</f>
        <v>Y</v>
      </c>
      <c r="AG146" s="1" t="str">
        <f>IF(L146&gt;1,"Y","N")</f>
        <v>Y</v>
      </c>
      <c r="AH146" s="1" t="str">
        <f>IF(N146&gt;1,"Y","N")</f>
        <v>Y</v>
      </c>
      <c r="AI146" s="1" t="str">
        <f>IF(O146&gt;1,"Y","N")</f>
        <v>Y</v>
      </c>
      <c r="AJ146" s="1" t="str">
        <f>CONCATENATE(AF146,AG146,D146,AH146,AI146)</f>
        <v>YYx259xYY</v>
      </c>
    </row>
    <row r="147" spans="1:36" s="1" customFormat="1" x14ac:dyDescent="0.25">
      <c r="A147" s="31">
        <v>42898</v>
      </c>
      <c r="B147" s="24"/>
      <c r="C147" s="23" t="s">
        <v>412</v>
      </c>
      <c r="D147" s="22" t="s">
        <v>411</v>
      </c>
      <c r="E147" s="21">
        <v>0.15</v>
      </c>
      <c r="G147" s="20"/>
      <c r="H147" s="19">
        <f>E147/0.0418425</f>
        <v>3.5848718408316902</v>
      </c>
      <c r="I147" s="18">
        <f>J147/100*4</f>
        <v>0.6</v>
      </c>
      <c r="J147" s="17">
        <v>15</v>
      </c>
      <c r="K147" s="16">
        <f>IF(J147&gt;1,J147-H147-I147,0)</f>
        <v>10.81512815916831</v>
      </c>
      <c r="L147" s="15">
        <v>42909</v>
      </c>
      <c r="M147" s="14"/>
      <c r="N147" s="29">
        <v>42920</v>
      </c>
      <c r="O147" s="12">
        <v>42925</v>
      </c>
      <c r="P147" s="11" t="s">
        <v>2990</v>
      </c>
      <c r="Q147" s="10"/>
      <c r="R147" s="10"/>
      <c r="S147" s="10"/>
      <c r="T147" s="10"/>
      <c r="U147" s="9"/>
      <c r="V147" s="8"/>
      <c r="W147" s="7">
        <v>932</v>
      </c>
      <c r="X147" s="4"/>
      <c r="Y147" s="6">
        <v>15</v>
      </c>
      <c r="Z147" s="5">
        <f>IF(Y147&gt;0,Y147-J147,".")</f>
        <v>0</v>
      </c>
      <c r="AA147" s="4">
        <f>IF(J147=0,H147,0)</f>
        <v>0</v>
      </c>
      <c r="AB147" s="4">
        <f>IF(L147=0,H147,0)</f>
        <v>0</v>
      </c>
      <c r="AC147" s="4"/>
      <c r="AD147" s="3"/>
      <c r="AE147" s="2" t="str">
        <f ca="1">IF(AND(N147&gt;1,(N147+$AE$3+O147)&lt;$B$3),$B$3-N147+1111111,".")</f>
        <v>.</v>
      </c>
      <c r="AF147" s="1" t="str">
        <f>IF(A147&gt;1,"Y","N")</f>
        <v>Y</v>
      </c>
      <c r="AG147" s="1" t="str">
        <f>IF(L147&gt;1,"Y","N")</f>
        <v>Y</v>
      </c>
      <c r="AH147" s="1" t="str">
        <f>IF(N147&gt;1,"Y","N")</f>
        <v>Y</v>
      </c>
      <c r="AI147" s="1" t="str">
        <f>IF(O147&gt;1,"Y","N")</f>
        <v>Y</v>
      </c>
      <c r="AJ147" s="1" t="str">
        <f>CONCATENATE(AF147,AG147,D147,AH147,AI147)</f>
        <v>YYx259xYY</v>
      </c>
    </row>
    <row r="148" spans="1:36" s="1" customFormat="1" x14ac:dyDescent="0.25">
      <c r="A148" s="31">
        <v>42898</v>
      </c>
      <c r="B148" s="24"/>
      <c r="C148" s="23" t="s">
        <v>412</v>
      </c>
      <c r="D148" s="22" t="s">
        <v>411</v>
      </c>
      <c r="E148" s="21">
        <v>0.15</v>
      </c>
      <c r="G148" s="20"/>
      <c r="H148" s="19">
        <f>E148/0.0418425</f>
        <v>3.5848718408316902</v>
      </c>
      <c r="I148" s="18">
        <f>J148/100*4</f>
        <v>0.6</v>
      </c>
      <c r="J148" s="17">
        <v>15</v>
      </c>
      <c r="K148" s="16">
        <f>IF(J148&gt;1,J148-H148-I148,0)</f>
        <v>10.81512815916831</v>
      </c>
      <c r="L148" s="15">
        <v>42909</v>
      </c>
      <c r="M148" s="14"/>
      <c r="N148" s="29">
        <v>42920</v>
      </c>
      <c r="O148" s="12">
        <v>42925</v>
      </c>
      <c r="P148" s="11" t="s">
        <v>2990</v>
      </c>
      <c r="Q148" s="10"/>
      <c r="R148" s="10"/>
      <c r="S148" s="10"/>
      <c r="T148" s="10"/>
      <c r="U148" s="9"/>
      <c r="V148" s="8"/>
      <c r="W148" s="7">
        <v>932</v>
      </c>
      <c r="X148" s="4"/>
      <c r="Y148" s="6">
        <v>15</v>
      </c>
      <c r="Z148" s="5">
        <f>IF(Y148&gt;0,Y148-J148,".")</f>
        <v>0</v>
      </c>
      <c r="AA148" s="4">
        <f>IF(J148=0,H148,0)</f>
        <v>0</v>
      </c>
      <c r="AB148" s="4">
        <f>IF(L148=0,H148,0)</f>
        <v>0</v>
      </c>
      <c r="AC148" s="4"/>
      <c r="AD148" s="3"/>
      <c r="AE148" s="2" t="str">
        <f ca="1">IF(AND(N148&gt;1,(N148+$AE$3+O148)&lt;$B$3),$B$3-N148+1111111,".")</f>
        <v>.</v>
      </c>
      <c r="AF148" s="1" t="str">
        <f>IF(A148&gt;1,"Y","N")</f>
        <v>Y</v>
      </c>
      <c r="AG148" s="1" t="str">
        <f>IF(L148&gt;1,"Y","N")</f>
        <v>Y</v>
      </c>
      <c r="AH148" s="1" t="str">
        <f>IF(N148&gt;1,"Y","N")</f>
        <v>Y</v>
      </c>
      <c r="AI148" s="1" t="str">
        <f>IF(O148&gt;1,"Y","N")</f>
        <v>Y</v>
      </c>
      <c r="AJ148" s="1" t="str">
        <f>CONCATENATE(AF148,AG148,D148,AH148,AI148)</f>
        <v>YYx259xYY</v>
      </c>
    </row>
    <row r="149" spans="1:36" s="1" customFormat="1" x14ac:dyDescent="0.25">
      <c r="A149" s="31">
        <v>42898</v>
      </c>
      <c r="B149" s="24"/>
      <c r="C149" s="23" t="s">
        <v>412</v>
      </c>
      <c r="D149" s="22" t="s">
        <v>411</v>
      </c>
      <c r="E149" s="21">
        <v>0.15</v>
      </c>
      <c r="G149" s="20"/>
      <c r="H149" s="19">
        <f>E149/0.0418425</f>
        <v>3.5848718408316902</v>
      </c>
      <c r="I149" s="18">
        <f>J149/100*4</f>
        <v>0.6</v>
      </c>
      <c r="J149" s="17">
        <v>15</v>
      </c>
      <c r="K149" s="16">
        <f>IF(J149&gt;1,J149-H149-I149,0)</f>
        <v>10.81512815916831</v>
      </c>
      <c r="L149" s="15">
        <v>42909</v>
      </c>
      <c r="M149" s="14"/>
      <c r="N149" s="29">
        <v>42920</v>
      </c>
      <c r="O149" s="12">
        <v>42925</v>
      </c>
      <c r="P149" s="11" t="s">
        <v>2990</v>
      </c>
      <c r="Q149" s="10"/>
      <c r="R149" s="10"/>
      <c r="S149" s="10"/>
      <c r="T149" s="10"/>
      <c r="U149" s="9"/>
      <c r="V149" s="8"/>
      <c r="W149" s="7">
        <v>932</v>
      </c>
      <c r="X149" s="4"/>
      <c r="Y149" s="6">
        <v>15</v>
      </c>
      <c r="Z149" s="5">
        <f>IF(Y149&gt;0,Y149-J149,".")</f>
        <v>0</v>
      </c>
      <c r="AA149" s="4">
        <f>IF(J149=0,H149,0)</f>
        <v>0</v>
      </c>
      <c r="AB149" s="4">
        <f>IF(L149=0,H149,0)</f>
        <v>0</v>
      </c>
      <c r="AC149" s="4"/>
      <c r="AD149" s="3"/>
      <c r="AE149" s="2" t="str">
        <f ca="1">IF(AND(N149&gt;1,(N149+$AE$3+O149)&lt;$B$3),$B$3-N149+1111111,".")</f>
        <v>.</v>
      </c>
      <c r="AF149" s="1" t="str">
        <f>IF(A149&gt;1,"Y","N")</f>
        <v>Y</v>
      </c>
      <c r="AG149" s="1" t="str">
        <f>IF(L149&gt;1,"Y","N")</f>
        <v>Y</v>
      </c>
      <c r="AH149" s="1" t="str">
        <f>IF(N149&gt;1,"Y","N")</f>
        <v>Y</v>
      </c>
      <c r="AI149" s="1" t="str">
        <f>IF(O149&gt;1,"Y","N")</f>
        <v>Y</v>
      </c>
      <c r="AJ149" s="1" t="str">
        <f>CONCATENATE(AF149,AG149,D149,AH149,AI149)</f>
        <v>YYx259xYY</v>
      </c>
    </row>
    <row r="150" spans="1:36" s="1" customFormat="1" x14ac:dyDescent="0.25">
      <c r="A150" s="31">
        <v>42898</v>
      </c>
      <c r="B150" s="24"/>
      <c r="C150" s="23" t="s">
        <v>412</v>
      </c>
      <c r="D150" s="22" t="s">
        <v>411</v>
      </c>
      <c r="E150" s="21">
        <v>0.15</v>
      </c>
      <c r="G150" s="20"/>
      <c r="H150" s="19">
        <f>E150/0.0418425</f>
        <v>3.5848718408316902</v>
      </c>
      <c r="I150" s="18">
        <f>J150/100*4</f>
        <v>0.6</v>
      </c>
      <c r="J150" s="17">
        <v>15</v>
      </c>
      <c r="K150" s="16">
        <f>IF(J150&gt;1,J150-H150-I150,0)</f>
        <v>10.81512815916831</v>
      </c>
      <c r="L150" s="15">
        <v>42909</v>
      </c>
      <c r="M150" s="14"/>
      <c r="N150" s="29">
        <v>42920</v>
      </c>
      <c r="O150" s="12">
        <v>42925</v>
      </c>
      <c r="P150" s="11" t="s">
        <v>2990</v>
      </c>
      <c r="Q150" s="10"/>
      <c r="R150" s="10"/>
      <c r="S150" s="10"/>
      <c r="T150" s="10"/>
      <c r="U150" s="9"/>
      <c r="V150" s="8"/>
      <c r="W150" s="7">
        <v>932</v>
      </c>
      <c r="X150" s="4"/>
      <c r="Y150" s="6">
        <v>15</v>
      </c>
      <c r="Z150" s="5">
        <f>IF(Y150&gt;0,Y150-J150,".")</f>
        <v>0</v>
      </c>
      <c r="AA150" s="4">
        <f>IF(J150=0,H150,0)</f>
        <v>0</v>
      </c>
      <c r="AB150" s="4">
        <f>IF(L150=0,H150,0)</f>
        <v>0</v>
      </c>
      <c r="AC150" s="4"/>
      <c r="AD150" s="3"/>
      <c r="AE150" s="2" t="str">
        <f ca="1">IF(AND(N150&gt;1,(N150+$AE$3+O150)&lt;$B$3),$B$3-N150+1111111,".")</f>
        <v>.</v>
      </c>
      <c r="AF150" s="1" t="str">
        <f>IF(A150&gt;1,"Y","N")</f>
        <v>Y</v>
      </c>
      <c r="AG150" s="1" t="str">
        <f>IF(L150&gt;1,"Y","N")</f>
        <v>Y</v>
      </c>
      <c r="AH150" s="1" t="str">
        <f>IF(N150&gt;1,"Y","N")</f>
        <v>Y</v>
      </c>
      <c r="AI150" s="1" t="str">
        <f>IF(O150&gt;1,"Y","N")</f>
        <v>Y</v>
      </c>
      <c r="AJ150" s="1" t="str">
        <f>CONCATENATE(AF150,AG150,D150,AH150,AI150)</f>
        <v>YYx259xYY</v>
      </c>
    </row>
    <row r="151" spans="1:36" s="1" customFormat="1" x14ac:dyDescent="0.25">
      <c r="A151" s="31">
        <v>42898</v>
      </c>
      <c r="B151" s="24"/>
      <c r="C151" s="23" t="s">
        <v>412</v>
      </c>
      <c r="D151" s="22" t="s">
        <v>411</v>
      </c>
      <c r="E151" s="21">
        <v>0.15</v>
      </c>
      <c r="G151" s="20"/>
      <c r="H151" s="19">
        <f>E151/0.0418425</f>
        <v>3.5848718408316902</v>
      </c>
      <c r="I151" s="18">
        <f>J151/100*4</f>
        <v>0.6</v>
      </c>
      <c r="J151" s="17">
        <v>15</v>
      </c>
      <c r="K151" s="16">
        <f>IF(J151&gt;1,J151-H151-I151,0)</f>
        <v>10.81512815916831</v>
      </c>
      <c r="L151" s="15">
        <v>42909</v>
      </c>
      <c r="M151" s="14"/>
      <c r="N151" s="29">
        <v>42920</v>
      </c>
      <c r="O151" s="12">
        <v>42925</v>
      </c>
      <c r="P151" s="11" t="s">
        <v>2990</v>
      </c>
      <c r="Q151" s="10"/>
      <c r="R151" s="10"/>
      <c r="S151" s="10"/>
      <c r="T151" s="10"/>
      <c r="U151" s="9"/>
      <c r="V151" s="8"/>
      <c r="W151" s="7">
        <v>932</v>
      </c>
      <c r="X151" s="4"/>
      <c r="Y151" s="6">
        <v>15</v>
      </c>
      <c r="Z151" s="5">
        <f>IF(Y151&gt;0,Y151-J151,".")</f>
        <v>0</v>
      </c>
      <c r="AA151" s="4">
        <f>IF(J151=0,H151,0)</f>
        <v>0</v>
      </c>
      <c r="AB151" s="4">
        <f>IF(L151=0,H151,0)</f>
        <v>0</v>
      </c>
      <c r="AC151" s="4"/>
      <c r="AD151" s="3"/>
      <c r="AE151" s="2" t="str">
        <f ca="1">IF(AND(N151&gt;1,(N151+$AE$3+O151)&lt;$B$3),$B$3-N151+1111111,".")</f>
        <v>.</v>
      </c>
      <c r="AF151" s="1" t="str">
        <f>IF(A151&gt;1,"Y","N")</f>
        <v>Y</v>
      </c>
      <c r="AG151" s="1" t="str">
        <f>IF(L151&gt;1,"Y","N")</f>
        <v>Y</v>
      </c>
      <c r="AH151" s="1" t="str">
        <f>IF(N151&gt;1,"Y","N")</f>
        <v>Y</v>
      </c>
      <c r="AI151" s="1" t="str">
        <f>IF(O151&gt;1,"Y","N")</f>
        <v>Y</v>
      </c>
      <c r="AJ151" s="1" t="str">
        <f>CONCATENATE(AF151,AG151,D151,AH151,AI151)</f>
        <v>YYx259xYY</v>
      </c>
    </row>
    <row r="152" spans="1:36" s="1" customFormat="1" x14ac:dyDescent="0.25">
      <c r="A152" s="31">
        <v>42898</v>
      </c>
      <c r="B152" s="24"/>
      <c r="C152" s="23" t="s">
        <v>412</v>
      </c>
      <c r="D152" s="22" t="s">
        <v>411</v>
      </c>
      <c r="E152" s="21">
        <v>0.15</v>
      </c>
      <c r="G152" s="20"/>
      <c r="H152" s="19">
        <f>E152/0.0418425</f>
        <v>3.5848718408316902</v>
      </c>
      <c r="I152" s="18">
        <f>J152/100*4</f>
        <v>0.6</v>
      </c>
      <c r="J152" s="17">
        <v>15</v>
      </c>
      <c r="K152" s="16">
        <f>IF(J152&gt;1,J152-H152-I152,0)</f>
        <v>10.81512815916831</v>
      </c>
      <c r="L152" s="15">
        <v>42909</v>
      </c>
      <c r="M152" s="14"/>
      <c r="N152" s="29">
        <v>42963</v>
      </c>
      <c r="O152" s="12">
        <v>42963</v>
      </c>
      <c r="P152" s="11" t="s">
        <v>2426</v>
      </c>
      <c r="Q152" s="10"/>
      <c r="R152" s="10"/>
      <c r="S152" s="10"/>
      <c r="T152" s="10"/>
      <c r="U152" s="9">
        <v>6909651341</v>
      </c>
      <c r="V152" s="8"/>
      <c r="W152" s="7">
        <v>1048</v>
      </c>
      <c r="X152" s="4"/>
      <c r="Y152" s="6">
        <v>15</v>
      </c>
      <c r="Z152" s="5">
        <f>IF(Y152&gt;0,Y152-J152,".")</f>
        <v>0</v>
      </c>
      <c r="AA152" s="4">
        <f>IF(J152=0,H152,0)</f>
        <v>0</v>
      </c>
      <c r="AB152" s="4">
        <f>IF(L152=0,H152,0)</f>
        <v>0</v>
      </c>
      <c r="AC152" s="4"/>
      <c r="AD152" s="3"/>
      <c r="AE152" s="2" t="str">
        <f ca="1">IF(AND(N152&gt;1,(N152+$AE$3+O152)&lt;$B$3),$B$3-N152+1111111,".")</f>
        <v>.</v>
      </c>
      <c r="AF152" s="1" t="str">
        <f>IF(A152&gt;1,"Y","N")</f>
        <v>Y</v>
      </c>
      <c r="AG152" s="1" t="str">
        <f>IF(L152&gt;1,"Y","N")</f>
        <v>Y</v>
      </c>
      <c r="AH152" s="1" t="str">
        <f>IF(N152&gt;1,"Y","N")</f>
        <v>Y</v>
      </c>
      <c r="AI152" s="1" t="str">
        <f>IF(O152&gt;1,"Y","N")</f>
        <v>Y</v>
      </c>
      <c r="AJ152" s="1" t="str">
        <f>CONCATENATE(AF152,AG152,D152,AH152,AI152)</f>
        <v>YYx259xYY</v>
      </c>
    </row>
    <row r="153" spans="1:36" s="1" customFormat="1" x14ac:dyDescent="0.25">
      <c r="A153" s="31">
        <v>42898</v>
      </c>
      <c r="B153" s="24"/>
      <c r="C153" s="23" t="s">
        <v>412</v>
      </c>
      <c r="D153" s="22" t="s">
        <v>411</v>
      </c>
      <c r="E153" s="21">
        <v>0.15</v>
      </c>
      <c r="G153" s="20"/>
      <c r="H153" s="19">
        <f>E153/0.0418425</f>
        <v>3.5848718408316902</v>
      </c>
      <c r="I153" s="18">
        <f>J153/100*4</f>
        <v>0.6</v>
      </c>
      <c r="J153" s="17">
        <v>15</v>
      </c>
      <c r="K153" s="16">
        <f>IF(J153&gt;1,J153-H153-I153,0)</f>
        <v>10.81512815916831</v>
      </c>
      <c r="L153" s="15">
        <v>42909</v>
      </c>
      <c r="M153" s="14"/>
      <c r="N153" s="29">
        <v>42978</v>
      </c>
      <c r="O153" s="12">
        <v>42979</v>
      </c>
      <c r="P153" s="11" t="s">
        <v>2231</v>
      </c>
      <c r="Q153" s="10"/>
      <c r="R153" s="10"/>
      <c r="S153" s="10"/>
      <c r="T153" s="10"/>
      <c r="U153" s="9"/>
      <c r="V153" s="8"/>
      <c r="W153" s="7">
        <v>1095</v>
      </c>
      <c r="X153" s="4"/>
      <c r="Y153" s="6">
        <v>15</v>
      </c>
      <c r="Z153" s="5">
        <f>IF(Y153&gt;0,Y153-J153,".")</f>
        <v>0</v>
      </c>
      <c r="AA153" s="4">
        <f>IF(J153=0,H153,0)</f>
        <v>0</v>
      </c>
      <c r="AB153" s="4">
        <f>IF(L153=0,H153,0)</f>
        <v>0</v>
      </c>
      <c r="AC153" s="4"/>
      <c r="AD153" s="3"/>
      <c r="AE153" s="2" t="str">
        <f ca="1">IF(AND(N153&gt;1,(N153+$AE$3+O153)&lt;$B$3),$B$3-N153+1111111,".")</f>
        <v>.</v>
      </c>
      <c r="AF153" s="1" t="str">
        <f>IF(A153&gt;1,"Y","N")</f>
        <v>Y</v>
      </c>
      <c r="AG153" s="1" t="str">
        <f>IF(L153&gt;1,"Y","N")</f>
        <v>Y</v>
      </c>
      <c r="AH153" s="1" t="str">
        <f>IF(N153&gt;1,"Y","N")</f>
        <v>Y</v>
      </c>
      <c r="AI153" s="1" t="str">
        <f>IF(O153&gt;1,"Y","N")</f>
        <v>Y</v>
      </c>
      <c r="AJ153" s="1" t="str">
        <f>CONCATENATE(AF153,AG153,D153,AH153,AI153)</f>
        <v>YYx259xYY</v>
      </c>
    </row>
    <row r="154" spans="1:36" s="1" customFormat="1" x14ac:dyDescent="0.25">
      <c r="A154" s="31">
        <v>42898</v>
      </c>
      <c r="B154" s="24"/>
      <c r="C154" s="23" t="s">
        <v>412</v>
      </c>
      <c r="D154" s="22" t="s">
        <v>411</v>
      </c>
      <c r="E154" s="21">
        <v>0.15</v>
      </c>
      <c r="G154" s="20"/>
      <c r="H154" s="19">
        <f>E154/0.0418425</f>
        <v>3.5848718408316902</v>
      </c>
      <c r="I154" s="18">
        <f>J154/100*4</f>
        <v>0.6</v>
      </c>
      <c r="J154" s="17">
        <v>15</v>
      </c>
      <c r="K154" s="16">
        <f>IF(J154&gt;1,J154-H154-I154,0)</f>
        <v>10.81512815916831</v>
      </c>
      <c r="L154" s="15">
        <v>42909</v>
      </c>
      <c r="M154" s="14"/>
      <c r="N154" s="29">
        <v>43000</v>
      </c>
      <c r="O154" s="12">
        <v>43002</v>
      </c>
      <c r="P154" s="11" t="s">
        <v>1863</v>
      </c>
      <c r="Q154" s="10"/>
      <c r="R154" s="10"/>
      <c r="S154" s="10"/>
      <c r="T154" s="10"/>
      <c r="U154" s="9" t="s">
        <v>1864</v>
      </c>
      <c r="V154" s="8"/>
      <c r="W154" s="7">
        <v>1166</v>
      </c>
      <c r="X154" s="4"/>
      <c r="Y154" s="6">
        <v>15</v>
      </c>
      <c r="Z154" s="5">
        <f>IF(Y154&gt;0,Y154-J154,".")</f>
        <v>0</v>
      </c>
      <c r="AA154" s="4">
        <f>IF(J154=0,H154,0)</f>
        <v>0</v>
      </c>
      <c r="AB154" s="4">
        <f>IF(L154=0,H154,0)</f>
        <v>0</v>
      </c>
      <c r="AC154" s="4"/>
      <c r="AD154" s="3"/>
      <c r="AE154" s="2" t="str">
        <f ca="1">IF(AND(N154&gt;1,(N154+$AE$3+O154)&lt;$B$3),$B$3-N154+1111111,".")</f>
        <v>.</v>
      </c>
      <c r="AF154" s="1" t="str">
        <f>IF(A154&gt;1,"Y","N")</f>
        <v>Y</v>
      </c>
      <c r="AG154" s="1" t="str">
        <f>IF(L154&gt;1,"Y","N")</f>
        <v>Y</v>
      </c>
      <c r="AH154" s="1" t="str">
        <f>IF(N154&gt;1,"Y","N")</f>
        <v>Y</v>
      </c>
      <c r="AI154" s="1" t="str">
        <f>IF(O154&gt;1,"Y","N")</f>
        <v>Y</v>
      </c>
      <c r="AJ154" s="1" t="str">
        <f>CONCATENATE(AF154,AG154,D154,AH154,AI154)</f>
        <v>YYx259xYY</v>
      </c>
    </row>
    <row r="155" spans="1:36" s="1" customFormat="1" x14ac:dyDescent="0.25">
      <c r="A155" s="31">
        <v>42352</v>
      </c>
      <c r="B155" s="24"/>
      <c r="C155" s="23" t="s">
        <v>780</v>
      </c>
      <c r="D155" s="22" t="s">
        <v>779</v>
      </c>
      <c r="E155" s="21">
        <v>0.158</v>
      </c>
      <c r="G155" s="20"/>
      <c r="H155" s="19">
        <f>E155/0.03963</f>
        <v>3.9868786273025489</v>
      </c>
      <c r="I155" s="32">
        <f>J155/100*4</f>
        <v>0.6</v>
      </c>
      <c r="J155" s="17">
        <v>15</v>
      </c>
      <c r="K155" s="16">
        <f>IF(J155&gt;1,J155-H155-I155,0)</f>
        <v>10.413121372697452</v>
      </c>
      <c r="L155" s="15">
        <v>42381</v>
      </c>
      <c r="M155" s="14"/>
      <c r="N155" s="29">
        <v>43056</v>
      </c>
      <c r="O155" s="12">
        <v>43058</v>
      </c>
      <c r="P155" s="11" t="s">
        <v>996</v>
      </c>
      <c r="Q155" s="10"/>
      <c r="R155" s="10"/>
      <c r="S155" s="10"/>
      <c r="T155" s="10"/>
      <c r="U155" s="9">
        <v>6910372478</v>
      </c>
      <c r="V155" s="8"/>
      <c r="W155" s="7">
        <v>1337</v>
      </c>
      <c r="X155" s="4"/>
      <c r="Y155" s="6">
        <v>15</v>
      </c>
      <c r="Z155" s="5">
        <f>IF(Y155&gt;0,Y155-J155,".")</f>
        <v>0</v>
      </c>
      <c r="AA155" s="4">
        <f>IF(J155=0,H155,0)</f>
        <v>0</v>
      </c>
      <c r="AB155" s="4">
        <f>IF(L155=0,H155,0)</f>
        <v>0</v>
      </c>
      <c r="AC155" s="4"/>
      <c r="AD155" s="3"/>
      <c r="AE155" s="2" t="str">
        <f ca="1">IF(AND(N155&gt;1,(N155+$AE$3+O155)&lt;$B$3),$B$3-N155+1111111,".")</f>
        <v>.</v>
      </c>
      <c r="AF155" s="1" t="str">
        <f>IF(A155&gt;1,"Y","N")</f>
        <v>Y</v>
      </c>
      <c r="AG155" s="1" t="str">
        <f>IF(L155&gt;1,"Y","N")</f>
        <v>Y</v>
      </c>
      <c r="AH155" s="1" t="str">
        <f>IF(N155&gt;1,"Y","N")</f>
        <v>Y</v>
      </c>
      <c r="AI155" s="1" t="str">
        <f>IF(O155&gt;1,"Y","N")</f>
        <v>Y</v>
      </c>
      <c r="AJ155" s="1" t="str">
        <f>CONCATENATE(AF155,AG155,D155,AH155,AI155)</f>
        <v>YYx434xYY</v>
      </c>
    </row>
    <row r="156" spans="1:36" s="1" customFormat="1" x14ac:dyDescent="0.25">
      <c r="A156" s="31">
        <v>42352</v>
      </c>
      <c r="B156" s="24"/>
      <c r="C156" s="23" t="s">
        <v>780</v>
      </c>
      <c r="D156" s="22" t="s">
        <v>779</v>
      </c>
      <c r="E156" s="21">
        <v>0.158</v>
      </c>
      <c r="G156" s="20"/>
      <c r="H156" s="19">
        <f>E156/0.03963</f>
        <v>3.9868786273025489</v>
      </c>
      <c r="I156" s="32">
        <f>J156/100*4</f>
        <v>0.6</v>
      </c>
      <c r="J156" s="17">
        <v>15</v>
      </c>
      <c r="K156" s="16">
        <f>IF(J156&gt;1,J156-H156-I156,0)</f>
        <v>10.413121372697452</v>
      </c>
      <c r="L156" s="15">
        <v>42381</v>
      </c>
      <c r="M156" s="14"/>
      <c r="N156" s="29">
        <v>43056</v>
      </c>
      <c r="O156" s="12">
        <v>43058</v>
      </c>
      <c r="P156" s="11" t="s">
        <v>996</v>
      </c>
      <c r="Q156" s="10"/>
      <c r="R156" s="10"/>
      <c r="S156" s="10"/>
      <c r="T156" s="10"/>
      <c r="U156" s="9"/>
      <c r="V156" s="8"/>
      <c r="W156" s="7">
        <v>1337</v>
      </c>
      <c r="X156" s="4"/>
      <c r="Y156" s="6">
        <v>15</v>
      </c>
      <c r="Z156" s="5">
        <f>IF(Y156&gt;0,Y156-J156,".")</f>
        <v>0</v>
      </c>
      <c r="AA156" s="4">
        <f>IF(J156=0,H156,0)</f>
        <v>0</v>
      </c>
      <c r="AB156" s="4">
        <f>IF(L156=0,H156,0)</f>
        <v>0</v>
      </c>
      <c r="AC156" s="4"/>
      <c r="AD156" s="3"/>
      <c r="AE156" s="2" t="str">
        <f ca="1">IF(AND(N156&gt;1,(N156+$AE$3+O156)&lt;$B$3),$B$3-N156+1111111,".")</f>
        <v>.</v>
      </c>
      <c r="AF156" s="1" t="str">
        <f>IF(A156&gt;1,"Y","N")</f>
        <v>Y</v>
      </c>
      <c r="AG156" s="1" t="str">
        <f>IF(L156&gt;1,"Y","N")</f>
        <v>Y</v>
      </c>
      <c r="AH156" s="1" t="str">
        <f>IF(N156&gt;1,"Y","N")</f>
        <v>Y</v>
      </c>
      <c r="AI156" s="1" t="str">
        <f>IF(O156&gt;1,"Y","N")</f>
        <v>Y</v>
      </c>
      <c r="AJ156" s="1" t="str">
        <f>CONCATENATE(AF156,AG156,D156,AH156,AI156)</f>
        <v>YYx434xYY</v>
      </c>
    </row>
    <row r="157" spans="1:36" s="1" customFormat="1" x14ac:dyDescent="0.25">
      <c r="A157" s="31">
        <v>42352</v>
      </c>
      <c r="B157" s="24"/>
      <c r="C157" s="23" t="s">
        <v>780</v>
      </c>
      <c r="D157" s="22" t="s">
        <v>779</v>
      </c>
      <c r="E157" s="21">
        <v>0.158</v>
      </c>
      <c r="G157" s="20"/>
      <c r="H157" s="19">
        <f>E157/0.03963</f>
        <v>3.9868786273025489</v>
      </c>
      <c r="I157" s="32">
        <f>J157/100*4</f>
        <v>0.6</v>
      </c>
      <c r="J157" s="17">
        <v>15</v>
      </c>
      <c r="K157" s="16">
        <f>IF(J157&gt;1,J157-H157-I157,0)</f>
        <v>10.413121372697452</v>
      </c>
      <c r="L157" s="15">
        <v>42381</v>
      </c>
      <c r="M157" s="14"/>
      <c r="N157" s="29">
        <v>43056</v>
      </c>
      <c r="O157" s="12">
        <v>43058</v>
      </c>
      <c r="P157" s="11" t="s">
        <v>996</v>
      </c>
      <c r="Q157" s="10"/>
      <c r="R157" s="10"/>
      <c r="S157" s="10"/>
      <c r="T157" s="10"/>
      <c r="U157" s="9"/>
      <c r="V157" s="8"/>
      <c r="W157" s="7">
        <v>1337</v>
      </c>
      <c r="X157" s="4"/>
      <c r="Y157" s="6">
        <v>15</v>
      </c>
      <c r="Z157" s="5">
        <f>IF(Y157&gt;0,Y157-J157,".")</f>
        <v>0</v>
      </c>
      <c r="AA157" s="4">
        <f>IF(J157=0,H157,0)</f>
        <v>0</v>
      </c>
      <c r="AB157" s="4">
        <f>IF(L157=0,H157,0)</f>
        <v>0</v>
      </c>
      <c r="AC157" s="4"/>
      <c r="AD157" s="3"/>
      <c r="AE157" s="2" t="str">
        <f ca="1">IF(AND(N157&gt;1,(N157+$AE$3+O157)&lt;$B$3),$B$3-N157+1111111,".")</f>
        <v>.</v>
      </c>
      <c r="AF157" s="1" t="str">
        <f>IF(A157&gt;1,"Y","N")</f>
        <v>Y</v>
      </c>
      <c r="AG157" s="1" t="str">
        <f>IF(L157&gt;1,"Y","N")</f>
        <v>Y</v>
      </c>
      <c r="AH157" s="1" t="str">
        <f>IF(N157&gt;1,"Y","N")</f>
        <v>Y</v>
      </c>
      <c r="AI157" s="1" t="str">
        <f>IF(O157&gt;1,"Y","N")</f>
        <v>Y</v>
      </c>
      <c r="AJ157" s="1" t="str">
        <f>CONCATENATE(AF157,AG157,D157,AH157,AI157)</f>
        <v>YYx434xYY</v>
      </c>
    </row>
    <row r="158" spans="1:36" s="1" customFormat="1" x14ac:dyDescent="0.25">
      <c r="A158" s="31">
        <v>42352</v>
      </c>
      <c r="B158" s="24"/>
      <c r="C158" s="23" t="s">
        <v>780</v>
      </c>
      <c r="D158" s="22" t="s">
        <v>779</v>
      </c>
      <c r="E158" s="21">
        <v>0.158</v>
      </c>
      <c r="G158" s="20"/>
      <c r="H158" s="19">
        <f>E158/0.03963</f>
        <v>3.9868786273025489</v>
      </c>
      <c r="I158" s="32">
        <f>J158/100*4</f>
        <v>0.6</v>
      </c>
      <c r="J158" s="17">
        <v>15</v>
      </c>
      <c r="K158" s="16">
        <f>IF(J158&gt;1,J158-H158-I158,0)</f>
        <v>10.413121372697452</v>
      </c>
      <c r="L158" s="15">
        <v>42381</v>
      </c>
      <c r="M158" s="14"/>
      <c r="N158" s="29">
        <v>43056</v>
      </c>
      <c r="O158" s="12">
        <v>43058</v>
      </c>
      <c r="P158" s="11" t="s">
        <v>996</v>
      </c>
      <c r="Q158" s="10"/>
      <c r="R158" s="10"/>
      <c r="S158" s="10"/>
      <c r="T158" s="10"/>
      <c r="U158" s="9"/>
      <c r="V158" s="8"/>
      <c r="W158" s="7">
        <v>1337</v>
      </c>
      <c r="X158" s="4"/>
      <c r="Y158" s="6">
        <v>15</v>
      </c>
      <c r="Z158" s="5">
        <f>IF(Y158&gt;0,Y158-J158,".")</f>
        <v>0</v>
      </c>
      <c r="AA158" s="4">
        <f>IF(J158=0,H158,0)</f>
        <v>0</v>
      </c>
      <c r="AB158" s="4">
        <f>IF(L158=0,H158,0)</f>
        <v>0</v>
      </c>
      <c r="AC158" s="4"/>
      <c r="AD158" s="3"/>
      <c r="AE158" s="2" t="str">
        <f ca="1">IF(AND(N158&gt;1,(N158+$AE$3+O158)&lt;$B$3),$B$3-N158+1111111,".")</f>
        <v>.</v>
      </c>
      <c r="AF158" s="1" t="str">
        <f>IF(A158&gt;1,"Y","N")</f>
        <v>Y</v>
      </c>
      <c r="AG158" s="1" t="str">
        <f>IF(L158&gt;1,"Y","N")</f>
        <v>Y</v>
      </c>
      <c r="AH158" s="1" t="str">
        <f>IF(N158&gt;1,"Y","N")</f>
        <v>Y</v>
      </c>
      <c r="AI158" s="1" t="str">
        <f>IF(O158&gt;1,"Y","N")</f>
        <v>Y</v>
      </c>
      <c r="AJ158" s="1" t="str">
        <f>CONCATENATE(AF158,AG158,D158,AH158,AI158)</f>
        <v>YYx434xYY</v>
      </c>
    </row>
    <row r="159" spans="1:36" s="1" customFormat="1" x14ac:dyDescent="0.25">
      <c r="A159" s="31">
        <v>42352</v>
      </c>
      <c r="B159" s="24"/>
      <c r="C159" s="23" t="s">
        <v>780</v>
      </c>
      <c r="D159" s="22" t="s">
        <v>779</v>
      </c>
      <c r="E159" s="21">
        <v>0.158</v>
      </c>
      <c r="G159" s="20"/>
      <c r="H159" s="19">
        <f>E159/0.03963</f>
        <v>3.9868786273025489</v>
      </c>
      <c r="I159" s="32">
        <f>J159/100*4</f>
        <v>0.6</v>
      </c>
      <c r="J159" s="17">
        <v>15</v>
      </c>
      <c r="K159" s="16">
        <f>IF(J159&gt;1,J159-H159-I159,0)</f>
        <v>10.413121372697452</v>
      </c>
      <c r="L159" s="15">
        <v>42381</v>
      </c>
      <c r="M159" s="14"/>
      <c r="N159" s="29">
        <v>43056</v>
      </c>
      <c r="O159" s="12">
        <v>43058</v>
      </c>
      <c r="P159" s="11" t="s">
        <v>996</v>
      </c>
      <c r="Q159" s="10"/>
      <c r="R159" s="10"/>
      <c r="S159" s="10"/>
      <c r="T159" s="10"/>
      <c r="U159" s="9"/>
      <c r="V159" s="8"/>
      <c r="W159" s="7">
        <v>1337</v>
      </c>
      <c r="X159" s="4"/>
      <c r="Y159" s="6">
        <v>15</v>
      </c>
      <c r="Z159" s="5">
        <f>IF(Y159&gt;0,Y159-J159,".")</f>
        <v>0</v>
      </c>
      <c r="AA159" s="4">
        <f>IF(J159=0,H159,0)</f>
        <v>0</v>
      </c>
      <c r="AB159" s="4">
        <f>IF(L159=0,H159,0)</f>
        <v>0</v>
      </c>
      <c r="AC159" s="4"/>
      <c r="AD159" s="3"/>
      <c r="AE159" s="2" t="str">
        <f ca="1">IF(AND(N159&gt;1,(N159+$AE$3+O159)&lt;$B$3),$B$3-N159+1111111,".")</f>
        <v>.</v>
      </c>
      <c r="AF159" s="1" t="str">
        <f>IF(A159&gt;1,"Y","N")</f>
        <v>Y</v>
      </c>
      <c r="AG159" s="1" t="str">
        <f>IF(L159&gt;1,"Y","N")</f>
        <v>Y</v>
      </c>
      <c r="AH159" s="1" t="str">
        <f>IF(N159&gt;1,"Y","N")</f>
        <v>Y</v>
      </c>
      <c r="AI159" s="1" t="str">
        <f>IF(O159&gt;1,"Y","N")</f>
        <v>Y</v>
      </c>
      <c r="AJ159" s="1" t="str">
        <f>CONCATENATE(AF159,AG159,D159,AH159,AI159)</f>
        <v>YYx434xYY</v>
      </c>
    </row>
    <row r="160" spans="1:36" s="1" customFormat="1" x14ac:dyDescent="0.25">
      <c r="A160" s="31">
        <v>42352</v>
      </c>
      <c r="B160" s="24"/>
      <c r="C160" s="23" t="s">
        <v>780</v>
      </c>
      <c r="D160" s="22" t="s">
        <v>779</v>
      </c>
      <c r="E160" s="21">
        <v>0.158</v>
      </c>
      <c r="G160" s="20"/>
      <c r="H160" s="19">
        <f>E160/0.03963</f>
        <v>3.9868786273025489</v>
      </c>
      <c r="I160" s="32">
        <f>J160/100*4</f>
        <v>0.6</v>
      </c>
      <c r="J160" s="17">
        <v>15</v>
      </c>
      <c r="K160" s="16">
        <f>IF(J160&gt;1,J160-H160-I160,0)</f>
        <v>10.413121372697452</v>
      </c>
      <c r="L160" s="15">
        <v>42381</v>
      </c>
      <c r="M160" s="14"/>
      <c r="N160" s="29">
        <v>43066</v>
      </c>
      <c r="O160" s="12">
        <v>43066</v>
      </c>
      <c r="P160" s="11" t="s">
        <v>778</v>
      </c>
      <c r="Q160" s="10"/>
      <c r="R160" s="10"/>
      <c r="S160" s="10"/>
      <c r="T160" s="10"/>
      <c r="U160" s="9">
        <v>6910372478</v>
      </c>
      <c r="V160" s="8"/>
      <c r="W160" s="7">
        <v>1384</v>
      </c>
      <c r="X160" s="4"/>
      <c r="Y160" s="6">
        <v>15</v>
      </c>
      <c r="Z160" s="5">
        <f>IF(Y160&gt;0,Y160-J160,".")</f>
        <v>0</v>
      </c>
      <c r="AA160" s="4">
        <f>IF(J160=0,H160,0)</f>
        <v>0</v>
      </c>
      <c r="AB160" s="4">
        <f>IF(L160=0,H160,0)</f>
        <v>0</v>
      </c>
      <c r="AC160" s="4"/>
      <c r="AD160" s="3"/>
      <c r="AE160" s="2" t="str">
        <f ca="1">IF(AND(N160&gt;1,(N160+$AE$3+O160)&lt;$B$3),$B$3-N160+1111111,".")</f>
        <v>.</v>
      </c>
      <c r="AF160" s="1" t="str">
        <f>IF(A160&gt;1,"Y","N")</f>
        <v>Y</v>
      </c>
      <c r="AG160" s="1" t="str">
        <f>IF(L160&gt;1,"Y","N")</f>
        <v>Y</v>
      </c>
      <c r="AH160" s="1" t="str">
        <f>IF(N160&gt;1,"Y","N")</f>
        <v>Y</v>
      </c>
      <c r="AI160" s="1" t="str">
        <f>IF(O160&gt;1,"Y","N")</f>
        <v>Y</v>
      </c>
      <c r="AJ160" s="1" t="str">
        <f>CONCATENATE(AF160,AG160,D160,AH160,AI160)</f>
        <v>YYx434xYY</v>
      </c>
    </row>
    <row r="161" spans="1:36" s="1" customFormat="1" x14ac:dyDescent="0.25">
      <c r="A161" s="28">
        <v>41158</v>
      </c>
      <c r="B161" s="27" t="s">
        <v>445</v>
      </c>
      <c r="C161" s="23" t="s">
        <v>444</v>
      </c>
      <c r="D161" s="22" t="s">
        <v>443</v>
      </c>
      <c r="E161" s="21">
        <v>0.42</v>
      </c>
      <c r="G161" s="20"/>
      <c r="H161" s="19">
        <f>E161/0.0490374</f>
        <v>8.5648912870584493</v>
      </c>
      <c r="I161" s="18">
        <f>J161/100*4</f>
        <v>0.6</v>
      </c>
      <c r="J161" s="17">
        <v>15</v>
      </c>
      <c r="K161" s="16">
        <f>IF(J161&gt;1,J161-H161-I161,0)</f>
        <v>5.8351087129415511</v>
      </c>
      <c r="L161" s="15">
        <v>41173</v>
      </c>
      <c r="M161" s="14"/>
      <c r="N161" s="29">
        <v>43078</v>
      </c>
      <c r="O161" s="12">
        <v>43080</v>
      </c>
      <c r="P161" s="11" t="s">
        <v>442</v>
      </c>
      <c r="Q161" s="10"/>
      <c r="R161" s="10"/>
      <c r="S161" s="10"/>
      <c r="T161" s="10"/>
      <c r="U161" s="9"/>
      <c r="V161" s="8"/>
      <c r="W161" s="7">
        <v>1448</v>
      </c>
      <c r="X161" s="4"/>
      <c r="Y161" s="6">
        <v>15</v>
      </c>
      <c r="Z161" s="5">
        <f>IF(Y161&gt;0,Y161-J161,".")</f>
        <v>0</v>
      </c>
      <c r="AA161" s="4">
        <f>IF(J161=0,H161,0)</f>
        <v>0</v>
      </c>
      <c r="AB161" s="4">
        <f>IF(L161=0,H161,0)</f>
        <v>0</v>
      </c>
      <c r="AC161" s="4"/>
      <c r="AD161" s="3"/>
      <c r="AE161" s="2" t="str">
        <f ca="1">IF(AND(N161&gt;1,(N161+$AE$3+O161)&lt;$B$3),$B$3-N161+1111111,".")</f>
        <v>.</v>
      </c>
      <c r="AF161" s="1" t="str">
        <f>IF(A161&gt;1,"Y","N")</f>
        <v>Y</v>
      </c>
      <c r="AG161" s="1" t="str">
        <f>IF(L161&gt;1,"Y","N")</f>
        <v>Y</v>
      </c>
      <c r="AH161" s="1" t="str">
        <f>IF(N161&gt;1,"Y","N")</f>
        <v>Y</v>
      </c>
      <c r="AI161" s="1" t="str">
        <f>IF(O161&gt;1,"Y","N")</f>
        <v>Y</v>
      </c>
      <c r="AJ161" s="1" t="str">
        <f>CONCATENATE(AF161,AG161,D161,AH161,AI161)</f>
        <v>YYx290xYY</v>
      </c>
    </row>
    <row r="162" spans="1:36" s="1" customFormat="1" x14ac:dyDescent="0.25">
      <c r="A162" s="28">
        <v>41158</v>
      </c>
      <c r="B162" s="27" t="s">
        <v>445</v>
      </c>
      <c r="C162" s="23" t="s">
        <v>444</v>
      </c>
      <c r="D162" s="22" t="s">
        <v>443</v>
      </c>
      <c r="E162" s="21">
        <v>0.42</v>
      </c>
      <c r="G162" s="20"/>
      <c r="H162" s="19">
        <f>E162/0.0490374</f>
        <v>8.5648912870584493</v>
      </c>
      <c r="I162" s="18">
        <f>J162/100*4</f>
        <v>0.6</v>
      </c>
      <c r="J162" s="17">
        <v>15</v>
      </c>
      <c r="K162" s="16">
        <f>IF(J162&gt;1,J162-H162-I162,0)</f>
        <v>5.8351087129415511</v>
      </c>
      <c r="L162" s="15">
        <v>41173</v>
      </c>
      <c r="M162" s="14"/>
      <c r="N162" s="29">
        <v>43078</v>
      </c>
      <c r="O162" s="12">
        <v>43080</v>
      </c>
      <c r="P162" s="11" t="s">
        <v>442</v>
      </c>
      <c r="Q162" s="10"/>
      <c r="R162" s="10"/>
      <c r="S162" s="10"/>
      <c r="T162" s="10"/>
      <c r="U162" s="9"/>
      <c r="V162" s="8"/>
      <c r="W162" s="7">
        <v>1448</v>
      </c>
      <c r="X162" s="4"/>
      <c r="Y162" s="6">
        <v>15</v>
      </c>
      <c r="Z162" s="5">
        <f>IF(Y162&gt;0,Y162-J162,".")</f>
        <v>0</v>
      </c>
      <c r="AA162" s="4">
        <f>IF(J162=0,H162,0)</f>
        <v>0</v>
      </c>
      <c r="AB162" s="4">
        <f>IF(L162=0,H162,0)</f>
        <v>0</v>
      </c>
      <c r="AC162" s="4"/>
      <c r="AD162" s="3"/>
      <c r="AE162" s="2" t="str">
        <f ca="1">IF(AND(N162&gt;1,(N162+$AE$3+O162)&lt;$B$3),$B$3-N162+1111111,".")</f>
        <v>.</v>
      </c>
      <c r="AF162" s="1" t="str">
        <f>IF(A162&gt;1,"Y","N")</f>
        <v>Y</v>
      </c>
      <c r="AG162" s="1" t="str">
        <f>IF(L162&gt;1,"Y","N")</f>
        <v>Y</v>
      </c>
      <c r="AH162" s="1" t="str">
        <f>IF(N162&gt;1,"Y","N")</f>
        <v>Y</v>
      </c>
      <c r="AI162" s="1" t="str">
        <f>IF(O162&gt;1,"Y","N")</f>
        <v>Y</v>
      </c>
      <c r="AJ162" s="1" t="str">
        <f>CONCATENATE(AF162,AG162,D162,AH162,AI162)</f>
        <v>YYx290xYY</v>
      </c>
    </row>
    <row r="163" spans="1:36" s="1" customFormat="1" x14ac:dyDescent="0.25">
      <c r="A163" s="28">
        <v>41158</v>
      </c>
      <c r="B163" s="27" t="s">
        <v>445</v>
      </c>
      <c r="C163" s="23" t="s">
        <v>444</v>
      </c>
      <c r="D163" s="22" t="s">
        <v>443</v>
      </c>
      <c r="E163" s="21">
        <v>0.42</v>
      </c>
      <c r="G163" s="20"/>
      <c r="H163" s="19">
        <f>E163/0.0490374</f>
        <v>8.5648912870584493</v>
      </c>
      <c r="I163" s="18">
        <f>J163/100*4</f>
        <v>0.6</v>
      </c>
      <c r="J163" s="17">
        <v>15</v>
      </c>
      <c r="K163" s="16">
        <f>IF(J163&gt;1,J163-H163-I163,0)</f>
        <v>5.8351087129415511</v>
      </c>
      <c r="L163" s="15">
        <v>41173</v>
      </c>
      <c r="M163" s="14"/>
      <c r="N163" s="29">
        <v>43078</v>
      </c>
      <c r="O163" s="12">
        <v>43080</v>
      </c>
      <c r="P163" s="11" t="s">
        <v>442</v>
      </c>
      <c r="Q163" s="10"/>
      <c r="R163" s="10"/>
      <c r="S163" s="10"/>
      <c r="T163" s="10"/>
      <c r="U163" s="9"/>
      <c r="V163" s="8"/>
      <c r="W163" s="7">
        <v>1448</v>
      </c>
      <c r="X163" s="4"/>
      <c r="Y163" s="6">
        <v>15</v>
      </c>
      <c r="Z163" s="5">
        <f>IF(Y163&gt;0,Y163-J163,".")</f>
        <v>0</v>
      </c>
      <c r="AA163" s="4">
        <f>IF(J163=0,H163,0)</f>
        <v>0</v>
      </c>
      <c r="AB163" s="4">
        <f>IF(L163=0,H163,0)</f>
        <v>0</v>
      </c>
      <c r="AC163" s="4"/>
      <c r="AD163" s="3"/>
      <c r="AE163" s="2" t="str">
        <f ca="1">IF(AND(N163&gt;1,(N163+$AE$3+O163)&lt;$B$3),$B$3-N163+1111111,".")</f>
        <v>.</v>
      </c>
      <c r="AF163" s="1" t="str">
        <f>IF(A163&gt;1,"Y","N")</f>
        <v>Y</v>
      </c>
      <c r="AG163" s="1" t="str">
        <f>IF(L163&gt;1,"Y","N")</f>
        <v>Y</v>
      </c>
      <c r="AH163" s="1" t="str">
        <f>IF(N163&gt;1,"Y","N")</f>
        <v>Y</v>
      </c>
      <c r="AI163" s="1" t="str">
        <f>IF(O163&gt;1,"Y","N")</f>
        <v>Y</v>
      </c>
      <c r="AJ163" s="1" t="str">
        <f>CONCATENATE(AF163,AG163,D163,AH163,AI163)</f>
        <v>YYx290xYY</v>
      </c>
    </row>
    <row r="164" spans="1:36" s="1" customFormat="1" x14ac:dyDescent="0.25">
      <c r="A164" s="28">
        <v>41158</v>
      </c>
      <c r="B164" s="27" t="s">
        <v>445</v>
      </c>
      <c r="C164" s="23" t="s">
        <v>444</v>
      </c>
      <c r="D164" s="22" t="s">
        <v>443</v>
      </c>
      <c r="E164" s="21">
        <v>0.42</v>
      </c>
      <c r="G164" s="20"/>
      <c r="H164" s="19">
        <f>E164/0.0490374</f>
        <v>8.5648912870584493</v>
      </c>
      <c r="I164" s="18">
        <f>J164/100*4</f>
        <v>0.6</v>
      </c>
      <c r="J164" s="17">
        <v>15</v>
      </c>
      <c r="K164" s="16">
        <f>IF(J164&gt;1,J164-H164-I164,0)</f>
        <v>5.8351087129415511</v>
      </c>
      <c r="L164" s="15">
        <v>41173</v>
      </c>
      <c r="M164" s="14"/>
      <c r="N164" s="29">
        <v>43078</v>
      </c>
      <c r="O164" s="12">
        <v>43080</v>
      </c>
      <c r="P164" s="11" t="s">
        <v>442</v>
      </c>
      <c r="Q164" s="10"/>
      <c r="R164" s="10"/>
      <c r="S164" s="10"/>
      <c r="T164" s="10"/>
      <c r="U164" s="9"/>
      <c r="V164" s="8"/>
      <c r="W164" s="7">
        <v>1448</v>
      </c>
      <c r="X164" s="4"/>
      <c r="Y164" s="6">
        <v>15</v>
      </c>
      <c r="Z164" s="5">
        <f>IF(Y164&gt;0,Y164-J164,".")</f>
        <v>0</v>
      </c>
      <c r="AA164" s="4">
        <f>IF(J164=0,H164,0)</f>
        <v>0</v>
      </c>
      <c r="AB164" s="4">
        <f>IF(L164=0,H164,0)</f>
        <v>0</v>
      </c>
      <c r="AC164" s="4"/>
      <c r="AD164" s="3"/>
      <c r="AE164" s="2" t="str">
        <f ca="1">IF(AND(N164&gt;1,(N164+$AE$3+O164)&lt;$B$3),$B$3-N164+1111111,".")</f>
        <v>.</v>
      </c>
      <c r="AF164" s="1" t="str">
        <f>IF(A164&gt;1,"Y","N")</f>
        <v>Y</v>
      </c>
      <c r="AG164" s="1" t="str">
        <f>IF(L164&gt;1,"Y","N")</f>
        <v>Y</v>
      </c>
      <c r="AH164" s="1" t="str">
        <f>IF(N164&gt;1,"Y","N")</f>
        <v>Y</v>
      </c>
      <c r="AI164" s="1" t="str">
        <f>IF(O164&gt;1,"Y","N")</f>
        <v>Y</v>
      </c>
      <c r="AJ164" s="1" t="str">
        <f>CONCATENATE(AF164,AG164,D164,AH164,AI164)</f>
        <v>YYx290xYY</v>
      </c>
    </row>
    <row r="165" spans="1:36" s="1" customFormat="1" x14ac:dyDescent="0.25">
      <c r="A165" s="31">
        <v>42811</v>
      </c>
      <c r="B165" s="24"/>
      <c r="C165" s="23" t="s">
        <v>368</v>
      </c>
      <c r="D165" s="22" t="s">
        <v>367</v>
      </c>
      <c r="E165" s="21">
        <v>0.114</v>
      </c>
      <c r="G165" s="20"/>
      <c r="H165" s="19">
        <f>E165/0.038689</f>
        <v>2.9465739615911501</v>
      </c>
      <c r="I165" s="18">
        <f>J165/100*4</f>
        <v>0.6</v>
      </c>
      <c r="J165" s="17">
        <v>15</v>
      </c>
      <c r="K165" s="16">
        <f>IF(J165&gt;1,J165-H165-I165,0)</f>
        <v>11.45342603840885</v>
      </c>
      <c r="L165" s="15">
        <v>42833</v>
      </c>
      <c r="M165" s="14"/>
      <c r="N165" s="29">
        <v>43082</v>
      </c>
      <c r="O165" s="12">
        <v>43082</v>
      </c>
      <c r="P165" s="11" t="s">
        <v>366</v>
      </c>
      <c r="Q165" s="10"/>
      <c r="R165" s="10"/>
      <c r="S165" s="10"/>
      <c r="T165" s="10"/>
      <c r="U165" s="9"/>
      <c r="V165" s="8"/>
      <c r="W165" s="7">
        <v>1458</v>
      </c>
      <c r="X165" s="4"/>
      <c r="Y165" s="6">
        <v>15</v>
      </c>
      <c r="Z165" s="5">
        <f>IF(Y165&gt;0,Y165-J165,".")</f>
        <v>0</v>
      </c>
      <c r="AA165" s="4">
        <f>IF(J165=0,H165,0)</f>
        <v>0</v>
      </c>
      <c r="AB165" s="4">
        <f>IF(L165=0,H165,0)</f>
        <v>0</v>
      </c>
      <c r="AC165" s="4"/>
      <c r="AD165" s="3"/>
      <c r="AE165" s="2" t="str">
        <f ca="1">IF(AND(N165&gt;1,(N165+$AE$3+O165)&lt;$B$3),$B$3-N165+1111111,".")</f>
        <v>.</v>
      </c>
      <c r="AF165" s="1" t="str">
        <f>IF(A165&gt;1,"Y","N")</f>
        <v>Y</v>
      </c>
      <c r="AG165" s="1" t="str">
        <f>IF(L165&gt;1,"Y","N")</f>
        <v>Y</v>
      </c>
      <c r="AH165" s="1" t="str">
        <f>IF(N165&gt;1,"Y","N")</f>
        <v>Y</v>
      </c>
      <c r="AI165" s="1" t="str">
        <f>IF(O165&gt;1,"Y","N")</f>
        <v>Y</v>
      </c>
      <c r="AJ165" s="1" t="str">
        <f>CONCATENATE(AF165,AG165,D165,AH165,AI165)</f>
        <v>YYx450xYY</v>
      </c>
    </row>
    <row r="166" spans="1:36" s="1" customFormat="1" x14ac:dyDescent="0.25">
      <c r="A166" s="31">
        <v>42811</v>
      </c>
      <c r="B166" s="24"/>
      <c r="C166" s="23" t="s">
        <v>368</v>
      </c>
      <c r="D166" s="22" t="s">
        <v>367</v>
      </c>
      <c r="E166" s="21">
        <v>0.114</v>
      </c>
      <c r="G166" s="20"/>
      <c r="H166" s="19">
        <f>E166/0.038689</f>
        <v>2.9465739615911501</v>
      </c>
      <c r="I166" s="18">
        <f>J166/100*4</f>
        <v>0.6</v>
      </c>
      <c r="J166" s="17">
        <v>15</v>
      </c>
      <c r="K166" s="16">
        <f>IF(J166&gt;1,J166-H166-I166,0)</f>
        <v>11.45342603840885</v>
      </c>
      <c r="L166" s="15">
        <v>42833</v>
      </c>
      <c r="M166" s="14"/>
      <c r="N166" s="29">
        <v>43082</v>
      </c>
      <c r="O166" s="12">
        <v>43082</v>
      </c>
      <c r="P166" s="11" t="s">
        <v>366</v>
      </c>
      <c r="Q166" s="10"/>
      <c r="R166" s="10"/>
      <c r="S166" s="10"/>
      <c r="T166" s="10"/>
      <c r="U166" s="9"/>
      <c r="V166" s="8"/>
      <c r="W166" s="7">
        <v>1458</v>
      </c>
      <c r="X166" s="4"/>
      <c r="Y166" s="6">
        <v>15</v>
      </c>
      <c r="Z166" s="5">
        <f>IF(Y166&gt;0,Y166-J166,".")</f>
        <v>0</v>
      </c>
      <c r="AA166" s="4">
        <f>IF(J166=0,H166,0)</f>
        <v>0</v>
      </c>
      <c r="AB166" s="4">
        <f>IF(L166=0,H166,0)</f>
        <v>0</v>
      </c>
      <c r="AC166" s="4"/>
      <c r="AD166" s="3"/>
      <c r="AE166" s="2" t="str">
        <f ca="1">IF(AND(N166&gt;1,(N166+$AE$3+O166)&lt;$B$3),$B$3-N166+1111111,".")</f>
        <v>.</v>
      </c>
      <c r="AF166" s="1" t="str">
        <f>IF(A166&gt;1,"Y","N")</f>
        <v>Y</v>
      </c>
      <c r="AG166" s="1" t="str">
        <f>IF(L166&gt;1,"Y","N")</f>
        <v>Y</v>
      </c>
      <c r="AH166" s="1" t="str">
        <f>IF(N166&gt;1,"Y","N")</f>
        <v>Y</v>
      </c>
      <c r="AI166" s="1" t="str">
        <f>IF(O166&gt;1,"Y","N")</f>
        <v>Y</v>
      </c>
      <c r="AJ166" s="1" t="str">
        <f>CONCATENATE(AF166,AG166,D166,AH166,AI166)</f>
        <v>YYx450xYY</v>
      </c>
    </row>
    <row r="167" spans="1:36" s="1" customFormat="1" x14ac:dyDescent="0.25">
      <c r="A167" s="31">
        <v>42811</v>
      </c>
      <c r="B167" s="24"/>
      <c r="C167" s="23" t="s">
        <v>368</v>
      </c>
      <c r="D167" s="22" t="s">
        <v>367</v>
      </c>
      <c r="E167" s="21">
        <v>0.114</v>
      </c>
      <c r="G167" s="20"/>
      <c r="H167" s="19">
        <f>E167/0.038689</f>
        <v>2.9465739615911501</v>
      </c>
      <c r="I167" s="18">
        <f>J167/100*4</f>
        <v>0.6</v>
      </c>
      <c r="J167" s="17">
        <v>15</v>
      </c>
      <c r="K167" s="16">
        <f>IF(J167&gt;1,J167-H167-I167,0)</f>
        <v>11.45342603840885</v>
      </c>
      <c r="L167" s="15">
        <v>42833</v>
      </c>
      <c r="M167" s="14"/>
      <c r="N167" s="29">
        <v>43082</v>
      </c>
      <c r="O167" s="12">
        <v>43082</v>
      </c>
      <c r="P167" s="11" t="s">
        <v>366</v>
      </c>
      <c r="Q167" s="10"/>
      <c r="R167" s="10"/>
      <c r="S167" s="10"/>
      <c r="T167" s="10"/>
      <c r="U167" s="9"/>
      <c r="V167" s="8"/>
      <c r="W167" s="7">
        <v>1458</v>
      </c>
      <c r="X167" s="4"/>
      <c r="Y167" s="6">
        <v>15</v>
      </c>
      <c r="Z167" s="5">
        <f>IF(Y167&gt;0,Y167-J167,".")</f>
        <v>0</v>
      </c>
      <c r="AA167" s="4">
        <f>IF(J167=0,H167,0)</f>
        <v>0</v>
      </c>
      <c r="AB167" s="4">
        <f>IF(L167=0,H167,0)</f>
        <v>0</v>
      </c>
      <c r="AC167" s="4"/>
      <c r="AD167" s="3"/>
      <c r="AE167" s="2" t="str">
        <f ca="1">IF(AND(N167&gt;1,(N167+$AE$3+O167)&lt;$B$3),$B$3-N167+1111111,".")</f>
        <v>.</v>
      </c>
      <c r="AF167" s="1" t="str">
        <f>IF(A167&gt;1,"Y","N")</f>
        <v>Y</v>
      </c>
      <c r="AG167" s="1" t="str">
        <f>IF(L167&gt;1,"Y","N")</f>
        <v>Y</v>
      </c>
      <c r="AH167" s="1" t="str">
        <f>IF(N167&gt;1,"Y","N")</f>
        <v>Y</v>
      </c>
      <c r="AI167" s="1" t="str">
        <f>IF(O167&gt;1,"Y","N")</f>
        <v>Y</v>
      </c>
      <c r="AJ167" s="1" t="str">
        <f>CONCATENATE(AF167,AG167,D167,AH167,AI167)</f>
        <v>YYx450xYY</v>
      </c>
    </row>
    <row r="168" spans="1:36" s="1" customFormat="1" x14ac:dyDescent="0.25">
      <c r="A168" s="31">
        <v>42811</v>
      </c>
      <c r="B168" s="24"/>
      <c r="C168" s="23" t="s">
        <v>368</v>
      </c>
      <c r="D168" s="22" t="s">
        <v>367</v>
      </c>
      <c r="E168" s="21">
        <v>0.114</v>
      </c>
      <c r="G168" s="20"/>
      <c r="H168" s="19">
        <f>E168/0.038689</f>
        <v>2.9465739615911501</v>
      </c>
      <c r="I168" s="18">
        <f>J168/100*4</f>
        <v>0.6</v>
      </c>
      <c r="J168" s="17">
        <v>15</v>
      </c>
      <c r="K168" s="16">
        <f>IF(J168&gt;1,J168-H168-I168,0)</f>
        <v>11.45342603840885</v>
      </c>
      <c r="L168" s="15">
        <v>42833</v>
      </c>
      <c r="M168" s="14"/>
      <c r="N168" s="29">
        <v>43082</v>
      </c>
      <c r="O168" s="12">
        <v>43082</v>
      </c>
      <c r="P168" s="11" t="s">
        <v>366</v>
      </c>
      <c r="Q168" s="10"/>
      <c r="R168" s="10"/>
      <c r="S168" s="10"/>
      <c r="T168" s="10"/>
      <c r="U168" s="9"/>
      <c r="V168" s="8"/>
      <c r="W168" s="7">
        <v>1458</v>
      </c>
      <c r="X168" s="4"/>
      <c r="Y168" s="6">
        <v>15</v>
      </c>
      <c r="Z168" s="5">
        <f>IF(Y168&gt;0,Y168-J168,".")</f>
        <v>0</v>
      </c>
      <c r="AA168" s="4">
        <f>IF(J168=0,H168,0)</f>
        <v>0</v>
      </c>
      <c r="AB168" s="4">
        <f>IF(L168=0,H168,0)</f>
        <v>0</v>
      </c>
      <c r="AC168" s="4"/>
      <c r="AD168" s="3"/>
      <c r="AE168" s="2" t="str">
        <f ca="1">IF(AND(N168&gt;1,(N168+$AE$3+O168)&lt;$B$3),$B$3-N168+1111111,".")</f>
        <v>.</v>
      </c>
      <c r="AF168" s="1" t="str">
        <f>IF(A168&gt;1,"Y","N")</f>
        <v>Y</v>
      </c>
      <c r="AG168" s="1" t="str">
        <f>IF(L168&gt;1,"Y","N")</f>
        <v>Y</v>
      </c>
      <c r="AH168" s="1" t="str">
        <f>IF(N168&gt;1,"Y","N")</f>
        <v>Y</v>
      </c>
      <c r="AI168" s="1" t="str">
        <f>IF(O168&gt;1,"Y","N")</f>
        <v>Y</v>
      </c>
      <c r="AJ168" s="1" t="str">
        <f>CONCATENATE(AF168,AG168,D168,AH168,AI168)</f>
        <v>YYx450xYY</v>
      </c>
    </row>
    <row r="169" spans="1:36" s="1" customFormat="1" x14ac:dyDescent="0.25">
      <c r="A169" s="28">
        <v>41935</v>
      </c>
      <c r="B169" s="27"/>
      <c r="C169" s="23" t="s">
        <v>6624</v>
      </c>
      <c r="D169" s="22" t="s">
        <v>6623</v>
      </c>
      <c r="E169" s="21">
        <v>0.29899999999999999</v>
      </c>
      <c r="G169" s="20"/>
      <c r="H169" s="19">
        <f>E169/0.0498205</f>
        <v>6.001545548519184</v>
      </c>
      <c r="I169" s="18">
        <f>J169/100*4</f>
        <v>0.68</v>
      </c>
      <c r="J169" s="17">
        <v>17</v>
      </c>
      <c r="K169" s="16">
        <f>IF(J169&gt;1,J169-H169-I169,0)</f>
        <v>10.318454451480816</v>
      </c>
      <c r="L169" s="15">
        <v>41959</v>
      </c>
      <c r="M169" s="14"/>
      <c r="N169" s="13">
        <v>42750</v>
      </c>
      <c r="O169" s="12">
        <v>42750</v>
      </c>
      <c r="P169" s="11" t="s">
        <v>6622</v>
      </c>
      <c r="Q169" s="10"/>
      <c r="R169" s="10"/>
      <c r="S169" s="10"/>
      <c r="T169" s="10"/>
      <c r="U169" s="9"/>
      <c r="V169" s="8"/>
      <c r="W169" s="7">
        <v>1515</v>
      </c>
      <c r="X169" s="4"/>
      <c r="Y169" s="6">
        <v>17</v>
      </c>
      <c r="Z169" s="5">
        <f>IF(Y169&gt;0,Y169-J169,".")</f>
        <v>0</v>
      </c>
      <c r="AA169" s="4">
        <f>IF(J169=0,H169,0)</f>
        <v>0</v>
      </c>
      <c r="AB169" s="4">
        <f>IF(L169=0,H169,0)</f>
        <v>0</v>
      </c>
      <c r="AC169" s="4"/>
      <c r="AD169" s="3"/>
      <c r="AE169" s="2" t="str">
        <f ca="1">IF(AND(N169&gt;1,(N169+$AE$3+O169)&lt;$B$3),$B$3-N169+1111111,".")</f>
        <v>.</v>
      </c>
      <c r="AF169" s="1" t="str">
        <f>IF(A169&gt;1,"Y","N")</f>
        <v>Y</v>
      </c>
      <c r="AG169" s="1" t="str">
        <f>IF(L169&gt;1,"Y","N")</f>
        <v>Y</v>
      </c>
      <c r="AH169" s="1" t="str">
        <f>IF(N169&gt;1,"Y","N")</f>
        <v>Y</v>
      </c>
      <c r="AI169" s="1" t="str">
        <f>IF(O169&gt;1,"Y","N")</f>
        <v>Y</v>
      </c>
      <c r="AJ169" s="1" t="str">
        <f>CONCATENATE(AF169,AG169,D169,AH169,AI169)</f>
        <v>YYx455xYY</v>
      </c>
    </row>
    <row r="170" spans="1:36" s="1" customFormat="1" x14ac:dyDescent="0.25">
      <c r="A170" s="28">
        <v>41935</v>
      </c>
      <c r="B170" s="27"/>
      <c r="C170" s="23" t="s">
        <v>6624</v>
      </c>
      <c r="D170" s="22" t="s">
        <v>6623</v>
      </c>
      <c r="E170" s="21">
        <v>0.29899999999999999</v>
      </c>
      <c r="G170" s="20"/>
      <c r="H170" s="19">
        <f>E170/0.0498205</f>
        <v>6.001545548519184</v>
      </c>
      <c r="I170" s="18">
        <f>J170/100*4</f>
        <v>0.68</v>
      </c>
      <c r="J170" s="17">
        <v>17</v>
      </c>
      <c r="K170" s="16">
        <f>IF(J170&gt;1,J170-H170-I170,0)</f>
        <v>10.318454451480816</v>
      </c>
      <c r="L170" s="15">
        <v>41959</v>
      </c>
      <c r="M170" s="14"/>
      <c r="N170" s="13">
        <v>42750</v>
      </c>
      <c r="O170" s="12">
        <v>42750</v>
      </c>
      <c r="P170" s="11" t="s">
        <v>6622</v>
      </c>
      <c r="Q170" s="10"/>
      <c r="R170" s="10"/>
      <c r="S170" s="10"/>
      <c r="T170" s="10"/>
      <c r="U170" s="9"/>
      <c r="V170" s="8"/>
      <c r="W170" s="7">
        <v>1515</v>
      </c>
      <c r="X170" s="4"/>
      <c r="Y170" s="6">
        <v>17</v>
      </c>
      <c r="Z170" s="5">
        <f>IF(Y170&gt;0,Y170-J170,".")</f>
        <v>0</v>
      </c>
      <c r="AA170" s="4">
        <f>IF(J170=0,H170,0)</f>
        <v>0</v>
      </c>
      <c r="AB170" s="4">
        <f>IF(L170=0,H170,0)</f>
        <v>0</v>
      </c>
      <c r="AC170" s="4"/>
      <c r="AD170" s="3"/>
      <c r="AE170" s="2" t="str">
        <f ca="1">IF(AND(N170&gt;1,(N170+$AE$3+O170)&lt;$B$3),$B$3-N170+1111111,".")</f>
        <v>.</v>
      </c>
      <c r="AF170" s="1" t="str">
        <f>IF(A170&gt;1,"Y","N")</f>
        <v>Y</v>
      </c>
      <c r="AG170" s="1" t="str">
        <f>IF(L170&gt;1,"Y","N")</f>
        <v>Y</v>
      </c>
      <c r="AH170" s="1" t="str">
        <f>IF(N170&gt;1,"Y","N")</f>
        <v>Y</v>
      </c>
      <c r="AI170" s="1" t="str">
        <f>IF(O170&gt;1,"Y","N")</f>
        <v>Y</v>
      </c>
      <c r="AJ170" s="1" t="str">
        <f>CONCATENATE(AF170,AG170,D170,AH170,AI170)</f>
        <v>YYx455xYY</v>
      </c>
    </row>
    <row r="171" spans="1:36" s="1" customFormat="1" x14ac:dyDescent="0.25">
      <c r="A171" s="28">
        <v>41345</v>
      </c>
      <c r="B171" s="27" t="s">
        <v>3480</v>
      </c>
      <c r="C171" s="23" t="s">
        <v>3479</v>
      </c>
      <c r="D171" s="22" t="s">
        <v>3478</v>
      </c>
      <c r="E171" s="21">
        <v>0.15</v>
      </c>
      <c r="G171" s="20"/>
      <c r="H171" s="19">
        <f>E171/0.04891</f>
        <v>3.0668574933551418</v>
      </c>
      <c r="I171" s="18">
        <f>J171/100*4</f>
        <v>0.68</v>
      </c>
      <c r="J171" s="17">
        <v>17</v>
      </c>
      <c r="K171" s="16">
        <f>IF(J171&gt;1,J171-H171-I171,0)</f>
        <v>13.253142506644858</v>
      </c>
      <c r="L171" s="15">
        <v>41360</v>
      </c>
      <c r="M171" s="14"/>
      <c r="N171" s="29">
        <v>42819</v>
      </c>
      <c r="O171" s="12">
        <v>42820</v>
      </c>
      <c r="P171" s="11" t="s">
        <v>4993</v>
      </c>
      <c r="Q171" s="10"/>
      <c r="R171" s="10"/>
      <c r="S171" s="10"/>
      <c r="T171" s="10"/>
      <c r="U171" s="9"/>
      <c r="V171" s="8"/>
      <c r="W171" s="7">
        <v>486</v>
      </c>
      <c r="X171" s="4"/>
      <c r="Y171" s="6">
        <v>17</v>
      </c>
      <c r="Z171" s="5">
        <f>IF(Y171&gt;0,Y171-J171,".")</f>
        <v>0</v>
      </c>
      <c r="AA171" s="4">
        <f>IF(J171=0,H171,0)</f>
        <v>0</v>
      </c>
      <c r="AB171" s="4">
        <f>IF(L171=0,H171,0)</f>
        <v>0</v>
      </c>
      <c r="AC171" s="4"/>
      <c r="AD171" s="3"/>
      <c r="AE171" s="2" t="str">
        <f ca="1">IF(AND(N171&gt;1,(N171+$AE$3+O171)&lt;$B$3),$B$3-N171+1111111,".")</f>
        <v>.</v>
      </c>
      <c r="AF171" s="1" t="str">
        <f>IF(A171&gt;1,"Y","N")</f>
        <v>Y</v>
      </c>
      <c r="AG171" s="1" t="str">
        <f>IF(L171&gt;1,"Y","N")</f>
        <v>Y</v>
      </c>
      <c r="AH171" s="1" t="str">
        <f>IF(N171&gt;1,"Y","N")</f>
        <v>Y</v>
      </c>
      <c r="AI171" s="1" t="str">
        <f>IF(O171&gt;1,"Y","N")</f>
        <v>Y</v>
      </c>
      <c r="AJ171" s="1" t="str">
        <f>CONCATENATE(AF171,AG171,D171,AH171,AI171)</f>
        <v>YYx323xYY</v>
      </c>
    </row>
    <row r="172" spans="1:36" s="1" customFormat="1" x14ac:dyDescent="0.25">
      <c r="A172" s="28">
        <v>41345</v>
      </c>
      <c r="B172" s="27" t="s">
        <v>3480</v>
      </c>
      <c r="C172" s="23" t="s">
        <v>3479</v>
      </c>
      <c r="D172" s="22" t="s">
        <v>3478</v>
      </c>
      <c r="E172" s="21">
        <v>0.15</v>
      </c>
      <c r="G172" s="20"/>
      <c r="H172" s="19">
        <f>E172/0.04891</f>
        <v>3.0668574933551418</v>
      </c>
      <c r="I172" s="18">
        <f>J172/100*4</f>
        <v>0.68</v>
      </c>
      <c r="J172" s="17">
        <v>17</v>
      </c>
      <c r="K172" s="16">
        <f>IF(J172&gt;1,J172-H172-I172,0)</f>
        <v>13.253142506644858</v>
      </c>
      <c r="L172" s="15">
        <v>41360</v>
      </c>
      <c r="M172" s="14"/>
      <c r="N172" s="29">
        <v>42819</v>
      </c>
      <c r="O172" s="12">
        <v>42820</v>
      </c>
      <c r="P172" s="11" t="s">
        <v>4993</v>
      </c>
      <c r="Q172" s="10"/>
      <c r="R172" s="10"/>
      <c r="S172" s="10"/>
      <c r="T172" s="10"/>
      <c r="U172" s="9"/>
      <c r="V172" s="8"/>
      <c r="W172" s="7">
        <v>486</v>
      </c>
      <c r="X172" s="4"/>
      <c r="Y172" s="6">
        <v>17</v>
      </c>
      <c r="Z172" s="5">
        <f>IF(Y172&gt;0,Y172-J172,".")</f>
        <v>0</v>
      </c>
      <c r="AA172" s="4">
        <f>IF(J172=0,H172,0)</f>
        <v>0</v>
      </c>
      <c r="AB172" s="4">
        <f>IF(L172=0,H172,0)</f>
        <v>0</v>
      </c>
      <c r="AC172" s="4"/>
      <c r="AD172" s="3"/>
      <c r="AE172" s="2" t="str">
        <f ca="1">IF(AND(N172&gt;1,(N172+$AE$3+O172)&lt;$B$3),$B$3-N172+1111111,".")</f>
        <v>.</v>
      </c>
      <c r="AF172" s="1" t="str">
        <f>IF(A172&gt;1,"Y","N")</f>
        <v>Y</v>
      </c>
      <c r="AG172" s="1" t="str">
        <f>IF(L172&gt;1,"Y","N")</f>
        <v>Y</v>
      </c>
      <c r="AH172" s="1" t="str">
        <f>IF(N172&gt;1,"Y","N")</f>
        <v>Y</v>
      </c>
      <c r="AI172" s="1" t="str">
        <f>IF(O172&gt;1,"Y","N")</f>
        <v>Y</v>
      </c>
      <c r="AJ172" s="1" t="str">
        <f>CONCATENATE(AF172,AG172,D172,AH172,AI172)</f>
        <v>YYx323xYY</v>
      </c>
    </row>
    <row r="173" spans="1:36" s="1" customFormat="1" x14ac:dyDescent="0.25">
      <c r="A173" s="28">
        <v>41345</v>
      </c>
      <c r="B173" s="27" t="s">
        <v>3480</v>
      </c>
      <c r="C173" s="23" t="s">
        <v>3479</v>
      </c>
      <c r="D173" s="22" t="s">
        <v>3478</v>
      </c>
      <c r="E173" s="21">
        <v>0.15</v>
      </c>
      <c r="G173" s="20"/>
      <c r="H173" s="19">
        <f>E173/0.04891</f>
        <v>3.0668574933551418</v>
      </c>
      <c r="I173" s="18">
        <f>J173/100*4</f>
        <v>0.68</v>
      </c>
      <c r="J173" s="17">
        <v>17</v>
      </c>
      <c r="K173" s="16">
        <f>IF(J173&gt;1,J173-H173-I173,0)</f>
        <v>13.253142506644858</v>
      </c>
      <c r="L173" s="15">
        <v>41360</v>
      </c>
      <c r="M173" s="14"/>
      <c r="N173" s="29">
        <v>42898</v>
      </c>
      <c r="O173" s="12">
        <v>42898</v>
      </c>
      <c r="P173" s="11" t="s">
        <v>3477</v>
      </c>
      <c r="Q173" s="10"/>
      <c r="R173" s="10"/>
      <c r="S173" s="10"/>
      <c r="T173" s="10"/>
      <c r="U173" s="9"/>
      <c r="V173" s="8"/>
      <c r="W173" s="7">
        <v>824</v>
      </c>
      <c r="X173" s="4"/>
      <c r="Y173" s="6">
        <v>17</v>
      </c>
      <c r="Z173" s="5">
        <f>IF(Y173&gt;0,Y173-J173,".")</f>
        <v>0</v>
      </c>
      <c r="AA173" s="4">
        <f>IF(J173=0,H173,0)</f>
        <v>0</v>
      </c>
      <c r="AB173" s="4">
        <f>IF(L173=0,H173,0)</f>
        <v>0</v>
      </c>
      <c r="AC173" s="4"/>
      <c r="AD173" s="3"/>
      <c r="AE173" s="2" t="str">
        <f ca="1">IF(AND(N173&gt;1,(N173+$AE$3+O173)&lt;$B$3),$B$3-N173+1111111,".")</f>
        <v>.</v>
      </c>
      <c r="AF173" s="1" t="str">
        <f>IF(A173&gt;1,"Y","N")</f>
        <v>Y</v>
      </c>
      <c r="AG173" s="1" t="str">
        <f>IF(L173&gt;1,"Y","N")</f>
        <v>Y</v>
      </c>
      <c r="AH173" s="1" t="str">
        <f>IF(N173&gt;1,"Y","N")</f>
        <v>Y</v>
      </c>
      <c r="AI173" s="1" t="str">
        <f>IF(O173&gt;1,"Y","N")</f>
        <v>Y</v>
      </c>
      <c r="AJ173" s="1" t="str">
        <f>CONCATENATE(AF173,AG173,D173,AH173,AI173)</f>
        <v>YYx323xYY</v>
      </c>
    </row>
    <row r="174" spans="1:36" s="1" customFormat="1" x14ac:dyDescent="0.25">
      <c r="A174" s="28">
        <v>41345</v>
      </c>
      <c r="B174" s="27" t="s">
        <v>3480</v>
      </c>
      <c r="C174" s="23" t="s">
        <v>3479</v>
      </c>
      <c r="D174" s="22" t="s">
        <v>3478</v>
      </c>
      <c r="E174" s="21">
        <v>0.15</v>
      </c>
      <c r="G174" s="20"/>
      <c r="H174" s="19">
        <f>E174/0.04891</f>
        <v>3.0668574933551418</v>
      </c>
      <c r="I174" s="18">
        <f>J174/100*4</f>
        <v>0.68</v>
      </c>
      <c r="J174" s="17">
        <v>17</v>
      </c>
      <c r="K174" s="16">
        <f>IF(J174&gt;1,J174-H174-I174,0)</f>
        <v>13.253142506644858</v>
      </c>
      <c r="L174" s="15">
        <v>41360</v>
      </c>
      <c r="M174" s="14"/>
      <c r="N174" s="29">
        <v>42898</v>
      </c>
      <c r="O174" s="12">
        <v>42898</v>
      </c>
      <c r="P174" s="11" t="s">
        <v>3477</v>
      </c>
      <c r="Q174" s="10"/>
      <c r="R174" s="10"/>
      <c r="S174" s="10"/>
      <c r="T174" s="10"/>
      <c r="U174" s="9"/>
      <c r="V174" s="8"/>
      <c r="W174" s="7">
        <v>824</v>
      </c>
      <c r="X174" s="4"/>
      <c r="Y174" s="6">
        <v>17</v>
      </c>
      <c r="Z174" s="5">
        <f>IF(Y174&gt;0,Y174-J174,".")</f>
        <v>0</v>
      </c>
      <c r="AA174" s="4">
        <f>IF(J174=0,H174,0)</f>
        <v>0</v>
      </c>
      <c r="AB174" s="4">
        <f>IF(L174=0,H174,0)</f>
        <v>0</v>
      </c>
      <c r="AC174" s="4"/>
      <c r="AD174" s="3"/>
      <c r="AE174" s="2" t="str">
        <f ca="1">IF(AND(N174&gt;1,(N174+$AE$3+O174)&lt;$B$3),$B$3-N174+1111111,".")</f>
        <v>.</v>
      </c>
      <c r="AF174" s="1" t="str">
        <f>IF(A174&gt;1,"Y","N")</f>
        <v>Y</v>
      </c>
      <c r="AG174" s="1" t="str">
        <f>IF(L174&gt;1,"Y","N")</f>
        <v>Y</v>
      </c>
      <c r="AH174" s="1" t="str">
        <f>IF(N174&gt;1,"Y","N")</f>
        <v>Y</v>
      </c>
      <c r="AI174" s="1" t="str">
        <f>IF(O174&gt;1,"Y","N")</f>
        <v>Y</v>
      </c>
      <c r="AJ174" s="1" t="str">
        <f>CONCATENATE(AF174,AG174,D174,AH174,AI174)</f>
        <v>YYx323xYY</v>
      </c>
    </row>
    <row r="175" spans="1:36" s="1" customFormat="1" x14ac:dyDescent="0.25">
      <c r="A175" s="28">
        <v>41860</v>
      </c>
      <c r="B175" s="27"/>
      <c r="C175" s="23" t="s">
        <v>587</v>
      </c>
      <c r="D175" s="22" t="s">
        <v>586</v>
      </c>
      <c r="E175" s="21">
        <v>0.35899999999999999</v>
      </c>
      <c r="G175" s="20"/>
      <c r="H175" s="19">
        <f>E175/0.0461888</f>
        <v>7.7724470001385608</v>
      </c>
      <c r="I175" s="18">
        <f>J175/100*4</f>
        <v>0.68</v>
      </c>
      <c r="J175" s="17">
        <v>17</v>
      </c>
      <c r="K175" s="16">
        <f>IF(J175&gt;1,J175-H175-I175,0)</f>
        <v>8.5475529998614395</v>
      </c>
      <c r="L175" s="15">
        <v>41881</v>
      </c>
      <c r="M175" s="14"/>
      <c r="N175" s="29">
        <v>42990</v>
      </c>
      <c r="O175" s="12">
        <v>42991</v>
      </c>
      <c r="P175" s="11" t="s">
        <v>2039</v>
      </c>
      <c r="Q175" s="10"/>
      <c r="R175" s="10"/>
      <c r="S175" s="10"/>
      <c r="T175" s="10"/>
      <c r="U175" s="9">
        <v>6903453223</v>
      </c>
      <c r="V175" s="8"/>
      <c r="W175" s="7">
        <v>1129</v>
      </c>
      <c r="X175" s="4"/>
      <c r="Y175" s="6">
        <v>17</v>
      </c>
      <c r="Z175" s="5">
        <f>IF(Y175&gt;0,Y175-J175,".")</f>
        <v>0</v>
      </c>
      <c r="AA175" s="4">
        <f>IF(J175=0,H175,0)</f>
        <v>0</v>
      </c>
      <c r="AB175" s="4">
        <f>IF(L175=0,H175,0)</f>
        <v>0</v>
      </c>
      <c r="AC175" s="4"/>
      <c r="AD175" s="3"/>
      <c r="AE175" s="2" t="str">
        <f ca="1">IF(AND(N175&gt;1,(N175+$AE$3+O175)&lt;$B$3),$B$3-N175+1111111,".")</f>
        <v>.</v>
      </c>
      <c r="AF175" s="1" t="str">
        <f>IF(A175&gt;1,"Y","N")</f>
        <v>Y</v>
      </c>
      <c r="AG175" s="1" t="str">
        <f>IF(L175&gt;1,"Y","N")</f>
        <v>Y</v>
      </c>
      <c r="AH175" s="1" t="str">
        <f>IF(N175&gt;1,"Y","N")</f>
        <v>Y</v>
      </c>
      <c r="AI175" s="1" t="str">
        <f>IF(O175&gt;1,"Y","N")</f>
        <v>Y</v>
      </c>
      <c r="AJ175" s="1" t="str">
        <f>CONCATENATE(AF175,AG175,D175,AH175,AI175)</f>
        <v>YYx430xYY</v>
      </c>
    </row>
    <row r="176" spans="1:36" s="1" customFormat="1" x14ac:dyDescent="0.25">
      <c r="A176" s="28">
        <v>41860</v>
      </c>
      <c r="B176" s="27"/>
      <c r="C176" s="23" t="s">
        <v>587</v>
      </c>
      <c r="D176" s="22" t="s">
        <v>586</v>
      </c>
      <c r="E176" s="21">
        <v>0.35899999999999999</v>
      </c>
      <c r="G176" s="20"/>
      <c r="H176" s="19">
        <f>E176/0.0461888</f>
        <v>7.7724470001385608</v>
      </c>
      <c r="I176" s="18">
        <f>J176/100*4</f>
        <v>0.68</v>
      </c>
      <c r="J176" s="17">
        <v>17</v>
      </c>
      <c r="K176" s="16">
        <f>IF(J176&gt;1,J176-H176-I176,0)</f>
        <v>8.5475529998614395</v>
      </c>
      <c r="L176" s="15">
        <v>41881</v>
      </c>
      <c r="M176" s="14"/>
      <c r="N176" s="29">
        <v>42990</v>
      </c>
      <c r="O176" s="12">
        <v>42991</v>
      </c>
      <c r="P176" s="11" t="s">
        <v>2039</v>
      </c>
      <c r="Q176" s="10"/>
      <c r="R176" s="10"/>
      <c r="S176" s="10"/>
      <c r="T176" s="10"/>
      <c r="U176" s="9"/>
      <c r="V176" s="8"/>
      <c r="W176" s="7">
        <v>1129</v>
      </c>
      <c r="X176" s="4"/>
      <c r="Y176" s="6">
        <v>17</v>
      </c>
      <c r="Z176" s="5">
        <f>IF(Y176&gt;0,Y176-J176,".")</f>
        <v>0</v>
      </c>
      <c r="AA176" s="4">
        <f>IF(J176=0,H176,0)</f>
        <v>0</v>
      </c>
      <c r="AB176" s="4">
        <f>IF(L176=0,H176,0)</f>
        <v>0</v>
      </c>
      <c r="AC176" s="4"/>
      <c r="AD176" s="3"/>
      <c r="AE176" s="2" t="str">
        <f ca="1">IF(AND(N176&gt;1,(N176+$AE$3+O176)&lt;$B$3),$B$3-N176+1111111,".")</f>
        <v>.</v>
      </c>
      <c r="AF176" s="1" t="str">
        <f>IF(A176&gt;1,"Y","N")</f>
        <v>Y</v>
      </c>
      <c r="AG176" s="1" t="str">
        <f>IF(L176&gt;1,"Y","N")</f>
        <v>Y</v>
      </c>
      <c r="AH176" s="1" t="str">
        <f>IF(N176&gt;1,"Y","N")</f>
        <v>Y</v>
      </c>
      <c r="AI176" s="1" t="str">
        <f>IF(O176&gt;1,"Y","N")</f>
        <v>Y</v>
      </c>
      <c r="AJ176" s="1" t="str">
        <f>CONCATENATE(AF176,AG176,D176,AH176,AI176)</f>
        <v>YYx430xYY</v>
      </c>
    </row>
    <row r="177" spans="1:36" s="1" customFormat="1" x14ac:dyDescent="0.25">
      <c r="A177" s="28">
        <v>40845</v>
      </c>
      <c r="B177" s="27" t="s">
        <v>3513</v>
      </c>
      <c r="C177" s="23" t="s">
        <v>3512</v>
      </c>
      <c r="D177" s="22" t="s">
        <v>3511</v>
      </c>
      <c r="E177" s="21">
        <v>0.38</v>
      </c>
      <c r="G177" s="20"/>
      <c r="H177" s="19">
        <f>E177/0.0556121</f>
        <v>6.8330453264667224</v>
      </c>
      <c r="I177" s="18">
        <f>J177/100*4</f>
        <v>0.72</v>
      </c>
      <c r="J177" s="17">
        <v>18</v>
      </c>
      <c r="K177" s="16">
        <f>IF(J177&gt;1,J177-H177-I177,0)</f>
        <v>10.446954673533277</v>
      </c>
      <c r="L177" s="15">
        <v>40855</v>
      </c>
      <c r="M177" s="14"/>
      <c r="N177" s="29">
        <v>42895</v>
      </c>
      <c r="O177" s="12">
        <v>42898</v>
      </c>
      <c r="P177" s="11" t="s">
        <v>3510</v>
      </c>
      <c r="Q177" s="10"/>
      <c r="R177" s="10"/>
      <c r="S177" s="10"/>
      <c r="T177" s="10"/>
      <c r="U177" s="9"/>
      <c r="V177" s="8"/>
      <c r="W177" s="7">
        <v>827</v>
      </c>
      <c r="X177" s="4"/>
      <c r="Y177" s="6">
        <v>18</v>
      </c>
      <c r="Z177" s="5">
        <f>IF(Y177&gt;0,Y177-J177,".")</f>
        <v>0</v>
      </c>
      <c r="AA177" s="4">
        <f>IF(J177=0,H177,0)</f>
        <v>0</v>
      </c>
      <c r="AB177" s="4">
        <f>IF(L177=0,H177,0)</f>
        <v>0</v>
      </c>
      <c r="AC177" s="4"/>
      <c r="AD177" s="3"/>
      <c r="AE177" s="2" t="str">
        <f ca="1">IF(AND(N177&gt;1,(N177+$AE$3+O177)&lt;$B$3),$B$3-N177+1111111,".")</f>
        <v>.</v>
      </c>
      <c r="AF177" s="1" t="str">
        <f>IF(A177&gt;1,"Y","N")</f>
        <v>Y</v>
      </c>
      <c r="AG177" s="1" t="str">
        <f>IF(L177&gt;1,"Y","N")</f>
        <v>Y</v>
      </c>
      <c r="AH177" s="1" t="str">
        <f>IF(N177&gt;1,"Y","N")</f>
        <v>Y</v>
      </c>
      <c r="AI177" s="1" t="str">
        <f>IF(O177&gt;1,"Y","N")</f>
        <v>Y</v>
      </c>
      <c r="AJ177" s="1" t="str">
        <f>CONCATENATE(AF177,AG177,D177,AH177,AI177)</f>
        <v>YYx448xYY</v>
      </c>
    </row>
    <row r="178" spans="1:36" s="1" customFormat="1" x14ac:dyDescent="0.25">
      <c r="A178" s="28">
        <v>40845</v>
      </c>
      <c r="B178" s="27" t="s">
        <v>3513</v>
      </c>
      <c r="C178" s="23" t="s">
        <v>3512</v>
      </c>
      <c r="D178" s="22" t="s">
        <v>3511</v>
      </c>
      <c r="E178" s="21">
        <v>0.38</v>
      </c>
      <c r="G178" s="20"/>
      <c r="H178" s="19">
        <f>E178/0.0556121</f>
        <v>6.8330453264667224</v>
      </c>
      <c r="I178" s="18">
        <f>J178/100*4</f>
        <v>0.72</v>
      </c>
      <c r="J178" s="17">
        <v>18</v>
      </c>
      <c r="K178" s="16">
        <f>IF(J178&gt;1,J178-H178-I178,0)</f>
        <v>10.446954673533277</v>
      </c>
      <c r="L178" s="15">
        <v>40855</v>
      </c>
      <c r="M178" s="14"/>
      <c r="N178" s="29">
        <v>42895</v>
      </c>
      <c r="O178" s="12">
        <v>42898</v>
      </c>
      <c r="P178" s="11" t="s">
        <v>3510</v>
      </c>
      <c r="Q178" s="10"/>
      <c r="R178" s="10"/>
      <c r="S178" s="10"/>
      <c r="T178" s="10"/>
      <c r="U178" s="9"/>
      <c r="V178" s="8"/>
      <c r="W178" s="7">
        <v>827</v>
      </c>
      <c r="X178" s="4"/>
      <c r="Y178" s="6">
        <v>18</v>
      </c>
      <c r="Z178" s="5">
        <f>IF(Y178&gt;0,Y178-J178,".")</f>
        <v>0</v>
      </c>
      <c r="AA178" s="4">
        <f>IF(J178=0,H178,0)</f>
        <v>0</v>
      </c>
      <c r="AB178" s="4">
        <f>IF(L178=0,H178,0)</f>
        <v>0</v>
      </c>
      <c r="AC178" s="4"/>
      <c r="AD178" s="3"/>
      <c r="AE178" s="2" t="str">
        <f ca="1">IF(AND(N178&gt;1,(N178+$AE$3+O178)&lt;$B$3),$B$3-N178+1111111,".")</f>
        <v>.</v>
      </c>
      <c r="AF178" s="1" t="str">
        <f>IF(A178&gt;1,"Y","N")</f>
        <v>Y</v>
      </c>
      <c r="AG178" s="1" t="str">
        <f>IF(L178&gt;1,"Y","N")</f>
        <v>Y</v>
      </c>
      <c r="AH178" s="1" t="str">
        <f>IF(N178&gt;1,"Y","N")</f>
        <v>Y</v>
      </c>
      <c r="AI178" s="1" t="str">
        <f>IF(O178&gt;1,"Y","N")</f>
        <v>Y</v>
      </c>
      <c r="AJ178" s="1" t="str">
        <f>CONCATENATE(AF178,AG178,D178,AH178,AI178)</f>
        <v>YYx448xYY</v>
      </c>
    </row>
    <row r="179" spans="1:36" s="1" customFormat="1" x14ac:dyDescent="0.25">
      <c r="A179" s="28">
        <v>41703</v>
      </c>
      <c r="B179" s="27" t="s">
        <v>2764</v>
      </c>
      <c r="C179" s="23" t="s">
        <v>2763</v>
      </c>
      <c r="D179" s="22" t="s">
        <v>2762</v>
      </c>
      <c r="E179" s="21">
        <v>0.1</v>
      </c>
      <c r="G179" s="20"/>
      <c r="H179" s="19">
        <f>E179/0.02888</f>
        <v>3.4626038781163437</v>
      </c>
      <c r="I179" s="18">
        <f>J179/100*4</f>
        <v>0.72</v>
      </c>
      <c r="J179" s="17">
        <v>18</v>
      </c>
      <c r="K179" s="16">
        <f>IF(J179&gt;1,J179-H179-I179,0)</f>
        <v>13.817396121883656</v>
      </c>
      <c r="L179" s="15">
        <v>41721</v>
      </c>
      <c r="M179" s="14"/>
      <c r="N179" s="29">
        <v>42936</v>
      </c>
      <c r="O179" s="12">
        <v>42940</v>
      </c>
      <c r="P179" s="11" t="s">
        <v>2761</v>
      </c>
      <c r="Q179" s="10"/>
      <c r="R179" s="10"/>
      <c r="S179" s="10"/>
      <c r="T179" s="10"/>
      <c r="U179" s="9"/>
      <c r="V179" s="8"/>
      <c r="W179" s="7">
        <v>977</v>
      </c>
      <c r="X179" s="4"/>
      <c r="Y179" s="6">
        <v>18</v>
      </c>
      <c r="Z179" s="5">
        <f>IF(Y179&gt;0,Y179-J179,".")</f>
        <v>0</v>
      </c>
      <c r="AA179" s="4">
        <f>IF(J179=0,H179,0)</f>
        <v>0</v>
      </c>
      <c r="AB179" s="4">
        <f>IF(L179=0,H179,0)</f>
        <v>0</v>
      </c>
      <c r="AC179" s="4"/>
      <c r="AD179" s="3"/>
      <c r="AE179" s="2" t="str">
        <f ca="1">IF(AND(N179&gt;1,(N179+$AE$3+O179)&lt;$B$3),$B$3-N179+1111111,".")</f>
        <v>.</v>
      </c>
      <c r="AF179" s="1" t="str">
        <f>IF(A179&gt;1,"Y","N")</f>
        <v>Y</v>
      </c>
      <c r="AG179" s="1" t="str">
        <f>IF(L179&gt;1,"Y","N")</f>
        <v>Y</v>
      </c>
      <c r="AH179" s="1" t="str">
        <f>IF(N179&gt;1,"Y","N")</f>
        <v>Y</v>
      </c>
      <c r="AI179" s="1" t="str">
        <f>IF(O179&gt;1,"Y","N")</f>
        <v>Y</v>
      </c>
      <c r="AJ179" s="1" t="str">
        <f>CONCATENATE(AF179,AG179,D179,AH179,AI179)</f>
        <v>YYx379xYY</v>
      </c>
    </row>
    <row r="180" spans="1:36" s="1" customFormat="1" x14ac:dyDescent="0.25">
      <c r="A180" s="28">
        <v>41703</v>
      </c>
      <c r="B180" s="27" t="s">
        <v>2764</v>
      </c>
      <c r="C180" s="23" t="s">
        <v>2763</v>
      </c>
      <c r="D180" s="22" t="s">
        <v>2762</v>
      </c>
      <c r="E180" s="21">
        <v>0.1</v>
      </c>
      <c r="G180" s="20"/>
      <c r="H180" s="19">
        <f>E180/0.02888</f>
        <v>3.4626038781163437</v>
      </c>
      <c r="I180" s="18">
        <f>J180/100*4</f>
        <v>0.72</v>
      </c>
      <c r="J180" s="17">
        <v>18</v>
      </c>
      <c r="K180" s="16">
        <f>IF(J180&gt;1,J180-H180-I180,0)</f>
        <v>13.817396121883656</v>
      </c>
      <c r="L180" s="15">
        <v>41721</v>
      </c>
      <c r="M180" s="14"/>
      <c r="N180" s="29">
        <v>42936</v>
      </c>
      <c r="O180" s="12">
        <v>42940</v>
      </c>
      <c r="P180" s="11" t="s">
        <v>2761</v>
      </c>
      <c r="Q180" s="10"/>
      <c r="R180" s="10"/>
      <c r="S180" s="10"/>
      <c r="T180" s="10"/>
      <c r="U180" s="9"/>
      <c r="V180" s="8"/>
      <c r="W180" s="7">
        <v>977</v>
      </c>
      <c r="X180" s="4"/>
      <c r="Y180" s="6">
        <v>18</v>
      </c>
      <c r="Z180" s="5">
        <f>IF(Y180&gt;0,Y180-J180,".")</f>
        <v>0</v>
      </c>
      <c r="AA180" s="4">
        <f>IF(J180=0,H180,0)</f>
        <v>0</v>
      </c>
      <c r="AB180" s="4">
        <f>IF(L180=0,H180,0)</f>
        <v>0</v>
      </c>
      <c r="AC180" s="4"/>
      <c r="AD180" s="3"/>
      <c r="AE180" s="2" t="str">
        <f ca="1">IF(AND(N180&gt;1,(N180+$AE$3+O180)&lt;$B$3),$B$3-N180+1111111,".")</f>
        <v>.</v>
      </c>
      <c r="AF180" s="1" t="str">
        <f>IF(A180&gt;1,"Y","N")</f>
        <v>Y</v>
      </c>
      <c r="AG180" s="1" t="str">
        <f>IF(L180&gt;1,"Y","N")</f>
        <v>Y</v>
      </c>
      <c r="AH180" s="1" t="str">
        <f>IF(N180&gt;1,"Y","N")</f>
        <v>Y</v>
      </c>
      <c r="AI180" s="1" t="str">
        <f>IF(O180&gt;1,"Y","N")</f>
        <v>Y</v>
      </c>
      <c r="AJ180" s="1" t="str">
        <f>CONCATENATE(AF180,AG180,D180,AH180,AI180)</f>
        <v>YYx379xYY</v>
      </c>
    </row>
    <row r="181" spans="1:36" s="1" customFormat="1" x14ac:dyDescent="0.25">
      <c r="A181" s="28">
        <v>41597</v>
      </c>
      <c r="B181" s="27" t="s">
        <v>1208</v>
      </c>
      <c r="C181" s="23" t="s">
        <v>2252</v>
      </c>
      <c r="D181" s="22" t="s">
        <v>2251</v>
      </c>
      <c r="E181" s="21">
        <v>0.31</v>
      </c>
      <c r="G181" s="20"/>
      <c r="H181" s="19">
        <f>E181/0.047678</f>
        <v>6.5019505851755532</v>
      </c>
      <c r="I181" s="18">
        <f>J181/100*4</f>
        <v>0.72</v>
      </c>
      <c r="J181" s="17">
        <v>18</v>
      </c>
      <c r="K181" s="16">
        <f>IF(J181&gt;1,J181-H181-I181,0)</f>
        <v>10.778049414824446</v>
      </c>
      <c r="L181" s="15">
        <v>41615</v>
      </c>
      <c r="M181" s="14"/>
      <c r="N181" s="29">
        <v>42976</v>
      </c>
      <c r="O181" s="12">
        <v>42976</v>
      </c>
      <c r="P181" s="11" t="s">
        <v>2250</v>
      </c>
      <c r="Q181" s="10"/>
      <c r="R181" s="10"/>
      <c r="S181" s="10"/>
      <c r="T181" s="10"/>
      <c r="U181" s="9">
        <v>6909080296</v>
      </c>
      <c r="V181" s="8"/>
      <c r="W181" s="7">
        <v>1091</v>
      </c>
      <c r="X181" s="4"/>
      <c r="Y181" s="6">
        <v>18</v>
      </c>
      <c r="Z181" s="5">
        <f>IF(Y181&gt;0,Y181-J181,".")</f>
        <v>0</v>
      </c>
      <c r="AA181" s="4">
        <f>IF(J181=0,H181,0)</f>
        <v>0</v>
      </c>
      <c r="AB181" s="4">
        <f>IF(L181=0,H181,0)</f>
        <v>0</v>
      </c>
      <c r="AC181" s="4"/>
      <c r="AD181" s="3"/>
      <c r="AE181" s="2" t="str">
        <f ca="1">IF(AND(N181&gt;1,(N181+$AE$3+O181)&lt;$B$3),$B$3-N181+1111111,".")</f>
        <v>.</v>
      </c>
      <c r="AF181" s="1" t="str">
        <f>IF(A181&gt;1,"Y","N")</f>
        <v>Y</v>
      </c>
      <c r="AG181" s="1" t="str">
        <f>IF(L181&gt;1,"Y","N")</f>
        <v>Y</v>
      </c>
      <c r="AH181" s="1" t="str">
        <f>IF(N181&gt;1,"Y","N")</f>
        <v>Y</v>
      </c>
      <c r="AI181" s="1" t="str">
        <f>IF(O181&gt;1,"Y","N")</f>
        <v>Y</v>
      </c>
      <c r="AJ181" s="1" t="str">
        <f>CONCATENATE(AF181,AG181,D181,AH181,AI181)</f>
        <v>YYx227xYY</v>
      </c>
    </row>
    <row r="182" spans="1:36" s="1" customFormat="1" x14ac:dyDescent="0.25">
      <c r="A182" s="28">
        <v>40905</v>
      </c>
      <c r="B182" s="27" t="s">
        <v>492</v>
      </c>
      <c r="C182" s="23" t="s">
        <v>2197</v>
      </c>
      <c r="D182" s="22" t="s">
        <v>2196</v>
      </c>
      <c r="E182" s="21">
        <v>0.35499999999999998</v>
      </c>
      <c r="G182" s="20"/>
      <c r="H182" s="19">
        <f>E182/0.0491514</f>
        <v>7.222581655863312</v>
      </c>
      <c r="I182" s="18">
        <f>J182/100*4</f>
        <v>0.72</v>
      </c>
      <c r="J182" s="17">
        <v>18</v>
      </c>
      <c r="K182" s="16">
        <f>IF(J182&gt;1,J182-H182-I182,0)</f>
        <v>10.057418344136687</v>
      </c>
      <c r="L182" s="15">
        <v>40924</v>
      </c>
      <c r="M182" s="14"/>
      <c r="N182" s="29">
        <v>42981</v>
      </c>
      <c r="O182" s="12">
        <v>42982</v>
      </c>
      <c r="P182" s="11" t="s">
        <v>2195</v>
      </c>
      <c r="Q182" s="10"/>
      <c r="R182" s="10"/>
      <c r="S182" s="10"/>
      <c r="T182" s="10"/>
      <c r="U182" s="9"/>
      <c r="V182" s="8"/>
      <c r="W182" s="7">
        <v>1102</v>
      </c>
      <c r="X182" s="4"/>
      <c r="Y182" s="6">
        <v>18</v>
      </c>
      <c r="Z182" s="5">
        <f>IF(Y182&gt;0,Y182-J182,".")</f>
        <v>0</v>
      </c>
      <c r="AA182" s="4">
        <f>IF(J182=0,H182,0)</f>
        <v>0</v>
      </c>
      <c r="AB182" s="4">
        <f>IF(L182=0,H182,0)</f>
        <v>0</v>
      </c>
      <c r="AC182" s="4"/>
      <c r="AD182" s="3"/>
      <c r="AE182" s="2" t="str">
        <f ca="1">IF(AND(N182&gt;1,(N182+$AE$3+O182)&lt;$B$3),$B$3-N182+1111111,".")</f>
        <v>.</v>
      </c>
      <c r="AF182" s="1" t="str">
        <f>IF(A182&gt;1,"Y","N")</f>
        <v>Y</v>
      </c>
      <c r="AG182" s="1" t="str">
        <f>IF(L182&gt;1,"Y","N")</f>
        <v>Y</v>
      </c>
      <c r="AH182" s="1" t="str">
        <f>IF(N182&gt;1,"Y","N")</f>
        <v>Y</v>
      </c>
      <c r="AI182" s="1" t="str">
        <f>IF(O182&gt;1,"Y","N")</f>
        <v>Y</v>
      </c>
      <c r="AJ182" s="1" t="str">
        <f>CONCATENATE(AF182,AG182,D182,AH182,AI182)</f>
        <v>YYx466xYY</v>
      </c>
    </row>
    <row r="183" spans="1:36" s="1" customFormat="1" x14ac:dyDescent="0.25">
      <c r="A183" s="28">
        <v>40651</v>
      </c>
      <c r="B183" s="27" t="s">
        <v>397</v>
      </c>
      <c r="C183" s="23" t="s">
        <v>396</v>
      </c>
      <c r="D183" s="22" t="s">
        <v>395</v>
      </c>
      <c r="E183" s="21">
        <v>0.52</v>
      </c>
      <c r="G183" s="20"/>
      <c r="H183" s="19">
        <f>E183/0.0579906</f>
        <v>8.9669705090135299</v>
      </c>
      <c r="I183" s="18">
        <f>J183/100*4</f>
        <v>0.72</v>
      </c>
      <c r="J183" s="17">
        <v>18</v>
      </c>
      <c r="K183" s="16">
        <f>IF(J183&gt;1,J183-H183-I183,0)</f>
        <v>8.3130294909864695</v>
      </c>
      <c r="L183" s="15">
        <v>40660</v>
      </c>
      <c r="M183" s="14"/>
      <c r="N183" s="29">
        <v>43081</v>
      </c>
      <c r="O183" s="12">
        <v>43082</v>
      </c>
      <c r="P183" s="11" t="s">
        <v>380</v>
      </c>
      <c r="Q183" s="10"/>
      <c r="R183" s="10"/>
      <c r="S183" s="10"/>
      <c r="T183" s="10"/>
      <c r="U183" s="9">
        <v>6909158609</v>
      </c>
      <c r="V183" s="8"/>
      <c r="W183" s="7">
        <v>1454</v>
      </c>
      <c r="X183" s="4"/>
      <c r="Y183" s="6">
        <v>18</v>
      </c>
      <c r="Z183" s="5">
        <f>IF(Y183&gt;0,Y183-J183,".")</f>
        <v>0</v>
      </c>
      <c r="AA183" s="4">
        <f>IF(J183=0,H183,0)</f>
        <v>0</v>
      </c>
      <c r="AB183" s="4">
        <f>IF(L183=0,H183,0)</f>
        <v>0</v>
      </c>
      <c r="AC183" s="4"/>
      <c r="AD183" s="3"/>
      <c r="AE183" s="2" t="str">
        <f ca="1">IF(AND(N183&gt;1,(N183+$AE$3+O183)&lt;$B$3),$B$3-N183+1111111,".")</f>
        <v>.</v>
      </c>
      <c r="AF183" s="1" t="str">
        <f>IF(A183&gt;1,"Y","N")</f>
        <v>Y</v>
      </c>
      <c r="AG183" s="1" t="str">
        <f>IF(L183&gt;1,"Y","N")</f>
        <v>Y</v>
      </c>
      <c r="AH183" s="1" t="str">
        <f>IF(N183&gt;1,"Y","N")</f>
        <v>Y</v>
      </c>
      <c r="AI183" s="1" t="str">
        <f>IF(O183&gt;1,"Y","N")</f>
        <v>Y</v>
      </c>
      <c r="AJ183" s="1" t="str">
        <f>CONCATENATE(AF183,AG183,D183,AH183,AI183)</f>
        <v>YYx228xYY</v>
      </c>
    </row>
    <row r="184" spans="1:36" s="1" customFormat="1" x14ac:dyDescent="0.25">
      <c r="A184" s="31">
        <v>42050</v>
      </c>
      <c r="B184" s="24"/>
      <c r="C184" s="23" t="s">
        <v>3704</v>
      </c>
      <c r="D184" s="22" t="s">
        <v>3703</v>
      </c>
      <c r="E184" s="21">
        <v>0.188</v>
      </c>
      <c r="G184" s="20"/>
      <c r="H184" s="19">
        <f>E184/0.04098</f>
        <v>4.5876037091264026</v>
      </c>
      <c r="I184" s="18">
        <f>J184/100*4</f>
        <v>0.76</v>
      </c>
      <c r="J184" s="17">
        <v>19</v>
      </c>
      <c r="K184" s="16">
        <f>IF(J184&gt;1,J184-H184-I184,0)</f>
        <v>13.652396290873599</v>
      </c>
      <c r="L184" s="15">
        <v>42075</v>
      </c>
      <c r="M184" s="14"/>
      <c r="N184" s="29">
        <v>42738</v>
      </c>
      <c r="O184" s="12">
        <v>42738</v>
      </c>
      <c r="P184" s="11" t="s">
        <v>6980</v>
      </c>
      <c r="Q184" s="10"/>
      <c r="R184" s="10"/>
      <c r="S184" s="10"/>
      <c r="T184" s="10"/>
      <c r="U184" s="9">
        <v>6662805817</v>
      </c>
      <c r="V184" s="8"/>
      <c r="W184" s="7">
        <v>24</v>
      </c>
      <c r="X184" s="4"/>
      <c r="Y184" s="6">
        <v>19</v>
      </c>
      <c r="Z184" s="5">
        <f>IF(Y184&gt;0,Y184-J184,".")</f>
        <v>0</v>
      </c>
      <c r="AA184" s="4">
        <f>IF(J184=0,H184,0)</f>
        <v>0</v>
      </c>
      <c r="AB184" s="4">
        <f>IF(L184=0,H184,0)</f>
        <v>0</v>
      </c>
      <c r="AC184" s="4"/>
      <c r="AD184" s="3"/>
      <c r="AE184" s="2" t="str">
        <f ca="1">IF(AND(N184&gt;1,(N184+$AE$3+O184)&lt;$B$3),$B$3-N184+1111111,".")</f>
        <v>.</v>
      </c>
      <c r="AF184" s="1" t="str">
        <f>IF(A184&gt;1,"Y","N")</f>
        <v>Y</v>
      </c>
      <c r="AG184" s="1" t="str">
        <f>IF(L184&gt;1,"Y","N")</f>
        <v>Y</v>
      </c>
      <c r="AH184" s="1" t="str">
        <f>IF(N184&gt;1,"Y","N")</f>
        <v>Y</v>
      </c>
      <c r="AI184" s="1" t="str">
        <f>IF(O184&gt;1,"Y","N")</f>
        <v>Y</v>
      </c>
      <c r="AJ184" s="1" t="str">
        <f>CONCATENATE(AF184,AG184,D184,AH184,AI184)</f>
        <v>YYx365xYY</v>
      </c>
    </row>
    <row r="185" spans="1:36" s="1" customFormat="1" x14ac:dyDescent="0.25">
      <c r="A185" s="31">
        <v>42464</v>
      </c>
      <c r="B185" s="24"/>
      <c r="C185" s="23" t="s">
        <v>6884</v>
      </c>
      <c r="D185" s="22" t="s">
        <v>6883</v>
      </c>
      <c r="E185" s="21"/>
      <c r="G185" s="20"/>
      <c r="H185" s="19">
        <f>E185/0.04128</f>
        <v>0</v>
      </c>
      <c r="I185" s="32">
        <f>J185/100*4</f>
        <v>0.76</v>
      </c>
      <c r="J185" s="17">
        <v>19</v>
      </c>
      <c r="K185" s="16">
        <f>IF(J185&gt;1,J185-H185-I185,0)</f>
        <v>18.239999999999998</v>
      </c>
      <c r="L185" s="15">
        <v>42466</v>
      </c>
      <c r="M185" s="14"/>
      <c r="N185" s="29">
        <v>42742</v>
      </c>
      <c r="O185" s="12">
        <v>42743</v>
      </c>
      <c r="P185" s="11" t="s">
        <v>2848</v>
      </c>
      <c r="Q185" s="10"/>
      <c r="R185" s="10"/>
      <c r="S185" s="10"/>
      <c r="T185" s="10"/>
      <c r="U185" s="9">
        <v>6664623619</v>
      </c>
      <c r="V185" s="8"/>
      <c r="W185" s="7">
        <v>47</v>
      </c>
      <c r="X185" s="4"/>
      <c r="Y185" s="6">
        <v>19</v>
      </c>
      <c r="Z185" s="5">
        <f>IF(Y185&gt;0,Y185-J185,".")</f>
        <v>0</v>
      </c>
      <c r="AA185" s="4">
        <f>IF(J185=0,H185,0)</f>
        <v>0</v>
      </c>
      <c r="AB185" s="4">
        <f>IF(L185=0,H185,0)</f>
        <v>0</v>
      </c>
      <c r="AC185" s="4"/>
      <c r="AD185" s="3"/>
      <c r="AE185" s="2" t="str">
        <f ca="1">IF(AND(N185&gt;1,(N185+$AE$3+O185)&lt;$B$3),$B$3-N185+1111111,".")</f>
        <v>.</v>
      </c>
      <c r="AF185" s="1" t="str">
        <f>IF(A185&gt;1,"Y","N")</f>
        <v>Y</v>
      </c>
      <c r="AG185" s="1" t="str">
        <f>IF(L185&gt;1,"Y","N")</f>
        <v>Y</v>
      </c>
      <c r="AH185" s="1" t="str">
        <f>IF(N185&gt;1,"Y","N")</f>
        <v>Y</v>
      </c>
      <c r="AI185" s="1" t="str">
        <f>IF(O185&gt;1,"Y","N")</f>
        <v>Y</v>
      </c>
      <c r="AJ185" s="1" t="str">
        <f>CONCATENATE(AF185,AG185,D185,AH185,AI185)</f>
        <v>YYx168xxYY</v>
      </c>
    </row>
    <row r="186" spans="1:36" s="1" customFormat="1" x14ac:dyDescent="0.25">
      <c r="A186" s="31">
        <v>42464</v>
      </c>
      <c r="B186" s="24"/>
      <c r="C186" s="23" t="s">
        <v>6884</v>
      </c>
      <c r="D186" s="22" t="s">
        <v>6883</v>
      </c>
      <c r="E186" s="21"/>
      <c r="G186" s="20"/>
      <c r="H186" s="19">
        <f>E186/0.04128</f>
        <v>0</v>
      </c>
      <c r="I186" s="32">
        <f>J186/100*4</f>
        <v>0.76</v>
      </c>
      <c r="J186" s="17">
        <v>19</v>
      </c>
      <c r="K186" s="16">
        <f>IF(J186&gt;1,J186-H186-I186,0)</f>
        <v>18.239999999999998</v>
      </c>
      <c r="L186" s="15">
        <v>42466</v>
      </c>
      <c r="M186" s="14"/>
      <c r="N186" s="29">
        <v>42742</v>
      </c>
      <c r="O186" s="12">
        <v>42743</v>
      </c>
      <c r="P186" s="11" t="s">
        <v>2848</v>
      </c>
      <c r="Q186" s="10"/>
      <c r="R186" s="10"/>
      <c r="S186" s="10"/>
      <c r="T186" s="10"/>
      <c r="U186" s="9">
        <v>6664623619</v>
      </c>
      <c r="V186" s="8"/>
      <c r="W186" s="7">
        <v>47</v>
      </c>
      <c r="X186" s="4"/>
      <c r="Y186" s="6">
        <v>19</v>
      </c>
      <c r="Z186" s="5">
        <f>IF(Y186&gt;0,Y186-J186,".")</f>
        <v>0</v>
      </c>
      <c r="AA186" s="4">
        <f>IF(J186=0,H186,0)</f>
        <v>0</v>
      </c>
      <c r="AB186" s="4">
        <f>IF(L186=0,H186,0)</f>
        <v>0</v>
      </c>
      <c r="AC186" s="4"/>
      <c r="AD186" s="3"/>
      <c r="AE186" s="2" t="str">
        <f ca="1">IF(AND(N186&gt;1,(N186+$AE$3+O186)&lt;$B$3),$B$3-N186+1111111,".")</f>
        <v>.</v>
      </c>
      <c r="AF186" s="1" t="str">
        <f>IF(A186&gt;1,"Y","N")</f>
        <v>Y</v>
      </c>
      <c r="AG186" s="1" t="str">
        <f>IF(L186&gt;1,"Y","N")</f>
        <v>Y</v>
      </c>
      <c r="AH186" s="1" t="str">
        <f>IF(N186&gt;1,"Y","N")</f>
        <v>Y</v>
      </c>
      <c r="AI186" s="1" t="str">
        <f>IF(O186&gt;1,"Y","N")</f>
        <v>Y</v>
      </c>
      <c r="AJ186" s="1" t="str">
        <f>CONCATENATE(AF186,AG186,D186,AH186,AI186)</f>
        <v>YYx168xxYY</v>
      </c>
    </row>
    <row r="187" spans="1:36" s="1" customFormat="1" x14ac:dyDescent="0.25">
      <c r="A187" s="31">
        <v>42751</v>
      </c>
      <c r="B187" s="24"/>
      <c r="C187" s="23" t="s">
        <v>6468</v>
      </c>
      <c r="D187" s="22"/>
      <c r="E187" s="21"/>
      <c r="G187" s="20"/>
      <c r="H187" s="19">
        <f>E187/0.03821</f>
        <v>0</v>
      </c>
      <c r="I187" s="18">
        <f>J187/100*4</f>
        <v>0.76</v>
      </c>
      <c r="J187" s="17">
        <v>19</v>
      </c>
      <c r="K187" s="16">
        <f>IF(J187&gt;1,J187-H187-I187,0)</f>
        <v>18.239999999999998</v>
      </c>
      <c r="L187" s="15">
        <v>42752</v>
      </c>
      <c r="M187" s="14"/>
      <c r="N187" s="13">
        <v>42752</v>
      </c>
      <c r="O187" s="12">
        <v>42754</v>
      </c>
      <c r="P187" s="11" t="s">
        <v>6545</v>
      </c>
      <c r="Q187" s="10"/>
      <c r="R187" s="10"/>
      <c r="S187" s="10"/>
      <c r="T187" s="10"/>
      <c r="U187" s="9">
        <v>6680555627</v>
      </c>
      <c r="V187" s="8"/>
      <c r="W187" s="7">
        <v>124</v>
      </c>
      <c r="X187" s="4"/>
      <c r="Y187" s="6">
        <v>19</v>
      </c>
      <c r="Z187" s="5">
        <f>IF(Y187&gt;0,Y187-J187,".")</f>
        <v>0</v>
      </c>
      <c r="AA187" s="4">
        <f>IF(J187=0,H187,0)</f>
        <v>0</v>
      </c>
      <c r="AB187" s="4">
        <f>IF(L187=0,H187,0)</f>
        <v>0</v>
      </c>
      <c r="AC187" s="4"/>
      <c r="AD187" s="3"/>
      <c r="AE187" s="2" t="str">
        <f ca="1">IF(AND(N187&gt;1,(N187+$AE$3+O187)&lt;$B$3),$B$3-N187+1111111,".")</f>
        <v>.</v>
      </c>
      <c r="AF187" s="1" t="str">
        <f>IF(A187&gt;1,"Y","N")</f>
        <v>Y</v>
      </c>
      <c r="AG187" s="1" t="str">
        <f>IF(L187&gt;1,"Y","N")</f>
        <v>Y</v>
      </c>
      <c r="AH187" s="1" t="str">
        <f>IF(N187&gt;1,"Y","N")</f>
        <v>Y</v>
      </c>
      <c r="AI187" s="1" t="str">
        <f>IF(O187&gt;1,"Y","N")</f>
        <v>Y</v>
      </c>
      <c r="AJ187" s="1" t="str">
        <f>CONCATENATE(AF187,AG187,D187,AH187,AI187)</f>
        <v>YYYY</v>
      </c>
    </row>
    <row r="188" spans="1:36" s="1" customFormat="1" x14ac:dyDescent="0.25">
      <c r="A188" s="31">
        <v>42756</v>
      </c>
      <c r="B188" s="24"/>
      <c r="C188" s="23" t="s">
        <v>6468</v>
      </c>
      <c r="D188" s="22"/>
      <c r="E188" s="21"/>
      <c r="G188" s="20"/>
      <c r="H188" s="19">
        <f>E188/0.03865</f>
        <v>0</v>
      </c>
      <c r="I188" s="18">
        <f>J188/100*4</f>
        <v>0.76</v>
      </c>
      <c r="J188" s="17">
        <v>19</v>
      </c>
      <c r="K188" s="16">
        <f>IF(J188&gt;1,J188-H188-I188,0)</f>
        <v>18.239999999999998</v>
      </c>
      <c r="L188" s="15">
        <v>42757</v>
      </c>
      <c r="M188" s="14"/>
      <c r="N188" s="29">
        <v>42756</v>
      </c>
      <c r="O188" s="12">
        <v>42757</v>
      </c>
      <c r="P188" s="11" t="s">
        <v>6464</v>
      </c>
      <c r="Q188" s="10"/>
      <c r="R188" s="10"/>
      <c r="S188" s="10"/>
      <c r="T188" s="10"/>
      <c r="U188" s="9">
        <v>6690204310</v>
      </c>
      <c r="V188" s="8"/>
      <c r="W188" s="7">
        <v>141</v>
      </c>
      <c r="X188" s="4"/>
      <c r="Y188" s="6">
        <v>19</v>
      </c>
      <c r="Z188" s="5">
        <f>IF(Y188&gt;0,Y188-J188,".")</f>
        <v>0</v>
      </c>
      <c r="AA188" s="4">
        <f>IF(J188=0,H188,0)</f>
        <v>0</v>
      </c>
      <c r="AB188" s="4">
        <f>IF(L188=0,H188,0)</f>
        <v>0</v>
      </c>
      <c r="AC188" s="4"/>
      <c r="AD188" s="3"/>
      <c r="AE188" s="2" t="str">
        <f ca="1">IF(AND(N188&gt;1,(N188+$AE$3+O188)&lt;$B$3),$B$3-N188+1111111,".")</f>
        <v>.</v>
      </c>
      <c r="AF188" s="1" t="str">
        <f>IF(A188&gt;1,"Y","N")</f>
        <v>Y</v>
      </c>
      <c r="AG188" s="1" t="str">
        <f>IF(L188&gt;1,"Y","N")</f>
        <v>Y</v>
      </c>
      <c r="AH188" s="1" t="str">
        <f>IF(N188&gt;1,"Y","N")</f>
        <v>Y</v>
      </c>
      <c r="AI188" s="1" t="str">
        <f>IF(O188&gt;1,"Y","N")</f>
        <v>Y</v>
      </c>
      <c r="AJ188" s="1" t="str">
        <f>CONCATENATE(AF188,AG188,D188,AH188,AI188)</f>
        <v>YYYY</v>
      </c>
    </row>
    <row r="189" spans="1:36" s="1" customFormat="1" x14ac:dyDescent="0.25">
      <c r="A189" s="31">
        <v>42755</v>
      </c>
      <c r="B189" s="24"/>
      <c r="C189" s="23" t="s">
        <v>4423</v>
      </c>
      <c r="D189" s="22" t="s">
        <v>186</v>
      </c>
      <c r="E189" s="21"/>
      <c r="G189" s="20"/>
      <c r="H189" s="19">
        <f>E189/0.03878</f>
        <v>0</v>
      </c>
      <c r="I189" s="18">
        <f>J189/100*4</f>
        <v>0.76</v>
      </c>
      <c r="J189" s="17">
        <v>19</v>
      </c>
      <c r="K189" s="16">
        <f>IF(J189&gt;1,J189-H189-I189,0)</f>
        <v>18.239999999999998</v>
      </c>
      <c r="L189" s="15">
        <v>42764</v>
      </c>
      <c r="M189" s="14"/>
      <c r="N189" s="29">
        <v>42764</v>
      </c>
      <c r="O189" s="12">
        <v>42765</v>
      </c>
      <c r="P189" s="11" t="s">
        <v>4258</v>
      </c>
      <c r="Q189" s="10"/>
      <c r="R189" s="10"/>
      <c r="S189" s="10"/>
      <c r="T189" s="10"/>
      <c r="U189" s="9">
        <v>6698096500</v>
      </c>
      <c r="V189" s="8"/>
      <c r="W189" s="7">
        <v>182</v>
      </c>
      <c r="X189" s="4"/>
      <c r="Y189" s="6">
        <v>19</v>
      </c>
      <c r="Z189" s="5">
        <f>IF(Y189&gt;0,Y189-J189,".")</f>
        <v>0</v>
      </c>
      <c r="AA189" s="4">
        <f>IF(J189=0,H189,0)</f>
        <v>0</v>
      </c>
      <c r="AB189" s="4">
        <f>IF(L189=0,H189,0)</f>
        <v>0</v>
      </c>
      <c r="AC189" s="4"/>
      <c r="AD189" s="3"/>
      <c r="AE189" s="2" t="str">
        <f ca="1">IF(AND(N189&gt;1,(N189+$AE$3+O189)&lt;$B$3),$B$3-N189+1111111,".")</f>
        <v>.</v>
      </c>
      <c r="AF189" s="1" t="str">
        <f>IF(A189&gt;1,"Y","N")</f>
        <v>Y</v>
      </c>
      <c r="AG189" s="1" t="str">
        <f>IF(L189&gt;1,"Y","N")</f>
        <v>Y</v>
      </c>
      <c r="AH189" s="1" t="str">
        <f>IF(N189&gt;1,"Y","N")</f>
        <v>Y</v>
      </c>
      <c r="AI189" s="1" t="str">
        <f>IF(O189&gt;1,"Y","N")</f>
        <v>Y</v>
      </c>
      <c r="AJ189" s="1" t="str">
        <f>CONCATENATE(AF189,AG189,D189,AH189,AI189)</f>
        <v>YYx168xYY</v>
      </c>
    </row>
    <row r="190" spans="1:36" s="1" customFormat="1" x14ac:dyDescent="0.25">
      <c r="A190" s="31">
        <v>42755</v>
      </c>
      <c r="B190" s="24"/>
      <c r="C190" s="23" t="s">
        <v>4423</v>
      </c>
      <c r="D190" s="22" t="s">
        <v>186</v>
      </c>
      <c r="E190" s="21"/>
      <c r="G190" s="20"/>
      <c r="H190" s="19">
        <f>E190/0.03878</f>
        <v>0</v>
      </c>
      <c r="I190" s="18">
        <f>J190/100*4</f>
        <v>0.76</v>
      </c>
      <c r="J190" s="17">
        <v>19</v>
      </c>
      <c r="K190" s="16">
        <f>IF(J190&gt;1,J190-H190-I190,0)</f>
        <v>18.239999999999998</v>
      </c>
      <c r="L190" s="15">
        <v>42764</v>
      </c>
      <c r="M190" s="14"/>
      <c r="N190" s="29">
        <v>42778</v>
      </c>
      <c r="O190" s="12">
        <v>42778</v>
      </c>
      <c r="P190" s="11" t="s">
        <v>6009</v>
      </c>
      <c r="Q190" s="10"/>
      <c r="R190" s="10"/>
      <c r="S190" s="10"/>
      <c r="T190" s="10"/>
      <c r="U190" s="9">
        <v>6715798737</v>
      </c>
      <c r="V190" s="8"/>
      <c r="W190" s="7">
        <v>249</v>
      </c>
      <c r="X190" s="4"/>
      <c r="Y190" s="6">
        <v>19</v>
      </c>
      <c r="Z190" s="5">
        <f>IF(Y190&gt;0,Y190-J190,".")</f>
        <v>0</v>
      </c>
      <c r="AA190" s="4">
        <f>IF(J190=0,H190,0)</f>
        <v>0</v>
      </c>
      <c r="AB190" s="4">
        <f>IF(L190=0,H190,0)</f>
        <v>0</v>
      </c>
      <c r="AC190" s="4"/>
      <c r="AD190" s="3"/>
      <c r="AE190" s="2" t="str">
        <f ca="1">IF(AND(N190&gt;1,(N190+$AE$3+O190)&lt;$B$3),$B$3-N190+1111111,".")</f>
        <v>.</v>
      </c>
      <c r="AF190" s="1" t="str">
        <f>IF(A190&gt;1,"Y","N")</f>
        <v>Y</v>
      </c>
      <c r="AG190" s="1" t="str">
        <f>IF(L190&gt;1,"Y","N")</f>
        <v>Y</v>
      </c>
      <c r="AH190" s="1" t="str">
        <f>IF(N190&gt;1,"Y","N")</f>
        <v>Y</v>
      </c>
      <c r="AI190" s="1" t="str">
        <f>IF(O190&gt;1,"Y","N")</f>
        <v>Y</v>
      </c>
      <c r="AJ190" s="1" t="str">
        <f>CONCATENATE(AF190,AG190,D190,AH190,AI190)</f>
        <v>YYx168xYY</v>
      </c>
    </row>
    <row r="191" spans="1:36" s="1" customFormat="1" x14ac:dyDescent="0.25">
      <c r="A191" s="31">
        <v>42755</v>
      </c>
      <c r="B191" s="24"/>
      <c r="C191" s="23" t="s">
        <v>4423</v>
      </c>
      <c r="D191" s="22" t="s">
        <v>186</v>
      </c>
      <c r="E191" s="21"/>
      <c r="G191" s="20"/>
      <c r="H191" s="19">
        <f>E191/0.03878</f>
        <v>0</v>
      </c>
      <c r="I191" s="18">
        <f>J191/100*4</f>
        <v>0.76</v>
      </c>
      <c r="J191" s="17">
        <v>19</v>
      </c>
      <c r="K191" s="16">
        <f>IF(J191&gt;1,J191-H191-I191,0)</f>
        <v>18.239999999999998</v>
      </c>
      <c r="L191" s="15">
        <v>42764</v>
      </c>
      <c r="M191" s="14"/>
      <c r="N191" s="29">
        <v>42781</v>
      </c>
      <c r="O191" s="12">
        <v>42781</v>
      </c>
      <c r="P191" s="11" t="s">
        <v>5926</v>
      </c>
      <c r="Q191" s="10"/>
      <c r="R191" s="10"/>
      <c r="S191" s="10"/>
      <c r="T191" s="10"/>
      <c r="U191" s="9">
        <v>6717288495</v>
      </c>
      <c r="V191" s="8"/>
      <c r="W191" s="7">
        <v>271</v>
      </c>
      <c r="X191" s="4"/>
      <c r="Y191" s="6">
        <v>19</v>
      </c>
      <c r="Z191" s="5">
        <f>IF(Y191&gt;0,Y191-J191,".")</f>
        <v>0</v>
      </c>
      <c r="AA191" s="4">
        <f>IF(J191=0,H191,0)</f>
        <v>0</v>
      </c>
      <c r="AB191" s="4">
        <f>IF(L191=0,H191,0)</f>
        <v>0</v>
      </c>
      <c r="AC191" s="4"/>
      <c r="AD191" s="3"/>
      <c r="AE191" s="2" t="str">
        <f ca="1">IF(AND(N191&gt;1,(N191+$AE$3+O191)&lt;$B$3),$B$3-N191+1111111,".")</f>
        <v>.</v>
      </c>
      <c r="AF191" s="1" t="str">
        <f>IF(A191&gt;1,"Y","N")</f>
        <v>Y</v>
      </c>
      <c r="AG191" s="1" t="str">
        <f>IF(L191&gt;1,"Y","N")</f>
        <v>Y</v>
      </c>
      <c r="AH191" s="1" t="str">
        <f>IF(N191&gt;1,"Y","N")</f>
        <v>Y</v>
      </c>
      <c r="AI191" s="1" t="str">
        <f>IF(O191&gt;1,"Y","N")</f>
        <v>Y</v>
      </c>
      <c r="AJ191" s="1" t="str">
        <f>CONCATENATE(AF191,AG191,D191,AH191,AI191)</f>
        <v>YYx168xYY</v>
      </c>
    </row>
    <row r="192" spans="1:36" s="1" customFormat="1" x14ac:dyDescent="0.25">
      <c r="A192" s="31">
        <v>42050</v>
      </c>
      <c r="B192" s="24"/>
      <c r="C192" s="23" t="s">
        <v>3704</v>
      </c>
      <c r="D192" s="22" t="s">
        <v>3703</v>
      </c>
      <c r="E192" s="21">
        <v>0.188</v>
      </c>
      <c r="G192" s="20"/>
      <c r="H192" s="19">
        <f>E192/0.04098</f>
        <v>4.5876037091264026</v>
      </c>
      <c r="I192" s="18">
        <f>J192/100*4</f>
        <v>0.76</v>
      </c>
      <c r="J192" s="17">
        <v>19</v>
      </c>
      <c r="K192" s="16">
        <f>IF(J192&gt;1,J192-H192-I192,0)</f>
        <v>13.652396290873599</v>
      </c>
      <c r="L192" s="15">
        <v>42075</v>
      </c>
      <c r="M192" s="14"/>
      <c r="N192" s="29">
        <v>42881</v>
      </c>
      <c r="O192" s="12">
        <v>42883</v>
      </c>
      <c r="P192" s="11" t="s">
        <v>3702</v>
      </c>
      <c r="Q192" s="10"/>
      <c r="R192" s="10"/>
      <c r="S192" s="10"/>
      <c r="T192" s="10"/>
      <c r="U192" s="9"/>
      <c r="V192" s="8"/>
      <c r="W192" s="7">
        <v>773</v>
      </c>
      <c r="X192" s="4"/>
      <c r="Y192" s="6">
        <v>19</v>
      </c>
      <c r="Z192" s="5">
        <f>IF(Y192&gt;0,Y192-J192,".")</f>
        <v>0</v>
      </c>
      <c r="AA192" s="4">
        <f>IF(J192=0,H192,0)</f>
        <v>0</v>
      </c>
      <c r="AB192" s="4">
        <f>IF(L192=0,H192,0)</f>
        <v>0</v>
      </c>
      <c r="AC192" s="4"/>
      <c r="AD192" s="3"/>
      <c r="AE192" s="2" t="str">
        <f ca="1">IF(AND(N192&gt;1,(N192+$AE$3+O192)&lt;$B$3),$B$3-N192+1111111,".")</f>
        <v>.</v>
      </c>
      <c r="AF192" s="1" t="str">
        <f>IF(A192&gt;1,"Y","N")</f>
        <v>Y</v>
      </c>
      <c r="AG192" s="1" t="str">
        <f>IF(L192&gt;1,"Y","N")</f>
        <v>Y</v>
      </c>
      <c r="AH192" s="1" t="str">
        <f>IF(N192&gt;1,"Y","N")</f>
        <v>Y</v>
      </c>
      <c r="AI192" s="1" t="str">
        <f>IF(O192&gt;1,"Y","N")</f>
        <v>Y</v>
      </c>
      <c r="AJ192" s="1" t="str">
        <f>CONCATENATE(AF192,AG192,D192,AH192,AI192)</f>
        <v>YYx365xYY</v>
      </c>
    </row>
    <row r="193" spans="1:50" x14ac:dyDescent="0.25">
      <c r="A193" s="31">
        <v>42050</v>
      </c>
      <c r="C193" s="23" t="s">
        <v>3704</v>
      </c>
      <c r="D193" s="22" t="s">
        <v>3703</v>
      </c>
      <c r="E193" s="21">
        <v>0.188</v>
      </c>
      <c r="H193" s="19">
        <f>E193/0.04098</f>
        <v>4.5876037091264026</v>
      </c>
      <c r="I193" s="18">
        <f>J193/100*4</f>
        <v>0.76</v>
      </c>
      <c r="J193" s="17">
        <v>19</v>
      </c>
      <c r="K193" s="16">
        <f>IF(J193&gt;1,J193-H193-I193,0)</f>
        <v>13.652396290873599</v>
      </c>
      <c r="L193" s="15">
        <v>42075</v>
      </c>
      <c r="N193" s="29">
        <v>42881</v>
      </c>
      <c r="O193" s="12">
        <v>42883</v>
      </c>
      <c r="P193" s="11" t="s">
        <v>3702</v>
      </c>
      <c r="W193" s="7">
        <v>773</v>
      </c>
      <c r="Y193" s="6">
        <v>19</v>
      </c>
      <c r="Z193" s="5">
        <f>IF(Y193&gt;0,Y193-J193,".")</f>
        <v>0</v>
      </c>
      <c r="AA193" s="4">
        <f>IF(J193=0,H193,0)</f>
        <v>0</v>
      </c>
      <c r="AB193" s="4">
        <f>IF(L193=0,H193,0)</f>
        <v>0</v>
      </c>
      <c r="AE193" s="2" t="str">
        <f ca="1">IF(AND(N193&gt;1,(N193+$AE$3+O193)&lt;$B$3),$B$3-N193+1111111,".")</f>
        <v>.</v>
      </c>
      <c r="AF193" s="1" t="str">
        <f>IF(A193&gt;1,"Y","N")</f>
        <v>Y</v>
      </c>
      <c r="AG193" s="1" t="str">
        <f>IF(L193&gt;1,"Y","N")</f>
        <v>Y</v>
      </c>
      <c r="AH193" s="1" t="str">
        <f>IF(N193&gt;1,"Y","N")</f>
        <v>Y</v>
      </c>
      <c r="AI193" s="1" t="str">
        <f>IF(O193&gt;1,"Y","N")</f>
        <v>Y</v>
      </c>
      <c r="AJ193" s="1" t="str">
        <f>CONCATENATE(AF193,AG193,D193,AH193,AI193)</f>
        <v>YYx365xYY</v>
      </c>
      <c r="AU193" s="1"/>
      <c r="AV193" s="1"/>
      <c r="AW193" s="1"/>
      <c r="AX193" s="1"/>
    </row>
    <row r="194" spans="1:50" x14ac:dyDescent="0.25">
      <c r="A194" s="31">
        <v>42814</v>
      </c>
      <c r="C194" s="23" t="s">
        <v>157</v>
      </c>
      <c r="D194" s="22" t="s">
        <v>156</v>
      </c>
      <c r="E194" s="21">
        <v>0.19400000000000001</v>
      </c>
      <c r="H194" s="19">
        <f>E194/0.038689</f>
        <v>5.0143451627077464</v>
      </c>
      <c r="I194" s="18">
        <f>J194/100*4</f>
        <v>0.76</v>
      </c>
      <c r="J194" s="17">
        <v>19</v>
      </c>
      <c r="K194" s="16">
        <f>IF(J194&gt;1,J194-H194-I194,0)</f>
        <v>13.225654837292254</v>
      </c>
      <c r="L194" s="15">
        <v>42814</v>
      </c>
      <c r="N194" s="29">
        <v>42975</v>
      </c>
      <c r="O194" s="12">
        <v>42975</v>
      </c>
      <c r="P194" s="11" t="s">
        <v>2267</v>
      </c>
      <c r="U194" s="9">
        <v>6905057721</v>
      </c>
      <c r="W194" s="7">
        <v>1084</v>
      </c>
      <c r="Y194" s="6">
        <v>19</v>
      </c>
      <c r="Z194" s="5">
        <f>IF(Y194&gt;0,Y194-J194,".")</f>
        <v>0</v>
      </c>
      <c r="AA194" s="4">
        <f>IF(J194=0,H194,0)</f>
        <v>0</v>
      </c>
      <c r="AB194" s="4">
        <f>IF(L194=0,H194,0)</f>
        <v>0</v>
      </c>
      <c r="AE194" s="2" t="str">
        <f ca="1">IF(AND(N194&gt;1,(N194+$AE$3+O194)&lt;$B$3),$B$3-N194+1111111,".")</f>
        <v>.</v>
      </c>
      <c r="AF194" s="1" t="str">
        <f>IF(A194&gt;1,"Y","N")</f>
        <v>Y</v>
      </c>
      <c r="AG194" s="1" t="str">
        <f>IF(L194&gt;1,"Y","N")</f>
        <v>Y</v>
      </c>
      <c r="AH194" s="1" t="str">
        <f>IF(N194&gt;1,"Y","N")</f>
        <v>Y</v>
      </c>
      <c r="AI194" s="1" t="str">
        <f>IF(O194&gt;1,"Y","N")</f>
        <v>Y</v>
      </c>
      <c r="AJ194" s="1" t="str">
        <f>CONCATENATE(AF194,AG194,D194,AH194,AI194)</f>
        <v>YYx24xYY</v>
      </c>
      <c r="AU194" s="1"/>
      <c r="AV194" s="1"/>
      <c r="AW194" s="1"/>
      <c r="AX194" s="1"/>
    </row>
    <row r="195" spans="1:50" x14ac:dyDescent="0.25">
      <c r="A195" s="31">
        <v>42182</v>
      </c>
      <c r="C195" s="23" t="s">
        <v>880</v>
      </c>
      <c r="D195" s="22" t="s">
        <v>879</v>
      </c>
      <c r="E195" s="21">
        <v>0.12</v>
      </c>
      <c r="H195" s="19">
        <f>E195/0.0411</f>
        <v>2.9197080291970803</v>
      </c>
      <c r="I195" s="32">
        <f>J195/100*4</f>
        <v>0.76</v>
      </c>
      <c r="J195" s="17">
        <v>19</v>
      </c>
      <c r="K195" s="16">
        <f>IF(J195&gt;1,J195-H195-I195,0)</f>
        <v>15.320291970802918</v>
      </c>
      <c r="L195" s="15">
        <v>42211</v>
      </c>
      <c r="N195" s="29">
        <v>42994</v>
      </c>
      <c r="O195" s="12">
        <v>42995</v>
      </c>
      <c r="P195" s="11" t="s">
        <v>1986</v>
      </c>
      <c r="U195" s="9">
        <v>6904259104</v>
      </c>
      <c r="W195" s="7">
        <v>1144</v>
      </c>
      <c r="Y195" s="6">
        <v>19</v>
      </c>
      <c r="Z195" s="5">
        <f>IF(Y195&gt;0,Y195-J195,".")</f>
        <v>0</v>
      </c>
      <c r="AA195" s="4">
        <f>IF(J195=0,H195,0)</f>
        <v>0</v>
      </c>
      <c r="AB195" s="4">
        <f>IF(L195=0,H195,0)</f>
        <v>0</v>
      </c>
      <c r="AE195" s="2" t="str">
        <f ca="1">IF(AND(N195&gt;1,(N195+$AE$3+O195)&lt;$B$3),$B$3-N195+1111111,".")</f>
        <v>.</v>
      </c>
      <c r="AF195" s="1" t="str">
        <f>IF(A195&gt;1,"Y","N")</f>
        <v>Y</v>
      </c>
      <c r="AG195" s="1" t="str">
        <f>IF(L195&gt;1,"Y","N")</f>
        <v>Y</v>
      </c>
      <c r="AH195" s="1" t="str">
        <f>IF(N195&gt;1,"Y","N")</f>
        <v>Y</v>
      </c>
      <c r="AI195" s="1" t="str">
        <f>IF(O195&gt;1,"Y","N")</f>
        <v>Y</v>
      </c>
      <c r="AJ195" s="1" t="str">
        <f>CONCATENATE(AF195,AG195,D195,AH195,AI195)</f>
        <v>YYx403xYY</v>
      </c>
      <c r="AU195" s="1"/>
      <c r="AV195" s="1"/>
      <c r="AW195" s="1"/>
      <c r="AX195" s="1"/>
    </row>
    <row r="196" spans="1:50" x14ac:dyDescent="0.25">
      <c r="A196" s="31">
        <v>42182</v>
      </c>
      <c r="C196" s="23" t="s">
        <v>880</v>
      </c>
      <c r="D196" s="22" t="s">
        <v>879</v>
      </c>
      <c r="E196" s="21">
        <v>0.12</v>
      </c>
      <c r="H196" s="19">
        <f>E196/0.0411</f>
        <v>2.9197080291970803</v>
      </c>
      <c r="I196" s="32">
        <f>J196/100*4</f>
        <v>0.76</v>
      </c>
      <c r="J196" s="17">
        <v>19</v>
      </c>
      <c r="K196" s="16">
        <f>IF(J196&gt;1,J196-H196-I196,0)</f>
        <v>15.320291970802918</v>
      </c>
      <c r="L196" s="15">
        <v>42211</v>
      </c>
      <c r="N196" s="29">
        <v>42994</v>
      </c>
      <c r="O196" s="12">
        <v>42995</v>
      </c>
      <c r="P196" s="11" t="s">
        <v>1986</v>
      </c>
      <c r="U196" s="9">
        <v>6904259104</v>
      </c>
      <c r="W196" s="7">
        <v>1144</v>
      </c>
      <c r="Y196" s="6">
        <v>19</v>
      </c>
      <c r="Z196" s="5">
        <f>IF(Y196&gt;0,Y196-J196,".")</f>
        <v>0</v>
      </c>
      <c r="AA196" s="4">
        <f>IF(J196=0,H196,0)</f>
        <v>0</v>
      </c>
      <c r="AB196" s="4">
        <f>IF(L196=0,H196,0)</f>
        <v>0</v>
      </c>
      <c r="AE196" s="2" t="str">
        <f ca="1">IF(AND(N196&gt;1,(N196+$AE$3+O196)&lt;$B$3),$B$3-N196+1111111,".")</f>
        <v>.</v>
      </c>
      <c r="AF196" s="1" t="str">
        <f>IF(A196&gt;1,"Y","N")</f>
        <v>Y</v>
      </c>
      <c r="AG196" s="1" t="str">
        <f>IF(L196&gt;1,"Y","N")</f>
        <v>Y</v>
      </c>
      <c r="AH196" s="1" t="str">
        <f>IF(N196&gt;1,"Y","N")</f>
        <v>Y</v>
      </c>
      <c r="AI196" s="1" t="str">
        <f>IF(O196&gt;1,"Y","N")</f>
        <v>Y</v>
      </c>
      <c r="AJ196" s="1" t="str">
        <f>CONCATENATE(AF196,AG196,D196,AH196,AI196)</f>
        <v>YYx403xYY</v>
      </c>
      <c r="AU196" s="1"/>
      <c r="AV196" s="1"/>
      <c r="AW196" s="1"/>
      <c r="AX196" s="1"/>
    </row>
    <row r="197" spans="1:50" x14ac:dyDescent="0.25">
      <c r="A197" s="31">
        <v>42239</v>
      </c>
      <c r="C197" s="23" t="s">
        <v>1530</v>
      </c>
      <c r="D197" s="22" t="s">
        <v>1529</v>
      </c>
      <c r="E197" s="21">
        <v>0.32300000000000001</v>
      </c>
      <c r="H197" s="19">
        <f>E197/0.04114</f>
        <v>7.8512396694214877</v>
      </c>
      <c r="I197" s="32">
        <f>J197/100*4</f>
        <v>0.76</v>
      </c>
      <c r="J197" s="17">
        <v>19</v>
      </c>
      <c r="K197" s="16">
        <f>IF(J197&gt;1,J197-H197-I197,0)</f>
        <v>10.388760330578512</v>
      </c>
      <c r="L197" s="15">
        <v>42262</v>
      </c>
      <c r="N197" s="29">
        <v>43020</v>
      </c>
      <c r="O197" s="12">
        <v>43023</v>
      </c>
      <c r="P197" s="11" t="s">
        <v>1528</v>
      </c>
      <c r="W197" s="7">
        <v>1234</v>
      </c>
      <c r="Y197" s="6">
        <v>19</v>
      </c>
      <c r="Z197" s="5">
        <f>IF(Y197&gt;0,Y197-J197,".")</f>
        <v>0</v>
      </c>
      <c r="AA197" s="4">
        <f>IF(J197=0,H197,0)</f>
        <v>0</v>
      </c>
      <c r="AB197" s="4">
        <f>IF(L197=0,H197,0)</f>
        <v>0</v>
      </c>
      <c r="AE197" s="2" t="str">
        <f ca="1">IF(AND(N197&gt;1,(N197+$AE$3+O197)&lt;$B$3),$B$3-N197+1111111,".")</f>
        <v>.</v>
      </c>
      <c r="AF197" s="1" t="str">
        <f>IF(A197&gt;1,"Y","N")</f>
        <v>Y</v>
      </c>
      <c r="AG197" s="1" t="str">
        <f>IF(L197&gt;1,"Y","N")</f>
        <v>Y</v>
      </c>
      <c r="AH197" s="1" t="str">
        <f>IF(N197&gt;1,"Y","N")</f>
        <v>Y</v>
      </c>
      <c r="AI197" s="1" t="str">
        <f>IF(O197&gt;1,"Y","N")</f>
        <v>Y</v>
      </c>
      <c r="AJ197" s="1" t="str">
        <f>CONCATENATE(AF197,AG197,D197,AH197,AI197)</f>
        <v>YYxlllxYY</v>
      </c>
      <c r="AU197" s="1"/>
      <c r="AV197" s="1"/>
      <c r="AW197" s="1"/>
      <c r="AX197" s="1"/>
    </row>
    <row r="198" spans="1:50" x14ac:dyDescent="0.25">
      <c r="A198" s="31">
        <v>42239</v>
      </c>
      <c r="C198" s="23" t="s">
        <v>1530</v>
      </c>
      <c r="D198" s="22" t="s">
        <v>1529</v>
      </c>
      <c r="E198" s="21">
        <v>0.32300000000000001</v>
      </c>
      <c r="H198" s="19">
        <f>E198/0.04114</f>
        <v>7.8512396694214877</v>
      </c>
      <c r="I198" s="32">
        <f>J198/100*4</f>
        <v>0.76</v>
      </c>
      <c r="J198" s="17">
        <v>19</v>
      </c>
      <c r="K198" s="16">
        <f>IF(J198&gt;1,J198-H198-I198,0)</f>
        <v>10.388760330578512</v>
      </c>
      <c r="L198" s="15">
        <v>42262</v>
      </c>
      <c r="N198" s="29">
        <v>43020</v>
      </c>
      <c r="O198" s="12">
        <v>43023</v>
      </c>
      <c r="P198" s="11" t="s">
        <v>1528</v>
      </c>
      <c r="W198" s="7">
        <v>1234</v>
      </c>
      <c r="Y198" s="6">
        <v>19</v>
      </c>
      <c r="Z198" s="5">
        <f>IF(Y198&gt;0,Y198-J198,".")</f>
        <v>0</v>
      </c>
      <c r="AA198" s="4">
        <f>IF(J198=0,H198,0)</f>
        <v>0</v>
      </c>
      <c r="AB198" s="4">
        <f>IF(L198=0,H198,0)</f>
        <v>0</v>
      </c>
      <c r="AE198" s="2" t="str">
        <f ca="1">IF(AND(N198&gt;1,(N198+$AE$3+O198)&lt;$B$3),$B$3-N198+1111111,".")</f>
        <v>.</v>
      </c>
      <c r="AF198" s="1" t="str">
        <f>IF(A198&gt;1,"Y","N")</f>
        <v>Y</v>
      </c>
      <c r="AG198" s="1" t="str">
        <f>IF(L198&gt;1,"Y","N")</f>
        <v>Y</v>
      </c>
      <c r="AH198" s="1" t="str">
        <f>IF(N198&gt;1,"Y","N")</f>
        <v>Y</v>
      </c>
      <c r="AI198" s="1" t="str">
        <f>IF(O198&gt;1,"Y","N")</f>
        <v>Y</v>
      </c>
      <c r="AJ198" s="1" t="str">
        <f>CONCATENATE(AF198,AG198,D198,AH198,AI198)</f>
        <v>YYxlllxYY</v>
      </c>
      <c r="AU198" s="1"/>
      <c r="AV198" s="1"/>
      <c r="AW198" s="1"/>
      <c r="AX198" s="1"/>
    </row>
    <row r="199" spans="1:50" x14ac:dyDescent="0.25">
      <c r="A199" s="28">
        <v>41785</v>
      </c>
      <c r="B199" s="27" t="s">
        <v>1377</v>
      </c>
      <c r="C199" s="23" t="s">
        <v>1376</v>
      </c>
      <c r="D199" s="22" t="s">
        <v>1375</v>
      </c>
      <c r="E199" s="21">
        <v>0.1</v>
      </c>
      <c r="H199" s="19">
        <f>E199/0.0283279</f>
        <v>3.5300887111293111</v>
      </c>
      <c r="I199" s="18">
        <f>J199/100*4</f>
        <v>0.76</v>
      </c>
      <c r="J199" s="17">
        <v>19</v>
      </c>
      <c r="K199" s="16">
        <f>IF(J199&gt;1,J199-H199-I199,0)</f>
        <v>14.709911288870689</v>
      </c>
      <c r="L199" s="15">
        <v>41805</v>
      </c>
      <c r="N199" s="29">
        <v>43034</v>
      </c>
      <c r="O199" s="12">
        <v>43037</v>
      </c>
      <c r="P199" s="11" t="s">
        <v>1374</v>
      </c>
      <c r="W199" s="7">
        <v>1268</v>
      </c>
      <c r="Y199" s="6">
        <v>19</v>
      </c>
      <c r="Z199" s="5">
        <f>IF(Y199&gt;0,Y199-J199,".")</f>
        <v>0</v>
      </c>
      <c r="AA199" s="4">
        <f>IF(J199=0,H199,0)</f>
        <v>0</v>
      </c>
      <c r="AB199" s="4">
        <f>IF(L199=0,H199,0)</f>
        <v>0</v>
      </c>
      <c r="AE199" s="2" t="str">
        <f ca="1">IF(AND(N199&gt;1,(N199+$AE$3+O199)&lt;$B$3),$B$3-N199+1111111,".")</f>
        <v>.</v>
      </c>
      <c r="AF199" s="1" t="str">
        <f>IF(A199&gt;1,"Y","N")</f>
        <v>Y</v>
      </c>
      <c r="AG199" s="1" t="str">
        <f>IF(L199&gt;1,"Y","N")</f>
        <v>Y</v>
      </c>
      <c r="AH199" s="1" t="str">
        <f>IF(N199&gt;1,"Y","N")</f>
        <v>Y</v>
      </c>
      <c r="AI199" s="1" t="str">
        <f>IF(O199&gt;1,"Y","N")</f>
        <v>Y</v>
      </c>
      <c r="AJ199" s="1" t="str">
        <f>CONCATENATE(AF199,AG199,D199,AH199,AI199)</f>
        <v>YYx329xYY</v>
      </c>
      <c r="AU199" s="1"/>
      <c r="AV199" s="1"/>
      <c r="AW199" s="1"/>
      <c r="AX199" s="1"/>
    </row>
    <row r="200" spans="1:50" x14ac:dyDescent="0.25">
      <c r="A200" s="31">
        <v>42814</v>
      </c>
      <c r="C200" s="23" t="s">
        <v>157</v>
      </c>
      <c r="D200" s="22" t="s">
        <v>156</v>
      </c>
      <c r="E200" s="21">
        <v>0.19400000000000001</v>
      </c>
      <c r="H200" s="19">
        <f>E200/0.038689</f>
        <v>5.0143451627077464</v>
      </c>
      <c r="I200" s="18">
        <f>J200/100*4</f>
        <v>0.76</v>
      </c>
      <c r="J200" s="17">
        <v>19</v>
      </c>
      <c r="K200" s="16">
        <f>IF(J200&gt;1,J200-H200-I200,0)</f>
        <v>13.225654837292254</v>
      </c>
      <c r="L200" s="15">
        <v>42814</v>
      </c>
      <c r="N200" s="29">
        <v>43081</v>
      </c>
      <c r="O200" s="12">
        <v>43082</v>
      </c>
      <c r="P200" s="11" t="s">
        <v>380</v>
      </c>
      <c r="U200" s="9">
        <v>6916037934</v>
      </c>
      <c r="W200" s="7">
        <v>1454</v>
      </c>
      <c r="Y200" s="6">
        <v>19</v>
      </c>
      <c r="Z200" s="5">
        <f>IF(Y200&gt;0,Y200-J200,".")</f>
        <v>0</v>
      </c>
      <c r="AA200" s="4">
        <f>IF(J200=0,H200,0)</f>
        <v>0</v>
      </c>
      <c r="AB200" s="4">
        <f>IF(L200=0,H200,0)</f>
        <v>0</v>
      </c>
      <c r="AE200" s="2" t="str">
        <f ca="1">IF(AND(N200&gt;1,(N200+$AE$3+O200)&lt;$B$3),$B$3-N200+1111111,".")</f>
        <v>.</v>
      </c>
      <c r="AF200" s="1" t="str">
        <f>IF(A200&gt;1,"Y","N")</f>
        <v>Y</v>
      </c>
      <c r="AG200" s="1" t="str">
        <f>IF(L200&gt;1,"Y","N")</f>
        <v>Y</v>
      </c>
      <c r="AH200" s="1" t="str">
        <f>IF(N200&gt;1,"Y","N")</f>
        <v>Y</v>
      </c>
      <c r="AI200" s="1" t="str">
        <f>IF(O200&gt;1,"Y","N")</f>
        <v>Y</v>
      </c>
      <c r="AJ200" s="1" t="str">
        <f>CONCATENATE(AF200,AG200,D200,AH200,AI200)</f>
        <v>YYx24xYY</v>
      </c>
      <c r="AU200" s="1"/>
      <c r="AV200" s="1"/>
      <c r="AW200" s="1"/>
      <c r="AX200" s="1"/>
    </row>
    <row r="201" spans="1:50" x14ac:dyDescent="0.25">
      <c r="A201" s="31">
        <v>42472</v>
      </c>
      <c r="C201" s="23" t="s">
        <v>3941</v>
      </c>
      <c r="D201" s="22" t="s">
        <v>3940</v>
      </c>
      <c r="E201" s="21">
        <v>0.152</v>
      </c>
      <c r="H201" s="19">
        <f>E201/0.042177</f>
        <v>3.6038599236550728</v>
      </c>
      <c r="I201" s="32">
        <f>J201/100*4</f>
        <v>0.8</v>
      </c>
      <c r="J201" s="17">
        <v>20</v>
      </c>
      <c r="K201" s="16">
        <f>IF(J201&gt;1,J201-H201-I201,0)</f>
        <v>15.596140076344927</v>
      </c>
      <c r="L201" s="15">
        <v>42498</v>
      </c>
      <c r="N201" s="29">
        <v>42760</v>
      </c>
      <c r="O201" s="12">
        <v>42761</v>
      </c>
      <c r="P201" s="11" t="s">
        <v>6384</v>
      </c>
      <c r="W201" s="7">
        <v>162</v>
      </c>
      <c r="Y201" s="6">
        <v>20</v>
      </c>
      <c r="Z201" s="5">
        <f>IF(Y201&gt;0,Y201-J201,".")</f>
        <v>0</v>
      </c>
      <c r="AA201" s="4">
        <f>IF(J201=0,H201,0)</f>
        <v>0</v>
      </c>
      <c r="AB201" s="4">
        <f>IF(L201=0,H201,0)</f>
        <v>0</v>
      </c>
      <c r="AE201" s="2" t="str">
        <f ca="1">IF(AND(N201&gt;1,(N201+$AE$3+O201)&lt;$B$3),$B$3-N201+1111111,".")</f>
        <v>.</v>
      </c>
      <c r="AF201" s="1" t="str">
        <f>IF(A201&gt;1,"Y","N")</f>
        <v>Y</v>
      </c>
      <c r="AG201" s="1" t="str">
        <f>IF(L201&gt;1,"Y","N")</f>
        <v>Y</v>
      </c>
      <c r="AH201" s="1" t="str">
        <f>IF(N201&gt;1,"Y","N")</f>
        <v>Y</v>
      </c>
      <c r="AI201" s="1" t="str">
        <f>IF(O201&gt;1,"Y","N")</f>
        <v>Y</v>
      </c>
      <c r="AJ201" s="1" t="str">
        <f>CONCATENATE(AF201,AG201,D201,AH201,AI201)</f>
        <v>YYx208xYY</v>
      </c>
      <c r="AU201" s="1"/>
      <c r="AV201" s="1"/>
      <c r="AW201" s="1"/>
      <c r="AX201" s="1"/>
    </row>
    <row r="202" spans="1:50" x14ac:dyDescent="0.25">
      <c r="A202" s="31">
        <v>42182</v>
      </c>
      <c r="C202" s="23" t="s">
        <v>880</v>
      </c>
      <c r="D202" s="22" t="s">
        <v>879</v>
      </c>
      <c r="E202" s="21">
        <v>0.12</v>
      </c>
      <c r="H202" s="19">
        <f>E202/0.0411</f>
        <v>2.9197080291970803</v>
      </c>
      <c r="I202" s="32">
        <f>J202/100*4</f>
        <v>0.8</v>
      </c>
      <c r="J202" s="17">
        <v>20</v>
      </c>
      <c r="K202" s="16">
        <f>IF(J202&gt;1,J202-H202-I202,0)</f>
        <v>16.280291970802917</v>
      </c>
      <c r="L202" s="15">
        <v>42211</v>
      </c>
      <c r="N202" s="29">
        <v>42766</v>
      </c>
      <c r="O202" s="12">
        <v>42766</v>
      </c>
      <c r="P202" s="11" t="s">
        <v>6265</v>
      </c>
      <c r="U202" s="9">
        <v>6700615164</v>
      </c>
      <c r="W202" s="7">
        <v>188</v>
      </c>
      <c r="Y202" s="6">
        <v>20</v>
      </c>
      <c r="Z202" s="5">
        <f>IF(Y202&gt;0,Y202-J202,".")</f>
        <v>0</v>
      </c>
      <c r="AA202" s="4">
        <f>IF(J202=0,H202,0)</f>
        <v>0</v>
      </c>
      <c r="AB202" s="4">
        <f>IF(L202=0,H202,0)</f>
        <v>0</v>
      </c>
      <c r="AE202" s="2" t="str">
        <f ca="1">IF(AND(N202&gt;1,(N202+$AE$3+O202)&lt;$B$3),$B$3-N202+1111111,".")</f>
        <v>.</v>
      </c>
      <c r="AF202" s="1" t="str">
        <f>IF(A202&gt;1,"Y","N")</f>
        <v>Y</v>
      </c>
      <c r="AG202" s="1" t="str">
        <f>IF(L202&gt;1,"Y","N")</f>
        <v>Y</v>
      </c>
      <c r="AH202" s="1" t="str">
        <f>IF(N202&gt;1,"Y","N")</f>
        <v>Y</v>
      </c>
      <c r="AI202" s="1" t="str">
        <f>IF(O202&gt;1,"Y","N")</f>
        <v>Y</v>
      </c>
      <c r="AJ202" s="1" t="str">
        <f>CONCATENATE(AF202,AG202,D202,AH202,AI202)</f>
        <v>YYx403xYY</v>
      </c>
      <c r="AU202" s="1"/>
      <c r="AV202" s="1"/>
      <c r="AW202" s="1"/>
      <c r="AX202" s="1"/>
    </row>
    <row r="203" spans="1:50" x14ac:dyDescent="0.25">
      <c r="A203" s="28">
        <v>41992</v>
      </c>
      <c r="B203" s="27"/>
      <c r="C203" s="23" t="s">
        <v>1992</v>
      </c>
      <c r="D203" s="22" t="s">
        <v>1991</v>
      </c>
      <c r="E203" s="21">
        <v>0.29899999999999999</v>
      </c>
      <c r="H203" s="19">
        <f>E203/0.042871</f>
        <v>6.9744116069137645</v>
      </c>
      <c r="I203" s="18">
        <f>J203/100*4</f>
        <v>0.8</v>
      </c>
      <c r="J203" s="17">
        <v>20</v>
      </c>
      <c r="K203" s="16">
        <f>IF(J203&gt;1,J203-H203-I203,0)</f>
        <v>12.225588393086234</v>
      </c>
      <c r="L203" s="15">
        <v>42019</v>
      </c>
      <c r="N203" s="29">
        <v>42795</v>
      </c>
      <c r="O203" s="12">
        <v>42796</v>
      </c>
      <c r="P203" s="11" t="s">
        <v>1945</v>
      </c>
      <c r="W203" s="7">
        <v>352</v>
      </c>
      <c r="Y203" s="6">
        <v>20</v>
      </c>
      <c r="Z203" s="5">
        <f>IF(Y203&gt;0,Y203-J203,".")</f>
        <v>0</v>
      </c>
      <c r="AA203" s="4">
        <f>IF(J203=0,H203,0)</f>
        <v>0</v>
      </c>
      <c r="AB203" s="4">
        <f>IF(L203=0,H203,0)</f>
        <v>0</v>
      </c>
      <c r="AE203" s="2" t="str">
        <f ca="1">IF(AND(N203&gt;1,(N203+$AE$3+O203)&lt;$B$3),$B$3-N203+1111111,".")</f>
        <v>.</v>
      </c>
      <c r="AF203" s="1" t="str">
        <f>IF(A203&gt;1,"Y","N")</f>
        <v>Y</v>
      </c>
      <c r="AG203" s="1" t="str">
        <f>IF(L203&gt;1,"Y","N")</f>
        <v>Y</v>
      </c>
      <c r="AH203" s="1" t="str">
        <f>IF(N203&gt;1,"Y","N")</f>
        <v>Y</v>
      </c>
      <c r="AI203" s="1" t="str">
        <f>IF(O203&gt;1,"Y","N")</f>
        <v>Y</v>
      </c>
      <c r="AJ203" s="1" t="str">
        <f>CONCATENATE(AF203,AG203,D203,AH203,AI203)</f>
        <v>YYx240xYY</v>
      </c>
      <c r="AU203" s="1"/>
      <c r="AV203" s="1"/>
      <c r="AW203" s="1"/>
      <c r="AX203" s="1"/>
    </row>
    <row r="204" spans="1:50" x14ac:dyDescent="0.25">
      <c r="A204" s="31">
        <v>42293</v>
      </c>
      <c r="B204" s="23"/>
      <c r="C204" s="23" t="s">
        <v>3904</v>
      </c>
      <c r="D204" s="22" t="s">
        <v>3903</v>
      </c>
      <c r="E204" s="21">
        <v>3.5000000000000003E-2</v>
      </c>
      <c r="H204" s="19">
        <f>E204/0.04198</f>
        <v>0.83373034778465938</v>
      </c>
      <c r="I204" s="32">
        <f>J204/100*4</f>
        <v>0.2</v>
      </c>
      <c r="J204" s="17">
        <v>5</v>
      </c>
      <c r="K204" s="16">
        <f>IF(J204&gt;1,J204-H204-I204,0)</f>
        <v>3.9662696522153409</v>
      </c>
      <c r="L204" s="15">
        <v>42345</v>
      </c>
      <c r="N204" s="29">
        <v>42801</v>
      </c>
      <c r="O204" s="12">
        <v>42814</v>
      </c>
      <c r="P204" s="11" t="s">
        <v>5434</v>
      </c>
      <c r="Q204" s="10" t="s">
        <v>5433</v>
      </c>
      <c r="R204" s="10" t="s">
        <v>5432</v>
      </c>
      <c r="S204" s="10" t="s">
        <v>5431</v>
      </c>
      <c r="U204" s="9">
        <v>6735709176</v>
      </c>
      <c r="W204" s="7">
        <v>456</v>
      </c>
      <c r="X204" s="7"/>
      <c r="Y204" s="6">
        <v>20</v>
      </c>
      <c r="Z204" s="5">
        <f>IF(Y204&gt;0,Y204-J204,".")</f>
        <v>15</v>
      </c>
      <c r="AA204" s="4">
        <f>IF(J204=0,H204,0)</f>
        <v>0</v>
      </c>
      <c r="AB204" s="4">
        <f>IF(L204=0,H204,0)</f>
        <v>0</v>
      </c>
      <c r="AE204" s="2" t="str">
        <f ca="1">IF(AND(N204&gt;1,(N204+$AE$3+O204)&lt;$B$3),$B$3-N204+1111111,".")</f>
        <v>.</v>
      </c>
      <c r="AF204" s="1" t="str">
        <f>IF(A204&gt;1,"Y","N")</f>
        <v>Y</v>
      </c>
      <c r="AG204" s="1" t="str">
        <f>IF(L204&gt;1,"Y","N")</f>
        <v>Y</v>
      </c>
      <c r="AH204" s="1" t="str">
        <f>IF(N204&gt;1,"Y","N")</f>
        <v>Y</v>
      </c>
      <c r="AI204" s="1" t="str">
        <f>IF(O204&gt;1,"Y","N")</f>
        <v>Y</v>
      </c>
      <c r="AJ204" s="1" t="str">
        <f>CONCATENATE(AF204,AG204,D204,AH204,AI204)</f>
        <v>YYx235xYY</v>
      </c>
      <c r="AU204" s="1"/>
      <c r="AV204" s="1"/>
      <c r="AW204" s="1"/>
      <c r="AX204" s="1"/>
    </row>
    <row r="205" spans="1:50" x14ac:dyDescent="0.25">
      <c r="A205" s="31">
        <v>42343</v>
      </c>
      <c r="C205" s="23" t="s">
        <v>4933</v>
      </c>
      <c r="D205" s="22" t="s">
        <v>4932</v>
      </c>
      <c r="E205" s="21">
        <v>0.182</v>
      </c>
      <c r="H205" s="19">
        <f>E205/0.03963</f>
        <v>4.5924804441079994</v>
      </c>
      <c r="I205" s="32">
        <f>J205/100*4</f>
        <v>0.8</v>
      </c>
      <c r="J205" s="17">
        <v>20</v>
      </c>
      <c r="K205" s="16">
        <f>IF(J205&gt;1,J205-H205-I205,0)</f>
        <v>14.607519555892001</v>
      </c>
      <c r="L205" s="15">
        <v>42385</v>
      </c>
      <c r="N205" s="29">
        <v>42805</v>
      </c>
      <c r="O205" s="12">
        <v>42807</v>
      </c>
      <c r="P205" s="11" t="s">
        <v>5332</v>
      </c>
      <c r="W205" s="7">
        <v>408</v>
      </c>
      <c r="Y205" s="6">
        <v>20</v>
      </c>
      <c r="Z205" s="5">
        <f>IF(Y205&gt;0,Y205-J205,".")</f>
        <v>0</v>
      </c>
      <c r="AA205" s="4">
        <f>IF(J205=0,H205,0)</f>
        <v>0</v>
      </c>
      <c r="AB205" s="4">
        <f>IF(L205=0,H205,0)</f>
        <v>0</v>
      </c>
      <c r="AE205" s="2" t="str">
        <f ca="1">IF(AND(N205&gt;1,(N205+$AE$3+O205)&lt;$B$3),$B$3-N205+1111111,".")</f>
        <v>.</v>
      </c>
      <c r="AF205" s="1" t="str">
        <f>IF(A205&gt;1,"Y","N")</f>
        <v>Y</v>
      </c>
      <c r="AG205" s="1" t="str">
        <f>IF(L205&gt;1,"Y","N")</f>
        <v>Y</v>
      </c>
      <c r="AH205" s="1" t="str">
        <f>IF(N205&gt;1,"Y","N")</f>
        <v>Y</v>
      </c>
      <c r="AI205" s="1" t="str">
        <f>IF(O205&gt;1,"Y","N")</f>
        <v>Y</v>
      </c>
      <c r="AJ205" s="1" t="str">
        <f>CONCATENATE(AF205,AG205,D205,AH205,AI205)</f>
        <v>YYx193xYY</v>
      </c>
      <c r="AU205" s="1"/>
      <c r="AV205" s="1"/>
      <c r="AW205" s="1"/>
      <c r="AX205" s="1"/>
    </row>
    <row r="206" spans="1:50" x14ac:dyDescent="0.25">
      <c r="A206" s="31">
        <v>42343</v>
      </c>
      <c r="C206" s="23" t="s">
        <v>4933</v>
      </c>
      <c r="D206" s="22" t="s">
        <v>4932</v>
      </c>
      <c r="E206" s="21">
        <v>0.182</v>
      </c>
      <c r="H206" s="19">
        <f>E206/0.03963</f>
        <v>4.5924804441079994</v>
      </c>
      <c r="I206" s="32">
        <f>J206/100*4</f>
        <v>0.8</v>
      </c>
      <c r="J206" s="17">
        <v>20</v>
      </c>
      <c r="K206" s="16">
        <f>IF(J206&gt;1,J206-H206-I206,0)</f>
        <v>14.607519555892001</v>
      </c>
      <c r="L206" s="15">
        <v>42385</v>
      </c>
      <c r="N206" s="29">
        <v>42805</v>
      </c>
      <c r="O206" s="12">
        <v>42807</v>
      </c>
      <c r="P206" s="11" t="s">
        <v>5332</v>
      </c>
      <c r="W206" s="7">
        <v>408</v>
      </c>
      <c r="Y206" s="6">
        <v>20</v>
      </c>
      <c r="Z206" s="5">
        <f>IF(Y206&gt;0,Y206-J206,".")</f>
        <v>0</v>
      </c>
      <c r="AA206" s="4">
        <f>IF(J206=0,H206,0)</f>
        <v>0</v>
      </c>
      <c r="AB206" s="4">
        <f>IF(L206=0,H206,0)</f>
        <v>0</v>
      </c>
      <c r="AE206" s="2" t="str">
        <f ca="1">IF(AND(N206&gt;1,(N206+$AE$3+O206)&lt;$B$3),$B$3-N206+1111111,".")</f>
        <v>.</v>
      </c>
      <c r="AF206" s="1" t="str">
        <f>IF(A206&gt;1,"Y","N")</f>
        <v>Y</v>
      </c>
      <c r="AG206" s="1" t="str">
        <f>IF(L206&gt;1,"Y","N")</f>
        <v>Y</v>
      </c>
      <c r="AH206" s="1" t="str">
        <f>IF(N206&gt;1,"Y","N")</f>
        <v>Y</v>
      </c>
      <c r="AI206" s="1" t="str">
        <f>IF(O206&gt;1,"Y","N")</f>
        <v>Y</v>
      </c>
      <c r="AJ206" s="1" t="str">
        <f>CONCATENATE(AF206,AG206,D206,AH206,AI206)</f>
        <v>YYx193xYY</v>
      </c>
      <c r="AU206" s="1"/>
      <c r="AV206" s="1"/>
      <c r="AW206" s="1"/>
      <c r="AX206" s="1"/>
    </row>
    <row r="207" spans="1:50" x14ac:dyDescent="0.25">
      <c r="A207" s="28">
        <v>41792</v>
      </c>
      <c r="B207" s="27" t="s">
        <v>5107</v>
      </c>
      <c r="C207" s="23" t="s">
        <v>5106</v>
      </c>
      <c r="D207" s="22" t="s">
        <v>5105</v>
      </c>
      <c r="E207" s="21">
        <v>0.29899999999999999</v>
      </c>
      <c r="H207" s="19">
        <f>E207/0.0512652</f>
        <v>5.8324165320724388</v>
      </c>
      <c r="I207" s="18">
        <f>J207/100*4</f>
        <v>0.8</v>
      </c>
      <c r="J207" s="17">
        <v>20</v>
      </c>
      <c r="K207" s="16">
        <f>IF(J207&gt;1,J207-H207-I207,0)</f>
        <v>13.36758346792756</v>
      </c>
      <c r="L207" s="15">
        <v>41815</v>
      </c>
      <c r="N207" s="29">
        <v>42814</v>
      </c>
      <c r="O207" s="12">
        <v>42814</v>
      </c>
      <c r="P207" s="11" t="s">
        <v>5104</v>
      </c>
      <c r="W207" s="7">
        <v>458</v>
      </c>
      <c r="Y207" s="6">
        <v>20</v>
      </c>
      <c r="Z207" s="5">
        <f>IF(Y207&gt;0,Y207-J207,".")</f>
        <v>0</v>
      </c>
      <c r="AA207" s="4">
        <f>IF(J207=0,H207,0)</f>
        <v>0</v>
      </c>
      <c r="AB207" s="4">
        <f>IF(L207=0,H207,0)</f>
        <v>0</v>
      </c>
      <c r="AE207" s="2" t="str">
        <f ca="1">IF(AND(N207&gt;1,(N207+$AE$3+O207)&lt;$B$3),$B$3-N207+1111111,".")</f>
        <v>.</v>
      </c>
      <c r="AF207" s="1" t="str">
        <f>IF(A207&gt;1,"Y","N")</f>
        <v>Y</v>
      </c>
      <c r="AG207" s="1" t="str">
        <f>IF(L207&gt;1,"Y","N")</f>
        <v>Y</v>
      </c>
      <c r="AH207" s="1" t="str">
        <f>IF(N207&gt;1,"Y","N")</f>
        <v>Y</v>
      </c>
      <c r="AI207" s="1" t="str">
        <f>IF(O207&gt;1,"Y","N")</f>
        <v>Y</v>
      </c>
      <c r="AJ207" s="1" t="str">
        <f>CONCATENATE(AF207,AG207,D207,AH207,AI207)</f>
        <v>YYx397xYY</v>
      </c>
      <c r="AU207" s="1"/>
      <c r="AV207" s="1"/>
      <c r="AW207" s="1"/>
      <c r="AX207" s="1"/>
    </row>
    <row r="208" spans="1:50" x14ac:dyDescent="0.25">
      <c r="A208" s="31">
        <v>42343</v>
      </c>
      <c r="C208" s="23" t="s">
        <v>4933</v>
      </c>
      <c r="D208" s="22" t="s">
        <v>4932</v>
      </c>
      <c r="E208" s="21">
        <v>0.182</v>
      </c>
      <c r="H208" s="19">
        <f>E208/0.03963</f>
        <v>4.5924804441079994</v>
      </c>
      <c r="I208" s="32">
        <f>J208/100*4</f>
        <v>0.8</v>
      </c>
      <c r="J208" s="17">
        <v>20</v>
      </c>
      <c r="K208" s="16">
        <f>IF(J208&gt;1,J208-H208-I208,0)</f>
        <v>14.607519555892001</v>
      </c>
      <c r="L208" s="15">
        <v>42385</v>
      </c>
      <c r="N208" s="29">
        <v>42816</v>
      </c>
      <c r="O208" s="12">
        <v>42816</v>
      </c>
      <c r="P208" s="11" t="s">
        <v>5062</v>
      </c>
      <c r="Q208" s="10" t="s">
        <v>5065</v>
      </c>
      <c r="R208" s="10" t="s">
        <v>5064</v>
      </c>
      <c r="S208" s="10" t="s">
        <v>5063</v>
      </c>
      <c r="U208" s="9">
        <v>6755564910</v>
      </c>
      <c r="W208" s="7">
        <v>476</v>
      </c>
      <c r="Y208" s="6">
        <v>20</v>
      </c>
      <c r="Z208" s="5">
        <f>IF(Y208&gt;0,Y208-J208,".")</f>
        <v>0</v>
      </c>
      <c r="AA208" s="4">
        <f>IF(J208=0,H208,0)</f>
        <v>0</v>
      </c>
      <c r="AB208" s="4">
        <f>IF(L208=0,H208,0)</f>
        <v>0</v>
      </c>
      <c r="AE208" s="2" t="str">
        <f ca="1">IF(AND(N208&gt;1,(N208+$AE$3+O208)&lt;$B$3),$B$3-N208+1111111,".")</f>
        <v>.</v>
      </c>
      <c r="AF208" s="1" t="str">
        <f>IF(A208&gt;1,"Y","N")</f>
        <v>Y</v>
      </c>
      <c r="AG208" s="1" t="str">
        <f>IF(L208&gt;1,"Y","N")</f>
        <v>Y</v>
      </c>
      <c r="AH208" s="1" t="str">
        <f>IF(N208&gt;1,"Y","N")</f>
        <v>Y</v>
      </c>
      <c r="AI208" s="1" t="str">
        <f>IF(O208&gt;1,"Y","N")</f>
        <v>Y</v>
      </c>
      <c r="AJ208" s="1" t="str">
        <f>CONCATENATE(AF208,AG208,D208,AH208,AI208)</f>
        <v>YYx193xYY</v>
      </c>
      <c r="AU208" s="1"/>
      <c r="AV208" s="1"/>
      <c r="AW208" s="1"/>
      <c r="AX208" s="1"/>
    </row>
    <row r="209" spans="1:36" s="1" customFormat="1" x14ac:dyDescent="0.25">
      <c r="A209" s="28">
        <v>41708</v>
      </c>
      <c r="B209" s="27" t="s">
        <v>2024</v>
      </c>
      <c r="C209" s="23" t="s">
        <v>5019</v>
      </c>
      <c r="D209" s="22" t="s">
        <v>5018</v>
      </c>
      <c r="E209" s="21">
        <v>0.33900000000000002</v>
      </c>
      <c r="G209" s="20"/>
      <c r="H209" s="19">
        <f>E209/0.0538494</f>
        <v>6.2953347669611928</v>
      </c>
      <c r="I209" s="18">
        <f>J209/100*4</f>
        <v>0.8</v>
      </c>
      <c r="J209" s="17">
        <v>20</v>
      </c>
      <c r="K209" s="16">
        <f>IF(J209&gt;1,J209-H209-I209,0)</f>
        <v>12.904665233038806</v>
      </c>
      <c r="L209" s="15">
        <v>41733</v>
      </c>
      <c r="M209" s="14"/>
      <c r="N209" s="29">
        <v>42818</v>
      </c>
      <c r="O209" s="12">
        <v>42820</v>
      </c>
      <c r="P209" s="11" t="s">
        <v>5017</v>
      </c>
      <c r="Q209" s="10"/>
      <c r="R209" s="10"/>
      <c r="S209" s="10"/>
      <c r="T209" s="10"/>
      <c r="U209" s="9"/>
      <c r="V209" s="8"/>
      <c r="W209" s="7">
        <v>481</v>
      </c>
      <c r="X209" s="4"/>
      <c r="Y209" s="6">
        <v>20</v>
      </c>
      <c r="Z209" s="5">
        <f>IF(Y209&gt;0,Y209-J209,".")</f>
        <v>0</v>
      </c>
      <c r="AA209" s="4">
        <f>IF(J209=0,H209,0)</f>
        <v>0</v>
      </c>
      <c r="AB209" s="4">
        <f>IF(L209=0,H209,0)</f>
        <v>0</v>
      </c>
      <c r="AC209" s="4"/>
      <c r="AD209" s="3"/>
      <c r="AE209" s="2" t="str">
        <f ca="1">IF(AND(N209&gt;1,(N209+$AE$3+O209)&lt;$B$3),$B$3-N209+1111111,".")</f>
        <v>.</v>
      </c>
      <c r="AF209" s="1" t="str">
        <f>IF(A209&gt;1,"Y","N")</f>
        <v>Y</v>
      </c>
      <c r="AG209" s="1" t="str">
        <f>IF(L209&gt;1,"Y","N")</f>
        <v>Y</v>
      </c>
      <c r="AH209" s="1" t="str">
        <f>IF(N209&gt;1,"Y","N")</f>
        <v>Y</v>
      </c>
      <c r="AI209" s="1" t="str">
        <f>IF(O209&gt;1,"Y","N")</f>
        <v>Y</v>
      </c>
      <c r="AJ209" s="1" t="str">
        <f>CONCATENATE(AF209,AG209,D209,AH209,AI209)</f>
        <v>YYx451xYY</v>
      </c>
    </row>
    <row r="210" spans="1:36" s="1" customFormat="1" x14ac:dyDescent="0.25">
      <c r="A210" s="31">
        <v>42250</v>
      </c>
      <c r="B210" s="24"/>
      <c r="C210" s="23" t="s">
        <v>4857</v>
      </c>
      <c r="D210" s="22" t="s">
        <v>4856</v>
      </c>
      <c r="E210" s="21">
        <v>0.125</v>
      </c>
      <c r="G210" s="20"/>
      <c r="H210" s="19">
        <f>E210/0.04165</f>
        <v>3.0012004801920771</v>
      </c>
      <c r="I210" s="32">
        <f>J210/100*4</f>
        <v>0.8</v>
      </c>
      <c r="J210" s="17">
        <v>20</v>
      </c>
      <c r="K210" s="16">
        <f>IF(J210&gt;1,J210-H210-I210,0)</f>
        <v>16.198799519807924</v>
      </c>
      <c r="L210" s="15">
        <v>42305</v>
      </c>
      <c r="M210" s="14"/>
      <c r="N210" s="29">
        <v>42821</v>
      </c>
      <c r="O210" s="12">
        <v>42822</v>
      </c>
      <c r="P210" s="11" t="s">
        <v>4958</v>
      </c>
      <c r="Q210" s="10"/>
      <c r="R210" s="10"/>
      <c r="S210" s="10"/>
      <c r="T210" s="10"/>
      <c r="U210" s="9"/>
      <c r="V210" s="8"/>
      <c r="W210" s="7">
        <v>502</v>
      </c>
      <c r="X210" s="4"/>
      <c r="Y210" s="6">
        <v>20</v>
      </c>
      <c r="Z210" s="5">
        <f>IF(Y210&gt;0,Y210-J210,".")</f>
        <v>0</v>
      </c>
      <c r="AA210" s="4">
        <f>IF(J210=0,H210,0)</f>
        <v>0</v>
      </c>
      <c r="AB210" s="4">
        <f>IF(L210=0,H210,0)</f>
        <v>0</v>
      </c>
      <c r="AC210" s="4"/>
      <c r="AD210" s="3"/>
      <c r="AE210" s="2" t="str">
        <f ca="1">IF(AND(N210&gt;1,(N210+$AE$3+O210)&lt;$B$3),$B$3-N210+1111111,".")</f>
        <v>.</v>
      </c>
      <c r="AF210" s="1" t="str">
        <f>IF(A210&gt;1,"Y","N")</f>
        <v>Y</v>
      </c>
      <c r="AG210" s="1" t="str">
        <f>IF(L210&gt;1,"Y","N")</f>
        <v>Y</v>
      </c>
      <c r="AH210" s="1" t="str">
        <f>IF(N210&gt;1,"Y","N")</f>
        <v>Y</v>
      </c>
      <c r="AI210" s="1" t="str">
        <f>IF(O210&gt;1,"Y","N")</f>
        <v>Y</v>
      </c>
      <c r="AJ210" s="1" t="str">
        <f>CONCATENATE(AF210,AG210,D210,AH210,AI210)</f>
        <v>YYxg6xYY</v>
      </c>
    </row>
    <row r="211" spans="1:36" s="1" customFormat="1" x14ac:dyDescent="0.25">
      <c r="A211" s="31">
        <v>42044</v>
      </c>
      <c r="B211" s="24"/>
      <c r="C211" s="23" t="s">
        <v>4233</v>
      </c>
      <c r="D211" s="22" t="s">
        <v>4232</v>
      </c>
      <c r="E211" s="21">
        <v>0.26900000000000002</v>
      </c>
      <c r="G211" s="20"/>
      <c r="H211" s="19">
        <f>E211/0.0504341</f>
        <v>5.333692878429475</v>
      </c>
      <c r="I211" s="18">
        <f>J211/100*4</f>
        <v>0.8</v>
      </c>
      <c r="J211" s="17">
        <v>20</v>
      </c>
      <c r="K211" s="16">
        <f>IF(J211&gt;1,J211-H211-I211,0)</f>
        <v>13.866307121570525</v>
      </c>
      <c r="L211" s="15">
        <v>42071</v>
      </c>
      <c r="M211" s="14"/>
      <c r="N211" s="29">
        <v>42856</v>
      </c>
      <c r="O211" s="12">
        <v>42856</v>
      </c>
      <c r="P211" s="11" t="s">
        <v>4225</v>
      </c>
      <c r="Q211" s="10" t="s">
        <v>4231</v>
      </c>
      <c r="R211" s="10" t="s">
        <v>4230</v>
      </c>
      <c r="S211" s="10" t="s">
        <v>4229</v>
      </c>
      <c r="T211" s="10"/>
      <c r="U211" s="9" t="s">
        <v>4228</v>
      </c>
      <c r="V211" s="8"/>
      <c r="W211" s="7">
        <v>669</v>
      </c>
      <c r="X211" s="4"/>
      <c r="Y211" s="6">
        <v>20</v>
      </c>
      <c r="Z211" s="5">
        <f>IF(Y211&gt;0,Y211-J211,".")</f>
        <v>0</v>
      </c>
      <c r="AA211" s="4">
        <f>IF(J211=0,H211,0)</f>
        <v>0</v>
      </c>
      <c r="AB211" s="4">
        <f>IF(L211=0,H211,0)</f>
        <v>0</v>
      </c>
      <c r="AC211" s="4"/>
      <c r="AD211" s="3"/>
      <c r="AE211" s="2" t="str">
        <f ca="1">IF(AND(N211&gt;1,(N211+$AE$3+O211)&lt;$B$3),$B$3-N211+1111111,".")</f>
        <v>.</v>
      </c>
      <c r="AF211" s="1" t="str">
        <f>IF(A211&gt;1,"Y","N")</f>
        <v>Y</v>
      </c>
      <c r="AG211" s="1" t="str">
        <f>IF(L211&gt;1,"Y","N")</f>
        <v>Y</v>
      </c>
      <c r="AH211" s="1" t="str">
        <f>IF(N211&gt;1,"Y","N")</f>
        <v>Y</v>
      </c>
      <c r="AI211" s="1" t="str">
        <f>IF(O211&gt;1,"Y","N")</f>
        <v>Y</v>
      </c>
      <c r="AJ211" s="1" t="str">
        <f>CONCATENATE(AF211,AG211,D211,AH211,AI211)</f>
        <v>YYxz3sxYY</v>
      </c>
    </row>
    <row r="212" spans="1:36" s="1" customFormat="1" x14ac:dyDescent="0.25">
      <c r="A212" s="31">
        <v>42472</v>
      </c>
      <c r="B212" s="24"/>
      <c r="C212" s="23" t="s">
        <v>3941</v>
      </c>
      <c r="D212" s="22" t="s">
        <v>3940</v>
      </c>
      <c r="E212" s="21">
        <v>0.152</v>
      </c>
      <c r="G212" s="20"/>
      <c r="H212" s="19">
        <f>E212/0.042177</f>
        <v>3.6038599236550728</v>
      </c>
      <c r="I212" s="32">
        <f>J212/100*4</f>
        <v>0.8</v>
      </c>
      <c r="J212" s="17">
        <v>20</v>
      </c>
      <c r="K212" s="16">
        <f>IF(J212&gt;1,J212-H212-I212,0)</f>
        <v>15.596140076344927</v>
      </c>
      <c r="L212" s="15">
        <v>42498</v>
      </c>
      <c r="M212" s="14"/>
      <c r="N212" s="29">
        <v>42868</v>
      </c>
      <c r="O212" s="12">
        <v>42871</v>
      </c>
      <c r="P212" s="11" t="s">
        <v>3939</v>
      </c>
      <c r="Q212" s="10"/>
      <c r="R212" s="10"/>
      <c r="S212" s="10"/>
      <c r="T212" s="10"/>
      <c r="U212" s="9"/>
      <c r="V212" s="8"/>
      <c r="W212" s="7">
        <v>735</v>
      </c>
      <c r="X212" s="4"/>
      <c r="Y212" s="6">
        <v>20</v>
      </c>
      <c r="Z212" s="5">
        <f>IF(Y212&gt;0,Y212-J212,".")</f>
        <v>0</v>
      </c>
      <c r="AA212" s="4">
        <f>IF(J212=0,H212,0)</f>
        <v>0</v>
      </c>
      <c r="AB212" s="4">
        <f>IF(L212=0,H212,0)</f>
        <v>0</v>
      </c>
      <c r="AC212" s="4"/>
      <c r="AD212" s="3"/>
      <c r="AE212" s="2" t="str">
        <f ca="1">IF(AND(N212&gt;1,(N212+$AE$3+O212)&lt;$B$3),$B$3-N212+1111111,".")</f>
        <v>.</v>
      </c>
      <c r="AF212" s="1" t="str">
        <f>IF(A212&gt;1,"Y","N")</f>
        <v>Y</v>
      </c>
      <c r="AG212" s="1" t="str">
        <f>IF(L212&gt;1,"Y","N")</f>
        <v>Y</v>
      </c>
      <c r="AH212" s="1" t="str">
        <f>IF(N212&gt;1,"Y","N")</f>
        <v>Y</v>
      </c>
      <c r="AI212" s="1" t="str">
        <f>IF(O212&gt;1,"Y","N")</f>
        <v>Y</v>
      </c>
      <c r="AJ212" s="1" t="str">
        <f>CONCATENATE(AF212,AG212,D212,AH212,AI212)</f>
        <v>YYx208xYY</v>
      </c>
    </row>
    <row r="213" spans="1:36" s="1" customFormat="1" x14ac:dyDescent="0.25">
      <c r="A213" s="31">
        <v>42472</v>
      </c>
      <c r="B213" s="24"/>
      <c r="C213" s="23" t="s">
        <v>3941</v>
      </c>
      <c r="D213" s="22" t="s">
        <v>3940</v>
      </c>
      <c r="E213" s="21">
        <v>0.152</v>
      </c>
      <c r="G213" s="20"/>
      <c r="H213" s="19">
        <f>E213/0.042177</f>
        <v>3.6038599236550728</v>
      </c>
      <c r="I213" s="32">
        <f>J213/100*4</f>
        <v>0.8</v>
      </c>
      <c r="J213" s="17">
        <v>20</v>
      </c>
      <c r="K213" s="16">
        <f>IF(J213&gt;1,J213-H213-I213,0)</f>
        <v>15.596140076344927</v>
      </c>
      <c r="L213" s="15">
        <v>42498</v>
      </c>
      <c r="M213" s="14"/>
      <c r="N213" s="29">
        <v>42868</v>
      </c>
      <c r="O213" s="12">
        <v>42871</v>
      </c>
      <c r="P213" s="11" t="s">
        <v>3939</v>
      </c>
      <c r="Q213" s="10"/>
      <c r="R213" s="10"/>
      <c r="S213" s="10"/>
      <c r="T213" s="10"/>
      <c r="U213" s="9"/>
      <c r="V213" s="8"/>
      <c r="W213" s="7">
        <v>735</v>
      </c>
      <c r="X213" s="4"/>
      <c r="Y213" s="6">
        <v>20</v>
      </c>
      <c r="Z213" s="5">
        <f>IF(Y213&gt;0,Y213-J213,".")</f>
        <v>0</v>
      </c>
      <c r="AA213" s="4">
        <f>IF(J213=0,H213,0)</f>
        <v>0</v>
      </c>
      <c r="AB213" s="4">
        <f>IF(L213=0,H213,0)</f>
        <v>0</v>
      </c>
      <c r="AC213" s="4"/>
      <c r="AD213" s="3"/>
      <c r="AE213" s="2" t="str">
        <f ca="1">IF(AND(N213&gt;1,(N213+$AE$3+O213)&lt;$B$3),$B$3-N213+1111111,".")</f>
        <v>.</v>
      </c>
      <c r="AF213" s="1" t="str">
        <f>IF(A213&gt;1,"Y","N")</f>
        <v>Y</v>
      </c>
      <c r="AG213" s="1" t="str">
        <f>IF(L213&gt;1,"Y","N")</f>
        <v>Y</v>
      </c>
      <c r="AH213" s="1" t="str">
        <f>IF(N213&gt;1,"Y","N")</f>
        <v>Y</v>
      </c>
      <c r="AI213" s="1" t="str">
        <f>IF(O213&gt;1,"Y","N")</f>
        <v>Y</v>
      </c>
      <c r="AJ213" s="1" t="str">
        <f>CONCATENATE(AF213,AG213,D213,AH213,AI213)</f>
        <v>YYx208xYY</v>
      </c>
    </row>
    <row r="214" spans="1:36" s="1" customFormat="1" x14ac:dyDescent="0.25">
      <c r="A214" s="28">
        <v>41992</v>
      </c>
      <c r="B214" s="27"/>
      <c r="C214" s="23" t="s">
        <v>1992</v>
      </c>
      <c r="D214" s="22" t="s">
        <v>1991</v>
      </c>
      <c r="E214" s="21">
        <v>0.29899999999999999</v>
      </c>
      <c r="G214" s="20"/>
      <c r="H214" s="19">
        <f>E214/0.042871</f>
        <v>6.9744116069137645</v>
      </c>
      <c r="I214" s="18">
        <f>J214/100*4</f>
        <v>0.8</v>
      </c>
      <c r="J214" s="17">
        <v>20</v>
      </c>
      <c r="K214" s="16">
        <f>IF(J214&gt;1,J214-H214-I214,0)</f>
        <v>12.225588393086234</v>
      </c>
      <c r="L214" s="15">
        <v>42019</v>
      </c>
      <c r="M214" s="14"/>
      <c r="N214" s="29">
        <v>42873</v>
      </c>
      <c r="O214" s="12">
        <v>42876</v>
      </c>
      <c r="P214" s="11" t="s">
        <v>3855</v>
      </c>
      <c r="Q214" s="10"/>
      <c r="R214" s="10"/>
      <c r="S214" s="10"/>
      <c r="T214" s="10"/>
      <c r="U214" s="9"/>
      <c r="V214" s="8"/>
      <c r="W214" s="7">
        <v>743</v>
      </c>
      <c r="X214" s="4"/>
      <c r="Y214" s="6">
        <v>20</v>
      </c>
      <c r="Z214" s="5">
        <f>IF(Y214&gt;0,Y214-J214,".")</f>
        <v>0</v>
      </c>
      <c r="AA214" s="4">
        <f>IF(J214=0,H214,0)</f>
        <v>0</v>
      </c>
      <c r="AB214" s="4">
        <f>IF(L214=0,H214,0)</f>
        <v>0</v>
      </c>
      <c r="AC214" s="4"/>
      <c r="AD214" s="3"/>
      <c r="AE214" s="2" t="str">
        <f ca="1">IF(AND(N214&gt;1,(N214+$AE$3+O214)&lt;$B$3),$B$3-N214+1111111,".")</f>
        <v>.</v>
      </c>
      <c r="AF214" s="1" t="str">
        <f>IF(A214&gt;1,"Y","N")</f>
        <v>Y</v>
      </c>
      <c r="AG214" s="1" t="str">
        <f>IF(L214&gt;1,"Y","N")</f>
        <v>Y</v>
      </c>
      <c r="AH214" s="1" t="str">
        <f>IF(N214&gt;1,"Y","N")</f>
        <v>Y</v>
      </c>
      <c r="AI214" s="1" t="str">
        <f>IF(O214&gt;1,"Y","N")</f>
        <v>Y</v>
      </c>
      <c r="AJ214" s="1" t="str">
        <f>CONCATENATE(AF214,AG214,D214,AH214,AI214)</f>
        <v>YYx240xYY</v>
      </c>
    </row>
    <row r="215" spans="1:36" s="1" customFormat="1" x14ac:dyDescent="0.25">
      <c r="A215" s="28">
        <v>41992</v>
      </c>
      <c r="B215" s="27"/>
      <c r="C215" s="23" t="s">
        <v>1992</v>
      </c>
      <c r="D215" s="22" t="s">
        <v>1991</v>
      </c>
      <c r="E215" s="21">
        <v>0.29899999999999999</v>
      </c>
      <c r="G215" s="20"/>
      <c r="H215" s="19">
        <f>E215/0.042871</f>
        <v>6.9744116069137645</v>
      </c>
      <c r="I215" s="18">
        <f>J215/100*4</f>
        <v>0.8</v>
      </c>
      <c r="J215" s="17">
        <v>20</v>
      </c>
      <c r="K215" s="16">
        <f>IF(J215&gt;1,J215-H215-I215,0)</f>
        <v>12.225588393086234</v>
      </c>
      <c r="L215" s="15">
        <v>42019</v>
      </c>
      <c r="M215" s="14"/>
      <c r="N215" s="29">
        <v>42873</v>
      </c>
      <c r="O215" s="12">
        <v>42876</v>
      </c>
      <c r="P215" s="11" t="s">
        <v>3855</v>
      </c>
      <c r="Q215" s="10"/>
      <c r="R215" s="10"/>
      <c r="S215" s="10"/>
      <c r="T215" s="10"/>
      <c r="U215" s="9"/>
      <c r="V215" s="8"/>
      <c r="W215" s="7">
        <v>743</v>
      </c>
      <c r="X215" s="4"/>
      <c r="Y215" s="6">
        <v>20</v>
      </c>
      <c r="Z215" s="5">
        <f>IF(Y215&gt;0,Y215-J215,".")</f>
        <v>0</v>
      </c>
      <c r="AA215" s="4">
        <f>IF(J215=0,H215,0)</f>
        <v>0</v>
      </c>
      <c r="AB215" s="4">
        <f>IF(L215=0,H215,0)</f>
        <v>0</v>
      </c>
      <c r="AC215" s="4"/>
      <c r="AD215" s="3"/>
      <c r="AE215" s="2" t="str">
        <f ca="1">IF(AND(N215&gt;1,(N215+$AE$3+O215)&lt;$B$3),$B$3-N215+1111111,".")</f>
        <v>.</v>
      </c>
      <c r="AF215" s="1" t="str">
        <f>IF(A215&gt;1,"Y","N")</f>
        <v>Y</v>
      </c>
      <c r="AG215" s="1" t="str">
        <f>IF(L215&gt;1,"Y","N")</f>
        <v>Y</v>
      </c>
      <c r="AH215" s="1" t="str">
        <f>IF(N215&gt;1,"Y","N")</f>
        <v>Y</v>
      </c>
      <c r="AI215" s="1" t="str">
        <f>IF(O215&gt;1,"Y","N")</f>
        <v>Y</v>
      </c>
      <c r="AJ215" s="1" t="str">
        <f>CONCATENATE(AF215,AG215,D215,AH215,AI215)</f>
        <v>YYx240xYY</v>
      </c>
    </row>
    <row r="216" spans="1:36" s="1" customFormat="1" x14ac:dyDescent="0.25">
      <c r="A216" s="28">
        <v>41671</v>
      </c>
      <c r="B216" s="27" t="s">
        <v>3644</v>
      </c>
      <c r="C216" s="23" t="s">
        <v>3643</v>
      </c>
      <c r="D216" s="22" t="s">
        <v>3642</v>
      </c>
      <c r="E216" s="21">
        <v>0.2</v>
      </c>
      <c r="G216" s="20"/>
      <c r="H216" s="19">
        <f>E216/0.0472322</f>
        <v>4.234399413959121</v>
      </c>
      <c r="I216" s="18">
        <f>J216/100*4</f>
        <v>0.8</v>
      </c>
      <c r="J216" s="17">
        <v>20</v>
      </c>
      <c r="K216" s="16">
        <f>IF(J216&gt;1,J216-H216-I216,0)</f>
        <v>14.965600586040878</v>
      </c>
      <c r="L216" s="15">
        <v>41699</v>
      </c>
      <c r="M216" s="14"/>
      <c r="N216" s="29">
        <v>42886</v>
      </c>
      <c r="O216" s="12">
        <v>42886</v>
      </c>
      <c r="P216" s="11" t="s">
        <v>3641</v>
      </c>
      <c r="Q216" s="10"/>
      <c r="R216" s="10"/>
      <c r="S216" s="10"/>
      <c r="T216" s="10"/>
      <c r="U216" s="9"/>
      <c r="V216" s="8"/>
      <c r="W216" s="7">
        <v>789</v>
      </c>
      <c r="X216" s="4"/>
      <c r="Y216" s="6">
        <v>20</v>
      </c>
      <c r="Z216" s="5">
        <f>IF(Y216&gt;0,Y216-J216,".")</f>
        <v>0</v>
      </c>
      <c r="AA216" s="4">
        <f>IF(J216=0,H216,0)</f>
        <v>0</v>
      </c>
      <c r="AB216" s="4">
        <f>IF(L216=0,H216,0)</f>
        <v>0</v>
      </c>
      <c r="AC216" s="4"/>
      <c r="AD216" s="3"/>
      <c r="AE216" s="2" t="str">
        <f ca="1">IF(AND(N216&gt;1,(N216+$AE$3+O216)&lt;$B$3),$B$3-N216+1111111,".")</f>
        <v>.</v>
      </c>
      <c r="AF216" s="1" t="str">
        <f>IF(A216&gt;1,"Y","N")</f>
        <v>Y</v>
      </c>
      <c r="AG216" s="1" t="str">
        <f>IF(L216&gt;1,"Y","N")</f>
        <v>Y</v>
      </c>
      <c r="AH216" s="1" t="str">
        <f>IF(N216&gt;1,"Y","N")</f>
        <v>Y</v>
      </c>
      <c r="AI216" s="1" t="str">
        <f>IF(O216&gt;1,"Y","N")</f>
        <v>Y</v>
      </c>
      <c r="AJ216" s="1" t="str">
        <f>CONCATENATE(AF216,AG216,D216,AH216,AI216)</f>
        <v>YYx306xYY</v>
      </c>
    </row>
    <row r="217" spans="1:36" s="1" customFormat="1" x14ac:dyDescent="0.25">
      <c r="A217" s="28">
        <v>41671</v>
      </c>
      <c r="B217" s="27" t="s">
        <v>3644</v>
      </c>
      <c r="C217" s="23" t="s">
        <v>3643</v>
      </c>
      <c r="D217" s="22" t="s">
        <v>3642</v>
      </c>
      <c r="E217" s="21">
        <v>0.2</v>
      </c>
      <c r="G217" s="20"/>
      <c r="H217" s="19">
        <f>E217/0.0472322</f>
        <v>4.234399413959121</v>
      </c>
      <c r="I217" s="18">
        <f>J217/100*4</f>
        <v>0.8</v>
      </c>
      <c r="J217" s="17">
        <v>20</v>
      </c>
      <c r="K217" s="16">
        <f>IF(J217&gt;1,J217-H217-I217,0)</f>
        <v>14.965600586040878</v>
      </c>
      <c r="L217" s="15">
        <v>41699</v>
      </c>
      <c r="M217" s="14"/>
      <c r="N217" s="29">
        <v>42886</v>
      </c>
      <c r="O217" s="12">
        <v>42886</v>
      </c>
      <c r="P217" s="11" t="s">
        <v>3641</v>
      </c>
      <c r="Q217" s="10"/>
      <c r="R217" s="10"/>
      <c r="S217" s="10"/>
      <c r="T217" s="10"/>
      <c r="U217" s="9"/>
      <c r="V217" s="8"/>
      <c r="W217" s="7">
        <v>789</v>
      </c>
      <c r="X217" s="4"/>
      <c r="Y217" s="6">
        <v>20</v>
      </c>
      <c r="Z217" s="5">
        <f>IF(Y217&gt;0,Y217-J217,".")</f>
        <v>0</v>
      </c>
      <c r="AA217" s="4">
        <f>IF(J217=0,H217,0)</f>
        <v>0</v>
      </c>
      <c r="AB217" s="4">
        <f>IF(L217=0,H217,0)</f>
        <v>0</v>
      </c>
      <c r="AC217" s="4"/>
      <c r="AD217" s="3"/>
      <c r="AE217" s="2" t="str">
        <f ca="1">IF(AND(N217&gt;1,(N217+$AE$3+O217)&lt;$B$3),$B$3-N217+1111111,".")</f>
        <v>.</v>
      </c>
      <c r="AF217" s="1" t="str">
        <f>IF(A217&gt;1,"Y","N")</f>
        <v>Y</v>
      </c>
      <c r="AG217" s="1" t="str">
        <f>IF(L217&gt;1,"Y","N")</f>
        <v>Y</v>
      </c>
      <c r="AH217" s="1" t="str">
        <f>IF(N217&gt;1,"Y","N")</f>
        <v>Y</v>
      </c>
      <c r="AI217" s="1" t="str">
        <f>IF(O217&gt;1,"Y","N")</f>
        <v>Y</v>
      </c>
      <c r="AJ217" s="1" t="str">
        <f>CONCATENATE(AF217,AG217,D217,AH217,AI217)</f>
        <v>YYx306xYY</v>
      </c>
    </row>
    <row r="218" spans="1:36" s="1" customFormat="1" x14ac:dyDescent="0.25">
      <c r="A218" s="31">
        <v>42362</v>
      </c>
      <c r="B218" s="24"/>
      <c r="C218" s="23" t="s">
        <v>3018</v>
      </c>
      <c r="D218" s="22" t="s">
        <v>711</v>
      </c>
      <c r="E218" s="21">
        <v>0.2</v>
      </c>
      <c r="G218" s="20"/>
      <c r="H218" s="19">
        <f>E218/0.04032</f>
        <v>4.9603174603174605</v>
      </c>
      <c r="I218" s="32">
        <f>J218/100*4</f>
        <v>0.8</v>
      </c>
      <c r="J218" s="17">
        <v>20</v>
      </c>
      <c r="K218" s="16">
        <f>IF(J218&gt;1,J218-H218-I218,0)</f>
        <v>14.239682539682539</v>
      </c>
      <c r="L218" s="15">
        <v>42393</v>
      </c>
      <c r="M218" s="14"/>
      <c r="N218" s="29">
        <v>42919</v>
      </c>
      <c r="O218" s="12">
        <v>42919</v>
      </c>
      <c r="P218" s="11" t="s">
        <v>3017</v>
      </c>
      <c r="Q218" s="10"/>
      <c r="R218" s="10"/>
      <c r="S218" s="10"/>
      <c r="T218" s="10"/>
      <c r="U218" s="9"/>
      <c r="V218" s="8"/>
      <c r="W218" s="7">
        <v>921</v>
      </c>
      <c r="X218" s="4"/>
      <c r="Y218" s="6">
        <v>20</v>
      </c>
      <c r="Z218" s="5">
        <f>IF(Y218&gt;0,Y218-J218,".")</f>
        <v>0</v>
      </c>
      <c r="AA218" s="4">
        <f>IF(J218=0,H218,0)</f>
        <v>0</v>
      </c>
      <c r="AB218" s="4">
        <f>IF(L218=0,H218,0)</f>
        <v>0</v>
      </c>
      <c r="AC218" s="4"/>
      <c r="AD218" s="3"/>
      <c r="AE218" s="2" t="str">
        <f ca="1">IF(AND(N218&gt;1,(N218+$AE$3+O218)&lt;$B$3),$B$3-N218+1111111,".")</f>
        <v>.</v>
      </c>
      <c r="AF218" s="1" t="str">
        <f>IF(A218&gt;1,"Y","N")</f>
        <v>Y</v>
      </c>
      <c r="AG218" s="1" t="str">
        <f>IF(L218&gt;1,"Y","N")</f>
        <v>Y</v>
      </c>
      <c r="AH218" s="1" t="str">
        <f>IF(N218&gt;1,"Y","N")</f>
        <v>Y</v>
      </c>
      <c r="AI218" s="1" t="str">
        <f>IF(O218&gt;1,"Y","N")</f>
        <v>Y</v>
      </c>
      <c r="AJ218" s="1" t="str">
        <f>CONCATENATE(AF218,AG218,D218,AH218,AI218)</f>
        <v>YYx370xYY</v>
      </c>
    </row>
    <row r="219" spans="1:36" s="1" customFormat="1" x14ac:dyDescent="0.25">
      <c r="A219" s="31">
        <v>42362</v>
      </c>
      <c r="B219" s="24"/>
      <c r="C219" s="23" t="s">
        <v>3018</v>
      </c>
      <c r="D219" s="22" t="s">
        <v>711</v>
      </c>
      <c r="E219" s="21">
        <v>0.2</v>
      </c>
      <c r="G219" s="20"/>
      <c r="H219" s="19">
        <f>E219/0.04032</f>
        <v>4.9603174603174605</v>
      </c>
      <c r="I219" s="32">
        <f>J219/100*4</f>
        <v>0.8</v>
      </c>
      <c r="J219" s="17">
        <v>20</v>
      </c>
      <c r="K219" s="16">
        <f>IF(J219&gt;1,J219-H219-I219,0)</f>
        <v>14.239682539682539</v>
      </c>
      <c r="L219" s="15">
        <v>42393</v>
      </c>
      <c r="M219" s="14"/>
      <c r="N219" s="29">
        <v>42919</v>
      </c>
      <c r="O219" s="12">
        <v>42919</v>
      </c>
      <c r="P219" s="11" t="s">
        <v>3017</v>
      </c>
      <c r="Q219" s="10"/>
      <c r="R219" s="10"/>
      <c r="S219" s="10"/>
      <c r="T219" s="10"/>
      <c r="U219" s="9"/>
      <c r="V219" s="8"/>
      <c r="W219" s="7">
        <v>921</v>
      </c>
      <c r="X219" s="4"/>
      <c r="Y219" s="6">
        <v>20</v>
      </c>
      <c r="Z219" s="5">
        <f>IF(Y219&gt;0,Y219-J219,".")</f>
        <v>0</v>
      </c>
      <c r="AA219" s="4">
        <f>IF(J219=0,H219,0)</f>
        <v>0</v>
      </c>
      <c r="AB219" s="4">
        <f>IF(L219=0,H219,0)</f>
        <v>0</v>
      </c>
      <c r="AC219" s="4"/>
      <c r="AD219" s="3"/>
      <c r="AE219" s="2" t="str">
        <f ca="1">IF(AND(N219&gt;1,(N219+$AE$3+O219)&lt;$B$3),$B$3-N219+1111111,".")</f>
        <v>.</v>
      </c>
      <c r="AF219" s="1" t="str">
        <f>IF(A219&gt;1,"Y","N")</f>
        <v>Y</v>
      </c>
      <c r="AG219" s="1" t="str">
        <f>IF(L219&gt;1,"Y","N")</f>
        <v>Y</v>
      </c>
      <c r="AH219" s="1" t="str">
        <f>IF(N219&gt;1,"Y","N")</f>
        <v>Y</v>
      </c>
      <c r="AI219" s="1" t="str">
        <f>IF(O219&gt;1,"Y","N")</f>
        <v>Y</v>
      </c>
      <c r="AJ219" s="1" t="str">
        <f>CONCATENATE(AF219,AG219,D219,AH219,AI219)</f>
        <v>YYx370xYY</v>
      </c>
    </row>
    <row r="220" spans="1:36" s="1" customFormat="1" x14ac:dyDescent="0.25">
      <c r="A220" s="31">
        <v>42362</v>
      </c>
      <c r="B220" s="24"/>
      <c r="C220" s="23" t="s">
        <v>3018</v>
      </c>
      <c r="D220" s="22" t="s">
        <v>711</v>
      </c>
      <c r="E220" s="21">
        <v>0.2</v>
      </c>
      <c r="G220" s="20"/>
      <c r="H220" s="19">
        <f>E220/0.04032</f>
        <v>4.9603174603174605</v>
      </c>
      <c r="I220" s="32">
        <f>J220/100*4</f>
        <v>0.8</v>
      </c>
      <c r="J220" s="17">
        <v>20</v>
      </c>
      <c r="K220" s="16">
        <f>IF(J220&gt;1,J220-H220-I220,0)</f>
        <v>14.239682539682539</v>
      </c>
      <c r="L220" s="15">
        <v>42393</v>
      </c>
      <c r="M220" s="14"/>
      <c r="N220" s="29">
        <v>42919</v>
      </c>
      <c r="O220" s="12">
        <v>42919</v>
      </c>
      <c r="P220" s="11" t="s">
        <v>3017</v>
      </c>
      <c r="Q220" s="10"/>
      <c r="R220" s="10"/>
      <c r="S220" s="10"/>
      <c r="T220" s="10"/>
      <c r="U220" s="9"/>
      <c r="V220" s="8"/>
      <c r="W220" s="7">
        <v>921</v>
      </c>
      <c r="X220" s="4"/>
      <c r="Y220" s="6">
        <v>20</v>
      </c>
      <c r="Z220" s="5">
        <f>IF(Y220&gt;0,Y220-J220,".")</f>
        <v>0</v>
      </c>
      <c r="AA220" s="4">
        <f>IF(J220=0,H220,0)</f>
        <v>0</v>
      </c>
      <c r="AB220" s="4">
        <f>IF(L220=0,H220,0)</f>
        <v>0</v>
      </c>
      <c r="AC220" s="4"/>
      <c r="AD220" s="3"/>
      <c r="AE220" s="2" t="str">
        <f ca="1">IF(AND(N220&gt;1,(N220+$AE$3+O220)&lt;$B$3),$B$3-N220+1111111,".")</f>
        <v>.</v>
      </c>
      <c r="AF220" s="1" t="str">
        <f>IF(A220&gt;1,"Y","N")</f>
        <v>Y</v>
      </c>
      <c r="AG220" s="1" t="str">
        <f>IF(L220&gt;1,"Y","N")</f>
        <v>Y</v>
      </c>
      <c r="AH220" s="1" t="str">
        <f>IF(N220&gt;1,"Y","N")</f>
        <v>Y</v>
      </c>
      <c r="AI220" s="1" t="str">
        <f>IF(O220&gt;1,"Y","N")</f>
        <v>Y</v>
      </c>
      <c r="AJ220" s="1" t="str">
        <f>CONCATENATE(AF220,AG220,D220,AH220,AI220)</f>
        <v>YYx370xYY</v>
      </c>
    </row>
    <row r="221" spans="1:36" s="1" customFormat="1" x14ac:dyDescent="0.25">
      <c r="A221" s="31">
        <v>42362</v>
      </c>
      <c r="B221" s="24"/>
      <c r="C221" s="23" t="s">
        <v>3018</v>
      </c>
      <c r="D221" s="22" t="s">
        <v>711</v>
      </c>
      <c r="E221" s="21">
        <v>0.2</v>
      </c>
      <c r="G221" s="20"/>
      <c r="H221" s="19">
        <f>E221/0.04032</f>
        <v>4.9603174603174605</v>
      </c>
      <c r="I221" s="32">
        <f>J221/100*4</f>
        <v>0.8</v>
      </c>
      <c r="J221" s="17">
        <v>20</v>
      </c>
      <c r="K221" s="16">
        <f>IF(J221&gt;1,J221-H221-I221,0)</f>
        <v>14.239682539682539</v>
      </c>
      <c r="L221" s="15">
        <v>42393</v>
      </c>
      <c r="M221" s="14"/>
      <c r="N221" s="29">
        <v>42919</v>
      </c>
      <c r="O221" s="12">
        <v>42919</v>
      </c>
      <c r="P221" s="11" t="s">
        <v>3017</v>
      </c>
      <c r="Q221" s="10"/>
      <c r="R221" s="10"/>
      <c r="S221" s="10"/>
      <c r="T221" s="10"/>
      <c r="U221" s="9"/>
      <c r="V221" s="8"/>
      <c r="W221" s="7">
        <v>921</v>
      </c>
      <c r="X221" s="4"/>
      <c r="Y221" s="6">
        <v>20</v>
      </c>
      <c r="Z221" s="5">
        <f>IF(Y221&gt;0,Y221-J221,".")</f>
        <v>0</v>
      </c>
      <c r="AA221" s="4">
        <f>IF(J221=0,H221,0)</f>
        <v>0</v>
      </c>
      <c r="AB221" s="4">
        <f>IF(L221=0,H221,0)</f>
        <v>0</v>
      </c>
      <c r="AC221" s="4"/>
      <c r="AD221" s="3"/>
      <c r="AE221" s="2" t="str">
        <f ca="1">IF(AND(N221&gt;1,(N221+$AE$3+O221)&lt;$B$3),$B$3-N221+1111111,".")</f>
        <v>.</v>
      </c>
      <c r="AF221" s="1" t="str">
        <f>IF(A221&gt;1,"Y","N")</f>
        <v>Y</v>
      </c>
      <c r="AG221" s="1" t="str">
        <f>IF(L221&gt;1,"Y","N")</f>
        <v>Y</v>
      </c>
      <c r="AH221" s="1" t="str">
        <f>IF(N221&gt;1,"Y","N")</f>
        <v>Y</v>
      </c>
      <c r="AI221" s="1" t="str">
        <f>IF(O221&gt;1,"Y","N")</f>
        <v>Y</v>
      </c>
      <c r="AJ221" s="1" t="str">
        <f>CONCATENATE(AF221,AG221,D221,AH221,AI221)</f>
        <v>YYx370xYY</v>
      </c>
    </row>
    <row r="222" spans="1:36" s="1" customFormat="1" x14ac:dyDescent="0.25">
      <c r="A222" s="28">
        <v>41390</v>
      </c>
      <c r="B222" s="27" t="s">
        <v>2694</v>
      </c>
      <c r="C222" s="23" t="s">
        <v>2832</v>
      </c>
      <c r="D222" s="22" t="s">
        <v>2831</v>
      </c>
      <c r="E222" s="21">
        <v>0.23799999999999999</v>
      </c>
      <c r="G222" s="20"/>
      <c r="H222" s="19">
        <f>E222/0.0484</f>
        <v>4.9173553719008263</v>
      </c>
      <c r="I222" s="18">
        <f>J222/100*4</f>
        <v>0.8</v>
      </c>
      <c r="J222" s="17">
        <v>20</v>
      </c>
      <c r="K222" s="16">
        <f>IF(J222&gt;1,J222-H222-I222,0)</f>
        <v>14.282644628099174</v>
      </c>
      <c r="L222" s="15">
        <v>41404</v>
      </c>
      <c r="M222" s="14"/>
      <c r="N222" s="29">
        <v>42933</v>
      </c>
      <c r="O222" s="12">
        <v>42933</v>
      </c>
      <c r="P222" s="11" t="s">
        <v>2830</v>
      </c>
      <c r="Q222" s="10"/>
      <c r="R222" s="10"/>
      <c r="S222" s="10"/>
      <c r="T222" s="10"/>
      <c r="U222" s="9"/>
      <c r="V222" s="8"/>
      <c r="W222" s="7">
        <v>960</v>
      </c>
      <c r="X222" s="4"/>
      <c r="Y222" s="6">
        <v>20</v>
      </c>
      <c r="Z222" s="5">
        <f>IF(Y222&gt;0,Y222-J222,".")</f>
        <v>0</v>
      </c>
      <c r="AA222" s="4">
        <f>IF(J222=0,H222,0)</f>
        <v>0</v>
      </c>
      <c r="AB222" s="4">
        <f>IF(L222=0,H222,0)</f>
        <v>0</v>
      </c>
      <c r="AC222" s="4"/>
      <c r="AD222" s="3"/>
      <c r="AE222" s="2" t="str">
        <f ca="1">IF(AND(N222&gt;1,(N222+$AE$3+O222)&lt;$B$3),$B$3-N222+1111111,".")</f>
        <v>.</v>
      </c>
      <c r="AF222" s="1" t="str">
        <f>IF(A222&gt;1,"Y","N")</f>
        <v>Y</v>
      </c>
      <c r="AG222" s="1" t="str">
        <f>IF(L222&gt;1,"Y","N")</f>
        <v>Y</v>
      </c>
      <c r="AH222" s="1" t="str">
        <f>IF(N222&gt;1,"Y","N")</f>
        <v>Y</v>
      </c>
      <c r="AI222" s="1" t="str">
        <f>IF(O222&gt;1,"Y","N")</f>
        <v>Y</v>
      </c>
      <c r="AJ222" s="1" t="str">
        <f>CONCATENATE(AF222,AG222,D222,AH222,AI222)</f>
        <v>YYx180xYY</v>
      </c>
    </row>
    <row r="223" spans="1:36" s="1" customFormat="1" x14ac:dyDescent="0.25">
      <c r="A223" s="28">
        <v>41390</v>
      </c>
      <c r="B223" s="27" t="s">
        <v>2694</v>
      </c>
      <c r="C223" s="23" t="s">
        <v>2832</v>
      </c>
      <c r="D223" s="22" t="s">
        <v>2831</v>
      </c>
      <c r="E223" s="21">
        <v>0.23799999999999999</v>
      </c>
      <c r="G223" s="20"/>
      <c r="H223" s="19">
        <f>E223/0.0484</f>
        <v>4.9173553719008263</v>
      </c>
      <c r="I223" s="18">
        <f>J223/100*4</f>
        <v>0.8</v>
      </c>
      <c r="J223" s="17">
        <v>20</v>
      </c>
      <c r="K223" s="16">
        <f>IF(J223&gt;1,J223-H223-I223,0)</f>
        <v>14.282644628099174</v>
      </c>
      <c r="L223" s="15">
        <v>41404</v>
      </c>
      <c r="M223" s="14"/>
      <c r="N223" s="29">
        <v>42933</v>
      </c>
      <c r="O223" s="12">
        <v>42933</v>
      </c>
      <c r="P223" s="11" t="s">
        <v>2830</v>
      </c>
      <c r="Q223" s="10"/>
      <c r="R223" s="10"/>
      <c r="S223" s="10"/>
      <c r="T223" s="10"/>
      <c r="U223" s="9"/>
      <c r="V223" s="8"/>
      <c r="W223" s="7">
        <v>960</v>
      </c>
      <c r="X223" s="4"/>
      <c r="Y223" s="6">
        <v>20</v>
      </c>
      <c r="Z223" s="5">
        <f>IF(Y223&gt;0,Y223-J223,".")</f>
        <v>0</v>
      </c>
      <c r="AA223" s="4">
        <f>IF(J223=0,H223,0)</f>
        <v>0</v>
      </c>
      <c r="AB223" s="4">
        <f>IF(L223=0,H223,0)</f>
        <v>0</v>
      </c>
      <c r="AC223" s="4"/>
      <c r="AD223" s="3"/>
      <c r="AE223" s="2" t="str">
        <f ca="1">IF(AND(N223&gt;1,(N223+$AE$3+O223)&lt;$B$3),$B$3-N223+1111111,".")</f>
        <v>.</v>
      </c>
      <c r="AF223" s="1" t="str">
        <f>IF(A223&gt;1,"Y","N")</f>
        <v>Y</v>
      </c>
      <c r="AG223" s="1" t="str">
        <f>IF(L223&gt;1,"Y","N")</f>
        <v>Y</v>
      </c>
      <c r="AH223" s="1" t="str">
        <f>IF(N223&gt;1,"Y","N")</f>
        <v>Y</v>
      </c>
      <c r="AI223" s="1" t="str">
        <f>IF(O223&gt;1,"Y","N")</f>
        <v>Y</v>
      </c>
      <c r="AJ223" s="1" t="str">
        <f>CONCATENATE(AF223,AG223,D223,AH223,AI223)</f>
        <v>YYx180xYY</v>
      </c>
    </row>
    <row r="224" spans="1:36" s="1" customFormat="1" x14ac:dyDescent="0.25">
      <c r="A224" s="28">
        <v>41192</v>
      </c>
      <c r="B224" s="27" t="s">
        <v>2582</v>
      </c>
      <c r="C224" s="23" t="s">
        <v>491</v>
      </c>
      <c r="D224" s="22" t="s">
        <v>490</v>
      </c>
      <c r="E224" s="21">
        <v>0.26800000000000002</v>
      </c>
      <c r="G224" s="20"/>
      <c r="H224" s="19">
        <f>E224/0.0494</f>
        <v>5.4251012145748989</v>
      </c>
      <c r="I224" s="18">
        <f>J224/100*4</f>
        <v>0.8</v>
      </c>
      <c r="J224" s="17">
        <v>20</v>
      </c>
      <c r="K224" s="16">
        <f>IF(J224&gt;1,J224-H224-I224,0)</f>
        <v>13.774898785425101</v>
      </c>
      <c r="L224" s="15">
        <v>41234</v>
      </c>
      <c r="M224" s="14"/>
      <c r="N224" s="29">
        <v>42954</v>
      </c>
      <c r="O224" s="12">
        <v>42954</v>
      </c>
      <c r="P224" s="11" t="s">
        <v>2566</v>
      </c>
      <c r="Q224" s="10"/>
      <c r="R224" s="10"/>
      <c r="S224" s="10"/>
      <c r="T224" s="10"/>
      <c r="U224" s="9"/>
      <c r="V224" s="8"/>
      <c r="W224" s="7">
        <v>1010</v>
      </c>
      <c r="X224" s="4"/>
      <c r="Y224" s="6">
        <v>20</v>
      </c>
      <c r="Z224" s="5">
        <f>IF(Y224&gt;0,Y224-J224,".")</f>
        <v>0</v>
      </c>
      <c r="AA224" s="4">
        <f>IF(J224=0,H224,0)</f>
        <v>0</v>
      </c>
      <c r="AB224" s="4">
        <f>IF(L224=0,H224,0)</f>
        <v>0</v>
      </c>
      <c r="AC224" s="4"/>
      <c r="AD224" s="3"/>
      <c r="AE224" s="2" t="str">
        <f ca="1">IF(AND(N224&gt;1,(N224+$AE$3+O224)&lt;$B$3),$B$3-N224+1111111,".")</f>
        <v>.</v>
      </c>
      <c r="AF224" s="1" t="str">
        <f>IF(A224&gt;1,"Y","N")</f>
        <v>Y</v>
      </c>
      <c r="AG224" s="1" t="str">
        <f>IF(L224&gt;1,"Y","N")</f>
        <v>Y</v>
      </c>
      <c r="AH224" s="1" t="str">
        <f>IF(N224&gt;1,"Y","N")</f>
        <v>Y</v>
      </c>
      <c r="AI224" s="1" t="str">
        <f>IF(O224&gt;1,"Y","N")</f>
        <v>Y</v>
      </c>
      <c r="AJ224" s="1" t="str">
        <f>CONCATENATE(AF224,AG224,D224,AH224,AI224)</f>
        <v>YYx377xYY</v>
      </c>
    </row>
    <row r="225" spans="1:36" s="1" customFormat="1" x14ac:dyDescent="0.25">
      <c r="A225" s="31">
        <v>42250</v>
      </c>
      <c r="B225" s="24"/>
      <c r="C225" s="23" t="s">
        <v>4441</v>
      </c>
      <c r="D225" s="22" t="s">
        <v>533</v>
      </c>
      <c r="E225" s="21">
        <v>0.193</v>
      </c>
      <c r="G225" s="20"/>
      <c r="H225" s="19">
        <f>E225/0.04165</f>
        <v>4.6338535414165669</v>
      </c>
      <c r="I225" s="32">
        <f>J225/100*4</f>
        <v>0.84</v>
      </c>
      <c r="J225" s="17">
        <v>21</v>
      </c>
      <c r="K225" s="16">
        <f>IF(J225&gt;1,J225-H225-I225,0)</f>
        <v>15.526146458583433</v>
      </c>
      <c r="L225" s="15">
        <v>42281</v>
      </c>
      <c r="M225" s="14"/>
      <c r="N225" s="29">
        <v>42738</v>
      </c>
      <c r="O225" s="12">
        <v>42738</v>
      </c>
      <c r="P225" s="11" t="s">
        <v>6980</v>
      </c>
      <c r="Q225" s="10"/>
      <c r="R225" s="10"/>
      <c r="S225" s="10"/>
      <c r="T225" s="10"/>
      <c r="U225" s="9" t="s">
        <v>6983</v>
      </c>
      <c r="V225" s="8"/>
      <c r="W225" s="7">
        <v>24</v>
      </c>
      <c r="X225" s="4"/>
      <c r="Y225" s="6">
        <v>21</v>
      </c>
      <c r="Z225" s="5">
        <f>IF(Y225&gt;0,Y225-J225,".")</f>
        <v>0</v>
      </c>
      <c r="AA225" s="4">
        <f>IF(J225=0,H225,0)</f>
        <v>0</v>
      </c>
      <c r="AB225" s="4">
        <f>IF(L225=0,H225,0)</f>
        <v>0</v>
      </c>
      <c r="AC225" s="4"/>
      <c r="AD225" s="3"/>
      <c r="AE225" s="2" t="str">
        <f ca="1">IF(AND(N225&gt;1,(N225+$AE$3+O225)&lt;$B$3),$B$3-N225+1111111,".")</f>
        <v>.</v>
      </c>
      <c r="AF225" s="1" t="str">
        <f>IF(A225&gt;1,"Y","N")</f>
        <v>Y</v>
      </c>
      <c r="AG225" s="1" t="str">
        <f>IF(L225&gt;1,"Y","N")</f>
        <v>Y</v>
      </c>
      <c r="AH225" s="1" t="str">
        <f>IF(N225&gt;1,"Y","N")</f>
        <v>Y</v>
      </c>
      <c r="AI225" s="1" t="str">
        <f>IF(O225&gt;1,"Y","N")</f>
        <v>Y</v>
      </c>
      <c r="AJ225" s="1" t="str">
        <f>CONCATENATE(AF225,AG225,D225,AH225,AI225)</f>
        <v>YYxp8xYY</v>
      </c>
    </row>
    <row r="226" spans="1:36" s="1" customFormat="1" x14ac:dyDescent="0.25">
      <c r="A226" s="31">
        <v>42250</v>
      </c>
      <c r="B226" s="24"/>
      <c r="C226" s="23" t="s">
        <v>6982</v>
      </c>
      <c r="D226" s="22" t="s">
        <v>6981</v>
      </c>
      <c r="E226" s="21">
        <v>0.188</v>
      </c>
      <c r="G226" s="20"/>
      <c r="H226" s="19">
        <f>E226/0.04165</f>
        <v>4.5138055222088838</v>
      </c>
      <c r="I226" s="32">
        <f>J226/100*4</f>
        <v>0.84</v>
      </c>
      <c r="J226" s="17">
        <v>21</v>
      </c>
      <c r="K226" s="16">
        <f>IF(J226&gt;1,J226-H226-I226,0)</f>
        <v>15.646194477791116</v>
      </c>
      <c r="L226" s="15">
        <v>42266</v>
      </c>
      <c r="M226" s="14"/>
      <c r="N226" s="29">
        <v>42738</v>
      </c>
      <c r="O226" s="12">
        <v>42738</v>
      </c>
      <c r="P226" s="11" t="s">
        <v>6980</v>
      </c>
      <c r="Q226" s="10"/>
      <c r="R226" s="10"/>
      <c r="S226" s="10"/>
      <c r="T226" s="10"/>
      <c r="U226" s="9">
        <v>6664392059</v>
      </c>
      <c r="V226" s="8"/>
      <c r="W226" s="7">
        <v>24</v>
      </c>
      <c r="X226" s="4"/>
      <c r="Y226" s="6">
        <v>21</v>
      </c>
      <c r="Z226" s="5">
        <f>IF(Y226&gt;0,Y226-J226,".")</f>
        <v>0</v>
      </c>
      <c r="AA226" s="4">
        <f>IF(J226=0,H226,0)</f>
        <v>0</v>
      </c>
      <c r="AB226" s="4">
        <f>IF(L226=0,H226,0)</f>
        <v>0</v>
      </c>
      <c r="AC226" s="4"/>
      <c r="AD226" s="3"/>
      <c r="AE226" s="2" t="str">
        <f ca="1">IF(AND(N226&gt;1,(N226+$AE$3+O226)&lt;$B$3),$B$3-N226+1111111,".")</f>
        <v>.</v>
      </c>
      <c r="AF226" s="1" t="str">
        <f>IF(A226&gt;1,"Y","N")</f>
        <v>Y</v>
      </c>
      <c r="AG226" s="1" t="str">
        <f>IF(L226&gt;1,"Y","N")</f>
        <v>Y</v>
      </c>
      <c r="AH226" s="1" t="str">
        <f>IF(N226&gt;1,"Y","N")</f>
        <v>Y</v>
      </c>
      <c r="AI226" s="1" t="str">
        <f>IF(O226&gt;1,"Y","N")</f>
        <v>Y</v>
      </c>
      <c r="AJ226" s="1" t="str">
        <f>CONCATENATE(AF226,AG226,D226,AH226,AI226)</f>
        <v>YYxr7xYY</v>
      </c>
    </row>
    <row r="227" spans="1:36" s="1" customFormat="1" x14ac:dyDescent="0.25">
      <c r="A227" s="28">
        <v>41582</v>
      </c>
      <c r="B227" s="27" t="s">
        <v>2694</v>
      </c>
      <c r="C227" s="23" t="s">
        <v>3131</v>
      </c>
      <c r="D227" s="22" t="s">
        <v>652</v>
      </c>
      <c r="E227" s="21">
        <v>0.16900000000000001</v>
      </c>
      <c r="G227" s="20"/>
      <c r="H227" s="19">
        <f>E227/0.0502151</f>
        <v>3.3655215263934557</v>
      </c>
      <c r="I227" s="18">
        <f>J227/100*4</f>
        <v>0.84</v>
      </c>
      <c r="J227" s="17">
        <v>21</v>
      </c>
      <c r="K227" s="16">
        <f>IF(J227&gt;1,J227-H227-I227,0)</f>
        <v>16.794478473606546</v>
      </c>
      <c r="L227" s="15">
        <v>41607</v>
      </c>
      <c r="M227" s="14"/>
      <c r="N227" s="29">
        <v>42754</v>
      </c>
      <c r="O227" s="12">
        <v>42755</v>
      </c>
      <c r="P227" s="11" t="s">
        <v>6528</v>
      </c>
      <c r="Q227" s="10"/>
      <c r="R227" s="10"/>
      <c r="S227" s="10"/>
      <c r="T227" s="10"/>
      <c r="U227" s="9"/>
      <c r="V227" s="8"/>
      <c r="W227" s="7">
        <v>133</v>
      </c>
      <c r="X227" s="4"/>
      <c r="Y227" s="6">
        <v>21</v>
      </c>
      <c r="Z227" s="5">
        <f>IF(Y227&gt;0,Y227-J227,".")</f>
        <v>0</v>
      </c>
      <c r="AA227" s="4">
        <f>IF(J227=0,H227,0)</f>
        <v>0</v>
      </c>
      <c r="AB227" s="4">
        <f>IF(L227=0,H227,0)</f>
        <v>0</v>
      </c>
      <c r="AC227" s="4"/>
      <c r="AD227" s="3"/>
      <c r="AE227" s="2" t="str">
        <f ca="1">IF(AND(N227&gt;1,(N227+$AE$3+O227)&lt;$B$3),$B$3-N227+1111111,".")</f>
        <v>.</v>
      </c>
      <c r="AF227" s="1" t="str">
        <f>IF(A227&gt;1,"Y","N")</f>
        <v>Y</v>
      </c>
      <c r="AG227" s="1" t="str">
        <f>IF(L227&gt;1,"Y","N")</f>
        <v>Y</v>
      </c>
      <c r="AH227" s="1" t="str">
        <f>IF(N227&gt;1,"Y","N")</f>
        <v>Y</v>
      </c>
      <c r="AI227" s="1" t="str">
        <f>IF(O227&gt;1,"Y","N")</f>
        <v>Y</v>
      </c>
      <c r="AJ227" s="1" t="str">
        <f>CONCATENATE(AF227,AG227,D227,AH227,AI227)</f>
        <v>YYx490xYY</v>
      </c>
    </row>
    <row r="228" spans="1:36" s="1" customFormat="1" x14ac:dyDescent="0.25">
      <c r="A228" s="31">
        <v>42267</v>
      </c>
      <c r="B228" s="24"/>
      <c r="C228" s="23" t="s">
        <v>5996</v>
      </c>
      <c r="D228" s="22" t="s">
        <v>2802</v>
      </c>
      <c r="E228" s="21">
        <v>0.17899999999999999</v>
      </c>
      <c r="G228" s="20"/>
      <c r="H228" s="19">
        <f>E228/0.04125</f>
        <v>4.3393939393939389</v>
      </c>
      <c r="I228" s="32">
        <f>J228/100*4</f>
        <v>0.84</v>
      </c>
      <c r="J228" s="17">
        <v>21</v>
      </c>
      <c r="K228" s="16">
        <f>IF(J228&gt;1,J228-H228-I228,0)</f>
        <v>15.82060606060606</v>
      </c>
      <c r="L228" s="15">
        <v>42294</v>
      </c>
      <c r="M228" s="14"/>
      <c r="N228" s="29">
        <v>42780</v>
      </c>
      <c r="O228" s="12">
        <v>42780</v>
      </c>
      <c r="P228" s="11" t="s">
        <v>5979</v>
      </c>
      <c r="Q228" s="10"/>
      <c r="R228" s="10"/>
      <c r="S228" s="10"/>
      <c r="T228" s="10"/>
      <c r="U228" s="9">
        <v>6712922422</v>
      </c>
      <c r="V228" s="8"/>
      <c r="W228" s="7">
        <v>260</v>
      </c>
      <c r="X228" s="4"/>
      <c r="Y228" s="6">
        <v>21</v>
      </c>
      <c r="Z228" s="5">
        <f>IF(Y228&gt;0,Y228-J228,".")</f>
        <v>0</v>
      </c>
      <c r="AA228" s="4">
        <f>IF(J228=0,H228,0)</f>
        <v>0</v>
      </c>
      <c r="AB228" s="4">
        <f>IF(L228=0,H228,0)</f>
        <v>0</v>
      </c>
      <c r="AC228" s="4"/>
      <c r="AD228" s="3"/>
      <c r="AE228" s="2" t="str">
        <f ca="1">IF(AND(N228&gt;1,(N228+$AE$3+O228)&lt;$B$3),$B$3-N228+1111111,".")</f>
        <v>.</v>
      </c>
      <c r="AF228" s="1" t="str">
        <f>IF(A228&gt;1,"Y","N")</f>
        <v>Y</v>
      </c>
      <c r="AG228" s="1" t="str">
        <f>IF(L228&gt;1,"Y","N")</f>
        <v>Y</v>
      </c>
      <c r="AH228" s="1" t="str">
        <f>IF(N228&gt;1,"Y","N")</f>
        <v>Y</v>
      </c>
      <c r="AI228" s="1" t="str">
        <f>IF(O228&gt;1,"Y","N")</f>
        <v>Y</v>
      </c>
      <c r="AJ228" s="1" t="str">
        <f>CONCATENATE(AF228,AG228,D228,AH228,AI228)</f>
        <v>YYx549xYY</v>
      </c>
    </row>
    <row r="229" spans="1:36" s="1" customFormat="1" x14ac:dyDescent="0.25">
      <c r="A229" s="31">
        <v>42495</v>
      </c>
      <c r="B229" s="24"/>
      <c r="C229" s="23" t="s">
        <v>5007</v>
      </c>
      <c r="D229" s="22" t="s">
        <v>5006</v>
      </c>
      <c r="E229" s="21">
        <v>1.2</v>
      </c>
      <c r="G229" s="20"/>
      <c r="H229" s="19">
        <f>E229/0.04188</f>
        <v>28.653295128939828</v>
      </c>
      <c r="I229" s="18">
        <f>J229/100*4</f>
        <v>0.84</v>
      </c>
      <c r="J229" s="17">
        <v>21</v>
      </c>
      <c r="K229" s="16">
        <f>IF(J229&gt;1,J229-H229-I229,0)</f>
        <v>-8.4932951289398275</v>
      </c>
      <c r="L229" s="15">
        <v>42519</v>
      </c>
      <c r="M229" s="14"/>
      <c r="N229" s="29">
        <v>42818</v>
      </c>
      <c r="O229" s="12">
        <v>42822</v>
      </c>
      <c r="P229" s="11" t="s">
        <v>5004</v>
      </c>
      <c r="Q229" s="10"/>
      <c r="R229" s="10"/>
      <c r="S229" s="10"/>
      <c r="T229" s="10"/>
      <c r="U229" s="9"/>
      <c r="V229" s="8"/>
      <c r="W229" s="7">
        <v>495</v>
      </c>
      <c r="X229" s="4"/>
      <c r="Y229" s="6">
        <v>21</v>
      </c>
      <c r="Z229" s="5">
        <f>IF(Y229&gt;0,Y229-J229,".")</f>
        <v>0</v>
      </c>
      <c r="AA229" s="4">
        <f>IF(J229=0,H229,0)</f>
        <v>0</v>
      </c>
      <c r="AB229" s="4">
        <f>IF(L229=0,H229,0)</f>
        <v>0</v>
      </c>
      <c r="AC229" s="4"/>
      <c r="AD229" s="3"/>
      <c r="AE229" s="2" t="str">
        <f ca="1">IF(AND(N229&gt;1,(N229+$AE$3+O229)&lt;$B$3),$B$3-N229+1111111,".")</f>
        <v>.</v>
      </c>
      <c r="AF229" s="1" t="str">
        <f>IF(A229&gt;1,"Y","N")</f>
        <v>Y</v>
      </c>
      <c r="AG229" s="1" t="str">
        <f>IF(L229&gt;1,"Y","N")</f>
        <v>Y</v>
      </c>
      <c r="AH229" s="1" t="str">
        <f>IF(N229&gt;1,"Y","N")</f>
        <v>Y</v>
      </c>
      <c r="AI229" s="1" t="str">
        <f>IF(O229&gt;1,"Y","N")</f>
        <v>Y</v>
      </c>
      <c r="AJ229" s="1" t="str">
        <f>CONCATENATE(AF229,AG229,D229,AH229,AI229)</f>
        <v>YYx509xYY</v>
      </c>
    </row>
    <row r="230" spans="1:36" s="1" customFormat="1" x14ac:dyDescent="0.25">
      <c r="A230" s="28">
        <v>41562</v>
      </c>
      <c r="B230" s="27" t="s">
        <v>4122</v>
      </c>
      <c r="C230" s="23" t="s">
        <v>4121</v>
      </c>
      <c r="D230" s="22" t="s">
        <v>4120</v>
      </c>
      <c r="E230" s="21">
        <v>0.159</v>
      </c>
      <c r="G230" s="20"/>
      <c r="H230" s="19">
        <f>E230/0.0316627</f>
        <v>5.021681663282032</v>
      </c>
      <c r="I230" s="18">
        <f>J230/100*4</f>
        <v>0.84</v>
      </c>
      <c r="J230" s="17">
        <v>21</v>
      </c>
      <c r="K230" s="16">
        <f>IF(J230&gt;1,J230-H230-I230,0)</f>
        <v>15.138318336717969</v>
      </c>
      <c r="L230" s="15">
        <v>41620</v>
      </c>
      <c r="M230" s="14"/>
      <c r="N230" s="29">
        <v>42860</v>
      </c>
      <c r="O230" s="12">
        <v>42860</v>
      </c>
      <c r="P230" s="11" t="s">
        <v>4119</v>
      </c>
      <c r="Q230" s="10"/>
      <c r="R230" s="10"/>
      <c r="S230" s="10"/>
      <c r="T230" s="10"/>
      <c r="U230" s="9"/>
      <c r="V230" s="8"/>
      <c r="W230" s="7">
        <v>686</v>
      </c>
      <c r="X230" s="4"/>
      <c r="Y230" s="6">
        <v>21</v>
      </c>
      <c r="Z230" s="5">
        <f>IF(Y230&gt;0,Y230-J230,".")</f>
        <v>0</v>
      </c>
      <c r="AA230" s="4">
        <f>IF(J230=0,H230,0)</f>
        <v>0</v>
      </c>
      <c r="AB230" s="4">
        <f>IF(L230=0,H230,0)</f>
        <v>0</v>
      </c>
      <c r="AC230" s="4"/>
      <c r="AD230" s="3"/>
      <c r="AE230" s="2" t="str">
        <f ca="1">IF(AND(N230&gt;1,(N230+$AE$3+O230)&lt;$B$3),$B$3-N230+1111111,".")</f>
        <v>.</v>
      </c>
      <c r="AF230" s="1" t="str">
        <f>IF(A230&gt;1,"Y","N")</f>
        <v>Y</v>
      </c>
      <c r="AG230" s="1" t="str">
        <f>IF(L230&gt;1,"Y","N")</f>
        <v>Y</v>
      </c>
      <c r="AH230" s="1" t="str">
        <f>IF(N230&gt;1,"Y","N")</f>
        <v>Y</v>
      </c>
      <c r="AI230" s="1" t="str">
        <f>IF(O230&gt;1,"Y","N")</f>
        <v>Y</v>
      </c>
      <c r="AJ230" s="1" t="str">
        <f>CONCATENATE(AF230,AG230,D230,AH230,AI230)</f>
        <v>YYx357xYY</v>
      </c>
    </row>
    <row r="231" spans="1:36" s="1" customFormat="1" x14ac:dyDescent="0.25">
      <c r="A231" s="31">
        <v>42254</v>
      </c>
      <c r="B231" s="24"/>
      <c r="C231" s="23" t="s">
        <v>3302</v>
      </c>
      <c r="D231" s="22" t="s">
        <v>3301</v>
      </c>
      <c r="E231" s="21">
        <v>0.184</v>
      </c>
      <c r="G231" s="20"/>
      <c r="H231" s="19">
        <f>E231/0.04165</f>
        <v>4.4177671068427369</v>
      </c>
      <c r="I231" s="32">
        <f>J231/100*4</f>
        <v>0.84</v>
      </c>
      <c r="J231" s="17">
        <v>21</v>
      </c>
      <c r="K231" s="16">
        <f>IF(J231&gt;1,J231-H231-I231,0)</f>
        <v>15.742232893157261</v>
      </c>
      <c r="L231" s="15">
        <v>42294</v>
      </c>
      <c r="M231" s="14"/>
      <c r="N231" s="29">
        <v>42904</v>
      </c>
      <c r="O231" s="12">
        <v>42904</v>
      </c>
      <c r="P231" s="11" t="s">
        <v>3300</v>
      </c>
      <c r="Q231" s="10"/>
      <c r="R231" s="10"/>
      <c r="S231" s="10"/>
      <c r="T231" s="10"/>
      <c r="U231" s="9"/>
      <c r="V231" s="8"/>
      <c r="W231" s="7">
        <v>856</v>
      </c>
      <c r="X231" s="4"/>
      <c r="Y231" s="6">
        <v>21</v>
      </c>
      <c r="Z231" s="5">
        <f>IF(Y231&gt;0,Y231-J231,".")</f>
        <v>0</v>
      </c>
      <c r="AA231" s="4">
        <f>IF(J231=0,H231,0)</f>
        <v>0</v>
      </c>
      <c r="AB231" s="4">
        <f>IF(L231=0,H231,0)</f>
        <v>0</v>
      </c>
      <c r="AC231" s="4"/>
      <c r="AD231" s="3"/>
      <c r="AE231" s="2" t="str">
        <f ca="1">IF(AND(N231&gt;1,(N231+$AE$3+O231)&lt;$B$3),$B$3-N231+1111111,".")</f>
        <v>.</v>
      </c>
      <c r="AF231" s="1" t="str">
        <f>IF(A231&gt;1,"Y","N")</f>
        <v>Y</v>
      </c>
      <c r="AG231" s="1" t="str">
        <f>IF(L231&gt;1,"Y","N")</f>
        <v>Y</v>
      </c>
      <c r="AH231" s="1" t="str">
        <f>IF(N231&gt;1,"Y","N")</f>
        <v>Y</v>
      </c>
      <c r="AI231" s="1" t="str">
        <f>IF(O231&gt;1,"Y","N")</f>
        <v>Y</v>
      </c>
      <c r="AJ231" s="1" t="str">
        <f>CONCATENATE(AF231,AG231,D231,AH231,AI231)</f>
        <v>YYxl90xYY</v>
      </c>
    </row>
    <row r="232" spans="1:36" s="1" customFormat="1" x14ac:dyDescent="0.25">
      <c r="A232" s="31">
        <v>42254</v>
      </c>
      <c r="B232" s="24"/>
      <c r="C232" s="23" t="s">
        <v>3302</v>
      </c>
      <c r="D232" s="22" t="s">
        <v>3301</v>
      </c>
      <c r="E232" s="21">
        <v>0.184</v>
      </c>
      <c r="G232" s="20"/>
      <c r="H232" s="19">
        <f>E232/0.04165</f>
        <v>4.4177671068427369</v>
      </c>
      <c r="I232" s="32">
        <f>J232/100*4</f>
        <v>0.84</v>
      </c>
      <c r="J232" s="17">
        <v>21</v>
      </c>
      <c r="K232" s="16">
        <f>IF(J232&gt;1,J232-H232-I232,0)</f>
        <v>15.742232893157261</v>
      </c>
      <c r="L232" s="15">
        <v>42294</v>
      </c>
      <c r="M232" s="14"/>
      <c r="N232" s="13">
        <v>42904</v>
      </c>
      <c r="O232" s="12">
        <v>42904</v>
      </c>
      <c r="P232" s="11" t="s">
        <v>3300</v>
      </c>
      <c r="Q232" s="10"/>
      <c r="R232" s="10"/>
      <c r="S232" s="10"/>
      <c r="T232" s="10"/>
      <c r="U232" s="9"/>
      <c r="V232" s="8"/>
      <c r="W232" s="7">
        <v>856</v>
      </c>
      <c r="X232" s="4"/>
      <c r="Y232" s="6">
        <v>21</v>
      </c>
      <c r="Z232" s="5">
        <f>IF(Y232&gt;0,Y232-J232,".")</f>
        <v>0</v>
      </c>
      <c r="AA232" s="4">
        <f>IF(J232=0,H232,0)</f>
        <v>0</v>
      </c>
      <c r="AB232" s="4">
        <f>IF(L232=0,H232,0)</f>
        <v>0</v>
      </c>
      <c r="AC232" s="4"/>
      <c r="AD232" s="3"/>
      <c r="AE232" s="2" t="str">
        <f ca="1">IF(AND(N232&gt;1,(N232+$AE$3+O232)&lt;$B$3),$B$3-N232+1111111,".")</f>
        <v>.</v>
      </c>
      <c r="AF232" s="1" t="str">
        <f>IF(A232&gt;1,"Y","N")</f>
        <v>Y</v>
      </c>
      <c r="AG232" s="1" t="str">
        <f>IF(L232&gt;1,"Y","N")</f>
        <v>Y</v>
      </c>
      <c r="AH232" s="1" t="str">
        <f>IF(N232&gt;1,"Y","N")</f>
        <v>Y</v>
      </c>
      <c r="AI232" s="1" t="str">
        <f>IF(O232&gt;1,"Y","N")</f>
        <v>Y</v>
      </c>
      <c r="AJ232" s="1" t="str">
        <f>CONCATENATE(AF232,AG232,D232,AH232,AI232)</f>
        <v>YYxl90xYY</v>
      </c>
    </row>
    <row r="233" spans="1:36" s="1" customFormat="1" x14ac:dyDescent="0.25">
      <c r="A233" s="31">
        <v>42254</v>
      </c>
      <c r="B233" s="24"/>
      <c r="C233" s="23" t="s">
        <v>3302</v>
      </c>
      <c r="D233" s="22" t="s">
        <v>3301</v>
      </c>
      <c r="E233" s="21">
        <v>0.184</v>
      </c>
      <c r="G233" s="20"/>
      <c r="H233" s="19">
        <f>E233/0.04165</f>
        <v>4.4177671068427369</v>
      </c>
      <c r="I233" s="32">
        <f>J233/100*4</f>
        <v>0.84</v>
      </c>
      <c r="J233" s="17">
        <v>21</v>
      </c>
      <c r="K233" s="16">
        <f>IF(J233&gt;1,J233-H233-I233,0)</f>
        <v>15.742232893157261</v>
      </c>
      <c r="L233" s="15">
        <v>42294</v>
      </c>
      <c r="M233" s="14"/>
      <c r="N233" s="29">
        <v>42904</v>
      </c>
      <c r="O233" s="12">
        <v>42904</v>
      </c>
      <c r="P233" s="11" t="s">
        <v>3300</v>
      </c>
      <c r="Q233" s="10"/>
      <c r="R233" s="10"/>
      <c r="S233" s="10"/>
      <c r="T233" s="10"/>
      <c r="U233" s="9"/>
      <c r="V233" s="8"/>
      <c r="W233" s="7">
        <v>856</v>
      </c>
      <c r="X233" s="4"/>
      <c r="Y233" s="6">
        <v>21</v>
      </c>
      <c r="Z233" s="5">
        <f>IF(Y233&gt;0,Y233-J233,".")</f>
        <v>0</v>
      </c>
      <c r="AA233" s="4">
        <f>IF(J233=0,H233,0)</f>
        <v>0</v>
      </c>
      <c r="AB233" s="4">
        <f>IF(L233=0,H233,0)</f>
        <v>0</v>
      </c>
      <c r="AC233" s="4"/>
      <c r="AD233" s="3"/>
      <c r="AE233" s="2" t="str">
        <f ca="1">IF(AND(N233&gt;1,(N233+$AE$3+O233)&lt;$B$3),$B$3-N233+1111111,".")</f>
        <v>.</v>
      </c>
      <c r="AF233" s="1" t="str">
        <f>IF(A233&gt;1,"Y","N")</f>
        <v>Y</v>
      </c>
      <c r="AG233" s="1" t="str">
        <f>IF(L233&gt;1,"Y","N")</f>
        <v>Y</v>
      </c>
      <c r="AH233" s="1" t="str">
        <f>IF(N233&gt;1,"Y","N")</f>
        <v>Y</v>
      </c>
      <c r="AI233" s="1" t="str">
        <f>IF(O233&gt;1,"Y","N")</f>
        <v>Y</v>
      </c>
      <c r="AJ233" s="1" t="str">
        <f>CONCATENATE(AF233,AG233,D233,AH233,AI233)</f>
        <v>YYxl90xYY</v>
      </c>
    </row>
    <row r="234" spans="1:36" s="1" customFormat="1" x14ac:dyDescent="0.25">
      <c r="A234" s="28">
        <v>41582</v>
      </c>
      <c r="B234" s="27" t="s">
        <v>2694</v>
      </c>
      <c r="C234" s="23" t="s">
        <v>3131</v>
      </c>
      <c r="D234" s="22" t="s">
        <v>652</v>
      </c>
      <c r="E234" s="21">
        <v>0.16900000000000001</v>
      </c>
      <c r="G234" s="20"/>
      <c r="H234" s="19">
        <f>E234/0.0502151</f>
        <v>3.3655215263934557</v>
      </c>
      <c r="I234" s="18">
        <f>J234/100*4</f>
        <v>0.84</v>
      </c>
      <c r="J234" s="17">
        <v>21</v>
      </c>
      <c r="K234" s="16">
        <f>IF(J234&gt;1,J234-H234-I234,0)</f>
        <v>16.794478473606546</v>
      </c>
      <c r="L234" s="15">
        <v>41607</v>
      </c>
      <c r="M234" s="14"/>
      <c r="N234" s="29">
        <v>42914</v>
      </c>
      <c r="O234" s="12">
        <v>42914</v>
      </c>
      <c r="P234" s="11" t="s">
        <v>3130</v>
      </c>
      <c r="Q234" s="10"/>
      <c r="R234" s="10"/>
      <c r="S234" s="10"/>
      <c r="T234" s="10"/>
      <c r="U234" s="9"/>
      <c r="V234" s="8"/>
      <c r="W234" s="7">
        <v>898</v>
      </c>
      <c r="X234" s="4"/>
      <c r="Y234" s="6">
        <v>21</v>
      </c>
      <c r="Z234" s="5">
        <f>IF(Y234&gt;0,Y234-J234,".")</f>
        <v>0</v>
      </c>
      <c r="AA234" s="4">
        <f>IF(J234=0,H234,0)</f>
        <v>0</v>
      </c>
      <c r="AB234" s="4">
        <f>IF(L234=0,H234,0)</f>
        <v>0</v>
      </c>
      <c r="AC234" s="4"/>
      <c r="AD234" s="3"/>
      <c r="AE234" s="2" t="str">
        <f ca="1">IF(AND(N234&gt;1,(N234+$AE$3+O234)&lt;$B$3),$B$3-N234+1111111,".")</f>
        <v>.</v>
      </c>
      <c r="AF234" s="1" t="str">
        <f>IF(A234&gt;1,"Y","N")</f>
        <v>Y</v>
      </c>
      <c r="AG234" s="1" t="str">
        <f>IF(L234&gt;1,"Y","N")</f>
        <v>Y</v>
      </c>
      <c r="AH234" s="1" t="str">
        <f>IF(N234&gt;1,"Y","N")</f>
        <v>Y</v>
      </c>
      <c r="AI234" s="1" t="str">
        <f>IF(O234&gt;1,"Y","N")</f>
        <v>Y</v>
      </c>
      <c r="AJ234" s="1" t="str">
        <f>CONCATENATE(AF234,AG234,D234,AH234,AI234)</f>
        <v>YYx490xYY</v>
      </c>
    </row>
    <row r="235" spans="1:36" s="1" customFormat="1" x14ac:dyDescent="0.25">
      <c r="A235" s="28">
        <v>41719</v>
      </c>
      <c r="B235" s="27" t="s">
        <v>2024</v>
      </c>
      <c r="C235" s="23" t="s">
        <v>2023</v>
      </c>
      <c r="D235" s="22" t="s">
        <v>2022</v>
      </c>
      <c r="E235" s="21">
        <v>0.29899999999999999</v>
      </c>
      <c r="G235" s="20"/>
      <c r="H235" s="19">
        <f>E235/0.04814</f>
        <v>6.2110511009555456</v>
      </c>
      <c r="I235" s="18">
        <f>J235/100*4</f>
        <v>0.84</v>
      </c>
      <c r="J235" s="17">
        <v>21</v>
      </c>
      <c r="K235" s="16">
        <f>IF(J235&gt;1,J235-H235-I235,0)</f>
        <v>13.948948899044455</v>
      </c>
      <c r="L235" s="15">
        <v>41738</v>
      </c>
      <c r="M235" s="14"/>
      <c r="N235" s="29">
        <v>42975</v>
      </c>
      <c r="O235" s="12">
        <v>42975</v>
      </c>
      <c r="P235" s="11" t="s">
        <v>2280</v>
      </c>
      <c r="Q235" s="10"/>
      <c r="R235" s="10"/>
      <c r="S235" s="10"/>
      <c r="T235" s="10"/>
      <c r="U235" s="9">
        <v>6905279531</v>
      </c>
      <c r="V235" s="8"/>
      <c r="W235" s="7">
        <v>1088</v>
      </c>
      <c r="X235" s="4"/>
      <c r="Y235" s="6">
        <v>21</v>
      </c>
      <c r="Z235" s="5">
        <f>IF(Y235&gt;0,Y235-J235,".")</f>
        <v>0</v>
      </c>
      <c r="AA235" s="4">
        <f>IF(J235=0,H235,0)</f>
        <v>0</v>
      </c>
      <c r="AB235" s="4">
        <f>IF(L235=0,H235,0)</f>
        <v>0</v>
      </c>
      <c r="AC235" s="4"/>
      <c r="AD235" s="3"/>
      <c r="AE235" s="2" t="str">
        <f ca="1">IF(AND(N235&gt;1,(N235+$AE$3+O235)&lt;$B$3),$B$3-N235+1111111,".")</f>
        <v>.</v>
      </c>
      <c r="AF235" s="1" t="str">
        <f>IF(A235&gt;1,"Y","N")</f>
        <v>Y</v>
      </c>
      <c r="AG235" s="1" t="str">
        <f>IF(L235&gt;1,"Y","N")</f>
        <v>Y</v>
      </c>
      <c r="AH235" s="1" t="str">
        <f>IF(N235&gt;1,"Y","N")</f>
        <v>Y</v>
      </c>
      <c r="AI235" s="1" t="str">
        <f>IF(O235&gt;1,"Y","N")</f>
        <v>Y</v>
      </c>
      <c r="AJ235" s="1" t="str">
        <f>CONCATENATE(AF235,AG235,D235,AH235,AI235)</f>
        <v>YYx526xYY</v>
      </c>
    </row>
    <row r="236" spans="1:36" s="1" customFormat="1" x14ac:dyDescent="0.25">
      <c r="A236" s="31">
        <v>42363</v>
      </c>
      <c r="B236" s="24"/>
      <c r="C236" s="23" t="s">
        <v>1164</v>
      </c>
      <c r="D236" s="22" t="s">
        <v>1163</v>
      </c>
      <c r="E236" s="21">
        <v>0.189</v>
      </c>
      <c r="G236" s="20"/>
      <c r="H236" s="19">
        <f>E236/0.04032</f>
        <v>4.6875</v>
      </c>
      <c r="I236" s="32">
        <f>J236/100*4</f>
        <v>0.84</v>
      </c>
      <c r="J236" s="17">
        <v>21</v>
      </c>
      <c r="K236" s="16">
        <f>IF(J236&gt;1,J236-H236-I236,0)</f>
        <v>15.4725</v>
      </c>
      <c r="L236" s="15">
        <v>42392</v>
      </c>
      <c r="M236" s="14"/>
      <c r="N236" s="29">
        <v>42979</v>
      </c>
      <c r="O236" s="12">
        <v>42979</v>
      </c>
      <c r="P236" s="11" t="s">
        <v>2228</v>
      </c>
      <c r="Q236" s="10"/>
      <c r="R236" s="10"/>
      <c r="S236" s="10"/>
      <c r="T236" s="10"/>
      <c r="U236" s="9"/>
      <c r="V236" s="8"/>
      <c r="W236" s="7">
        <v>1096</v>
      </c>
      <c r="X236" s="4"/>
      <c r="Y236" s="6">
        <v>21</v>
      </c>
      <c r="Z236" s="5">
        <f>IF(Y236&gt;0,Y236-J236,".")</f>
        <v>0</v>
      </c>
      <c r="AA236" s="4">
        <f>IF(J236=0,H236,0)</f>
        <v>0</v>
      </c>
      <c r="AB236" s="4">
        <f>IF(L236=0,H236,0)</f>
        <v>0</v>
      </c>
      <c r="AC236" s="4"/>
      <c r="AD236" s="3"/>
      <c r="AE236" s="2" t="str">
        <f ca="1">IF(AND(N236&gt;1,(N236+$AE$3+O236)&lt;$B$3),$B$3-N236+1111111,".")</f>
        <v>.</v>
      </c>
      <c r="AF236" s="1" t="str">
        <f>IF(A236&gt;1,"Y","N")</f>
        <v>Y</v>
      </c>
      <c r="AG236" s="1" t="str">
        <f>IF(L236&gt;1,"Y","N")</f>
        <v>Y</v>
      </c>
      <c r="AH236" s="1" t="str">
        <f>IF(N236&gt;1,"Y","N")</f>
        <v>Y</v>
      </c>
      <c r="AI236" s="1" t="str">
        <f>IF(O236&gt;1,"Y","N")</f>
        <v>Y</v>
      </c>
      <c r="AJ236" s="1" t="str">
        <f>CONCATENATE(AF236,AG236,D236,AH236,AI236)</f>
        <v>YYx399xYY</v>
      </c>
    </row>
    <row r="237" spans="1:36" s="1" customFormat="1" x14ac:dyDescent="0.25">
      <c r="A237" s="31">
        <v>42206</v>
      </c>
      <c r="B237" s="27"/>
      <c r="C237" s="23" t="s">
        <v>1849</v>
      </c>
      <c r="D237" s="22" t="s">
        <v>1848</v>
      </c>
      <c r="E237" s="21">
        <v>0.17799999999999999</v>
      </c>
      <c r="G237" s="20"/>
      <c r="H237" s="19">
        <f>E237/0.04021</f>
        <v>4.4267595125590642</v>
      </c>
      <c r="I237" s="32">
        <f>J237/100*4</f>
        <v>0.84</v>
      </c>
      <c r="J237" s="17">
        <v>21</v>
      </c>
      <c r="K237" s="16">
        <f>IF(J237&gt;1,J237-H237-I237,0)</f>
        <v>15.733240487440934</v>
      </c>
      <c r="L237" s="15">
        <v>42231</v>
      </c>
      <c r="M237" s="14"/>
      <c r="N237" s="29">
        <v>43002</v>
      </c>
      <c r="O237" s="12">
        <v>43002</v>
      </c>
      <c r="P237" s="11" t="s">
        <v>1847</v>
      </c>
      <c r="Q237" s="10"/>
      <c r="R237" s="10"/>
      <c r="S237" s="10"/>
      <c r="T237" s="10"/>
      <c r="U237" s="9"/>
      <c r="V237" s="8"/>
      <c r="W237" s="7">
        <v>1167</v>
      </c>
      <c r="X237" s="4"/>
      <c r="Y237" s="6">
        <v>21</v>
      </c>
      <c r="Z237" s="5">
        <f>IF(Y237&gt;0,Y237-J237,".")</f>
        <v>0</v>
      </c>
      <c r="AA237" s="4">
        <f>IF(J237=0,H237,0)</f>
        <v>0</v>
      </c>
      <c r="AB237" s="4">
        <f>IF(L237=0,H237,0)</f>
        <v>0</v>
      </c>
      <c r="AC237" s="4"/>
      <c r="AD237" s="3"/>
      <c r="AE237" s="2" t="str">
        <f ca="1">IF(AND(N237&gt;1,(N237+$AE$3+O237)&lt;$B$3),$B$3-N237+1111111,".")</f>
        <v>.</v>
      </c>
      <c r="AF237" s="1" t="str">
        <f>IF(A237&gt;1,"Y","N")</f>
        <v>Y</v>
      </c>
      <c r="AG237" s="1" t="str">
        <f>IF(L237&gt;1,"Y","N")</f>
        <v>Y</v>
      </c>
      <c r="AH237" s="1" t="str">
        <f>IF(N237&gt;1,"Y","N")</f>
        <v>Y</v>
      </c>
      <c r="AI237" s="1" t="str">
        <f>IF(O237&gt;1,"Y","N")</f>
        <v>Y</v>
      </c>
      <c r="AJ237" s="1" t="str">
        <f>CONCATENATE(AF237,AG237,D237,AH237,AI237)</f>
        <v>YYx548xYY</v>
      </c>
    </row>
    <row r="238" spans="1:36" s="1" customFormat="1" x14ac:dyDescent="0.25">
      <c r="A238" s="31">
        <v>42363</v>
      </c>
      <c r="B238" s="24"/>
      <c r="C238" s="23" t="s">
        <v>1164</v>
      </c>
      <c r="D238" s="22" t="s">
        <v>1163</v>
      </c>
      <c r="E238" s="21">
        <v>0.189</v>
      </c>
      <c r="G238" s="20"/>
      <c r="H238" s="19">
        <f>E238/0.04032</f>
        <v>4.6875</v>
      </c>
      <c r="I238" s="32">
        <f>J238/100*4</f>
        <v>0.84</v>
      </c>
      <c r="J238" s="17">
        <v>21</v>
      </c>
      <c r="K238" s="16">
        <f>IF(J238&gt;1,J238-H238-I238,0)</f>
        <v>15.4725</v>
      </c>
      <c r="L238" s="15">
        <v>42392</v>
      </c>
      <c r="M238" s="14"/>
      <c r="N238" s="29">
        <v>43048</v>
      </c>
      <c r="O238" s="12">
        <v>43048</v>
      </c>
      <c r="P238" s="11" t="s">
        <v>1162</v>
      </c>
      <c r="Q238" s="10"/>
      <c r="R238" s="10"/>
      <c r="S238" s="10"/>
      <c r="T238" s="10"/>
      <c r="U238" s="9"/>
      <c r="V238" s="8"/>
      <c r="W238" s="7">
        <v>1312</v>
      </c>
      <c r="X238" s="4"/>
      <c r="Y238" s="6">
        <v>21</v>
      </c>
      <c r="Z238" s="5">
        <f>IF(Y238&gt;0,Y238-J238,".")</f>
        <v>0</v>
      </c>
      <c r="AA238" s="4">
        <f>IF(J238=0,H238,0)</f>
        <v>0</v>
      </c>
      <c r="AB238" s="4">
        <f>IF(L238=0,H238,0)</f>
        <v>0</v>
      </c>
      <c r="AC238" s="4"/>
      <c r="AD238" s="3"/>
      <c r="AE238" s="2" t="str">
        <f ca="1">IF(AND(N238&gt;1,(N238+$AE$3+O238)&lt;$B$3),$B$3-N238+1111111,".")</f>
        <v>.</v>
      </c>
      <c r="AF238" s="1" t="str">
        <f>IF(A238&gt;1,"Y","N")</f>
        <v>Y</v>
      </c>
      <c r="AG238" s="1" t="str">
        <f>IF(L238&gt;1,"Y","N")</f>
        <v>Y</v>
      </c>
      <c r="AH238" s="1" t="str">
        <f>IF(N238&gt;1,"Y","N")</f>
        <v>Y</v>
      </c>
      <c r="AI238" s="1" t="str">
        <f>IF(O238&gt;1,"Y","N")</f>
        <v>Y</v>
      </c>
      <c r="AJ238" s="1" t="str">
        <f>CONCATENATE(AF238,AG238,D238,AH238,AI238)</f>
        <v>YYx399xYY</v>
      </c>
    </row>
    <row r="239" spans="1:36" s="1" customFormat="1" x14ac:dyDescent="0.25">
      <c r="A239" s="28">
        <v>41174</v>
      </c>
      <c r="B239" s="27" t="s">
        <v>1012</v>
      </c>
      <c r="C239" s="23" t="s">
        <v>1011</v>
      </c>
      <c r="D239" s="22" t="s">
        <v>1010</v>
      </c>
      <c r="E239" s="21">
        <v>0.374</v>
      </c>
      <c r="G239" s="20"/>
      <c r="H239" s="19">
        <f>E239/0.050139</f>
        <v>7.4592632481700871</v>
      </c>
      <c r="I239" s="18">
        <f>J239/100*4</f>
        <v>0.84</v>
      </c>
      <c r="J239" s="17">
        <v>21</v>
      </c>
      <c r="K239" s="16">
        <f>IF(J239&gt;1,J239-H239-I239,0)</f>
        <v>12.700736751829913</v>
      </c>
      <c r="L239" s="15">
        <v>41189</v>
      </c>
      <c r="M239" s="14"/>
      <c r="N239" s="29">
        <v>43056</v>
      </c>
      <c r="O239" s="12">
        <v>43058</v>
      </c>
      <c r="P239" s="11" t="s">
        <v>996</v>
      </c>
      <c r="Q239" s="10"/>
      <c r="R239" s="10"/>
      <c r="S239" s="10"/>
      <c r="T239" s="10"/>
      <c r="U239" s="9">
        <v>6908693161</v>
      </c>
      <c r="V239" s="8"/>
      <c r="W239" s="7">
        <v>1337</v>
      </c>
      <c r="X239" s="4"/>
      <c r="Y239" s="6">
        <v>21</v>
      </c>
      <c r="Z239" s="5">
        <f>IF(Y239&gt;0,Y239-J239,".")</f>
        <v>0</v>
      </c>
      <c r="AA239" s="4">
        <f>IF(J239=0,H239,0)</f>
        <v>0</v>
      </c>
      <c r="AB239" s="4">
        <f>IF(L239=0,H239,0)</f>
        <v>0</v>
      </c>
      <c r="AC239" s="4"/>
      <c r="AD239" s="3"/>
      <c r="AE239" s="2" t="str">
        <f ca="1">IF(AND(N239&gt;1,(N239+$AE$3+O239)&lt;$B$3),$B$3-N239+1111111,".")</f>
        <v>.</v>
      </c>
      <c r="AF239" s="1" t="str">
        <f>IF(A239&gt;1,"Y","N")</f>
        <v>Y</v>
      </c>
      <c r="AG239" s="1" t="str">
        <f>IF(L239&gt;1,"Y","N")</f>
        <v>Y</v>
      </c>
      <c r="AH239" s="1" t="str">
        <f>IF(N239&gt;1,"Y","N")</f>
        <v>Y</v>
      </c>
      <c r="AI239" s="1" t="str">
        <f>IF(O239&gt;1,"Y","N")</f>
        <v>Y</v>
      </c>
      <c r="AJ239" s="1" t="str">
        <f>CONCATENATE(AF239,AG239,D239,AH239,AI239)</f>
        <v>YYx250xYY</v>
      </c>
    </row>
    <row r="240" spans="1:36" s="1" customFormat="1" x14ac:dyDescent="0.25">
      <c r="A240" s="31">
        <v>42291</v>
      </c>
      <c r="B240" s="24"/>
      <c r="C240" s="23" t="s">
        <v>1651</v>
      </c>
      <c r="D240" s="22" t="s">
        <v>1650</v>
      </c>
      <c r="E240" s="21">
        <v>0.19800000000000001</v>
      </c>
      <c r="G240" s="20"/>
      <c r="H240" s="19">
        <f>E240/0.04198</f>
        <v>4.7165316817532155</v>
      </c>
      <c r="I240" s="32">
        <f>J240/100*4</f>
        <v>0.88</v>
      </c>
      <c r="J240" s="17">
        <v>22</v>
      </c>
      <c r="K240" s="16">
        <f>IF(J240&gt;1,J240-H240-I240,0)</f>
        <v>16.403468318246784</v>
      </c>
      <c r="L240" s="15">
        <v>42351</v>
      </c>
      <c r="M240" s="14"/>
      <c r="N240" s="29">
        <v>42736</v>
      </c>
      <c r="O240" s="12">
        <v>42736</v>
      </c>
      <c r="P240" s="11" t="s">
        <v>7021</v>
      </c>
      <c r="Q240" s="10"/>
      <c r="R240" s="10"/>
      <c r="S240" s="10"/>
      <c r="T240" s="10"/>
      <c r="U240" s="9"/>
      <c r="V240" s="8"/>
      <c r="W240" s="7">
        <v>7</v>
      </c>
      <c r="X240" s="4"/>
      <c r="Y240" s="6">
        <v>22</v>
      </c>
      <c r="Z240" s="5">
        <f>IF(Y240&gt;0,Y240-J240,".")</f>
        <v>0</v>
      </c>
      <c r="AA240" s="4">
        <f>IF(J240=0,H240,0)</f>
        <v>0</v>
      </c>
      <c r="AB240" s="4">
        <f>IF(L240=0,H240,0)</f>
        <v>0</v>
      </c>
      <c r="AC240" s="4"/>
      <c r="AD240" s="3"/>
      <c r="AE240" s="2" t="str">
        <f ca="1">IF(AND(N240&gt;1,(N240+$AE$3+O240)&lt;$B$3),$B$3-N240+1111111,".")</f>
        <v>.</v>
      </c>
      <c r="AF240" s="1" t="str">
        <f>IF(A240&gt;1,"Y","N")</f>
        <v>Y</v>
      </c>
      <c r="AG240" s="1" t="str">
        <f>IF(L240&gt;1,"Y","N")</f>
        <v>Y</v>
      </c>
      <c r="AH240" s="1" t="str">
        <f>IF(N240&gt;1,"Y","N")</f>
        <v>Y</v>
      </c>
      <c r="AI240" s="1" t="str">
        <f>IF(O240&gt;1,"Y","N")</f>
        <v>Y</v>
      </c>
      <c r="AJ240" s="1" t="str">
        <f>CONCATENATE(AF240,AG240,D240,AH240,AI240)</f>
        <v>YYx385xYY</v>
      </c>
    </row>
    <row r="241" spans="1:36" s="1" customFormat="1" x14ac:dyDescent="0.25">
      <c r="A241" s="31">
        <v>42254</v>
      </c>
      <c r="B241" s="24"/>
      <c r="C241" s="23" t="s">
        <v>6697</v>
      </c>
      <c r="D241" s="22" t="s">
        <v>6696</v>
      </c>
      <c r="E241" s="21">
        <v>0.39600000000000002</v>
      </c>
      <c r="G241" s="20"/>
      <c r="H241" s="19">
        <f>E241/0.04165</f>
        <v>9.5078031212485001</v>
      </c>
      <c r="I241" s="32">
        <f>J241/100*4</f>
        <v>0.88</v>
      </c>
      <c r="J241" s="17">
        <v>22</v>
      </c>
      <c r="K241" s="16">
        <f>IF(J241&gt;1,J241-H241-I241,0)</f>
        <v>11.612196878751499</v>
      </c>
      <c r="L241" s="15">
        <v>42290</v>
      </c>
      <c r="M241" s="14"/>
      <c r="N241" s="29">
        <v>42747</v>
      </c>
      <c r="O241" s="12">
        <v>42748</v>
      </c>
      <c r="P241" s="11" t="s">
        <v>6695</v>
      </c>
      <c r="Q241" s="10"/>
      <c r="R241" s="10"/>
      <c r="S241" s="10"/>
      <c r="T241" s="10"/>
      <c r="U241" s="9"/>
      <c r="V241" s="8"/>
      <c r="W241" s="7">
        <v>91</v>
      </c>
      <c r="X241" s="4"/>
      <c r="Y241" s="6">
        <v>22</v>
      </c>
      <c r="Z241" s="5">
        <f>IF(Y241&gt;0,Y241-J241,".")</f>
        <v>0</v>
      </c>
      <c r="AA241" s="4">
        <f>IF(J241=0,H241,0)</f>
        <v>0</v>
      </c>
      <c r="AB241" s="4">
        <f>IF(L241=0,H241,0)</f>
        <v>0</v>
      </c>
      <c r="AC241" s="4"/>
      <c r="AD241" s="3"/>
      <c r="AE241" s="2" t="str">
        <f ca="1">IF(AND(N241&gt;1,(N241+$AE$3+O241)&lt;$B$3),$B$3-N241+1111111,".")</f>
        <v>.</v>
      </c>
      <c r="AF241" s="1" t="str">
        <f>IF(A241&gt;1,"Y","N")</f>
        <v>Y</v>
      </c>
      <c r="AG241" s="1" t="str">
        <f>IF(L241&gt;1,"Y","N")</f>
        <v>Y</v>
      </c>
      <c r="AH241" s="1" t="str">
        <f>IF(N241&gt;1,"Y","N")</f>
        <v>Y</v>
      </c>
      <c r="AI241" s="1" t="str">
        <f>IF(O241&gt;1,"Y","N")</f>
        <v>Y</v>
      </c>
      <c r="AJ241" s="1" t="str">
        <f>CONCATENATE(AF241,AG241,D241,AH241,AI241)</f>
        <v>YYxrs2xYY</v>
      </c>
    </row>
    <row r="242" spans="1:36" s="1" customFormat="1" x14ac:dyDescent="0.25">
      <c r="A242" s="31">
        <v>42293</v>
      </c>
      <c r="B242" s="23"/>
      <c r="C242" s="23" t="s">
        <v>3904</v>
      </c>
      <c r="D242" s="22" t="s">
        <v>3903</v>
      </c>
      <c r="E242" s="21">
        <v>3.5000000000000003E-2</v>
      </c>
      <c r="G242" s="20"/>
      <c r="H242" s="19">
        <f>E242/0.04198</f>
        <v>0.83373034778465938</v>
      </c>
      <c r="I242" s="32">
        <f>J242/100*4</f>
        <v>0.2</v>
      </c>
      <c r="J242" s="17">
        <v>5</v>
      </c>
      <c r="K242" s="16">
        <f>IF(J242&gt;1,J242-H242-I242,0)</f>
        <v>3.9662696522153409</v>
      </c>
      <c r="L242" s="15">
        <v>42345</v>
      </c>
      <c r="M242" s="14"/>
      <c r="N242" s="29">
        <v>42752</v>
      </c>
      <c r="O242" s="12">
        <v>42754</v>
      </c>
      <c r="P242" s="11" t="s">
        <v>6545</v>
      </c>
      <c r="Q242" s="10" t="s">
        <v>6312</v>
      </c>
      <c r="R242" s="10" t="s">
        <v>6311</v>
      </c>
      <c r="S242" s="10" t="s">
        <v>2883</v>
      </c>
      <c r="T242" s="10"/>
      <c r="U242" s="9">
        <v>6676399829</v>
      </c>
      <c r="V242" s="8"/>
      <c r="W242" s="7">
        <v>124</v>
      </c>
      <c r="X242" s="4"/>
      <c r="Y242" s="6">
        <v>22</v>
      </c>
      <c r="Z242" s="5">
        <f>IF(Y242&gt;0,Y242-J242,".")</f>
        <v>17</v>
      </c>
      <c r="AA242" s="4">
        <f>IF(J242=0,H242,0)</f>
        <v>0</v>
      </c>
      <c r="AB242" s="4">
        <f>IF(L242=0,H242,0)</f>
        <v>0</v>
      </c>
      <c r="AC242" s="4"/>
      <c r="AD242" s="3"/>
      <c r="AE242" s="2" t="str">
        <f ca="1">IF(AND(N242&gt;1,(N242+$AE$3+O242)&lt;$B$3),$B$3-N242+1111111,".")</f>
        <v>.</v>
      </c>
      <c r="AF242" s="1" t="str">
        <f>IF(A242&gt;1,"Y","N")</f>
        <v>Y</v>
      </c>
      <c r="AG242" s="1" t="str">
        <f>IF(L242&gt;1,"Y","N")</f>
        <v>Y</v>
      </c>
      <c r="AH242" s="1" t="str">
        <f>IF(N242&gt;1,"Y","N")</f>
        <v>Y</v>
      </c>
      <c r="AI242" s="1" t="str">
        <f>IF(O242&gt;1,"Y","N")</f>
        <v>Y</v>
      </c>
      <c r="AJ242" s="1" t="str">
        <f>CONCATENATE(AF242,AG242,D242,AH242,AI242)</f>
        <v>YYx235xYY</v>
      </c>
    </row>
    <row r="243" spans="1:36" s="1" customFormat="1" x14ac:dyDescent="0.25">
      <c r="A243" s="31">
        <v>42250</v>
      </c>
      <c r="B243" s="24"/>
      <c r="C243" s="23" t="s">
        <v>2163</v>
      </c>
      <c r="D243" s="22" t="s">
        <v>2162</v>
      </c>
      <c r="E243" s="21">
        <v>0.19800000000000001</v>
      </c>
      <c r="G243" s="20"/>
      <c r="H243" s="19">
        <f>E243/0.04165</f>
        <v>4.7539015606242501</v>
      </c>
      <c r="I243" s="32">
        <f>J243/100*4</f>
        <v>0.88</v>
      </c>
      <c r="J243" s="17">
        <v>22</v>
      </c>
      <c r="K243" s="16">
        <f>IF(J243&gt;1,J243-H243-I243,0)</f>
        <v>16.366098439375751</v>
      </c>
      <c r="L243" s="15">
        <v>42281</v>
      </c>
      <c r="M243" s="14"/>
      <c r="N243" s="13">
        <v>42759</v>
      </c>
      <c r="O243" s="12">
        <v>42759</v>
      </c>
      <c r="P243" s="11" t="s">
        <v>6420</v>
      </c>
      <c r="Q243" s="10"/>
      <c r="R243" s="10"/>
      <c r="S243" s="10"/>
      <c r="T243" s="10"/>
      <c r="U243" s="9"/>
      <c r="V243" s="8"/>
      <c r="W243" s="7">
        <v>150</v>
      </c>
      <c r="X243" s="4"/>
      <c r="Y243" s="6">
        <v>22</v>
      </c>
      <c r="Z243" s="5">
        <f>IF(Y243&gt;0,Y243-J243,".")</f>
        <v>0</v>
      </c>
      <c r="AA243" s="4">
        <f>IF(J243=0,H243,0)</f>
        <v>0</v>
      </c>
      <c r="AB243" s="4">
        <f>IF(L243=0,H243,0)</f>
        <v>0</v>
      </c>
      <c r="AC243" s="4"/>
      <c r="AD243" s="3"/>
      <c r="AE243" s="2" t="str">
        <f ca="1">IF(AND(N243&gt;1,(N243+$AE$3+O243)&lt;$B$3),$B$3-N243+1111111,".")</f>
        <v>.</v>
      </c>
      <c r="AF243" s="1" t="str">
        <f>IF(A243&gt;1,"Y","N")</f>
        <v>Y</v>
      </c>
      <c r="AG243" s="1" t="str">
        <f>IF(L243&gt;1,"Y","N")</f>
        <v>Y</v>
      </c>
      <c r="AH243" s="1" t="str">
        <f>IF(N243&gt;1,"Y","N")</f>
        <v>Y</v>
      </c>
      <c r="AI243" s="1" t="str">
        <f>IF(O243&gt;1,"Y","N")</f>
        <v>Y</v>
      </c>
      <c r="AJ243" s="1" t="str">
        <f>CONCATENATE(AF243,AG243,D243,AH243,AI243)</f>
        <v>YYx231xYY</v>
      </c>
    </row>
    <row r="244" spans="1:36" s="1" customFormat="1" x14ac:dyDescent="0.25">
      <c r="A244" s="31">
        <v>42362</v>
      </c>
      <c r="B244" s="24"/>
      <c r="C244" s="23" t="s">
        <v>1230</v>
      </c>
      <c r="D244" s="22" t="s">
        <v>613</v>
      </c>
      <c r="E244" s="21">
        <v>0.187</v>
      </c>
      <c r="G244" s="20"/>
      <c r="H244" s="19">
        <f>E244/0.04032</f>
        <v>4.6378968253968251</v>
      </c>
      <c r="I244" s="32">
        <f>J244/100*4</f>
        <v>0.88</v>
      </c>
      <c r="J244" s="17">
        <v>22</v>
      </c>
      <c r="K244" s="16">
        <f>IF(J244&gt;1,J244-H244-I244,0)</f>
        <v>16.482103174603175</v>
      </c>
      <c r="L244" s="15">
        <v>42387</v>
      </c>
      <c r="M244" s="14"/>
      <c r="N244" s="29">
        <v>42774</v>
      </c>
      <c r="O244" s="12">
        <v>42774</v>
      </c>
      <c r="P244" s="11" t="s">
        <v>6120</v>
      </c>
      <c r="Q244" s="10"/>
      <c r="R244" s="10"/>
      <c r="S244" s="10"/>
      <c r="T244" s="10"/>
      <c r="U244" s="9"/>
      <c r="V244" s="8"/>
      <c r="W244" s="7">
        <v>224</v>
      </c>
      <c r="X244" s="4"/>
      <c r="Y244" s="6">
        <v>22</v>
      </c>
      <c r="Z244" s="5">
        <f>IF(Y244&gt;0,Y244-J244,".")</f>
        <v>0</v>
      </c>
      <c r="AA244" s="4">
        <f>IF(J244=0,H244,0)</f>
        <v>0</v>
      </c>
      <c r="AB244" s="4">
        <f>IF(L244=0,H244,0)</f>
        <v>0</v>
      </c>
      <c r="AC244" s="4"/>
      <c r="AD244" s="3"/>
      <c r="AE244" s="2" t="str">
        <f ca="1">IF(AND(N244&gt;1,(N244+$AE$3+O244)&lt;$B$3),$B$3-N244+1111111,".")</f>
        <v>.</v>
      </c>
      <c r="AF244" s="1" t="str">
        <f>IF(A244&gt;1,"Y","N")</f>
        <v>Y</v>
      </c>
      <c r="AG244" s="1" t="str">
        <f>IF(L244&gt;1,"Y","N")</f>
        <v>Y</v>
      </c>
      <c r="AH244" s="1" t="str">
        <f>IF(N244&gt;1,"Y","N")</f>
        <v>Y</v>
      </c>
      <c r="AI244" s="1" t="str">
        <f>IF(O244&gt;1,"Y","N")</f>
        <v>Y</v>
      </c>
      <c r="AJ244" s="1" t="str">
        <f>CONCATENATE(AF244,AG244,D244,AH244,AI244)</f>
        <v>YYx410xYY</v>
      </c>
    </row>
    <row r="245" spans="1:36" s="1" customFormat="1" x14ac:dyDescent="0.25">
      <c r="A245" s="31">
        <v>42472</v>
      </c>
      <c r="B245" s="24"/>
      <c r="C245" s="23" t="s">
        <v>434</v>
      </c>
      <c r="D245" s="22" t="s">
        <v>433</v>
      </c>
      <c r="E245" s="21">
        <v>0.156</v>
      </c>
      <c r="G245" s="20"/>
      <c r="H245" s="19">
        <f>E245/0.042177</f>
        <v>3.6986983426986271</v>
      </c>
      <c r="I245" s="32">
        <f>J245/100*4</f>
        <v>0.88</v>
      </c>
      <c r="J245" s="17">
        <v>22</v>
      </c>
      <c r="K245" s="16">
        <f>IF(J245&gt;1,J245-H245-I245,0)</f>
        <v>17.421301657301374</v>
      </c>
      <c r="L245" s="15">
        <v>42488</v>
      </c>
      <c r="M245" s="14"/>
      <c r="N245" s="29">
        <v>42801</v>
      </c>
      <c r="O245" s="12">
        <v>42801</v>
      </c>
      <c r="P245" s="11" t="s">
        <v>5461</v>
      </c>
      <c r="Q245" s="10"/>
      <c r="R245" s="10"/>
      <c r="S245" s="10"/>
      <c r="T245" s="10"/>
      <c r="U245" s="9"/>
      <c r="V245" s="8"/>
      <c r="W245" s="7">
        <v>381</v>
      </c>
      <c r="X245" s="4"/>
      <c r="Y245" s="6">
        <v>22</v>
      </c>
      <c r="Z245" s="5">
        <f>IF(Y245&gt;0,Y245-J245,".")</f>
        <v>0</v>
      </c>
      <c r="AA245" s="4">
        <f>IF(J245=0,H245,0)</f>
        <v>0</v>
      </c>
      <c r="AB245" s="4">
        <f>IF(L245=0,H245,0)</f>
        <v>0</v>
      </c>
      <c r="AC245" s="4"/>
      <c r="AD245" s="3"/>
      <c r="AE245" s="2" t="str">
        <f ca="1">IF(AND(N245&gt;1,(N245+$AE$3+O245)&lt;$B$3),$B$3-N245+1111111,".")</f>
        <v>.</v>
      </c>
      <c r="AF245" s="1" t="str">
        <f>IF(A245&gt;1,"Y","N")</f>
        <v>Y</v>
      </c>
      <c r="AG245" s="1" t="str">
        <f>IF(L245&gt;1,"Y","N")</f>
        <v>Y</v>
      </c>
      <c r="AH245" s="1" t="str">
        <f>IF(N245&gt;1,"Y","N")</f>
        <v>Y</v>
      </c>
      <c r="AI245" s="1" t="str">
        <f>IF(O245&gt;1,"Y","N")</f>
        <v>Y</v>
      </c>
      <c r="AJ245" s="1" t="str">
        <f>CONCATENATE(AF245,AG245,D245,AH245,AI245)</f>
        <v>YYx188xYY</v>
      </c>
    </row>
    <row r="246" spans="1:36" s="1" customFormat="1" x14ac:dyDescent="0.25">
      <c r="A246" s="31">
        <v>42362</v>
      </c>
      <c r="B246" s="24"/>
      <c r="C246" s="23" t="s">
        <v>1230</v>
      </c>
      <c r="D246" s="22" t="s">
        <v>613</v>
      </c>
      <c r="E246" s="21">
        <v>0.187</v>
      </c>
      <c r="G246" s="20"/>
      <c r="H246" s="19">
        <f>E246/0.04032</f>
        <v>4.6378968253968251</v>
      </c>
      <c r="I246" s="32">
        <f>J246/100*4</f>
        <v>0.88</v>
      </c>
      <c r="J246" s="17">
        <v>22</v>
      </c>
      <c r="K246" s="16">
        <f>IF(J246&gt;1,J246-H246-I246,0)</f>
        <v>16.482103174603175</v>
      </c>
      <c r="L246" s="15">
        <v>42387</v>
      </c>
      <c r="M246" s="14"/>
      <c r="N246" s="29">
        <v>42845</v>
      </c>
      <c r="O246" s="12">
        <v>42845</v>
      </c>
      <c r="P246" s="11" t="s">
        <v>4442</v>
      </c>
      <c r="Q246" s="10"/>
      <c r="R246" s="10"/>
      <c r="S246" s="10"/>
      <c r="T246" s="10"/>
      <c r="U246" s="9"/>
      <c r="V246" s="8"/>
      <c r="W246" s="7">
        <v>619</v>
      </c>
      <c r="X246" s="4"/>
      <c r="Y246" s="6">
        <v>22</v>
      </c>
      <c r="Z246" s="5">
        <f>IF(Y246&gt;0,Y246-J246,".")</f>
        <v>0</v>
      </c>
      <c r="AA246" s="4">
        <f>IF(J246=0,H246,0)</f>
        <v>0</v>
      </c>
      <c r="AB246" s="4">
        <f>IF(L246=0,H246,0)</f>
        <v>0</v>
      </c>
      <c r="AC246" s="4"/>
      <c r="AD246" s="3"/>
      <c r="AE246" s="2" t="str">
        <f ca="1">IF(AND(N246&gt;1,(N246+$AE$3+O246)&lt;$B$3),$B$3-N246+1111111,".")</f>
        <v>.</v>
      </c>
      <c r="AF246" s="1" t="str">
        <f>IF(A246&gt;1,"Y","N")</f>
        <v>Y</v>
      </c>
      <c r="AG246" s="1" t="str">
        <f>IF(L246&gt;1,"Y","N")</f>
        <v>Y</v>
      </c>
      <c r="AH246" s="1" t="str">
        <f>IF(N246&gt;1,"Y","N")</f>
        <v>Y</v>
      </c>
      <c r="AI246" s="1" t="str">
        <f>IF(O246&gt;1,"Y","N")</f>
        <v>Y</v>
      </c>
      <c r="AJ246" s="1" t="str">
        <f>CONCATENATE(AF246,AG246,D246,AH246,AI246)</f>
        <v>YYx410xYY</v>
      </c>
    </row>
    <row r="247" spans="1:36" s="1" customFormat="1" x14ac:dyDescent="0.25">
      <c r="A247" s="31">
        <v>42755</v>
      </c>
      <c r="B247" s="24"/>
      <c r="C247" s="23" t="s">
        <v>4423</v>
      </c>
      <c r="D247" s="22" t="s">
        <v>186</v>
      </c>
      <c r="E247" s="21"/>
      <c r="G247" s="20"/>
      <c r="H247" s="19">
        <f>E247/0.03878</f>
        <v>0</v>
      </c>
      <c r="I247" s="18">
        <f>J247/100*4</f>
        <v>0.88</v>
      </c>
      <c r="J247" s="17">
        <v>22</v>
      </c>
      <c r="K247" s="16">
        <f>IF(J247&gt;1,J247-H247-I247,0)</f>
        <v>21.12</v>
      </c>
      <c r="L247" s="15">
        <v>42764</v>
      </c>
      <c r="M247" s="14"/>
      <c r="N247" s="29">
        <v>42846</v>
      </c>
      <c r="O247" s="12">
        <v>42848</v>
      </c>
      <c r="P247" s="11" t="s">
        <v>4422</v>
      </c>
      <c r="Q247" s="10"/>
      <c r="R247" s="10"/>
      <c r="S247" s="10"/>
      <c r="T247" s="10"/>
      <c r="U247" s="9">
        <v>6787899672</v>
      </c>
      <c r="V247" s="8"/>
      <c r="W247" s="7">
        <v>621</v>
      </c>
      <c r="X247" s="4"/>
      <c r="Y247" s="6">
        <v>22</v>
      </c>
      <c r="Z247" s="5">
        <f>IF(Y247&gt;0,Y247-J247,".")</f>
        <v>0</v>
      </c>
      <c r="AA247" s="4">
        <f>IF(J247=0,H247,0)</f>
        <v>0</v>
      </c>
      <c r="AB247" s="4">
        <f>IF(L247=0,H247,0)</f>
        <v>0</v>
      </c>
      <c r="AC247" s="4"/>
      <c r="AD247" s="3"/>
      <c r="AE247" s="2" t="str">
        <f ca="1">IF(AND(N247&gt;1,(N247+$AE$3+O247)&lt;$B$3),$B$3-N247+1111111,".")</f>
        <v>.</v>
      </c>
      <c r="AF247" s="1" t="str">
        <f>IF(A247&gt;1,"Y","N")</f>
        <v>Y</v>
      </c>
      <c r="AG247" s="1" t="str">
        <f>IF(L247&gt;1,"Y","N")</f>
        <v>Y</v>
      </c>
      <c r="AH247" s="1" t="str">
        <f>IF(N247&gt;1,"Y","N")</f>
        <v>Y</v>
      </c>
      <c r="AI247" s="1" t="str">
        <f>IF(O247&gt;1,"Y","N")</f>
        <v>Y</v>
      </c>
      <c r="AJ247" s="1" t="str">
        <f>CONCATENATE(AF247,AG247,D247,AH247,AI247)</f>
        <v>YYx168xYY</v>
      </c>
    </row>
    <row r="248" spans="1:36" s="1" customFormat="1" x14ac:dyDescent="0.25">
      <c r="A248" s="31">
        <v>42362</v>
      </c>
      <c r="B248" s="24"/>
      <c r="C248" s="23" t="s">
        <v>1230</v>
      </c>
      <c r="D248" s="22" t="s">
        <v>613</v>
      </c>
      <c r="E248" s="21">
        <v>0.187</v>
      </c>
      <c r="G248" s="20"/>
      <c r="H248" s="19">
        <f>E248/0.04032</f>
        <v>4.6378968253968251</v>
      </c>
      <c r="I248" s="32">
        <f>J248/100*4</f>
        <v>0.88</v>
      </c>
      <c r="J248" s="17">
        <v>22</v>
      </c>
      <c r="K248" s="16">
        <f>IF(J248&gt;1,J248-H248-I248,0)</f>
        <v>16.482103174603175</v>
      </c>
      <c r="L248" s="15">
        <v>42387</v>
      </c>
      <c r="M248" s="14"/>
      <c r="N248" s="29">
        <v>42847</v>
      </c>
      <c r="O248" s="12">
        <v>42848</v>
      </c>
      <c r="P248" s="11" t="s">
        <v>4410</v>
      </c>
      <c r="Q248" s="10"/>
      <c r="R248" s="10"/>
      <c r="S248" s="10"/>
      <c r="T248" s="10"/>
      <c r="U248" s="9"/>
      <c r="V248" s="8"/>
      <c r="W248" s="7">
        <v>626</v>
      </c>
      <c r="X248" s="4"/>
      <c r="Y248" s="6">
        <v>22</v>
      </c>
      <c r="Z248" s="5">
        <f>IF(Y248&gt;0,Y248-J248,".")</f>
        <v>0</v>
      </c>
      <c r="AA248" s="4">
        <f>IF(J248=0,H248,0)</f>
        <v>0</v>
      </c>
      <c r="AB248" s="4">
        <f>IF(L248=0,H248,0)</f>
        <v>0</v>
      </c>
      <c r="AC248" s="4"/>
      <c r="AD248" s="3"/>
      <c r="AE248" s="2" t="str">
        <f ca="1">IF(AND(N248&gt;1,(N248+$AE$3+O248)&lt;$B$3),$B$3-N248+1111111,".")</f>
        <v>.</v>
      </c>
      <c r="AF248" s="1" t="str">
        <f>IF(A248&gt;1,"Y","N")</f>
        <v>Y</v>
      </c>
      <c r="AG248" s="1" t="str">
        <f>IF(L248&gt;1,"Y","N")</f>
        <v>Y</v>
      </c>
      <c r="AH248" s="1" t="str">
        <f>IF(N248&gt;1,"Y","N")</f>
        <v>Y</v>
      </c>
      <c r="AI248" s="1" t="str">
        <f>IF(O248&gt;1,"Y","N")</f>
        <v>Y</v>
      </c>
      <c r="AJ248" s="1" t="str">
        <f>CONCATENATE(AF248,AG248,D248,AH248,AI248)</f>
        <v>YYx410xYY</v>
      </c>
    </row>
    <row r="249" spans="1:36" s="1" customFormat="1" x14ac:dyDescent="0.25">
      <c r="A249" s="31">
        <v>42778</v>
      </c>
      <c r="B249" s="24"/>
      <c r="C249" s="23" t="s">
        <v>959</v>
      </c>
      <c r="D249" s="22" t="s">
        <v>186</v>
      </c>
      <c r="E249" s="21">
        <v>0.32</v>
      </c>
      <c r="G249" s="20"/>
      <c r="H249" s="19">
        <f>E249/0.03851</f>
        <v>8.309529992209816</v>
      </c>
      <c r="I249" s="18">
        <f>J249/100*4</f>
        <v>0.88</v>
      </c>
      <c r="J249" s="17">
        <v>22</v>
      </c>
      <c r="K249" s="16">
        <f>IF(J249&gt;1,J249-H249-I249,0)</f>
        <v>12.810470007790183</v>
      </c>
      <c r="L249" s="15">
        <v>42812</v>
      </c>
      <c r="M249" s="14"/>
      <c r="N249" s="29">
        <v>42857</v>
      </c>
      <c r="O249" s="12">
        <v>42857</v>
      </c>
      <c r="P249" s="11" t="s">
        <v>4184</v>
      </c>
      <c r="Q249" s="10"/>
      <c r="R249" s="10"/>
      <c r="S249" s="10"/>
      <c r="T249" s="10"/>
      <c r="U249" s="9">
        <v>6803710104</v>
      </c>
      <c r="V249" s="8"/>
      <c r="W249" s="7">
        <v>672</v>
      </c>
      <c r="X249" s="4"/>
      <c r="Y249" s="6">
        <v>22</v>
      </c>
      <c r="Z249" s="5">
        <f>IF(Y249&gt;0,Y249-J249,".")</f>
        <v>0</v>
      </c>
      <c r="AA249" s="4">
        <f>IF(J249=0,H249,0)</f>
        <v>0</v>
      </c>
      <c r="AB249" s="4">
        <f>IF(L249=0,H249,0)</f>
        <v>0</v>
      </c>
      <c r="AC249" s="4"/>
      <c r="AD249" s="3"/>
      <c r="AE249" s="2" t="str">
        <f ca="1">IF(AND(N249&gt;1,(N249+$AE$3+O249)&lt;$B$3),$B$3-N249+1111111,".")</f>
        <v>.</v>
      </c>
      <c r="AF249" s="1" t="str">
        <f>IF(A249&gt;1,"Y","N")</f>
        <v>Y</v>
      </c>
      <c r="AG249" s="1" t="str">
        <f>IF(L249&gt;1,"Y","N")</f>
        <v>Y</v>
      </c>
      <c r="AH249" s="1" t="str">
        <f>IF(N249&gt;1,"Y","N")</f>
        <v>Y</v>
      </c>
      <c r="AI249" s="1" t="str">
        <f>IF(O249&gt;1,"Y","N")</f>
        <v>Y</v>
      </c>
      <c r="AJ249" s="1" t="str">
        <f>CONCATENATE(AF249,AG249,D249,AH249,AI249)</f>
        <v>YYx168xYY</v>
      </c>
    </row>
    <row r="250" spans="1:36" s="1" customFormat="1" x14ac:dyDescent="0.25">
      <c r="A250" s="31">
        <v>42778</v>
      </c>
      <c r="B250" s="24"/>
      <c r="C250" s="23" t="s">
        <v>959</v>
      </c>
      <c r="D250" s="22" t="s">
        <v>186</v>
      </c>
      <c r="E250" s="21">
        <v>0.32</v>
      </c>
      <c r="G250" s="20"/>
      <c r="H250" s="19">
        <f>E250/0.03851</f>
        <v>8.309529992209816</v>
      </c>
      <c r="I250" s="18">
        <f>J250/100*4</f>
        <v>0.88</v>
      </c>
      <c r="J250" s="17">
        <v>22</v>
      </c>
      <c r="K250" s="16">
        <f>IF(J250&gt;1,J250-H250-I250,0)</f>
        <v>12.810470007790183</v>
      </c>
      <c r="L250" s="15">
        <v>42812</v>
      </c>
      <c r="M250" s="14"/>
      <c r="N250" s="29">
        <v>42857</v>
      </c>
      <c r="O250" s="12">
        <v>42857</v>
      </c>
      <c r="P250" s="11" t="s">
        <v>4184</v>
      </c>
      <c r="Q250" s="10"/>
      <c r="R250" s="10"/>
      <c r="S250" s="10"/>
      <c r="T250" s="10"/>
      <c r="U250" s="9"/>
      <c r="V250" s="8"/>
      <c r="W250" s="7">
        <v>672</v>
      </c>
      <c r="X250" s="4"/>
      <c r="Y250" s="6">
        <v>22</v>
      </c>
      <c r="Z250" s="5">
        <f>IF(Y250&gt;0,Y250-J250,".")</f>
        <v>0</v>
      </c>
      <c r="AA250" s="4">
        <f>IF(J250=0,H250,0)</f>
        <v>0</v>
      </c>
      <c r="AB250" s="4">
        <f>IF(L250=0,H250,0)</f>
        <v>0</v>
      </c>
      <c r="AC250" s="4"/>
      <c r="AD250" s="3"/>
      <c r="AE250" s="2" t="str">
        <f ca="1">IF(AND(N250&gt;1,(N250+$AE$3+O250)&lt;$B$3),$B$3-N250+1111111,".")</f>
        <v>.</v>
      </c>
      <c r="AF250" s="1" t="str">
        <f>IF(A250&gt;1,"Y","N")</f>
        <v>Y</v>
      </c>
      <c r="AG250" s="1" t="str">
        <f>IF(L250&gt;1,"Y","N")</f>
        <v>Y</v>
      </c>
      <c r="AH250" s="1" t="str">
        <f>IF(N250&gt;1,"Y","N")</f>
        <v>Y</v>
      </c>
      <c r="AI250" s="1" t="str">
        <f>IF(O250&gt;1,"Y","N")</f>
        <v>Y</v>
      </c>
      <c r="AJ250" s="1" t="str">
        <f>CONCATENATE(AF250,AG250,D250,AH250,AI250)</f>
        <v>YYx168xYY</v>
      </c>
    </row>
    <row r="251" spans="1:36" s="1" customFormat="1" x14ac:dyDescent="0.25">
      <c r="A251" s="31">
        <v>42094</v>
      </c>
      <c r="B251" s="24"/>
      <c r="C251" s="23" t="s">
        <v>3910</v>
      </c>
      <c r="D251" s="22" t="s">
        <v>3909</v>
      </c>
      <c r="E251" s="21">
        <v>0.31900000000000001</v>
      </c>
      <c r="G251" s="20"/>
      <c r="H251" s="19">
        <f>E251/0.03984</f>
        <v>8.0070281124497988</v>
      </c>
      <c r="I251" s="18">
        <f>J251/100*4</f>
        <v>0.88</v>
      </c>
      <c r="J251" s="17">
        <v>22</v>
      </c>
      <c r="K251" s="16">
        <f>IF(J251&gt;1,J251-H251-I251,0)</f>
        <v>13.1129718875502</v>
      </c>
      <c r="L251" s="15">
        <v>42126</v>
      </c>
      <c r="M251" s="14"/>
      <c r="N251" s="29">
        <v>42870</v>
      </c>
      <c r="O251" s="12">
        <v>42871</v>
      </c>
      <c r="P251" s="11" t="s">
        <v>3900</v>
      </c>
      <c r="Q251" s="10" t="s">
        <v>3908</v>
      </c>
      <c r="R251" s="10" t="s">
        <v>3907</v>
      </c>
      <c r="S251" s="10" t="s">
        <v>3906</v>
      </c>
      <c r="T251" s="10" t="s">
        <v>3905</v>
      </c>
      <c r="U251" s="9">
        <v>6820121375</v>
      </c>
      <c r="V251" s="8"/>
      <c r="W251" s="7">
        <v>732</v>
      </c>
      <c r="X251" s="4"/>
      <c r="Y251" s="6">
        <v>22</v>
      </c>
      <c r="Z251" s="5">
        <f>IF(Y251&gt;0,Y251-J251,".")</f>
        <v>0</v>
      </c>
      <c r="AA251" s="4">
        <f>IF(J251=0,H251,0)</f>
        <v>0</v>
      </c>
      <c r="AB251" s="4">
        <f>IF(L251=0,H251,0)</f>
        <v>0</v>
      </c>
      <c r="AC251" s="4"/>
      <c r="AD251" s="3"/>
      <c r="AE251" s="2" t="str">
        <f ca="1">IF(AND(N251&gt;1,(N251+$AE$3+O251)&lt;$B$3),$B$3-N251+1111111,".")</f>
        <v>.</v>
      </c>
      <c r="AF251" s="1" t="str">
        <f>IF(A251&gt;1,"Y","N")</f>
        <v>Y</v>
      </c>
      <c r="AG251" s="1" t="str">
        <f>IF(L251&gt;1,"Y","N")</f>
        <v>Y</v>
      </c>
      <c r="AH251" s="1" t="str">
        <f>IF(N251&gt;1,"Y","N")</f>
        <v>Y</v>
      </c>
      <c r="AI251" s="1" t="str">
        <f>IF(O251&gt;1,"Y","N")</f>
        <v>Y</v>
      </c>
      <c r="AJ251" s="1" t="str">
        <f>CONCATENATE(AF251,AG251,D251,AH251,AI251)</f>
        <v>YYx211xYY</v>
      </c>
    </row>
    <row r="252" spans="1:36" s="1" customFormat="1" x14ac:dyDescent="0.25">
      <c r="A252" s="31">
        <v>42362</v>
      </c>
      <c r="B252" s="24"/>
      <c r="C252" s="23" t="s">
        <v>1230</v>
      </c>
      <c r="D252" s="22" t="s">
        <v>613</v>
      </c>
      <c r="E252" s="21">
        <v>0.187</v>
      </c>
      <c r="G252" s="20"/>
      <c r="H252" s="19">
        <f>E252/0.04032</f>
        <v>4.6378968253968251</v>
      </c>
      <c r="I252" s="32">
        <f>J252/100*4</f>
        <v>0.88</v>
      </c>
      <c r="J252" s="17">
        <v>22</v>
      </c>
      <c r="K252" s="16">
        <f>IF(J252&gt;1,J252-H252-I252,0)</f>
        <v>16.482103174603175</v>
      </c>
      <c r="L252" s="15">
        <v>42387</v>
      </c>
      <c r="M252" s="14"/>
      <c r="N252" s="29">
        <v>42872</v>
      </c>
      <c r="O252" s="12">
        <v>42872</v>
      </c>
      <c r="P252" s="11" t="s">
        <v>3876</v>
      </c>
      <c r="Q252" s="10" t="s">
        <v>3878</v>
      </c>
      <c r="R252" s="10" t="s">
        <v>3877</v>
      </c>
      <c r="S252" s="10" t="s">
        <v>1089</v>
      </c>
      <c r="T252" s="10"/>
      <c r="U252" s="9">
        <v>6820000619</v>
      </c>
      <c r="V252" s="8"/>
      <c r="W252" s="7">
        <v>738</v>
      </c>
      <c r="X252" s="4"/>
      <c r="Y252" s="6">
        <v>22</v>
      </c>
      <c r="Z252" s="5">
        <f>IF(Y252&gt;0,Y252-J252,".")</f>
        <v>0</v>
      </c>
      <c r="AA252" s="4">
        <f>IF(J252=0,H252,0)</f>
        <v>0</v>
      </c>
      <c r="AB252" s="4">
        <f>IF(L252=0,H252,0)</f>
        <v>0</v>
      </c>
      <c r="AC252" s="4"/>
      <c r="AD252" s="3"/>
      <c r="AE252" s="2" t="str">
        <f ca="1">IF(AND(N252&gt;1,(N252+$AE$3+O252)&lt;$B$3),$B$3-N252+1111111,".")</f>
        <v>.</v>
      </c>
      <c r="AF252" s="1" t="str">
        <f>IF(A252&gt;1,"Y","N")</f>
        <v>Y</v>
      </c>
      <c r="AG252" s="1" t="str">
        <f>IF(L252&gt;1,"Y","N")</f>
        <v>Y</v>
      </c>
      <c r="AH252" s="1" t="str">
        <f>IF(N252&gt;1,"Y","N")</f>
        <v>Y</v>
      </c>
      <c r="AI252" s="1" t="str">
        <f>IF(O252&gt;1,"Y","N")</f>
        <v>Y</v>
      </c>
      <c r="AJ252" s="1" t="str">
        <f>CONCATENATE(AF252,AG252,D252,AH252,AI252)</f>
        <v>YYx410xYY</v>
      </c>
    </row>
    <row r="253" spans="1:36" s="1" customFormat="1" x14ac:dyDescent="0.25">
      <c r="A253" s="31">
        <v>42472</v>
      </c>
      <c r="B253" s="24"/>
      <c r="C253" s="23" t="s">
        <v>434</v>
      </c>
      <c r="D253" s="22" t="s">
        <v>433</v>
      </c>
      <c r="E253" s="21">
        <v>0.156</v>
      </c>
      <c r="G253" s="20"/>
      <c r="H253" s="19">
        <f>E253/0.042177</f>
        <v>3.6986983426986271</v>
      </c>
      <c r="I253" s="32">
        <f>J253/100*4</f>
        <v>0.88</v>
      </c>
      <c r="J253" s="17">
        <v>22</v>
      </c>
      <c r="K253" s="16">
        <f>IF(J253&gt;1,J253-H253-I253,0)</f>
        <v>17.421301657301374</v>
      </c>
      <c r="L253" s="15">
        <v>42488</v>
      </c>
      <c r="M253" s="14"/>
      <c r="N253" s="29">
        <v>42898</v>
      </c>
      <c r="O253" s="12">
        <v>42898</v>
      </c>
      <c r="P253" s="11" t="s">
        <v>3467</v>
      </c>
      <c r="Q253" s="10"/>
      <c r="R253" s="10"/>
      <c r="S253" s="10"/>
      <c r="T253" s="10"/>
      <c r="U253" s="9"/>
      <c r="V253" s="8"/>
      <c r="W253" s="7">
        <v>825</v>
      </c>
      <c r="X253" s="4"/>
      <c r="Y253" s="6">
        <v>22</v>
      </c>
      <c r="Z253" s="5">
        <f>IF(Y253&gt;0,Y253-J253,".")</f>
        <v>0</v>
      </c>
      <c r="AA253" s="4">
        <f>IF(J253=0,H253,0)</f>
        <v>0</v>
      </c>
      <c r="AB253" s="4">
        <f>IF(L253=0,H253,0)</f>
        <v>0</v>
      </c>
      <c r="AC253" s="4"/>
      <c r="AD253" s="3"/>
      <c r="AE253" s="2" t="str">
        <f ca="1">IF(AND(N253&gt;1,(N253+$AE$3+O253)&lt;$B$3),$B$3-N253+1111111,".")</f>
        <v>.</v>
      </c>
      <c r="AF253" s="1" t="str">
        <f>IF(A253&gt;1,"Y","N")</f>
        <v>Y</v>
      </c>
      <c r="AG253" s="1" t="str">
        <f>IF(L253&gt;1,"Y","N")</f>
        <v>Y</v>
      </c>
      <c r="AH253" s="1" t="str">
        <f>IF(N253&gt;1,"Y","N")</f>
        <v>Y</v>
      </c>
      <c r="AI253" s="1" t="str">
        <f>IF(O253&gt;1,"Y","N")</f>
        <v>Y</v>
      </c>
      <c r="AJ253" s="1" t="str">
        <f>CONCATENATE(AF253,AG253,D253,AH253,AI253)</f>
        <v>YYx188xYY</v>
      </c>
    </row>
    <row r="254" spans="1:36" s="1" customFormat="1" x14ac:dyDescent="0.25">
      <c r="A254" s="31">
        <v>42472</v>
      </c>
      <c r="B254" s="24"/>
      <c r="C254" s="23" t="s">
        <v>434</v>
      </c>
      <c r="D254" s="22" t="s">
        <v>433</v>
      </c>
      <c r="E254" s="21">
        <v>0.156</v>
      </c>
      <c r="G254" s="20"/>
      <c r="H254" s="19">
        <f>E254/0.042177</f>
        <v>3.6986983426986271</v>
      </c>
      <c r="I254" s="32">
        <f>J254/100*4</f>
        <v>0.88</v>
      </c>
      <c r="J254" s="17">
        <v>22</v>
      </c>
      <c r="K254" s="16">
        <f>IF(J254&gt;1,J254-H254-I254,0)</f>
        <v>17.421301657301374</v>
      </c>
      <c r="L254" s="15">
        <v>42488</v>
      </c>
      <c r="M254" s="14"/>
      <c r="N254" s="29">
        <v>42898</v>
      </c>
      <c r="O254" s="12">
        <v>42898</v>
      </c>
      <c r="P254" s="11" t="s">
        <v>3460</v>
      </c>
      <c r="Q254" s="10"/>
      <c r="R254" s="10"/>
      <c r="S254" s="10"/>
      <c r="T254" s="10"/>
      <c r="U254" s="9">
        <v>6852101074</v>
      </c>
      <c r="V254" s="8"/>
      <c r="W254" s="7">
        <v>826</v>
      </c>
      <c r="X254" s="4"/>
      <c r="Y254" s="6">
        <v>22</v>
      </c>
      <c r="Z254" s="5">
        <f>IF(Y254&gt;0,Y254-J254,".")</f>
        <v>0</v>
      </c>
      <c r="AA254" s="4">
        <f>IF(J254=0,H254,0)</f>
        <v>0</v>
      </c>
      <c r="AB254" s="4">
        <f>IF(L254=0,H254,0)</f>
        <v>0</v>
      </c>
      <c r="AC254" s="4"/>
      <c r="AD254" s="3"/>
      <c r="AE254" s="2" t="str">
        <f ca="1">IF(AND(N254&gt;1,(N254+$AE$3+O254)&lt;$B$3),$B$3-N254+1111111,".")</f>
        <v>.</v>
      </c>
      <c r="AF254" s="1" t="str">
        <f>IF(A254&gt;1,"Y","N")</f>
        <v>Y</v>
      </c>
      <c r="AG254" s="1" t="str">
        <f>IF(L254&gt;1,"Y","N")</f>
        <v>Y</v>
      </c>
      <c r="AH254" s="1" t="str">
        <f>IF(N254&gt;1,"Y","N")</f>
        <v>Y</v>
      </c>
      <c r="AI254" s="1" t="str">
        <f>IF(O254&gt;1,"Y","N")</f>
        <v>Y</v>
      </c>
      <c r="AJ254" s="1" t="str">
        <f>CONCATENATE(AF254,AG254,D254,AH254,AI254)</f>
        <v>YYx188xYY</v>
      </c>
    </row>
    <row r="255" spans="1:36" s="1" customFormat="1" x14ac:dyDescent="0.25">
      <c r="A255" s="31">
        <v>42291</v>
      </c>
      <c r="B255" s="24"/>
      <c r="C255" s="23" t="s">
        <v>1651</v>
      </c>
      <c r="D255" s="22" t="s">
        <v>1650</v>
      </c>
      <c r="E255" s="21">
        <v>0.19800000000000001</v>
      </c>
      <c r="G255" s="20"/>
      <c r="H255" s="19">
        <f>E255/0.04198</f>
        <v>4.7165316817532155</v>
      </c>
      <c r="I255" s="32">
        <f>J255/100*4</f>
        <v>0.88</v>
      </c>
      <c r="J255" s="17">
        <v>22</v>
      </c>
      <c r="K255" s="16">
        <f>IF(J255&gt;1,J255-H255-I255,0)</f>
        <v>16.403468318246784</v>
      </c>
      <c r="L255" s="15">
        <v>42351</v>
      </c>
      <c r="M255" s="14"/>
      <c r="N255" s="29">
        <v>42909</v>
      </c>
      <c r="O255" s="12">
        <v>42910</v>
      </c>
      <c r="P255" s="11" t="s">
        <v>3222</v>
      </c>
      <c r="Q255" s="10"/>
      <c r="R255" s="10"/>
      <c r="S255" s="10"/>
      <c r="T255" s="10"/>
      <c r="U255" s="9">
        <v>6860826966</v>
      </c>
      <c r="V255" s="8"/>
      <c r="W255" s="7">
        <v>878</v>
      </c>
      <c r="X255" s="4"/>
      <c r="Y255" s="6">
        <v>22</v>
      </c>
      <c r="Z255" s="5">
        <f>IF(Y255&gt;0,Y255-J255,".")</f>
        <v>0</v>
      </c>
      <c r="AA255" s="4">
        <f>IF(J255=0,H255,0)</f>
        <v>0</v>
      </c>
      <c r="AB255" s="4">
        <f>IF(L255=0,H255,0)</f>
        <v>0</v>
      </c>
      <c r="AC255" s="4"/>
      <c r="AD255" s="3"/>
      <c r="AE255" s="2" t="str">
        <f ca="1">IF(AND(N255&gt;1,(N255+$AE$3+O255)&lt;$B$3),$B$3-N255+1111111,".")</f>
        <v>.</v>
      </c>
      <c r="AF255" s="1" t="str">
        <f>IF(A255&gt;1,"Y","N")</f>
        <v>Y</v>
      </c>
      <c r="AG255" s="1" t="str">
        <f>IF(L255&gt;1,"Y","N")</f>
        <v>Y</v>
      </c>
      <c r="AH255" s="1" t="str">
        <f>IF(N255&gt;1,"Y","N")</f>
        <v>Y</v>
      </c>
      <c r="AI255" s="1" t="str">
        <f>IF(O255&gt;1,"Y","N")</f>
        <v>Y</v>
      </c>
      <c r="AJ255" s="1" t="str">
        <f>CONCATENATE(AF255,AG255,D255,AH255,AI255)</f>
        <v>YYx385xYY</v>
      </c>
    </row>
    <row r="256" spans="1:36" s="1" customFormat="1" x14ac:dyDescent="0.25">
      <c r="A256" s="31">
        <v>42229</v>
      </c>
      <c r="B256" s="24"/>
      <c r="C256" s="23" t="s">
        <v>3052</v>
      </c>
      <c r="D256" s="22" t="s">
        <v>3051</v>
      </c>
      <c r="E256" s="21">
        <v>0.16900000000000001</v>
      </c>
      <c r="G256" s="20"/>
      <c r="H256" s="19">
        <f>E256/0.0409</f>
        <v>4.1320293398533012</v>
      </c>
      <c r="I256" s="32">
        <f>J256/100*4</f>
        <v>0.88</v>
      </c>
      <c r="J256" s="17">
        <v>22</v>
      </c>
      <c r="K256" s="16">
        <f>IF(J256&gt;1,J256-H256-I256,0)</f>
        <v>16.987970660146701</v>
      </c>
      <c r="L256" s="15">
        <v>42257</v>
      </c>
      <c r="M256" s="14"/>
      <c r="N256" s="29">
        <v>42917</v>
      </c>
      <c r="O256" s="12">
        <v>42918</v>
      </c>
      <c r="P256" s="11" t="s">
        <v>3050</v>
      </c>
      <c r="Q256" s="10"/>
      <c r="R256" s="10"/>
      <c r="S256" s="10"/>
      <c r="T256" s="10"/>
      <c r="U256" s="9">
        <v>6874267157</v>
      </c>
      <c r="V256" s="8"/>
      <c r="W256" s="7">
        <v>912</v>
      </c>
      <c r="X256" s="4"/>
      <c r="Y256" s="6">
        <v>22</v>
      </c>
      <c r="Z256" s="5">
        <f>IF(Y256&gt;0,Y256-J256,".")</f>
        <v>0</v>
      </c>
      <c r="AA256" s="4">
        <f>IF(J256=0,H256,0)</f>
        <v>0</v>
      </c>
      <c r="AB256" s="4">
        <f>IF(L256=0,H256,0)</f>
        <v>0</v>
      </c>
      <c r="AC256" s="4"/>
      <c r="AD256" s="3"/>
      <c r="AE256" s="2" t="str">
        <f ca="1">IF(AND(N256&gt;1,(N256+$AE$3+O256)&lt;$B$3),$B$3-N256+1111111,".")</f>
        <v>.</v>
      </c>
      <c r="AF256" s="1" t="str">
        <f>IF(A256&gt;1,"Y","N")</f>
        <v>Y</v>
      </c>
      <c r="AG256" s="1" t="str">
        <f>IF(L256&gt;1,"Y","N")</f>
        <v>Y</v>
      </c>
      <c r="AH256" s="1" t="str">
        <f>IF(N256&gt;1,"Y","N")</f>
        <v>Y</v>
      </c>
      <c r="AI256" s="1" t="str">
        <f>IF(O256&gt;1,"Y","N")</f>
        <v>Y</v>
      </c>
      <c r="AJ256" s="1" t="str">
        <f>CONCATENATE(AF256,AG256,D256,AH256,AI256)</f>
        <v>YYx467xYY</v>
      </c>
    </row>
    <row r="257" spans="1:36" s="1" customFormat="1" x14ac:dyDescent="0.25">
      <c r="A257" s="28">
        <v>41563</v>
      </c>
      <c r="B257" s="27" t="s">
        <v>2024</v>
      </c>
      <c r="C257" s="23" t="s">
        <v>2398</v>
      </c>
      <c r="D257" s="22" t="s">
        <v>2397</v>
      </c>
      <c r="E257" s="21">
        <v>0.23899999999999999</v>
      </c>
      <c r="G257" s="20"/>
      <c r="H257" s="19">
        <f>E257/0.0531235</f>
        <v>4.4989505586040073</v>
      </c>
      <c r="I257" s="18">
        <f>J257/100*4</f>
        <v>0.88</v>
      </c>
      <c r="J257" s="17">
        <v>22</v>
      </c>
      <c r="K257" s="16">
        <f>IF(J257&gt;1,J257-H257-I257,0)</f>
        <v>16.621049441395993</v>
      </c>
      <c r="L257" s="15">
        <v>41574</v>
      </c>
      <c r="M257" s="14"/>
      <c r="N257" s="29">
        <v>42921</v>
      </c>
      <c r="O257" s="12">
        <v>42922</v>
      </c>
      <c r="P257" s="11" t="s">
        <v>2987</v>
      </c>
      <c r="Q257" s="10"/>
      <c r="R257" s="10"/>
      <c r="S257" s="10"/>
      <c r="T257" s="10"/>
      <c r="U257" s="9"/>
      <c r="V257" s="8"/>
      <c r="W257" s="7">
        <v>925</v>
      </c>
      <c r="X257" s="4"/>
      <c r="Y257" s="6">
        <v>22</v>
      </c>
      <c r="Z257" s="5">
        <f>IF(Y257&gt;0,Y257-J257,".")</f>
        <v>0</v>
      </c>
      <c r="AA257" s="4">
        <f>IF(J257=0,H257,0)</f>
        <v>0</v>
      </c>
      <c r="AB257" s="4">
        <f>IF(L257=0,H257,0)</f>
        <v>0</v>
      </c>
      <c r="AC257" s="4"/>
      <c r="AD257" s="3"/>
      <c r="AE257" s="2" t="str">
        <f ca="1">IF(AND(N257&gt;1,(N257+$AE$3+O257)&lt;$B$3),$B$3-N257+1111111,".")</f>
        <v>.</v>
      </c>
      <c r="AF257" s="1" t="str">
        <f>IF(A257&gt;1,"Y","N")</f>
        <v>Y</v>
      </c>
      <c r="AG257" s="1" t="str">
        <f>IF(L257&gt;1,"Y","N")</f>
        <v>Y</v>
      </c>
      <c r="AH257" s="1" t="str">
        <f>IF(N257&gt;1,"Y","N")</f>
        <v>Y</v>
      </c>
      <c r="AI257" s="1" t="str">
        <f>IF(O257&gt;1,"Y","N")</f>
        <v>Y</v>
      </c>
      <c r="AJ257" s="1" t="str">
        <f>CONCATENATE(AF257,AG257,D257,AH257,AI257)</f>
        <v>YYx468xYY</v>
      </c>
    </row>
    <row r="258" spans="1:36" s="1" customFormat="1" x14ac:dyDescent="0.25">
      <c r="A258" s="31">
        <v>42472</v>
      </c>
      <c r="B258" s="24"/>
      <c r="C258" s="23" t="s">
        <v>434</v>
      </c>
      <c r="D258" s="22" t="s">
        <v>433</v>
      </c>
      <c r="E258" s="21">
        <v>0.156</v>
      </c>
      <c r="G258" s="20"/>
      <c r="H258" s="19">
        <f>E258/0.042177</f>
        <v>3.6986983426986271</v>
      </c>
      <c r="I258" s="32">
        <f>J258/100*4</f>
        <v>0.88</v>
      </c>
      <c r="J258" s="17">
        <v>22</v>
      </c>
      <c r="K258" s="16">
        <f>IF(J258&gt;1,J258-H258-I258,0)</f>
        <v>17.421301657301374</v>
      </c>
      <c r="L258" s="15">
        <v>42488</v>
      </c>
      <c r="M258" s="14"/>
      <c r="N258" s="29">
        <v>42937</v>
      </c>
      <c r="O258" s="12">
        <v>42940</v>
      </c>
      <c r="P258" s="11" t="s">
        <v>2752</v>
      </c>
      <c r="Q258" s="10"/>
      <c r="R258" s="10"/>
      <c r="S258" s="10"/>
      <c r="T258" s="10"/>
      <c r="U258" s="9">
        <v>6893361972</v>
      </c>
      <c r="V258" s="8"/>
      <c r="W258" s="7">
        <v>980</v>
      </c>
      <c r="X258" s="4"/>
      <c r="Y258" s="6">
        <v>22</v>
      </c>
      <c r="Z258" s="5">
        <f>IF(Y258&gt;0,Y258-J258,".")</f>
        <v>0</v>
      </c>
      <c r="AA258" s="4">
        <f>IF(J258=0,H258,0)</f>
        <v>0</v>
      </c>
      <c r="AB258" s="4">
        <f>IF(L258=0,H258,0)</f>
        <v>0</v>
      </c>
      <c r="AC258" s="4"/>
      <c r="AD258" s="3"/>
      <c r="AE258" s="2" t="str">
        <f ca="1">IF(AND(N258&gt;1,(N258+$AE$3+O258)&lt;$B$3),$B$3-N258+1111111,".")</f>
        <v>.</v>
      </c>
      <c r="AF258" s="1" t="str">
        <f>IF(A258&gt;1,"Y","N")</f>
        <v>Y</v>
      </c>
      <c r="AG258" s="1" t="str">
        <f>IF(L258&gt;1,"Y","N")</f>
        <v>Y</v>
      </c>
      <c r="AH258" s="1" t="str">
        <f>IF(N258&gt;1,"Y","N")</f>
        <v>Y</v>
      </c>
      <c r="AI258" s="1" t="str">
        <f>IF(O258&gt;1,"Y","N")</f>
        <v>Y</v>
      </c>
      <c r="AJ258" s="1" t="str">
        <f>CONCATENATE(AF258,AG258,D258,AH258,AI258)</f>
        <v>YYx188xYY</v>
      </c>
    </row>
    <row r="259" spans="1:36" s="1" customFormat="1" x14ac:dyDescent="0.25">
      <c r="A259" s="28">
        <v>41997</v>
      </c>
      <c r="B259" s="24"/>
      <c r="C259" s="23" t="s">
        <v>1791</v>
      </c>
      <c r="D259" s="22" t="s">
        <v>1790</v>
      </c>
      <c r="E259" s="21">
        <v>0.29899999999999999</v>
      </c>
      <c r="G259" s="20"/>
      <c r="H259" s="19">
        <f>E259/0.0422706</f>
        <v>7.0734742350475273</v>
      </c>
      <c r="I259" s="18">
        <f>J259/100*4</f>
        <v>0.88</v>
      </c>
      <c r="J259" s="17">
        <v>22</v>
      </c>
      <c r="K259" s="16">
        <f>IF(J259&gt;1,J259-H259-I259,0)</f>
        <v>14.046525764952472</v>
      </c>
      <c r="L259" s="15">
        <v>42024</v>
      </c>
      <c r="M259" s="14"/>
      <c r="N259" s="29">
        <v>42955</v>
      </c>
      <c r="O259" s="12">
        <v>42958</v>
      </c>
      <c r="P259" s="11" t="s">
        <v>2562</v>
      </c>
      <c r="Q259" s="10"/>
      <c r="R259" s="10"/>
      <c r="S259" s="10"/>
      <c r="T259" s="10"/>
      <c r="U259" s="9"/>
      <c r="V259" s="8"/>
      <c r="W259" s="7">
        <v>1024</v>
      </c>
      <c r="X259" s="4"/>
      <c r="Y259" s="6">
        <v>22</v>
      </c>
      <c r="Z259" s="5">
        <f>IF(Y259&gt;0,Y259-J259,".")</f>
        <v>0</v>
      </c>
      <c r="AA259" s="4">
        <f>IF(J259=0,H259,0)</f>
        <v>0</v>
      </c>
      <c r="AB259" s="4">
        <f>IF(L259=0,H259,0)</f>
        <v>0</v>
      </c>
      <c r="AC259" s="4"/>
      <c r="AD259" s="3"/>
      <c r="AE259" s="2" t="str">
        <f ca="1">IF(AND(N259&gt;1,(N259+$AE$3+O259)&lt;$B$3),$B$3-N259+1111111,".")</f>
        <v>.</v>
      </c>
      <c r="AF259" s="1" t="str">
        <f>IF(A259&gt;1,"Y","N")</f>
        <v>Y</v>
      </c>
      <c r="AG259" s="1" t="str">
        <f>IF(L259&gt;1,"Y","N")</f>
        <v>Y</v>
      </c>
      <c r="AH259" s="1" t="str">
        <f>IF(N259&gt;1,"Y","N")</f>
        <v>Y</v>
      </c>
      <c r="AI259" s="1" t="str">
        <f>IF(O259&gt;1,"Y","N")</f>
        <v>Y</v>
      </c>
      <c r="AJ259" s="1" t="str">
        <f>CONCATENATE(AF259,AG259,D259,AH259,AI259)</f>
        <v>YYx246xYY</v>
      </c>
    </row>
    <row r="260" spans="1:36" s="1" customFormat="1" x14ac:dyDescent="0.25">
      <c r="A260" s="28">
        <v>41563</v>
      </c>
      <c r="B260" s="27" t="s">
        <v>2024</v>
      </c>
      <c r="C260" s="23" t="s">
        <v>2398</v>
      </c>
      <c r="D260" s="22" t="s">
        <v>2397</v>
      </c>
      <c r="E260" s="21">
        <v>0.23899999999999999</v>
      </c>
      <c r="G260" s="20"/>
      <c r="H260" s="19">
        <f>E260/0.0531235</f>
        <v>4.4989505586040073</v>
      </c>
      <c r="I260" s="18">
        <f>J260/100*4</f>
        <v>0.88</v>
      </c>
      <c r="J260" s="17">
        <v>22</v>
      </c>
      <c r="K260" s="16">
        <f>IF(J260&gt;1,J260-H260-I260,0)</f>
        <v>16.621049441395993</v>
      </c>
      <c r="L260" s="15">
        <v>41574</v>
      </c>
      <c r="M260" s="14"/>
      <c r="N260" s="29">
        <v>42967</v>
      </c>
      <c r="O260" s="12">
        <v>42967</v>
      </c>
      <c r="P260" s="11" t="s">
        <v>2393</v>
      </c>
      <c r="Q260" s="10" t="s">
        <v>2401</v>
      </c>
      <c r="R260" s="10" t="s">
        <v>2400</v>
      </c>
      <c r="S260" s="10" t="s">
        <v>2399</v>
      </c>
      <c r="T260" s="10"/>
      <c r="U260" s="9">
        <v>6908691129</v>
      </c>
      <c r="V260" s="8"/>
      <c r="W260" s="7">
        <v>1055</v>
      </c>
      <c r="X260" s="4"/>
      <c r="Y260" s="6">
        <v>22</v>
      </c>
      <c r="Z260" s="5">
        <f>IF(Y260&gt;0,Y260-J260,".")</f>
        <v>0</v>
      </c>
      <c r="AA260" s="4">
        <f>IF(J260=0,H260,0)</f>
        <v>0</v>
      </c>
      <c r="AB260" s="4">
        <f>IF(L260=0,H260,0)</f>
        <v>0</v>
      </c>
      <c r="AC260" s="4"/>
      <c r="AD260" s="3"/>
      <c r="AE260" s="2" t="str">
        <f ca="1">IF(AND(N260&gt;1,(N260+$AE$3+O260)&lt;$B$3),$B$3-N260+1111111,".")</f>
        <v>.</v>
      </c>
      <c r="AF260" s="1" t="str">
        <f>IF(A260&gt;1,"Y","N")</f>
        <v>Y</v>
      </c>
      <c r="AG260" s="1" t="str">
        <f>IF(L260&gt;1,"Y","N")</f>
        <v>Y</v>
      </c>
      <c r="AH260" s="1" t="str">
        <f>IF(N260&gt;1,"Y","N")</f>
        <v>Y</v>
      </c>
      <c r="AI260" s="1" t="str">
        <f>IF(O260&gt;1,"Y","N")</f>
        <v>Y</v>
      </c>
      <c r="AJ260" s="1" t="str">
        <f>CONCATENATE(AF260,AG260,D260,AH260,AI260)</f>
        <v>YYx468xYY</v>
      </c>
    </row>
    <row r="261" spans="1:36" s="1" customFormat="1" x14ac:dyDescent="0.25">
      <c r="A261" s="28">
        <v>41563</v>
      </c>
      <c r="B261" s="27" t="s">
        <v>2024</v>
      </c>
      <c r="C261" s="23" t="s">
        <v>2398</v>
      </c>
      <c r="D261" s="22" t="s">
        <v>2397</v>
      </c>
      <c r="E261" s="21">
        <v>0.23899999999999999</v>
      </c>
      <c r="G261" s="20"/>
      <c r="H261" s="19">
        <f>E261/0.0531235</f>
        <v>4.4989505586040073</v>
      </c>
      <c r="I261" s="18">
        <f>J261/100*4</f>
        <v>0.88</v>
      </c>
      <c r="J261" s="17">
        <v>22</v>
      </c>
      <c r="K261" s="16">
        <f>IF(J261&gt;1,J261-H261-I261,0)</f>
        <v>16.621049441395993</v>
      </c>
      <c r="L261" s="15">
        <v>41574</v>
      </c>
      <c r="M261" s="14"/>
      <c r="N261" s="29">
        <v>42967</v>
      </c>
      <c r="O261" s="12">
        <v>42967</v>
      </c>
      <c r="P261" s="11" t="s">
        <v>2393</v>
      </c>
      <c r="Q261" s="10"/>
      <c r="R261" s="10"/>
      <c r="S261" s="10"/>
      <c r="T261" s="10"/>
      <c r="U261" s="9"/>
      <c r="V261" s="8"/>
      <c r="W261" s="7">
        <v>1055</v>
      </c>
      <c r="X261" s="4"/>
      <c r="Y261" s="6">
        <v>22</v>
      </c>
      <c r="Z261" s="5">
        <f>IF(Y261&gt;0,Y261-J261,".")</f>
        <v>0</v>
      </c>
      <c r="AA261" s="4">
        <f>IF(J261=0,H261,0)</f>
        <v>0</v>
      </c>
      <c r="AB261" s="4">
        <f>IF(L261=0,H261,0)</f>
        <v>0</v>
      </c>
      <c r="AC261" s="4"/>
      <c r="AD261" s="3"/>
      <c r="AE261" s="2" t="str">
        <f ca="1">IF(AND(N261&gt;1,(N261+$AE$3+O261)&lt;$B$3),$B$3-N261+1111111,".")</f>
        <v>.</v>
      </c>
      <c r="AF261" s="1" t="str">
        <f>IF(A261&gt;1,"Y","N")</f>
        <v>Y</v>
      </c>
      <c r="AG261" s="1" t="str">
        <f>IF(L261&gt;1,"Y","N")</f>
        <v>Y</v>
      </c>
      <c r="AH261" s="1" t="str">
        <f>IF(N261&gt;1,"Y","N")</f>
        <v>Y</v>
      </c>
      <c r="AI261" s="1" t="str">
        <f>IF(O261&gt;1,"Y","N")</f>
        <v>Y</v>
      </c>
      <c r="AJ261" s="1" t="str">
        <f>CONCATENATE(AF261,AG261,D261,AH261,AI261)</f>
        <v>YYx468xYY</v>
      </c>
    </row>
    <row r="262" spans="1:36" s="1" customFormat="1" x14ac:dyDescent="0.25">
      <c r="A262" s="31">
        <v>42472</v>
      </c>
      <c r="B262" s="24"/>
      <c r="C262" s="23" t="s">
        <v>434</v>
      </c>
      <c r="D262" s="22" t="s">
        <v>433</v>
      </c>
      <c r="E262" s="21">
        <v>0.156</v>
      </c>
      <c r="G262" s="20"/>
      <c r="H262" s="19">
        <f>E262/0.042177</f>
        <v>3.6986983426986271</v>
      </c>
      <c r="I262" s="32">
        <f>J262/100*4</f>
        <v>0.88</v>
      </c>
      <c r="J262" s="17">
        <v>22</v>
      </c>
      <c r="K262" s="16">
        <f>IF(J262&gt;1,J262-H262-I262,0)</f>
        <v>17.421301657301374</v>
      </c>
      <c r="L262" s="15">
        <v>42488</v>
      </c>
      <c r="M262" s="14"/>
      <c r="N262" s="29">
        <v>43002</v>
      </c>
      <c r="O262" s="12">
        <v>43003</v>
      </c>
      <c r="P262" s="11" t="s">
        <v>1838</v>
      </c>
      <c r="Q262" s="10"/>
      <c r="R262" s="10"/>
      <c r="S262" s="10"/>
      <c r="T262" s="10"/>
      <c r="U262" s="9">
        <v>6910131227</v>
      </c>
      <c r="V262" s="8"/>
      <c r="W262" s="7">
        <v>1168</v>
      </c>
      <c r="X262" s="4"/>
      <c r="Y262" s="6">
        <v>22</v>
      </c>
      <c r="Z262" s="5">
        <f>IF(Y262&gt;0,Y262-J262,".")</f>
        <v>0</v>
      </c>
      <c r="AA262" s="4">
        <f>IF(J262=0,H262,0)</f>
        <v>0</v>
      </c>
      <c r="AB262" s="4">
        <f>IF(L262=0,H262,0)</f>
        <v>0</v>
      </c>
      <c r="AC262" s="4"/>
      <c r="AD262" s="3"/>
      <c r="AE262" s="2" t="str">
        <f ca="1">IF(AND(N262&gt;1,(N262+$AE$3+O262)&lt;$B$3),$B$3-N262+1111111,".")</f>
        <v>.</v>
      </c>
      <c r="AF262" s="1" t="str">
        <f>IF(A262&gt;1,"Y","N")</f>
        <v>Y</v>
      </c>
      <c r="AG262" s="1" t="str">
        <f>IF(L262&gt;1,"Y","N")</f>
        <v>Y</v>
      </c>
      <c r="AH262" s="1" t="str">
        <f>IF(N262&gt;1,"Y","N")</f>
        <v>Y</v>
      </c>
      <c r="AI262" s="1" t="str">
        <f>IF(O262&gt;1,"Y","N")</f>
        <v>Y</v>
      </c>
      <c r="AJ262" s="1" t="str">
        <f>CONCATENATE(AF262,AG262,D262,AH262,AI262)</f>
        <v>YYx188xYY</v>
      </c>
    </row>
    <row r="263" spans="1:36" s="1" customFormat="1" x14ac:dyDescent="0.25">
      <c r="A263" s="28">
        <v>41997</v>
      </c>
      <c r="B263" s="24"/>
      <c r="C263" s="23" t="s">
        <v>1791</v>
      </c>
      <c r="D263" s="22" t="s">
        <v>1790</v>
      </c>
      <c r="E263" s="21">
        <v>0.29899999999999999</v>
      </c>
      <c r="G263" s="20"/>
      <c r="H263" s="19">
        <f>E263/0.0422706</f>
        <v>7.0734742350475273</v>
      </c>
      <c r="I263" s="18">
        <f>J263/100*4</f>
        <v>0.88</v>
      </c>
      <c r="J263" s="17">
        <v>22</v>
      </c>
      <c r="K263" s="16">
        <f>IF(J263&gt;1,J263-H263-I263,0)</f>
        <v>14.046525764952472</v>
      </c>
      <c r="L263" s="15">
        <v>42024</v>
      </c>
      <c r="M263" s="14"/>
      <c r="N263" s="29">
        <v>43006</v>
      </c>
      <c r="O263" s="12">
        <v>43007</v>
      </c>
      <c r="P263" s="11" t="s">
        <v>1784</v>
      </c>
      <c r="Q263" s="10"/>
      <c r="R263" s="10"/>
      <c r="S263" s="10"/>
      <c r="T263" s="10"/>
      <c r="U263" s="9" t="s">
        <v>1789</v>
      </c>
      <c r="V263" s="8"/>
      <c r="W263" s="7">
        <v>1183</v>
      </c>
      <c r="X263" s="4"/>
      <c r="Y263" s="6">
        <v>22</v>
      </c>
      <c r="Z263" s="5">
        <f>IF(Y263&gt;0,Y263-J263,".")</f>
        <v>0</v>
      </c>
      <c r="AA263" s="4">
        <f>IF(J263=0,H263,0)</f>
        <v>0</v>
      </c>
      <c r="AB263" s="4">
        <f>IF(L263=0,H263,0)</f>
        <v>0</v>
      </c>
      <c r="AC263" s="4"/>
      <c r="AD263" s="3"/>
      <c r="AE263" s="2" t="str">
        <f ca="1">IF(AND(N263&gt;1,(N263+$AE$3+O263)&lt;$B$3),$B$3-N263+1111111,".")</f>
        <v>.</v>
      </c>
      <c r="AF263" s="1" t="str">
        <f>IF(A263&gt;1,"Y","N")</f>
        <v>Y</v>
      </c>
      <c r="AG263" s="1" t="str">
        <f>IF(L263&gt;1,"Y","N")</f>
        <v>Y</v>
      </c>
      <c r="AH263" s="1" t="str">
        <f>IF(N263&gt;1,"Y","N")</f>
        <v>Y</v>
      </c>
      <c r="AI263" s="1" t="str">
        <f>IF(O263&gt;1,"Y","N")</f>
        <v>Y</v>
      </c>
      <c r="AJ263" s="1" t="str">
        <f>CONCATENATE(AF263,AG263,D263,AH263,AI263)</f>
        <v>YYx246xYY</v>
      </c>
    </row>
    <row r="264" spans="1:36" s="1" customFormat="1" x14ac:dyDescent="0.25">
      <c r="A264" s="31">
        <v>42291</v>
      </c>
      <c r="B264" s="24"/>
      <c r="C264" s="23" t="s">
        <v>1651</v>
      </c>
      <c r="D264" s="22" t="s">
        <v>1650</v>
      </c>
      <c r="E264" s="21">
        <v>0.19800000000000001</v>
      </c>
      <c r="G264" s="20"/>
      <c r="H264" s="19">
        <f>E264/0.04198</f>
        <v>4.7165316817532155</v>
      </c>
      <c r="I264" s="32">
        <f>J264/100*4</f>
        <v>0.88</v>
      </c>
      <c r="J264" s="17">
        <v>22</v>
      </c>
      <c r="K264" s="16">
        <f>IF(J264&gt;1,J264-H264-I264,0)</f>
        <v>16.403468318246784</v>
      </c>
      <c r="L264" s="15">
        <v>42351</v>
      </c>
      <c r="M264" s="14"/>
      <c r="N264" s="29">
        <v>43014</v>
      </c>
      <c r="O264" s="12">
        <v>43016</v>
      </c>
      <c r="P264" s="11" t="s">
        <v>1649</v>
      </c>
      <c r="Q264" s="10"/>
      <c r="R264" s="10"/>
      <c r="S264" s="10"/>
      <c r="T264" s="10"/>
      <c r="U264" s="9">
        <v>6911009988</v>
      </c>
      <c r="V264" s="8"/>
      <c r="W264" s="7">
        <v>1211</v>
      </c>
      <c r="X264" s="4"/>
      <c r="Y264" s="6">
        <v>22</v>
      </c>
      <c r="Z264" s="5">
        <f>IF(Y264&gt;0,Y264-J264,".")</f>
        <v>0</v>
      </c>
      <c r="AA264" s="4">
        <f>IF(J264=0,H264,0)</f>
        <v>0</v>
      </c>
      <c r="AB264" s="4">
        <f>IF(L264=0,H264,0)</f>
        <v>0</v>
      </c>
      <c r="AC264" s="4"/>
      <c r="AD264" s="3"/>
      <c r="AE264" s="2" t="str">
        <f ca="1">IF(AND(N264&gt;1,(N264+$AE$3+O264)&lt;$B$3),$B$3-N264+1111111,".")</f>
        <v>.</v>
      </c>
      <c r="AF264" s="1" t="str">
        <f>IF(A264&gt;1,"Y","N")</f>
        <v>Y</v>
      </c>
      <c r="AG264" s="1" t="str">
        <f>IF(L264&gt;1,"Y","N")</f>
        <v>Y</v>
      </c>
      <c r="AH264" s="1" t="str">
        <f>IF(N264&gt;1,"Y","N")</f>
        <v>Y</v>
      </c>
      <c r="AI264" s="1" t="str">
        <f>IF(O264&gt;1,"Y","N")</f>
        <v>Y</v>
      </c>
      <c r="AJ264" s="1" t="str">
        <f>CONCATENATE(AF264,AG264,D264,AH264,AI264)</f>
        <v>YYx385xYY</v>
      </c>
    </row>
    <row r="265" spans="1:36" s="1" customFormat="1" x14ac:dyDescent="0.25">
      <c r="A265" s="31">
        <v>42362</v>
      </c>
      <c r="B265" s="24"/>
      <c r="C265" s="23" t="s">
        <v>1230</v>
      </c>
      <c r="D265" s="22" t="s">
        <v>613</v>
      </c>
      <c r="E265" s="21">
        <v>0.187</v>
      </c>
      <c r="G265" s="20"/>
      <c r="H265" s="19">
        <f>E265/0.04032</f>
        <v>4.6378968253968251</v>
      </c>
      <c r="I265" s="32">
        <f>J265/100*4</f>
        <v>0.88</v>
      </c>
      <c r="J265" s="17">
        <v>22</v>
      </c>
      <c r="K265" s="16">
        <f>IF(J265&gt;1,J265-H265-I265,0)</f>
        <v>16.482103174603175</v>
      </c>
      <c r="L265" s="15">
        <v>42387</v>
      </c>
      <c r="M265" s="14"/>
      <c r="N265" s="29">
        <v>43022</v>
      </c>
      <c r="O265" s="12">
        <v>43023</v>
      </c>
      <c r="P265" s="11" t="s">
        <v>1511</v>
      </c>
      <c r="Q265" s="10"/>
      <c r="R265" s="10"/>
      <c r="S265" s="10"/>
      <c r="T265" s="10"/>
      <c r="U265" s="9">
        <v>6907837354</v>
      </c>
      <c r="V265" s="8"/>
      <c r="W265" s="7">
        <v>1238</v>
      </c>
      <c r="X265" s="4"/>
      <c r="Y265" s="6">
        <v>22</v>
      </c>
      <c r="Z265" s="5">
        <f>IF(Y265&gt;0,Y265-J265,".")</f>
        <v>0</v>
      </c>
      <c r="AA265" s="4">
        <f>IF(J265=0,H265,0)</f>
        <v>0</v>
      </c>
      <c r="AB265" s="4">
        <f>IF(L265=0,H265,0)</f>
        <v>0</v>
      </c>
      <c r="AC265" s="4"/>
      <c r="AD265" s="3"/>
      <c r="AE265" s="2" t="str">
        <f ca="1">IF(AND(N265&gt;1,(N265+$AE$3+O265)&lt;$B$3),$B$3-N265+1111111,".")</f>
        <v>.</v>
      </c>
      <c r="AF265" s="1" t="str">
        <f>IF(A265&gt;1,"Y","N")</f>
        <v>Y</v>
      </c>
      <c r="AG265" s="1" t="str">
        <f>IF(L265&gt;1,"Y","N")</f>
        <v>Y</v>
      </c>
      <c r="AH265" s="1" t="str">
        <f>IF(N265&gt;1,"Y","N")</f>
        <v>Y</v>
      </c>
      <c r="AI265" s="1" t="str">
        <f>IF(O265&gt;1,"Y","N")</f>
        <v>Y</v>
      </c>
      <c r="AJ265" s="1" t="str">
        <f>CONCATENATE(AF265,AG265,D265,AH265,AI265)</f>
        <v>YYx410xYY</v>
      </c>
    </row>
    <row r="266" spans="1:36" s="1" customFormat="1" x14ac:dyDescent="0.25">
      <c r="A266" s="28">
        <v>40770</v>
      </c>
      <c r="B266" s="27" t="s">
        <v>1500</v>
      </c>
      <c r="C266" s="23" t="s">
        <v>1499</v>
      </c>
      <c r="D266" s="22" t="s">
        <v>1498</v>
      </c>
      <c r="E266" s="21">
        <v>0.28999999999999998</v>
      </c>
      <c r="G266" s="20"/>
      <c r="H266" s="19">
        <f>E266/0.0574743</f>
        <v>5.0457334843573562</v>
      </c>
      <c r="I266" s="18">
        <f>J266/100*4</f>
        <v>0.88</v>
      </c>
      <c r="J266" s="17">
        <v>22</v>
      </c>
      <c r="K266" s="16">
        <f>IF(J266&gt;1,J266-H266-I266,0)</f>
        <v>16.074266515642645</v>
      </c>
      <c r="L266" s="15">
        <v>40778</v>
      </c>
      <c r="M266" s="14"/>
      <c r="N266" s="29">
        <v>43022</v>
      </c>
      <c r="O266" s="12">
        <v>43024</v>
      </c>
      <c r="P266" s="11" t="s">
        <v>1497</v>
      </c>
      <c r="Q266" s="10"/>
      <c r="R266" s="10"/>
      <c r="S266" s="10"/>
      <c r="T266" s="10"/>
      <c r="U266" s="9"/>
      <c r="V266" s="8"/>
      <c r="W266" s="7">
        <v>1245</v>
      </c>
      <c r="X266" s="4"/>
      <c r="Y266" s="6">
        <v>22</v>
      </c>
      <c r="Z266" s="5">
        <f>IF(Y266&gt;0,Y266-J266,".")</f>
        <v>0</v>
      </c>
      <c r="AA266" s="4">
        <f>IF(J266=0,H266,0)</f>
        <v>0</v>
      </c>
      <c r="AB266" s="4">
        <f>IF(L266=0,H266,0)</f>
        <v>0</v>
      </c>
      <c r="AC266" s="4"/>
      <c r="AD266" s="3"/>
      <c r="AE266" s="2" t="str">
        <f ca="1">IF(AND(N266&gt;1,(N266+$AE$3+O266)&lt;$B$3),$B$3-N266+1111111,".")</f>
        <v>.</v>
      </c>
      <c r="AF266" s="1" t="str">
        <f>IF(A266&gt;1,"Y","N")</f>
        <v>Y</v>
      </c>
      <c r="AG266" s="1" t="str">
        <f>IF(L266&gt;1,"Y","N")</f>
        <v>Y</v>
      </c>
      <c r="AH266" s="1" t="str">
        <f>IF(N266&gt;1,"Y","N")</f>
        <v>Y</v>
      </c>
      <c r="AI266" s="1" t="str">
        <f>IF(O266&gt;1,"Y","N")</f>
        <v>Y</v>
      </c>
      <c r="AJ266" s="1" t="str">
        <f>CONCATENATE(AF266,AG266,D266,AH266,AI266)</f>
        <v>YYx376xYY</v>
      </c>
    </row>
    <row r="267" spans="1:36" s="1" customFormat="1" x14ac:dyDescent="0.25">
      <c r="A267" s="31">
        <v>42778</v>
      </c>
      <c r="B267" s="24"/>
      <c r="C267" s="23" t="s">
        <v>959</v>
      </c>
      <c r="D267" s="22" t="s">
        <v>186</v>
      </c>
      <c r="E267" s="21">
        <v>0.32</v>
      </c>
      <c r="G267" s="20"/>
      <c r="H267" s="19">
        <f>E267/0.03851</f>
        <v>8.309529992209816</v>
      </c>
      <c r="I267" s="18">
        <f>J267/100*4</f>
        <v>0.88</v>
      </c>
      <c r="J267" s="17">
        <v>22</v>
      </c>
      <c r="K267" s="16">
        <f>IF(J267&gt;1,J267-H267-I267,0)</f>
        <v>12.810470007790183</v>
      </c>
      <c r="L267" s="15">
        <v>42812</v>
      </c>
      <c r="M267" s="14"/>
      <c r="N267" s="29">
        <v>43048</v>
      </c>
      <c r="O267" s="12">
        <v>43048</v>
      </c>
      <c r="P267" s="11" t="s">
        <v>1143</v>
      </c>
      <c r="Q267" s="10"/>
      <c r="R267" s="10"/>
      <c r="S267" s="10"/>
      <c r="T267" s="10"/>
      <c r="U267" s="9">
        <v>6910176074</v>
      </c>
      <c r="V267" s="8"/>
      <c r="W267" s="7">
        <v>1310</v>
      </c>
      <c r="X267" s="4"/>
      <c r="Y267" s="6">
        <v>22</v>
      </c>
      <c r="Z267" s="5">
        <f>IF(Y267&gt;0,Y267-J267,".")</f>
        <v>0</v>
      </c>
      <c r="AA267" s="4">
        <f>IF(J267=0,H267,0)</f>
        <v>0</v>
      </c>
      <c r="AB267" s="4">
        <f>IF(L267=0,H267,0)</f>
        <v>0</v>
      </c>
      <c r="AC267" s="4"/>
      <c r="AD267" s="3"/>
      <c r="AE267" s="2" t="str">
        <f ca="1">IF(AND(N267&gt;1,(N267+$AE$3+O267)&lt;$B$3),$B$3-N267+1111111,".")</f>
        <v>.</v>
      </c>
      <c r="AF267" s="1" t="str">
        <f>IF(A267&gt;1,"Y","N")</f>
        <v>Y</v>
      </c>
      <c r="AG267" s="1" t="str">
        <f>IF(L267&gt;1,"Y","N")</f>
        <v>Y</v>
      </c>
      <c r="AH267" s="1" t="str">
        <f>IF(N267&gt;1,"Y","N")</f>
        <v>Y</v>
      </c>
      <c r="AI267" s="1" t="str">
        <f>IF(O267&gt;1,"Y","N")</f>
        <v>Y</v>
      </c>
      <c r="AJ267" s="1" t="str">
        <f>CONCATENATE(AF267,AG267,D267,AH267,AI267)</f>
        <v>YYx168xYY</v>
      </c>
    </row>
    <row r="268" spans="1:36" s="1" customFormat="1" x14ac:dyDescent="0.25">
      <c r="A268" s="31">
        <v>42778</v>
      </c>
      <c r="B268" s="24"/>
      <c r="C268" s="23" t="s">
        <v>959</v>
      </c>
      <c r="D268" s="22" t="s">
        <v>186</v>
      </c>
      <c r="E268" s="21">
        <v>0.32</v>
      </c>
      <c r="G268" s="20"/>
      <c r="H268" s="19">
        <f>E268/0.03851</f>
        <v>8.309529992209816</v>
      </c>
      <c r="I268" s="18">
        <f>J268/100*4</f>
        <v>0.88</v>
      </c>
      <c r="J268" s="17">
        <v>22</v>
      </c>
      <c r="K268" s="16">
        <f>IF(J268&gt;1,J268-H268-I268,0)</f>
        <v>12.810470007790183</v>
      </c>
      <c r="L268" s="15">
        <v>42812</v>
      </c>
      <c r="M268" s="14"/>
      <c r="N268" s="29">
        <v>43048</v>
      </c>
      <c r="O268" s="12">
        <v>43048</v>
      </c>
      <c r="P268" s="11" t="s">
        <v>1143</v>
      </c>
      <c r="Q268" s="10"/>
      <c r="R268" s="10"/>
      <c r="S268" s="10"/>
      <c r="T268" s="10"/>
      <c r="U268" s="9"/>
      <c r="V268" s="8"/>
      <c r="W268" s="7">
        <v>1310</v>
      </c>
      <c r="X268" s="4"/>
      <c r="Y268" s="6">
        <v>22</v>
      </c>
      <c r="Z268" s="5">
        <f>IF(Y268&gt;0,Y268-J268,".")</f>
        <v>0</v>
      </c>
      <c r="AA268" s="4">
        <f>IF(J268=0,H268,0)</f>
        <v>0</v>
      </c>
      <c r="AB268" s="4">
        <f>IF(L268=0,H268,0)</f>
        <v>0</v>
      </c>
      <c r="AC268" s="4"/>
      <c r="AD268" s="3"/>
      <c r="AE268" s="2" t="str">
        <f ca="1">IF(AND(N268&gt;1,(N268+$AE$3+O268)&lt;$B$3),$B$3-N268+1111111,".")</f>
        <v>.</v>
      </c>
      <c r="AF268" s="1" t="str">
        <f>IF(A268&gt;1,"Y","N")</f>
        <v>Y</v>
      </c>
      <c r="AG268" s="1" t="str">
        <f>IF(L268&gt;1,"Y","N")</f>
        <v>Y</v>
      </c>
      <c r="AH268" s="1" t="str">
        <f>IF(N268&gt;1,"Y","N")</f>
        <v>Y</v>
      </c>
      <c r="AI268" s="1" t="str">
        <f>IF(O268&gt;1,"Y","N")</f>
        <v>Y</v>
      </c>
      <c r="AJ268" s="1" t="str">
        <f>CONCATENATE(AF268,AG268,D268,AH268,AI268)</f>
        <v>YYx168xYY</v>
      </c>
    </row>
    <row r="269" spans="1:36" s="1" customFormat="1" x14ac:dyDescent="0.25">
      <c r="A269" s="31">
        <v>42778</v>
      </c>
      <c r="B269" s="24"/>
      <c r="C269" s="23" t="s">
        <v>959</v>
      </c>
      <c r="D269" s="22" t="s">
        <v>186</v>
      </c>
      <c r="E269" s="21">
        <v>0.32</v>
      </c>
      <c r="G269" s="20"/>
      <c r="H269" s="19">
        <f>E269/0.03851</f>
        <v>8.309529992209816</v>
      </c>
      <c r="I269" s="18">
        <f>J269/100*4</f>
        <v>0.88</v>
      </c>
      <c r="J269" s="17">
        <v>22</v>
      </c>
      <c r="K269" s="16">
        <f>IF(J269&gt;1,J269-H269-I269,0)</f>
        <v>12.810470007790183</v>
      </c>
      <c r="L269" s="15">
        <v>42812</v>
      </c>
      <c r="M269" s="14"/>
      <c r="N269" s="29">
        <v>43048</v>
      </c>
      <c r="O269" s="12">
        <v>43048</v>
      </c>
      <c r="P269" s="11" t="s">
        <v>1143</v>
      </c>
      <c r="Q269" s="10"/>
      <c r="R269" s="10"/>
      <c r="S269" s="10"/>
      <c r="T269" s="10"/>
      <c r="U269" s="9"/>
      <c r="V269" s="8"/>
      <c r="W269" s="7">
        <v>1310</v>
      </c>
      <c r="X269" s="4"/>
      <c r="Y269" s="6">
        <v>22</v>
      </c>
      <c r="Z269" s="5">
        <f>IF(Y269&gt;0,Y269-J269,".")</f>
        <v>0</v>
      </c>
      <c r="AA269" s="4">
        <f>IF(J269=0,H269,0)</f>
        <v>0</v>
      </c>
      <c r="AB269" s="4">
        <f>IF(L269=0,H269,0)</f>
        <v>0</v>
      </c>
      <c r="AC269" s="4"/>
      <c r="AD269" s="3"/>
      <c r="AE269" s="2" t="str">
        <f ca="1">IF(AND(N269&gt;1,(N269+$AE$3+O269)&lt;$B$3),$B$3-N269+1111111,".")</f>
        <v>.</v>
      </c>
      <c r="AF269" s="1" t="str">
        <f>IF(A269&gt;1,"Y","N")</f>
        <v>Y</v>
      </c>
      <c r="AG269" s="1" t="str">
        <f>IF(L269&gt;1,"Y","N")</f>
        <v>Y</v>
      </c>
      <c r="AH269" s="1" t="str">
        <f>IF(N269&gt;1,"Y","N")</f>
        <v>Y</v>
      </c>
      <c r="AI269" s="1" t="str">
        <f>IF(O269&gt;1,"Y","N")</f>
        <v>Y</v>
      </c>
      <c r="AJ269" s="1" t="str">
        <f>CONCATENATE(AF269,AG269,D269,AH269,AI269)</f>
        <v>YYx168xYY</v>
      </c>
    </row>
    <row r="270" spans="1:36" s="1" customFormat="1" x14ac:dyDescent="0.25">
      <c r="A270" s="31">
        <v>42778</v>
      </c>
      <c r="B270" s="24"/>
      <c r="C270" s="23" t="s">
        <v>959</v>
      </c>
      <c r="D270" s="22" t="s">
        <v>186</v>
      </c>
      <c r="E270" s="21">
        <v>0.32</v>
      </c>
      <c r="G270" s="20"/>
      <c r="H270" s="19">
        <f>E270/0.03851</f>
        <v>8.309529992209816</v>
      </c>
      <c r="I270" s="18">
        <f>J270/100*4</f>
        <v>0.88</v>
      </c>
      <c r="J270" s="17">
        <v>22</v>
      </c>
      <c r="K270" s="16">
        <f>IF(J270&gt;1,J270-H270-I270,0)</f>
        <v>12.810470007790183</v>
      </c>
      <c r="L270" s="15">
        <v>42812</v>
      </c>
      <c r="M270" s="14"/>
      <c r="N270" s="29">
        <v>43057</v>
      </c>
      <c r="O270" s="12">
        <v>43058</v>
      </c>
      <c r="P270" s="11" t="s">
        <v>325</v>
      </c>
      <c r="Q270" s="10" t="s">
        <v>324</v>
      </c>
      <c r="R270" s="10" t="s">
        <v>323</v>
      </c>
      <c r="S270" s="10" t="s">
        <v>322</v>
      </c>
      <c r="T270" s="10"/>
      <c r="U270" s="9">
        <v>6917739176</v>
      </c>
      <c r="V270" s="8"/>
      <c r="W270" s="7">
        <v>1345</v>
      </c>
      <c r="X270" s="4"/>
      <c r="Y270" s="6">
        <v>22</v>
      </c>
      <c r="Z270" s="5">
        <f>IF(Y270&gt;0,Y270-J270,".")</f>
        <v>0</v>
      </c>
      <c r="AA270" s="4">
        <f>IF(J270=0,H270,0)</f>
        <v>0</v>
      </c>
      <c r="AB270" s="4">
        <f>IF(L270=0,H270,0)</f>
        <v>0</v>
      </c>
      <c r="AC270" s="4"/>
      <c r="AD270" s="3"/>
      <c r="AE270" s="2" t="str">
        <f ca="1">IF(AND(N270&gt;1,(N270+$AE$3+O270)&lt;$B$3),$B$3-N270+1111111,".")</f>
        <v>.</v>
      </c>
      <c r="AF270" s="1" t="str">
        <f>IF(A270&gt;1,"Y","N")</f>
        <v>Y</v>
      </c>
      <c r="AG270" s="1" t="str">
        <f>IF(L270&gt;1,"Y","N")</f>
        <v>Y</v>
      </c>
      <c r="AH270" s="1" t="str">
        <f>IF(N270&gt;1,"Y","N")</f>
        <v>Y</v>
      </c>
      <c r="AI270" s="1" t="str">
        <f>IF(O270&gt;1,"Y","N")</f>
        <v>Y</v>
      </c>
      <c r="AJ270" s="1" t="str">
        <f>CONCATENATE(AF270,AG270,D270,AH270,AI270)</f>
        <v>YYx168xYY</v>
      </c>
    </row>
    <row r="271" spans="1:36" s="1" customFormat="1" x14ac:dyDescent="0.25">
      <c r="A271" s="31">
        <v>42254</v>
      </c>
      <c r="B271" s="24" t="s">
        <v>6229</v>
      </c>
      <c r="C271" s="23" t="s">
        <v>2552</v>
      </c>
      <c r="D271" s="22" t="s">
        <v>2183</v>
      </c>
      <c r="E271" s="21">
        <v>0.17499999999999999</v>
      </c>
      <c r="G271" s="20"/>
      <c r="H271" s="19">
        <f>E271/0.04165</f>
        <v>4.2016806722689077</v>
      </c>
      <c r="I271" s="32">
        <f>J271/100*4</f>
        <v>0.92</v>
      </c>
      <c r="J271" s="17">
        <v>23</v>
      </c>
      <c r="K271" s="16">
        <f>IF(J271&gt;1,J271-H271-I271,0)</f>
        <v>17.878319327731091</v>
      </c>
      <c r="L271" s="15">
        <v>42281</v>
      </c>
      <c r="M271" s="14"/>
      <c r="N271" s="29">
        <v>42768</v>
      </c>
      <c r="O271" s="12">
        <v>42768</v>
      </c>
      <c r="P271" s="11" t="s">
        <v>6226</v>
      </c>
      <c r="Q271" s="10"/>
      <c r="R271" s="10"/>
      <c r="S271" s="10"/>
      <c r="T271" s="10"/>
      <c r="U271" s="9">
        <v>6699188301</v>
      </c>
      <c r="V271" s="8"/>
      <c r="W271" s="7">
        <v>201</v>
      </c>
      <c r="X271" s="4"/>
      <c r="Y271" s="6">
        <v>23</v>
      </c>
      <c r="Z271" s="5">
        <f>IF(Y271&gt;0,Y271-J271,".")</f>
        <v>0</v>
      </c>
      <c r="AA271" s="4">
        <f>IF(J271=0,H271,0)</f>
        <v>0</v>
      </c>
      <c r="AB271" s="4">
        <f>IF(L271=0,H271,0)</f>
        <v>0</v>
      </c>
      <c r="AC271" s="4"/>
      <c r="AD271" s="3"/>
      <c r="AE271" s="2" t="str">
        <f ca="1">IF(AND(N271&gt;1,(N271+$AE$3+O271)&lt;$B$3),$B$3-N271+1111111,".")</f>
        <v>.</v>
      </c>
      <c r="AF271" s="1" t="str">
        <f>IF(A271&gt;1,"Y","N")</f>
        <v>Y</v>
      </c>
      <c r="AG271" s="1" t="str">
        <f>IF(L271&gt;1,"Y","N")</f>
        <v>Y</v>
      </c>
      <c r="AH271" s="1" t="str">
        <f>IF(N271&gt;1,"Y","N")</f>
        <v>Y</v>
      </c>
      <c r="AI271" s="1" t="str">
        <f>IF(O271&gt;1,"Y","N")</f>
        <v>Y</v>
      </c>
      <c r="AJ271" s="1" t="str">
        <f>CONCATENATE(AF271,AG271,D271,AH271,AI271)</f>
        <v>YYxrs1xYY</v>
      </c>
    </row>
    <row r="272" spans="1:36" s="1" customFormat="1" x14ac:dyDescent="0.25">
      <c r="A272" s="31">
        <v>42254</v>
      </c>
      <c r="B272" s="24"/>
      <c r="C272" s="23" t="s">
        <v>2552</v>
      </c>
      <c r="D272" s="22" t="s">
        <v>2183</v>
      </c>
      <c r="E272" s="21">
        <v>0.17499999999999999</v>
      </c>
      <c r="G272" s="20"/>
      <c r="H272" s="19">
        <f>E272/0.04165</f>
        <v>4.2016806722689077</v>
      </c>
      <c r="I272" s="32">
        <f>J272/100*4</f>
        <v>0.92</v>
      </c>
      <c r="J272" s="17">
        <v>23</v>
      </c>
      <c r="K272" s="16">
        <f>IF(J272&gt;1,J272-H272-I272,0)</f>
        <v>17.878319327731091</v>
      </c>
      <c r="L272" s="15">
        <v>42281</v>
      </c>
      <c r="M272" s="14"/>
      <c r="N272" s="29">
        <v>42768</v>
      </c>
      <c r="O272" s="12">
        <v>42768</v>
      </c>
      <c r="P272" s="11" t="s">
        <v>6226</v>
      </c>
      <c r="Q272" s="10"/>
      <c r="R272" s="10"/>
      <c r="S272" s="10"/>
      <c r="T272" s="10"/>
      <c r="U272" s="9"/>
      <c r="V272" s="8"/>
      <c r="W272" s="7">
        <v>201</v>
      </c>
      <c r="X272" s="4"/>
      <c r="Y272" s="6">
        <v>23</v>
      </c>
      <c r="Z272" s="5">
        <f>IF(Y272&gt;0,Y272-J272,".")</f>
        <v>0</v>
      </c>
      <c r="AA272" s="4">
        <f>IF(J272=0,H272,0)</f>
        <v>0</v>
      </c>
      <c r="AB272" s="4">
        <f>IF(L272=0,H272,0)</f>
        <v>0</v>
      </c>
      <c r="AC272" s="4"/>
      <c r="AD272" s="3"/>
      <c r="AE272" s="2" t="str">
        <f ca="1">IF(AND(N272&gt;1,(N272+$AE$3+O272)&lt;$B$3),$B$3-N272+1111111,".")</f>
        <v>.</v>
      </c>
      <c r="AF272" s="1" t="str">
        <f>IF(A272&gt;1,"Y","N")</f>
        <v>Y</v>
      </c>
      <c r="AG272" s="1" t="str">
        <f>IF(L272&gt;1,"Y","N")</f>
        <v>Y</v>
      </c>
      <c r="AH272" s="1" t="str">
        <f>IF(N272&gt;1,"Y","N")</f>
        <v>Y</v>
      </c>
      <c r="AI272" s="1" t="str">
        <f>IF(O272&gt;1,"Y","N")</f>
        <v>Y</v>
      </c>
      <c r="AJ272" s="1" t="str">
        <f>CONCATENATE(AF272,AG272,D272,AH272,AI272)</f>
        <v>YYxrs1xYY</v>
      </c>
    </row>
    <row r="273" spans="1:36" s="1" customFormat="1" x14ac:dyDescent="0.25">
      <c r="A273" s="28">
        <v>42000</v>
      </c>
      <c r="B273" s="24"/>
      <c r="C273" s="23" t="s">
        <v>5875</v>
      </c>
      <c r="D273" s="22" t="s">
        <v>696</v>
      </c>
      <c r="E273" s="21">
        <v>0.379</v>
      </c>
      <c r="G273" s="20"/>
      <c r="H273" s="19">
        <f>E273/0.0420575</f>
        <v>9.0114723889912618</v>
      </c>
      <c r="I273" s="18">
        <f>J273/100*4</f>
        <v>0.96</v>
      </c>
      <c r="J273" s="17">
        <v>24</v>
      </c>
      <c r="K273" s="16">
        <f>IF(J273&gt;1,J273-H273-I273,0)</f>
        <v>14.028527611008737</v>
      </c>
      <c r="L273" s="15">
        <v>42025</v>
      </c>
      <c r="M273" s="14"/>
      <c r="N273" s="29">
        <v>42736</v>
      </c>
      <c r="O273" s="12">
        <v>42736</v>
      </c>
      <c r="P273" s="11" t="s">
        <v>6692</v>
      </c>
      <c r="Q273" s="10"/>
      <c r="R273" s="10"/>
      <c r="S273" s="10"/>
      <c r="T273" s="10"/>
      <c r="U273" s="9"/>
      <c r="V273" s="8"/>
      <c r="W273" s="7">
        <v>6</v>
      </c>
      <c r="X273" s="4"/>
      <c r="Y273" s="6">
        <v>24</v>
      </c>
      <c r="Z273" s="5">
        <f>IF(Y273&gt;0,Y273-J273,".")</f>
        <v>0</v>
      </c>
      <c r="AA273" s="4">
        <f>IF(J273=0,H273,0)</f>
        <v>0</v>
      </c>
      <c r="AB273" s="4">
        <f>IF(L273=0,H273,0)</f>
        <v>0</v>
      </c>
      <c r="AC273" s="4"/>
      <c r="AD273" s="3"/>
      <c r="AE273" s="2" t="str">
        <f ca="1">IF(AND(N273&gt;1,(N273+$AE$3+O273)&lt;$B$3),$B$3-N273+1111111,".")</f>
        <v>.</v>
      </c>
      <c r="AF273" s="1" t="str">
        <f>IF(A273&gt;1,"Y","N")</f>
        <v>Y</v>
      </c>
      <c r="AG273" s="1" t="str">
        <f>IF(L273&gt;1,"Y","N")</f>
        <v>Y</v>
      </c>
      <c r="AH273" s="1" t="str">
        <f>IF(N273&gt;1,"Y","N")</f>
        <v>Y</v>
      </c>
      <c r="AI273" s="1" t="str">
        <f>IF(O273&gt;1,"Y","N")</f>
        <v>Y</v>
      </c>
      <c r="AJ273" s="1" t="str">
        <f>CONCATENATE(AF273,AG273,D273,AH273,AI273)</f>
        <v>YYx176xYY</v>
      </c>
    </row>
    <row r="274" spans="1:36" s="1" customFormat="1" x14ac:dyDescent="0.25">
      <c r="A274" s="31">
        <v>42541</v>
      </c>
      <c r="B274" s="24"/>
      <c r="C274" s="23" t="s">
        <v>6010</v>
      </c>
      <c r="D274" s="22" t="s">
        <v>186</v>
      </c>
      <c r="E274" s="21">
        <v>0.48</v>
      </c>
      <c r="G274" s="20"/>
      <c r="H274" s="19">
        <f>E274/0.04111</f>
        <v>11.675991243006568</v>
      </c>
      <c r="I274" s="18">
        <f>J274/100*4</f>
        <v>0.96</v>
      </c>
      <c r="J274" s="17">
        <v>24</v>
      </c>
      <c r="K274" s="16">
        <f>IF(J274&gt;1,J274-H274-I274,0)</f>
        <v>11.364008756993432</v>
      </c>
      <c r="L274" s="15">
        <v>42554</v>
      </c>
      <c r="M274" s="14"/>
      <c r="N274" s="29">
        <v>42736</v>
      </c>
      <c r="O274" s="12">
        <v>42738</v>
      </c>
      <c r="P274" s="11" t="s">
        <v>7013</v>
      </c>
      <c r="Q274" s="10"/>
      <c r="R274" s="10"/>
      <c r="S274" s="10"/>
      <c r="T274" s="10"/>
      <c r="U274" s="9"/>
      <c r="V274" s="8"/>
      <c r="W274" s="7">
        <v>19</v>
      </c>
      <c r="X274" s="4"/>
      <c r="Y274" s="6">
        <v>24</v>
      </c>
      <c r="Z274" s="5">
        <f>IF(Y274&gt;0,Y274-J274,".")</f>
        <v>0</v>
      </c>
      <c r="AA274" s="4">
        <f>IF(J274=0,H274,0)</f>
        <v>0</v>
      </c>
      <c r="AB274" s="4">
        <f>IF(L274=0,H274,0)</f>
        <v>0</v>
      </c>
      <c r="AC274" s="4"/>
      <c r="AD274" s="3"/>
      <c r="AE274" s="2" t="str">
        <f ca="1">IF(AND(N274&gt;1,(N274+$AE$3+O274)&lt;$B$3),$B$3-N274+1111111,".")</f>
        <v>.</v>
      </c>
      <c r="AF274" s="1" t="str">
        <f>IF(A274&gt;1,"Y","N")</f>
        <v>Y</v>
      </c>
      <c r="AG274" s="1" t="str">
        <f>IF(L274&gt;1,"Y","N")</f>
        <v>Y</v>
      </c>
      <c r="AH274" s="1" t="str">
        <f>IF(N274&gt;1,"Y","N")</f>
        <v>Y</v>
      </c>
      <c r="AI274" s="1" t="str">
        <f>IF(O274&gt;1,"Y","N")</f>
        <v>Y</v>
      </c>
      <c r="AJ274" s="1" t="str">
        <f>CONCATENATE(AF274,AG274,D274,AH274,AI274)</f>
        <v>YYx168xYY</v>
      </c>
    </row>
    <row r="275" spans="1:36" s="1" customFormat="1" x14ac:dyDescent="0.25">
      <c r="A275" s="31">
        <v>42541</v>
      </c>
      <c r="B275" s="24"/>
      <c r="C275" s="23" t="s">
        <v>6010</v>
      </c>
      <c r="D275" s="22" t="s">
        <v>186</v>
      </c>
      <c r="E275" s="21">
        <v>0.48</v>
      </c>
      <c r="G275" s="20"/>
      <c r="H275" s="19">
        <f>E275/0.04111</f>
        <v>11.675991243006568</v>
      </c>
      <c r="I275" s="18">
        <f>J275/100*4</f>
        <v>0.96</v>
      </c>
      <c r="J275" s="17">
        <v>24</v>
      </c>
      <c r="K275" s="16">
        <f>IF(J275&gt;1,J275-H275-I275,0)</f>
        <v>11.364008756993432</v>
      </c>
      <c r="L275" s="15">
        <v>42554</v>
      </c>
      <c r="M275" s="14"/>
      <c r="N275" s="29">
        <v>42736</v>
      </c>
      <c r="O275" s="12">
        <v>42738</v>
      </c>
      <c r="P275" s="11" t="s">
        <v>7013</v>
      </c>
      <c r="Q275" s="10"/>
      <c r="R275" s="10"/>
      <c r="S275" s="10"/>
      <c r="T275" s="10"/>
      <c r="U275" s="9"/>
      <c r="V275" s="8"/>
      <c r="W275" s="7">
        <v>19</v>
      </c>
      <c r="X275" s="4"/>
      <c r="Y275" s="6">
        <v>24</v>
      </c>
      <c r="Z275" s="5">
        <f>IF(Y275&gt;0,Y275-J275,".")</f>
        <v>0</v>
      </c>
      <c r="AA275" s="4">
        <f>IF(J275=0,H275,0)</f>
        <v>0</v>
      </c>
      <c r="AB275" s="4">
        <f>IF(L275=0,H275,0)</f>
        <v>0</v>
      </c>
      <c r="AC275" s="4"/>
      <c r="AD275" s="3"/>
      <c r="AE275" s="2" t="str">
        <f ca="1">IF(AND(N275&gt;1,(N275+$AE$3+O275)&lt;$B$3),$B$3-N275+1111111,".")</f>
        <v>.</v>
      </c>
      <c r="AF275" s="1" t="str">
        <f>IF(A275&gt;1,"Y","N")</f>
        <v>Y</v>
      </c>
      <c r="AG275" s="1" t="str">
        <f>IF(L275&gt;1,"Y","N")</f>
        <v>Y</v>
      </c>
      <c r="AH275" s="1" t="str">
        <f>IF(N275&gt;1,"Y","N")</f>
        <v>Y</v>
      </c>
      <c r="AI275" s="1" t="str">
        <f>IF(O275&gt;1,"Y","N")</f>
        <v>Y</v>
      </c>
      <c r="AJ275" s="1" t="str">
        <f>CONCATENATE(AF275,AG275,D275,AH275,AI275)</f>
        <v>YYx168xYY</v>
      </c>
    </row>
    <row r="276" spans="1:36" s="1" customFormat="1" x14ac:dyDescent="0.25">
      <c r="A276" s="31">
        <v>42736</v>
      </c>
      <c r="B276" s="24"/>
      <c r="C276" s="23" t="s">
        <v>6010</v>
      </c>
      <c r="D276" s="22" t="s">
        <v>186</v>
      </c>
      <c r="E276" s="21">
        <v>0.56000000000000005</v>
      </c>
      <c r="G276" s="20"/>
      <c r="H276" s="19">
        <f>E276/0.03785</f>
        <v>14.795244385733158</v>
      </c>
      <c r="I276" s="18">
        <f>J276/100*4</f>
        <v>0.96</v>
      </c>
      <c r="J276" s="17">
        <v>24</v>
      </c>
      <c r="K276" s="16">
        <f>IF(J276&gt;1,J276-H276-I276,0)</f>
        <v>8.2447556142668432</v>
      </c>
      <c r="L276" s="15">
        <v>42762</v>
      </c>
      <c r="M276" s="14"/>
      <c r="N276" s="29">
        <v>42774</v>
      </c>
      <c r="O276" s="12">
        <v>42774</v>
      </c>
      <c r="P276" s="11" t="s">
        <v>6081</v>
      </c>
      <c r="Q276" s="10"/>
      <c r="R276" s="10"/>
      <c r="S276" s="10"/>
      <c r="T276" s="10"/>
      <c r="U276" s="9"/>
      <c r="V276" s="8"/>
      <c r="W276" s="7">
        <v>235</v>
      </c>
      <c r="X276" s="4"/>
      <c r="Y276" s="6">
        <v>24</v>
      </c>
      <c r="Z276" s="5">
        <f>IF(Y276&gt;0,Y276-J276,".")</f>
        <v>0</v>
      </c>
      <c r="AA276" s="4">
        <f>IF(J276=0,H276,0)</f>
        <v>0</v>
      </c>
      <c r="AB276" s="4">
        <f>IF(L276=0,H276,0)</f>
        <v>0</v>
      </c>
      <c r="AC276" s="4"/>
      <c r="AD276" s="3"/>
      <c r="AE276" s="2" t="str">
        <f ca="1">IF(AND(N276&gt;1,(N276+$AE$3+O276)&lt;$B$3),$B$3-N276+1111111,".")</f>
        <v>.</v>
      </c>
      <c r="AF276" s="1" t="str">
        <f>IF(A276&gt;1,"Y","N")</f>
        <v>Y</v>
      </c>
      <c r="AG276" s="1" t="str">
        <f>IF(L276&gt;1,"Y","N")</f>
        <v>Y</v>
      </c>
      <c r="AH276" s="1" t="str">
        <f>IF(N276&gt;1,"Y","N")</f>
        <v>Y</v>
      </c>
      <c r="AI276" s="1" t="str">
        <f>IF(O276&gt;1,"Y","N")</f>
        <v>Y</v>
      </c>
      <c r="AJ276" s="1" t="str">
        <f>CONCATENATE(AF276,AG276,D276,AH276,AI276)</f>
        <v>YYx168xYY</v>
      </c>
    </row>
    <row r="277" spans="1:36" s="1" customFormat="1" x14ac:dyDescent="0.25">
      <c r="A277" s="31">
        <v>42736</v>
      </c>
      <c r="B277" s="24"/>
      <c r="C277" s="23" t="s">
        <v>6010</v>
      </c>
      <c r="D277" s="22" t="s">
        <v>186</v>
      </c>
      <c r="E277" s="21">
        <v>0.56000000000000005</v>
      </c>
      <c r="G277" s="20"/>
      <c r="H277" s="19">
        <f>E277/0.03785</f>
        <v>14.795244385733158</v>
      </c>
      <c r="I277" s="18">
        <f>J277/100*4</f>
        <v>0.96</v>
      </c>
      <c r="J277" s="17">
        <v>24</v>
      </c>
      <c r="K277" s="16">
        <f>IF(J277&gt;1,J277-H277-I277,0)</f>
        <v>8.2447556142668432</v>
      </c>
      <c r="L277" s="15">
        <v>42762</v>
      </c>
      <c r="M277" s="14"/>
      <c r="N277" s="29">
        <v>42774</v>
      </c>
      <c r="O277" s="12">
        <v>42774</v>
      </c>
      <c r="P277" s="11" t="s">
        <v>6081</v>
      </c>
      <c r="Q277" s="10"/>
      <c r="R277" s="10"/>
      <c r="S277" s="10"/>
      <c r="T277" s="10"/>
      <c r="U277" s="9"/>
      <c r="V277" s="8"/>
      <c r="W277" s="7">
        <v>235</v>
      </c>
      <c r="X277" s="4"/>
      <c r="Y277" s="6">
        <v>24</v>
      </c>
      <c r="Z277" s="5">
        <f>IF(Y277&gt;0,Y277-J277,".")</f>
        <v>0</v>
      </c>
      <c r="AA277" s="4">
        <f>IF(J277=0,H277,0)</f>
        <v>0</v>
      </c>
      <c r="AB277" s="4">
        <f>IF(L277=0,H277,0)</f>
        <v>0</v>
      </c>
      <c r="AC277" s="4"/>
      <c r="AD277" s="3"/>
      <c r="AE277" s="2" t="str">
        <f ca="1">IF(AND(N277&gt;1,(N277+$AE$3+O277)&lt;$B$3),$B$3-N277+1111111,".")</f>
        <v>.</v>
      </c>
      <c r="AF277" s="1" t="str">
        <f>IF(A277&gt;1,"Y","N")</f>
        <v>Y</v>
      </c>
      <c r="AG277" s="1" t="str">
        <f>IF(L277&gt;1,"Y","N")</f>
        <v>Y</v>
      </c>
      <c r="AH277" s="1" t="str">
        <f>IF(N277&gt;1,"Y","N")</f>
        <v>Y</v>
      </c>
      <c r="AI277" s="1" t="str">
        <f>IF(O277&gt;1,"Y","N")</f>
        <v>Y</v>
      </c>
      <c r="AJ277" s="1" t="str">
        <f>CONCATENATE(AF277,AG277,D277,AH277,AI277)</f>
        <v>YYx168xYY</v>
      </c>
    </row>
    <row r="278" spans="1:36" s="1" customFormat="1" x14ac:dyDescent="0.25">
      <c r="A278" s="31">
        <v>42736</v>
      </c>
      <c r="B278" s="24"/>
      <c r="C278" s="23" t="s">
        <v>6010</v>
      </c>
      <c r="D278" s="22" t="s">
        <v>186</v>
      </c>
      <c r="E278" s="21">
        <v>0.56000000000000005</v>
      </c>
      <c r="G278" s="20"/>
      <c r="H278" s="19">
        <f>E278/0.03785</f>
        <v>14.795244385733158</v>
      </c>
      <c r="I278" s="18">
        <f>J278/100*4</f>
        <v>0.96</v>
      </c>
      <c r="J278" s="17">
        <v>24</v>
      </c>
      <c r="K278" s="16">
        <f>IF(J278&gt;1,J278-H278-I278,0)</f>
        <v>8.2447556142668432</v>
      </c>
      <c r="L278" s="15">
        <v>42762</v>
      </c>
      <c r="M278" s="14"/>
      <c r="N278" s="29">
        <v>42774</v>
      </c>
      <c r="O278" s="12">
        <v>42774</v>
      </c>
      <c r="P278" s="11" t="s">
        <v>6081</v>
      </c>
      <c r="Q278" s="10"/>
      <c r="R278" s="10"/>
      <c r="S278" s="10"/>
      <c r="T278" s="10"/>
      <c r="U278" s="9"/>
      <c r="V278" s="8"/>
      <c r="W278" s="7">
        <v>235</v>
      </c>
      <c r="X278" s="4"/>
      <c r="Y278" s="6">
        <v>24</v>
      </c>
      <c r="Z278" s="5">
        <f>IF(Y278&gt;0,Y278-J278,".")</f>
        <v>0</v>
      </c>
      <c r="AA278" s="4">
        <f>IF(J278=0,H278,0)</f>
        <v>0</v>
      </c>
      <c r="AB278" s="4">
        <f>IF(L278=0,H278,0)</f>
        <v>0</v>
      </c>
      <c r="AC278" s="4"/>
      <c r="AD278" s="3"/>
      <c r="AE278" s="2" t="str">
        <f ca="1">IF(AND(N278&gt;1,(N278+$AE$3+O278)&lt;$B$3),$B$3-N278+1111111,".")</f>
        <v>.</v>
      </c>
      <c r="AF278" s="1" t="str">
        <f>IF(A278&gt;1,"Y","N")</f>
        <v>Y</v>
      </c>
      <c r="AG278" s="1" t="str">
        <f>IF(L278&gt;1,"Y","N")</f>
        <v>Y</v>
      </c>
      <c r="AH278" s="1" t="str">
        <f>IF(N278&gt;1,"Y","N")</f>
        <v>Y</v>
      </c>
      <c r="AI278" s="1" t="str">
        <f>IF(O278&gt;1,"Y","N")</f>
        <v>Y</v>
      </c>
      <c r="AJ278" s="1" t="str">
        <f>CONCATENATE(AF278,AG278,D278,AH278,AI278)</f>
        <v>YYx168xYY</v>
      </c>
    </row>
    <row r="279" spans="1:36" s="1" customFormat="1" x14ac:dyDescent="0.25">
      <c r="A279" s="28">
        <v>42000</v>
      </c>
      <c r="B279" s="24"/>
      <c r="C279" s="23" t="s">
        <v>5875</v>
      </c>
      <c r="D279" s="22" t="s">
        <v>696</v>
      </c>
      <c r="E279" s="21">
        <v>0.379</v>
      </c>
      <c r="G279" s="20"/>
      <c r="H279" s="19">
        <f>E279/0.0420575</f>
        <v>9.0114723889912618</v>
      </c>
      <c r="I279" s="18">
        <f>J279/100*4</f>
        <v>0.96</v>
      </c>
      <c r="J279" s="17">
        <v>24</v>
      </c>
      <c r="K279" s="16">
        <f>IF(J279&gt;1,J279-H279-I279,0)</f>
        <v>14.028527611008737</v>
      </c>
      <c r="L279" s="15">
        <v>42025</v>
      </c>
      <c r="M279" s="14"/>
      <c r="N279" s="29">
        <v>42778</v>
      </c>
      <c r="O279" s="12">
        <v>42778</v>
      </c>
      <c r="P279" s="11" t="s">
        <v>6009</v>
      </c>
      <c r="Q279" s="10"/>
      <c r="R279" s="10"/>
      <c r="S279" s="10"/>
      <c r="T279" s="10"/>
      <c r="U279" s="9"/>
      <c r="V279" s="8"/>
      <c r="W279" s="7">
        <v>249</v>
      </c>
      <c r="X279" s="4"/>
      <c r="Y279" s="6">
        <v>24</v>
      </c>
      <c r="Z279" s="5">
        <f>IF(Y279&gt;0,Y279-J279,".")</f>
        <v>0</v>
      </c>
      <c r="AA279" s="4">
        <f>IF(J279=0,H279,0)</f>
        <v>0</v>
      </c>
      <c r="AB279" s="4">
        <f>IF(L279=0,H279,0)</f>
        <v>0</v>
      </c>
      <c r="AC279" s="4"/>
      <c r="AD279" s="3"/>
      <c r="AE279" s="2" t="str">
        <f ca="1">IF(AND(N279&gt;1,(N279+$AE$3+O279)&lt;$B$3),$B$3-N279+1111111,".")</f>
        <v>.</v>
      </c>
      <c r="AF279" s="1" t="str">
        <f>IF(A279&gt;1,"Y","N")</f>
        <v>Y</v>
      </c>
      <c r="AG279" s="1" t="str">
        <f>IF(L279&gt;1,"Y","N")</f>
        <v>Y</v>
      </c>
      <c r="AH279" s="1" t="str">
        <f>IF(N279&gt;1,"Y","N")</f>
        <v>Y</v>
      </c>
      <c r="AI279" s="1" t="str">
        <f>IF(O279&gt;1,"Y","N")</f>
        <v>Y</v>
      </c>
      <c r="AJ279" s="1" t="str">
        <f>CONCATENATE(AF279,AG279,D279,AH279,AI279)</f>
        <v>YYx176xYY</v>
      </c>
    </row>
    <row r="280" spans="1:36" s="1" customFormat="1" x14ac:dyDescent="0.25">
      <c r="A280" s="31">
        <v>42736</v>
      </c>
      <c r="B280" s="24"/>
      <c r="C280" s="23" t="s">
        <v>6010</v>
      </c>
      <c r="D280" s="22" t="s">
        <v>186</v>
      </c>
      <c r="E280" s="21">
        <v>0.56000000000000005</v>
      </c>
      <c r="G280" s="20"/>
      <c r="H280" s="19">
        <f>E280/0.03785</f>
        <v>14.795244385733158</v>
      </c>
      <c r="I280" s="18">
        <f>J280/100*4</f>
        <v>0.96</v>
      </c>
      <c r="J280" s="17">
        <v>24</v>
      </c>
      <c r="K280" s="16">
        <f>IF(J280&gt;1,J280-H280-I280,0)</f>
        <v>8.2447556142668432</v>
      </c>
      <c r="L280" s="15">
        <v>42762</v>
      </c>
      <c r="M280" s="14"/>
      <c r="N280" s="29">
        <v>42778</v>
      </c>
      <c r="O280" s="12">
        <v>42778</v>
      </c>
      <c r="P280" s="11" t="s">
        <v>6009</v>
      </c>
      <c r="Q280" s="10"/>
      <c r="R280" s="10"/>
      <c r="S280" s="10"/>
      <c r="T280" s="10"/>
      <c r="U280" s="9">
        <v>6714945636</v>
      </c>
      <c r="V280" s="8"/>
      <c r="W280" s="7">
        <v>249</v>
      </c>
      <c r="X280" s="4"/>
      <c r="Y280" s="6">
        <v>24</v>
      </c>
      <c r="Z280" s="5">
        <f>IF(Y280&gt;0,Y280-J280,".")</f>
        <v>0</v>
      </c>
      <c r="AA280" s="4">
        <f>IF(J280=0,H280,0)</f>
        <v>0</v>
      </c>
      <c r="AB280" s="4">
        <f>IF(L280=0,H280,0)</f>
        <v>0</v>
      </c>
      <c r="AC280" s="4"/>
      <c r="AD280" s="3"/>
      <c r="AE280" s="2" t="str">
        <f ca="1">IF(AND(N280&gt;1,(N280+$AE$3+O280)&lt;$B$3),$B$3-N280+1111111,".")</f>
        <v>.</v>
      </c>
      <c r="AF280" s="1" t="str">
        <f>IF(A280&gt;1,"Y","N")</f>
        <v>Y</v>
      </c>
      <c r="AG280" s="1" t="str">
        <f>IF(L280&gt;1,"Y","N")</f>
        <v>Y</v>
      </c>
      <c r="AH280" s="1" t="str">
        <f>IF(N280&gt;1,"Y","N")</f>
        <v>Y</v>
      </c>
      <c r="AI280" s="1" t="str">
        <f>IF(O280&gt;1,"Y","N")</f>
        <v>Y</v>
      </c>
      <c r="AJ280" s="1" t="str">
        <f>CONCATENATE(AF280,AG280,D280,AH280,AI280)</f>
        <v>YYx168xYY</v>
      </c>
    </row>
    <row r="281" spans="1:36" s="1" customFormat="1" x14ac:dyDescent="0.25">
      <c r="A281" s="31">
        <v>42786</v>
      </c>
      <c r="B281" s="24"/>
      <c r="C281" s="23" t="s">
        <v>697</v>
      </c>
      <c r="D281" s="22" t="s">
        <v>696</v>
      </c>
      <c r="E281" s="21">
        <v>0.33</v>
      </c>
      <c r="G281" s="20"/>
      <c r="H281" s="19">
        <f>E281/0.03844</f>
        <v>8.5848074921956297</v>
      </c>
      <c r="I281" s="18">
        <f>J281/100*4</f>
        <v>0.96</v>
      </c>
      <c r="J281" s="17">
        <v>24</v>
      </c>
      <c r="K281" s="16">
        <f>IF(J281&gt;1,J281-H281-I281,0)</f>
        <v>14.455192507804369</v>
      </c>
      <c r="L281" s="15">
        <v>42803</v>
      </c>
      <c r="M281" s="14"/>
      <c r="N281" s="13">
        <v>42805</v>
      </c>
      <c r="O281" s="12">
        <v>42808</v>
      </c>
      <c r="P281" s="11" t="s">
        <v>5318</v>
      </c>
      <c r="Q281" s="10"/>
      <c r="R281" s="10"/>
      <c r="S281" s="10"/>
      <c r="T281" s="10"/>
      <c r="U281" s="9"/>
      <c r="V281" s="8"/>
      <c r="W281" s="7">
        <v>431</v>
      </c>
      <c r="X281" s="4"/>
      <c r="Y281" s="6">
        <v>24</v>
      </c>
      <c r="Z281" s="5">
        <f>IF(Y281&gt;0,Y281-J281,".")</f>
        <v>0</v>
      </c>
      <c r="AA281" s="4">
        <f>IF(J281=0,H281,0)</f>
        <v>0</v>
      </c>
      <c r="AB281" s="4">
        <f>IF(L281=0,H281,0)</f>
        <v>0</v>
      </c>
      <c r="AC281" s="4"/>
      <c r="AD281" s="3"/>
      <c r="AE281" s="2" t="str">
        <f ca="1">IF(AND(N281&gt;1,(N281+$AE$3+O281)&lt;$B$3),$B$3-N281+1111111,".")</f>
        <v>.</v>
      </c>
      <c r="AF281" s="1" t="str">
        <f>IF(A281&gt;1,"Y","N")</f>
        <v>Y</v>
      </c>
      <c r="AG281" s="1" t="str">
        <f>IF(L281&gt;1,"Y","N")</f>
        <v>Y</v>
      </c>
      <c r="AH281" s="1" t="str">
        <f>IF(N281&gt;1,"Y","N")</f>
        <v>Y</v>
      </c>
      <c r="AI281" s="1" t="str">
        <f>IF(O281&gt;1,"Y","N")</f>
        <v>Y</v>
      </c>
      <c r="AJ281" s="1" t="str">
        <f>CONCATENATE(AF281,AG281,D281,AH281,AI281)</f>
        <v>YYx176xYY</v>
      </c>
    </row>
    <row r="282" spans="1:36" s="1" customFormat="1" x14ac:dyDescent="0.25">
      <c r="A282" s="31">
        <v>42293</v>
      </c>
      <c r="B282" s="23"/>
      <c r="C282" s="23" t="s">
        <v>3904</v>
      </c>
      <c r="D282" s="22" t="s">
        <v>3903</v>
      </c>
      <c r="E282" s="21">
        <v>3.5000000000000003E-2</v>
      </c>
      <c r="G282" s="20"/>
      <c r="H282" s="19">
        <f>E282/0.04198</f>
        <v>0.83373034778465938</v>
      </c>
      <c r="I282" s="32">
        <f>J282/100*4</f>
        <v>0.2</v>
      </c>
      <c r="J282" s="17">
        <v>5</v>
      </c>
      <c r="K282" s="16">
        <f>IF(J282&gt;1,J282-H282-I282,0)</f>
        <v>3.9662696522153409</v>
      </c>
      <c r="L282" s="15">
        <v>42345</v>
      </c>
      <c r="M282" s="14"/>
      <c r="N282" s="29">
        <v>42824</v>
      </c>
      <c r="O282" s="12">
        <v>42824</v>
      </c>
      <c r="P282" s="11" t="s">
        <v>4908</v>
      </c>
      <c r="Q282" s="10" t="s">
        <v>4910</v>
      </c>
      <c r="R282" s="10" t="s">
        <v>4909</v>
      </c>
      <c r="S282" s="10" t="s">
        <v>3359</v>
      </c>
      <c r="T282" s="10"/>
      <c r="U282" s="9">
        <v>6768575453</v>
      </c>
      <c r="V282" s="8"/>
      <c r="W282" s="7">
        <v>514</v>
      </c>
      <c r="X282" s="4"/>
      <c r="Y282" s="6">
        <v>24</v>
      </c>
      <c r="Z282" s="5">
        <f>IF(Y282&gt;0,Y282-J282,".")</f>
        <v>19</v>
      </c>
      <c r="AA282" s="4">
        <f>IF(J282=0,H282,0)</f>
        <v>0</v>
      </c>
      <c r="AB282" s="4">
        <f>IF(L282=0,H282,0)</f>
        <v>0</v>
      </c>
      <c r="AC282" s="4"/>
      <c r="AD282" s="3"/>
      <c r="AE282" s="2" t="str">
        <f ca="1">IF(AND(N282&gt;1,(N282+$AE$3+O282)&lt;$B$3),$B$3-N282+1111111,".")</f>
        <v>.</v>
      </c>
      <c r="AF282" s="1" t="str">
        <f>IF(A282&gt;1,"Y","N")</f>
        <v>Y</v>
      </c>
      <c r="AG282" s="1" t="str">
        <f>IF(L282&gt;1,"Y","N")</f>
        <v>Y</v>
      </c>
      <c r="AH282" s="1" t="str">
        <f>IF(N282&gt;1,"Y","N")</f>
        <v>Y</v>
      </c>
      <c r="AI282" s="1" t="str">
        <f>IF(O282&gt;1,"Y","N")</f>
        <v>Y</v>
      </c>
      <c r="AJ282" s="1" t="str">
        <f>CONCATENATE(AF282,AG282,D282,AH282,AI282)</f>
        <v>YYx235xYY</v>
      </c>
    </row>
    <row r="283" spans="1:36" s="1" customFormat="1" x14ac:dyDescent="0.25">
      <c r="A283" s="31">
        <v>42786</v>
      </c>
      <c r="B283" s="24"/>
      <c r="C283" s="23" t="s">
        <v>697</v>
      </c>
      <c r="D283" s="22" t="s">
        <v>696</v>
      </c>
      <c r="E283" s="21">
        <v>0.33</v>
      </c>
      <c r="G283" s="20"/>
      <c r="H283" s="19">
        <f>E283/0.03844</f>
        <v>8.5848074921956297</v>
      </c>
      <c r="I283" s="18">
        <f>J283/100*4</f>
        <v>0.96</v>
      </c>
      <c r="J283" s="17">
        <v>24</v>
      </c>
      <c r="K283" s="16">
        <f>IF(J283&gt;1,J283-H283-I283,0)</f>
        <v>14.455192507804369</v>
      </c>
      <c r="L283" s="15">
        <v>42803</v>
      </c>
      <c r="M283" s="14"/>
      <c r="N283" s="29">
        <v>42894</v>
      </c>
      <c r="O283" s="12">
        <v>42895</v>
      </c>
      <c r="P283" s="11" t="s">
        <v>3531</v>
      </c>
      <c r="Q283" s="10"/>
      <c r="R283" s="10"/>
      <c r="S283" s="10"/>
      <c r="T283" s="10"/>
      <c r="U283" s="9"/>
      <c r="V283" s="8"/>
      <c r="W283" s="7">
        <v>814</v>
      </c>
      <c r="X283" s="4"/>
      <c r="Y283" s="6">
        <v>24</v>
      </c>
      <c r="Z283" s="5">
        <f>IF(Y283&gt;0,Y283-J283,".")</f>
        <v>0</v>
      </c>
      <c r="AA283" s="4">
        <f>IF(J283=0,H283,0)</f>
        <v>0</v>
      </c>
      <c r="AB283" s="4">
        <f>IF(L283=0,H283,0)</f>
        <v>0</v>
      </c>
      <c r="AC283" s="4"/>
      <c r="AD283" s="3"/>
      <c r="AE283" s="2" t="str">
        <f ca="1">IF(AND(N283&gt;1,(N283+$AE$3+O283)&lt;$B$3),$B$3-N283+1111111,".")</f>
        <v>.</v>
      </c>
      <c r="AF283" s="1" t="str">
        <f>IF(A283&gt;1,"Y","N")</f>
        <v>Y</v>
      </c>
      <c r="AG283" s="1" t="str">
        <f>IF(L283&gt;1,"Y","N")</f>
        <v>Y</v>
      </c>
      <c r="AH283" s="1" t="str">
        <f>IF(N283&gt;1,"Y","N")</f>
        <v>Y</v>
      </c>
      <c r="AI283" s="1" t="str">
        <f>IF(O283&gt;1,"Y","N")</f>
        <v>Y</v>
      </c>
      <c r="AJ283" s="1" t="str">
        <f>CONCATENATE(AF283,AG283,D283,AH283,AI283)</f>
        <v>YYx176xYY</v>
      </c>
    </row>
    <row r="284" spans="1:36" s="1" customFormat="1" x14ac:dyDescent="0.25">
      <c r="A284" s="31">
        <v>42786</v>
      </c>
      <c r="B284" s="24"/>
      <c r="C284" s="23" t="s">
        <v>697</v>
      </c>
      <c r="D284" s="22" t="s">
        <v>696</v>
      </c>
      <c r="E284" s="21">
        <v>0.33</v>
      </c>
      <c r="G284" s="20"/>
      <c r="H284" s="19">
        <f>E284/0.03844</f>
        <v>8.5848074921956297</v>
      </c>
      <c r="I284" s="18">
        <f>J284/100*4</f>
        <v>0.96</v>
      </c>
      <c r="J284" s="17">
        <v>24</v>
      </c>
      <c r="K284" s="16">
        <f>IF(J284&gt;1,J284-H284-I284,0)</f>
        <v>14.455192507804369</v>
      </c>
      <c r="L284" s="15">
        <v>42803</v>
      </c>
      <c r="M284" s="14"/>
      <c r="N284" s="29">
        <v>42937</v>
      </c>
      <c r="O284" s="12">
        <v>42940</v>
      </c>
      <c r="P284" s="11" t="s">
        <v>2752</v>
      </c>
      <c r="Q284" s="10"/>
      <c r="R284" s="10"/>
      <c r="S284" s="10"/>
      <c r="T284" s="10"/>
      <c r="U284" s="9">
        <v>6899792251</v>
      </c>
      <c r="V284" s="8"/>
      <c r="W284" s="7">
        <v>980</v>
      </c>
      <c r="X284" s="4"/>
      <c r="Y284" s="6">
        <v>24</v>
      </c>
      <c r="Z284" s="5">
        <f>IF(Y284&gt;0,Y284-J284,".")</f>
        <v>0</v>
      </c>
      <c r="AA284" s="4">
        <f>IF(J284=0,H284,0)</f>
        <v>0</v>
      </c>
      <c r="AB284" s="4">
        <f>IF(L284=0,H284,0)</f>
        <v>0</v>
      </c>
      <c r="AC284" s="4"/>
      <c r="AD284" s="3"/>
      <c r="AE284" s="2" t="str">
        <f ca="1">IF(AND(N284&gt;1,(N284+$AE$3+O284)&lt;$B$3),$B$3-N284+1111111,".")</f>
        <v>.</v>
      </c>
      <c r="AF284" s="1" t="str">
        <f>IF(A284&gt;1,"Y","N")</f>
        <v>Y</v>
      </c>
      <c r="AG284" s="1" t="str">
        <f>IF(L284&gt;1,"Y","N")</f>
        <v>Y</v>
      </c>
      <c r="AH284" s="1" t="str">
        <f>IF(N284&gt;1,"Y","N")</f>
        <v>Y</v>
      </c>
      <c r="AI284" s="1" t="str">
        <f>IF(O284&gt;1,"Y","N")</f>
        <v>Y</v>
      </c>
      <c r="AJ284" s="1" t="str">
        <f>CONCATENATE(AF284,AG284,D284,AH284,AI284)</f>
        <v>YYx176xYY</v>
      </c>
    </row>
    <row r="285" spans="1:36" s="1" customFormat="1" x14ac:dyDescent="0.25">
      <c r="A285" s="31">
        <v>42786</v>
      </c>
      <c r="B285" s="24"/>
      <c r="C285" s="23" t="s">
        <v>697</v>
      </c>
      <c r="D285" s="22" t="s">
        <v>696</v>
      </c>
      <c r="E285" s="21">
        <v>0.33</v>
      </c>
      <c r="G285" s="20"/>
      <c r="H285" s="19">
        <f>E285/0.03844</f>
        <v>8.5848074921956297</v>
      </c>
      <c r="I285" s="18">
        <f>J285/100*4</f>
        <v>0.96</v>
      </c>
      <c r="J285" s="17">
        <v>24</v>
      </c>
      <c r="K285" s="16">
        <f>IF(J285&gt;1,J285-H285-I285,0)</f>
        <v>14.455192507804369</v>
      </c>
      <c r="L285" s="15">
        <v>42803</v>
      </c>
      <c r="M285" s="14"/>
      <c r="N285" s="29">
        <v>42975</v>
      </c>
      <c r="O285" s="12">
        <v>42975</v>
      </c>
      <c r="P285" s="11" t="s">
        <v>2268</v>
      </c>
      <c r="Q285" s="10"/>
      <c r="R285" s="10"/>
      <c r="S285" s="10"/>
      <c r="T285" s="10"/>
      <c r="U285" s="9">
        <v>6908405879</v>
      </c>
      <c r="V285" s="8"/>
      <c r="W285" s="7">
        <v>1085</v>
      </c>
      <c r="X285" s="4"/>
      <c r="Y285" s="6">
        <v>24</v>
      </c>
      <c r="Z285" s="5">
        <f>IF(Y285&gt;0,Y285-J285,".")</f>
        <v>0</v>
      </c>
      <c r="AA285" s="4">
        <f>IF(J285=0,H285,0)</f>
        <v>0</v>
      </c>
      <c r="AB285" s="4">
        <f>IF(L285=0,H285,0)</f>
        <v>0</v>
      </c>
      <c r="AC285" s="4"/>
      <c r="AD285" s="3"/>
      <c r="AE285" s="2" t="str">
        <f ca="1">IF(AND(N285&gt;1,(N285+$AE$3+O285)&lt;$B$3),$B$3-N285+1111111,".")</f>
        <v>.</v>
      </c>
      <c r="AF285" s="1" t="str">
        <f>IF(A285&gt;1,"Y","N")</f>
        <v>Y</v>
      </c>
      <c r="AG285" s="1" t="str">
        <f>IF(L285&gt;1,"Y","N")</f>
        <v>Y</v>
      </c>
      <c r="AH285" s="1" t="str">
        <f>IF(N285&gt;1,"Y","N")</f>
        <v>Y</v>
      </c>
      <c r="AI285" s="1" t="str">
        <f>IF(O285&gt;1,"Y","N")</f>
        <v>Y</v>
      </c>
      <c r="AJ285" s="1" t="str">
        <f>CONCATENATE(AF285,AG285,D285,AH285,AI285)</f>
        <v>YYx176xYY</v>
      </c>
    </row>
    <row r="286" spans="1:36" s="1" customFormat="1" x14ac:dyDescent="0.25">
      <c r="A286" s="31">
        <v>42786</v>
      </c>
      <c r="B286" s="24"/>
      <c r="C286" s="23" t="s">
        <v>697</v>
      </c>
      <c r="D286" s="22" t="s">
        <v>696</v>
      </c>
      <c r="E286" s="21">
        <v>0.33</v>
      </c>
      <c r="G286" s="20"/>
      <c r="H286" s="19">
        <f>E286/0.03844</f>
        <v>8.5848074921956297</v>
      </c>
      <c r="I286" s="18">
        <f>J286/100*4</f>
        <v>0.96</v>
      </c>
      <c r="J286" s="17">
        <v>24</v>
      </c>
      <c r="K286" s="16">
        <f>IF(J286&gt;1,J286-H286-I286,0)</f>
        <v>14.455192507804369</v>
      </c>
      <c r="L286" s="15">
        <v>42803</v>
      </c>
      <c r="M286" s="14"/>
      <c r="N286" s="29">
        <v>43006</v>
      </c>
      <c r="O286" s="12">
        <v>43007</v>
      </c>
      <c r="P286" s="11" t="s">
        <v>1785</v>
      </c>
      <c r="Q286" s="10"/>
      <c r="R286" s="10"/>
      <c r="S286" s="10"/>
      <c r="T286" s="10"/>
      <c r="U286" s="9">
        <v>6908405879</v>
      </c>
      <c r="V286" s="8"/>
      <c r="W286" s="7">
        <v>1185</v>
      </c>
      <c r="X286" s="4"/>
      <c r="Y286" s="6">
        <v>24</v>
      </c>
      <c r="Z286" s="5">
        <f>IF(Y286&gt;0,Y286-J286,".")</f>
        <v>0</v>
      </c>
      <c r="AA286" s="4">
        <f>IF(J286=0,H286,0)</f>
        <v>0</v>
      </c>
      <c r="AB286" s="4">
        <f>IF(L286=0,H286,0)</f>
        <v>0</v>
      </c>
      <c r="AC286" s="4"/>
      <c r="AD286" s="3"/>
      <c r="AE286" s="2" t="str">
        <f ca="1">IF(AND(N286&gt;1,(N286+$AE$3+O286)&lt;$B$3),$B$3-N286+1111111,".")</f>
        <v>.</v>
      </c>
      <c r="AF286" s="1" t="str">
        <f>IF(A286&gt;1,"Y","N")</f>
        <v>Y</v>
      </c>
      <c r="AG286" s="1" t="str">
        <f>IF(L286&gt;1,"Y","N")</f>
        <v>Y</v>
      </c>
      <c r="AH286" s="1" t="str">
        <f>IF(N286&gt;1,"Y","N")</f>
        <v>Y</v>
      </c>
      <c r="AI286" s="1" t="str">
        <f>IF(O286&gt;1,"Y","N")</f>
        <v>Y</v>
      </c>
      <c r="AJ286" s="1" t="str">
        <f>CONCATENATE(AF286,AG286,D286,AH286,AI286)</f>
        <v>YYx176xYY</v>
      </c>
    </row>
    <row r="287" spans="1:36" s="1" customFormat="1" x14ac:dyDescent="0.25">
      <c r="A287" s="31">
        <v>42786</v>
      </c>
      <c r="B287" s="24"/>
      <c r="C287" s="23" t="s">
        <v>697</v>
      </c>
      <c r="D287" s="22" t="s">
        <v>696</v>
      </c>
      <c r="E287" s="21">
        <v>0.33</v>
      </c>
      <c r="G287" s="20"/>
      <c r="H287" s="19">
        <f>E287/0.03844</f>
        <v>8.5848074921956297</v>
      </c>
      <c r="I287" s="18">
        <f>J287/100*4</f>
        <v>0.96</v>
      </c>
      <c r="J287" s="17">
        <v>24</v>
      </c>
      <c r="K287" s="16">
        <f>IF(J287&gt;1,J287-H287-I287,0)</f>
        <v>14.455192507804369</v>
      </c>
      <c r="L287" s="15">
        <v>42803</v>
      </c>
      <c r="M287" s="14"/>
      <c r="N287" s="29">
        <v>43006</v>
      </c>
      <c r="O287" s="12">
        <v>43007</v>
      </c>
      <c r="P287" s="11" t="s">
        <v>1785</v>
      </c>
      <c r="Q287" s="10"/>
      <c r="R287" s="10"/>
      <c r="S287" s="10"/>
      <c r="T287" s="10"/>
      <c r="U287" s="9"/>
      <c r="V287" s="8"/>
      <c r="W287" s="7">
        <v>1185</v>
      </c>
      <c r="X287" s="4"/>
      <c r="Y287" s="6">
        <v>24</v>
      </c>
      <c r="Z287" s="5">
        <f>IF(Y287&gt;0,Y287-J287,".")</f>
        <v>0</v>
      </c>
      <c r="AA287" s="4">
        <f>IF(J287=0,H287,0)</f>
        <v>0</v>
      </c>
      <c r="AB287" s="4">
        <f>IF(L287=0,H287,0)</f>
        <v>0</v>
      </c>
      <c r="AC287" s="4"/>
      <c r="AD287" s="3"/>
      <c r="AE287" s="2" t="str">
        <f ca="1">IF(AND(N287&gt;1,(N287+$AE$3+O287)&lt;$B$3),$B$3-N287+1111111,".")</f>
        <v>.</v>
      </c>
      <c r="AF287" s="1" t="str">
        <f>IF(A287&gt;1,"Y","N")</f>
        <v>Y</v>
      </c>
      <c r="AG287" s="1" t="str">
        <f>IF(L287&gt;1,"Y","N")</f>
        <v>Y</v>
      </c>
      <c r="AH287" s="1" t="str">
        <f>IF(N287&gt;1,"Y","N")</f>
        <v>Y</v>
      </c>
      <c r="AI287" s="1" t="str">
        <f>IF(O287&gt;1,"Y","N")</f>
        <v>Y</v>
      </c>
      <c r="AJ287" s="1" t="str">
        <f>CONCATENATE(AF287,AG287,D287,AH287,AI287)</f>
        <v>YYx176xYY</v>
      </c>
    </row>
    <row r="288" spans="1:36" s="1" customFormat="1" x14ac:dyDescent="0.25">
      <c r="A288" s="31">
        <v>42786</v>
      </c>
      <c r="B288" s="24"/>
      <c r="C288" s="23" t="s">
        <v>697</v>
      </c>
      <c r="D288" s="22" t="s">
        <v>696</v>
      </c>
      <c r="E288" s="21">
        <v>0.33</v>
      </c>
      <c r="G288" s="20"/>
      <c r="H288" s="19">
        <f>E288/0.03844</f>
        <v>8.5848074921956297</v>
      </c>
      <c r="I288" s="18">
        <f>J288/100*4</f>
        <v>0.96</v>
      </c>
      <c r="J288" s="17">
        <v>24</v>
      </c>
      <c r="K288" s="16">
        <f>IF(J288&gt;1,J288-H288-I288,0)</f>
        <v>14.455192507804369</v>
      </c>
      <c r="L288" s="15">
        <v>42803</v>
      </c>
      <c r="M288" s="14"/>
      <c r="N288" s="29">
        <v>43068</v>
      </c>
      <c r="O288" s="12">
        <v>43068</v>
      </c>
      <c r="P288" s="11" t="s">
        <v>95</v>
      </c>
      <c r="Q288" s="10"/>
      <c r="R288" s="10"/>
      <c r="S288" s="10"/>
      <c r="T288" s="10"/>
      <c r="U288" s="9">
        <v>6908405879</v>
      </c>
      <c r="V288" s="8"/>
      <c r="W288" s="7">
        <v>1397</v>
      </c>
      <c r="X288" s="4"/>
      <c r="Y288" s="6">
        <v>24</v>
      </c>
      <c r="Z288" s="5">
        <f>IF(Y288&gt;0,Y288-J288,".")</f>
        <v>0</v>
      </c>
      <c r="AA288" s="4">
        <f>IF(J288=0,H288,0)</f>
        <v>0</v>
      </c>
      <c r="AB288" s="4">
        <f>IF(L288=0,H288,0)</f>
        <v>0</v>
      </c>
      <c r="AC288" s="4"/>
      <c r="AD288" s="3"/>
      <c r="AE288" s="2" t="str">
        <f ca="1">IF(AND(N288&gt;1,(N288+$AE$3+O288)&lt;$B$3),$B$3-N288+1111111,".")</f>
        <v>.</v>
      </c>
      <c r="AF288" s="1" t="str">
        <f>IF(A288&gt;1,"Y","N")</f>
        <v>Y</v>
      </c>
      <c r="AG288" s="1" t="str">
        <f>IF(L288&gt;1,"Y","N")</f>
        <v>Y</v>
      </c>
      <c r="AH288" s="1" t="str">
        <f>IF(N288&gt;1,"Y","N")</f>
        <v>Y</v>
      </c>
      <c r="AI288" s="1" t="str">
        <f>IF(O288&gt;1,"Y","N")</f>
        <v>Y</v>
      </c>
      <c r="AJ288" s="1" t="str">
        <f>CONCATENATE(AF288,AG288,D288,AH288,AI288)</f>
        <v>YYx176xYY</v>
      </c>
    </row>
    <row r="289" spans="1:36" s="1" customFormat="1" x14ac:dyDescent="0.25">
      <c r="A289" s="31">
        <v>42786</v>
      </c>
      <c r="B289" s="24"/>
      <c r="C289" s="23" t="s">
        <v>697</v>
      </c>
      <c r="D289" s="22" t="s">
        <v>696</v>
      </c>
      <c r="E289" s="21">
        <v>0.33</v>
      </c>
      <c r="G289" s="20"/>
      <c r="H289" s="19">
        <f>E289/0.03844</f>
        <v>8.5848074921956297</v>
      </c>
      <c r="I289" s="18">
        <f>J289/100*4</f>
        <v>0.96</v>
      </c>
      <c r="J289" s="17">
        <v>24</v>
      </c>
      <c r="K289" s="16">
        <f>IF(J289&gt;1,J289-H289-I289,0)</f>
        <v>14.455192507804369</v>
      </c>
      <c r="L289" s="15">
        <v>42803</v>
      </c>
      <c r="M289" s="14"/>
      <c r="N289" s="29">
        <v>43068</v>
      </c>
      <c r="O289" s="12">
        <v>43068</v>
      </c>
      <c r="P289" s="11" t="s">
        <v>95</v>
      </c>
      <c r="Q289" s="10"/>
      <c r="R289" s="10"/>
      <c r="S289" s="10"/>
      <c r="T289" s="10"/>
      <c r="U289" s="9"/>
      <c r="V289" s="8"/>
      <c r="W289" s="7">
        <v>1397</v>
      </c>
      <c r="X289" s="4"/>
      <c r="Y289" s="6">
        <v>24</v>
      </c>
      <c r="Z289" s="5">
        <f>IF(Y289&gt;0,Y289-J289,".")</f>
        <v>0</v>
      </c>
      <c r="AA289" s="4">
        <f>IF(J289=0,H289,0)</f>
        <v>0</v>
      </c>
      <c r="AB289" s="4">
        <f>IF(L289=0,H289,0)</f>
        <v>0</v>
      </c>
      <c r="AC289" s="4"/>
      <c r="AD289" s="3"/>
      <c r="AE289" s="2" t="str">
        <f ca="1">IF(AND(N289&gt;1,(N289+$AE$3+O289)&lt;$B$3),$B$3-N289+1111111,".")</f>
        <v>.</v>
      </c>
      <c r="AF289" s="1" t="str">
        <f>IF(A289&gt;1,"Y","N")</f>
        <v>Y</v>
      </c>
      <c r="AG289" s="1" t="str">
        <f>IF(L289&gt;1,"Y","N")</f>
        <v>Y</v>
      </c>
      <c r="AH289" s="1" t="str">
        <f>IF(N289&gt;1,"Y","N")</f>
        <v>Y</v>
      </c>
      <c r="AI289" s="1" t="str">
        <f>IF(O289&gt;1,"Y","N")</f>
        <v>Y</v>
      </c>
      <c r="AJ289" s="1" t="str">
        <f>CONCATENATE(AF289,AG289,D289,AH289,AI289)</f>
        <v>YYx176xYY</v>
      </c>
    </row>
    <row r="290" spans="1:36" s="1" customFormat="1" x14ac:dyDescent="0.25">
      <c r="A290" s="31">
        <v>42437</v>
      </c>
      <c r="B290" s="24"/>
      <c r="C290" s="23" t="s">
        <v>2088</v>
      </c>
      <c r="D290" s="22" t="s">
        <v>2087</v>
      </c>
      <c r="E290" s="21">
        <v>0.27</v>
      </c>
      <c r="G290" s="20"/>
      <c r="H290" s="19">
        <f>E290/0.03995</f>
        <v>6.7584480600750947</v>
      </c>
      <c r="I290" s="32">
        <f>J290/100*4</f>
        <v>1</v>
      </c>
      <c r="J290" s="17">
        <v>25</v>
      </c>
      <c r="K290" s="16">
        <f>IF(J290&gt;1,J290-H290-I290,0)</f>
        <v>17.241551939924904</v>
      </c>
      <c r="L290" s="15">
        <v>42461</v>
      </c>
      <c r="M290" s="14"/>
      <c r="N290" s="29">
        <v>42749</v>
      </c>
      <c r="O290" s="12">
        <v>42751</v>
      </c>
      <c r="P290" s="11" t="s">
        <v>6627</v>
      </c>
      <c r="Q290" s="10" t="s">
        <v>6633</v>
      </c>
      <c r="R290" s="10" t="s">
        <v>6632</v>
      </c>
      <c r="S290" s="10" t="s">
        <v>6631</v>
      </c>
      <c r="T290" s="10" t="s">
        <v>6630</v>
      </c>
      <c r="U290" s="9" t="s">
        <v>6629</v>
      </c>
      <c r="V290" s="8"/>
      <c r="W290" s="7">
        <v>112</v>
      </c>
      <c r="X290" s="4"/>
      <c r="Y290" s="6">
        <v>25</v>
      </c>
      <c r="Z290" s="5">
        <f>IF(Y290&gt;0,Y290-J290,".")</f>
        <v>0</v>
      </c>
      <c r="AA290" s="4">
        <f>IF(J290=0,H290,0)</f>
        <v>0</v>
      </c>
      <c r="AB290" s="4">
        <f>IF(L290=0,H290,0)</f>
        <v>0</v>
      </c>
      <c r="AC290" s="4"/>
      <c r="AD290" s="3"/>
      <c r="AE290" s="2" t="str">
        <f ca="1">IF(AND(N290&gt;1,(N290+$AE$3+O290)&lt;$B$3),$B$3-N290+1111111,".")</f>
        <v>.</v>
      </c>
      <c r="AF290" s="1" t="str">
        <f>IF(A290&gt;1,"Y","N")</f>
        <v>Y</v>
      </c>
      <c r="AG290" s="1" t="str">
        <f>IF(L290&gt;1,"Y","N")</f>
        <v>Y</v>
      </c>
      <c r="AH290" s="1" t="str">
        <f>IF(N290&gt;1,"Y","N")</f>
        <v>Y</v>
      </c>
      <c r="AI290" s="1" t="str">
        <f>IF(O290&gt;1,"Y","N")</f>
        <v>Y</v>
      </c>
      <c r="AJ290" s="1" t="str">
        <f>CONCATENATE(AF290,AG290,D290,AH290,AI290)</f>
        <v>YYx32xYY</v>
      </c>
    </row>
    <row r="291" spans="1:36" s="1" customFormat="1" x14ac:dyDescent="0.25">
      <c r="A291" s="31">
        <v>42437</v>
      </c>
      <c r="B291" s="24"/>
      <c r="C291" s="23" t="s">
        <v>2088</v>
      </c>
      <c r="D291" s="22" t="s">
        <v>2087</v>
      </c>
      <c r="E291" s="21">
        <v>0.27</v>
      </c>
      <c r="G291" s="20"/>
      <c r="H291" s="19">
        <f>E291/0.03995</f>
        <v>6.7584480600750947</v>
      </c>
      <c r="I291" s="32">
        <f>J291/100*4</f>
        <v>1</v>
      </c>
      <c r="J291" s="17">
        <v>25</v>
      </c>
      <c r="K291" s="16">
        <f>IF(J291&gt;1,J291-H291-I291,0)</f>
        <v>17.241551939924904</v>
      </c>
      <c r="L291" s="15">
        <v>42461</v>
      </c>
      <c r="M291" s="14"/>
      <c r="N291" s="29">
        <v>42788</v>
      </c>
      <c r="O291" s="12">
        <v>42789</v>
      </c>
      <c r="P291" s="11" t="s">
        <v>1945</v>
      </c>
      <c r="Q291" s="10"/>
      <c r="R291" s="10"/>
      <c r="S291" s="10"/>
      <c r="T291" s="10"/>
      <c r="U291" s="9"/>
      <c r="V291" s="8"/>
      <c r="W291" s="7">
        <v>1516</v>
      </c>
      <c r="X291" s="4"/>
      <c r="Y291" s="6">
        <v>25</v>
      </c>
      <c r="Z291" s="5">
        <f>IF(Y291&gt;0,Y291-J291,".")</f>
        <v>0</v>
      </c>
      <c r="AA291" s="4">
        <f>IF(J291=0,H291,0)</f>
        <v>0</v>
      </c>
      <c r="AB291" s="4">
        <f>IF(L291=0,H291,0)</f>
        <v>0</v>
      </c>
      <c r="AC291" s="4"/>
      <c r="AD291" s="3"/>
      <c r="AE291" s="2" t="str">
        <f ca="1">IF(AND(N291&gt;1,(N291+$AE$3+O291)&lt;$B$3),$B$3-N291+1111111,".")</f>
        <v>.</v>
      </c>
      <c r="AF291" s="1" t="str">
        <f>IF(A291&gt;1,"Y","N")</f>
        <v>Y</v>
      </c>
      <c r="AG291" s="1" t="str">
        <f>IF(L291&gt;1,"Y","N")</f>
        <v>Y</v>
      </c>
      <c r="AH291" s="1" t="str">
        <f>IF(N291&gt;1,"Y","N")</f>
        <v>Y</v>
      </c>
      <c r="AI291" s="1" t="str">
        <f>IF(O291&gt;1,"Y","N")</f>
        <v>Y</v>
      </c>
      <c r="AJ291" s="1" t="str">
        <f>CONCATENATE(AF291,AG291,D291,AH291,AI291)</f>
        <v>YYx32xYY</v>
      </c>
    </row>
    <row r="292" spans="1:36" s="1" customFormat="1" x14ac:dyDescent="0.25">
      <c r="A292" s="31">
        <v>42495</v>
      </c>
      <c r="B292" s="24"/>
      <c r="C292" s="23" t="s">
        <v>5098</v>
      </c>
      <c r="D292" s="22" t="s">
        <v>5097</v>
      </c>
      <c r="E292" s="21">
        <v>0.15</v>
      </c>
      <c r="G292" s="20"/>
      <c r="H292" s="19">
        <f>E292/0.04188</f>
        <v>3.5816618911174785</v>
      </c>
      <c r="I292" s="18">
        <f>J292/100*4</f>
        <v>1</v>
      </c>
      <c r="J292" s="17">
        <v>25</v>
      </c>
      <c r="K292" s="16">
        <f>IF(J292&gt;1,J292-H292-I292,0)</f>
        <v>20.418338108882523</v>
      </c>
      <c r="L292" s="15">
        <v>42519</v>
      </c>
      <c r="M292" s="14"/>
      <c r="N292" s="29">
        <v>42814</v>
      </c>
      <c r="O292" s="12">
        <v>42814</v>
      </c>
      <c r="P292" s="11" t="s">
        <v>5096</v>
      </c>
      <c r="Q292" s="10"/>
      <c r="R292" s="10"/>
      <c r="S292" s="10"/>
      <c r="T292" s="10"/>
      <c r="U292" s="9"/>
      <c r="V292" s="8"/>
      <c r="W292" s="7">
        <v>459</v>
      </c>
      <c r="X292" s="4"/>
      <c r="Y292" s="6">
        <v>25</v>
      </c>
      <c r="Z292" s="5">
        <f>IF(Y292&gt;0,Y292-J292,".")</f>
        <v>0</v>
      </c>
      <c r="AA292" s="4">
        <f>IF(J292=0,H292,0)</f>
        <v>0</v>
      </c>
      <c r="AB292" s="4">
        <f>IF(L292=0,H292,0)</f>
        <v>0</v>
      </c>
      <c r="AC292" s="4"/>
      <c r="AD292" s="3"/>
      <c r="AE292" s="2" t="str">
        <f ca="1">IF(AND(N292&gt;1,(N292+$AE$3+O292)&lt;$B$3),$B$3-N292+1111111,".")</f>
        <v>.</v>
      </c>
      <c r="AF292" s="1" t="str">
        <f>IF(A292&gt;1,"Y","N")</f>
        <v>Y</v>
      </c>
      <c r="AG292" s="1" t="str">
        <f>IF(L292&gt;1,"Y","N")</f>
        <v>Y</v>
      </c>
      <c r="AH292" s="1" t="str">
        <f>IF(N292&gt;1,"Y","N")</f>
        <v>Y</v>
      </c>
      <c r="AI292" s="1" t="str">
        <f>IF(O292&gt;1,"Y","N")</f>
        <v>Y</v>
      </c>
      <c r="AJ292" s="1" t="str">
        <f>CONCATENATE(AF292,AG292,D292,AH292,AI292)</f>
        <v>YYx265xYY</v>
      </c>
    </row>
    <row r="293" spans="1:36" s="1" customFormat="1" x14ac:dyDescent="0.25">
      <c r="A293" s="31">
        <v>42437</v>
      </c>
      <c r="B293" s="24"/>
      <c r="C293" s="23" t="s">
        <v>2088</v>
      </c>
      <c r="D293" s="22" t="s">
        <v>2087</v>
      </c>
      <c r="E293" s="21">
        <v>0.27</v>
      </c>
      <c r="G293" s="20"/>
      <c r="H293" s="19">
        <f>E293/0.03995</f>
        <v>6.7584480600750947</v>
      </c>
      <c r="I293" s="32">
        <f>J293/100*4</f>
        <v>1</v>
      </c>
      <c r="J293" s="17">
        <v>25</v>
      </c>
      <c r="K293" s="16">
        <f>IF(J293&gt;1,J293-H293-I293,0)</f>
        <v>17.241551939924904</v>
      </c>
      <c r="L293" s="15">
        <v>42461</v>
      </c>
      <c r="M293" s="14"/>
      <c r="N293" s="29">
        <v>42864</v>
      </c>
      <c r="O293" s="12">
        <v>42864</v>
      </c>
      <c r="P293" s="11" t="s">
        <v>4035</v>
      </c>
      <c r="Q293" s="10"/>
      <c r="R293" s="10"/>
      <c r="S293" s="10"/>
      <c r="T293" s="10"/>
      <c r="U293" s="9">
        <v>6809729587</v>
      </c>
      <c r="V293" s="8"/>
      <c r="W293" s="7">
        <v>703</v>
      </c>
      <c r="X293" s="4"/>
      <c r="Y293" s="6">
        <v>25</v>
      </c>
      <c r="Z293" s="5">
        <f>IF(Y293&gt;0,Y293-J293,".")</f>
        <v>0</v>
      </c>
      <c r="AA293" s="4">
        <f>IF(J293=0,H293,0)</f>
        <v>0</v>
      </c>
      <c r="AB293" s="4">
        <f>IF(L293=0,H293,0)</f>
        <v>0</v>
      </c>
      <c r="AC293" s="4"/>
      <c r="AD293" s="3"/>
      <c r="AE293" s="2" t="str">
        <f ca="1">IF(AND(N293&gt;1,(N293+$AE$3+O293)&lt;$B$3),$B$3-N293+1111111,".")</f>
        <v>.</v>
      </c>
      <c r="AF293" s="1" t="str">
        <f>IF(A293&gt;1,"Y","N")</f>
        <v>Y</v>
      </c>
      <c r="AG293" s="1" t="str">
        <f>IF(L293&gt;1,"Y","N")</f>
        <v>Y</v>
      </c>
      <c r="AH293" s="1" t="str">
        <f>IF(N293&gt;1,"Y","N")</f>
        <v>Y</v>
      </c>
      <c r="AI293" s="1" t="str">
        <f>IF(O293&gt;1,"Y","N")</f>
        <v>Y</v>
      </c>
      <c r="AJ293" s="1" t="str">
        <f>CONCATENATE(AF293,AG293,D293,AH293,AI293)</f>
        <v>YYx32xYY</v>
      </c>
    </row>
    <row r="294" spans="1:36" s="1" customFormat="1" x14ac:dyDescent="0.25">
      <c r="A294" s="31">
        <v>42437</v>
      </c>
      <c r="B294" s="24"/>
      <c r="C294" s="23" t="s">
        <v>2088</v>
      </c>
      <c r="D294" s="22" t="s">
        <v>2087</v>
      </c>
      <c r="E294" s="21">
        <v>0.27</v>
      </c>
      <c r="G294" s="20"/>
      <c r="H294" s="19">
        <f>E294/0.03995</f>
        <v>6.7584480600750947</v>
      </c>
      <c r="I294" s="32">
        <f>J294/100*4</f>
        <v>1</v>
      </c>
      <c r="J294" s="17">
        <v>25</v>
      </c>
      <c r="K294" s="16">
        <f>IF(J294&gt;1,J294-H294-I294,0)</f>
        <v>17.241551939924904</v>
      </c>
      <c r="L294" s="15">
        <v>42461</v>
      </c>
      <c r="M294" s="14"/>
      <c r="N294" s="29">
        <v>42904</v>
      </c>
      <c r="O294" s="12">
        <v>42904</v>
      </c>
      <c r="P294" s="11" t="s">
        <v>3293</v>
      </c>
      <c r="Q294" s="10"/>
      <c r="R294" s="10"/>
      <c r="S294" s="10"/>
      <c r="T294" s="10"/>
      <c r="U294" s="9">
        <v>6858565410</v>
      </c>
      <c r="V294" s="8"/>
      <c r="W294" s="7">
        <v>857</v>
      </c>
      <c r="X294" s="4"/>
      <c r="Y294" s="6">
        <v>25</v>
      </c>
      <c r="Z294" s="5">
        <f>IF(Y294&gt;0,Y294-J294,".")</f>
        <v>0</v>
      </c>
      <c r="AA294" s="4">
        <f>IF(J294=0,H294,0)</f>
        <v>0</v>
      </c>
      <c r="AB294" s="4">
        <f>IF(L294=0,H294,0)</f>
        <v>0</v>
      </c>
      <c r="AC294" s="4"/>
      <c r="AD294" s="3"/>
      <c r="AE294" s="2" t="str">
        <f ca="1">IF(AND(N294&gt;1,(N294+$AE$3+O294)&lt;$B$3),$B$3-N294+1111111,".")</f>
        <v>.</v>
      </c>
      <c r="AF294" s="1" t="str">
        <f>IF(A294&gt;1,"Y","N")</f>
        <v>Y</v>
      </c>
      <c r="AG294" s="1" t="str">
        <f>IF(L294&gt;1,"Y","N")</f>
        <v>Y</v>
      </c>
      <c r="AH294" s="1" t="str">
        <f>IF(N294&gt;1,"Y","N")</f>
        <v>Y</v>
      </c>
      <c r="AI294" s="1" t="str">
        <f>IF(O294&gt;1,"Y","N")</f>
        <v>Y</v>
      </c>
      <c r="AJ294" s="1" t="str">
        <f>CONCATENATE(AF294,AG294,D294,AH294,AI294)</f>
        <v>YYx32xYY</v>
      </c>
    </row>
    <row r="295" spans="1:36" s="1" customFormat="1" x14ac:dyDescent="0.25">
      <c r="A295" s="31">
        <v>42437</v>
      </c>
      <c r="B295" s="24"/>
      <c r="C295" s="23" t="s">
        <v>2088</v>
      </c>
      <c r="D295" s="22" t="s">
        <v>2087</v>
      </c>
      <c r="E295" s="21">
        <v>0.27</v>
      </c>
      <c r="G295" s="20"/>
      <c r="H295" s="19">
        <f>E295/0.03995</f>
        <v>6.7584480600750947</v>
      </c>
      <c r="I295" s="32">
        <f>J295/100*4</f>
        <v>1</v>
      </c>
      <c r="J295" s="17">
        <v>25</v>
      </c>
      <c r="K295" s="16">
        <f>IF(J295&gt;1,J295-H295-I295,0)</f>
        <v>17.241551939924904</v>
      </c>
      <c r="L295" s="15">
        <v>42461</v>
      </c>
      <c r="M295" s="14"/>
      <c r="N295" s="29">
        <v>42904</v>
      </c>
      <c r="O295" s="12">
        <v>42904</v>
      </c>
      <c r="P295" s="11" t="s">
        <v>3293</v>
      </c>
      <c r="Q295" s="10"/>
      <c r="R295" s="10"/>
      <c r="S295" s="10"/>
      <c r="T295" s="10"/>
      <c r="U295" s="9"/>
      <c r="V295" s="8"/>
      <c r="W295" s="7">
        <v>857</v>
      </c>
      <c r="X295" s="4"/>
      <c r="Y295" s="6">
        <v>25</v>
      </c>
      <c r="Z295" s="5">
        <f>IF(Y295&gt;0,Y295-J295,".")</f>
        <v>0</v>
      </c>
      <c r="AA295" s="4">
        <f>IF(J295=0,H295,0)</f>
        <v>0</v>
      </c>
      <c r="AB295" s="4">
        <f>IF(L295=0,H295,0)</f>
        <v>0</v>
      </c>
      <c r="AC295" s="4"/>
      <c r="AD295" s="3"/>
      <c r="AE295" s="2" t="str">
        <f ca="1">IF(AND(N295&gt;1,(N295+$AE$3+O295)&lt;$B$3),$B$3-N295+1111111,".")</f>
        <v>.</v>
      </c>
      <c r="AF295" s="1" t="str">
        <f>IF(A295&gt;1,"Y","N")</f>
        <v>Y</v>
      </c>
      <c r="AG295" s="1" t="str">
        <f>IF(L295&gt;1,"Y","N")</f>
        <v>Y</v>
      </c>
      <c r="AH295" s="1" t="str">
        <f>IF(N295&gt;1,"Y","N")</f>
        <v>Y</v>
      </c>
      <c r="AI295" s="1" t="str">
        <f>IF(O295&gt;1,"Y","N")</f>
        <v>Y</v>
      </c>
      <c r="AJ295" s="1" t="str">
        <f>CONCATENATE(AF295,AG295,D295,AH295,AI295)</f>
        <v>YYx32xYY</v>
      </c>
    </row>
    <row r="296" spans="1:36" s="1" customFormat="1" x14ac:dyDescent="0.25">
      <c r="A296" s="31">
        <v>42778</v>
      </c>
      <c r="B296" s="24" t="s">
        <v>4589</v>
      </c>
      <c r="C296" s="23" t="s">
        <v>187</v>
      </c>
      <c r="D296" s="22" t="s">
        <v>186</v>
      </c>
      <c r="E296" s="21">
        <v>0.56000000000000005</v>
      </c>
      <c r="G296" s="20"/>
      <c r="H296" s="19">
        <f>E296/0.03851</f>
        <v>14.541677486367178</v>
      </c>
      <c r="I296" s="18">
        <f>J296/100*4</f>
        <v>1.08</v>
      </c>
      <c r="J296" s="17">
        <v>27</v>
      </c>
      <c r="K296" s="16">
        <f>IF(J296&gt;1,J296-H296-I296,0)</f>
        <v>11.378322513632822</v>
      </c>
      <c r="L296" s="15">
        <v>42797</v>
      </c>
      <c r="M296" s="14"/>
      <c r="N296" s="29">
        <v>42838</v>
      </c>
      <c r="O296" s="12">
        <v>42842</v>
      </c>
      <c r="P296" s="11" t="s">
        <v>4588</v>
      </c>
      <c r="Q296" s="10"/>
      <c r="R296" s="10"/>
      <c r="S296" s="10"/>
      <c r="T296" s="10"/>
      <c r="U296" s="9">
        <v>6779614184</v>
      </c>
      <c r="V296" s="8"/>
      <c r="W296" s="7">
        <v>586</v>
      </c>
      <c r="X296" s="4"/>
      <c r="Y296" s="6">
        <v>27</v>
      </c>
      <c r="Z296" s="5">
        <f>IF(Y296&gt;0,Y296-J296,".")</f>
        <v>0</v>
      </c>
      <c r="AA296" s="4">
        <f>IF(J296=0,H296,0)</f>
        <v>0</v>
      </c>
      <c r="AB296" s="4">
        <f>IF(L296=0,H296,0)</f>
        <v>0</v>
      </c>
      <c r="AC296" s="4"/>
      <c r="AD296" s="3"/>
      <c r="AE296" s="2" t="str">
        <f ca="1">IF(AND(N296&gt;1,(N296+$AE$3+O296)&lt;$B$3),$B$3-N296+1111111,".")</f>
        <v>.</v>
      </c>
      <c r="AF296" s="1" t="str">
        <f>IF(A296&gt;1,"Y","N")</f>
        <v>Y</v>
      </c>
      <c r="AG296" s="1" t="str">
        <f>IF(L296&gt;1,"Y","N")</f>
        <v>Y</v>
      </c>
      <c r="AH296" s="1" t="str">
        <f>IF(N296&gt;1,"Y","N")</f>
        <v>Y</v>
      </c>
      <c r="AI296" s="1" t="str">
        <f>IF(O296&gt;1,"Y","N")</f>
        <v>Y</v>
      </c>
      <c r="AJ296" s="1" t="str">
        <f>CONCATENATE(AF296,AG296,D296,AH296,AI296)</f>
        <v>YYx168xYY</v>
      </c>
    </row>
    <row r="297" spans="1:36" s="1" customFormat="1" x14ac:dyDescent="0.25">
      <c r="A297" s="31">
        <v>42778</v>
      </c>
      <c r="B297" s="24"/>
      <c r="C297" s="23" t="s">
        <v>187</v>
      </c>
      <c r="D297" s="22" t="s">
        <v>186</v>
      </c>
      <c r="E297" s="21">
        <v>0.56000000000000005</v>
      </c>
      <c r="G297" s="20"/>
      <c r="H297" s="19">
        <f>E297/0.03851</f>
        <v>14.541677486367178</v>
      </c>
      <c r="I297" s="18">
        <f>J297/100*4</f>
        <v>1.08</v>
      </c>
      <c r="J297" s="17">
        <v>27</v>
      </c>
      <c r="K297" s="16">
        <f>IF(J297&gt;1,J297-H297-I297,0)</f>
        <v>11.378322513632822</v>
      </c>
      <c r="L297" s="15">
        <v>42797</v>
      </c>
      <c r="M297" s="14"/>
      <c r="N297" s="29">
        <v>43087</v>
      </c>
      <c r="O297" s="12">
        <v>43087</v>
      </c>
      <c r="P297" s="11" t="s">
        <v>215</v>
      </c>
      <c r="Q297" s="10"/>
      <c r="R297" s="10"/>
      <c r="S297" s="10"/>
      <c r="T297" s="10"/>
      <c r="U297" s="9">
        <v>6909582354</v>
      </c>
      <c r="V297" s="8"/>
      <c r="W297" s="7">
        <v>1480</v>
      </c>
      <c r="X297" s="4"/>
      <c r="Y297" s="6">
        <v>27</v>
      </c>
      <c r="Z297" s="5">
        <f>IF(Y297&gt;0,Y297-J297,".")</f>
        <v>0</v>
      </c>
      <c r="AA297" s="4">
        <f>IF(J297=0,H297,0)</f>
        <v>0</v>
      </c>
      <c r="AB297" s="4">
        <f>IF(L297=0,H297,0)</f>
        <v>0</v>
      </c>
      <c r="AC297" s="4"/>
      <c r="AD297" s="3"/>
      <c r="AE297" s="2" t="str">
        <f ca="1">IF(AND(N297&gt;1,(N297+$AE$3+O297)&lt;$B$3),$B$3-N297+1111111,".")</f>
        <v>.</v>
      </c>
      <c r="AF297" s="1" t="str">
        <f>IF(A297&gt;1,"Y","N")</f>
        <v>Y</v>
      </c>
      <c r="AG297" s="1" t="str">
        <f>IF(L297&gt;1,"Y","N")</f>
        <v>Y</v>
      </c>
      <c r="AH297" s="1" t="str">
        <f>IF(N297&gt;1,"Y","N")</f>
        <v>Y</v>
      </c>
      <c r="AI297" s="1" t="str">
        <f>IF(O297&gt;1,"Y","N")</f>
        <v>Y</v>
      </c>
      <c r="AJ297" s="1" t="str">
        <f>CONCATENATE(AF297,AG297,D297,AH297,AI297)</f>
        <v>YYx168xYY</v>
      </c>
    </row>
    <row r="298" spans="1:36" s="1" customFormat="1" x14ac:dyDescent="0.25">
      <c r="A298" s="31">
        <v>42778</v>
      </c>
      <c r="B298" s="24"/>
      <c r="C298" s="23" t="s">
        <v>187</v>
      </c>
      <c r="D298" s="22" t="s">
        <v>186</v>
      </c>
      <c r="E298" s="21">
        <v>0.56000000000000005</v>
      </c>
      <c r="G298" s="20"/>
      <c r="H298" s="19">
        <f>E298/0.03851</f>
        <v>14.541677486367178</v>
      </c>
      <c r="I298" s="18">
        <f>J298/100*4</f>
        <v>1.08</v>
      </c>
      <c r="J298" s="17">
        <v>27</v>
      </c>
      <c r="K298" s="16">
        <f>IF(J298&gt;1,J298-H298-I298,0)</f>
        <v>11.378322513632822</v>
      </c>
      <c r="L298" s="15">
        <v>42797</v>
      </c>
      <c r="M298" s="14"/>
      <c r="N298" s="29">
        <v>43087</v>
      </c>
      <c r="O298" s="12">
        <v>43087</v>
      </c>
      <c r="P298" s="11" t="s">
        <v>215</v>
      </c>
      <c r="Q298" s="10"/>
      <c r="R298" s="10"/>
      <c r="S298" s="10"/>
      <c r="T298" s="10"/>
      <c r="U298" s="9"/>
      <c r="V298" s="8"/>
      <c r="W298" s="7">
        <v>1480</v>
      </c>
      <c r="X298" s="4"/>
      <c r="Y298" s="6">
        <v>27</v>
      </c>
      <c r="Z298" s="5">
        <f>IF(Y298&gt;0,Y298-J298,".")</f>
        <v>0</v>
      </c>
      <c r="AA298" s="4">
        <f>IF(J298=0,H298,0)</f>
        <v>0</v>
      </c>
      <c r="AB298" s="4">
        <f>IF(L298=0,H298,0)</f>
        <v>0</v>
      </c>
      <c r="AC298" s="4"/>
      <c r="AD298" s="3"/>
      <c r="AE298" s="2" t="str">
        <f ca="1">IF(AND(N298&gt;1,(N298+$AE$3+O298)&lt;$B$3),$B$3-N298+1111111,".")</f>
        <v>.</v>
      </c>
      <c r="AF298" s="1" t="str">
        <f>IF(A298&gt;1,"Y","N")</f>
        <v>Y</v>
      </c>
      <c r="AG298" s="1" t="str">
        <f>IF(L298&gt;1,"Y","N")</f>
        <v>Y</v>
      </c>
      <c r="AH298" s="1" t="str">
        <f>IF(N298&gt;1,"Y","N")</f>
        <v>Y</v>
      </c>
      <c r="AI298" s="1" t="str">
        <f>IF(O298&gt;1,"Y","N")</f>
        <v>Y</v>
      </c>
      <c r="AJ298" s="1" t="str">
        <f>CONCATENATE(AF298,AG298,D298,AH298,AI298)</f>
        <v>YYx168xYY</v>
      </c>
    </row>
    <row r="299" spans="1:36" s="1" customFormat="1" x14ac:dyDescent="0.25">
      <c r="A299" s="31">
        <v>42778</v>
      </c>
      <c r="B299" s="24"/>
      <c r="C299" s="23" t="s">
        <v>187</v>
      </c>
      <c r="D299" s="22" t="s">
        <v>186</v>
      </c>
      <c r="E299" s="21">
        <v>0.56000000000000005</v>
      </c>
      <c r="G299" s="20"/>
      <c r="H299" s="19">
        <f>E299/0.03851</f>
        <v>14.541677486367178</v>
      </c>
      <c r="I299" s="18">
        <f>J299/100*4</f>
        <v>1.08</v>
      </c>
      <c r="J299" s="17">
        <v>27</v>
      </c>
      <c r="K299" s="16">
        <f>IF(J299&gt;1,J299-H299-I299,0)</f>
        <v>11.378322513632822</v>
      </c>
      <c r="L299" s="15">
        <v>42797</v>
      </c>
      <c r="M299" s="14"/>
      <c r="N299" s="29">
        <v>43087</v>
      </c>
      <c r="O299" s="12">
        <v>43087</v>
      </c>
      <c r="P299" s="11" t="s">
        <v>215</v>
      </c>
      <c r="Q299" s="10"/>
      <c r="R299" s="10"/>
      <c r="S299" s="10"/>
      <c r="T299" s="10"/>
      <c r="U299" s="9"/>
      <c r="V299" s="8"/>
      <c r="W299" s="7">
        <v>1480</v>
      </c>
      <c r="X299" s="4"/>
      <c r="Y299" s="6">
        <v>27</v>
      </c>
      <c r="Z299" s="5">
        <f>IF(Y299&gt;0,Y299-J299,".")</f>
        <v>0</v>
      </c>
      <c r="AA299" s="4">
        <f>IF(J299=0,H299,0)</f>
        <v>0</v>
      </c>
      <c r="AB299" s="4">
        <f>IF(L299=0,H299,0)</f>
        <v>0</v>
      </c>
      <c r="AC299" s="4"/>
      <c r="AD299" s="3"/>
      <c r="AE299" s="2" t="str">
        <f ca="1">IF(AND(N299&gt;1,(N299+$AE$3+O299)&lt;$B$3),$B$3-N299+1111111,".")</f>
        <v>.</v>
      </c>
      <c r="AF299" s="1" t="str">
        <f>IF(A299&gt;1,"Y","N")</f>
        <v>Y</v>
      </c>
      <c r="AG299" s="1" t="str">
        <f>IF(L299&gt;1,"Y","N")</f>
        <v>Y</v>
      </c>
      <c r="AH299" s="1" t="str">
        <f>IF(N299&gt;1,"Y","N")</f>
        <v>Y</v>
      </c>
      <c r="AI299" s="1" t="str">
        <f>IF(O299&gt;1,"Y","N")</f>
        <v>Y</v>
      </c>
      <c r="AJ299" s="1" t="str">
        <f>CONCATENATE(AF299,AG299,D299,AH299,AI299)</f>
        <v>YYx168xYY</v>
      </c>
    </row>
    <row r="300" spans="1:36" s="1" customFormat="1" x14ac:dyDescent="0.25">
      <c r="A300" s="31">
        <v>42778</v>
      </c>
      <c r="B300" s="24"/>
      <c r="C300" s="23" t="s">
        <v>187</v>
      </c>
      <c r="D300" s="22" t="s">
        <v>186</v>
      </c>
      <c r="E300" s="21">
        <v>0.56000000000000005</v>
      </c>
      <c r="G300" s="20"/>
      <c r="H300" s="19">
        <f>E300/0.03851</f>
        <v>14.541677486367178</v>
      </c>
      <c r="I300" s="18">
        <f>J300/100*4</f>
        <v>1.08</v>
      </c>
      <c r="J300" s="17">
        <v>27</v>
      </c>
      <c r="K300" s="16">
        <f>IF(J300&gt;1,J300-H300-I300,0)</f>
        <v>11.378322513632822</v>
      </c>
      <c r="L300" s="15">
        <v>42797</v>
      </c>
      <c r="M300" s="14"/>
      <c r="N300" s="29">
        <v>43087</v>
      </c>
      <c r="O300" s="12">
        <v>43087</v>
      </c>
      <c r="P300" s="11" t="s">
        <v>215</v>
      </c>
      <c r="Q300" s="10"/>
      <c r="R300" s="10"/>
      <c r="S300" s="10"/>
      <c r="T300" s="10"/>
      <c r="U300" s="9"/>
      <c r="V300" s="8"/>
      <c r="W300" s="7">
        <v>1480</v>
      </c>
      <c r="X300" s="4"/>
      <c r="Y300" s="6">
        <v>27</v>
      </c>
      <c r="Z300" s="5">
        <f>IF(Y300&gt;0,Y300-J300,".")</f>
        <v>0</v>
      </c>
      <c r="AA300" s="4">
        <f>IF(J300=0,H300,0)</f>
        <v>0</v>
      </c>
      <c r="AB300" s="4">
        <f>IF(L300=0,H300,0)</f>
        <v>0</v>
      </c>
      <c r="AC300" s="4"/>
      <c r="AD300" s="3"/>
      <c r="AE300" s="2" t="str">
        <f ca="1">IF(AND(N300&gt;1,(N300+$AE$3+O300)&lt;$B$3),$B$3-N300+1111111,".")</f>
        <v>.</v>
      </c>
      <c r="AF300" s="1" t="str">
        <f>IF(A300&gt;1,"Y","N")</f>
        <v>Y</v>
      </c>
      <c r="AG300" s="1" t="str">
        <f>IF(L300&gt;1,"Y","N")</f>
        <v>Y</v>
      </c>
      <c r="AH300" s="1" t="str">
        <f>IF(N300&gt;1,"Y","N")</f>
        <v>Y</v>
      </c>
      <c r="AI300" s="1" t="str">
        <f>IF(O300&gt;1,"Y","N")</f>
        <v>Y</v>
      </c>
      <c r="AJ300" s="1" t="str">
        <f>CONCATENATE(AF300,AG300,D300,AH300,AI300)</f>
        <v>YYx168xYY</v>
      </c>
    </row>
    <row r="301" spans="1:36" s="1" customFormat="1" x14ac:dyDescent="0.25">
      <c r="A301" s="31">
        <v>42383</v>
      </c>
      <c r="B301" s="24"/>
      <c r="C301" s="23" t="s">
        <v>4047</v>
      </c>
      <c r="D301" s="22" t="s">
        <v>4046</v>
      </c>
      <c r="E301" s="21">
        <v>0.24</v>
      </c>
      <c r="G301" s="20"/>
      <c r="H301" s="19">
        <f>E301/0.040263</f>
        <v>5.9608076894419195</v>
      </c>
      <c r="I301" s="32">
        <f>J301/100*4</f>
        <v>1.1200000000000001</v>
      </c>
      <c r="J301" s="17">
        <v>28</v>
      </c>
      <c r="K301" s="16">
        <f>IF(J301&gt;1,J301-H301-I301,0)</f>
        <v>20.919192310558078</v>
      </c>
      <c r="L301" s="15">
        <v>42414</v>
      </c>
      <c r="M301" s="14"/>
      <c r="N301" s="29">
        <v>42770</v>
      </c>
      <c r="O301" s="12">
        <v>42771</v>
      </c>
      <c r="P301" s="11" t="s">
        <v>6190</v>
      </c>
      <c r="Q301" s="10"/>
      <c r="R301" s="10"/>
      <c r="S301" s="10"/>
      <c r="T301" s="10"/>
      <c r="U301" s="9">
        <v>6701779090</v>
      </c>
      <c r="V301" s="8"/>
      <c r="W301" s="7">
        <v>208</v>
      </c>
      <c r="X301" s="4"/>
      <c r="Y301" s="6">
        <v>28</v>
      </c>
      <c r="Z301" s="5">
        <f>IF(Y301&gt;0,Y301-J301,".")</f>
        <v>0</v>
      </c>
      <c r="AA301" s="4">
        <f>IF(J301=0,H301,0)</f>
        <v>0</v>
      </c>
      <c r="AB301" s="4">
        <f>IF(L301=0,H301,0)</f>
        <v>0</v>
      </c>
      <c r="AC301" s="4"/>
      <c r="AD301" s="3"/>
      <c r="AE301" s="2" t="str">
        <f ca="1">IF(AND(N301&gt;1,(N301+$AE$3+O301)&lt;$B$3),$B$3-N301+1111111,".")</f>
        <v>.</v>
      </c>
      <c r="AF301" s="1" t="str">
        <f>IF(A301&gt;1,"Y","N")</f>
        <v>Y</v>
      </c>
      <c r="AG301" s="1" t="str">
        <f>IF(L301&gt;1,"Y","N")</f>
        <v>Y</v>
      </c>
      <c r="AH301" s="1" t="str">
        <f>IF(N301&gt;1,"Y","N")</f>
        <v>Y</v>
      </c>
      <c r="AI301" s="1" t="str">
        <f>IF(O301&gt;1,"Y","N")</f>
        <v>Y</v>
      </c>
      <c r="AJ301" s="1" t="str">
        <f>CONCATENATE(AF301,AG301,D301,AH301,AI301)</f>
        <v>YYx105xYY</v>
      </c>
    </row>
    <row r="302" spans="1:36" s="1" customFormat="1" x14ac:dyDescent="0.25">
      <c r="A302" s="31">
        <v>42383</v>
      </c>
      <c r="B302" s="24"/>
      <c r="C302" s="23" t="s">
        <v>4047</v>
      </c>
      <c r="D302" s="22" t="s">
        <v>4046</v>
      </c>
      <c r="E302" s="21">
        <v>0.24</v>
      </c>
      <c r="G302" s="20"/>
      <c r="H302" s="19">
        <f>E302/0.040263</f>
        <v>5.9608076894419195</v>
      </c>
      <c r="I302" s="32">
        <f>J302/100*4</f>
        <v>1.1200000000000001</v>
      </c>
      <c r="J302" s="17">
        <v>28</v>
      </c>
      <c r="K302" s="16">
        <f>IF(J302&gt;1,J302-H302-I302,0)</f>
        <v>20.919192310558078</v>
      </c>
      <c r="L302" s="15">
        <v>42414</v>
      </c>
      <c r="M302" s="14"/>
      <c r="N302" s="29">
        <v>42770</v>
      </c>
      <c r="O302" s="12">
        <v>42771</v>
      </c>
      <c r="P302" s="11" t="s">
        <v>6190</v>
      </c>
      <c r="Q302" s="10"/>
      <c r="R302" s="10"/>
      <c r="S302" s="10"/>
      <c r="T302" s="10"/>
      <c r="U302" s="9"/>
      <c r="V302" s="8"/>
      <c r="W302" s="7">
        <v>208</v>
      </c>
      <c r="X302" s="4"/>
      <c r="Y302" s="6">
        <v>28</v>
      </c>
      <c r="Z302" s="5">
        <f>IF(Y302&gt;0,Y302-J302,".")</f>
        <v>0</v>
      </c>
      <c r="AA302" s="4">
        <f>IF(J302=0,H302,0)</f>
        <v>0</v>
      </c>
      <c r="AB302" s="4">
        <f>IF(L302=0,H302,0)</f>
        <v>0</v>
      </c>
      <c r="AC302" s="4"/>
      <c r="AD302" s="3"/>
      <c r="AE302" s="2" t="str">
        <f ca="1">IF(AND(N302&gt;1,(N302+$AE$3+O302)&lt;$B$3),$B$3-N302+1111111,".")</f>
        <v>.</v>
      </c>
      <c r="AF302" s="1" t="str">
        <f>IF(A302&gt;1,"Y","N")</f>
        <v>Y</v>
      </c>
      <c r="AG302" s="1" t="str">
        <f>IF(L302&gt;1,"Y","N")</f>
        <v>Y</v>
      </c>
      <c r="AH302" s="1" t="str">
        <f>IF(N302&gt;1,"Y","N")</f>
        <v>Y</v>
      </c>
      <c r="AI302" s="1" t="str">
        <f>IF(O302&gt;1,"Y","N")</f>
        <v>Y</v>
      </c>
      <c r="AJ302" s="1" t="str">
        <f>CONCATENATE(AF302,AG302,D302,AH302,AI302)</f>
        <v>YYx105xYY</v>
      </c>
    </row>
    <row r="303" spans="1:36" s="1" customFormat="1" x14ac:dyDescent="0.25">
      <c r="A303" s="31">
        <v>42383</v>
      </c>
      <c r="B303" s="24"/>
      <c r="C303" s="23" t="s">
        <v>4047</v>
      </c>
      <c r="D303" s="22" t="s">
        <v>4046</v>
      </c>
      <c r="E303" s="21">
        <v>0.24</v>
      </c>
      <c r="G303" s="20"/>
      <c r="H303" s="19">
        <f>E303/0.040263</f>
        <v>5.9608076894419195</v>
      </c>
      <c r="I303" s="32">
        <f>J303/100*4</f>
        <v>1.1200000000000001</v>
      </c>
      <c r="J303" s="17">
        <v>28</v>
      </c>
      <c r="K303" s="16">
        <f>IF(J303&gt;1,J303-H303-I303,0)</f>
        <v>20.919192310558078</v>
      </c>
      <c r="L303" s="15">
        <v>42414</v>
      </c>
      <c r="M303" s="14"/>
      <c r="N303" s="29">
        <v>42792</v>
      </c>
      <c r="O303" s="12">
        <v>42794</v>
      </c>
      <c r="P303" s="11" t="s">
        <v>5656</v>
      </c>
      <c r="Q303" s="10"/>
      <c r="R303" s="10"/>
      <c r="S303" s="10"/>
      <c r="T303" s="10"/>
      <c r="U303" s="9"/>
      <c r="V303" s="8"/>
      <c r="W303" s="7">
        <v>332</v>
      </c>
      <c r="X303" s="4"/>
      <c r="Y303" s="6">
        <v>28</v>
      </c>
      <c r="Z303" s="5">
        <f>IF(Y303&gt;0,Y303-J303,".")</f>
        <v>0</v>
      </c>
      <c r="AA303" s="4">
        <f>IF(J303=0,H303,0)</f>
        <v>0</v>
      </c>
      <c r="AB303" s="4">
        <f>IF(L303=0,H303,0)</f>
        <v>0</v>
      </c>
      <c r="AC303" s="4"/>
      <c r="AD303" s="3"/>
      <c r="AE303" s="2" t="str">
        <f ca="1">IF(AND(N303&gt;1,(N303+$AE$3+O303)&lt;$B$3),$B$3-N303+1111111,".")</f>
        <v>.</v>
      </c>
      <c r="AF303" s="1" t="str">
        <f>IF(A303&gt;1,"Y","N")</f>
        <v>Y</v>
      </c>
      <c r="AG303" s="1" t="str">
        <f>IF(L303&gt;1,"Y","N")</f>
        <v>Y</v>
      </c>
      <c r="AH303" s="1" t="str">
        <f>IF(N303&gt;1,"Y","N")</f>
        <v>Y</v>
      </c>
      <c r="AI303" s="1" t="str">
        <f>IF(O303&gt;1,"Y","N")</f>
        <v>Y</v>
      </c>
      <c r="AJ303" s="1" t="str">
        <f>CONCATENATE(AF303,AG303,D303,AH303,AI303)</f>
        <v>YYx105xYY</v>
      </c>
    </row>
    <row r="304" spans="1:36" s="1" customFormat="1" x14ac:dyDescent="0.25">
      <c r="A304" s="28">
        <v>41825</v>
      </c>
      <c r="B304" s="27" t="s">
        <v>4048</v>
      </c>
      <c r="C304" s="23" t="s">
        <v>4047</v>
      </c>
      <c r="D304" s="22" t="s">
        <v>4046</v>
      </c>
      <c r="E304" s="21">
        <v>0.3</v>
      </c>
      <c r="G304" s="20"/>
      <c r="H304" s="19">
        <f>E304/0.0475906</f>
        <v>6.3037658697305776</v>
      </c>
      <c r="I304" s="18">
        <f>J304/100*4</f>
        <v>1.1200000000000001</v>
      </c>
      <c r="J304" s="17">
        <v>28</v>
      </c>
      <c r="K304" s="16">
        <f>IF(J304&gt;1,J304-H304-I304,0)</f>
        <v>20.576234130269423</v>
      </c>
      <c r="L304" s="15">
        <v>41852</v>
      </c>
      <c r="M304" s="14"/>
      <c r="N304" s="29">
        <v>42864</v>
      </c>
      <c r="O304" s="12">
        <v>42864</v>
      </c>
      <c r="P304" s="11" t="s">
        <v>4035</v>
      </c>
      <c r="Q304" s="10"/>
      <c r="R304" s="10"/>
      <c r="S304" s="10"/>
      <c r="T304" s="10"/>
      <c r="U304" s="9">
        <v>6806929496</v>
      </c>
      <c r="V304" s="8"/>
      <c r="W304" s="7">
        <v>703</v>
      </c>
      <c r="X304" s="4"/>
      <c r="Y304" s="6">
        <v>28</v>
      </c>
      <c r="Z304" s="5">
        <f>IF(Y304&gt;0,Y304-J304,".")</f>
        <v>0</v>
      </c>
      <c r="AA304" s="4">
        <f>IF(J304=0,H304,0)</f>
        <v>0</v>
      </c>
      <c r="AB304" s="4">
        <f>IF(L304=0,H304,0)</f>
        <v>0</v>
      </c>
      <c r="AC304" s="4"/>
      <c r="AD304" s="3"/>
      <c r="AE304" s="2" t="str">
        <f ca="1">IF(AND(N304&gt;1,(N304+$AE$3+O304)&lt;$B$3),$B$3-N304+1111111,".")</f>
        <v>.</v>
      </c>
      <c r="AF304" s="1" t="str">
        <f>IF(A304&gt;1,"Y","N")</f>
        <v>Y</v>
      </c>
      <c r="AG304" s="1" t="str">
        <f>IF(L304&gt;1,"Y","N")</f>
        <v>Y</v>
      </c>
      <c r="AH304" s="1" t="str">
        <f>IF(N304&gt;1,"Y","N")</f>
        <v>Y</v>
      </c>
      <c r="AI304" s="1" t="str">
        <f>IF(O304&gt;1,"Y","N")</f>
        <v>Y</v>
      </c>
      <c r="AJ304" s="1" t="str">
        <f>CONCATENATE(AF304,AG304,D304,AH304,AI304)</f>
        <v>YYx105xYY</v>
      </c>
    </row>
    <row r="305" spans="1:36" s="1" customFormat="1" x14ac:dyDescent="0.25">
      <c r="A305" s="28">
        <v>41928</v>
      </c>
      <c r="B305" s="27"/>
      <c r="C305" s="23" t="s">
        <v>6919</v>
      </c>
      <c r="D305" s="22" t="s">
        <v>939</v>
      </c>
      <c r="E305" s="21">
        <v>0.39910000000000001</v>
      </c>
      <c r="G305" s="20"/>
      <c r="H305" s="19">
        <f>E305/0.0278807</f>
        <v>14.31456168604088</v>
      </c>
      <c r="I305" s="18">
        <f>J305/100*4</f>
        <v>1.1599999999999999</v>
      </c>
      <c r="J305" s="17">
        <v>29</v>
      </c>
      <c r="K305" s="16">
        <f>IF(J305&gt;1,J305-H305-I305,0)</f>
        <v>13.525438313959119</v>
      </c>
      <c r="L305" s="15">
        <v>41937</v>
      </c>
      <c r="M305" s="14"/>
      <c r="N305" s="29">
        <v>42739</v>
      </c>
      <c r="O305" s="12">
        <v>42739</v>
      </c>
      <c r="P305" s="11" t="s">
        <v>6918</v>
      </c>
      <c r="Q305" s="10"/>
      <c r="R305" s="10"/>
      <c r="S305" s="10"/>
      <c r="T305" s="10"/>
      <c r="U305" s="9"/>
      <c r="V305" s="8"/>
      <c r="W305" s="7">
        <v>36</v>
      </c>
      <c r="X305" s="4"/>
      <c r="Y305" s="6">
        <v>29</v>
      </c>
      <c r="Z305" s="5">
        <f>IF(Y305&gt;0,Y305-J305,".")</f>
        <v>0</v>
      </c>
      <c r="AA305" s="4">
        <f>IF(J305=0,H305,0)</f>
        <v>0</v>
      </c>
      <c r="AB305" s="4">
        <f>IF(L305=0,H305,0)</f>
        <v>0</v>
      </c>
      <c r="AC305" s="4"/>
      <c r="AD305" s="3"/>
      <c r="AE305" s="2" t="str">
        <f ca="1">IF(AND(N305&gt;1,(N305+$AE$3+O305)&lt;$B$3),$B$3-N305+1111111,".")</f>
        <v>.</v>
      </c>
      <c r="AF305" s="1" t="str">
        <f>IF(A305&gt;1,"Y","N")</f>
        <v>Y</v>
      </c>
      <c r="AG305" s="1" t="str">
        <f>IF(L305&gt;1,"Y","N")</f>
        <v>Y</v>
      </c>
      <c r="AH305" s="1" t="str">
        <f>IF(N305&gt;1,"Y","N")</f>
        <v>Y</v>
      </c>
      <c r="AI305" s="1" t="str">
        <f>IF(O305&gt;1,"Y","N")</f>
        <v>Y</v>
      </c>
      <c r="AJ305" s="1" t="str">
        <f>CONCATENATE(AF305,AG305,D305,AH305,AI305)</f>
        <v>YYx167xYY</v>
      </c>
    </row>
    <row r="306" spans="1:36" s="1" customFormat="1" x14ac:dyDescent="0.25">
      <c r="A306" s="28">
        <v>41770</v>
      </c>
      <c r="B306" s="27" t="s">
        <v>2694</v>
      </c>
      <c r="C306" s="23" t="s">
        <v>2693</v>
      </c>
      <c r="D306" s="22" t="s">
        <v>2692</v>
      </c>
      <c r="E306" s="21">
        <v>1</v>
      </c>
      <c r="G306" s="20"/>
      <c r="H306" s="19">
        <f>E306/0.0514508</f>
        <v>19.4360437544217</v>
      </c>
      <c r="I306" s="18">
        <f>J306/100*4</f>
        <v>1.1599999999999999</v>
      </c>
      <c r="J306" s="17">
        <v>29</v>
      </c>
      <c r="K306" s="16">
        <f>IF(J306&gt;1,J306-H306-I306,0)</f>
        <v>8.4039562455782999</v>
      </c>
      <c r="L306" s="15">
        <v>41799</v>
      </c>
      <c r="M306" s="14"/>
      <c r="N306" s="29">
        <v>42748</v>
      </c>
      <c r="O306" s="12">
        <v>42750</v>
      </c>
      <c r="P306" s="11" t="s">
        <v>6645</v>
      </c>
      <c r="Q306" s="10"/>
      <c r="R306" s="10"/>
      <c r="S306" s="10"/>
      <c r="T306" s="10"/>
      <c r="U306" s="9"/>
      <c r="V306" s="8"/>
      <c r="W306" s="7">
        <v>97</v>
      </c>
      <c r="X306" s="4"/>
      <c r="Y306" s="6">
        <v>29</v>
      </c>
      <c r="Z306" s="5">
        <f>IF(Y306&gt;0,Y306-J306,".")</f>
        <v>0</v>
      </c>
      <c r="AA306" s="4">
        <f>IF(J306=0,H306,0)</f>
        <v>0</v>
      </c>
      <c r="AB306" s="4">
        <f>IF(L306=0,H306,0)</f>
        <v>0</v>
      </c>
      <c r="AC306" s="4"/>
      <c r="AD306" s="3"/>
      <c r="AE306" s="2" t="str">
        <f ca="1">IF(AND(N306&gt;1,(N306+$AE$3+O306)&lt;$B$3),$B$3-N306+1111111,".")</f>
        <v>.</v>
      </c>
      <c r="AF306" s="1" t="str">
        <f>IF(A306&gt;1,"Y","N")</f>
        <v>Y</v>
      </c>
      <c r="AG306" s="1" t="str">
        <f>IF(L306&gt;1,"Y","N")</f>
        <v>Y</v>
      </c>
      <c r="AH306" s="1" t="str">
        <f>IF(N306&gt;1,"Y","N")</f>
        <v>Y</v>
      </c>
      <c r="AI306" s="1" t="str">
        <f>IF(O306&gt;1,"Y","N")</f>
        <v>Y</v>
      </c>
      <c r="AJ306" s="1" t="str">
        <f>CONCATENATE(AF306,AG306,D306,AH306,AI306)</f>
        <v>YYx539xYY</v>
      </c>
    </row>
    <row r="307" spans="1:36" s="1" customFormat="1" x14ac:dyDescent="0.25">
      <c r="A307" s="28">
        <v>41770</v>
      </c>
      <c r="B307" s="27" t="s">
        <v>2694</v>
      </c>
      <c r="C307" s="23" t="s">
        <v>2693</v>
      </c>
      <c r="D307" s="22" t="s">
        <v>2692</v>
      </c>
      <c r="E307" s="21">
        <v>1</v>
      </c>
      <c r="G307" s="20"/>
      <c r="H307" s="19">
        <f>E307/0.0514508</f>
        <v>19.4360437544217</v>
      </c>
      <c r="I307" s="18">
        <f>J307/100*4</f>
        <v>1.1599999999999999</v>
      </c>
      <c r="J307" s="17">
        <v>29</v>
      </c>
      <c r="K307" s="16">
        <f>IF(J307&gt;1,J307-H307-I307,0)</f>
        <v>8.4039562455782999</v>
      </c>
      <c r="L307" s="15">
        <v>41799</v>
      </c>
      <c r="M307" s="14"/>
      <c r="N307" s="13">
        <v>42748</v>
      </c>
      <c r="O307" s="12">
        <v>42750</v>
      </c>
      <c r="P307" s="11" t="s">
        <v>6645</v>
      </c>
      <c r="Q307" s="10"/>
      <c r="R307" s="10"/>
      <c r="S307" s="10"/>
      <c r="T307" s="10"/>
      <c r="U307" s="9"/>
      <c r="V307" s="8"/>
      <c r="W307" s="7">
        <v>97</v>
      </c>
      <c r="X307" s="4"/>
      <c r="Y307" s="6">
        <v>29</v>
      </c>
      <c r="Z307" s="5">
        <f>IF(Y307&gt;0,Y307-J307,".")</f>
        <v>0</v>
      </c>
      <c r="AA307" s="4">
        <f>IF(J307=0,H307,0)</f>
        <v>0</v>
      </c>
      <c r="AB307" s="4">
        <f>IF(L307=0,H307,0)</f>
        <v>0</v>
      </c>
      <c r="AC307" s="4"/>
      <c r="AD307" s="3"/>
      <c r="AE307" s="2" t="str">
        <f ca="1">IF(AND(N307&gt;1,(N307+$AE$3+O307)&lt;$B$3),$B$3-N307+1111111,".")</f>
        <v>.</v>
      </c>
      <c r="AF307" s="1" t="str">
        <f>IF(A307&gt;1,"Y","N")</f>
        <v>Y</v>
      </c>
      <c r="AG307" s="1" t="str">
        <f>IF(L307&gt;1,"Y","N")</f>
        <v>Y</v>
      </c>
      <c r="AH307" s="1" t="str">
        <f>IF(N307&gt;1,"Y","N")</f>
        <v>Y</v>
      </c>
      <c r="AI307" s="1" t="str">
        <f>IF(O307&gt;1,"Y","N")</f>
        <v>Y</v>
      </c>
      <c r="AJ307" s="1" t="str">
        <f>CONCATENATE(AF307,AG307,D307,AH307,AI307)</f>
        <v>YYx539xYY</v>
      </c>
    </row>
    <row r="308" spans="1:36" s="1" customFormat="1" x14ac:dyDescent="0.25">
      <c r="A308" s="31">
        <v>42416</v>
      </c>
      <c r="B308" s="24"/>
      <c r="C308" s="23" t="s">
        <v>435</v>
      </c>
      <c r="D308" s="22" t="s">
        <v>222</v>
      </c>
      <c r="E308" s="21">
        <v>0.72899999999999998</v>
      </c>
      <c r="G308" s="20"/>
      <c r="H308" s="19">
        <f>E308/0.04033</f>
        <v>18.075874039176792</v>
      </c>
      <c r="I308" s="32">
        <f>J308/100*4</f>
        <v>1.1599999999999999</v>
      </c>
      <c r="J308" s="17">
        <v>29</v>
      </c>
      <c r="K308" s="16">
        <f>IF(J308&gt;1,J308-H308-I308,0)</f>
        <v>9.7641259608232076</v>
      </c>
      <c r="L308" s="15">
        <v>42451</v>
      </c>
      <c r="M308" s="14"/>
      <c r="N308" s="29">
        <v>42770</v>
      </c>
      <c r="O308" s="12">
        <v>42771</v>
      </c>
      <c r="P308" s="11" t="s">
        <v>6190</v>
      </c>
      <c r="Q308" s="10"/>
      <c r="R308" s="10"/>
      <c r="S308" s="10"/>
      <c r="T308" s="10"/>
      <c r="U308" s="9"/>
      <c r="V308" s="8"/>
      <c r="W308" s="7">
        <v>208</v>
      </c>
      <c r="X308" s="4"/>
      <c r="Y308" s="6">
        <v>29</v>
      </c>
      <c r="Z308" s="5">
        <f>IF(Y308&gt;0,Y308-J308,".")</f>
        <v>0</v>
      </c>
      <c r="AA308" s="4">
        <f>IF(J308=0,H308,0)</f>
        <v>0</v>
      </c>
      <c r="AB308" s="4">
        <f>IF(L308=0,H308,0)</f>
        <v>0</v>
      </c>
      <c r="AC308" s="4"/>
      <c r="AD308" s="3"/>
      <c r="AE308" s="2" t="str">
        <f ca="1">IF(AND(N308&gt;1,(N308+$AE$3+O308)&lt;$B$3),$B$3-N308+1111111,".")</f>
        <v>.</v>
      </c>
      <c r="AF308" s="1" t="str">
        <f>IF(A308&gt;1,"Y","N")</f>
        <v>Y</v>
      </c>
      <c r="AG308" s="1" t="str">
        <f>IF(L308&gt;1,"Y","N")</f>
        <v>Y</v>
      </c>
      <c r="AH308" s="1" t="str">
        <f>IF(N308&gt;1,"Y","N")</f>
        <v>Y</v>
      </c>
      <c r="AI308" s="1" t="str">
        <f>IF(O308&gt;1,"Y","N")</f>
        <v>Y</v>
      </c>
      <c r="AJ308" s="1" t="str">
        <f>CONCATENATE(AF308,AG308,D308,AH308,AI308)</f>
        <v>YYx2691xYY</v>
      </c>
    </row>
    <row r="309" spans="1:36" s="1" customFormat="1" x14ac:dyDescent="0.25">
      <c r="A309" s="28">
        <v>41765</v>
      </c>
      <c r="B309" s="27" t="s">
        <v>2694</v>
      </c>
      <c r="C309" s="23" t="s">
        <v>2693</v>
      </c>
      <c r="D309" s="22" t="s">
        <v>2692</v>
      </c>
      <c r="E309" s="21">
        <v>1</v>
      </c>
      <c r="G309" s="20"/>
      <c r="H309" s="19">
        <f>E309/0.0523221</f>
        <v>19.112382721641524</v>
      </c>
      <c r="I309" s="18">
        <f>J309/100*4</f>
        <v>1.1599999999999999</v>
      </c>
      <c r="J309" s="17">
        <v>29</v>
      </c>
      <c r="K309" s="16">
        <f>IF(J309&gt;1,J309-H309-I309,0)</f>
        <v>8.7276172783584762</v>
      </c>
      <c r="L309" s="15">
        <v>41782</v>
      </c>
      <c r="M309" s="14"/>
      <c r="N309" s="29">
        <v>42776</v>
      </c>
      <c r="O309" s="12">
        <v>42778</v>
      </c>
      <c r="P309" s="11" t="s">
        <v>6059</v>
      </c>
      <c r="Q309" s="10"/>
      <c r="R309" s="10"/>
      <c r="S309" s="10"/>
      <c r="T309" s="10"/>
      <c r="U309" s="9"/>
      <c r="V309" s="8"/>
      <c r="W309" s="7">
        <v>239</v>
      </c>
      <c r="X309" s="4"/>
      <c r="Y309" s="6">
        <v>29</v>
      </c>
      <c r="Z309" s="5">
        <f>IF(Y309&gt;0,Y309-J309,".")</f>
        <v>0</v>
      </c>
      <c r="AA309" s="4">
        <f>IF(J309=0,H309,0)</f>
        <v>0</v>
      </c>
      <c r="AB309" s="4">
        <f>IF(L309=0,H309,0)</f>
        <v>0</v>
      </c>
      <c r="AC309" s="4"/>
      <c r="AD309" s="3"/>
      <c r="AE309" s="2" t="str">
        <f ca="1">IF(AND(N309&gt;1,(N309+$AE$3+O309)&lt;$B$3),$B$3-N309+1111111,".")</f>
        <v>.</v>
      </c>
      <c r="AF309" s="1" t="str">
        <f>IF(A309&gt;1,"Y","N")</f>
        <v>Y</v>
      </c>
      <c r="AG309" s="1" t="str">
        <f>IF(L309&gt;1,"Y","N")</f>
        <v>Y</v>
      </c>
      <c r="AH309" s="1" t="str">
        <f>IF(N309&gt;1,"Y","N")</f>
        <v>Y</v>
      </c>
      <c r="AI309" s="1" t="str">
        <f>IF(O309&gt;1,"Y","N")</f>
        <v>Y</v>
      </c>
      <c r="AJ309" s="1" t="str">
        <f>CONCATENATE(AF309,AG309,D309,AH309,AI309)</f>
        <v>YYx539xYY</v>
      </c>
    </row>
    <row r="310" spans="1:36" s="1" customFormat="1" x14ac:dyDescent="0.25">
      <c r="A310" s="31">
        <v>42416</v>
      </c>
      <c r="B310" s="24"/>
      <c r="C310" s="23" t="s">
        <v>435</v>
      </c>
      <c r="D310" s="22" t="s">
        <v>222</v>
      </c>
      <c r="E310" s="21">
        <v>0.72899999999999998</v>
      </c>
      <c r="G310" s="20"/>
      <c r="H310" s="19">
        <f>E310/0.04033</f>
        <v>18.075874039176792</v>
      </c>
      <c r="I310" s="32">
        <f>J310/100*4</f>
        <v>1.1599999999999999</v>
      </c>
      <c r="J310" s="17">
        <v>29</v>
      </c>
      <c r="K310" s="16">
        <f>IF(J310&gt;1,J310-H310-I310,0)</f>
        <v>9.7641259608232076</v>
      </c>
      <c r="L310" s="15">
        <v>42451</v>
      </c>
      <c r="M310" s="14"/>
      <c r="N310" s="29">
        <v>42794</v>
      </c>
      <c r="O310" s="12">
        <v>42795</v>
      </c>
      <c r="P310" s="11" t="s">
        <v>5595</v>
      </c>
      <c r="Q310" s="10"/>
      <c r="R310" s="10"/>
      <c r="S310" s="10"/>
      <c r="T310" s="10"/>
      <c r="U310" s="9">
        <v>6734806947</v>
      </c>
      <c r="V310" s="8" t="s">
        <v>110</v>
      </c>
      <c r="W310" s="7">
        <v>345</v>
      </c>
      <c r="X310" s="4"/>
      <c r="Y310" s="6">
        <v>29</v>
      </c>
      <c r="Z310" s="5">
        <f>IF(Y310&gt;0,Y310-J310,".")</f>
        <v>0</v>
      </c>
      <c r="AA310" s="4">
        <f>IF(J310=0,H310,0)</f>
        <v>0</v>
      </c>
      <c r="AB310" s="4">
        <f>IF(L310=0,H310,0)</f>
        <v>0</v>
      </c>
      <c r="AC310" s="4"/>
      <c r="AD310" s="3"/>
      <c r="AE310" s="2" t="str">
        <f ca="1">IF(AND(N310&gt;1,(N310+$AE$3+O310)&lt;$B$3),$B$3-N310+1111111,".")</f>
        <v>.</v>
      </c>
      <c r="AF310" s="1" t="str">
        <f>IF(A310&gt;1,"Y","N")</f>
        <v>Y</v>
      </c>
      <c r="AG310" s="1" t="str">
        <f>IF(L310&gt;1,"Y","N")</f>
        <v>Y</v>
      </c>
      <c r="AH310" s="1" t="str">
        <f>IF(N310&gt;1,"Y","N")</f>
        <v>Y</v>
      </c>
      <c r="AI310" s="1" t="str">
        <f>IF(O310&gt;1,"Y","N")</f>
        <v>Y</v>
      </c>
      <c r="AJ310" s="1" t="str">
        <f>CONCATENATE(AF310,AG310,D310,AH310,AI310)</f>
        <v>YYx2691xYY</v>
      </c>
    </row>
    <row r="311" spans="1:36" s="1" customFormat="1" x14ac:dyDescent="0.25">
      <c r="A311" s="31">
        <v>42795</v>
      </c>
      <c r="B311" s="24"/>
      <c r="C311" s="23" t="s">
        <v>5549</v>
      </c>
      <c r="D311" s="22"/>
      <c r="E311" s="21"/>
      <c r="G311" s="20"/>
      <c r="H311" s="19">
        <f>E311/0.03824</f>
        <v>0</v>
      </c>
      <c r="I311" s="18">
        <f>J311/100*4</f>
        <v>1.1599999999999999</v>
      </c>
      <c r="J311" s="17">
        <v>29</v>
      </c>
      <c r="K311" s="16">
        <f>IF(J311&gt;1,J311-H311-I311,0)</f>
        <v>27.84</v>
      </c>
      <c r="L311" s="15">
        <v>42796</v>
      </c>
      <c r="M311" s="14"/>
      <c r="N311" s="29">
        <v>42796</v>
      </c>
      <c r="O311" s="12">
        <v>42809</v>
      </c>
      <c r="P311" s="11" t="s">
        <v>5548</v>
      </c>
      <c r="Q311" s="10"/>
      <c r="R311" s="10"/>
      <c r="S311" s="10"/>
      <c r="T311" s="10"/>
      <c r="U311" s="9">
        <v>6732996684</v>
      </c>
      <c r="V311" s="8" t="s">
        <v>5547</v>
      </c>
      <c r="W311" s="7">
        <v>322</v>
      </c>
      <c r="X311" s="4"/>
      <c r="Y311" s="6">
        <v>29</v>
      </c>
      <c r="Z311" s="5">
        <f>IF(Y311&gt;0,Y311-J311,".")</f>
        <v>0</v>
      </c>
      <c r="AA311" s="4">
        <f>IF(J311=0,H311,0)</f>
        <v>0</v>
      </c>
      <c r="AB311" s="4">
        <f>IF(L311=0,H311,0)</f>
        <v>0</v>
      </c>
      <c r="AC311" s="4"/>
      <c r="AD311" s="3"/>
      <c r="AE311" s="2" t="str">
        <f ca="1">IF(AND(N311&gt;1,(N311+$AE$3+O311)&lt;$B$3),$B$3-N311+1111111,".")</f>
        <v>.</v>
      </c>
      <c r="AF311" s="1" t="str">
        <f>IF(A311&gt;1,"Y","N")</f>
        <v>Y</v>
      </c>
      <c r="AG311" s="1" t="str">
        <f>IF(L311&gt;1,"Y","N")</f>
        <v>Y</v>
      </c>
      <c r="AH311" s="1" t="str">
        <f>IF(N311&gt;1,"Y","N")</f>
        <v>Y</v>
      </c>
      <c r="AI311" s="1" t="str">
        <f>IF(O311&gt;1,"Y","N")</f>
        <v>Y</v>
      </c>
      <c r="AJ311" s="1" t="str">
        <f>CONCATENATE(AF311,AG311,D311,AH311,AI311)</f>
        <v>YYYY</v>
      </c>
    </row>
    <row r="312" spans="1:36" s="1" customFormat="1" x14ac:dyDescent="0.25">
      <c r="A312" s="31">
        <v>42416</v>
      </c>
      <c r="B312" s="24"/>
      <c r="C312" s="23" t="s">
        <v>435</v>
      </c>
      <c r="D312" s="22" t="s">
        <v>222</v>
      </c>
      <c r="E312" s="21">
        <v>0.72899999999999998</v>
      </c>
      <c r="G312" s="20"/>
      <c r="H312" s="19">
        <f>E312/0.04033</f>
        <v>18.075874039176792</v>
      </c>
      <c r="I312" s="32">
        <f>J312/100*4</f>
        <v>1.1599999999999999</v>
      </c>
      <c r="J312" s="17">
        <v>29</v>
      </c>
      <c r="K312" s="16">
        <f>IF(J312&gt;1,J312-H312-I312,0)</f>
        <v>9.7641259608232076</v>
      </c>
      <c r="L312" s="15">
        <v>42451</v>
      </c>
      <c r="M312" s="14"/>
      <c r="N312" s="29">
        <v>42858</v>
      </c>
      <c r="O312" s="12">
        <v>42859</v>
      </c>
      <c r="P312" s="11" t="s">
        <v>4152</v>
      </c>
      <c r="Q312" s="10"/>
      <c r="R312" s="10"/>
      <c r="S312" s="10"/>
      <c r="T312" s="10"/>
      <c r="U312" s="9">
        <v>6800610357</v>
      </c>
      <c r="V312" s="8"/>
      <c r="W312" s="7">
        <v>679</v>
      </c>
      <c r="X312" s="4"/>
      <c r="Y312" s="6">
        <v>29</v>
      </c>
      <c r="Z312" s="5">
        <f>IF(Y312&gt;0,Y312-J312,".")</f>
        <v>0</v>
      </c>
      <c r="AA312" s="4">
        <f>IF(J312=0,H312,0)</f>
        <v>0</v>
      </c>
      <c r="AB312" s="4">
        <f>IF(L312=0,H312,0)</f>
        <v>0</v>
      </c>
      <c r="AC312" s="4"/>
      <c r="AD312" s="3"/>
      <c r="AE312" s="2" t="str">
        <f ca="1">IF(AND(N312&gt;1,(N312+$AE$3+O312)&lt;$B$3),$B$3-N312+1111111,".")</f>
        <v>.</v>
      </c>
      <c r="AF312" s="1" t="str">
        <f>IF(A312&gt;1,"Y","N")</f>
        <v>Y</v>
      </c>
      <c r="AG312" s="1" t="str">
        <f>IF(L312&gt;1,"Y","N")</f>
        <v>Y</v>
      </c>
      <c r="AH312" s="1" t="str">
        <f>IF(N312&gt;1,"Y","N")</f>
        <v>Y</v>
      </c>
      <c r="AI312" s="1" t="str">
        <f>IF(O312&gt;1,"Y","N")</f>
        <v>Y</v>
      </c>
      <c r="AJ312" s="1" t="str">
        <f>CONCATENATE(AF312,AG312,D312,AH312,AI312)</f>
        <v>YYx2691xYY</v>
      </c>
    </row>
    <row r="313" spans="1:36" s="1" customFormat="1" x14ac:dyDescent="0.25">
      <c r="A313" s="31">
        <v>42416</v>
      </c>
      <c r="B313" s="24"/>
      <c r="C313" s="23" t="s">
        <v>435</v>
      </c>
      <c r="D313" s="22" t="s">
        <v>222</v>
      </c>
      <c r="E313" s="21">
        <v>0.72899999999999998</v>
      </c>
      <c r="G313" s="20"/>
      <c r="H313" s="19">
        <f>E313/0.04033</f>
        <v>18.075874039176792</v>
      </c>
      <c r="I313" s="32">
        <f>J313/100*4</f>
        <v>1.1599999999999999</v>
      </c>
      <c r="J313" s="17">
        <v>29</v>
      </c>
      <c r="K313" s="16">
        <f>IF(J313&gt;1,J313-H313-I313,0)</f>
        <v>9.7641259608232076</v>
      </c>
      <c r="L313" s="15">
        <v>42451</v>
      </c>
      <c r="M313" s="14"/>
      <c r="N313" s="29">
        <v>43079</v>
      </c>
      <c r="O313" s="12">
        <v>43082</v>
      </c>
      <c r="P313" s="11" t="s">
        <v>432</v>
      </c>
      <c r="Q313" s="10"/>
      <c r="R313" s="10"/>
      <c r="S313" s="10"/>
      <c r="T313" s="10"/>
      <c r="U313" s="9">
        <v>6915899403</v>
      </c>
      <c r="V313" s="8"/>
      <c r="W313" s="7">
        <v>1462</v>
      </c>
      <c r="X313" s="4"/>
      <c r="Y313" s="6">
        <v>29</v>
      </c>
      <c r="Z313" s="5">
        <f>IF(Y313&gt;0,Y313-J313,".")</f>
        <v>0</v>
      </c>
      <c r="AA313" s="4">
        <f>IF(J313=0,H313,0)</f>
        <v>0</v>
      </c>
      <c r="AB313" s="4">
        <f>IF(L313=0,H313,0)</f>
        <v>0</v>
      </c>
      <c r="AC313" s="4"/>
      <c r="AD313" s="3"/>
      <c r="AE313" s="2" t="str">
        <f ca="1">IF(AND(N313&gt;1,(N313+$AE$3+O313)&lt;$B$3),$B$3-N313+1111111,".")</f>
        <v>.</v>
      </c>
      <c r="AF313" s="1" t="str">
        <f>IF(A313&gt;1,"Y","N")</f>
        <v>Y</v>
      </c>
      <c r="AG313" s="1" t="str">
        <f>IF(L313&gt;1,"Y","N")</f>
        <v>Y</v>
      </c>
      <c r="AH313" s="1" t="str">
        <f>IF(N313&gt;1,"Y","N")</f>
        <v>Y</v>
      </c>
      <c r="AI313" s="1" t="str">
        <f>IF(O313&gt;1,"Y","N")</f>
        <v>Y</v>
      </c>
      <c r="AJ313" s="1" t="str">
        <f>CONCATENATE(AF313,AG313,D313,AH313,AI313)</f>
        <v>YYx2691xYY</v>
      </c>
    </row>
    <row r="314" spans="1:36" s="1" customFormat="1" x14ac:dyDescent="0.25">
      <c r="A314" s="31">
        <v>42495</v>
      </c>
      <c r="B314" s="24"/>
      <c r="C314" s="23" t="s">
        <v>7005</v>
      </c>
      <c r="D314" s="22" t="s">
        <v>246</v>
      </c>
      <c r="E314" s="21">
        <v>0.57999999999999996</v>
      </c>
      <c r="G314" s="20"/>
      <c r="H314" s="19">
        <f>E314/0.04188</f>
        <v>13.849092645654249</v>
      </c>
      <c r="I314" s="18">
        <f>J314/100*4</f>
        <v>1.2</v>
      </c>
      <c r="J314" s="17">
        <v>30</v>
      </c>
      <c r="K314" s="16">
        <f>IF(J314&gt;1,J314-H314-I314,0)</f>
        <v>14.950907354345752</v>
      </c>
      <c r="L314" s="15">
        <v>42519</v>
      </c>
      <c r="M314" s="14"/>
      <c r="N314" s="29">
        <v>42737</v>
      </c>
      <c r="O314" s="12">
        <v>42738</v>
      </c>
      <c r="P314" s="11" t="s">
        <v>5146</v>
      </c>
      <c r="Q314" s="10"/>
      <c r="R314" s="10"/>
      <c r="S314" s="10"/>
      <c r="T314" s="10"/>
      <c r="U314" s="9"/>
      <c r="V314" s="8"/>
      <c r="W314" s="7">
        <v>32</v>
      </c>
      <c r="X314" s="4"/>
      <c r="Y314" s="6">
        <v>30</v>
      </c>
      <c r="Z314" s="5">
        <f>IF(Y314&gt;0,Y314-J314,".")</f>
        <v>0</v>
      </c>
      <c r="AA314" s="4">
        <f>IF(J314=0,H314,0)</f>
        <v>0</v>
      </c>
      <c r="AB314" s="4">
        <f>IF(L314=0,H314,0)</f>
        <v>0</v>
      </c>
      <c r="AC314" s="4"/>
      <c r="AD314" s="3"/>
      <c r="AE314" s="2" t="str">
        <f ca="1">IF(AND(N314&gt;1,(N314+$AE$3+O314)&lt;$B$3),$B$3-N314+1111111,".")</f>
        <v>.</v>
      </c>
      <c r="AF314" s="1" t="str">
        <f>IF(A314&gt;1,"Y","N")</f>
        <v>Y</v>
      </c>
      <c r="AG314" s="1" t="str">
        <f>IF(L314&gt;1,"Y","N")</f>
        <v>Y</v>
      </c>
      <c r="AH314" s="1" t="str">
        <f>IF(N314&gt;1,"Y","N")</f>
        <v>Y</v>
      </c>
      <c r="AI314" s="1" t="str">
        <f>IF(O314&gt;1,"Y","N")</f>
        <v>Y</v>
      </c>
      <c r="AJ314" s="1" t="str">
        <f>CONCATENATE(AF314,AG314,D314,AH314,AI314)</f>
        <v>YYx530xYY</v>
      </c>
    </row>
    <row r="315" spans="1:36" s="1" customFormat="1" x14ac:dyDescent="0.25">
      <c r="A315" s="31">
        <v>42495</v>
      </c>
      <c r="B315" s="24"/>
      <c r="C315" s="23" t="s">
        <v>7005</v>
      </c>
      <c r="D315" s="22" t="s">
        <v>246</v>
      </c>
      <c r="E315" s="21">
        <v>0.57999999999999996</v>
      </c>
      <c r="G315" s="20"/>
      <c r="H315" s="19">
        <f>E315/0.04188</f>
        <v>13.849092645654249</v>
      </c>
      <c r="I315" s="18">
        <f>J315/100*4</f>
        <v>1.2</v>
      </c>
      <c r="J315" s="17">
        <v>30</v>
      </c>
      <c r="K315" s="16">
        <f>IF(J315&gt;1,J315-H315-I315,0)</f>
        <v>14.950907354345752</v>
      </c>
      <c r="L315" s="15">
        <v>42519</v>
      </c>
      <c r="M315" s="14"/>
      <c r="N315" s="29">
        <v>42737</v>
      </c>
      <c r="O315" s="12">
        <v>42738</v>
      </c>
      <c r="P315" s="11" t="s">
        <v>5146</v>
      </c>
      <c r="Q315" s="10"/>
      <c r="R315" s="10"/>
      <c r="S315" s="10"/>
      <c r="T315" s="10"/>
      <c r="U315" s="9"/>
      <c r="V315" s="8"/>
      <c r="W315" s="7">
        <v>32</v>
      </c>
      <c r="X315" s="4"/>
      <c r="Y315" s="6">
        <v>30</v>
      </c>
      <c r="Z315" s="5">
        <f>IF(Y315&gt;0,Y315-J315,".")</f>
        <v>0</v>
      </c>
      <c r="AA315" s="4">
        <f>IF(J315=0,H315,0)</f>
        <v>0</v>
      </c>
      <c r="AB315" s="4">
        <f>IF(L315=0,H315,0)</f>
        <v>0</v>
      </c>
      <c r="AC315" s="4"/>
      <c r="AD315" s="3"/>
      <c r="AE315" s="2" t="str">
        <f ca="1">IF(AND(N315&gt;1,(N315+$AE$3+O315)&lt;$B$3),$B$3-N315+1111111,".")</f>
        <v>.</v>
      </c>
      <c r="AF315" s="1" t="str">
        <f>IF(A315&gt;1,"Y","N")</f>
        <v>Y</v>
      </c>
      <c r="AG315" s="1" t="str">
        <f>IF(L315&gt;1,"Y","N")</f>
        <v>Y</v>
      </c>
      <c r="AH315" s="1" t="str">
        <f>IF(N315&gt;1,"Y","N")</f>
        <v>Y</v>
      </c>
      <c r="AI315" s="1" t="str">
        <f>IF(O315&gt;1,"Y","N")</f>
        <v>Y</v>
      </c>
      <c r="AJ315" s="1" t="str">
        <f>CONCATENATE(AF315,AG315,D315,AH315,AI315)</f>
        <v>YYx530xYY</v>
      </c>
    </row>
    <row r="316" spans="1:36" s="1" customFormat="1" x14ac:dyDescent="0.25">
      <c r="A316" s="31">
        <v>42495</v>
      </c>
      <c r="B316" s="24"/>
      <c r="C316" s="23" t="s">
        <v>7005</v>
      </c>
      <c r="D316" s="22" t="s">
        <v>246</v>
      </c>
      <c r="E316" s="21">
        <v>0.57999999999999996</v>
      </c>
      <c r="G316" s="20"/>
      <c r="H316" s="19">
        <f>E316/0.04188</f>
        <v>13.849092645654249</v>
      </c>
      <c r="I316" s="18">
        <f>J316/100*4</f>
        <v>1.2</v>
      </c>
      <c r="J316" s="17">
        <v>30</v>
      </c>
      <c r="K316" s="16">
        <f>IF(J316&gt;1,J316-H316-I316,0)</f>
        <v>14.950907354345752</v>
      </c>
      <c r="L316" s="15">
        <v>42519</v>
      </c>
      <c r="M316" s="14"/>
      <c r="N316" s="29">
        <v>42737</v>
      </c>
      <c r="O316" s="12">
        <v>42738</v>
      </c>
      <c r="P316" s="11" t="s">
        <v>5146</v>
      </c>
      <c r="Q316" s="10"/>
      <c r="R316" s="10"/>
      <c r="S316" s="10"/>
      <c r="T316" s="10"/>
      <c r="U316" s="9"/>
      <c r="V316" s="8"/>
      <c r="W316" s="7">
        <v>32</v>
      </c>
      <c r="X316" s="4"/>
      <c r="Y316" s="6">
        <v>30</v>
      </c>
      <c r="Z316" s="5">
        <f>IF(Y316&gt;0,Y316-J316,".")</f>
        <v>0</v>
      </c>
      <c r="AA316" s="4">
        <f>IF(J316=0,H316,0)</f>
        <v>0</v>
      </c>
      <c r="AB316" s="4">
        <f>IF(L316=0,H316,0)</f>
        <v>0</v>
      </c>
      <c r="AC316" s="4"/>
      <c r="AD316" s="3"/>
      <c r="AE316" s="2" t="str">
        <f ca="1">IF(AND(N316&gt;1,(N316+$AE$3+O316)&lt;$B$3),$B$3-N316+1111111,".")</f>
        <v>.</v>
      </c>
      <c r="AF316" s="1" t="str">
        <f>IF(A316&gt;1,"Y","N")</f>
        <v>Y</v>
      </c>
      <c r="AG316" s="1" t="str">
        <f>IF(L316&gt;1,"Y","N")</f>
        <v>Y</v>
      </c>
      <c r="AH316" s="1" t="str">
        <f>IF(N316&gt;1,"Y","N")</f>
        <v>Y</v>
      </c>
      <c r="AI316" s="1" t="str">
        <f>IF(O316&gt;1,"Y","N")</f>
        <v>Y</v>
      </c>
      <c r="AJ316" s="1" t="str">
        <f>CONCATENATE(AF316,AG316,D316,AH316,AI316)</f>
        <v>YYx530xYY</v>
      </c>
    </row>
    <row r="317" spans="1:36" s="1" customFormat="1" x14ac:dyDescent="0.25">
      <c r="A317" s="31">
        <v>42495</v>
      </c>
      <c r="B317" s="24"/>
      <c r="C317" s="23" t="s">
        <v>247</v>
      </c>
      <c r="D317" s="22" t="s">
        <v>246</v>
      </c>
      <c r="E317" s="21">
        <v>0.7</v>
      </c>
      <c r="G317" s="20"/>
      <c r="H317" s="19">
        <f>E317/0.04188</f>
        <v>16.714422158548231</v>
      </c>
      <c r="I317" s="18">
        <f>J317/100*4</f>
        <v>1.2</v>
      </c>
      <c r="J317" s="17">
        <v>30</v>
      </c>
      <c r="K317" s="16">
        <f>IF(J317&gt;1,J317-H317-I317,0)</f>
        <v>12.085577841451769</v>
      </c>
      <c r="L317" s="15">
        <v>42519</v>
      </c>
      <c r="M317" s="14"/>
      <c r="N317" s="29">
        <v>42742</v>
      </c>
      <c r="O317" s="12">
        <v>42743</v>
      </c>
      <c r="P317" s="11" t="s">
        <v>2848</v>
      </c>
      <c r="Q317" s="10"/>
      <c r="R317" s="10"/>
      <c r="S317" s="10"/>
      <c r="T317" s="10"/>
      <c r="U317" s="9">
        <v>6667796883</v>
      </c>
      <c r="V317" s="8"/>
      <c r="W317" s="7">
        <v>47</v>
      </c>
      <c r="X317" s="4"/>
      <c r="Y317" s="6">
        <v>30</v>
      </c>
      <c r="Z317" s="5">
        <f>IF(Y317&gt;0,Y317-J317,".")</f>
        <v>0</v>
      </c>
      <c r="AA317" s="4">
        <f>IF(J317=0,H317,0)</f>
        <v>0</v>
      </c>
      <c r="AB317" s="4">
        <f>IF(L317=0,H317,0)</f>
        <v>0</v>
      </c>
      <c r="AC317" s="4"/>
      <c r="AD317" s="3"/>
      <c r="AE317" s="2" t="str">
        <f ca="1">IF(AND(N317&gt;1,(N317+$AE$3+O317)&lt;$B$3),$B$3-N317+1111111,".")</f>
        <v>.</v>
      </c>
      <c r="AF317" s="1" t="str">
        <f>IF(A317&gt;1,"Y","N")</f>
        <v>Y</v>
      </c>
      <c r="AG317" s="1" t="str">
        <f>IF(L317&gt;1,"Y","N")</f>
        <v>Y</v>
      </c>
      <c r="AH317" s="1" t="str">
        <f>IF(N317&gt;1,"Y","N")</f>
        <v>Y</v>
      </c>
      <c r="AI317" s="1" t="str">
        <f>IF(O317&gt;1,"Y","N")</f>
        <v>Y</v>
      </c>
      <c r="AJ317" s="1" t="str">
        <f>CONCATENATE(AF317,AG317,D317,AH317,AI317)</f>
        <v>YYx530xYY</v>
      </c>
    </row>
    <row r="318" spans="1:36" s="1" customFormat="1" x14ac:dyDescent="0.25">
      <c r="A318" s="31">
        <v>42319</v>
      </c>
      <c r="B318" s="24"/>
      <c r="C318" s="23" t="s">
        <v>699</v>
      </c>
      <c r="D318" s="22" t="s">
        <v>698</v>
      </c>
      <c r="E318" s="21">
        <v>0.53300000000000003</v>
      </c>
      <c r="G318" s="20"/>
      <c r="H318" s="19">
        <f>E318/0.0397</f>
        <v>13.425692695214106</v>
      </c>
      <c r="I318" s="32">
        <f>J318/100*4</f>
        <v>1.2</v>
      </c>
      <c r="J318" s="17">
        <v>30</v>
      </c>
      <c r="K318" s="16">
        <f>IF(J318&gt;1,J318-H318-I318,0)</f>
        <v>15.374307304785894</v>
      </c>
      <c r="L318" s="15">
        <v>42339</v>
      </c>
      <c r="M318" s="14"/>
      <c r="N318" s="29">
        <v>42750</v>
      </c>
      <c r="O318" s="12">
        <v>42750</v>
      </c>
      <c r="P318" s="11" t="s">
        <v>5986</v>
      </c>
      <c r="Q318" s="10" t="s">
        <v>5985</v>
      </c>
      <c r="R318" s="10" t="s">
        <v>6621</v>
      </c>
      <c r="S318" s="10" t="s">
        <v>6620</v>
      </c>
      <c r="T318" s="10" t="s">
        <v>6619</v>
      </c>
      <c r="U318" s="9">
        <v>6674374165</v>
      </c>
      <c r="V318" s="8"/>
      <c r="W318" s="7">
        <v>101</v>
      </c>
      <c r="X318" s="4"/>
      <c r="Y318" s="6">
        <v>30</v>
      </c>
      <c r="Z318" s="5">
        <f>IF(Y318&gt;0,Y318-J318,".")</f>
        <v>0</v>
      </c>
      <c r="AA318" s="4">
        <f>IF(J318=0,H318,0)</f>
        <v>0</v>
      </c>
      <c r="AB318" s="4">
        <f>IF(L318=0,H318,0)</f>
        <v>0</v>
      </c>
      <c r="AC318" s="4"/>
      <c r="AD318" s="3"/>
      <c r="AE318" s="2" t="str">
        <f ca="1">IF(AND(N318&gt;1,(N318+$AE$3+O318)&lt;$B$3),$B$3-N318+1111111,".")</f>
        <v>.</v>
      </c>
      <c r="AF318" s="1" t="str">
        <f>IF(A318&gt;1,"Y","N")</f>
        <v>Y</v>
      </c>
      <c r="AG318" s="1" t="str">
        <f>IF(L318&gt;1,"Y","N")</f>
        <v>Y</v>
      </c>
      <c r="AH318" s="1" t="str">
        <f>IF(N318&gt;1,"Y","N")</f>
        <v>Y</v>
      </c>
      <c r="AI318" s="1" t="str">
        <f>IF(O318&gt;1,"Y","N")</f>
        <v>Y</v>
      </c>
      <c r="AJ318" s="1" t="str">
        <f>CONCATENATE(AF318,AG318,D318,AH318,AI318)</f>
        <v>YYx177xYY</v>
      </c>
    </row>
    <row r="319" spans="1:36" s="1" customFormat="1" x14ac:dyDescent="0.25">
      <c r="A319" s="31">
        <v>42671</v>
      </c>
      <c r="B319" s="24"/>
      <c r="C319" s="23" t="s">
        <v>412</v>
      </c>
      <c r="D319" s="22" t="s">
        <v>411</v>
      </c>
      <c r="E319" s="21">
        <v>0.15</v>
      </c>
      <c r="G319" s="20"/>
      <c r="H319" s="19">
        <f>E319/0.03988</f>
        <v>3.7612838515546638</v>
      </c>
      <c r="I319" s="18">
        <f>J319/100*4</f>
        <v>0.6</v>
      </c>
      <c r="J319" s="17">
        <v>15</v>
      </c>
      <c r="K319" s="16">
        <f>IF(J319&gt;1,J319-H319-I319,0)</f>
        <v>10.638716148445337</v>
      </c>
      <c r="L319" s="15">
        <v>42697</v>
      </c>
      <c r="M319" s="14"/>
      <c r="N319" s="29">
        <v>42761</v>
      </c>
      <c r="O319" s="12">
        <v>42761</v>
      </c>
      <c r="P319" s="11" t="s">
        <v>1945</v>
      </c>
      <c r="Q319" s="10" t="s">
        <v>6369</v>
      </c>
      <c r="R319" s="10" t="s">
        <v>6368</v>
      </c>
      <c r="S319" s="10" t="s">
        <v>6367</v>
      </c>
      <c r="T319" s="10"/>
      <c r="U319" s="9">
        <v>6695144885</v>
      </c>
      <c r="V319" s="8"/>
      <c r="W319" s="7">
        <v>165</v>
      </c>
      <c r="X319" s="4"/>
      <c r="Y319" s="6">
        <v>30</v>
      </c>
      <c r="Z319" s="5">
        <f>IF(Y319&gt;0,Y319-J319,".")</f>
        <v>15</v>
      </c>
      <c r="AA319" s="4">
        <f>IF(J319=0,H319,0)</f>
        <v>0</v>
      </c>
      <c r="AB319" s="4">
        <f>IF(L319=0,H319,0)</f>
        <v>0</v>
      </c>
      <c r="AC319" s="4"/>
      <c r="AD319" s="3"/>
      <c r="AE319" s="2" t="str">
        <f ca="1">IF(AND(N319&gt;1,(N319+$AE$3+O319)&lt;$B$3),$B$3-N319+1111111,".")</f>
        <v>.</v>
      </c>
      <c r="AF319" s="1" t="str">
        <f>IF(A319&gt;1,"Y","N")</f>
        <v>Y</v>
      </c>
      <c r="AG319" s="1" t="str">
        <f>IF(L319&gt;1,"Y","N")</f>
        <v>Y</v>
      </c>
      <c r="AH319" s="1" t="str">
        <f>IF(N319&gt;1,"Y","N")</f>
        <v>Y</v>
      </c>
      <c r="AI319" s="1" t="str">
        <f>IF(O319&gt;1,"Y","N")</f>
        <v>Y</v>
      </c>
      <c r="AJ319" s="1" t="str">
        <f>CONCATENATE(AF319,AG319,D319,AH319,AI319)</f>
        <v>YYx259xYY</v>
      </c>
    </row>
    <row r="320" spans="1:36" s="1" customFormat="1" x14ac:dyDescent="0.25">
      <c r="A320" s="31">
        <v>42319</v>
      </c>
      <c r="B320" s="24"/>
      <c r="C320" s="23" t="s">
        <v>699</v>
      </c>
      <c r="D320" s="22" t="s">
        <v>698</v>
      </c>
      <c r="E320" s="21">
        <v>0.53300000000000003</v>
      </c>
      <c r="G320" s="20"/>
      <c r="H320" s="19">
        <f>E320/0.0397</f>
        <v>13.425692695214106</v>
      </c>
      <c r="I320" s="32">
        <f>J320/100*4</f>
        <v>1.2</v>
      </c>
      <c r="J320" s="17">
        <v>30</v>
      </c>
      <c r="K320" s="16">
        <f>IF(J320&gt;1,J320-H320-I320,0)</f>
        <v>15.374307304785894</v>
      </c>
      <c r="L320" s="15">
        <v>42339</v>
      </c>
      <c r="M320" s="14"/>
      <c r="N320" s="29">
        <v>42762</v>
      </c>
      <c r="O320" s="12">
        <v>42766</v>
      </c>
      <c r="P320" s="11" t="s">
        <v>6338</v>
      </c>
      <c r="Q320" s="10"/>
      <c r="R320" s="10"/>
      <c r="S320" s="10"/>
      <c r="T320" s="10"/>
      <c r="U320" s="9"/>
      <c r="V320" s="8"/>
      <c r="W320" s="7">
        <v>187</v>
      </c>
      <c r="X320" s="4"/>
      <c r="Y320" s="6">
        <v>30</v>
      </c>
      <c r="Z320" s="5">
        <f>IF(Y320&gt;0,Y320-J320,".")</f>
        <v>0</v>
      </c>
      <c r="AA320" s="4">
        <f>IF(J320=0,H320,0)</f>
        <v>0</v>
      </c>
      <c r="AB320" s="4">
        <f>IF(L320=0,H320,0)</f>
        <v>0</v>
      </c>
      <c r="AC320" s="4"/>
      <c r="AD320" s="3"/>
      <c r="AE320" s="2" t="str">
        <f ca="1">IF(AND(N320&gt;1,(N320+$AE$3+O320)&lt;$B$3),$B$3-N320+1111111,".")</f>
        <v>.</v>
      </c>
      <c r="AF320" s="1" t="str">
        <f>IF(A320&gt;1,"Y","N")</f>
        <v>Y</v>
      </c>
      <c r="AG320" s="1" t="str">
        <f>IF(L320&gt;1,"Y","N")</f>
        <v>Y</v>
      </c>
      <c r="AH320" s="1" t="str">
        <f>IF(N320&gt;1,"Y","N")</f>
        <v>Y</v>
      </c>
      <c r="AI320" s="1" t="str">
        <f>IF(O320&gt;1,"Y","N")</f>
        <v>Y</v>
      </c>
      <c r="AJ320" s="1" t="str">
        <f>CONCATENATE(AF320,AG320,D320,AH320,AI320)</f>
        <v>YYx177xYY</v>
      </c>
    </row>
    <row r="321" spans="1:36" s="1" customFormat="1" x14ac:dyDescent="0.25">
      <c r="A321" s="31">
        <v>42319</v>
      </c>
      <c r="B321" s="24"/>
      <c r="C321" s="23" t="s">
        <v>699</v>
      </c>
      <c r="D321" s="22" t="s">
        <v>698</v>
      </c>
      <c r="E321" s="21">
        <v>0.53300000000000003</v>
      </c>
      <c r="G321" s="20"/>
      <c r="H321" s="19">
        <f>E321/0.0397</f>
        <v>13.425692695214106</v>
      </c>
      <c r="I321" s="32">
        <f>J321/100*4</f>
        <v>1.2</v>
      </c>
      <c r="J321" s="17">
        <v>30</v>
      </c>
      <c r="K321" s="16">
        <f>IF(J321&gt;1,J321-H321-I321,0)</f>
        <v>15.374307304785894</v>
      </c>
      <c r="L321" s="15">
        <v>42339</v>
      </c>
      <c r="M321" s="14"/>
      <c r="N321" s="29">
        <v>42765</v>
      </c>
      <c r="O321" s="12">
        <v>42765</v>
      </c>
      <c r="P321" s="11" t="s">
        <v>6301</v>
      </c>
      <c r="Q321" s="10"/>
      <c r="R321" s="10"/>
      <c r="S321" s="10"/>
      <c r="T321" s="10"/>
      <c r="U321" s="9">
        <v>6700363309</v>
      </c>
      <c r="V321" s="8"/>
      <c r="W321" s="7">
        <v>183</v>
      </c>
      <c r="X321" s="4"/>
      <c r="Y321" s="6">
        <v>30</v>
      </c>
      <c r="Z321" s="5">
        <f>IF(Y321&gt;0,Y321-J321,".")</f>
        <v>0</v>
      </c>
      <c r="AA321" s="4">
        <f>IF(J321=0,H321,0)</f>
        <v>0</v>
      </c>
      <c r="AB321" s="4">
        <f>IF(L321=0,H321,0)</f>
        <v>0</v>
      </c>
      <c r="AC321" s="4"/>
      <c r="AD321" s="3"/>
      <c r="AE321" s="2" t="str">
        <f ca="1">IF(AND(N321&gt;1,(N321+$AE$3+O321)&lt;$B$3),$B$3-N321+1111111,".")</f>
        <v>.</v>
      </c>
      <c r="AF321" s="1" t="str">
        <f>IF(A321&gt;1,"Y","N")</f>
        <v>Y</v>
      </c>
      <c r="AG321" s="1" t="str">
        <f>IF(L321&gt;1,"Y","N")</f>
        <v>Y</v>
      </c>
      <c r="AH321" s="1" t="str">
        <f>IF(N321&gt;1,"Y","N")</f>
        <v>Y</v>
      </c>
      <c r="AI321" s="1" t="str">
        <f>IF(O321&gt;1,"Y","N")</f>
        <v>Y</v>
      </c>
      <c r="AJ321" s="1" t="str">
        <f>CONCATENATE(AF321,AG321,D321,AH321,AI321)</f>
        <v>YYx177xYY</v>
      </c>
    </row>
    <row r="322" spans="1:36" s="1" customFormat="1" x14ac:dyDescent="0.25">
      <c r="A322" s="31">
        <v>42319</v>
      </c>
      <c r="B322" s="24"/>
      <c r="C322" s="23" t="s">
        <v>699</v>
      </c>
      <c r="D322" s="22" t="s">
        <v>698</v>
      </c>
      <c r="E322" s="21">
        <v>0.53300000000000003</v>
      </c>
      <c r="G322" s="20"/>
      <c r="H322" s="19">
        <f>E322/0.0397</f>
        <v>13.425692695214106</v>
      </c>
      <c r="I322" s="32">
        <f>J322/100*4</f>
        <v>1.2</v>
      </c>
      <c r="J322" s="17">
        <v>30</v>
      </c>
      <c r="K322" s="16">
        <f>IF(J322&gt;1,J322-H322-I322,0)</f>
        <v>15.374307304785894</v>
      </c>
      <c r="L322" s="15">
        <v>42339</v>
      </c>
      <c r="M322" s="14"/>
      <c r="N322" s="13">
        <v>42765</v>
      </c>
      <c r="O322" s="12">
        <v>42765</v>
      </c>
      <c r="P322" s="11" t="s">
        <v>6301</v>
      </c>
      <c r="Q322" s="10"/>
      <c r="R322" s="10"/>
      <c r="S322" s="10"/>
      <c r="T322" s="10"/>
      <c r="U322" s="9"/>
      <c r="V322" s="8"/>
      <c r="W322" s="7">
        <v>183</v>
      </c>
      <c r="X322" s="4"/>
      <c r="Y322" s="6">
        <v>30</v>
      </c>
      <c r="Z322" s="5">
        <f>IF(Y322&gt;0,Y322-J322,".")</f>
        <v>0</v>
      </c>
      <c r="AA322" s="4">
        <f>IF(J322=0,H322,0)</f>
        <v>0</v>
      </c>
      <c r="AB322" s="4">
        <f>IF(L322=0,H322,0)</f>
        <v>0</v>
      </c>
      <c r="AC322" s="4"/>
      <c r="AD322" s="3"/>
      <c r="AE322" s="2" t="str">
        <f ca="1">IF(AND(N322&gt;1,(N322+$AE$3+O322)&lt;$B$3),$B$3-N322+1111111,".")</f>
        <v>.</v>
      </c>
      <c r="AF322" s="1" t="str">
        <f>IF(A322&gt;1,"Y","N")</f>
        <v>Y</v>
      </c>
      <c r="AG322" s="1" t="str">
        <f>IF(L322&gt;1,"Y","N")</f>
        <v>Y</v>
      </c>
      <c r="AH322" s="1" t="str">
        <f>IF(N322&gt;1,"Y","N")</f>
        <v>Y</v>
      </c>
      <c r="AI322" s="1" t="str">
        <f>IF(O322&gt;1,"Y","N")</f>
        <v>Y</v>
      </c>
      <c r="AJ322" s="1" t="str">
        <f>CONCATENATE(AF322,AG322,D322,AH322,AI322)</f>
        <v>YYx177xYY</v>
      </c>
    </row>
    <row r="323" spans="1:36" s="1" customFormat="1" x14ac:dyDescent="0.25">
      <c r="A323" s="31">
        <v>42319</v>
      </c>
      <c r="B323" s="24"/>
      <c r="C323" s="23" t="s">
        <v>699</v>
      </c>
      <c r="D323" s="22" t="s">
        <v>698</v>
      </c>
      <c r="E323" s="21">
        <v>0.53300000000000003</v>
      </c>
      <c r="G323" s="20"/>
      <c r="H323" s="19">
        <f>E323/0.0397</f>
        <v>13.425692695214106</v>
      </c>
      <c r="I323" s="32">
        <f>J323/100*4</f>
        <v>1.2</v>
      </c>
      <c r="J323" s="17">
        <v>30</v>
      </c>
      <c r="K323" s="16">
        <f>IF(J323&gt;1,J323-H323-I323,0)</f>
        <v>15.374307304785894</v>
      </c>
      <c r="L323" s="15">
        <v>42339</v>
      </c>
      <c r="M323" s="14"/>
      <c r="N323" s="13">
        <v>42765</v>
      </c>
      <c r="O323" s="12">
        <v>42765</v>
      </c>
      <c r="P323" s="11" t="s">
        <v>6301</v>
      </c>
      <c r="Q323" s="10"/>
      <c r="R323" s="10"/>
      <c r="S323" s="10"/>
      <c r="T323" s="10"/>
      <c r="U323" s="9"/>
      <c r="V323" s="8"/>
      <c r="W323" s="7">
        <v>183</v>
      </c>
      <c r="X323" s="4"/>
      <c r="Y323" s="6">
        <v>30</v>
      </c>
      <c r="Z323" s="5">
        <f>IF(Y323&gt;0,Y323-J323,".")</f>
        <v>0</v>
      </c>
      <c r="AA323" s="4">
        <f>IF(J323=0,H323,0)</f>
        <v>0</v>
      </c>
      <c r="AB323" s="4">
        <f>IF(L323=0,H323,0)</f>
        <v>0</v>
      </c>
      <c r="AC323" s="4"/>
      <c r="AD323" s="3"/>
      <c r="AE323" s="2" t="str">
        <f ca="1">IF(AND(N323&gt;1,(N323+$AE$3+O323)&lt;$B$3),$B$3-N323+1111111,".")</f>
        <v>.</v>
      </c>
      <c r="AF323" s="1" t="str">
        <f>IF(A323&gt;1,"Y","N")</f>
        <v>Y</v>
      </c>
      <c r="AG323" s="1" t="str">
        <f>IF(L323&gt;1,"Y","N")</f>
        <v>Y</v>
      </c>
      <c r="AH323" s="1" t="str">
        <f>IF(N323&gt;1,"Y","N")</f>
        <v>Y</v>
      </c>
      <c r="AI323" s="1" t="str">
        <f>IF(O323&gt;1,"Y","N")</f>
        <v>Y</v>
      </c>
      <c r="AJ323" s="1" t="str">
        <f>CONCATENATE(AF323,AG323,D323,AH323,AI323)</f>
        <v>YYx177xYY</v>
      </c>
    </row>
    <row r="324" spans="1:36" s="1" customFormat="1" x14ac:dyDescent="0.25">
      <c r="A324" s="31">
        <v>42703</v>
      </c>
      <c r="B324" t="s">
        <v>6189</v>
      </c>
      <c r="C324" s="23" t="s">
        <v>1685</v>
      </c>
      <c r="D324" s="22" t="s">
        <v>1684</v>
      </c>
      <c r="E324" s="21">
        <v>0.501</v>
      </c>
      <c r="G324" s="20"/>
      <c r="H324" s="19">
        <f>E324/0.0391</f>
        <v>12.813299232736572</v>
      </c>
      <c r="I324" s="18">
        <f>J324/100*4</f>
        <v>1.2</v>
      </c>
      <c r="J324" s="17">
        <v>30</v>
      </c>
      <c r="K324" s="16">
        <f>IF(J324&gt;1,J324-H324-I324,0)</f>
        <v>15.986700767263429</v>
      </c>
      <c r="L324" s="15">
        <v>42755</v>
      </c>
      <c r="M324" s="14"/>
      <c r="N324" s="13">
        <v>42770</v>
      </c>
      <c r="O324" s="12">
        <v>42771</v>
      </c>
      <c r="P324" s="11" t="s">
        <v>6188</v>
      </c>
      <c r="Q324" s="10"/>
      <c r="R324" s="10"/>
      <c r="S324" s="10"/>
      <c r="T324" s="10"/>
      <c r="U324" s="9">
        <v>6705127351</v>
      </c>
      <c r="V324" s="8"/>
      <c r="W324" s="7">
        <v>207</v>
      </c>
      <c r="X324" s="4"/>
      <c r="Y324" s="6">
        <v>30</v>
      </c>
      <c r="Z324" s="5">
        <f>IF(Y324&gt;0,Y324-J324,".")</f>
        <v>0</v>
      </c>
      <c r="AA324" s="4">
        <f>IF(J324=0,H324,0)</f>
        <v>0</v>
      </c>
      <c r="AB324" s="4">
        <f>IF(L324=0,H324,0)</f>
        <v>0</v>
      </c>
      <c r="AC324" s="4"/>
      <c r="AD324" s="3"/>
      <c r="AE324" s="2" t="str">
        <f ca="1">IF(AND(N324&gt;1,(N324+$AE$3+O324)&lt;$B$3),$B$3-N324+1111111,".")</f>
        <v>.</v>
      </c>
      <c r="AF324" s="1" t="str">
        <f>IF(A324&gt;1,"Y","N")</f>
        <v>Y</v>
      </c>
      <c r="AG324" s="1" t="str">
        <f>IF(L324&gt;1,"Y","N")</f>
        <v>Y</v>
      </c>
      <c r="AH324" s="1" t="str">
        <f>IF(N324&gt;1,"Y","N")</f>
        <v>Y</v>
      </c>
      <c r="AI324" s="1" t="str">
        <f>IF(O324&gt;1,"Y","N")</f>
        <v>Y</v>
      </c>
      <c r="AJ324" s="1" t="str">
        <f>CONCATENATE(AF324,AG324,D324,AH324,AI324)</f>
        <v>YYx155xYY</v>
      </c>
    </row>
    <row r="325" spans="1:36" s="1" customFormat="1" x14ac:dyDescent="0.25">
      <c r="A325" s="31">
        <v>42703</v>
      </c>
      <c r="B325" s="24"/>
      <c r="C325" s="23" t="s">
        <v>1685</v>
      </c>
      <c r="D325" s="22" t="s">
        <v>1684</v>
      </c>
      <c r="E325" s="21">
        <v>0.501</v>
      </c>
      <c r="G325" s="20"/>
      <c r="H325" s="19">
        <f>E325/0.0391</f>
        <v>12.813299232736572</v>
      </c>
      <c r="I325" s="18">
        <f>J325/100*4</f>
        <v>1.2</v>
      </c>
      <c r="J325" s="17">
        <v>30</v>
      </c>
      <c r="K325" s="16">
        <f>IF(J325&gt;1,J325-H325-I325,0)</f>
        <v>15.986700767263429</v>
      </c>
      <c r="L325" s="15">
        <v>42755</v>
      </c>
      <c r="M325" s="14"/>
      <c r="N325" s="29">
        <v>42789</v>
      </c>
      <c r="O325" s="12">
        <v>42789</v>
      </c>
      <c r="P325" s="11" t="s">
        <v>5712</v>
      </c>
      <c r="Q325" s="10"/>
      <c r="R325" s="10"/>
      <c r="S325" s="10"/>
      <c r="T325" s="10"/>
      <c r="U325" s="9">
        <v>6722388962</v>
      </c>
      <c r="V325" s="8"/>
      <c r="W325" s="7">
        <v>319</v>
      </c>
      <c r="X325" s="4"/>
      <c r="Y325" s="6">
        <v>30</v>
      </c>
      <c r="Z325" s="5">
        <f>IF(Y325&gt;0,Y325-J325,".")</f>
        <v>0</v>
      </c>
      <c r="AA325" s="4">
        <f>IF(J325=0,H325,0)</f>
        <v>0</v>
      </c>
      <c r="AB325" s="4">
        <f>IF(L325=0,H325,0)</f>
        <v>0</v>
      </c>
      <c r="AC325" s="4"/>
      <c r="AD325" s="3"/>
      <c r="AE325" s="2" t="str">
        <f ca="1">IF(AND(N325&gt;1,(N325+$AE$3+O325)&lt;$B$3),$B$3-N325+1111111,".")</f>
        <v>.</v>
      </c>
      <c r="AF325" s="1" t="str">
        <f>IF(A325&gt;1,"Y","N")</f>
        <v>Y</v>
      </c>
      <c r="AG325" s="1" t="str">
        <f>IF(L325&gt;1,"Y","N")</f>
        <v>Y</v>
      </c>
      <c r="AH325" s="1" t="str">
        <f>IF(N325&gt;1,"Y","N")</f>
        <v>Y</v>
      </c>
      <c r="AI325" s="1" t="str">
        <f>IF(O325&gt;1,"Y","N")</f>
        <v>Y</v>
      </c>
      <c r="AJ325" s="1" t="str">
        <f>CONCATENATE(AF325,AG325,D325,AH325,AI325)</f>
        <v>YYx155xYY</v>
      </c>
    </row>
    <row r="326" spans="1:36" s="1" customFormat="1" x14ac:dyDescent="0.25">
      <c r="A326" s="31">
        <v>42703</v>
      </c>
      <c r="B326" s="24"/>
      <c r="C326" s="23" t="s">
        <v>1685</v>
      </c>
      <c r="D326" s="22" t="s">
        <v>1684</v>
      </c>
      <c r="E326" s="21">
        <v>0.501</v>
      </c>
      <c r="G326" s="20"/>
      <c r="H326" s="19">
        <f>E326/0.0391</f>
        <v>12.813299232736572</v>
      </c>
      <c r="I326" s="18">
        <f>J326/100*4</f>
        <v>1.2</v>
      </c>
      <c r="J326" s="17">
        <v>30</v>
      </c>
      <c r="K326" s="16">
        <f>IF(J326&gt;1,J326-H326-I326,0)</f>
        <v>15.986700767263429</v>
      </c>
      <c r="L326" s="15">
        <v>42755</v>
      </c>
      <c r="M326" s="14"/>
      <c r="N326" s="29">
        <v>42789</v>
      </c>
      <c r="O326" s="12">
        <v>42789</v>
      </c>
      <c r="P326" s="11" t="s">
        <v>5712</v>
      </c>
      <c r="Q326" s="10"/>
      <c r="R326" s="10"/>
      <c r="S326" s="10"/>
      <c r="T326" s="10"/>
      <c r="U326" s="9"/>
      <c r="V326" s="8"/>
      <c r="W326" s="7">
        <v>319</v>
      </c>
      <c r="X326" s="4"/>
      <c r="Y326" s="6">
        <v>30</v>
      </c>
      <c r="Z326" s="5">
        <f>IF(Y326&gt;0,Y326-J326,".")</f>
        <v>0</v>
      </c>
      <c r="AA326" s="4">
        <f>IF(J326=0,H326,0)</f>
        <v>0</v>
      </c>
      <c r="AB326" s="4">
        <f>IF(L326=0,H326,0)</f>
        <v>0</v>
      </c>
      <c r="AC326" s="4"/>
      <c r="AD326" s="3"/>
      <c r="AE326" s="2" t="str">
        <f ca="1">IF(AND(N326&gt;1,(N326+$AE$3+O326)&lt;$B$3),$B$3-N326+1111111,".")</f>
        <v>.</v>
      </c>
      <c r="AF326" s="1" t="str">
        <f>IF(A326&gt;1,"Y","N")</f>
        <v>Y</v>
      </c>
      <c r="AG326" s="1" t="str">
        <f>IF(L326&gt;1,"Y","N")</f>
        <v>Y</v>
      </c>
      <c r="AH326" s="1" t="str">
        <f>IF(N326&gt;1,"Y","N")</f>
        <v>Y</v>
      </c>
      <c r="AI326" s="1" t="str">
        <f>IF(O326&gt;1,"Y","N")</f>
        <v>Y</v>
      </c>
      <c r="AJ326" s="1" t="str">
        <f>CONCATENATE(AF326,AG326,D326,AH326,AI326)</f>
        <v>YYx155xYY</v>
      </c>
    </row>
    <row r="327" spans="1:36" s="1" customFormat="1" x14ac:dyDescent="0.25">
      <c r="A327" s="31">
        <v>42703</v>
      </c>
      <c r="B327" s="24"/>
      <c r="C327" s="23" t="s">
        <v>1685</v>
      </c>
      <c r="D327" s="22" t="s">
        <v>1684</v>
      </c>
      <c r="E327" s="21">
        <v>0.501</v>
      </c>
      <c r="G327" s="20"/>
      <c r="H327" s="19">
        <f>E327/0.0391</f>
        <v>12.813299232736572</v>
      </c>
      <c r="I327" s="18">
        <f>J327/100*4</f>
        <v>1.2</v>
      </c>
      <c r="J327" s="17">
        <v>30</v>
      </c>
      <c r="K327" s="16">
        <f>IF(J327&gt;1,J327-H327-I327,0)</f>
        <v>15.986700767263429</v>
      </c>
      <c r="L327" s="15">
        <v>42755</v>
      </c>
      <c r="M327" s="14"/>
      <c r="N327" s="29">
        <v>42789</v>
      </c>
      <c r="O327" s="12">
        <v>42789</v>
      </c>
      <c r="P327" s="11" t="s">
        <v>5712</v>
      </c>
      <c r="Q327" s="10"/>
      <c r="R327" s="10"/>
      <c r="S327" s="10"/>
      <c r="T327" s="10"/>
      <c r="U327" s="9"/>
      <c r="V327" s="8"/>
      <c r="W327" s="7">
        <v>319</v>
      </c>
      <c r="X327" s="4"/>
      <c r="Y327" s="6">
        <v>30</v>
      </c>
      <c r="Z327" s="5">
        <f>IF(Y327&gt;0,Y327-J327,".")</f>
        <v>0</v>
      </c>
      <c r="AA327" s="4">
        <f>IF(J327=0,H327,0)</f>
        <v>0</v>
      </c>
      <c r="AB327" s="4">
        <f>IF(L327=0,H327,0)</f>
        <v>0</v>
      </c>
      <c r="AC327" s="4"/>
      <c r="AD327" s="3"/>
      <c r="AE327" s="2" t="str">
        <f ca="1">IF(AND(N327&gt;1,(N327+$AE$3+O327)&lt;$B$3),$B$3-N327+1111111,".")</f>
        <v>.</v>
      </c>
      <c r="AF327" s="1" t="str">
        <f>IF(A327&gt;1,"Y","N")</f>
        <v>Y</v>
      </c>
      <c r="AG327" s="1" t="str">
        <f>IF(L327&gt;1,"Y","N")</f>
        <v>Y</v>
      </c>
      <c r="AH327" s="1" t="str">
        <f>IF(N327&gt;1,"Y","N")</f>
        <v>Y</v>
      </c>
      <c r="AI327" s="1" t="str">
        <f>IF(O327&gt;1,"Y","N")</f>
        <v>Y</v>
      </c>
      <c r="AJ327" s="1" t="str">
        <f>CONCATENATE(AF327,AG327,D327,AH327,AI327)</f>
        <v>YYx155xYY</v>
      </c>
    </row>
    <row r="328" spans="1:36" s="1" customFormat="1" x14ac:dyDescent="0.25">
      <c r="A328" s="31">
        <v>42703</v>
      </c>
      <c r="B328" s="24"/>
      <c r="C328" s="23" t="s">
        <v>1685</v>
      </c>
      <c r="D328" s="22" t="s">
        <v>1684</v>
      </c>
      <c r="E328" s="21">
        <v>0.501</v>
      </c>
      <c r="G328" s="20"/>
      <c r="H328" s="19">
        <f>E328/0.0391</f>
        <v>12.813299232736572</v>
      </c>
      <c r="I328" s="18">
        <f>J328/100*4</f>
        <v>1.2</v>
      </c>
      <c r="J328" s="17">
        <v>30</v>
      </c>
      <c r="K328" s="16">
        <f>IF(J328&gt;1,J328-H328-I328,0)</f>
        <v>15.986700767263429</v>
      </c>
      <c r="L328" s="15">
        <v>42755</v>
      </c>
      <c r="M328" s="14"/>
      <c r="N328" s="29">
        <v>42789</v>
      </c>
      <c r="O328" s="12">
        <v>42789</v>
      </c>
      <c r="P328" s="11" t="s">
        <v>5712</v>
      </c>
      <c r="Q328" s="10"/>
      <c r="R328" s="10"/>
      <c r="S328" s="10"/>
      <c r="T328" s="10"/>
      <c r="U328" s="9"/>
      <c r="V328" s="8"/>
      <c r="W328" s="7">
        <v>319</v>
      </c>
      <c r="X328" s="4"/>
      <c r="Y328" s="6">
        <v>30</v>
      </c>
      <c r="Z328" s="5">
        <f>IF(Y328&gt;0,Y328-J328,".")</f>
        <v>0</v>
      </c>
      <c r="AA328" s="4">
        <f>IF(J328=0,H328,0)</f>
        <v>0</v>
      </c>
      <c r="AB328" s="4">
        <f>IF(L328=0,H328,0)</f>
        <v>0</v>
      </c>
      <c r="AC328" s="4"/>
      <c r="AD328" s="3"/>
      <c r="AE328" s="2" t="str">
        <f ca="1">IF(AND(N328&gt;1,(N328+$AE$3+O328)&lt;$B$3),$B$3-N328+1111111,".")</f>
        <v>.</v>
      </c>
      <c r="AF328" s="1" t="str">
        <f>IF(A328&gt;1,"Y","N")</f>
        <v>Y</v>
      </c>
      <c r="AG328" s="1" t="str">
        <f>IF(L328&gt;1,"Y","N")</f>
        <v>Y</v>
      </c>
      <c r="AH328" s="1" t="str">
        <f>IF(N328&gt;1,"Y","N")</f>
        <v>Y</v>
      </c>
      <c r="AI328" s="1" t="str">
        <f>IF(O328&gt;1,"Y","N")</f>
        <v>Y</v>
      </c>
      <c r="AJ328" s="1" t="str">
        <f>CONCATENATE(AF328,AG328,D328,AH328,AI328)</f>
        <v>YYx155xYY</v>
      </c>
    </row>
    <row r="329" spans="1:36" s="1" customFormat="1" x14ac:dyDescent="0.25">
      <c r="A329" s="31">
        <v>42531</v>
      </c>
      <c r="B329" s="24"/>
      <c r="C329" s="23" t="s">
        <v>2073</v>
      </c>
      <c r="D329" s="22" t="s">
        <v>2072</v>
      </c>
      <c r="E329" s="21">
        <v>0.41</v>
      </c>
      <c r="G329" s="20"/>
      <c r="H329" s="19">
        <f>E329/0.04111</f>
        <v>9.9732425200681085</v>
      </c>
      <c r="I329" s="18">
        <f>J329/100*4</f>
        <v>1.2</v>
      </c>
      <c r="J329" s="17">
        <v>30</v>
      </c>
      <c r="K329" s="16">
        <f>IF(J329&gt;1,J329-H329-I329,0)</f>
        <v>18.826757479931892</v>
      </c>
      <c r="L329" s="15">
        <v>42543</v>
      </c>
      <c r="M329" s="14"/>
      <c r="N329" s="29">
        <v>42796</v>
      </c>
      <c r="O329" s="12">
        <v>42796</v>
      </c>
      <c r="P329" s="11" t="s">
        <v>2531</v>
      </c>
      <c r="Q329" s="10"/>
      <c r="R329" s="10"/>
      <c r="S329" s="10"/>
      <c r="T329" s="10"/>
      <c r="U329" s="9">
        <v>6729431021</v>
      </c>
      <c r="V329" s="8"/>
      <c r="W329" s="7">
        <v>353</v>
      </c>
      <c r="X329" s="4"/>
      <c r="Y329" s="6">
        <v>30</v>
      </c>
      <c r="Z329" s="5">
        <f>IF(Y329&gt;0,Y329-J329,".")</f>
        <v>0</v>
      </c>
      <c r="AA329" s="4">
        <f>IF(J329=0,H329,0)</f>
        <v>0</v>
      </c>
      <c r="AB329" s="4">
        <f>IF(L329=0,H329,0)</f>
        <v>0</v>
      </c>
      <c r="AC329" s="4"/>
      <c r="AD329" s="3"/>
      <c r="AE329" s="2" t="str">
        <f ca="1">IF(AND(N329&gt;1,(N329+$AE$3+O329)&lt;$B$3),$B$3-N329+1111111,".")</f>
        <v>.</v>
      </c>
      <c r="AF329" s="1" t="str">
        <f>IF(A329&gt;1,"Y","N")</f>
        <v>Y</v>
      </c>
      <c r="AG329" s="1" t="str">
        <f>IF(L329&gt;1,"Y","N")</f>
        <v>Y</v>
      </c>
      <c r="AH329" s="1" t="str">
        <f>IF(N329&gt;1,"Y","N")</f>
        <v>Y</v>
      </c>
      <c r="AI329" s="1" t="str">
        <f>IF(O329&gt;1,"Y","N")</f>
        <v>Y</v>
      </c>
      <c r="AJ329" s="1" t="str">
        <f>CONCATENATE(AF329,AG329,D329,AH329,AI329)</f>
        <v>YYx505xYY</v>
      </c>
    </row>
    <row r="330" spans="1:36" s="1" customFormat="1" x14ac:dyDescent="0.25">
      <c r="A330" s="31">
        <v>42703</v>
      </c>
      <c r="B330" s="24"/>
      <c r="C330" s="23" t="s">
        <v>1685</v>
      </c>
      <c r="D330" s="22" t="s">
        <v>1684</v>
      </c>
      <c r="E330" s="21">
        <v>0.501</v>
      </c>
      <c r="G330" s="20"/>
      <c r="H330" s="19">
        <f>E330/0.0391</f>
        <v>12.813299232736572</v>
      </c>
      <c r="I330" s="18">
        <f>J330/100*4</f>
        <v>1.2</v>
      </c>
      <c r="J330" s="17">
        <v>30</v>
      </c>
      <c r="K330" s="16">
        <f>IF(J330&gt;1,J330-H330-I330,0)</f>
        <v>15.986700767263429</v>
      </c>
      <c r="L330" s="15">
        <v>42755</v>
      </c>
      <c r="M330" s="14"/>
      <c r="N330" s="29">
        <v>42820</v>
      </c>
      <c r="O330" s="12">
        <v>42822</v>
      </c>
      <c r="P330" s="11" t="s">
        <v>4962</v>
      </c>
      <c r="Q330" s="10"/>
      <c r="R330" s="10"/>
      <c r="S330" s="10"/>
      <c r="T330" s="10"/>
      <c r="U330" s="9">
        <v>6762898894</v>
      </c>
      <c r="V330" s="8"/>
      <c r="W330" s="7">
        <v>493</v>
      </c>
      <c r="X330" s="4"/>
      <c r="Y330" s="6">
        <v>30</v>
      </c>
      <c r="Z330" s="5">
        <f>IF(Y330&gt;0,Y330-J330,".")</f>
        <v>0</v>
      </c>
      <c r="AA330" s="4">
        <f>IF(J330=0,H330,0)</f>
        <v>0</v>
      </c>
      <c r="AB330" s="4">
        <f>IF(L330=0,H330,0)</f>
        <v>0</v>
      </c>
      <c r="AC330" s="4"/>
      <c r="AD330" s="3"/>
      <c r="AE330" s="2" t="str">
        <f ca="1">IF(AND(N330&gt;1,(N330+$AE$3+O330)&lt;$B$3),$B$3-N330+1111111,".")</f>
        <v>.</v>
      </c>
      <c r="AF330" s="1" t="str">
        <f>IF(A330&gt;1,"Y","N")</f>
        <v>Y</v>
      </c>
      <c r="AG330" s="1" t="str">
        <f>IF(L330&gt;1,"Y","N")</f>
        <v>Y</v>
      </c>
      <c r="AH330" s="1" t="str">
        <f>IF(N330&gt;1,"Y","N")</f>
        <v>Y</v>
      </c>
      <c r="AI330" s="1" t="str">
        <f>IF(O330&gt;1,"Y","N")</f>
        <v>Y</v>
      </c>
      <c r="AJ330" s="1" t="str">
        <f>CONCATENATE(AF330,AG330,D330,AH330,AI330)</f>
        <v>YYx155xYY</v>
      </c>
    </row>
    <row r="331" spans="1:36" s="1" customFormat="1" x14ac:dyDescent="0.25">
      <c r="A331" s="31">
        <v>42703</v>
      </c>
      <c r="B331" s="24"/>
      <c r="C331" s="23" t="s">
        <v>1685</v>
      </c>
      <c r="D331" s="22" t="s">
        <v>1684</v>
      </c>
      <c r="E331" s="21">
        <v>0.501</v>
      </c>
      <c r="G331" s="20"/>
      <c r="H331" s="19">
        <f>E331/0.0391</f>
        <v>12.813299232736572</v>
      </c>
      <c r="I331" s="18">
        <f>J331/100*4</f>
        <v>1.2</v>
      </c>
      <c r="J331" s="17">
        <v>30</v>
      </c>
      <c r="K331" s="16">
        <f>IF(J331&gt;1,J331-H331-I331,0)</f>
        <v>15.986700767263429</v>
      </c>
      <c r="L331" s="15">
        <v>42755</v>
      </c>
      <c r="M331" s="14"/>
      <c r="N331" s="29">
        <v>42830</v>
      </c>
      <c r="O331" s="12">
        <v>42830</v>
      </c>
      <c r="P331" s="11" t="s">
        <v>4780</v>
      </c>
      <c r="Q331" s="10"/>
      <c r="R331" s="10"/>
      <c r="S331" s="10"/>
      <c r="T331" s="10"/>
      <c r="U331" s="9"/>
      <c r="V331" s="8"/>
      <c r="W331" s="7">
        <v>541</v>
      </c>
      <c r="X331" s="4"/>
      <c r="Y331" s="6">
        <v>30</v>
      </c>
      <c r="Z331" s="5">
        <f>IF(Y331&gt;0,Y331-J331,".")</f>
        <v>0</v>
      </c>
      <c r="AA331" s="4">
        <f>IF(J331=0,H331,0)</f>
        <v>0</v>
      </c>
      <c r="AB331" s="4">
        <f>IF(L331=0,H331,0)</f>
        <v>0</v>
      </c>
      <c r="AC331" s="4"/>
      <c r="AD331" s="3"/>
      <c r="AE331" s="2" t="str">
        <f ca="1">IF(AND(N331&gt;1,(N331+$AE$3+O331)&lt;$B$3),$B$3-N331+1111111,".")</f>
        <v>.</v>
      </c>
      <c r="AF331" s="1" t="str">
        <f>IF(A331&gt;1,"Y","N")</f>
        <v>Y</v>
      </c>
      <c r="AG331" s="1" t="str">
        <f>IF(L331&gt;1,"Y","N")</f>
        <v>Y</v>
      </c>
      <c r="AH331" s="1" t="str">
        <f>IF(N331&gt;1,"Y","N")</f>
        <v>Y</v>
      </c>
      <c r="AI331" s="1" t="str">
        <f>IF(O331&gt;1,"Y","N")</f>
        <v>Y</v>
      </c>
      <c r="AJ331" s="1" t="str">
        <f>CONCATENATE(AF331,AG331,D331,AH331,AI331)</f>
        <v>YYx155xYY</v>
      </c>
    </row>
    <row r="332" spans="1:36" s="1" customFormat="1" x14ac:dyDescent="0.25">
      <c r="A332" s="31">
        <v>42769</v>
      </c>
      <c r="B332" s="24"/>
      <c r="C332" s="23" t="s">
        <v>699</v>
      </c>
      <c r="D332" s="22" t="s">
        <v>698</v>
      </c>
      <c r="E332" s="21">
        <v>0.53300000000000003</v>
      </c>
      <c r="G332" s="20"/>
      <c r="H332" s="19">
        <f>E332/0.03878</f>
        <v>13.744198040226921</v>
      </c>
      <c r="I332" s="18">
        <f>J332/100*4</f>
        <v>1.2</v>
      </c>
      <c r="J332" s="17">
        <v>30</v>
      </c>
      <c r="K332" s="16">
        <f>IF(J332&gt;1,J332-H332-I332,0)</f>
        <v>15.055801959773081</v>
      </c>
      <c r="L332" s="15">
        <v>42797</v>
      </c>
      <c r="M332" s="14"/>
      <c r="N332" s="29">
        <v>42860</v>
      </c>
      <c r="O332" s="12">
        <v>42863</v>
      </c>
      <c r="P332" s="11" t="s">
        <v>4105</v>
      </c>
      <c r="Q332" s="10"/>
      <c r="R332" s="10"/>
      <c r="S332" s="10"/>
      <c r="T332" s="10"/>
      <c r="U332" s="9"/>
      <c r="V332" s="8"/>
      <c r="W332" s="7">
        <v>690</v>
      </c>
      <c r="X332" s="4"/>
      <c r="Y332" s="6">
        <v>30</v>
      </c>
      <c r="Z332" s="5">
        <f>IF(Y332&gt;0,Y332-J332,".")</f>
        <v>0</v>
      </c>
      <c r="AA332" s="4">
        <f>IF(J332=0,H332,0)</f>
        <v>0</v>
      </c>
      <c r="AB332" s="4">
        <f>IF(L332=0,H332,0)</f>
        <v>0</v>
      </c>
      <c r="AC332" s="4"/>
      <c r="AD332" s="3"/>
      <c r="AE332" s="2" t="str">
        <f ca="1">IF(AND(N332&gt;1,(N332+$AE$3+O332)&lt;$B$3),$B$3-N332+1111111,".")</f>
        <v>.</v>
      </c>
      <c r="AF332" s="1" t="str">
        <f>IF(A332&gt;1,"Y","N")</f>
        <v>Y</v>
      </c>
      <c r="AG332" s="1" t="str">
        <f>IF(L332&gt;1,"Y","N")</f>
        <v>Y</v>
      </c>
      <c r="AH332" s="1" t="str">
        <f>IF(N332&gt;1,"Y","N")</f>
        <v>Y</v>
      </c>
      <c r="AI332" s="1" t="str">
        <f>IF(O332&gt;1,"Y","N")</f>
        <v>Y</v>
      </c>
      <c r="AJ332" s="1" t="str">
        <f>CONCATENATE(AF332,AG332,D332,AH332,AI332)</f>
        <v>YYx177xYY</v>
      </c>
    </row>
    <row r="333" spans="1:36" s="1" customFormat="1" x14ac:dyDescent="0.25">
      <c r="A333" s="31">
        <v>42319</v>
      </c>
      <c r="B333" s="24"/>
      <c r="C333" s="23" t="s">
        <v>699</v>
      </c>
      <c r="D333" s="22" t="s">
        <v>698</v>
      </c>
      <c r="E333" s="21">
        <v>0.53300000000000003</v>
      </c>
      <c r="G333" s="20"/>
      <c r="H333" s="19">
        <f>E333/0.0397</f>
        <v>13.425692695214106</v>
      </c>
      <c r="I333" s="32">
        <f>J333/100*4</f>
        <v>1.2</v>
      </c>
      <c r="J333" s="17">
        <v>30</v>
      </c>
      <c r="K333" s="16">
        <f>IF(J333&gt;1,J333-H333-I333,0)</f>
        <v>15.374307304785894</v>
      </c>
      <c r="L333" s="15">
        <v>42339</v>
      </c>
      <c r="M333" s="14"/>
      <c r="N333" s="29">
        <v>42904</v>
      </c>
      <c r="O333" s="12">
        <v>42904</v>
      </c>
      <c r="P333" s="11" t="s">
        <v>3293</v>
      </c>
      <c r="Q333" s="10"/>
      <c r="R333" s="10"/>
      <c r="S333" s="10"/>
      <c r="T333" s="10"/>
      <c r="U333" s="9">
        <v>6855676492</v>
      </c>
      <c r="V333" s="8"/>
      <c r="W333" s="7">
        <v>857</v>
      </c>
      <c r="X333" s="4"/>
      <c r="Y333" s="6">
        <v>30</v>
      </c>
      <c r="Z333" s="5">
        <f>IF(Y333&gt;0,Y333-J333,".")</f>
        <v>0</v>
      </c>
      <c r="AA333" s="4">
        <f>IF(J333=0,H333,0)</f>
        <v>0</v>
      </c>
      <c r="AB333" s="4">
        <f>IF(L333=0,H333,0)</f>
        <v>0</v>
      </c>
      <c r="AC333" s="4"/>
      <c r="AD333" s="3"/>
      <c r="AE333" s="2" t="str">
        <f ca="1">IF(AND(N333&gt;1,(N333+$AE$3+O333)&lt;$B$3),$B$3-N333+1111111,".")</f>
        <v>.</v>
      </c>
      <c r="AF333" s="1" t="str">
        <f>IF(A333&gt;1,"Y","N")</f>
        <v>Y</v>
      </c>
      <c r="AG333" s="1" t="str">
        <f>IF(L333&gt;1,"Y","N")</f>
        <v>Y</v>
      </c>
      <c r="AH333" s="1" t="str">
        <f>IF(N333&gt;1,"Y","N")</f>
        <v>Y</v>
      </c>
      <c r="AI333" s="1" t="str">
        <f>IF(O333&gt;1,"Y","N")</f>
        <v>Y</v>
      </c>
      <c r="AJ333" s="1" t="str">
        <f>CONCATENATE(AF333,AG333,D333,AH333,AI333)</f>
        <v>YYx177xYY</v>
      </c>
    </row>
    <row r="334" spans="1:36" s="1" customFormat="1" x14ac:dyDescent="0.25">
      <c r="A334" s="31">
        <v>42898</v>
      </c>
      <c r="B334" s="24"/>
      <c r="C334" s="23" t="s">
        <v>412</v>
      </c>
      <c r="D334" s="22" t="s">
        <v>411</v>
      </c>
      <c r="E334" s="21">
        <v>0.15</v>
      </c>
      <c r="G334" s="20"/>
      <c r="H334" s="19">
        <f>E334/0.0418425</f>
        <v>3.5848718408316902</v>
      </c>
      <c r="I334" s="18">
        <f>J334/100*4</f>
        <v>0.6</v>
      </c>
      <c r="J334" s="17">
        <v>15</v>
      </c>
      <c r="K334" s="16">
        <f>IF(J334&gt;1,J334-H334-I334,0)</f>
        <v>10.81512815916831</v>
      </c>
      <c r="L334" s="15">
        <v>42909</v>
      </c>
      <c r="M334" s="14"/>
      <c r="N334" s="13">
        <v>42971</v>
      </c>
      <c r="O334" s="12">
        <v>42972</v>
      </c>
      <c r="P334" s="11" t="s">
        <v>2321</v>
      </c>
      <c r="Q334" s="10" t="s">
        <v>2320</v>
      </c>
      <c r="R334" s="10" t="s">
        <v>2319</v>
      </c>
      <c r="S334" s="10" t="s">
        <v>2318</v>
      </c>
      <c r="T334" s="10"/>
      <c r="U334" s="9">
        <v>6909651341</v>
      </c>
      <c r="V334" s="8"/>
      <c r="W334" s="7">
        <v>1070</v>
      </c>
      <c r="X334" s="4"/>
      <c r="Y334" s="6">
        <v>30</v>
      </c>
      <c r="Z334" s="5">
        <f>IF(Y334&gt;0,Y334-J334,".")</f>
        <v>15</v>
      </c>
      <c r="AA334" s="4">
        <f>IF(J334=0,H334,0)</f>
        <v>0</v>
      </c>
      <c r="AB334" s="4">
        <f>IF(L334=0,H334,0)</f>
        <v>0</v>
      </c>
      <c r="AC334" s="4"/>
      <c r="AD334" s="3"/>
      <c r="AE334" s="2" t="str">
        <f ca="1">IF(AND(N334&gt;1,(N334+$AE$3+O334)&lt;$B$3),$B$3-N334+1111111,".")</f>
        <v>.</v>
      </c>
      <c r="AF334" s="1" t="str">
        <f>IF(A334&gt;1,"Y","N")</f>
        <v>Y</v>
      </c>
      <c r="AG334" s="1" t="str">
        <f>IF(L334&gt;1,"Y","N")</f>
        <v>Y</v>
      </c>
      <c r="AH334" s="1" t="str">
        <f>IF(N334&gt;1,"Y","N")</f>
        <v>Y</v>
      </c>
      <c r="AI334" s="1" t="str">
        <f>IF(O334&gt;1,"Y","N")</f>
        <v>Y</v>
      </c>
      <c r="AJ334" s="1" t="str">
        <f>CONCATENATE(AF334,AG334,D334,AH334,AI334)</f>
        <v>YYx259xYY</v>
      </c>
    </row>
    <row r="335" spans="1:36" s="1" customFormat="1" x14ac:dyDescent="0.25">
      <c r="A335" s="31">
        <v>42703</v>
      </c>
      <c r="B335" s="24"/>
      <c r="C335" s="23" t="s">
        <v>1685</v>
      </c>
      <c r="D335" s="22" t="s">
        <v>1684</v>
      </c>
      <c r="E335" s="21">
        <v>0.501</v>
      </c>
      <c r="G335" s="20"/>
      <c r="H335" s="19">
        <f>E335/0.0391</f>
        <v>12.813299232736572</v>
      </c>
      <c r="I335" s="18">
        <f>J335/100*4</f>
        <v>1.2</v>
      </c>
      <c r="J335" s="17">
        <v>30</v>
      </c>
      <c r="K335" s="16">
        <f>IF(J335&gt;1,J335-H335-I335,0)</f>
        <v>15.986700767263429</v>
      </c>
      <c r="L335" s="15">
        <v>42755</v>
      </c>
      <c r="M335" s="14"/>
      <c r="N335" s="29">
        <v>42981</v>
      </c>
      <c r="O335" s="12">
        <v>42981</v>
      </c>
      <c r="P335" s="11" t="s">
        <v>2205</v>
      </c>
      <c r="Q335" s="10"/>
      <c r="R335" s="10"/>
      <c r="S335" s="10"/>
      <c r="T335" s="10"/>
      <c r="U335" s="9">
        <v>6909020422</v>
      </c>
      <c r="V335" s="8"/>
      <c r="W335" s="7">
        <v>1099</v>
      </c>
      <c r="X335" s="4"/>
      <c r="Y335" s="6">
        <v>30</v>
      </c>
      <c r="Z335" s="5">
        <f>IF(Y335&gt;0,Y335-J335,".")</f>
        <v>0</v>
      </c>
      <c r="AA335" s="4">
        <f>IF(J335=0,H335,0)</f>
        <v>0</v>
      </c>
      <c r="AB335" s="4">
        <f>IF(L335=0,H335,0)</f>
        <v>0</v>
      </c>
      <c r="AC335" s="4"/>
      <c r="AD335" s="3"/>
      <c r="AE335" s="2" t="str">
        <f ca="1">IF(AND(N335&gt;1,(N335+$AE$3+O335)&lt;$B$3),$B$3-N335+1111111,".")</f>
        <v>.</v>
      </c>
      <c r="AF335" s="1" t="str">
        <f>IF(A335&gt;1,"Y","N")</f>
        <v>Y</v>
      </c>
      <c r="AG335" s="1" t="str">
        <f>IF(L335&gt;1,"Y","N")</f>
        <v>Y</v>
      </c>
      <c r="AH335" s="1" t="str">
        <f>IF(N335&gt;1,"Y","N")</f>
        <v>Y</v>
      </c>
      <c r="AI335" s="1" t="str">
        <f>IF(O335&gt;1,"Y","N")</f>
        <v>Y</v>
      </c>
      <c r="AJ335" s="1" t="str">
        <f>CONCATENATE(AF335,AG335,D335,AH335,AI335)</f>
        <v>YYx155xYY</v>
      </c>
    </row>
    <row r="336" spans="1:36" s="1" customFormat="1" x14ac:dyDescent="0.25">
      <c r="A336" s="31">
        <v>42703</v>
      </c>
      <c r="B336" s="24"/>
      <c r="C336" s="23" t="s">
        <v>1685</v>
      </c>
      <c r="D336" s="22" t="s">
        <v>1684</v>
      </c>
      <c r="E336" s="21">
        <v>0.501</v>
      </c>
      <c r="G336" s="20"/>
      <c r="H336" s="19">
        <f>E336/0.0391</f>
        <v>12.813299232736572</v>
      </c>
      <c r="I336" s="18">
        <f>J336/100*4</f>
        <v>1.2</v>
      </c>
      <c r="J336" s="17">
        <v>30</v>
      </c>
      <c r="K336" s="16">
        <f>IF(J336&gt;1,J336-H336-I336,0)</f>
        <v>15.986700767263429</v>
      </c>
      <c r="L336" s="15">
        <v>42755</v>
      </c>
      <c r="M336" s="14"/>
      <c r="N336" s="29">
        <v>43012</v>
      </c>
      <c r="O336" s="12">
        <v>43012</v>
      </c>
      <c r="P336" s="11" t="s">
        <v>1674</v>
      </c>
      <c r="Q336" s="10"/>
      <c r="R336" s="10"/>
      <c r="S336" s="10"/>
      <c r="T336" s="10"/>
      <c r="U336" s="9">
        <v>6909020422</v>
      </c>
      <c r="V336" s="8"/>
      <c r="W336" s="7">
        <v>1199</v>
      </c>
      <c r="X336" s="4"/>
      <c r="Y336" s="6">
        <v>30</v>
      </c>
      <c r="Z336" s="5">
        <f>IF(Y336&gt;0,Y336-J336,".")</f>
        <v>0</v>
      </c>
      <c r="AA336" s="4">
        <f>IF(J336=0,H336,0)</f>
        <v>0</v>
      </c>
      <c r="AB336" s="4">
        <f>IF(L336=0,H336,0)</f>
        <v>0</v>
      </c>
      <c r="AC336" s="4"/>
      <c r="AD336" s="3"/>
      <c r="AE336" s="2" t="str">
        <f ca="1">IF(AND(N336&gt;1,(N336+$AE$3+O336)&lt;$B$3),$B$3-N336+1111111,".")</f>
        <v>.</v>
      </c>
      <c r="AF336" s="1" t="str">
        <f>IF(A336&gt;1,"Y","N")</f>
        <v>Y</v>
      </c>
      <c r="AG336" s="1" t="str">
        <f>IF(L336&gt;1,"Y","N")</f>
        <v>Y</v>
      </c>
      <c r="AH336" s="1" t="str">
        <f>IF(N336&gt;1,"Y","N")</f>
        <v>Y</v>
      </c>
      <c r="AI336" s="1" t="str">
        <f>IF(O336&gt;1,"Y","N")</f>
        <v>Y</v>
      </c>
      <c r="AJ336" s="1" t="str">
        <f>CONCATENATE(AF336,AG336,D336,AH336,AI336)</f>
        <v>YYx155xYY</v>
      </c>
    </row>
    <row r="337" spans="1:36" s="1" customFormat="1" x14ac:dyDescent="0.25">
      <c r="A337" s="28">
        <v>41723</v>
      </c>
      <c r="B337" s="27" t="s">
        <v>886</v>
      </c>
      <c r="C337" s="23" t="s">
        <v>885</v>
      </c>
      <c r="D337" s="22" t="s">
        <v>884</v>
      </c>
      <c r="E337" s="21">
        <v>0.39900000000000002</v>
      </c>
      <c r="G337" s="20"/>
      <c r="H337" s="19">
        <f>E337/0.02928</f>
        <v>13.627049180327869</v>
      </c>
      <c r="I337" s="18">
        <f>J337/100*4</f>
        <v>1.2</v>
      </c>
      <c r="J337" s="17">
        <v>30</v>
      </c>
      <c r="K337" s="16">
        <f>IF(J337&gt;1,J337-H337-I337,0)</f>
        <v>15.172950819672131</v>
      </c>
      <c r="L337" s="15">
        <v>41750</v>
      </c>
      <c r="M337" s="14"/>
      <c r="N337" s="29">
        <v>43023</v>
      </c>
      <c r="O337" s="12">
        <v>43024</v>
      </c>
      <c r="P337" s="11" t="s">
        <v>1479</v>
      </c>
      <c r="Q337" s="10"/>
      <c r="R337" s="10"/>
      <c r="S337" s="10"/>
      <c r="T337" s="10"/>
      <c r="U337" s="9">
        <v>6909213735</v>
      </c>
      <c r="V337" s="8"/>
      <c r="W337" s="7">
        <v>1249</v>
      </c>
      <c r="X337" s="4"/>
      <c r="Y337" s="6">
        <v>30</v>
      </c>
      <c r="Z337" s="5">
        <f>IF(Y337&gt;0,Y337-J337,".")</f>
        <v>0</v>
      </c>
      <c r="AA337" s="4">
        <f>IF(J337=0,H337,0)</f>
        <v>0</v>
      </c>
      <c r="AB337" s="4">
        <f>IF(L337=0,H337,0)</f>
        <v>0</v>
      </c>
      <c r="AC337" s="4"/>
      <c r="AD337" s="3"/>
      <c r="AE337" s="2" t="str">
        <f ca="1">IF(AND(N337&gt;1,(N337+$AE$3+O337)&lt;$B$3),$B$3-N337+1111111,".")</f>
        <v>.</v>
      </c>
      <c r="AF337" s="1" t="str">
        <f>IF(A337&gt;1,"Y","N")</f>
        <v>Y</v>
      </c>
      <c r="AG337" s="1" t="str">
        <f>IF(L337&gt;1,"Y","N")</f>
        <v>Y</v>
      </c>
      <c r="AH337" s="1" t="str">
        <f>IF(N337&gt;1,"Y","N")</f>
        <v>Y</v>
      </c>
      <c r="AI337" s="1" t="str">
        <f>IF(O337&gt;1,"Y","N")</f>
        <v>Y</v>
      </c>
      <c r="AJ337" s="1" t="str">
        <f>CONCATENATE(AF337,AG337,D337,AH337,AI337)</f>
        <v>YYx192xYY</v>
      </c>
    </row>
    <row r="338" spans="1:36" s="1" customFormat="1" x14ac:dyDescent="0.25">
      <c r="A338" s="28">
        <v>41723</v>
      </c>
      <c r="B338" s="27" t="s">
        <v>886</v>
      </c>
      <c r="C338" s="23" t="s">
        <v>885</v>
      </c>
      <c r="D338" s="22" t="s">
        <v>884</v>
      </c>
      <c r="E338" s="21">
        <v>0.39900000000000002</v>
      </c>
      <c r="G338" s="20"/>
      <c r="H338" s="19">
        <f>E338/0.02928</f>
        <v>13.627049180327869</v>
      </c>
      <c r="I338" s="18">
        <f>J338/100*4</f>
        <v>1.2</v>
      </c>
      <c r="J338" s="17">
        <v>30</v>
      </c>
      <c r="K338" s="16">
        <f>IF(J338&gt;1,J338-H338-I338,0)</f>
        <v>15.172950819672131</v>
      </c>
      <c r="L338" s="15">
        <v>41750</v>
      </c>
      <c r="M338" s="14"/>
      <c r="N338" s="29">
        <v>43023</v>
      </c>
      <c r="O338" s="12">
        <v>43024</v>
      </c>
      <c r="P338" s="11" t="s">
        <v>1479</v>
      </c>
      <c r="Q338" s="10"/>
      <c r="R338" s="10"/>
      <c r="S338" s="10"/>
      <c r="T338" s="10"/>
      <c r="U338" s="9">
        <v>6909213735</v>
      </c>
      <c r="V338" s="8"/>
      <c r="W338" s="7">
        <v>1249</v>
      </c>
      <c r="X338" s="4"/>
      <c r="Y338" s="6">
        <v>30</v>
      </c>
      <c r="Z338" s="5">
        <f>IF(Y338&gt;0,Y338-J338,".")</f>
        <v>0</v>
      </c>
      <c r="AA338" s="4">
        <f>IF(J338=0,H338,0)</f>
        <v>0</v>
      </c>
      <c r="AB338" s="4">
        <f>IF(L338=0,H338,0)</f>
        <v>0</v>
      </c>
      <c r="AC338" s="4"/>
      <c r="AD338" s="3"/>
      <c r="AE338" s="2" t="str">
        <f ca="1">IF(AND(N338&gt;1,(N338+$AE$3+O338)&lt;$B$3),$B$3-N338+1111111,".")</f>
        <v>.</v>
      </c>
      <c r="AF338" s="1" t="str">
        <f>IF(A338&gt;1,"Y","N")</f>
        <v>Y</v>
      </c>
      <c r="AG338" s="1" t="str">
        <f>IF(L338&gt;1,"Y","N")</f>
        <v>Y</v>
      </c>
      <c r="AH338" s="1" t="str">
        <f>IF(N338&gt;1,"Y","N")</f>
        <v>Y</v>
      </c>
      <c r="AI338" s="1" t="str">
        <f>IF(O338&gt;1,"Y","N")</f>
        <v>Y</v>
      </c>
      <c r="AJ338" s="1" t="str">
        <f>CONCATENATE(AF338,AG338,D338,AH338,AI338)</f>
        <v>YYx192xYY</v>
      </c>
    </row>
    <row r="339" spans="1:36" s="1" customFormat="1" x14ac:dyDescent="0.25">
      <c r="A339" s="31">
        <v>42769</v>
      </c>
      <c r="B339" s="24"/>
      <c r="C339" s="23" t="s">
        <v>699</v>
      </c>
      <c r="D339" s="22" t="s">
        <v>698</v>
      </c>
      <c r="E339" s="21">
        <v>0.53300000000000003</v>
      </c>
      <c r="G339" s="20"/>
      <c r="H339" s="19">
        <f>E339/0.03878</f>
        <v>13.744198040226921</v>
      </c>
      <c r="I339" s="18">
        <f>J339/100*4</f>
        <v>1.2</v>
      </c>
      <c r="J339" s="17">
        <v>30</v>
      </c>
      <c r="K339" s="16">
        <f>IF(J339&gt;1,J339-H339-I339,0)</f>
        <v>15.055801959773081</v>
      </c>
      <c r="L339" s="15">
        <v>42797</v>
      </c>
      <c r="M339" s="14"/>
      <c r="N339" s="29">
        <v>43056</v>
      </c>
      <c r="O339" s="12">
        <v>43058</v>
      </c>
      <c r="P339" s="11" t="s">
        <v>989</v>
      </c>
      <c r="Q339" s="10" t="s">
        <v>993</v>
      </c>
      <c r="R339" s="10" t="s">
        <v>992</v>
      </c>
      <c r="S339" s="10" t="s">
        <v>991</v>
      </c>
      <c r="T339" s="10" t="s">
        <v>990</v>
      </c>
      <c r="U339" s="9">
        <v>6915955616</v>
      </c>
      <c r="V339" s="8"/>
      <c r="W339" s="7">
        <v>1339</v>
      </c>
      <c r="X339" s="4"/>
      <c r="Y339" s="6">
        <v>30</v>
      </c>
      <c r="Z339" s="5">
        <f>IF(Y339&gt;0,Y339-J339,".")</f>
        <v>0</v>
      </c>
      <c r="AA339" s="4">
        <f>IF(J339=0,H339,0)</f>
        <v>0</v>
      </c>
      <c r="AB339" s="4">
        <f>IF(L339=0,H339,0)</f>
        <v>0</v>
      </c>
      <c r="AC339" s="4"/>
      <c r="AD339" s="3"/>
      <c r="AE339" s="2" t="str">
        <f ca="1">IF(AND(N339&gt;1,(N339+$AE$3+O339)&lt;$B$3),$B$3-N339+1111111,".")</f>
        <v>.</v>
      </c>
      <c r="AF339" s="1" t="str">
        <f>IF(A339&gt;1,"Y","N")</f>
        <v>Y</v>
      </c>
      <c r="AG339" s="1" t="str">
        <f>IF(L339&gt;1,"Y","N")</f>
        <v>Y</v>
      </c>
      <c r="AH339" s="1" t="str">
        <f>IF(N339&gt;1,"Y","N")</f>
        <v>Y</v>
      </c>
      <c r="AI339" s="1" t="str">
        <f>IF(O339&gt;1,"Y","N")</f>
        <v>Y</v>
      </c>
      <c r="AJ339" s="1" t="str">
        <f>CONCATENATE(AF339,AG339,D339,AH339,AI339)</f>
        <v>YYx177xYY</v>
      </c>
    </row>
    <row r="340" spans="1:36" s="1" customFormat="1" x14ac:dyDescent="0.25">
      <c r="A340" s="31">
        <v>42769</v>
      </c>
      <c r="B340" s="24"/>
      <c r="C340" s="23" t="s">
        <v>699</v>
      </c>
      <c r="D340" s="22" t="s">
        <v>698</v>
      </c>
      <c r="E340" s="21">
        <v>0.53300000000000003</v>
      </c>
      <c r="G340" s="20"/>
      <c r="H340" s="19">
        <f>E340/0.03878</f>
        <v>13.744198040226921</v>
      </c>
      <c r="I340" s="18">
        <f>J340/100*4</f>
        <v>1.2</v>
      </c>
      <c r="J340" s="17">
        <v>30</v>
      </c>
      <c r="K340" s="16">
        <f>IF(J340&gt;1,J340-H340-I340,0)</f>
        <v>15.055801959773081</v>
      </c>
      <c r="L340" s="15">
        <v>42797</v>
      </c>
      <c r="M340" s="14"/>
      <c r="N340" s="29">
        <v>43056</v>
      </c>
      <c r="O340" s="12">
        <v>43058</v>
      </c>
      <c r="P340" s="11" t="s">
        <v>989</v>
      </c>
      <c r="Q340" s="10"/>
      <c r="R340" s="10"/>
      <c r="S340" s="10"/>
      <c r="T340" s="10"/>
      <c r="U340" s="9"/>
      <c r="V340" s="8"/>
      <c r="W340" s="7">
        <v>1339</v>
      </c>
      <c r="X340" s="4"/>
      <c r="Y340" s="6">
        <v>30</v>
      </c>
      <c r="Z340" s="5">
        <f>IF(Y340&gt;0,Y340-J340,".")</f>
        <v>0</v>
      </c>
      <c r="AA340" s="4">
        <f>IF(J340=0,H340,0)</f>
        <v>0</v>
      </c>
      <c r="AB340" s="4">
        <f>IF(L340=0,H340,0)</f>
        <v>0</v>
      </c>
      <c r="AC340" s="4"/>
      <c r="AD340" s="3"/>
      <c r="AE340" s="2" t="str">
        <f ca="1">IF(AND(N340&gt;1,(N340+$AE$3+O340)&lt;$B$3),$B$3-N340+1111111,".")</f>
        <v>.</v>
      </c>
      <c r="AF340" s="1" t="str">
        <f>IF(A340&gt;1,"Y","N")</f>
        <v>Y</v>
      </c>
      <c r="AG340" s="1" t="str">
        <f>IF(L340&gt;1,"Y","N")</f>
        <v>Y</v>
      </c>
      <c r="AH340" s="1" t="str">
        <f>IF(N340&gt;1,"Y","N")</f>
        <v>Y</v>
      </c>
      <c r="AI340" s="1" t="str">
        <f>IF(O340&gt;1,"Y","N")</f>
        <v>Y</v>
      </c>
      <c r="AJ340" s="1" t="str">
        <f>CONCATENATE(AF340,AG340,D340,AH340,AI340)</f>
        <v>YYx177xYY</v>
      </c>
    </row>
    <row r="341" spans="1:36" s="1" customFormat="1" x14ac:dyDescent="0.25">
      <c r="A341" s="28">
        <v>41723</v>
      </c>
      <c r="B341" s="27" t="s">
        <v>886</v>
      </c>
      <c r="C341" s="23" t="s">
        <v>885</v>
      </c>
      <c r="D341" s="22" t="s">
        <v>884</v>
      </c>
      <c r="E341" s="21">
        <v>0.39900000000000002</v>
      </c>
      <c r="G341" s="20"/>
      <c r="H341" s="19">
        <f>E341/0.02928</f>
        <v>13.627049180327869</v>
      </c>
      <c r="I341" s="18">
        <f>J341/100*4</f>
        <v>1.2</v>
      </c>
      <c r="J341" s="17">
        <v>30</v>
      </c>
      <c r="K341" s="16">
        <f>IF(J341&gt;1,J341-H341-I341,0)</f>
        <v>15.172950819672131</v>
      </c>
      <c r="L341" s="15">
        <v>41750</v>
      </c>
      <c r="M341" s="14"/>
      <c r="N341" s="29">
        <v>43062</v>
      </c>
      <c r="O341" s="12">
        <v>43062</v>
      </c>
      <c r="P341" s="11" t="s">
        <v>878</v>
      </c>
      <c r="Q341" s="10" t="s">
        <v>883</v>
      </c>
      <c r="R341" s="10" t="s">
        <v>882</v>
      </c>
      <c r="S341" s="10" t="s">
        <v>881</v>
      </c>
      <c r="T341" s="10"/>
      <c r="U341" s="9">
        <v>6909213735</v>
      </c>
      <c r="V341" s="8"/>
      <c r="W341" s="7">
        <v>1370</v>
      </c>
      <c r="X341" s="4"/>
      <c r="Y341" s="6">
        <v>30</v>
      </c>
      <c r="Z341" s="5">
        <f>IF(Y341&gt;0,Y341-J341,".")</f>
        <v>0</v>
      </c>
      <c r="AA341" s="4">
        <f>IF(J341=0,H341,0)</f>
        <v>0</v>
      </c>
      <c r="AB341" s="4">
        <f>IF(L341=0,H341,0)</f>
        <v>0</v>
      </c>
      <c r="AC341" s="4"/>
      <c r="AD341" s="3"/>
      <c r="AE341" s="2" t="str">
        <f ca="1">IF(AND(N341&gt;1,(N341+$AE$3+O341)&lt;$B$3),$B$3-N341+1111111,".")</f>
        <v>.</v>
      </c>
      <c r="AF341" s="1" t="str">
        <f>IF(A341&gt;1,"Y","N")</f>
        <v>Y</v>
      </c>
      <c r="AG341" s="1" t="str">
        <f>IF(L341&gt;1,"Y","N")</f>
        <v>Y</v>
      </c>
      <c r="AH341" s="1" t="str">
        <f>IF(N341&gt;1,"Y","N")</f>
        <v>Y</v>
      </c>
      <c r="AI341" s="1" t="str">
        <f>IF(O341&gt;1,"Y","N")</f>
        <v>Y</v>
      </c>
      <c r="AJ341" s="1" t="str">
        <f>CONCATENATE(AF341,AG341,D341,AH341,AI341)</f>
        <v>YYx192xYY</v>
      </c>
    </row>
    <row r="342" spans="1:36" s="1" customFormat="1" x14ac:dyDescent="0.25">
      <c r="A342" s="31">
        <v>42769</v>
      </c>
      <c r="B342" s="24"/>
      <c r="C342" s="23" t="s">
        <v>699</v>
      </c>
      <c r="D342" s="22" t="s">
        <v>698</v>
      </c>
      <c r="E342" s="21">
        <v>0.53300000000000003</v>
      </c>
      <c r="G342" s="20"/>
      <c r="H342" s="19">
        <f>E342/0.03878</f>
        <v>13.744198040226921</v>
      </c>
      <c r="I342" s="18">
        <f>J342/100*4</f>
        <v>1.2</v>
      </c>
      <c r="J342" s="17">
        <v>30</v>
      </c>
      <c r="K342" s="16">
        <f>IF(J342&gt;1,J342-H342-I342,0)</f>
        <v>15.055801959773081</v>
      </c>
      <c r="L342" s="15">
        <v>42797</v>
      </c>
      <c r="M342" s="14"/>
      <c r="N342" s="29">
        <v>43068</v>
      </c>
      <c r="O342" s="12">
        <v>43068</v>
      </c>
      <c r="P342" s="11" t="s">
        <v>669</v>
      </c>
      <c r="Q342" s="10"/>
      <c r="R342" s="10"/>
      <c r="S342" s="10"/>
      <c r="T342" s="10"/>
      <c r="U342" s="9">
        <v>6915955616</v>
      </c>
      <c r="V342" s="8"/>
      <c r="W342" s="7">
        <v>1398</v>
      </c>
      <c r="X342" s="4"/>
      <c r="Y342" s="6">
        <v>30</v>
      </c>
      <c r="Z342" s="5">
        <f>IF(Y342&gt;0,Y342-J342,".")</f>
        <v>0</v>
      </c>
      <c r="AA342" s="4">
        <f>IF(J342=0,H342,0)</f>
        <v>0</v>
      </c>
      <c r="AB342" s="4">
        <f>IF(L342=0,H342,0)</f>
        <v>0</v>
      </c>
      <c r="AC342" s="4"/>
      <c r="AD342" s="3"/>
      <c r="AE342" s="2" t="str">
        <f ca="1">IF(AND(N342&gt;1,(N342+$AE$3+O342)&lt;$B$3),$B$3-N342+1111111,".")</f>
        <v>.</v>
      </c>
      <c r="AF342" s="1" t="str">
        <f>IF(A342&gt;1,"Y","N")</f>
        <v>Y</v>
      </c>
      <c r="AG342" s="1" t="str">
        <f>IF(L342&gt;1,"Y","N")</f>
        <v>Y</v>
      </c>
      <c r="AH342" s="1" t="str">
        <f>IF(N342&gt;1,"Y","N")</f>
        <v>Y</v>
      </c>
      <c r="AI342" s="1" t="str">
        <f>IF(O342&gt;1,"Y","N")</f>
        <v>Y</v>
      </c>
      <c r="AJ342" s="1" t="str">
        <f>CONCATENATE(AF342,AG342,D342,AH342,AI342)</f>
        <v>YYx177xYY</v>
      </c>
    </row>
    <row r="343" spans="1:36" s="1" customFormat="1" x14ac:dyDescent="0.25">
      <c r="A343" s="31">
        <v>42898</v>
      </c>
      <c r="B343" s="24"/>
      <c r="C343" s="23" t="s">
        <v>412</v>
      </c>
      <c r="D343" s="22" t="s">
        <v>411</v>
      </c>
      <c r="E343" s="21">
        <v>0.15</v>
      </c>
      <c r="G343" s="20"/>
      <c r="H343" s="19">
        <f>E343/0.0418425</f>
        <v>3.5848718408316902</v>
      </c>
      <c r="I343" s="18">
        <f>J343/100*4</f>
        <v>0.6</v>
      </c>
      <c r="J343" s="17">
        <v>15</v>
      </c>
      <c r="K343" s="16">
        <f>IF(J343&gt;1,J343-H343-I343,0)</f>
        <v>10.81512815916831</v>
      </c>
      <c r="L343" s="15">
        <v>42909</v>
      </c>
      <c r="M343" s="14"/>
      <c r="N343" s="29">
        <v>43081</v>
      </c>
      <c r="O343" s="12">
        <v>43081</v>
      </c>
      <c r="P343" s="11" t="s">
        <v>410</v>
      </c>
      <c r="Q343" s="10" t="s">
        <v>409</v>
      </c>
      <c r="R343" s="10" t="s">
        <v>408</v>
      </c>
      <c r="S343" s="10" t="s">
        <v>407</v>
      </c>
      <c r="T343" s="10"/>
      <c r="U343" s="9">
        <v>6909651341</v>
      </c>
      <c r="V343" s="8"/>
      <c r="W343" s="7">
        <v>1450</v>
      </c>
      <c r="X343" s="4"/>
      <c r="Y343" s="6">
        <v>30</v>
      </c>
      <c r="Z343" s="5">
        <f>IF(Y343&gt;0,Y343-J343,".")</f>
        <v>15</v>
      </c>
      <c r="AA343" s="4">
        <f>IF(J343=0,H343,0)</f>
        <v>0</v>
      </c>
      <c r="AB343" s="4">
        <f>IF(L343=0,H343,0)</f>
        <v>0</v>
      </c>
      <c r="AC343" s="4"/>
      <c r="AD343" s="3"/>
      <c r="AE343" s="2" t="str">
        <f ca="1">IF(AND(N343&gt;1,(N343+$AE$3+O343)&lt;$B$3),$B$3-N343+1111111,".")</f>
        <v>.</v>
      </c>
      <c r="AF343" s="1" t="str">
        <f>IF(A343&gt;1,"Y","N")</f>
        <v>Y</v>
      </c>
      <c r="AG343" s="1" t="str">
        <f>IF(L343&gt;1,"Y","N")</f>
        <v>Y</v>
      </c>
      <c r="AH343" s="1" t="str">
        <f>IF(N343&gt;1,"Y","N")</f>
        <v>Y</v>
      </c>
      <c r="AI343" s="1" t="str">
        <f>IF(O343&gt;1,"Y","N")</f>
        <v>Y</v>
      </c>
      <c r="AJ343" s="1" t="str">
        <f>CONCATENATE(AF343,AG343,D343,AH343,AI343)</f>
        <v>YYx259xYY</v>
      </c>
    </row>
    <row r="344" spans="1:36" s="1" customFormat="1" x14ac:dyDescent="0.25">
      <c r="A344" s="31">
        <v>42671</v>
      </c>
      <c r="B344" s="24"/>
      <c r="C344" s="23" t="s">
        <v>412</v>
      </c>
      <c r="D344" s="22" t="s">
        <v>411</v>
      </c>
      <c r="E344" s="21">
        <v>0.15</v>
      </c>
      <c r="G344" s="20"/>
      <c r="H344" s="19">
        <f>E344/0.03988</f>
        <v>3.7612838515546638</v>
      </c>
      <c r="I344" s="18">
        <f>J344/100*4</f>
        <v>0.6</v>
      </c>
      <c r="J344" s="17">
        <v>15</v>
      </c>
      <c r="K344" s="16">
        <f>IF(J344&gt;1,J344-H344-I344,0)</f>
        <v>10.638716148445337</v>
      </c>
      <c r="L344" s="15">
        <v>42697</v>
      </c>
      <c r="M344" s="14"/>
      <c r="N344" s="29">
        <v>42738</v>
      </c>
      <c r="O344" s="12">
        <v>42739</v>
      </c>
      <c r="P344" s="11" t="s">
        <v>6922</v>
      </c>
      <c r="Q344" s="10" t="s">
        <v>6925</v>
      </c>
      <c r="R344" s="10" t="s">
        <v>6924</v>
      </c>
      <c r="S344" s="10" t="s">
        <v>6923</v>
      </c>
      <c r="T344" s="10"/>
      <c r="U344" s="9">
        <v>6661759376</v>
      </c>
      <c r="V344" s="8"/>
      <c r="W344" s="7">
        <v>35</v>
      </c>
      <c r="X344" s="4"/>
      <c r="Y344" s="6">
        <v>31</v>
      </c>
      <c r="Z344" s="5">
        <f>IF(Y344&gt;0,Y344-J344,".")</f>
        <v>16</v>
      </c>
      <c r="AA344" s="4">
        <f>IF(J344=0,H344,0)</f>
        <v>0</v>
      </c>
      <c r="AB344" s="4">
        <f>IF(L344=0,H344,0)</f>
        <v>0</v>
      </c>
      <c r="AC344" s="4"/>
      <c r="AD344" s="3"/>
      <c r="AE344" s="2" t="str">
        <f ca="1">IF(AND(N344&gt;1,(N344+$AE$3+O344)&lt;$B$3),$B$3-N344+1111111,".")</f>
        <v>.</v>
      </c>
      <c r="AF344" s="1" t="str">
        <f>IF(A344&gt;1,"Y","N")</f>
        <v>Y</v>
      </c>
      <c r="AG344" s="1" t="str">
        <f>IF(L344&gt;1,"Y","N")</f>
        <v>Y</v>
      </c>
      <c r="AH344" s="1" t="str">
        <f>IF(N344&gt;1,"Y","N")</f>
        <v>Y</v>
      </c>
      <c r="AI344" s="1" t="str">
        <f>IF(O344&gt;1,"Y","N")</f>
        <v>Y</v>
      </c>
      <c r="AJ344" s="1" t="str">
        <f>CONCATENATE(AF344,AG344,D344,AH344,AI344)</f>
        <v>YYx259xYY</v>
      </c>
    </row>
    <row r="345" spans="1:36" s="1" customFormat="1" x14ac:dyDescent="0.25">
      <c r="A345" s="31">
        <v>42671</v>
      </c>
      <c r="B345" s="24"/>
      <c r="C345" s="23" t="s">
        <v>412</v>
      </c>
      <c r="D345" s="22" t="s">
        <v>411</v>
      </c>
      <c r="E345" s="21">
        <v>0.15</v>
      </c>
      <c r="G345" s="20"/>
      <c r="H345" s="19">
        <f>E345/0.03988</f>
        <v>3.7612838515546638</v>
      </c>
      <c r="I345" s="18">
        <f>J345/100*4</f>
        <v>0.6</v>
      </c>
      <c r="J345" s="17">
        <v>15</v>
      </c>
      <c r="K345" s="16">
        <f>IF(J345&gt;1,J345-H345-I345,0)</f>
        <v>10.638716148445337</v>
      </c>
      <c r="L345" s="15">
        <v>42697</v>
      </c>
      <c r="M345" s="14"/>
      <c r="N345" s="29">
        <v>42757</v>
      </c>
      <c r="O345" s="12">
        <v>42759</v>
      </c>
      <c r="P345" s="11" t="s">
        <v>6441</v>
      </c>
      <c r="Q345" s="10" t="s">
        <v>6443</v>
      </c>
      <c r="R345" s="10" t="s">
        <v>6442</v>
      </c>
      <c r="S345" s="10" t="s">
        <v>991</v>
      </c>
      <c r="T345" s="10"/>
      <c r="U345" s="9">
        <v>6686157100</v>
      </c>
      <c r="V345" s="8"/>
      <c r="W345" s="7">
        <v>152</v>
      </c>
      <c r="X345" s="4"/>
      <c r="Y345" s="6">
        <v>31</v>
      </c>
      <c r="Z345" s="5">
        <f>IF(Y345&gt;0,Y345-J345,".")</f>
        <v>16</v>
      </c>
      <c r="AA345" s="4">
        <f>IF(J345=0,H345,0)</f>
        <v>0</v>
      </c>
      <c r="AB345" s="4">
        <f>IF(L345=0,H345,0)</f>
        <v>0</v>
      </c>
      <c r="AC345" s="4"/>
      <c r="AD345" s="3"/>
      <c r="AE345" s="2" t="str">
        <f ca="1">IF(AND(N345&gt;1,(N345+$AE$3+O345)&lt;$B$3),$B$3-N345+1111111,".")</f>
        <v>.</v>
      </c>
      <c r="AF345" s="1" t="str">
        <f>IF(A345&gt;1,"Y","N")</f>
        <v>Y</v>
      </c>
      <c r="AG345" s="1" t="str">
        <f>IF(L345&gt;1,"Y","N")</f>
        <v>Y</v>
      </c>
      <c r="AH345" s="1" t="str">
        <f>IF(N345&gt;1,"Y","N")</f>
        <v>Y</v>
      </c>
      <c r="AI345" s="1" t="str">
        <f>IF(O345&gt;1,"Y","N")</f>
        <v>Y</v>
      </c>
      <c r="AJ345" s="1" t="str">
        <f>CONCATENATE(AF345,AG345,D345,AH345,AI345)</f>
        <v>YYx259xYY</v>
      </c>
    </row>
    <row r="346" spans="1:36" s="1" customFormat="1" x14ac:dyDescent="0.25">
      <c r="A346" s="31">
        <v>42182</v>
      </c>
      <c r="B346" s="24"/>
      <c r="C346" s="23" t="s">
        <v>368</v>
      </c>
      <c r="D346" s="22" t="s">
        <v>367</v>
      </c>
      <c r="E346" s="21">
        <v>0.2</v>
      </c>
      <c r="G346" s="20"/>
      <c r="H346" s="19">
        <f>E346/0.0393453</f>
        <v>5.0831992639527472</v>
      </c>
      <c r="I346" s="32">
        <f>J346/100*4</f>
        <v>0.6</v>
      </c>
      <c r="J346" s="17">
        <v>15</v>
      </c>
      <c r="K346" s="16">
        <f>IF(J346&gt;1,J346-H346-I346,0)</f>
        <v>9.316800736047254</v>
      </c>
      <c r="L346" s="15">
        <v>42196</v>
      </c>
      <c r="M346" s="14"/>
      <c r="N346" s="29">
        <v>42789</v>
      </c>
      <c r="O346" s="12">
        <v>42789</v>
      </c>
      <c r="P346" s="11" t="s">
        <v>5720</v>
      </c>
      <c r="Q346" s="10"/>
      <c r="R346" s="10"/>
      <c r="S346" s="10"/>
      <c r="T346" s="10"/>
      <c r="U346" s="9"/>
      <c r="V346" s="8"/>
      <c r="W346" s="7">
        <v>1517</v>
      </c>
      <c r="X346" s="4"/>
      <c r="Y346" s="6">
        <v>31</v>
      </c>
      <c r="Z346" s="5">
        <f>IF(Y346&gt;0,Y346-J346,".")</f>
        <v>16</v>
      </c>
      <c r="AA346" s="4">
        <f>IF(J346=0,H346,0)</f>
        <v>0</v>
      </c>
      <c r="AB346" s="4">
        <f>IF(L346=0,H346,0)</f>
        <v>0</v>
      </c>
      <c r="AC346" s="4"/>
      <c r="AD346" s="3"/>
      <c r="AE346" s="2" t="str">
        <f ca="1">IF(AND(N346&gt;1,(N346+$AE$3+O346)&lt;$B$3),$B$3-N346+1111111,".")</f>
        <v>.</v>
      </c>
      <c r="AF346" s="1" t="str">
        <f>IF(A346&gt;1,"Y","N")</f>
        <v>Y</v>
      </c>
      <c r="AG346" s="1" t="str">
        <f>IF(L346&gt;1,"Y","N")</f>
        <v>Y</v>
      </c>
      <c r="AH346" s="1" t="str">
        <f>IF(N346&gt;1,"Y","N")</f>
        <v>Y</v>
      </c>
      <c r="AI346" s="1" t="str">
        <f>IF(O346&gt;1,"Y","N")</f>
        <v>Y</v>
      </c>
      <c r="AJ346" s="1" t="str">
        <f>CONCATENATE(AF346,AG346,D346,AH346,AI346)</f>
        <v>YYx450xYY</v>
      </c>
    </row>
    <row r="347" spans="1:36" s="1" customFormat="1" x14ac:dyDescent="0.25">
      <c r="A347" s="31">
        <v>42182</v>
      </c>
      <c r="B347" s="24"/>
      <c r="C347" s="23" t="s">
        <v>368</v>
      </c>
      <c r="D347" s="22" t="s">
        <v>367</v>
      </c>
      <c r="E347" s="21">
        <v>0.2</v>
      </c>
      <c r="G347" s="20"/>
      <c r="H347" s="19">
        <f>E347/0.0393453</f>
        <v>5.0831992639527472</v>
      </c>
      <c r="I347" s="32">
        <f>J347/100*4</f>
        <v>0.6</v>
      </c>
      <c r="J347" s="17">
        <v>15</v>
      </c>
      <c r="K347" s="16">
        <f>IF(J347&gt;1,J347-H347-I347,0)</f>
        <v>9.316800736047254</v>
      </c>
      <c r="L347" s="15">
        <v>42196</v>
      </c>
      <c r="M347" s="14"/>
      <c r="N347" s="13">
        <v>42810</v>
      </c>
      <c r="O347" s="12">
        <v>42810</v>
      </c>
      <c r="P347" s="11" t="s">
        <v>5205</v>
      </c>
      <c r="Q347" s="10" t="s">
        <v>5207</v>
      </c>
      <c r="R347" s="10" t="s">
        <v>5206</v>
      </c>
      <c r="S347" s="10" t="s">
        <v>407</v>
      </c>
      <c r="T347" s="10"/>
      <c r="U347" s="9">
        <v>6752608976</v>
      </c>
      <c r="V347" s="8"/>
      <c r="W347" s="7">
        <v>437</v>
      </c>
      <c r="X347" s="4"/>
      <c r="Y347" s="6">
        <v>31</v>
      </c>
      <c r="Z347" s="5">
        <f>IF(Y347&gt;0,Y347-J347,".")</f>
        <v>16</v>
      </c>
      <c r="AA347" s="4">
        <f>IF(J347=0,H347,0)</f>
        <v>0</v>
      </c>
      <c r="AB347" s="4">
        <f>IF(L347=0,H347,0)</f>
        <v>0</v>
      </c>
      <c r="AC347" s="4"/>
      <c r="AD347" s="3"/>
      <c r="AE347" s="2" t="str">
        <f ca="1">IF(AND(N347&gt;1,(N347+$AE$3+O347)&lt;$B$3),$B$3-N347+1111111,".")</f>
        <v>.</v>
      </c>
      <c r="AF347" s="1" t="str">
        <f>IF(A347&gt;1,"Y","N")</f>
        <v>Y</v>
      </c>
      <c r="AG347" s="1" t="str">
        <f>IF(L347&gt;1,"Y","N")</f>
        <v>Y</v>
      </c>
      <c r="AH347" s="1" t="str">
        <f>IF(N347&gt;1,"Y","N")</f>
        <v>Y</v>
      </c>
      <c r="AI347" s="1" t="str">
        <f>IF(O347&gt;1,"Y","N")</f>
        <v>Y</v>
      </c>
      <c r="AJ347" s="1" t="str">
        <f>CONCATENATE(AF347,AG347,D347,AH347,AI347)</f>
        <v>YYx450xYY</v>
      </c>
    </row>
    <row r="348" spans="1:36" s="1" customFormat="1" x14ac:dyDescent="0.25">
      <c r="A348" s="28">
        <v>41144</v>
      </c>
      <c r="B348" s="27" t="s">
        <v>4595</v>
      </c>
      <c r="C348" s="23" t="s">
        <v>4594</v>
      </c>
      <c r="D348" s="22" t="s">
        <v>4593</v>
      </c>
      <c r="E348" s="21">
        <v>0.27800000000000002</v>
      </c>
      <c r="G348" s="20"/>
      <c r="H348" s="19">
        <f>E348/0.0483</f>
        <v>5.7556935817805384</v>
      </c>
      <c r="I348" s="18">
        <f>J348/100*4</f>
        <v>1.24</v>
      </c>
      <c r="J348" s="17">
        <v>31</v>
      </c>
      <c r="K348" s="16">
        <f>IF(J348&gt;1,J348-H348-I348,0)</f>
        <v>24.004306418219464</v>
      </c>
      <c r="L348" s="15">
        <v>41164</v>
      </c>
      <c r="M348" s="14"/>
      <c r="N348" s="13">
        <v>42838</v>
      </c>
      <c r="O348" s="12">
        <v>42842</v>
      </c>
      <c r="P348" s="11" t="s">
        <v>3258</v>
      </c>
      <c r="Q348" s="10"/>
      <c r="R348" s="10"/>
      <c r="S348" s="10"/>
      <c r="T348" s="10"/>
      <c r="U348" s="9">
        <v>6785736787</v>
      </c>
      <c r="V348" s="8"/>
      <c r="W348" s="7">
        <v>585</v>
      </c>
      <c r="X348" s="4"/>
      <c r="Y348" s="6">
        <v>31</v>
      </c>
      <c r="Z348" s="5">
        <f>IF(Y348&gt;0,Y348-J348,".")</f>
        <v>0</v>
      </c>
      <c r="AA348" s="4">
        <f>IF(J348=0,H348,0)</f>
        <v>0</v>
      </c>
      <c r="AB348" s="4">
        <f>IF(L348=0,H348,0)</f>
        <v>0</v>
      </c>
      <c r="AC348" s="4"/>
      <c r="AD348" s="3"/>
      <c r="AE348" s="2" t="str">
        <f ca="1">IF(AND(N348&gt;1,(N348+$AE$3+O348)&lt;$B$3),$B$3-N348+1111111,".")</f>
        <v>.</v>
      </c>
      <c r="AF348" s="1" t="str">
        <f>IF(A348&gt;1,"Y","N")</f>
        <v>Y</v>
      </c>
      <c r="AG348" s="1" t="str">
        <f>IF(L348&gt;1,"Y","N")</f>
        <v>Y</v>
      </c>
      <c r="AH348" s="1" t="str">
        <f>IF(N348&gt;1,"Y","N")</f>
        <v>Y</v>
      </c>
      <c r="AI348" s="1" t="str">
        <f>IF(O348&gt;1,"Y","N")</f>
        <v>Y</v>
      </c>
      <c r="AJ348" s="1" t="str">
        <f>CONCATENATE(AF348,AG348,D348,AH348,AI348)</f>
        <v>YYx122xYY</v>
      </c>
    </row>
    <row r="349" spans="1:36" s="1" customFormat="1" x14ac:dyDescent="0.25">
      <c r="A349" s="31">
        <v>42811</v>
      </c>
      <c r="B349" s="24" t="s">
        <v>4216</v>
      </c>
      <c r="C349" s="23" t="s">
        <v>368</v>
      </c>
      <c r="D349" s="22" t="s">
        <v>367</v>
      </c>
      <c r="E349" s="21">
        <v>0.114</v>
      </c>
      <c r="G349" s="20"/>
      <c r="H349" s="19">
        <f>E349/0.038689</f>
        <v>2.9465739615911501</v>
      </c>
      <c r="I349" s="18">
        <f>J349/100*4</f>
        <v>0.6</v>
      </c>
      <c r="J349" s="17">
        <v>15</v>
      </c>
      <c r="K349" s="16">
        <f>IF(J349&gt;1,J349-H349-I349,0)</f>
        <v>11.45342603840885</v>
      </c>
      <c r="L349" s="15">
        <v>42833</v>
      </c>
      <c r="M349" s="14"/>
      <c r="N349" s="13">
        <v>42856</v>
      </c>
      <c r="O349" s="12">
        <v>42856</v>
      </c>
      <c r="P349" s="11" t="s">
        <v>4212</v>
      </c>
      <c r="Q349" s="10" t="s">
        <v>4215</v>
      </c>
      <c r="R349" s="10" t="s">
        <v>4214</v>
      </c>
      <c r="S349" s="10" t="s">
        <v>4213</v>
      </c>
      <c r="T349" s="10"/>
      <c r="U349" s="9">
        <v>6803631058</v>
      </c>
      <c r="V349" s="8"/>
      <c r="W349" s="7">
        <v>668</v>
      </c>
      <c r="X349" s="4"/>
      <c r="Y349" s="6">
        <v>31</v>
      </c>
      <c r="Z349" s="5">
        <f>IF(Y349&gt;0,Y349-J349,".")</f>
        <v>16</v>
      </c>
      <c r="AA349" s="4">
        <f>IF(J349=0,H349,0)</f>
        <v>0</v>
      </c>
      <c r="AB349" s="4">
        <f>IF(L349=0,H349,0)</f>
        <v>0</v>
      </c>
      <c r="AC349" s="4"/>
      <c r="AD349" s="3"/>
      <c r="AE349" s="2" t="str">
        <f ca="1">IF(AND(N349&gt;1,(N349+$AE$3+O349)&lt;$B$3),$B$3-N349+1111111,".")</f>
        <v>.</v>
      </c>
      <c r="AF349" s="1" t="str">
        <f>IF(A349&gt;1,"Y","N")</f>
        <v>Y</v>
      </c>
      <c r="AG349" s="1" t="str">
        <f>IF(L349&gt;1,"Y","N")</f>
        <v>Y</v>
      </c>
      <c r="AH349" s="1" t="str">
        <f>IF(N349&gt;1,"Y","N")</f>
        <v>Y</v>
      </c>
      <c r="AI349" s="1" t="str">
        <f>IF(O349&gt;1,"Y","N")</f>
        <v>Y</v>
      </c>
      <c r="AJ349" s="1" t="str">
        <f>CONCATENATE(AF349,AG349,D349,AH349,AI349)</f>
        <v>YYx450xYY</v>
      </c>
    </row>
    <row r="350" spans="1:36" s="1" customFormat="1" x14ac:dyDescent="0.25">
      <c r="A350" s="31">
        <v>42898</v>
      </c>
      <c r="B350" s="24"/>
      <c r="C350" s="23" t="s">
        <v>412</v>
      </c>
      <c r="D350" s="22" t="s">
        <v>411</v>
      </c>
      <c r="E350" s="21">
        <v>0.15</v>
      </c>
      <c r="G350" s="20"/>
      <c r="H350" s="19">
        <f>E350/0.0418425</f>
        <v>3.5848718408316902</v>
      </c>
      <c r="I350" s="18">
        <f>J350/100*4</f>
        <v>0.6</v>
      </c>
      <c r="J350" s="17">
        <v>15</v>
      </c>
      <c r="K350" s="16">
        <f>IF(J350&gt;1,J350-H350-I350,0)</f>
        <v>10.81512815916831</v>
      </c>
      <c r="L350" s="15">
        <v>42909</v>
      </c>
      <c r="M350" s="14"/>
      <c r="N350" s="13">
        <v>42978</v>
      </c>
      <c r="O350" s="12">
        <v>42979</v>
      </c>
      <c r="P350" s="11" t="s">
        <v>2231</v>
      </c>
      <c r="Q350" s="10" t="s">
        <v>2233</v>
      </c>
      <c r="R350" s="10" t="s">
        <v>2232</v>
      </c>
      <c r="S350" s="10" t="s">
        <v>2057</v>
      </c>
      <c r="T350" s="10"/>
      <c r="U350" s="9">
        <v>6909651341</v>
      </c>
      <c r="V350" s="8"/>
      <c r="W350" s="7">
        <v>1095</v>
      </c>
      <c r="X350" s="4"/>
      <c r="Y350" s="6">
        <v>31</v>
      </c>
      <c r="Z350" s="5">
        <f>IF(Y350&gt;0,Y350-J350,".")</f>
        <v>16</v>
      </c>
      <c r="AA350" s="4">
        <f>IF(J350=0,H350,0)</f>
        <v>0</v>
      </c>
      <c r="AB350" s="4">
        <f>IF(L350=0,H350,0)</f>
        <v>0</v>
      </c>
      <c r="AC350" s="4"/>
      <c r="AD350" s="3"/>
      <c r="AE350" s="2" t="str">
        <f ca="1">IF(AND(N350&gt;1,(N350+$AE$3+O350)&lt;$B$3),$B$3-N350+1111111,".")</f>
        <v>.</v>
      </c>
      <c r="AF350" s="1" t="str">
        <f>IF(A350&gt;1,"Y","N")</f>
        <v>Y</v>
      </c>
      <c r="AG350" s="1" t="str">
        <f>IF(L350&gt;1,"Y","N")</f>
        <v>Y</v>
      </c>
      <c r="AH350" s="1" t="str">
        <f>IF(N350&gt;1,"Y","N")</f>
        <v>Y</v>
      </c>
      <c r="AI350" s="1" t="str">
        <f>IF(O350&gt;1,"Y","N")</f>
        <v>Y</v>
      </c>
      <c r="AJ350" s="1" t="str">
        <f>CONCATENATE(AF350,AG350,D350,AH350,AI350)</f>
        <v>YYx259xYY</v>
      </c>
    </row>
    <row r="351" spans="1:36" s="1" customFormat="1" x14ac:dyDescent="0.25">
      <c r="A351" s="28">
        <v>42001</v>
      </c>
      <c r="B351" s="27"/>
      <c r="C351" s="23" t="s">
        <v>6766</v>
      </c>
      <c r="D351" s="22" t="s">
        <v>6765</v>
      </c>
      <c r="E351" s="21">
        <v>0.26900000000000002</v>
      </c>
      <c r="G351" s="20"/>
      <c r="H351" s="19">
        <f>E351/0.0517915</f>
        <v>5.1939024743442461</v>
      </c>
      <c r="I351" s="18">
        <f>J351/100*4</f>
        <v>0.6</v>
      </c>
      <c r="J351" s="17">
        <v>15</v>
      </c>
      <c r="K351" s="16">
        <f>IF(J351&gt;1,J351-H351-I351,0)</f>
        <v>9.2060975256557551</v>
      </c>
      <c r="L351" s="15">
        <v>42027</v>
      </c>
      <c r="M351" s="14"/>
      <c r="N351" s="29">
        <v>42746</v>
      </c>
      <c r="O351" s="12">
        <v>42746</v>
      </c>
      <c r="P351" s="11" t="s">
        <v>4673</v>
      </c>
      <c r="Q351" s="10" t="s">
        <v>4672</v>
      </c>
      <c r="R351" s="10" t="s">
        <v>4671</v>
      </c>
      <c r="S351" s="10" t="s">
        <v>4670</v>
      </c>
      <c r="T351" s="10"/>
      <c r="U351" s="9">
        <v>6671074613</v>
      </c>
      <c r="V351" s="8"/>
      <c r="W351" s="7">
        <v>74</v>
      </c>
      <c r="X351" s="4"/>
      <c r="Y351" s="6">
        <v>32</v>
      </c>
      <c r="Z351" s="5">
        <f>IF(Y351&gt;0,Y351-J351,".")</f>
        <v>17</v>
      </c>
      <c r="AA351" s="4">
        <f>IF(J351=0,H351,0)</f>
        <v>0</v>
      </c>
      <c r="AB351" s="4">
        <f>IF(L351=0,H351,0)</f>
        <v>0</v>
      </c>
      <c r="AC351" s="4"/>
      <c r="AD351" s="3"/>
      <c r="AE351" s="2" t="str">
        <f ca="1">IF(AND(N351&gt;1,(N351+$AE$3+O351)&lt;$B$3),$B$3-N351+1111111,".")</f>
        <v>.</v>
      </c>
      <c r="AF351" s="1" t="str">
        <f>IF(A351&gt;1,"Y","N")</f>
        <v>Y</v>
      </c>
      <c r="AG351" s="1" t="str">
        <f>IF(L351&gt;1,"Y","N")</f>
        <v>Y</v>
      </c>
      <c r="AH351" s="1" t="str">
        <f>IF(N351&gt;1,"Y","N")</f>
        <v>Y</v>
      </c>
      <c r="AI351" s="1" t="str">
        <f>IF(O351&gt;1,"Y","N")</f>
        <v>Y</v>
      </c>
      <c r="AJ351" s="1" t="str">
        <f>CONCATENATE(AF351,AG351,D351,AH351,AI351)</f>
        <v>YYx347xYY</v>
      </c>
    </row>
    <row r="352" spans="1:36" s="1" customFormat="1" x14ac:dyDescent="0.25">
      <c r="A352" s="31">
        <v>42671</v>
      </c>
      <c r="B352" s="24"/>
      <c r="C352" s="23" t="s">
        <v>412</v>
      </c>
      <c r="D352" s="22" t="s">
        <v>411</v>
      </c>
      <c r="E352" s="21">
        <v>0.15</v>
      </c>
      <c r="G352" s="20"/>
      <c r="H352" s="19">
        <f>E352/0.03988</f>
        <v>3.7612838515546638</v>
      </c>
      <c r="I352" s="18">
        <f>J352/100*4</f>
        <v>0.6</v>
      </c>
      <c r="J352" s="17">
        <v>15</v>
      </c>
      <c r="K352" s="16">
        <f>IF(J352&gt;1,J352-H352-I352,0)</f>
        <v>10.638716148445337</v>
      </c>
      <c r="L352" s="15">
        <v>42697</v>
      </c>
      <c r="M352" s="14"/>
      <c r="N352" s="29">
        <v>42756</v>
      </c>
      <c r="O352" s="12">
        <v>42757</v>
      </c>
      <c r="P352" s="11" t="s">
        <v>6479</v>
      </c>
      <c r="Q352" s="10" t="s">
        <v>6481</v>
      </c>
      <c r="R352" s="10" t="s">
        <v>6480</v>
      </c>
      <c r="S352" s="10" t="s">
        <v>5700</v>
      </c>
      <c r="T352" s="10"/>
      <c r="U352" s="9">
        <v>6686157100</v>
      </c>
      <c r="V352" s="8"/>
      <c r="W352" s="7">
        <v>138</v>
      </c>
      <c r="X352" s="4"/>
      <c r="Y352" s="6">
        <v>32</v>
      </c>
      <c r="Z352" s="5">
        <f>IF(Y352&gt;0,Y352-J352,".")</f>
        <v>17</v>
      </c>
      <c r="AA352" s="4">
        <f>IF(J352=0,H352,0)</f>
        <v>0</v>
      </c>
      <c r="AB352" s="4">
        <f>IF(L352=0,H352,0)</f>
        <v>0</v>
      </c>
      <c r="AC352" s="4"/>
      <c r="AD352" s="3"/>
      <c r="AE352" s="2" t="str">
        <f ca="1">IF(AND(N352&gt;1,(N352+$AE$3+O352)&lt;$B$3),$B$3-N352+1111111,".")</f>
        <v>.</v>
      </c>
      <c r="AF352" s="1" t="str">
        <f>IF(A352&gt;1,"Y","N")</f>
        <v>Y</v>
      </c>
      <c r="AG352" s="1" t="str">
        <f>IF(L352&gt;1,"Y","N")</f>
        <v>Y</v>
      </c>
      <c r="AH352" s="1" t="str">
        <f>IF(N352&gt;1,"Y","N")</f>
        <v>Y</v>
      </c>
      <c r="AI352" s="1" t="str">
        <f>IF(O352&gt;1,"Y","N")</f>
        <v>Y</v>
      </c>
      <c r="AJ352" s="1" t="str">
        <f>CONCATENATE(AF352,AG352,D352,AH352,AI352)</f>
        <v>YYx259xYY</v>
      </c>
    </row>
    <row r="353" spans="1:50" s="1" customFormat="1" x14ac:dyDescent="0.25">
      <c r="A353" s="31">
        <v>42182</v>
      </c>
      <c r="B353" s="24"/>
      <c r="C353" s="23" t="s">
        <v>368</v>
      </c>
      <c r="D353" s="22" t="s">
        <v>367</v>
      </c>
      <c r="E353" s="21">
        <v>0.2</v>
      </c>
      <c r="G353" s="20"/>
      <c r="H353" s="19">
        <f>E353/0.0393453</f>
        <v>5.0831992639527472</v>
      </c>
      <c r="I353" s="32">
        <f>J353/100*4</f>
        <v>0.6</v>
      </c>
      <c r="J353" s="17">
        <v>15</v>
      </c>
      <c r="K353" s="16">
        <f>IF(J353&gt;1,J353-H353-I353,0)</f>
        <v>9.316800736047254</v>
      </c>
      <c r="L353" s="15">
        <v>42196</v>
      </c>
      <c r="M353" s="14"/>
      <c r="N353" s="29">
        <v>42760</v>
      </c>
      <c r="O353" s="12">
        <v>42760</v>
      </c>
      <c r="P353" s="11" t="s">
        <v>1388</v>
      </c>
      <c r="Q353" s="10" t="s">
        <v>1387</v>
      </c>
      <c r="R353" s="10" t="s">
        <v>1386</v>
      </c>
      <c r="S353" s="10" t="s">
        <v>1385</v>
      </c>
      <c r="T353" s="10"/>
      <c r="U353" s="9">
        <v>6690772824</v>
      </c>
      <c r="V353" s="8"/>
      <c r="W353" s="7">
        <v>153</v>
      </c>
      <c r="X353" s="4"/>
      <c r="Y353" s="6">
        <v>32</v>
      </c>
      <c r="Z353" s="5">
        <f>IF(Y353&gt;0,Y353-J353,".")</f>
        <v>17</v>
      </c>
      <c r="AA353" s="4">
        <f>IF(J353=0,H353,0)</f>
        <v>0</v>
      </c>
      <c r="AB353" s="4">
        <f>IF(L353=0,H353,0)</f>
        <v>0</v>
      </c>
      <c r="AC353" s="4"/>
      <c r="AD353" s="3"/>
      <c r="AE353" s="2" t="str">
        <f ca="1">IF(AND(N353&gt;1,(N353+$AE$3+O353)&lt;$B$3),$B$3-N353+1111111,".")</f>
        <v>.</v>
      </c>
      <c r="AF353" s="1" t="str">
        <f>IF(A353&gt;1,"Y","N")</f>
        <v>Y</v>
      </c>
      <c r="AG353" s="1" t="str">
        <f>IF(L353&gt;1,"Y","N")</f>
        <v>Y</v>
      </c>
      <c r="AH353" s="1" t="str">
        <f>IF(N353&gt;1,"Y","N")</f>
        <v>Y</v>
      </c>
      <c r="AI353" s="1" t="str">
        <f>IF(O353&gt;1,"Y","N")</f>
        <v>Y</v>
      </c>
      <c r="AJ353" s="1" t="str">
        <f>CONCATENATE(AF353,AG353,D353,AH353,AI353)</f>
        <v>YYx450xYY</v>
      </c>
    </row>
    <row r="354" spans="1:50" s="1" customFormat="1" x14ac:dyDescent="0.25">
      <c r="A354" s="31">
        <v>42352</v>
      </c>
      <c r="B354" s="24"/>
      <c r="C354" s="23" t="s">
        <v>780</v>
      </c>
      <c r="D354" s="22" t="s">
        <v>779</v>
      </c>
      <c r="E354" s="21">
        <v>0.158</v>
      </c>
      <c r="G354" s="20"/>
      <c r="H354" s="19">
        <f>E354/0.03963</f>
        <v>3.9868786273025489</v>
      </c>
      <c r="I354" s="32">
        <f>J354/100*4</f>
        <v>0.6</v>
      </c>
      <c r="J354" s="17">
        <v>15</v>
      </c>
      <c r="K354" s="16">
        <f>IF(J354&gt;1,J354-H354-I354,0)</f>
        <v>10.413121372697452</v>
      </c>
      <c r="L354" s="15">
        <v>42381</v>
      </c>
      <c r="M354" s="14"/>
      <c r="N354" s="29">
        <v>42770</v>
      </c>
      <c r="O354" s="12">
        <v>42771</v>
      </c>
      <c r="P354" s="11" t="s">
        <v>6188</v>
      </c>
      <c r="Q354" s="10" t="s">
        <v>6196</v>
      </c>
      <c r="R354" s="10" t="s">
        <v>6195</v>
      </c>
      <c r="S354" s="10" t="s">
        <v>6194</v>
      </c>
      <c r="T354" s="10"/>
      <c r="U354" s="9">
        <v>6698096862</v>
      </c>
      <c r="V354" s="8"/>
      <c r="W354" s="7">
        <v>207</v>
      </c>
      <c r="X354" s="4"/>
      <c r="Y354" s="6">
        <v>32</v>
      </c>
      <c r="Z354" s="5">
        <f>IF(Y354&gt;0,Y354-J354,".")</f>
        <v>17</v>
      </c>
      <c r="AA354" s="4">
        <f>IF(J354=0,H354,0)</f>
        <v>0</v>
      </c>
      <c r="AB354" s="4">
        <f>IF(L354=0,H354,0)</f>
        <v>0</v>
      </c>
      <c r="AC354" s="4"/>
      <c r="AD354" s="3"/>
      <c r="AE354" s="2" t="str">
        <f ca="1">IF(AND(N354&gt;1,(N354+$AE$3+O354)&lt;$B$3),$B$3-N354+1111111,".")</f>
        <v>.</v>
      </c>
      <c r="AF354" s="1" t="str">
        <f>IF(A354&gt;1,"Y","N")</f>
        <v>Y</v>
      </c>
      <c r="AG354" s="1" t="str">
        <f>IF(L354&gt;1,"Y","N")</f>
        <v>Y</v>
      </c>
      <c r="AH354" s="1" t="str">
        <f>IF(N354&gt;1,"Y","N")</f>
        <v>Y</v>
      </c>
      <c r="AI354" s="1" t="str">
        <f>IF(O354&gt;1,"Y","N")</f>
        <v>Y</v>
      </c>
      <c r="AJ354" s="1" t="str">
        <f>CONCATENATE(AF354,AG354,D354,AH354,AI354)</f>
        <v>YYx434xYY</v>
      </c>
    </row>
    <row r="355" spans="1:50" s="1" customFormat="1" x14ac:dyDescent="0.25">
      <c r="A355" s="28">
        <v>40604</v>
      </c>
      <c r="B355" s="27" t="s">
        <v>115</v>
      </c>
      <c r="C355" s="23" t="s">
        <v>4983</v>
      </c>
      <c r="D355" s="22" t="s">
        <v>4982</v>
      </c>
      <c r="E355" s="21">
        <v>0.48</v>
      </c>
      <c r="G355" s="20"/>
      <c r="H355" s="19">
        <f>E355/0.0551398</f>
        <v>8.7051458293283606</v>
      </c>
      <c r="I355" s="18">
        <f>J355/100*4</f>
        <v>0.6</v>
      </c>
      <c r="J355" s="17">
        <v>15</v>
      </c>
      <c r="K355" s="16">
        <f>IF(J355&gt;1,J355-H355-I355,0)</f>
        <v>5.6948541706716398</v>
      </c>
      <c r="L355" s="15">
        <v>40632</v>
      </c>
      <c r="M355" s="14"/>
      <c r="N355" s="29">
        <v>42820</v>
      </c>
      <c r="O355" s="12">
        <v>42820</v>
      </c>
      <c r="P355" s="11" t="s">
        <v>1945</v>
      </c>
      <c r="Q355" s="10" t="s">
        <v>4200</v>
      </c>
      <c r="R355" s="10" t="s">
        <v>4199</v>
      </c>
      <c r="S355" s="10" t="s">
        <v>1857</v>
      </c>
      <c r="T355" s="10"/>
      <c r="U355" s="9">
        <v>6757597020</v>
      </c>
      <c r="V355" s="8"/>
      <c r="W355" s="7">
        <v>487</v>
      </c>
      <c r="X355" s="4"/>
      <c r="Y355" s="6">
        <v>32</v>
      </c>
      <c r="Z355" s="5">
        <f>IF(Y355&gt;0,Y355-J355,".")</f>
        <v>17</v>
      </c>
      <c r="AA355" s="4">
        <f>IF(J355=0,H355,0)</f>
        <v>0</v>
      </c>
      <c r="AB355" s="4">
        <f>IF(L355=0,H355,0)</f>
        <v>0</v>
      </c>
      <c r="AC355" s="4"/>
      <c r="AD355" s="3"/>
      <c r="AE355" s="2" t="str">
        <f ca="1">IF(AND(N355&gt;1,(N355+$AE$3+O355)&lt;$B$3),$B$3-N355+1111111,".")</f>
        <v>.</v>
      </c>
      <c r="AF355" s="1" t="str">
        <f>IF(A355&gt;1,"Y","N")</f>
        <v>Y</v>
      </c>
      <c r="AG355" s="1" t="str">
        <f>IF(L355&gt;1,"Y","N")</f>
        <v>Y</v>
      </c>
      <c r="AH355" s="1" t="str">
        <f>IF(N355&gt;1,"Y","N")</f>
        <v>Y</v>
      </c>
      <c r="AI355" s="1" t="str">
        <f>IF(O355&gt;1,"Y","N")</f>
        <v>Y</v>
      </c>
      <c r="AJ355" s="1" t="str">
        <f>CONCATENATE(AF355,AG355,D355,AH355,AI355)</f>
        <v>YYx418xYY</v>
      </c>
    </row>
    <row r="356" spans="1:50" s="1" customFormat="1" x14ac:dyDescent="0.25">
      <c r="A356" s="31">
        <v>42794</v>
      </c>
      <c r="B356" s="24"/>
      <c r="C356" s="23" t="s">
        <v>1570</v>
      </c>
      <c r="D356" s="22" t="s">
        <v>1569</v>
      </c>
      <c r="E356" s="21">
        <v>0.31</v>
      </c>
      <c r="G356" s="20"/>
      <c r="H356" s="19">
        <f>E356/0.03844</f>
        <v>8.064516129032258</v>
      </c>
      <c r="I356" s="18">
        <f>J356/100*4</f>
        <v>1.28</v>
      </c>
      <c r="J356" s="17">
        <v>32</v>
      </c>
      <c r="K356" s="16">
        <f>IF(J356&gt;1,J356-H356-I356,0)</f>
        <v>22.655483870967743</v>
      </c>
      <c r="L356" s="15">
        <v>42808</v>
      </c>
      <c r="M356" s="14"/>
      <c r="N356" s="29">
        <v>42838</v>
      </c>
      <c r="O356" s="12">
        <v>42842</v>
      </c>
      <c r="P356" s="11" t="s">
        <v>4584</v>
      </c>
      <c r="Q356" s="10"/>
      <c r="R356" s="10"/>
      <c r="S356" s="10"/>
      <c r="T356" s="10"/>
      <c r="U356" s="9"/>
      <c r="V356" s="8"/>
      <c r="W356" s="7">
        <v>582</v>
      </c>
      <c r="X356" s="4"/>
      <c r="Y356" s="6">
        <v>32</v>
      </c>
      <c r="Z356" s="5">
        <f>IF(Y356&gt;0,Y356-J356,".")</f>
        <v>0</v>
      </c>
      <c r="AA356" s="4">
        <f>IF(J356=0,H356,0)</f>
        <v>0</v>
      </c>
      <c r="AB356" s="4">
        <f>IF(L356=0,H356,0)</f>
        <v>0</v>
      </c>
      <c r="AC356" s="4"/>
      <c r="AD356" s="3"/>
      <c r="AE356" s="2" t="str">
        <f ca="1">IF(AND(N356&gt;1,(N356+$AE$3+O356)&lt;$B$3),$B$3-N356+1111111,".")</f>
        <v>.</v>
      </c>
      <c r="AF356" s="1" t="str">
        <f>IF(A356&gt;1,"Y","N")</f>
        <v>Y</v>
      </c>
      <c r="AG356" s="1" t="str">
        <f>IF(L356&gt;1,"Y","N")</f>
        <v>Y</v>
      </c>
      <c r="AH356" s="1" t="str">
        <f>IF(N356&gt;1,"Y","N")</f>
        <v>Y</v>
      </c>
      <c r="AI356" s="1" t="str">
        <f>IF(O356&gt;1,"Y","N")</f>
        <v>Y</v>
      </c>
      <c r="AJ356" s="1" t="str">
        <f>CONCATENATE(AF356,AG356,D356,AH356,AI356)</f>
        <v>YYx261xYY</v>
      </c>
    </row>
    <row r="357" spans="1:50" s="1" customFormat="1" x14ac:dyDescent="0.25">
      <c r="A357" s="31">
        <v>42811</v>
      </c>
      <c r="B357" s="24"/>
      <c r="C357" s="23" t="s">
        <v>368</v>
      </c>
      <c r="D357" s="22" t="s">
        <v>367</v>
      </c>
      <c r="E357" s="21">
        <v>0.114</v>
      </c>
      <c r="G357" s="20"/>
      <c r="H357" s="19">
        <f>E357/0.038689</f>
        <v>2.9465739615911501</v>
      </c>
      <c r="I357" s="18">
        <f>J357/100*4</f>
        <v>0.6</v>
      </c>
      <c r="J357" s="17">
        <v>15</v>
      </c>
      <c r="K357" s="16">
        <f>IF(J357&gt;1,J357-H357-I357,0)</f>
        <v>11.45342603840885</v>
      </c>
      <c r="L357" s="15">
        <v>42833</v>
      </c>
      <c r="M357" s="14"/>
      <c r="N357" s="29">
        <v>42918</v>
      </c>
      <c r="O357" s="12">
        <v>42926</v>
      </c>
      <c r="P357" s="11" t="s">
        <v>3023</v>
      </c>
      <c r="Q357" s="10"/>
      <c r="R357" s="10"/>
      <c r="S357" s="10"/>
      <c r="T357" s="10"/>
      <c r="U357" s="9"/>
      <c r="V357" s="8"/>
      <c r="W357" s="7">
        <v>936</v>
      </c>
      <c r="X357" s="4"/>
      <c r="Y357" s="6">
        <v>32</v>
      </c>
      <c r="Z357" s="5">
        <f>IF(Y357&gt;0,Y357-J357,".")</f>
        <v>17</v>
      </c>
      <c r="AA357" s="4">
        <f>IF(J357=0,H357,0)</f>
        <v>0</v>
      </c>
      <c r="AB357" s="4">
        <f>IF(L357=0,H357,0)</f>
        <v>0</v>
      </c>
      <c r="AC357" s="4"/>
      <c r="AD357" s="3"/>
      <c r="AE357" s="2" t="str">
        <f ca="1">IF(AND(N357&gt;1,(N357+$AE$3+O357)&lt;$B$3),$B$3-N357+1111111,".")</f>
        <v>.</v>
      </c>
      <c r="AF357" s="1" t="str">
        <f>IF(A357&gt;1,"Y","N")</f>
        <v>Y</v>
      </c>
      <c r="AG357" s="1" t="str">
        <f>IF(L357&gt;1,"Y","N")</f>
        <v>Y</v>
      </c>
      <c r="AH357" s="1" t="str">
        <f>IF(N357&gt;1,"Y","N")</f>
        <v>Y</v>
      </c>
      <c r="AI357" s="1" t="str">
        <f>IF(O357&gt;1,"Y","N")</f>
        <v>Y</v>
      </c>
      <c r="AJ357" s="1" t="str">
        <f>CONCATENATE(AF357,AG357,D357,AH357,AI357)</f>
        <v>YYx450xYY</v>
      </c>
    </row>
    <row r="358" spans="1:50" s="1" customFormat="1" x14ac:dyDescent="0.25">
      <c r="A358" s="31">
        <v>41706</v>
      </c>
      <c r="B358" s="27" t="s">
        <v>2311</v>
      </c>
      <c r="C358" s="23" t="s">
        <v>2310</v>
      </c>
      <c r="D358" s="22" t="s">
        <v>2309</v>
      </c>
      <c r="E358" s="21">
        <v>0.6</v>
      </c>
      <c r="G358" s="20"/>
      <c r="H358" s="19">
        <f>E358/0.047842</f>
        <v>12.54128171899168</v>
      </c>
      <c r="I358" s="18">
        <f>J358/100*4</f>
        <v>1.28</v>
      </c>
      <c r="J358" s="17">
        <v>32</v>
      </c>
      <c r="K358" s="16">
        <f>IF(J358&gt;1,J358-H358-I358,0)</f>
        <v>18.178718281008319</v>
      </c>
      <c r="L358" s="15">
        <v>41741</v>
      </c>
      <c r="M358" s="14"/>
      <c r="N358" s="29">
        <v>42973</v>
      </c>
      <c r="O358" s="12">
        <v>42974</v>
      </c>
      <c r="P358" s="11" t="s">
        <v>2308</v>
      </c>
      <c r="Q358" s="10"/>
      <c r="R358" s="10"/>
      <c r="S358" s="10"/>
      <c r="T358" s="10"/>
      <c r="U358" s="9"/>
      <c r="V358" s="8"/>
      <c r="W358" s="7">
        <v>1073</v>
      </c>
      <c r="X358" s="4"/>
      <c r="Y358" s="6">
        <v>32</v>
      </c>
      <c r="Z358" s="5">
        <f>IF(Y358&gt;0,Y358-J358,".")</f>
        <v>0</v>
      </c>
      <c r="AA358" s="4">
        <f>IF(J358=0,H358,0)</f>
        <v>0</v>
      </c>
      <c r="AB358" s="4">
        <f>IF(L358=0,H358,0)</f>
        <v>0</v>
      </c>
      <c r="AC358" s="4"/>
      <c r="AD358" s="3"/>
      <c r="AE358" s="2" t="str">
        <f ca="1">IF(AND(N358&gt;1,(N358+$AE$3+O358)&lt;$B$3),$B$3-N358+1111111,".")</f>
        <v>.</v>
      </c>
      <c r="AF358" s="1" t="str">
        <f>IF(A358&gt;1,"Y","N")</f>
        <v>Y</v>
      </c>
      <c r="AG358" s="1" t="str">
        <f>IF(L358&gt;1,"Y","N")</f>
        <v>Y</v>
      </c>
      <c r="AH358" s="1" t="str">
        <f>IF(N358&gt;1,"Y","N")</f>
        <v>Y</v>
      </c>
      <c r="AI358" s="1" t="str">
        <f>IF(O358&gt;1,"Y","N")</f>
        <v>Y</v>
      </c>
      <c r="AJ358" s="1" t="str">
        <f>CONCATENATE(AF358,AG358,D358,AH358,AI358)</f>
        <v>YYx198xYY</v>
      </c>
    </row>
    <row r="359" spans="1:50" s="1" customFormat="1" x14ac:dyDescent="0.25">
      <c r="A359" s="31">
        <v>42794</v>
      </c>
      <c r="B359" s="24"/>
      <c r="C359" s="23" t="s">
        <v>1570</v>
      </c>
      <c r="D359" s="22" t="s">
        <v>1569</v>
      </c>
      <c r="E359" s="21">
        <v>0.31</v>
      </c>
      <c r="G359" s="20"/>
      <c r="H359" s="19">
        <f>E359/0.03844</f>
        <v>8.064516129032258</v>
      </c>
      <c r="I359" s="18">
        <f>J359/100*4</f>
        <v>1.28</v>
      </c>
      <c r="J359" s="17">
        <v>32</v>
      </c>
      <c r="K359" s="16">
        <f>IF(J359&gt;1,J359-H359-I359,0)</f>
        <v>22.655483870967743</v>
      </c>
      <c r="L359" s="15">
        <v>42808</v>
      </c>
      <c r="M359" s="14"/>
      <c r="N359" s="29">
        <v>43018</v>
      </c>
      <c r="O359" s="12">
        <v>43018</v>
      </c>
      <c r="P359" s="11" t="s">
        <v>1568</v>
      </c>
      <c r="Q359" s="10"/>
      <c r="R359" s="10"/>
      <c r="S359" s="10"/>
      <c r="T359" s="10"/>
      <c r="U359" s="9">
        <v>6910415421</v>
      </c>
      <c r="V359" s="8"/>
      <c r="W359" s="7">
        <v>1225</v>
      </c>
      <c r="X359" s="4"/>
      <c r="Y359" s="6">
        <v>32</v>
      </c>
      <c r="Z359" s="5">
        <f>IF(Y359&gt;0,Y359-J359,".")</f>
        <v>0</v>
      </c>
      <c r="AA359" s="4">
        <f>IF(J359=0,H359,0)</f>
        <v>0</v>
      </c>
      <c r="AB359" s="4">
        <f>IF(L359=0,H359,0)</f>
        <v>0</v>
      </c>
      <c r="AC359" s="4"/>
      <c r="AD359" s="3"/>
      <c r="AE359" s="2" t="str">
        <f ca="1">IF(AND(N359&gt;1,(N359+$AE$3+O359)&lt;$B$3),$B$3-N359+1111111,".")</f>
        <v>.</v>
      </c>
      <c r="AF359" s="1" t="str">
        <f>IF(A359&gt;1,"Y","N")</f>
        <v>Y</v>
      </c>
      <c r="AG359" s="1" t="str">
        <f>IF(L359&gt;1,"Y","N")</f>
        <v>Y</v>
      </c>
      <c r="AH359" s="1" t="str">
        <f>IF(N359&gt;1,"Y","N")</f>
        <v>Y</v>
      </c>
      <c r="AI359" s="1" t="str">
        <f>IF(O359&gt;1,"Y","N")</f>
        <v>Y</v>
      </c>
      <c r="AJ359" s="1" t="str">
        <f>CONCATENATE(AF359,AG359,D359,AH359,AI359)</f>
        <v>YYx261xYY</v>
      </c>
    </row>
    <row r="360" spans="1:50" s="1" customFormat="1" x14ac:dyDescent="0.25">
      <c r="A360" s="31">
        <v>42671</v>
      </c>
      <c r="B360" s="24"/>
      <c r="C360" s="23" t="s">
        <v>412</v>
      </c>
      <c r="D360" s="22" t="s">
        <v>411</v>
      </c>
      <c r="E360" s="21">
        <v>0.15</v>
      </c>
      <c r="G360" s="20"/>
      <c r="H360" s="19">
        <f>E360/0.03988</f>
        <v>3.7612838515546638</v>
      </c>
      <c r="I360" s="18">
        <f>J360/100*4</f>
        <v>0.6</v>
      </c>
      <c r="J360" s="17">
        <v>15</v>
      </c>
      <c r="K360" s="16">
        <f>IF(J360&gt;1,J360-H360-I360,0)</f>
        <v>10.638716148445337</v>
      </c>
      <c r="L360" s="15">
        <v>42697</v>
      </c>
      <c r="M360" s="14"/>
      <c r="N360" s="29">
        <v>42736</v>
      </c>
      <c r="O360" s="12">
        <v>42736</v>
      </c>
      <c r="P360" s="11" t="s">
        <v>7017</v>
      </c>
      <c r="Q360" s="10" t="s">
        <v>7020</v>
      </c>
      <c r="R360" s="10" t="s">
        <v>7019</v>
      </c>
      <c r="S360" s="10" t="s">
        <v>7018</v>
      </c>
      <c r="T360" s="10"/>
      <c r="U360" s="9">
        <v>6661759376</v>
      </c>
      <c r="V360" s="8"/>
      <c r="W360" s="7">
        <v>9</v>
      </c>
      <c r="X360" s="4"/>
      <c r="Y360" s="6">
        <v>33</v>
      </c>
      <c r="Z360" s="5">
        <f>IF(Y360&gt;0,Y360-J360,".")</f>
        <v>18</v>
      </c>
      <c r="AA360" s="4">
        <f>IF(J360=0,H360,0)</f>
        <v>0</v>
      </c>
      <c r="AB360" s="4">
        <f>IF(L360=0,H360,0)</f>
        <v>0</v>
      </c>
      <c r="AC360" s="4"/>
      <c r="AD360" s="3"/>
      <c r="AE360" s="2" t="str">
        <f ca="1">IF(AND(N360&gt;1,(N360+$AE$3+O360)&lt;$B$3),$B$3-N360+1111111,".")</f>
        <v>.</v>
      </c>
      <c r="AF360" s="1" t="str">
        <f>IF(A360&gt;1,"Y","N")</f>
        <v>Y</v>
      </c>
      <c r="AG360" s="1" t="str">
        <f>IF(L360&gt;1,"Y","N")</f>
        <v>Y</v>
      </c>
      <c r="AH360" s="1" t="str">
        <f>IF(N360&gt;1,"Y","N")</f>
        <v>Y</v>
      </c>
      <c r="AI360" s="1" t="str">
        <f>IF(O360&gt;1,"Y","N")</f>
        <v>Y</v>
      </c>
      <c r="AJ360" s="1" t="str">
        <f>CONCATENATE(AF360,AG360,D360,AH360,AI360)</f>
        <v>YYx259xYY</v>
      </c>
    </row>
    <row r="361" spans="1:50" s="1" customFormat="1" x14ac:dyDescent="0.25">
      <c r="A361" s="31">
        <v>42469</v>
      </c>
      <c r="B361" s="24"/>
      <c r="C361" s="23" t="s">
        <v>97</v>
      </c>
      <c r="D361" s="22" t="s">
        <v>96</v>
      </c>
      <c r="E361" s="21">
        <v>0.53100000000000003</v>
      </c>
      <c r="G361" s="20"/>
      <c r="H361" s="19">
        <f>E361/0.04128</f>
        <v>12.863372093023257</v>
      </c>
      <c r="I361" s="32">
        <f>J361/100*4</f>
        <v>1.32</v>
      </c>
      <c r="J361" s="17">
        <v>33</v>
      </c>
      <c r="K361" s="16">
        <f>IF(J361&gt;1,J361-H361-I361,0)</f>
        <v>18.816627906976741</v>
      </c>
      <c r="L361" s="15">
        <v>42494</v>
      </c>
      <c r="M361" s="14"/>
      <c r="N361" s="29">
        <v>42742</v>
      </c>
      <c r="O361" s="12">
        <v>42743</v>
      </c>
      <c r="P361" s="11" t="s">
        <v>2848</v>
      </c>
      <c r="Q361" s="10"/>
      <c r="R361" s="10"/>
      <c r="S361" s="10"/>
      <c r="T361" s="10"/>
      <c r="U361" s="9"/>
      <c r="V361" s="8"/>
      <c r="W361" s="7">
        <v>47</v>
      </c>
      <c r="X361" s="4"/>
      <c r="Y361" s="6">
        <v>33</v>
      </c>
      <c r="Z361" s="5">
        <f>IF(Y361&gt;0,Y361-J361,".")</f>
        <v>0</v>
      </c>
      <c r="AA361" s="4">
        <f>IF(J361=0,H361,0)</f>
        <v>0</v>
      </c>
      <c r="AB361" s="4">
        <f>IF(L361=0,H361,0)</f>
        <v>0</v>
      </c>
      <c r="AC361" s="4"/>
      <c r="AD361" s="3"/>
      <c r="AE361" s="2" t="str">
        <f ca="1">IF(AND(N361&gt;1,(N361+$AE$3+O361)&lt;$B$3),$B$3-N361+1111111,".")</f>
        <v>.</v>
      </c>
      <c r="AF361" s="1" t="str">
        <f>IF(A361&gt;1,"Y","N")</f>
        <v>Y</v>
      </c>
      <c r="AG361" s="1" t="str">
        <f>IF(L361&gt;1,"Y","N")</f>
        <v>Y</v>
      </c>
      <c r="AH361" s="1" t="str">
        <f>IF(N361&gt;1,"Y","N")</f>
        <v>Y</v>
      </c>
      <c r="AI361" s="1" t="str">
        <f>IF(O361&gt;1,"Y","N")</f>
        <v>Y</v>
      </c>
      <c r="AJ361" s="1" t="str">
        <f>CONCATENATE(AF361,AG361,D361,AH361,AI361)</f>
        <v>YYx101xYY</v>
      </c>
    </row>
    <row r="362" spans="1:50" s="1" customFormat="1" x14ac:dyDescent="0.25">
      <c r="A362" s="31">
        <v>42469</v>
      </c>
      <c r="B362" s="24"/>
      <c r="C362" s="23" t="s">
        <v>97</v>
      </c>
      <c r="D362" s="22" t="s">
        <v>96</v>
      </c>
      <c r="E362" s="21">
        <v>0.53100000000000003</v>
      </c>
      <c r="G362" s="20"/>
      <c r="H362" s="19">
        <f>E362/0.04128</f>
        <v>12.863372093023257</v>
      </c>
      <c r="I362" s="32">
        <f>J362/100*4</f>
        <v>1.32</v>
      </c>
      <c r="J362" s="17">
        <v>33</v>
      </c>
      <c r="K362" s="16">
        <f>IF(J362&gt;1,J362-H362-I362,0)</f>
        <v>18.816627906976741</v>
      </c>
      <c r="L362" s="15">
        <v>42494</v>
      </c>
      <c r="M362" s="14"/>
      <c r="N362" s="29">
        <v>42750</v>
      </c>
      <c r="O362" s="12">
        <v>42750</v>
      </c>
      <c r="P362" s="11" t="s">
        <v>5986</v>
      </c>
      <c r="Q362" s="10"/>
      <c r="R362" s="10"/>
      <c r="S362" s="10"/>
      <c r="T362" s="10"/>
      <c r="U362" s="9">
        <v>6679697196</v>
      </c>
      <c r="V362" s="8"/>
      <c r="W362" s="7">
        <v>101</v>
      </c>
      <c r="X362" s="4"/>
      <c r="Y362" s="6">
        <v>33</v>
      </c>
      <c r="Z362" s="5">
        <f>IF(Y362&gt;0,Y362-J362,".")</f>
        <v>0</v>
      </c>
      <c r="AA362" s="4">
        <f>IF(J362=0,H362,0)</f>
        <v>0</v>
      </c>
      <c r="AB362" s="4">
        <f>IF(L362=0,H362,0)</f>
        <v>0</v>
      </c>
      <c r="AC362" s="4"/>
      <c r="AD362" s="3"/>
      <c r="AE362" s="2" t="str">
        <f ca="1">IF(AND(N362&gt;1,(N362+$AE$3+O362)&lt;$B$3),$B$3-N362+1111111,".")</f>
        <v>.</v>
      </c>
      <c r="AF362" s="1" t="str">
        <f>IF(A362&gt;1,"Y","N")</f>
        <v>Y</v>
      </c>
      <c r="AG362" s="1" t="str">
        <f>IF(L362&gt;1,"Y","N")</f>
        <v>Y</v>
      </c>
      <c r="AH362" s="1" t="str">
        <f>IF(N362&gt;1,"Y","N")</f>
        <v>Y</v>
      </c>
      <c r="AI362" s="1" t="str">
        <f>IF(O362&gt;1,"Y","N")</f>
        <v>Y</v>
      </c>
      <c r="AJ362" s="1" t="str">
        <f>CONCATENATE(AF362,AG362,D362,AH362,AI362)</f>
        <v>YYx101xYY</v>
      </c>
    </row>
    <row r="363" spans="1:50" s="1" customFormat="1" x14ac:dyDescent="0.25">
      <c r="A363" s="31">
        <v>42469</v>
      </c>
      <c r="B363" s="24"/>
      <c r="C363" s="23" t="s">
        <v>97</v>
      </c>
      <c r="D363" s="22" t="s">
        <v>96</v>
      </c>
      <c r="E363" s="21">
        <v>0.53100000000000003</v>
      </c>
      <c r="G363" s="20"/>
      <c r="H363" s="19">
        <f>E363/0.04128</f>
        <v>12.863372093023257</v>
      </c>
      <c r="I363" s="32">
        <f>J363/100*4</f>
        <v>1.32</v>
      </c>
      <c r="J363" s="17">
        <v>33</v>
      </c>
      <c r="K363" s="16">
        <f>IF(J363&gt;1,J363-H363-I363,0)</f>
        <v>18.816627906976741</v>
      </c>
      <c r="L363" s="15">
        <v>42494</v>
      </c>
      <c r="M363" s="14"/>
      <c r="N363" s="29">
        <v>42750</v>
      </c>
      <c r="O363" s="12">
        <v>42750</v>
      </c>
      <c r="P363" s="11" t="s">
        <v>5986</v>
      </c>
      <c r="Q363" s="10"/>
      <c r="R363" s="10"/>
      <c r="S363" s="10"/>
      <c r="T363" s="10"/>
      <c r="U363" s="9"/>
      <c r="V363" s="8"/>
      <c r="W363" s="7">
        <v>101</v>
      </c>
      <c r="X363" s="4"/>
      <c r="Y363" s="6">
        <v>33</v>
      </c>
      <c r="Z363" s="5">
        <f>IF(Y363&gt;0,Y363-J363,".")</f>
        <v>0</v>
      </c>
      <c r="AA363" s="4">
        <f>IF(J363=0,H363,0)</f>
        <v>0</v>
      </c>
      <c r="AB363" s="4">
        <f>IF(L363=0,H363,0)</f>
        <v>0</v>
      </c>
      <c r="AC363" s="4"/>
      <c r="AD363" s="3"/>
      <c r="AE363" s="2" t="str">
        <f ca="1">IF(AND(N363&gt;1,(N363+$AE$3+O363)&lt;$B$3),$B$3-N363+1111111,".")</f>
        <v>.</v>
      </c>
      <c r="AF363" s="1" t="str">
        <f>IF(A363&gt;1,"Y","N")</f>
        <v>Y</v>
      </c>
      <c r="AG363" s="1" t="str">
        <f>IF(L363&gt;1,"Y","N")</f>
        <v>Y</v>
      </c>
      <c r="AH363" s="1" t="str">
        <f>IF(N363&gt;1,"Y","N")</f>
        <v>Y</v>
      </c>
      <c r="AI363" s="1" t="str">
        <f>IF(O363&gt;1,"Y","N")</f>
        <v>Y</v>
      </c>
      <c r="AJ363" s="1" t="str">
        <f>CONCATENATE(AF363,AG363,D363,AH363,AI363)</f>
        <v>YYx101xYY</v>
      </c>
    </row>
    <row r="364" spans="1:50" s="1" customFormat="1" x14ac:dyDescent="0.25">
      <c r="A364" s="31">
        <v>42639</v>
      </c>
      <c r="B364" s="30" t="s">
        <v>6611</v>
      </c>
      <c r="C364" s="23" t="s">
        <v>2648</v>
      </c>
      <c r="D364" s="22" t="s">
        <v>2647</v>
      </c>
      <c r="E364" s="21">
        <v>0.9</v>
      </c>
      <c r="G364" s="20"/>
      <c r="H364" s="19">
        <f>E364/0.0404</f>
        <v>22.277227722772277</v>
      </c>
      <c r="I364" s="18">
        <f>J364/100*4</f>
        <v>1.32</v>
      </c>
      <c r="J364" s="17">
        <v>33</v>
      </c>
      <c r="K364" s="16">
        <f>IF(J364&gt;1,J364-H364-I364,0)</f>
        <v>9.4027722772277222</v>
      </c>
      <c r="L364" s="15">
        <v>42680</v>
      </c>
      <c r="M364" s="14"/>
      <c r="N364" s="29">
        <v>42750</v>
      </c>
      <c r="O364" s="12">
        <v>42750</v>
      </c>
      <c r="P364" s="11" t="s">
        <v>5986</v>
      </c>
      <c r="Q364" s="10"/>
      <c r="R364" s="10"/>
      <c r="S364" s="10"/>
      <c r="T364" s="10"/>
      <c r="U364" s="9">
        <v>6673068468</v>
      </c>
      <c r="V364" s="8"/>
      <c r="W364" s="7">
        <v>101</v>
      </c>
      <c r="X364" s="4"/>
      <c r="Y364" s="6">
        <v>33</v>
      </c>
      <c r="Z364" s="5">
        <f>IF(Y364&gt;0,Y364-J364,".")</f>
        <v>0</v>
      </c>
      <c r="AA364" s="4">
        <f>IF(J364=0,H364,0)</f>
        <v>0</v>
      </c>
      <c r="AB364" s="4">
        <f>IF(L364=0,H364,0)</f>
        <v>0</v>
      </c>
      <c r="AC364" s="4"/>
      <c r="AD364" s="3"/>
      <c r="AE364" s="2" t="str">
        <f ca="1">IF(AND(N364&gt;1,(N364+$AE$3+O364)&lt;$B$3),$B$3-N364+1111111,".")</f>
        <v>.</v>
      </c>
      <c r="AF364" s="1" t="str">
        <f>IF(A364&gt;1,"Y","N")</f>
        <v>Y</v>
      </c>
      <c r="AG364" s="1" t="str">
        <f>IF(L364&gt;1,"Y","N")</f>
        <v>Y</v>
      </c>
      <c r="AH364" s="1" t="str">
        <f>IF(N364&gt;1,"Y","N")</f>
        <v>Y</v>
      </c>
      <c r="AI364" s="1" t="str">
        <f>IF(O364&gt;1,"Y","N")</f>
        <v>Y</v>
      </c>
      <c r="AJ364" s="1" t="str">
        <f>CONCATENATE(AF364,AG364,D364,AH364,AI364)</f>
        <v>YYx175xYY</v>
      </c>
      <c r="AU364"/>
      <c r="AV364"/>
      <c r="AW364"/>
      <c r="AX364"/>
    </row>
    <row r="365" spans="1:50" s="1" customFormat="1" x14ac:dyDescent="0.25">
      <c r="A365" s="31">
        <v>42469</v>
      </c>
      <c r="B365" s="24"/>
      <c r="C365" s="23" t="s">
        <v>97</v>
      </c>
      <c r="D365" s="22" t="s">
        <v>96</v>
      </c>
      <c r="E365" s="21">
        <v>0.53100000000000003</v>
      </c>
      <c r="G365" s="20"/>
      <c r="H365" s="19">
        <f>E365/0.04128</f>
        <v>12.863372093023257</v>
      </c>
      <c r="I365" s="32">
        <f>J365/100*4</f>
        <v>1.32</v>
      </c>
      <c r="J365" s="17">
        <v>33</v>
      </c>
      <c r="K365" s="16">
        <f>IF(J365&gt;1,J365-H365-I365,0)</f>
        <v>18.816627906976741</v>
      </c>
      <c r="L365" s="15">
        <v>42494</v>
      </c>
      <c r="M365" s="14"/>
      <c r="N365" s="29">
        <v>42754</v>
      </c>
      <c r="O365" s="12">
        <v>42755</v>
      </c>
      <c r="P365" s="11" t="s">
        <v>6516</v>
      </c>
      <c r="Q365" s="10" t="s">
        <v>5145</v>
      </c>
      <c r="R365" s="10" t="s">
        <v>249</v>
      </c>
      <c r="S365" s="10" t="s">
        <v>248</v>
      </c>
      <c r="T365" s="10"/>
      <c r="U365" s="9">
        <v>6681547443</v>
      </c>
      <c r="V365" s="8"/>
      <c r="W365" s="7">
        <v>132</v>
      </c>
      <c r="X365" s="4"/>
      <c r="Y365" s="6">
        <v>33</v>
      </c>
      <c r="Z365" s="5">
        <f>IF(Y365&gt;0,Y365-J365,".")</f>
        <v>0</v>
      </c>
      <c r="AA365" s="4">
        <f>IF(J365=0,H365,0)</f>
        <v>0</v>
      </c>
      <c r="AB365" s="4">
        <f>IF(L365=0,H365,0)</f>
        <v>0</v>
      </c>
      <c r="AC365" s="4"/>
      <c r="AD365" s="3"/>
      <c r="AE365" s="2" t="str">
        <f ca="1">IF(AND(N365&gt;1,(N365+$AE$3+O365)&lt;$B$3),$B$3-N365+1111111,".")</f>
        <v>.</v>
      </c>
      <c r="AF365" s="1" t="str">
        <f>IF(A365&gt;1,"Y","N")</f>
        <v>Y</v>
      </c>
      <c r="AG365" s="1" t="str">
        <f>IF(L365&gt;1,"Y","N")</f>
        <v>Y</v>
      </c>
      <c r="AH365" s="1" t="str">
        <f>IF(N365&gt;1,"Y","N")</f>
        <v>Y</v>
      </c>
      <c r="AI365" s="1" t="str">
        <f>IF(O365&gt;1,"Y","N")</f>
        <v>Y</v>
      </c>
      <c r="AJ365" s="1" t="str">
        <f>CONCATENATE(AF365,AG365,D365,AH365,AI365)</f>
        <v>YYx101xYY</v>
      </c>
    </row>
    <row r="366" spans="1:50" s="1" customFormat="1" x14ac:dyDescent="0.25">
      <c r="A366" s="31">
        <v>42469</v>
      </c>
      <c r="B366" s="24"/>
      <c r="C366" s="23" t="s">
        <v>97</v>
      </c>
      <c r="D366" s="22" t="s">
        <v>96</v>
      </c>
      <c r="E366" s="21">
        <v>0.53100000000000003</v>
      </c>
      <c r="G366" s="20"/>
      <c r="H366" s="19">
        <f>E366/0.04128</f>
        <v>12.863372093023257</v>
      </c>
      <c r="I366" s="32">
        <f>J366/100*4</f>
        <v>1.32</v>
      </c>
      <c r="J366" s="17">
        <v>33</v>
      </c>
      <c r="K366" s="16">
        <f>IF(J366&gt;1,J366-H366-I366,0)</f>
        <v>18.816627906976741</v>
      </c>
      <c r="L366" s="15">
        <v>42494</v>
      </c>
      <c r="M366" s="14"/>
      <c r="N366" s="29">
        <v>42754</v>
      </c>
      <c r="O366" s="12">
        <v>42755</v>
      </c>
      <c r="P366" s="11" t="s">
        <v>6516</v>
      </c>
      <c r="Q366" s="10"/>
      <c r="R366" s="10"/>
      <c r="S366" s="10"/>
      <c r="T366" s="10"/>
      <c r="U366" s="9"/>
      <c r="V366" s="8"/>
      <c r="W366" s="7">
        <v>132</v>
      </c>
      <c r="X366" s="4"/>
      <c r="Y366" s="6">
        <v>33</v>
      </c>
      <c r="Z366" s="5">
        <f>IF(Y366&gt;0,Y366-J366,".")</f>
        <v>0</v>
      </c>
      <c r="AA366" s="4">
        <f>IF(J366=0,H366,0)</f>
        <v>0</v>
      </c>
      <c r="AB366" s="4">
        <f>IF(L366=0,H366,0)</f>
        <v>0</v>
      </c>
      <c r="AC366" s="4"/>
      <c r="AD366" s="3"/>
      <c r="AE366" s="2" t="str">
        <f ca="1">IF(AND(N366&gt;1,(N366+$AE$3+O366)&lt;$B$3),$B$3-N366+1111111,".")</f>
        <v>.</v>
      </c>
      <c r="AF366" s="1" t="str">
        <f>IF(A366&gt;1,"Y","N")</f>
        <v>Y</v>
      </c>
      <c r="AG366" s="1" t="str">
        <f>IF(L366&gt;1,"Y","N")</f>
        <v>Y</v>
      </c>
      <c r="AH366" s="1" t="str">
        <f>IF(N366&gt;1,"Y","N")</f>
        <v>Y</v>
      </c>
      <c r="AI366" s="1" t="str">
        <f>IF(O366&gt;1,"Y","N")</f>
        <v>Y</v>
      </c>
      <c r="AJ366" s="1" t="str">
        <f>CONCATENATE(AF366,AG366,D366,AH366,AI366)</f>
        <v>YYx101xYY</v>
      </c>
    </row>
    <row r="367" spans="1:50" s="1" customFormat="1" x14ac:dyDescent="0.25">
      <c r="A367" s="28">
        <v>41774</v>
      </c>
      <c r="B367" s="27" t="s">
        <v>6307</v>
      </c>
      <c r="C367" s="23" t="s">
        <v>6306</v>
      </c>
      <c r="D367" s="22" t="s">
        <v>2647</v>
      </c>
      <c r="E367" s="21">
        <v>0.69599999999999995</v>
      </c>
      <c r="G367" s="20"/>
      <c r="H367" s="19">
        <f>E367/0.0477991</f>
        <v>14.560943616093191</v>
      </c>
      <c r="I367" s="18">
        <f>J367/100*4</f>
        <v>1.32</v>
      </c>
      <c r="J367" s="17">
        <v>33</v>
      </c>
      <c r="K367" s="16">
        <f>IF(J367&gt;1,J367-H367-I367,0)</f>
        <v>17.119056383906809</v>
      </c>
      <c r="L367" s="15">
        <v>41803</v>
      </c>
      <c r="M367" s="14"/>
      <c r="N367" s="29">
        <v>42765</v>
      </c>
      <c r="O367" s="12">
        <v>42765</v>
      </c>
      <c r="P367" s="11" t="s">
        <v>6301</v>
      </c>
      <c r="Q367" s="10"/>
      <c r="R367" s="10"/>
      <c r="S367" s="10"/>
      <c r="T367" s="10"/>
      <c r="U367" s="9"/>
      <c r="V367" s="8"/>
      <c r="W367" s="7">
        <v>183</v>
      </c>
      <c r="X367" s="4"/>
      <c r="Y367" s="6">
        <v>33</v>
      </c>
      <c r="Z367" s="5">
        <f>IF(Y367&gt;0,Y367-J367,".")</f>
        <v>0</v>
      </c>
      <c r="AA367" s="4">
        <f>IF(J367=0,H367,0)</f>
        <v>0</v>
      </c>
      <c r="AB367" s="4">
        <f>IF(L367=0,H367,0)</f>
        <v>0</v>
      </c>
      <c r="AC367" s="4"/>
      <c r="AD367" s="3"/>
      <c r="AE367" s="2" t="str">
        <f ca="1">IF(AND(N367&gt;1,(N367+$AE$3+O367)&lt;$B$3),$B$3-N367+1111111,".")</f>
        <v>.</v>
      </c>
      <c r="AF367" s="1" t="str">
        <f>IF(A367&gt;1,"Y","N")</f>
        <v>Y</v>
      </c>
      <c r="AG367" s="1" t="str">
        <f>IF(L367&gt;1,"Y","N")</f>
        <v>Y</v>
      </c>
      <c r="AH367" s="1" t="str">
        <f>IF(N367&gt;1,"Y","N")</f>
        <v>Y</v>
      </c>
      <c r="AI367" s="1" t="str">
        <f>IF(O367&gt;1,"Y","N")</f>
        <v>Y</v>
      </c>
      <c r="AJ367" s="1" t="str">
        <f>CONCATENATE(AF367,AG367,D367,AH367,AI367)</f>
        <v>YYx175xYY</v>
      </c>
    </row>
    <row r="368" spans="1:50" s="1" customFormat="1" x14ac:dyDescent="0.25">
      <c r="A368" s="31">
        <v>42469</v>
      </c>
      <c r="B368" s="24"/>
      <c r="C368" s="23" t="s">
        <v>97</v>
      </c>
      <c r="D368" s="22" t="s">
        <v>96</v>
      </c>
      <c r="E368" s="21">
        <v>0.53100000000000003</v>
      </c>
      <c r="G368" s="20"/>
      <c r="H368" s="19">
        <f>E368/0.04128</f>
        <v>12.863372093023257</v>
      </c>
      <c r="I368" s="32">
        <f>J368/100*4</f>
        <v>1.32</v>
      </c>
      <c r="J368" s="17">
        <v>33</v>
      </c>
      <c r="K368" s="16">
        <f>IF(J368&gt;1,J368-H368-I368,0)</f>
        <v>18.816627906976741</v>
      </c>
      <c r="L368" s="15">
        <v>42494</v>
      </c>
      <c r="M368" s="14"/>
      <c r="N368" s="29">
        <v>42778</v>
      </c>
      <c r="O368" s="12">
        <v>42778</v>
      </c>
      <c r="P368" s="11" t="s">
        <v>6009</v>
      </c>
      <c r="Q368" s="10"/>
      <c r="R368" s="10"/>
      <c r="S368" s="10"/>
      <c r="T368" s="10"/>
      <c r="U368" s="9">
        <v>6714130422</v>
      </c>
      <c r="V368" s="8"/>
      <c r="W368" s="7">
        <v>249</v>
      </c>
      <c r="X368" s="4"/>
      <c r="Y368" s="6">
        <v>33</v>
      </c>
      <c r="Z368" s="5">
        <f>IF(Y368&gt;0,Y368-J368,".")</f>
        <v>0</v>
      </c>
      <c r="AA368" s="4">
        <f>IF(J368=0,H368,0)</f>
        <v>0</v>
      </c>
      <c r="AB368" s="4">
        <f>IF(L368=0,H368,0)</f>
        <v>0</v>
      </c>
      <c r="AC368" s="4"/>
      <c r="AD368" s="3"/>
      <c r="AE368" s="2" t="str">
        <f ca="1">IF(AND(N368&gt;1,(N368+$AE$3+O368)&lt;$B$3),$B$3-N368+1111111,".")</f>
        <v>.</v>
      </c>
      <c r="AF368" s="1" t="str">
        <f>IF(A368&gt;1,"Y","N")</f>
        <v>Y</v>
      </c>
      <c r="AG368" s="1" t="str">
        <f>IF(L368&gt;1,"Y","N")</f>
        <v>Y</v>
      </c>
      <c r="AH368" s="1" t="str">
        <f>IF(N368&gt;1,"Y","N")</f>
        <v>Y</v>
      </c>
      <c r="AI368" s="1" t="str">
        <f>IF(O368&gt;1,"Y","N")</f>
        <v>Y</v>
      </c>
      <c r="AJ368" s="1" t="str">
        <f>CONCATENATE(AF368,AG368,D368,AH368,AI368)</f>
        <v>YYx101xYY</v>
      </c>
    </row>
    <row r="369" spans="1:36" s="1" customFormat="1" x14ac:dyDescent="0.25">
      <c r="A369" s="31">
        <v>42469</v>
      </c>
      <c r="B369" s="24"/>
      <c r="C369" s="23" t="s">
        <v>97</v>
      </c>
      <c r="D369" s="22" t="s">
        <v>96</v>
      </c>
      <c r="E369" s="21">
        <v>0.53100000000000003</v>
      </c>
      <c r="G369" s="20"/>
      <c r="H369" s="19">
        <f>E369/0.04128</f>
        <v>12.863372093023257</v>
      </c>
      <c r="I369" s="32">
        <f>J369/100*4</f>
        <v>1.32</v>
      </c>
      <c r="J369" s="17">
        <v>33</v>
      </c>
      <c r="K369" s="16">
        <f>IF(J369&gt;1,J369-H369-I369,0)</f>
        <v>18.816627906976741</v>
      </c>
      <c r="L369" s="15">
        <v>42494</v>
      </c>
      <c r="M369" s="14"/>
      <c r="N369" s="29">
        <v>42785</v>
      </c>
      <c r="O369" s="12">
        <v>42785</v>
      </c>
      <c r="P369" s="11" t="s">
        <v>5813</v>
      </c>
      <c r="Q369" s="10"/>
      <c r="R369" s="10"/>
      <c r="S369" s="10"/>
      <c r="T369" s="10"/>
      <c r="U369" s="9">
        <v>6722082904</v>
      </c>
      <c r="V369" s="8"/>
      <c r="W369" s="7">
        <v>290</v>
      </c>
      <c r="X369" s="4"/>
      <c r="Y369" s="6">
        <v>33</v>
      </c>
      <c r="Z369" s="5">
        <f>IF(Y369&gt;0,Y369-J369,".")</f>
        <v>0</v>
      </c>
      <c r="AA369" s="4">
        <f>IF(J369=0,H369,0)</f>
        <v>0</v>
      </c>
      <c r="AB369" s="4">
        <f>IF(L369=0,H369,0)</f>
        <v>0</v>
      </c>
      <c r="AC369" s="4"/>
      <c r="AD369" s="3"/>
      <c r="AE369" s="2" t="str">
        <f ca="1">IF(AND(N369&gt;1,(N369+$AE$3+O369)&lt;$B$3),$B$3-N369+1111111,".")</f>
        <v>.</v>
      </c>
      <c r="AF369" s="1" t="str">
        <f>IF(A369&gt;1,"Y","N")</f>
        <v>Y</v>
      </c>
      <c r="AG369" s="1" t="str">
        <f>IF(L369&gt;1,"Y","N")</f>
        <v>Y</v>
      </c>
      <c r="AH369" s="1" t="str">
        <f>IF(N369&gt;1,"Y","N")</f>
        <v>Y</v>
      </c>
      <c r="AI369" s="1" t="str">
        <f>IF(O369&gt;1,"Y","N")</f>
        <v>Y</v>
      </c>
      <c r="AJ369" s="1" t="str">
        <f>CONCATENATE(AF369,AG369,D369,AH369,AI369)</f>
        <v>YYx101xYY</v>
      </c>
    </row>
    <row r="370" spans="1:36" s="1" customFormat="1" x14ac:dyDescent="0.25">
      <c r="A370" s="31">
        <v>42751</v>
      </c>
      <c r="B370" s="24" t="s">
        <v>5618</v>
      </c>
      <c r="C370" s="23" t="s">
        <v>247</v>
      </c>
      <c r="D370" s="22" t="s">
        <v>246</v>
      </c>
      <c r="E370" s="21">
        <v>0.7</v>
      </c>
      <c r="G370" s="20"/>
      <c r="H370" s="19">
        <f>E370/0.03821</f>
        <v>18.319811567652444</v>
      </c>
      <c r="I370" s="18">
        <f>J370/100*4</f>
        <v>1.32</v>
      </c>
      <c r="J370" s="17">
        <v>33</v>
      </c>
      <c r="K370" s="16">
        <f>IF(J370&gt;1,J370-H370-I370,0)</f>
        <v>13.360188432347556</v>
      </c>
      <c r="L370" s="15">
        <v>42777</v>
      </c>
      <c r="M370" s="14"/>
      <c r="N370" s="29">
        <v>42794</v>
      </c>
      <c r="O370" s="12">
        <v>42794</v>
      </c>
      <c r="P370" s="11" t="s">
        <v>4184</v>
      </c>
      <c r="Q370" s="10"/>
      <c r="R370" s="10"/>
      <c r="S370" s="10"/>
      <c r="T370" s="10"/>
      <c r="U370" s="9">
        <v>6731560426</v>
      </c>
      <c r="V370" s="8"/>
      <c r="W370" s="7">
        <v>340</v>
      </c>
      <c r="X370" s="4"/>
      <c r="Y370" s="6">
        <v>33</v>
      </c>
      <c r="Z370" s="5">
        <f>IF(Y370&gt;0,Y370-J370,".")</f>
        <v>0</v>
      </c>
      <c r="AA370" s="4">
        <f>IF(J370=0,H370,0)</f>
        <v>0</v>
      </c>
      <c r="AB370" s="4">
        <f>IF(L370=0,H370,0)</f>
        <v>0</v>
      </c>
      <c r="AC370" s="4"/>
      <c r="AD370" s="3"/>
      <c r="AE370" s="2" t="str">
        <f ca="1">IF(AND(N370&gt;1,(N370+$AE$3+O370)&lt;$B$3),$B$3-N370+1111111,".")</f>
        <v>.</v>
      </c>
      <c r="AF370" s="1" t="str">
        <f>IF(A370&gt;1,"Y","N")</f>
        <v>Y</v>
      </c>
      <c r="AG370" s="1" t="str">
        <f>IF(L370&gt;1,"Y","N")</f>
        <v>Y</v>
      </c>
      <c r="AH370" s="1" t="str">
        <f>IF(N370&gt;1,"Y","N")</f>
        <v>Y</v>
      </c>
      <c r="AI370" s="1" t="str">
        <f>IF(O370&gt;1,"Y","N")</f>
        <v>Y</v>
      </c>
      <c r="AJ370" s="1" t="str">
        <f>CONCATENATE(AF370,AG370,D370,AH370,AI370)</f>
        <v>YYx530xYY</v>
      </c>
    </row>
    <row r="371" spans="1:36" s="1" customFormat="1" x14ac:dyDescent="0.25">
      <c r="A371" s="31">
        <v>42756</v>
      </c>
      <c r="B371" s="24"/>
      <c r="C371" s="23" t="s">
        <v>97</v>
      </c>
      <c r="D371" s="22" t="s">
        <v>96</v>
      </c>
      <c r="E371" s="21">
        <v>0.46160000000000001</v>
      </c>
      <c r="G371" s="20"/>
      <c r="H371" s="19">
        <f>E371/0.03865</f>
        <v>11.94307891332471</v>
      </c>
      <c r="I371" s="18">
        <f>J371/100*4</f>
        <v>1.32</v>
      </c>
      <c r="J371" s="17">
        <v>33</v>
      </c>
      <c r="K371" s="16">
        <f>IF(J371&gt;1,J371-H371-I371,0)</f>
        <v>19.736921086675288</v>
      </c>
      <c r="L371" s="15">
        <v>42797</v>
      </c>
      <c r="M371" s="14"/>
      <c r="N371" s="29">
        <v>42799</v>
      </c>
      <c r="O371" s="12">
        <v>42801</v>
      </c>
      <c r="P371" s="11" t="s">
        <v>5507</v>
      </c>
      <c r="Q371" s="10"/>
      <c r="R371" s="10"/>
      <c r="S371" s="10"/>
      <c r="T371" s="10"/>
      <c r="U371" s="9"/>
      <c r="V371" s="8"/>
      <c r="W371" s="7">
        <v>380</v>
      </c>
      <c r="X371" s="4"/>
      <c r="Y371" s="6">
        <v>33</v>
      </c>
      <c r="Z371" s="5">
        <f>IF(Y371&gt;0,Y371-J371,".")</f>
        <v>0</v>
      </c>
      <c r="AA371" s="4">
        <f>IF(J371=0,H371,0)</f>
        <v>0</v>
      </c>
      <c r="AB371" s="4">
        <f>IF(L371=0,H371,0)</f>
        <v>0</v>
      </c>
      <c r="AC371" s="4"/>
      <c r="AD371" s="3"/>
      <c r="AE371" s="2" t="str">
        <f ca="1">IF(AND(N371&gt;1,(N371+$AE$3+O371)&lt;$B$3),$B$3-N371+1111111,".")</f>
        <v>.</v>
      </c>
      <c r="AF371" s="1" t="str">
        <f>IF(A371&gt;1,"Y","N")</f>
        <v>Y</v>
      </c>
      <c r="AG371" s="1" t="str">
        <f>IF(L371&gt;1,"Y","N")</f>
        <v>Y</v>
      </c>
      <c r="AH371" s="1" t="str">
        <f>IF(N371&gt;1,"Y","N")</f>
        <v>Y</v>
      </c>
      <c r="AI371" s="1" t="str">
        <f>IF(O371&gt;1,"Y","N")</f>
        <v>Y</v>
      </c>
      <c r="AJ371" s="1" t="str">
        <f>CONCATENATE(AF371,AG371,D371,AH371,AI371)</f>
        <v>YYx101xYY</v>
      </c>
    </row>
    <row r="372" spans="1:36" s="1" customFormat="1" x14ac:dyDescent="0.25">
      <c r="A372" s="31">
        <v>42756</v>
      </c>
      <c r="B372" s="24"/>
      <c r="C372" s="23" t="s">
        <v>97</v>
      </c>
      <c r="D372" s="22" t="s">
        <v>96</v>
      </c>
      <c r="E372" s="21">
        <v>0.46160000000000001</v>
      </c>
      <c r="G372" s="20"/>
      <c r="H372" s="19">
        <f>E372/0.03865</f>
        <v>11.94307891332471</v>
      </c>
      <c r="I372" s="18">
        <f>J372/100*4</f>
        <v>1.32</v>
      </c>
      <c r="J372" s="17">
        <v>33</v>
      </c>
      <c r="K372" s="16">
        <f>IF(J372&gt;1,J372-H372-I372,0)</f>
        <v>19.736921086675288</v>
      </c>
      <c r="L372" s="15">
        <v>42797</v>
      </c>
      <c r="M372" s="14"/>
      <c r="N372" s="29">
        <v>42801</v>
      </c>
      <c r="O372" s="12">
        <v>42801</v>
      </c>
      <c r="P372" s="11" t="s">
        <v>5446</v>
      </c>
      <c r="Q372" s="10"/>
      <c r="R372" s="10"/>
      <c r="S372" s="10"/>
      <c r="T372" s="10"/>
      <c r="U372" s="9"/>
      <c r="V372" s="8"/>
      <c r="W372" s="7">
        <v>383</v>
      </c>
      <c r="X372" s="4"/>
      <c r="Y372" s="6">
        <v>33</v>
      </c>
      <c r="Z372" s="5">
        <f>IF(Y372&gt;0,Y372-J372,".")</f>
        <v>0</v>
      </c>
      <c r="AA372" s="4">
        <f>IF(J372=0,H372,0)</f>
        <v>0</v>
      </c>
      <c r="AB372" s="4">
        <f>IF(L372=0,H372,0)</f>
        <v>0</v>
      </c>
      <c r="AC372" s="4"/>
      <c r="AD372" s="3"/>
      <c r="AE372" s="2" t="str">
        <f ca="1">IF(AND(N372&gt;1,(N372+$AE$3+O372)&lt;$B$3),$B$3-N372+1111111,".")</f>
        <v>.</v>
      </c>
      <c r="AF372" s="1" t="str">
        <f>IF(A372&gt;1,"Y","N")</f>
        <v>Y</v>
      </c>
      <c r="AG372" s="1" t="str">
        <f>IF(L372&gt;1,"Y","N")</f>
        <v>Y</v>
      </c>
      <c r="AH372" s="1" t="str">
        <f>IF(N372&gt;1,"Y","N")</f>
        <v>Y</v>
      </c>
      <c r="AI372" s="1" t="str">
        <f>IF(O372&gt;1,"Y","N")</f>
        <v>Y</v>
      </c>
      <c r="AJ372" s="1" t="str">
        <f>CONCATENATE(AF372,AG372,D372,AH372,AI372)</f>
        <v>YYx101xYY</v>
      </c>
    </row>
    <row r="373" spans="1:36" s="1" customFormat="1" x14ac:dyDescent="0.25">
      <c r="A373" s="28">
        <v>41647</v>
      </c>
      <c r="B373" s="27" t="s">
        <v>5253</v>
      </c>
      <c r="C373" s="23" t="s">
        <v>5252</v>
      </c>
      <c r="D373" s="22" t="s">
        <v>5251</v>
      </c>
      <c r="E373" s="21">
        <v>0.26</v>
      </c>
      <c r="G373" s="20"/>
      <c r="H373" s="19">
        <f>E373/0.0533513</f>
        <v>4.8733582874269237</v>
      </c>
      <c r="I373" s="18">
        <f>J373/100*4</f>
        <v>0.64</v>
      </c>
      <c r="J373" s="17">
        <v>16</v>
      </c>
      <c r="K373" s="16">
        <f>IF(J373&gt;1,J373-H373-I373,0)</f>
        <v>10.486641712573075</v>
      </c>
      <c r="L373" s="15">
        <v>41665</v>
      </c>
      <c r="M373" s="14"/>
      <c r="N373" s="29">
        <v>42807</v>
      </c>
      <c r="O373" s="12">
        <v>42810</v>
      </c>
      <c r="P373" s="11" t="s">
        <v>5250</v>
      </c>
      <c r="Q373" s="10" t="s">
        <v>5249</v>
      </c>
      <c r="R373" s="10" t="s">
        <v>5248</v>
      </c>
      <c r="S373" s="10" t="s">
        <v>5247</v>
      </c>
      <c r="T373" s="10" t="s">
        <v>5246</v>
      </c>
      <c r="U373" s="9">
        <v>6746445361</v>
      </c>
      <c r="V373" s="8"/>
      <c r="W373" s="7">
        <v>439</v>
      </c>
      <c r="X373" s="4"/>
      <c r="Y373" s="6">
        <v>33</v>
      </c>
      <c r="Z373" s="5">
        <f>IF(Y373&gt;0,Y373-J373,".")</f>
        <v>17</v>
      </c>
      <c r="AA373" s="4">
        <f>IF(J373=0,H373,0)</f>
        <v>0</v>
      </c>
      <c r="AB373" s="4">
        <f>IF(L373=0,H373,0)</f>
        <v>0</v>
      </c>
      <c r="AC373" s="4"/>
      <c r="AD373" s="3"/>
      <c r="AE373" s="2" t="str">
        <f ca="1">IF(AND(N373&gt;1,(N373+$AE$3+O373)&lt;$B$3),$B$3-N373+1111111,".")</f>
        <v>.</v>
      </c>
      <c r="AF373" s="1" t="str">
        <f>IF(A373&gt;1,"Y","N")</f>
        <v>Y</v>
      </c>
      <c r="AG373" s="1" t="str">
        <f>IF(L373&gt;1,"Y","N")</f>
        <v>Y</v>
      </c>
      <c r="AH373" s="1" t="str">
        <f>IF(N373&gt;1,"Y","N")</f>
        <v>Y</v>
      </c>
      <c r="AI373" s="1" t="str">
        <f>IF(O373&gt;1,"Y","N")</f>
        <v>Y</v>
      </c>
      <c r="AJ373" s="1" t="str">
        <f>CONCATENATE(AF373,AG373,D373,AH373,AI373)</f>
        <v>YYx422xYY</v>
      </c>
    </row>
    <row r="374" spans="1:36" s="1" customFormat="1" x14ac:dyDescent="0.25">
      <c r="A374" s="31">
        <v>42639</v>
      </c>
      <c r="B374" s="24"/>
      <c r="C374" s="23" t="s">
        <v>2648</v>
      </c>
      <c r="D374" s="22" t="s">
        <v>2647</v>
      </c>
      <c r="E374" s="21">
        <v>0.9</v>
      </c>
      <c r="G374" s="20"/>
      <c r="H374" s="19">
        <f>E374/0.0404</f>
        <v>22.277227722772277</v>
      </c>
      <c r="I374" s="18">
        <f>J374/100*4</f>
        <v>1.32</v>
      </c>
      <c r="J374" s="17">
        <v>33</v>
      </c>
      <c r="K374" s="16">
        <f>IF(J374&gt;1,J374-H374-I374,0)</f>
        <v>9.4027722772277222</v>
      </c>
      <c r="L374" s="15">
        <v>42680</v>
      </c>
      <c r="M374" s="14"/>
      <c r="N374" s="29">
        <v>42812</v>
      </c>
      <c r="O374" s="12">
        <v>42815</v>
      </c>
      <c r="P374" s="11" t="s">
        <v>5146</v>
      </c>
      <c r="Q374" s="10"/>
      <c r="R374" s="10"/>
      <c r="S374" s="10"/>
      <c r="T374" s="10"/>
      <c r="U374" s="9">
        <v>6748631561</v>
      </c>
      <c r="V374" s="8"/>
      <c r="W374" s="7">
        <v>464</v>
      </c>
      <c r="X374" s="4"/>
      <c r="Y374" s="6">
        <v>33</v>
      </c>
      <c r="Z374" s="5">
        <f>IF(Y374&gt;0,Y374-J374,".")</f>
        <v>0</v>
      </c>
      <c r="AA374" s="4">
        <f>IF(J374=0,H374,0)</f>
        <v>0</v>
      </c>
      <c r="AB374" s="4">
        <f>IF(L374=0,H374,0)</f>
        <v>0</v>
      </c>
      <c r="AC374" s="4"/>
      <c r="AD374" s="3"/>
      <c r="AE374" s="2" t="str">
        <f ca="1">IF(AND(N374&gt;1,(N374+$AE$3+O374)&lt;$B$3),$B$3-N374+1111111,".")</f>
        <v>.</v>
      </c>
      <c r="AF374" s="1" t="str">
        <f>IF(A374&gt;1,"Y","N")</f>
        <v>Y</v>
      </c>
      <c r="AG374" s="1" t="str">
        <f>IF(L374&gt;1,"Y","N")</f>
        <v>Y</v>
      </c>
      <c r="AH374" s="1" t="str">
        <f>IF(N374&gt;1,"Y","N")</f>
        <v>Y</v>
      </c>
      <c r="AI374" s="1" t="str">
        <f>IF(O374&gt;1,"Y","N")</f>
        <v>Y</v>
      </c>
      <c r="AJ374" s="1" t="str">
        <f>CONCATENATE(AF374,AG374,D374,AH374,AI374)</f>
        <v>YYx175xYY</v>
      </c>
    </row>
    <row r="375" spans="1:36" s="1" customFormat="1" x14ac:dyDescent="0.25">
      <c r="A375" s="31">
        <v>42665</v>
      </c>
      <c r="B375" s="24"/>
      <c r="C375" s="23" t="s">
        <v>335</v>
      </c>
      <c r="D375" s="22" t="s">
        <v>334</v>
      </c>
      <c r="E375" s="21">
        <v>0.16</v>
      </c>
      <c r="G375" s="20"/>
      <c r="H375" s="19">
        <f>E375/0.03988</f>
        <v>4.0120361083249749</v>
      </c>
      <c r="I375" s="18">
        <f>J375/100*4</f>
        <v>1.32</v>
      </c>
      <c r="J375" s="17">
        <v>33</v>
      </c>
      <c r="K375" s="16">
        <f>IF(J375&gt;1,J375-H375-I375,0)</f>
        <v>27.667963891675026</v>
      </c>
      <c r="L375" s="15">
        <v>42685</v>
      </c>
      <c r="M375" s="14"/>
      <c r="N375" s="29">
        <v>42819</v>
      </c>
      <c r="O375" s="12">
        <v>42820</v>
      </c>
      <c r="P375" s="11" t="s">
        <v>4994</v>
      </c>
      <c r="Q375" s="10"/>
      <c r="R375" s="10"/>
      <c r="S375" s="10"/>
      <c r="T375" s="10"/>
      <c r="U375" s="9"/>
      <c r="V375" s="8"/>
      <c r="W375" s="7">
        <v>483</v>
      </c>
      <c r="X375" s="4"/>
      <c r="Y375" s="6">
        <v>33</v>
      </c>
      <c r="Z375" s="5">
        <f>IF(Y375&gt;0,Y375-J375,".")</f>
        <v>0</v>
      </c>
      <c r="AA375" s="4">
        <f>IF(J375=0,H375,0)</f>
        <v>0</v>
      </c>
      <c r="AB375" s="4">
        <f>IF(L375=0,H375,0)</f>
        <v>0</v>
      </c>
      <c r="AC375" s="4"/>
      <c r="AD375" s="3"/>
      <c r="AE375" s="2" t="str">
        <f ca="1">IF(AND(N375&gt;1,(N375+$AE$3+O375)&lt;$B$3),$B$3-N375+1111111,".")</f>
        <v>.</v>
      </c>
      <c r="AF375" s="1" t="str">
        <f>IF(A375&gt;1,"Y","N")</f>
        <v>Y</v>
      </c>
      <c r="AG375" s="1" t="str">
        <f>IF(L375&gt;1,"Y","N")</f>
        <v>Y</v>
      </c>
      <c r="AH375" s="1" t="str">
        <f>IF(N375&gt;1,"Y","N")</f>
        <v>Y</v>
      </c>
      <c r="AI375" s="1" t="str">
        <f>IF(O375&gt;1,"Y","N")</f>
        <v>Y</v>
      </c>
      <c r="AJ375" s="1" t="str">
        <f>CONCATENATE(AF375,AG375,D375,AH375,AI375)</f>
        <v>YYx149xYY</v>
      </c>
    </row>
    <row r="376" spans="1:36" s="1" customFormat="1" x14ac:dyDescent="0.25">
      <c r="A376" s="31">
        <v>42765</v>
      </c>
      <c r="B376" s="24"/>
      <c r="C376" s="23" t="s">
        <v>335</v>
      </c>
      <c r="D376" s="22" t="s">
        <v>334</v>
      </c>
      <c r="E376" s="21">
        <v>0.14000000000000001</v>
      </c>
      <c r="G376" s="20"/>
      <c r="H376" s="19">
        <f>E376/0.03878</f>
        <v>3.6101083032490977</v>
      </c>
      <c r="I376" s="18">
        <f>J376/100*4</f>
        <v>1.32</v>
      </c>
      <c r="J376" s="17">
        <v>33</v>
      </c>
      <c r="K376" s="16">
        <f>IF(J376&gt;1,J376-H376-I376,0)</f>
        <v>28.069891696750901</v>
      </c>
      <c r="L376" s="15">
        <v>42797</v>
      </c>
      <c r="M376" s="14"/>
      <c r="N376" s="29">
        <v>42832</v>
      </c>
      <c r="O376" s="12">
        <v>42834</v>
      </c>
      <c r="P376" s="11" t="s">
        <v>4724</v>
      </c>
      <c r="Q376" s="10"/>
      <c r="R376" s="10"/>
      <c r="S376" s="10"/>
      <c r="T376" s="10"/>
      <c r="U376" s="9"/>
      <c r="V376" s="8"/>
      <c r="W376" s="7">
        <v>552</v>
      </c>
      <c r="X376" s="4"/>
      <c r="Y376" s="6">
        <v>33</v>
      </c>
      <c r="Z376" s="5">
        <f>IF(Y376&gt;0,Y376-J376,".")</f>
        <v>0</v>
      </c>
      <c r="AA376" s="4">
        <f>IF(J376=0,H376,0)</f>
        <v>0</v>
      </c>
      <c r="AB376" s="4">
        <f>IF(L376=0,H376,0)</f>
        <v>0</v>
      </c>
      <c r="AC376" s="4"/>
      <c r="AD376" s="3"/>
      <c r="AE376" s="2" t="str">
        <f ca="1">IF(AND(N376&gt;1,(N376+$AE$3+O376)&lt;$B$3),$B$3-N376+1111111,".")</f>
        <v>.</v>
      </c>
      <c r="AF376" s="1" t="str">
        <f>IF(A376&gt;1,"Y","N")</f>
        <v>Y</v>
      </c>
      <c r="AG376" s="1" t="str">
        <f>IF(L376&gt;1,"Y","N")</f>
        <v>Y</v>
      </c>
      <c r="AH376" s="1" t="str">
        <f>IF(N376&gt;1,"Y","N")</f>
        <v>Y</v>
      </c>
      <c r="AI376" s="1" t="str">
        <f>IF(O376&gt;1,"Y","N")</f>
        <v>Y</v>
      </c>
      <c r="AJ376" s="1" t="str">
        <f>CONCATENATE(AF376,AG376,D376,AH376,AI376)</f>
        <v>YYx149xYY</v>
      </c>
    </row>
    <row r="377" spans="1:36" s="1" customFormat="1" x14ac:dyDescent="0.25">
      <c r="A377" s="31">
        <v>42756</v>
      </c>
      <c r="B377" s="24"/>
      <c r="C377" s="23" t="s">
        <v>97</v>
      </c>
      <c r="D377" s="22" t="s">
        <v>96</v>
      </c>
      <c r="E377" s="21">
        <v>0.46160000000000001</v>
      </c>
      <c r="G377" s="20"/>
      <c r="H377" s="19">
        <f>E377/0.03865</f>
        <v>11.94307891332471</v>
      </c>
      <c r="I377" s="18">
        <f>J377/100*4</f>
        <v>1.32</v>
      </c>
      <c r="J377" s="17">
        <v>33</v>
      </c>
      <c r="K377" s="16">
        <f>IF(J377&gt;1,J377-H377-I377,0)</f>
        <v>19.736921086675288</v>
      </c>
      <c r="L377" s="15">
        <v>42797</v>
      </c>
      <c r="M377" s="14"/>
      <c r="N377" s="29">
        <v>42842</v>
      </c>
      <c r="O377" s="12">
        <v>42845</v>
      </c>
      <c r="P377" s="11" t="s">
        <v>4505</v>
      </c>
      <c r="Q377" s="10"/>
      <c r="R377" s="10"/>
      <c r="S377" s="10"/>
      <c r="T377" s="10"/>
      <c r="U377" s="9"/>
      <c r="V377" s="8"/>
      <c r="W377" s="7">
        <v>618</v>
      </c>
      <c r="X377" s="4"/>
      <c r="Y377" s="6">
        <v>33</v>
      </c>
      <c r="Z377" s="5">
        <f>IF(Y377&gt;0,Y377-J377,".")</f>
        <v>0</v>
      </c>
      <c r="AA377" s="4">
        <f>IF(J377=0,H377,0)</f>
        <v>0</v>
      </c>
      <c r="AB377" s="4">
        <f>IF(L377=0,H377,0)</f>
        <v>0</v>
      </c>
      <c r="AC377" s="4"/>
      <c r="AD377" s="3"/>
      <c r="AE377" s="2" t="str">
        <f ca="1">IF(AND(N377&gt;1,(N377+$AE$3+O377)&lt;$B$3),$B$3-N377+1111111,".")</f>
        <v>.</v>
      </c>
      <c r="AF377" s="1" t="str">
        <f>IF(A377&gt;1,"Y","N")</f>
        <v>Y</v>
      </c>
      <c r="AG377" s="1" t="str">
        <f>IF(L377&gt;1,"Y","N")</f>
        <v>Y</v>
      </c>
      <c r="AH377" s="1" t="str">
        <f>IF(N377&gt;1,"Y","N")</f>
        <v>Y</v>
      </c>
      <c r="AI377" s="1" t="str">
        <f>IF(O377&gt;1,"Y","N")</f>
        <v>Y</v>
      </c>
      <c r="AJ377" s="1" t="str">
        <f>CONCATENATE(AF377,AG377,D377,AH377,AI377)</f>
        <v>YYx101xYY</v>
      </c>
    </row>
    <row r="378" spans="1:36" s="1" customFormat="1" x14ac:dyDescent="0.25">
      <c r="A378" s="31">
        <v>42756</v>
      </c>
      <c r="B378" s="24"/>
      <c r="C378" s="23" t="s">
        <v>97</v>
      </c>
      <c r="D378" s="22" t="s">
        <v>96</v>
      </c>
      <c r="E378" s="21">
        <v>0.46160000000000001</v>
      </c>
      <c r="G378" s="20"/>
      <c r="H378" s="19">
        <f>E378/0.03865</f>
        <v>11.94307891332471</v>
      </c>
      <c r="I378" s="18">
        <f>J378/100*4</f>
        <v>1.32</v>
      </c>
      <c r="J378" s="17">
        <v>33</v>
      </c>
      <c r="K378" s="16">
        <f>IF(J378&gt;1,J378-H378-I378,0)</f>
        <v>19.736921086675288</v>
      </c>
      <c r="L378" s="15">
        <v>42797</v>
      </c>
      <c r="M378" s="14"/>
      <c r="N378" s="29">
        <v>42842</v>
      </c>
      <c r="O378" s="12">
        <v>42845</v>
      </c>
      <c r="P378" s="11" t="s">
        <v>4505</v>
      </c>
      <c r="Q378" s="10"/>
      <c r="R378" s="10"/>
      <c r="S378" s="10"/>
      <c r="T378" s="10"/>
      <c r="U378" s="9"/>
      <c r="V378" s="8"/>
      <c r="W378" s="7">
        <v>618</v>
      </c>
      <c r="X378" s="4"/>
      <c r="Y378" s="6">
        <v>33</v>
      </c>
      <c r="Z378" s="5">
        <f>IF(Y378&gt;0,Y378-J378,".")</f>
        <v>0</v>
      </c>
      <c r="AA378" s="4">
        <f>IF(J378=0,H378,0)</f>
        <v>0</v>
      </c>
      <c r="AB378" s="4">
        <f>IF(L378=0,H378,0)</f>
        <v>0</v>
      </c>
      <c r="AC378" s="4"/>
      <c r="AD378" s="3"/>
      <c r="AE378" s="2" t="str">
        <f ca="1">IF(AND(N378&gt;1,(N378+$AE$3+O378)&lt;$B$3),$B$3-N378+1111111,".")</f>
        <v>.</v>
      </c>
      <c r="AF378" s="1" t="str">
        <f>IF(A378&gt;1,"Y","N")</f>
        <v>Y</v>
      </c>
      <c r="AG378" s="1" t="str">
        <f>IF(L378&gt;1,"Y","N")</f>
        <v>Y</v>
      </c>
      <c r="AH378" s="1" t="str">
        <f>IF(N378&gt;1,"Y","N")</f>
        <v>Y</v>
      </c>
      <c r="AI378" s="1" t="str">
        <f>IF(O378&gt;1,"Y","N")</f>
        <v>Y</v>
      </c>
      <c r="AJ378" s="1" t="str">
        <f>CONCATENATE(AF378,AG378,D378,AH378,AI378)</f>
        <v>YYx101xYY</v>
      </c>
    </row>
    <row r="379" spans="1:36" s="1" customFormat="1" x14ac:dyDescent="0.25">
      <c r="A379" s="31">
        <v>42751</v>
      </c>
      <c r="B379" s="24"/>
      <c r="C379" s="23" t="s">
        <v>247</v>
      </c>
      <c r="D379" s="22" t="s">
        <v>246</v>
      </c>
      <c r="E379" s="21">
        <v>0.7</v>
      </c>
      <c r="G379" s="20"/>
      <c r="H379" s="19">
        <f>E379/0.03821</f>
        <v>18.319811567652444</v>
      </c>
      <c r="I379" s="18">
        <f>J379/100*4</f>
        <v>1.32</v>
      </c>
      <c r="J379" s="17">
        <v>33</v>
      </c>
      <c r="K379" s="16">
        <f>IF(J379&gt;1,J379-H379-I379,0)</f>
        <v>13.360188432347556</v>
      </c>
      <c r="L379" s="15">
        <v>42777</v>
      </c>
      <c r="M379" s="14"/>
      <c r="N379" s="29">
        <v>42843</v>
      </c>
      <c r="O379" s="12">
        <v>42843</v>
      </c>
      <c r="P379" s="11" t="s">
        <v>4494</v>
      </c>
      <c r="Q379" s="10"/>
      <c r="R379" s="10"/>
      <c r="S379" s="10"/>
      <c r="T379" s="10"/>
      <c r="U379" s="9"/>
      <c r="V379" s="8"/>
      <c r="W379" s="7">
        <v>604</v>
      </c>
      <c r="X379" s="4"/>
      <c r="Y379" s="6">
        <v>33</v>
      </c>
      <c r="Z379" s="5">
        <f>IF(Y379&gt;0,Y379-J379,".")</f>
        <v>0</v>
      </c>
      <c r="AA379" s="4">
        <f>IF(J379=0,H379,0)</f>
        <v>0</v>
      </c>
      <c r="AB379" s="4">
        <f>IF(L379=0,H379,0)</f>
        <v>0</v>
      </c>
      <c r="AC379" s="4"/>
      <c r="AD379" s="3"/>
      <c r="AE379" s="2" t="str">
        <f ca="1">IF(AND(N379&gt;1,(N379+$AE$3+O379)&lt;$B$3),$B$3-N379+1111111,".")</f>
        <v>.</v>
      </c>
      <c r="AF379" s="1" t="str">
        <f>IF(A379&gt;1,"Y","N")</f>
        <v>Y</v>
      </c>
      <c r="AG379" s="1" t="str">
        <f>IF(L379&gt;1,"Y","N")</f>
        <v>Y</v>
      </c>
      <c r="AH379" s="1" t="str">
        <f>IF(N379&gt;1,"Y","N")</f>
        <v>Y</v>
      </c>
      <c r="AI379" s="1" t="str">
        <f>IF(O379&gt;1,"Y","N")</f>
        <v>Y</v>
      </c>
      <c r="AJ379" s="1" t="str">
        <f>CONCATENATE(AF379,AG379,D379,AH379,AI379)</f>
        <v>YYx530xYY</v>
      </c>
    </row>
    <row r="380" spans="1:36" s="1" customFormat="1" x14ac:dyDescent="0.25">
      <c r="A380" s="31">
        <v>42665</v>
      </c>
      <c r="B380" s="24"/>
      <c r="C380" s="23" t="s">
        <v>335</v>
      </c>
      <c r="D380" s="22" t="s">
        <v>334</v>
      </c>
      <c r="E380" s="21">
        <v>0.16</v>
      </c>
      <c r="G380" s="20"/>
      <c r="H380" s="19">
        <f>E380/0.03988</f>
        <v>4.0120361083249749</v>
      </c>
      <c r="I380" s="18">
        <f>J380/100*4</f>
        <v>1.32</v>
      </c>
      <c r="J380" s="17">
        <v>33</v>
      </c>
      <c r="K380" s="16">
        <f>IF(J380&gt;1,J380-H380-I380,0)</f>
        <v>27.667963891675026</v>
      </c>
      <c r="L380" s="15">
        <v>42685</v>
      </c>
      <c r="M380" s="14"/>
      <c r="N380" s="29">
        <v>42854</v>
      </c>
      <c r="O380" s="12">
        <v>42859</v>
      </c>
      <c r="P380" s="11" t="s">
        <v>4234</v>
      </c>
      <c r="Q380" s="10" t="s">
        <v>4237</v>
      </c>
      <c r="R380" s="10" t="s">
        <v>4236</v>
      </c>
      <c r="S380" s="10" t="s">
        <v>4235</v>
      </c>
      <c r="T380" s="10"/>
      <c r="U380" s="9">
        <v>6802521867</v>
      </c>
      <c r="V380" s="8"/>
      <c r="W380" s="7">
        <v>684</v>
      </c>
      <c r="X380" s="4"/>
      <c r="Y380" s="6">
        <v>33</v>
      </c>
      <c r="Z380" s="5">
        <f>IF(Y380&gt;0,Y380-J380,".")</f>
        <v>0</v>
      </c>
      <c r="AA380" s="4">
        <f>IF(J380=0,H380,0)</f>
        <v>0</v>
      </c>
      <c r="AB380" s="4">
        <f>IF(L380=0,H380,0)</f>
        <v>0</v>
      </c>
      <c r="AC380" s="4"/>
      <c r="AD380" s="3"/>
      <c r="AE380" s="2" t="str">
        <f ca="1">IF(AND(N380&gt;1,(N380+$AE$3+O380)&lt;$B$3),$B$3-N380+1111111,".")</f>
        <v>.</v>
      </c>
      <c r="AF380" s="1" t="str">
        <f>IF(A380&gt;1,"Y","N")</f>
        <v>Y</v>
      </c>
      <c r="AG380" s="1" t="str">
        <f>IF(L380&gt;1,"Y","N")</f>
        <v>Y</v>
      </c>
      <c r="AH380" s="1" t="str">
        <f>IF(N380&gt;1,"Y","N")</f>
        <v>Y</v>
      </c>
      <c r="AI380" s="1" t="str">
        <f>IF(O380&gt;1,"Y","N")</f>
        <v>Y</v>
      </c>
      <c r="AJ380" s="1" t="str">
        <f>CONCATENATE(AF380,AG380,D380,AH380,AI380)</f>
        <v>YYx149xYY</v>
      </c>
    </row>
    <row r="381" spans="1:36" s="1" customFormat="1" x14ac:dyDescent="0.25">
      <c r="A381" s="31">
        <v>42811</v>
      </c>
      <c r="B381" s="24"/>
      <c r="C381" s="23" t="s">
        <v>368</v>
      </c>
      <c r="D381" s="22" t="s">
        <v>367</v>
      </c>
      <c r="E381" s="21">
        <v>0.114</v>
      </c>
      <c r="G381" s="20"/>
      <c r="H381" s="19">
        <f>E381/0.038689</f>
        <v>2.9465739615911501</v>
      </c>
      <c r="I381" s="18">
        <f>J381/100*4</f>
        <v>0.6</v>
      </c>
      <c r="J381" s="17">
        <v>15</v>
      </c>
      <c r="K381" s="16">
        <f>IF(J381&gt;1,J381-H381-I381,0)</f>
        <v>11.45342603840885</v>
      </c>
      <c r="L381" s="15">
        <v>42833</v>
      </c>
      <c r="M381" s="14"/>
      <c r="N381" s="29">
        <v>42859</v>
      </c>
      <c r="O381" s="12">
        <v>42865</v>
      </c>
      <c r="P381" s="11" t="s">
        <v>4128</v>
      </c>
      <c r="Q381" s="10" t="s">
        <v>4131</v>
      </c>
      <c r="R381" s="10" t="s">
        <v>4130</v>
      </c>
      <c r="S381" s="10" t="s">
        <v>4129</v>
      </c>
      <c r="T381" s="10"/>
      <c r="U381" s="9">
        <v>6803631058</v>
      </c>
      <c r="V381" s="8"/>
      <c r="W381" s="7">
        <v>707</v>
      </c>
      <c r="X381" s="4"/>
      <c r="Y381" s="6">
        <v>33</v>
      </c>
      <c r="Z381" s="5">
        <f>IF(Y381&gt;0,Y381-J381,".")</f>
        <v>18</v>
      </c>
      <c r="AA381" s="4">
        <f>IF(J381=0,H381,0)</f>
        <v>0</v>
      </c>
      <c r="AB381" s="4">
        <f>IF(L381=0,H381,0)</f>
        <v>0</v>
      </c>
      <c r="AC381" s="4"/>
      <c r="AD381" s="3"/>
      <c r="AE381" s="2" t="str">
        <f ca="1">IF(AND(N381&gt;1,(N381+$AE$3+O381)&lt;$B$3),$B$3-N381+1111111,".")</f>
        <v>.</v>
      </c>
      <c r="AF381" s="1" t="str">
        <f>IF(A381&gt;1,"Y","N")</f>
        <v>Y</v>
      </c>
      <c r="AG381" s="1" t="str">
        <f>IF(L381&gt;1,"Y","N")</f>
        <v>Y</v>
      </c>
      <c r="AH381" s="1" t="str">
        <f>IF(N381&gt;1,"Y","N")</f>
        <v>Y</v>
      </c>
      <c r="AI381" s="1" t="str">
        <f>IF(O381&gt;1,"Y","N")</f>
        <v>Y</v>
      </c>
      <c r="AJ381" s="1" t="str">
        <f>CONCATENATE(AF381,AG381,D381,AH381,AI381)</f>
        <v>YYx450xYY</v>
      </c>
    </row>
    <row r="382" spans="1:36" s="1" customFormat="1" x14ac:dyDescent="0.25">
      <c r="A382" s="31">
        <v>42639</v>
      </c>
      <c r="B382" s="24"/>
      <c r="C382" s="23" t="s">
        <v>2648</v>
      </c>
      <c r="D382" s="22" t="s">
        <v>2647</v>
      </c>
      <c r="E382" s="21">
        <v>0.9</v>
      </c>
      <c r="G382" s="20"/>
      <c r="H382" s="19">
        <f>E382/0.0404</f>
        <v>22.277227722772277</v>
      </c>
      <c r="I382" s="18">
        <f>J382/100*4</f>
        <v>1.32</v>
      </c>
      <c r="J382" s="17">
        <v>33</v>
      </c>
      <c r="K382" s="16">
        <f>IF(J382&gt;1,J382-H382-I382,0)</f>
        <v>9.4027722772277222</v>
      </c>
      <c r="L382" s="15">
        <v>42680</v>
      </c>
      <c r="M382" s="14"/>
      <c r="N382" s="29">
        <v>42860</v>
      </c>
      <c r="O382" s="12">
        <v>42863</v>
      </c>
      <c r="P382" s="11" t="s">
        <v>4105</v>
      </c>
      <c r="Q382" s="10"/>
      <c r="R382" s="10"/>
      <c r="S382" s="10"/>
      <c r="T382" s="10"/>
      <c r="U382" s="9">
        <v>6804704088</v>
      </c>
      <c r="V382" s="8"/>
      <c r="W382" s="7">
        <v>690</v>
      </c>
      <c r="X382" s="4"/>
      <c r="Y382" s="6">
        <v>33</v>
      </c>
      <c r="Z382" s="5">
        <f>IF(Y382&gt;0,Y382-J382,".")</f>
        <v>0</v>
      </c>
      <c r="AA382" s="4">
        <f>IF(J382=0,H382,0)</f>
        <v>0</v>
      </c>
      <c r="AB382" s="4">
        <f>IF(L382=0,H382,0)</f>
        <v>0</v>
      </c>
      <c r="AC382" s="4"/>
      <c r="AD382" s="3"/>
      <c r="AE382" s="2" t="str">
        <f ca="1">IF(AND(N382&gt;1,(N382+$AE$3+O382)&lt;$B$3),$B$3-N382+1111111,".")</f>
        <v>.</v>
      </c>
      <c r="AF382" s="1" t="str">
        <f>IF(A382&gt;1,"Y","N")</f>
        <v>Y</v>
      </c>
      <c r="AG382" s="1" t="str">
        <f>IF(L382&gt;1,"Y","N")</f>
        <v>Y</v>
      </c>
      <c r="AH382" s="1" t="str">
        <f>IF(N382&gt;1,"Y","N")</f>
        <v>Y</v>
      </c>
      <c r="AI382" s="1" t="str">
        <f>IF(O382&gt;1,"Y","N")</f>
        <v>Y</v>
      </c>
      <c r="AJ382" s="1" t="str">
        <f>CONCATENATE(AF382,AG382,D382,AH382,AI382)</f>
        <v>YYx175xYY</v>
      </c>
    </row>
    <row r="383" spans="1:36" s="1" customFormat="1" x14ac:dyDescent="0.25">
      <c r="A383" s="31">
        <v>42665</v>
      </c>
      <c r="B383" s="24"/>
      <c r="C383" s="23" t="s">
        <v>335</v>
      </c>
      <c r="D383" s="22" t="s">
        <v>334</v>
      </c>
      <c r="E383" s="21">
        <v>0.16</v>
      </c>
      <c r="G383" s="20"/>
      <c r="H383" s="19">
        <f>E383/0.03988</f>
        <v>4.0120361083249749</v>
      </c>
      <c r="I383" s="18">
        <f>J383/100*4</f>
        <v>1.32</v>
      </c>
      <c r="J383" s="17">
        <v>33</v>
      </c>
      <c r="K383" s="16">
        <f>IF(J383&gt;1,J383-H383-I383,0)</f>
        <v>27.667963891675026</v>
      </c>
      <c r="L383" s="15">
        <v>42685</v>
      </c>
      <c r="M383" s="14"/>
      <c r="N383" s="29">
        <v>42890</v>
      </c>
      <c r="O383" s="12">
        <v>42891</v>
      </c>
      <c r="P383" s="11" t="s">
        <v>3591</v>
      </c>
      <c r="Q383" s="10"/>
      <c r="R383" s="10"/>
      <c r="S383" s="10"/>
      <c r="T383" s="10"/>
      <c r="U383" s="9"/>
      <c r="V383" s="8"/>
      <c r="W383" s="7">
        <v>801</v>
      </c>
      <c r="X383" s="4"/>
      <c r="Y383" s="6">
        <v>33</v>
      </c>
      <c r="Z383" s="5">
        <f>IF(Y383&gt;0,Y383-J383,".")</f>
        <v>0</v>
      </c>
      <c r="AA383" s="4">
        <f>IF(J383=0,H383,0)</f>
        <v>0</v>
      </c>
      <c r="AB383" s="4">
        <f>IF(L383=0,H383,0)</f>
        <v>0</v>
      </c>
      <c r="AC383" s="4"/>
      <c r="AD383" s="3"/>
      <c r="AE383" s="2" t="str">
        <f ca="1">IF(AND(N383&gt;1,(N383+$AE$3+O383)&lt;$B$3),$B$3-N383+1111111,".")</f>
        <v>.</v>
      </c>
      <c r="AF383" s="1" t="str">
        <f>IF(A383&gt;1,"Y","N")</f>
        <v>Y</v>
      </c>
      <c r="AG383" s="1" t="str">
        <f>IF(L383&gt;1,"Y","N")</f>
        <v>Y</v>
      </c>
      <c r="AH383" s="1" t="str">
        <f>IF(N383&gt;1,"Y","N")</f>
        <v>Y</v>
      </c>
      <c r="AI383" s="1" t="str">
        <f>IF(O383&gt;1,"Y","N")</f>
        <v>Y</v>
      </c>
      <c r="AJ383" s="1" t="str">
        <f>CONCATENATE(AF383,AG383,D383,AH383,AI383)</f>
        <v>YYx149xYY</v>
      </c>
    </row>
    <row r="384" spans="1:36" s="1" customFormat="1" x14ac:dyDescent="0.25">
      <c r="A384" s="31">
        <v>42665</v>
      </c>
      <c r="B384" s="24"/>
      <c r="C384" s="23" t="s">
        <v>335</v>
      </c>
      <c r="D384" s="22" t="s">
        <v>334</v>
      </c>
      <c r="E384" s="21">
        <v>0.16</v>
      </c>
      <c r="G384" s="20"/>
      <c r="H384" s="19">
        <f>E384/0.03988</f>
        <v>4.0120361083249749</v>
      </c>
      <c r="I384" s="18">
        <f>J384/100*4</f>
        <v>1.32</v>
      </c>
      <c r="J384" s="17">
        <v>33</v>
      </c>
      <c r="K384" s="16">
        <f>IF(J384&gt;1,J384-H384-I384,0)</f>
        <v>27.667963891675026</v>
      </c>
      <c r="L384" s="15">
        <v>42685</v>
      </c>
      <c r="M384" s="14"/>
      <c r="N384" s="29">
        <v>42890</v>
      </c>
      <c r="O384" s="12">
        <v>42891</v>
      </c>
      <c r="P384" s="11" t="s">
        <v>3591</v>
      </c>
      <c r="Q384" s="10"/>
      <c r="R384" s="10"/>
      <c r="S384" s="10"/>
      <c r="T384" s="10"/>
      <c r="U384" s="9"/>
      <c r="V384" s="8"/>
      <c r="W384" s="7">
        <v>801</v>
      </c>
      <c r="X384" s="4"/>
      <c r="Y384" s="6">
        <v>33</v>
      </c>
      <c r="Z384" s="5">
        <f>IF(Y384&gt;0,Y384-J384,".")</f>
        <v>0</v>
      </c>
      <c r="AA384" s="4">
        <f>IF(J384=0,H384,0)</f>
        <v>0</v>
      </c>
      <c r="AB384" s="4">
        <f>IF(L384=0,H384,0)</f>
        <v>0</v>
      </c>
      <c r="AC384" s="4"/>
      <c r="AD384" s="3"/>
      <c r="AE384" s="2" t="str">
        <f ca="1">IF(AND(N384&gt;1,(N384+$AE$3+O384)&lt;$B$3),$B$3-N384+1111111,".")</f>
        <v>.</v>
      </c>
      <c r="AF384" s="1" t="str">
        <f>IF(A384&gt;1,"Y","N")</f>
        <v>Y</v>
      </c>
      <c r="AG384" s="1" t="str">
        <f>IF(L384&gt;1,"Y","N")</f>
        <v>Y</v>
      </c>
      <c r="AH384" s="1" t="str">
        <f>IF(N384&gt;1,"Y","N")</f>
        <v>Y</v>
      </c>
      <c r="AI384" s="1" t="str">
        <f>IF(O384&gt;1,"Y","N")</f>
        <v>Y</v>
      </c>
      <c r="AJ384" s="1" t="str">
        <f>CONCATENATE(AF384,AG384,D384,AH384,AI384)</f>
        <v>YYx149xYY</v>
      </c>
    </row>
    <row r="385" spans="1:36" s="1" customFormat="1" x14ac:dyDescent="0.25">
      <c r="A385" s="31">
        <v>42756</v>
      </c>
      <c r="B385" s="24"/>
      <c r="C385" s="23" t="s">
        <v>97</v>
      </c>
      <c r="D385" s="22" t="s">
        <v>96</v>
      </c>
      <c r="E385" s="21">
        <v>0.46160000000000001</v>
      </c>
      <c r="G385" s="20"/>
      <c r="H385" s="19">
        <f>E385/0.03865</f>
        <v>11.94307891332471</v>
      </c>
      <c r="I385" s="18">
        <f>J385/100*4</f>
        <v>1.32</v>
      </c>
      <c r="J385" s="17">
        <v>33</v>
      </c>
      <c r="K385" s="16">
        <f>IF(J385&gt;1,J385-H385-I385,0)</f>
        <v>19.736921086675288</v>
      </c>
      <c r="L385" s="15">
        <v>42797</v>
      </c>
      <c r="M385" s="14"/>
      <c r="N385" s="29">
        <v>42899</v>
      </c>
      <c r="O385" s="12">
        <v>42899</v>
      </c>
      <c r="P385" s="11" t="s">
        <v>3437</v>
      </c>
      <c r="Q385" s="10"/>
      <c r="R385" s="10"/>
      <c r="S385" s="10"/>
      <c r="T385" s="10"/>
      <c r="U385" s="9">
        <v>6851635475</v>
      </c>
      <c r="V385" s="8"/>
      <c r="W385" s="7">
        <v>836</v>
      </c>
      <c r="X385" s="4"/>
      <c r="Y385" s="6">
        <v>33</v>
      </c>
      <c r="Z385" s="5">
        <f>IF(Y385&gt;0,Y385-J385,".")</f>
        <v>0</v>
      </c>
      <c r="AA385" s="4">
        <f>IF(J385=0,H385,0)</f>
        <v>0</v>
      </c>
      <c r="AB385" s="4">
        <f>IF(L385=0,H385,0)</f>
        <v>0</v>
      </c>
      <c r="AC385" s="4"/>
      <c r="AD385" s="3"/>
      <c r="AE385" s="2" t="str">
        <f ca="1">IF(AND(N385&gt;1,(N385+$AE$3+O385)&lt;$B$3),$B$3-N385+1111111,".")</f>
        <v>.</v>
      </c>
      <c r="AF385" s="1" t="str">
        <f>IF(A385&gt;1,"Y","N")</f>
        <v>Y</v>
      </c>
      <c r="AG385" s="1" t="str">
        <f>IF(L385&gt;1,"Y","N")</f>
        <v>Y</v>
      </c>
      <c r="AH385" s="1" t="str">
        <f>IF(N385&gt;1,"Y","N")</f>
        <v>Y</v>
      </c>
      <c r="AI385" s="1" t="str">
        <f>IF(O385&gt;1,"Y","N")</f>
        <v>Y</v>
      </c>
      <c r="AJ385" s="1" t="str">
        <f>CONCATENATE(AF385,AG385,D385,AH385,AI385)</f>
        <v>YYx101xYY</v>
      </c>
    </row>
    <row r="386" spans="1:36" s="1" customFormat="1" x14ac:dyDescent="0.25">
      <c r="A386" s="31">
        <v>42756</v>
      </c>
      <c r="B386" s="24"/>
      <c r="C386" s="23" t="s">
        <v>97</v>
      </c>
      <c r="D386" s="22" t="s">
        <v>96</v>
      </c>
      <c r="E386" s="21">
        <v>0.46160000000000001</v>
      </c>
      <c r="G386" s="20"/>
      <c r="H386" s="19">
        <f>E386/0.03865</f>
        <v>11.94307891332471</v>
      </c>
      <c r="I386" s="18">
        <f>J386/100*4</f>
        <v>1.32</v>
      </c>
      <c r="J386" s="17">
        <v>33</v>
      </c>
      <c r="K386" s="16">
        <f>IF(J386&gt;1,J386-H386-I386,0)</f>
        <v>19.736921086675288</v>
      </c>
      <c r="L386" s="15">
        <v>42797</v>
      </c>
      <c r="M386" s="14"/>
      <c r="N386" s="29">
        <v>42899</v>
      </c>
      <c r="O386" s="12">
        <v>42899</v>
      </c>
      <c r="P386" s="11" t="s">
        <v>3437</v>
      </c>
      <c r="Q386" s="10"/>
      <c r="R386" s="10"/>
      <c r="S386" s="10"/>
      <c r="T386" s="10"/>
      <c r="U386" s="9"/>
      <c r="V386" s="8"/>
      <c r="W386" s="7">
        <v>836</v>
      </c>
      <c r="X386" s="4"/>
      <c r="Y386" s="6">
        <v>33</v>
      </c>
      <c r="Z386" s="5">
        <f>IF(Y386&gt;0,Y386-J386,".")</f>
        <v>0</v>
      </c>
      <c r="AA386" s="4">
        <f>IF(J386=0,H386,0)</f>
        <v>0</v>
      </c>
      <c r="AB386" s="4">
        <f>IF(L386=0,H386,0)</f>
        <v>0</v>
      </c>
      <c r="AC386" s="4"/>
      <c r="AD386" s="3"/>
      <c r="AE386" s="2" t="str">
        <f ca="1">IF(AND(N386&gt;1,(N386+$AE$3+O386)&lt;$B$3),$B$3-N386+1111111,".")</f>
        <v>.</v>
      </c>
      <c r="AF386" s="1" t="str">
        <f>IF(A386&gt;1,"Y","N")</f>
        <v>Y</v>
      </c>
      <c r="AG386" s="1" t="str">
        <f>IF(L386&gt;1,"Y","N")</f>
        <v>Y</v>
      </c>
      <c r="AH386" s="1" t="str">
        <f>IF(N386&gt;1,"Y","N")</f>
        <v>Y</v>
      </c>
      <c r="AI386" s="1" t="str">
        <f>IF(O386&gt;1,"Y","N")</f>
        <v>Y</v>
      </c>
      <c r="AJ386" s="1" t="str">
        <f>CONCATENATE(AF386,AG386,D386,AH386,AI386)</f>
        <v>YYx101xYY</v>
      </c>
    </row>
    <row r="387" spans="1:36" s="1" customFormat="1" x14ac:dyDescent="0.25">
      <c r="A387" s="31">
        <v>42751</v>
      </c>
      <c r="B387" s="24"/>
      <c r="C387" s="23" t="s">
        <v>247</v>
      </c>
      <c r="D387" s="22" t="s">
        <v>246</v>
      </c>
      <c r="E387" s="21">
        <v>0.7</v>
      </c>
      <c r="G387" s="20"/>
      <c r="H387" s="19">
        <f>E387/0.03821</f>
        <v>18.319811567652444</v>
      </c>
      <c r="I387" s="18">
        <f>J387/100*4</f>
        <v>1.32</v>
      </c>
      <c r="J387" s="17">
        <v>33</v>
      </c>
      <c r="K387" s="16">
        <f>IF(J387&gt;1,J387-H387-I387,0)</f>
        <v>13.360188432347556</v>
      </c>
      <c r="L387" s="15">
        <v>42777</v>
      </c>
      <c r="M387" s="14"/>
      <c r="N387" s="29">
        <v>42913</v>
      </c>
      <c r="O387" s="12">
        <v>42914</v>
      </c>
      <c r="P387" s="11" t="s">
        <v>3139</v>
      </c>
      <c r="Q387" s="10"/>
      <c r="R387" s="10"/>
      <c r="S387" s="10"/>
      <c r="T387" s="10"/>
      <c r="U387" s="9"/>
      <c r="V387" s="8"/>
      <c r="W387" s="7">
        <v>892</v>
      </c>
      <c r="X387" s="4"/>
      <c r="Y387" s="6">
        <v>33</v>
      </c>
      <c r="Z387" s="5">
        <f>IF(Y387&gt;0,Y387-J387,".")</f>
        <v>0</v>
      </c>
      <c r="AA387" s="4">
        <f>IF(J387=0,H387,0)</f>
        <v>0</v>
      </c>
      <c r="AB387" s="4">
        <f>IF(L387=0,H387,0)</f>
        <v>0</v>
      </c>
      <c r="AC387" s="4"/>
      <c r="AD387" s="3"/>
      <c r="AE387" s="2" t="str">
        <f ca="1">IF(AND(N387&gt;1,(N387+$AE$3+O387)&lt;$B$3),$B$3-N387+1111111,".")</f>
        <v>.</v>
      </c>
      <c r="AF387" s="1" t="str">
        <f>IF(A387&gt;1,"Y","N")</f>
        <v>Y</v>
      </c>
      <c r="AG387" s="1" t="str">
        <f>IF(L387&gt;1,"Y","N")</f>
        <v>Y</v>
      </c>
      <c r="AH387" s="1" t="str">
        <f>IF(N387&gt;1,"Y","N")</f>
        <v>Y</v>
      </c>
      <c r="AI387" s="1" t="str">
        <f>IF(O387&gt;1,"Y","N")</f>
        <v>Y</v>
      </c>
      <c r="AJ387" s="1" t="str">
        <f>CONCATENATE(AF387,AG387,D387,AH387,AI387)</f>
        <v>YYx530xYY</v>
      </c>
    </row>
    <row r="388" spans="1:36" s="1" customFormat="1" x14ac:dyDescent="0.25">
      <c r="A388" s="31">
        <v>42665</v>
      </c>
      <c r="B388" s="24"/>
      <c r="C388" s="23" t="s">
        <v>335</v>
      </c>
      <c r="D388" s="22" t="s">
        <v>334</v>
      </c>
      <c r="E388" s="21">
        <v>0.16</v>
      </c>
      <c r="G388" s="20"/>
      <c r="H388" s="19">
        <f>E388/0.03988</f>
        <v>4.0120361083249749</v>
      </c>
      <c r="I388" s="18">
        <f>J388/100*4</f>
        <v>1.32</v>
      </c>
      <c r="J388" s="17">
        <v>33</v>
      </c>
      <c r="K388" s="16">
        <f>IF(J388&gt;1,J388-H388-I388,0)</f>
        <v>27.667963891675026</v>
      </c>
      <c r="L388" s="15">
        <v>42685</v>
      </c>
      <c r="M388" s="14"/>
      <c r="N388" s="29">
        <v>42915</v>
      </c>
      <c r="O388" s="12">
        <v>42915</v>
      </c>
      <c r="P388" s="11" t="s">
        <v>3081</v>
      </c>
      <c r="Q388" s="10"/>
      <c r="R388" s="10"/>
      <c r="S388" s="10"/>
      <c r="T388" s="10"/>
      <c r="U388" s="9"/>
      <c r="V388" s="8"/>
      <c r="W388" s="7">
        <v>902</v>
      </c>
      <c r="X388" s="4"/>
      <c r="Y388" s="6">
        <v>33</v>
      </c>
      <c r="Z388" s="5">
        <f>IF(Y388&gt;0,Y388-J388,".")</f>
        <v>0</v>
      </c>
      <c r="AA388" s="4">
        <f>IF(J388=0,H388,0)</f>
        <v>0</v>
      </c>
      <c r="AB388" s="4">
        <f>IF(L388=0,H388,0)</f>
        <v>0</v>
      </c>
      <c r="AC388" s="4"/>
      <c r="AD388" s="3"/>
      <c r="AE388" s="2" t="str">
        <f ca="1">IF(AND(N388&gt;1,(N388+$AE$3+O388)&lt;$B$3),$B$3-N388+1111111,".")</f>
        <v>.</v>
      </c>
      <c r="AF388" s="1" t="str">
        <f>IF(A388&gt;1,"Y","N")</f>
        <v>Y</v>
      </c>
      <c r="AG388" s="1" t="str">
        <f>IF(L388&gt;1,"Y","N")</f>
        <v>Y</v>
      </c>
      <c r="AH388" s="1" t="str">
        <f>IF(N388&gt;1,"Y","N")</f>
        <v>Y</v>
      </c>
      <c r="AI388" s="1" t="str">
        <f>IF(O388&gt;1,"Y","N")</f>
        <v>Y</v>
      </c>
      <c r="AJ388" s="1" t="str">
        <f>CONCATENATE(AF388,AG388,D388,AH388,AI388)</f>
        <v>YYx149xYY</v>
      </c>
    </row>
    <row r="389" spans="1:36" s="1" customFormat="1" x14ac:dyDescent="0.25">
      <c r="A389" s="31">
        <v>42751</v>
      </c>
      <c r="B389" s="24"/>
      <c r="C389" s="23" t="s">
        <v>247</v>
      </c>
      <c r="D389" s="22" t="s">
        <v>246</v>
      </c>
      <c r="E389" s="21">
        <v>0.7</v>
      </c>
      <c r="G389" s="20"/>
      <c r="H389" s="19">
        <f>E389/0.03821</f>
        <v>18.319811567652444</v>
      </c>
      <c r="I389" s="18">
        <f>J389/100*4</f>
        <v>1.32</v>
      </c>
      <c r="J389" s="17">
        <v>33</v>
      </c>
      <c r="K389" s="16">
        <f>IF(J389&gt;1,J389-H389-I389,0)</f>
        <v>13.360188432347556</v>
      </c>
      <c r="L389" s="15">
        <v>42777</v>
      </c>
      <c r="M389" s="14"/>
      <c r="N389" s="29">
        <v>42931</v>
      </c>
      <c r="O389" s="12">
        <v>42934</v>
      </c>
      <c r="P389" s="11" t="s">
        <v>2588</v>
      </c>
      <c r="Q389" s="10" t="s">
        <v>2862</v>
      </c>
      <c r="R389" s="10" t="s">
        <v>2586</v>
      </c>
      <c r="S389" s="10" t="s">
        <v>2158</v>
      </c>
      <c r="T389" s="10"/>
      <c r="U389" s="9">
        <v>6885486202</v>
      </c>
      <c r="V389" s="8" t="s">
        <v>2861</v>
      </c>
      <c r="W389" s="7">
        <v>970</v>
      </c>
      <c r="X389" s="4"/>
      <c r="Y389" s="6">
        <v>33</v>
      </c>
      <c r="Z389" s="5">
        <f>IF(Y389&gt;0,Y389-J389,".")</f>
        <v>0</v>
      </c>
      <c r="AA389" s="4">
        <f>IF(J389=0,H389,0)</f>
        <v>0</v>
      </c>
      <c r="AB389" s="4">
        <f>IF(L389=0,H389,0)</f>
        <v>0</v>
      </c>
      <c r="AC389" s="4"/>
      <c r="AD389" s="3"/>
      <c r="AE389" s="2" t="str">
        <f ca="1">IF(AND(N389&gt;1,(N389+$AE$3+O389)&lt;$B$3),$B$3-N389+1111111,".")</f>
        <v>.</v>
      </c>
      <c r="AF389" s="1" t="str">
        <f>IF(A389&gt;1,"Y","N")</f>
        <v>Y</v>
      </c>
      <c r="AG389" s="1" t="str">
        <f>IF(L389&gt;1,"Y","N")</f>
        <v>Y</v>
      </c>
      <c r="AH389" s="1" t="str">
        <f>IF(N389&gt;1,"Y","N")</f>
        <v>Y</v>
      </c>
      <c r="AI389" s="1" t="str">
        <f>IF(O389&gt;1,"Y","N")</f>
        <v>Y</v>
      </c>
      <c r="AJ389" s="1" t="str">
        <f>CONCATENATE(AF389,AG389,D389,AH389,AI389)</f>
        <v>YYx530xYY</v>
      </c>
    </row>
    <row r="390" spans="1:36" s="1" customFormat="1" x14ac:dyDescent="0.25">
      <c r="A390" s="31">
        <v>42765</v>
      </c>
      <c r="B390" s="24"/>
      <c r="C390" s="23" t="s">
        <v>335</v>
      </c>
      <c r="D390" s="22" t="s">
        <v>334</v>
      </c>
      <c r="E390" s="21">
        <v>0.14000000000000001</v>
      </c>
      <c r="G390" s="20"/>
      <c r="H390" s="19">
        <f>E390/0.03878</f>
        <v>3.6101083032490977</v>
      </c>
      <c r="I390" s="18">
        <f>J390/100*4</f>
        <v>1.32</v>
      </c>
      <c r="J390" s="17">
        <v>33</v>
      </c>
      <c r="K390" s="16">
        <f>IF(J390&gt;1,J390-H390-I390,0)</f>
        <v>28.069891696750901</v>
      </c>
      <c r="L390" s="15">
        <v>42797</v>
      </c>
      <c r="M390" s="14"/>
      <c r="N390" s="29">
        <v>42975</v>
      </c>
      <c r="O390" s="12">
        <v>42975</v>
      </c>
      <c r="P390" s="11" t="s">
        <v>2272</v>
      </c>
      <c r="Q390" s="10"/>
      <c r="R390" s="10"/>
      <c r="S390" s="10"/>
      <c r="T390" s="10"/>
      <c r="U390" s="9">
        <v>6908841810</v>
      </c>
      <c r="V390" s="8"/>
      <c r="W390" s="7">
        <v>1087</v>
      </c>
      <c r="X390" s="4"/>
      <c r="Y390" s="6">
        <v>33</v>
      </c>
      <c r="Z390" s="5">
        <f>IF(Y390&gt;0,Y390-J390,".")</f>
        <v>0</v>
      </c>
      <c r="AA390" s="4">
        <f>IF(J390=0,H390,0)</f>
        <v>0</v>
      </c>
      <c r="AB390" s="4">
        <f>IF(L390=0,H390,0)</f>
        <v>0</v>
      </c>
      <c r="AC390" s="4"/>
      <c r="AD390" s="3"/>
      <c r="AE390" s="2" t="str">
        <f ca="1">IF(AND(N390&gt;1,(N390+$AE$3+O390)&lt;$B$3),$B$3-N390+1111111,".")</f>
        <v>.</v>
      </c>
      <c r="AF390" s="1" t="str">
        <f>IF(A390&gt;1,"Y","N")</f>
        <v>Y</v>
      </c>
      <c r="AG390" s="1" t="str">
        <f>IF(L390&gt;1,"Y","N")</f>
        <v>Y</v>
      </c>
      <c r="AH390" s="1" t="str">
        <f>IF(N390&gt;1,"Y","N")</f>
        <v>Y</v>
      </c>
      <c r="AI390" s="1" t="str">
        <f>IF(O390&gt;1,"Y","N")</f>
        <v>Y</v>
      </c>
      <c r="AJ390" s="1" t="str">
        <f>CONCATENATE(AF390,AG390,D390,AH390,AI390)</f>
        <v>YYx149xYY</v>
      </c>
    </row>
    <row r="391" spans="1:36" s="1" customFormat="1" x14ac:dyDescent="0.25">
      <c r="A391" s="31">
        <v>42765</v>
      </c>
      <c r="B391" s="24"/>
      <c r="C391" s="23" t="s">
        <v>335</v>
      </c>
      <c r="D391" s="22" t="s">
        <v>334</v>
      </c>
      <c r="E391" s="21">
        <v>0.14000000000000001</v>
      </c>
      <c r="G391" s="20"/>
      <c r="H391" s="19">
        <f>E391/0.03878</f>
        <v>3.6101083032490977</v>
      </c>
      <c r="I391" s="18">
        <f>J391/100*4</f>
        <v>1.32</v>
      </c>
      <c r="J391" s="17">
        <v>33</v>
      </c>
      <c r="K391" s="16">
        <f>IF(J391&gt;1,J391-H391-I391,0)</f>
        <v>28.069891696750901</v>
      </c>
      <c r="L391" s="15">
        <v>42797</v>
      </c>
      <c r="M391" s="14"/>
      <c r="N391" s="29">
        <v>42975</v>
      </c>
      <c r="O391" s="12">
        <v>42975</v>
      </c>
      <c r="P391" s="11" t="s">
        <v>2272</v>
      </c>
      <c r="Q391" s="10"/>
      <c r="R391" s="10"/>
      <c r="S391" s="10"/>
      <c r="T391" s="10"/>
      <c r="U391" s="9">
        <v>6908841810</v>
      </c>
      <c r="V391" s="8"/>
      <c r="W391" s="7">
        <v>1087</v>
      </c>
      <c r="X391" s="4"/>
      <c r="Y391" s="6">
        <v>33</v>
      </c>
      <c r="Z391" s="5">
        <f>IF(Y391&gt;0,Y391-J391,".")</f>
        <v>0</v>
      </c>
      <c r="AA391" s="4">
        <f>IF(J391=0,H391,0)</f>
        <v>0</v>
      </c>
      <c r="AB391" s="4">
        <f>IF(L391=0,H391,0)</f>
        <v>0</v>
      </c>
      <c r="AC391" s="4"/>
      <c r="AD391" s="3"/>
      <c r="AE391" s="2" t="str">
        <f ca="1">IF(AND(N391&gt;1,(N391+$AE$3+O391)&lt;$B$3),$B$3-N391+1111111,".")</f>
        <v>.</v>
      </c>
      <c r="AF391" s="1" t="str">
        <f>IF(A391&gt;1,"Y","N")</f>
        <v>Y</v>
      </c>
      <c r="AG391" s="1" t="str">
        <f>IF(L391&gt;1,"Y","N")</f>
        <v>Y</v>
      </c>
      <c r="AH391" s="1" t="str">
        <f>IF(N391&gt;1,"Y","N")</f>
        <v>Y</v>
      </c>
      <c r="AI391" s="1" t="str">
        <f>IF(O391&gt;1,"Y","N")</f>
        <v>Y</v>
      </c>
      <c r="AJ391" s="1" t="str">
        <f>CONCATENATE(AF391,AG391,D391,AH391,AI391)</f>
        <v>YYx149xYY</v>
      </c>
    </row>
    <row r="392" spans="1:36" s="1" customFormat="1" x14ac:dyDescent="0.25">
      <c r="A392" s="31">
        <v>42765</v>
      </c>
      <c r="B392" s="24"/>
      <c r="C392" s="23" t="s">
        <v>335</v>
      </c>
      <c r="D392" s="22" t="s">
        <v>334</v>
      </c>
      <c r="E392" s="21">
        <v>0.14000000000000001</v>
      </c>
      <c r="G392" s="20"/>
      <c r="H392" s="19">
        <f>E392/0.03878</f>
        <v>3.6101083032490977</v>
      </c>
      <c r="I392" s="18">
        <f>J392/100*4</f>
        <v>1.32</v>
      </c>
      <c r="J392" s="17">
        <v>33</v>
      </c>
      <c r="K392" s="16">
        <f>IF(J392&gt;1,J392-H392-I392,0)</f>
        <v>28.069891696750901</v>
      </c>
      <c r="L392" s="15">
        <v>42797</v>
      </c>
      <c r="M392" s="14"/>
      <c r="N392" s="29">
        <v>42975</v>
      </c>
      <c r="O392" s="12">
        <v>42975</v>
      </c>
      <c r="P392" s="11" t="s">
        <v>2272</v>
      </c>
      <c r="Q392" s="10"/>
      <c r="R392" s="10"/>
      <c r="S392" s="10"/>
      <c r="T392" s="10"/>
      <c r="U392" s="9">
        <v>6908841810</v>
      </c>
      <c r="V392" s="8"/>
      <c r="W392" s="7">
        <v>1087</v>
      </c>
      <c r="X392" s="4"/>
      <c r="Y392" s="6">
        <v>33</v>
      </c>
      <c r="Z392" s="5">
        <f>IF(Y392&gt;0,Y392-J392,".")</f>
        <v>0</v>
      </c>
      <c r="AA392" s="4">
        <f>IF(J392=0,H392,0)</f>
        <v>0</v>
      </c>
      <c r="AB392" s="4">
        <f>IF(L392=0,H392,0)</f>
        <v>0</v>
      </c>
      <c r="AC392" s="4"/>
      <c r="AD392" s="3"/>
      <c r="AE392" s="2" t="str">
        <f ca="1">IF(AND(N392&gt;1,(N392+$AE$3+O392)&lt;$B$3),$B$3-N392+1111111,".")</f>
        <v>.</v>
      </c>
      <c r="AF392" s="1" t="str">
        <f>IF(A392&gt;1,"Y","N")</f>
        <v>Y</v>
      </c>
      <c r="AG392" s="1" t="str">
        <f>IF(L392&gt;1,"Y","N")</f>
        <v>Y</v>
      </c>
      <c r="AH392" s="1" t="str">
        <f>IF(N392&gt;1,"Y","N")</f>
        <v>Y</v>
      </c>
      <c r="AI392" s="1" t="str">
        <f>IF(O392&gt;1,"Y","N")</f>
        <v>Y</v>
      </c>
      <c r="AJ392" s="1" t="str">
        <f>CONCATENATE(AF392,AG392,D392,AH392,AI392)</f>
        <v>YYx149xYY</v>
      </c>
    </row>
    <row r="393" spans="1:36" s="1" customFormat="1" x14ac:dyDescent="0.25">
      <c r="A393" s="31">
        <v>42765</v>
      </c>
      <c r="B393" s="24"/>
      <c r="C393" s="23" t="s">
        <v>335</v>
      </c>
      <c r="D393" s="22" t="s">
        <v>334</v>
      </c>
      <c r="E393" s="21">
        <v>0.14000000000000001</v>
      </c>
      <c r="G393" s="20"/>
      <c r="H393" s="19">
        <f>E393/0.03878</f>
        <v>3.6101083032490977</v>
      </c>
      <c r="I393" s="18">
        <f>J393/100*4</f>
        <v>1.32</v>
      </c>
      <c r="J393" s="17">
        <v>33</v>
      </c>
      <c r="K393" s="16">
        <f>IF(J393&gt;1,J393-H393-I393,0)</f>
        <v>28.069891696750901</v>
      </c>
      <c r="L393" s="15">
        <v>42797</v>
      </c>
      <c r="M393" s="14"/>
      <c r="N393" s="29">
        <v>42975</v>
      </c>
      <c r="O393" s="12">
        <v>42975</v>
      </c>
      <c r="P393" s="11" t="s">
        <v>2272</v>
      </c>
      <c r="Q393" s="10"/>
      <c r="R393" s="10"/>
      <c r="S393" s="10"/>
      <c r="T393" s="10"/>
      <c r="U393" s="9">
        <v>6908841810</v>
      </c>
      <c r="V393" s="8"/>
      <c r="W393" s="7">
        <v>1087</v>
      </c>
      <c r="X393" s="4"/>
      <c r="Y393" s="6">
        <v>33</v>
      </c>
      <c r="Z393" s="5">
        <f>IF(Y393&gt;0,Y393-J393,".")</f>
        <v>0</v>
      </c>
      <c r="AA393" s="4">
        <f>IF(J393=0,H393,0)</f>
        <v>0</v>
      </c>
      <c r="AB393" s="4">
        <f>IF(L393=0,H393,0)</f>
        <v>0</v>
      </c>
      <c r="AC393" s="4"/>
      <c r="AD393" s="3"/>
      <c r="AE393" s="2" t="str">
        <f ca="1">IF(AND(N393&gt;1,(N393+$AE$3+O393)&lt;$B$3),$B$3-N393+1111111,".")</f>
        <v>.</v>
      </c>
      <c r="AF393" s="1" t="str">
        <f>IF(A393&gt;1,"Y","N")</f>
        <v>Y</v>
      </c>
      <c r="AG393" s="1" t="str">
        <f>IF(L393&gt;1,"Y","N")</f>
        <v>Y</v>
      </c>
      <c r="AH393" s="1" t="str">
        <f>IF(N393&gt;1,"Y","N")</f>
        <v>Y</v>
      </c>
      <c r="AI393" s="1" t="str">
        <f>IF(O393&gt;1,"Y","N")</f>
        <v>Y</v>
      </c>
      <c r="AJ393" s="1" t="str">
        <f>CONCATENATE(AF393,AG393,D393,AH393,AI393)</f>
        <v>YYx149xYY</v>
      </c>
    </row>
    <row r="394" spans="1:36" s="1" customFormat="1" x14ac:dyDescent="0.25">
      <c r="A394" s="31">
        <v>42765</v>
      </c>
      <c r="B394" s="24"/>
      <c r="C394" s="23" t="s">
        <v>335</v>
      </c>
      <c r="D394" s="22" t="s">
        <v>334</v>
      </c>
      <c r="E394" s="21">
        <v>0.14000000000000001</v>
      </c>
      <c r="G394" s="20"/>
      <c r="H394" s="19">
        <f>E394/0.03878</f>
        <v>3.6101083032490977</v>
      </c>
      <c r="I394" s="18">
        <f>J394/100*4</f>
        <v>1.32</v>
      </c>
      <c r="J394" s="17">
        <v>33</v>
      </c>
      <c r="K394" s="16">
        <f>IF(J394&gt;1,J394-H394-I394,0)</f>
        <v>28.069891696750901</v>
      </c>
      <c r="L394" s="15">
        <v>42797</v>
      </c>
      <c r="M394" s="14"/>
      <c r="N394" s="29">
        <v>42975</v>
      </c>
      <c r="O394" s="12">
        <v>42975</v>
      </c>
      <c r="P394" s="11" t="s">
        <v>2272</v>
      </c>
      <c r="Q394" s="10"/>
      <c r="R394" s="10"/>
      <c r="S394" s="10"/>
      <c r="T394" s="10"/>
      <c r="U394" s="9">
        <v>6908841810</v>
      </c>
      <c r="V394" s="8"/>
      <c r="W394" s="7">
        <v>1087</v>
      </c>
      <c r="X394" s="4"/>
      <c r="Y394" s="6">
        <v>33</v>
      </c>
      <c r="Z394" s="5">
        <f>IF(Y394&gt;0,Y394-J394,".")</f>
        <v>0</v>
      </c>
      <c r="AA394" s="4">
        <f>IF(J394=0,H394,0)</f>
        <v>0</v>
      </c>
      <c r="AB394" s="4">
        <f>IF(L394=0,H394,0)</f>
        <v>0</v>
      </c>
      <c r="AC394" s="4"/>
      <c r="AD394" s="3"/>
      <c r="AE394" s="2" t="str">
        <f ca="1">IF(AND(N394&gt;1,(N394+$AE$3+O394)&lt;$B$3),$B$3-N394+1111111,".")</f>
        <v>.</v>
      </c>
      <c r="AF394" s="1" t="str">
        <f>IF(A394&gt;1,"Y","N")</f>
        <v>Y</v>
      </c>
      <c r="AG394" s="1" t="str">
        <f>IF(L394&gt;1,"Y","N")</f>
        <v>Y</v>
      </c>
      <c r="AH394" s="1" t="str">
        <f>IF(N394&gt;1,"Y","N")</f>
        <v>Y</v>
      </c>
      <c r="AI394" s="1" t="str">
        <f>IF(O394&gt;1,"Y","N")</f>
        <v>Y</v>
      </c>
      <c r="AJ394" s="1" t="str">
        <f>CONCATENATE(AF394,AG394,D394,AH394,AI394)</f>
        <v>YYx149xYY</v>
      </c>
    </row>
    <row r="395" spans="1:36" s="1" customFormat="1" x14ac:dyDescent="0.25">
      <c r="A395" s="31">
        <v>42751</v>
      </c>
      <c r="B395" s="24"/>
      <c r="C395" s="23" t="s">
        <v>247</v>
      </c>
      <c r="D395" s="22" t="s">
        <v>246</v>
      </c>
      <c r="E395" s="21">
        <v>0.7</v>
      </c>
      <c r="G395" s="20"/>
      <c r="H395" s="19">
        <f>E395/0.03821</f>
        <v>18.319811567652444</v>
      </c>
      <c r="I395" s="18">
        <f>J395/100*4</f>
        <v>1.32</v>
      </c>
      <c r="J395" s="17">
        <v>33</v>
      </c>
      <c r="K395" s="16">
        <f>IF(J395&gt;1,J395-H395-I395,0)</f>
        <v>13.360188432347556</v>
      </c>
      <c r="L395" s="15">
        <v>42777</v>
      </c>
      <c r="M395" s="14"/>
      <c r="N395" s="29">
        <v>42996</v>
      </c>
      <c r="O395" s="12">
        <v>42997</v>
      </c>
      <c r="P395" s="11" t="s">
        <v>1933</v>
      </c>
      <c r="Q395" s="10"/>
      <c r="R395" s="10"/>
      <c r="S395" s="10"/>
      <c r="T395" s="10"/>
      <c r="U395" s="9"/>
      <c r="V395" s="8"/>
      <c r="W395" s="7">
        <v>1156</v>
      </c>
      <c r="X395" s="4"/>
      <c r="Y395" s="6">
        <v>33</v>
      </c>
      <c r="Z395" s="5">
        <f>IF(Y395&gt;0,Y395-J395,".")</f>
        <v>0</v>
      </c>
      <c r="AA395" s="4">
        <f>IF(J395=0,H395,0)</f>
        <v>0</v>
      </c>
      <c r="AB395" s="4">
        <f>IF(L395=0,H395,0)</f>
        <v>0</v>
      </c>
      <c r="AC395" s="4"/>
      <c r="AD395" s="3"/>
      <c r="AE395" s="2" t="str">
        <f ca="1">IF(AND(N395&gt;1,(N395+$AE$3+O395)&lt;$B$3),$B$3-N395+1111111,".")</f>
        <v>.</v>
      </c>
      <c r="AF395" s="1" t="str">
        <f>IF(A395&gt;1,"Y","N")</f>
        <v>Y</v>
      </c>
      <c r="AG395" s="1" t="str">
        <f>IF(L395&gt;1,"Y","N")</f>
        <v>Y</v>
      </c>
      <c r="AH395" s="1" t="str">
        <f>IF(N395&gt;1,"Y","N")</f>
        <v>Y</v>
      </c>
      <c r="AI395" s="1" t="str">
        <f>IF(O395&gt;1,"Y","N")</f>
        <v>Y</v>
      </c>
      <c r="AJ395" s="1" t="str">
        <f>CONCATENATE(AF395,AG395,D395,AH395,AI395)</f>
        <v>YYx530xYY</v>
      </c>
    </row>
    <row r="396" spans="1:36" s="1" customFormat="1" x14ac:dyDescent="0.25">
      <c r="A396" s="31">
        <v>42751</v>
      </c>
      <c r="B396" s="24"/>
      <c r="C396" s="23" t="s">
        <v>247</v>
      </c>
      <c r="D396" s="22" t="s">
        <v>246</v>
      </c>
      <c r="E396" s="21">
        <v>0.7</v>
      </c>
      <c r="G396" s="20"/>
      <c r="H396" s="19">
        <f>E396/0.03821</f>
        <v>18.319811567652444</v>
      </c>
      <c r="I396" s="18">
        <f>J396/100*4</f>
        <v>1.32</v>
      </c>
      <c r="J396" s="17">
        <v>33</v>
      </c>
      <c r="K396" s="16">
        <f>IF(J396&gt;1,J396-H396-I396,0)</f>
        <v>13.360188432347556</v>
      </c>
      <c r="L396" s="15">
        <v>42777</v>
      </c>
      <c r="M396" s="14"/>
      <c r="N396" s="29">
        <v>42996</v>
      </c>
      <c r="O396" s="12">
        <v>42997</v>
      </c>
      <c r="P396" s="11" t="s">
        <v>1933</v>
      </c>
      <c r="Q396" s="10"/>
      <c r="R396" s="10"/>
      <c r="S396" s="10"/>
      <c r="T396" s="10"/>
      <c r="U396" s="9"/>
      <c r="V396" s="8"/>
      <c r="W396" s="7">
        <v>1156</v>
      </c>
      <c r="X396" s="4"/>
      <c r="Y396" s="6">
        <v>33</v>
      </c>
      <c r="Z396" s="5">
        <f>IF(Y396&gt;0,Y396-J396,".")</f>
        <v>0</v>
      </c>
      <c r="AA396" s="4">
        <f>IF(J396=0,H396,0)</f>
        <v>0</v>
      </c>
      <c r="AB396" s="4">
        <f>IF(L396=0,H396,0)</f>
        <v>0</v>
      </c>
      <c r="AC396" s="4"/>
      <c r="AD396" s="3"/>
      <c r="AE396" s="2" t="str">
        <f ca="1">IF(AND(N396&gt;1,(N396+$AE$3+O396)&lt;$B$3),$B$3-N396+1111111,".")</f>
        <v>.</v>
      </c>
      <c r="AF396" s="1" t="str">
        <f>IF(A396&gt;1,"Y","N")</f>
        <v>Y</v>
      </c>
      <c r="AG396" s="1" t="str">
        <f>IF(L396&gt;1,"Y","N")</f>
        <v>Y</v>
      </c>
      <c r="AH396" s="1" t="str">
        <f>IF(N396&gt;1,"Y","N")</f>
        <v>Y</v>
      </c>
      <c r="AI396" s="1" t="str">
        <f>IF(O396&gt;1,"Y","N")</f>
        <v>Y</v>
      </c>
      <c r="AJ396" s="1" t="str">
        <f>CONCATENATE(AF396,AG396,D396,AH396,AI396)</f>
        <v>YYx530xYY</v>
      </c>
    </row>
    <row r="397" spans="1:36" s="1" customFormat="1" x14ac:dyDescent="0.25">
      <c r="A397" s="31">
        <v>42751</v>
      </c>
      <c r="B397" s="24"/>
      <c r="C397" s="23" t="s">
        <v>247</v>
      </c>
      <c r="D397" s="22" t="s">
        <v>246</v>
      </c>
      <c r="E397" s="21">
        <v>0.7</v>
      </c>
      <c r="G397" s="20"/>
      <c r="H397" s="19">
        <f>E397/0.03821</f>
        <v>18.319811567652444</v>
      </c>
      <c r="I397" s="18">
        <f>J397/100*4</f>
        <v>1.32</v>
      </c>
      <c r="J397" s="17">
        <v>33</v>
      </c>
      <c r="K397" s="16">
        <f>IF(J397&gt;1,J397-H397-I397,0)</f>
        <v>13.360188432347556</v>
      </c>
      <c r="L397" s="15">
        <v>42777</v>
      </c>
      <c r="M397" s="14"/>
      <c r="N397" s="29">
        <v>42996</v>
      </c>
      <c r="O397" s="12">
        <v>42997</v>
      </c>
      <c r="P397" s="11" t="s">
        <v>1933</v>
      </c>
      <c r="Q397" s="10"/>
      <c r="R397" s="10"/>
      <c r="S397" s="10"/>
      <c r="T397" s="10"/>
      <c r="U397" s="9"/>
      <c r="V397" s="8"/>
      <c r="W397" s="7">
        <v>1156</v>
      </c>
      <c r="X397" s="4"/>
      <c r="Y397" s="6">
        <v>33</v>
      </c>
      <c r="Z397" s="5">
        <f>IF(Y397&gt;0,Y397-J397,".")</f>
        <v>0</v>
      </c>
      <c r="AA397" s="4">
        <f>IF(J397=0,H397,0)</f>
        <v>0</v>
      </c>
      <c r="AB397" s="4">
        <f>IF(L397=0,H397,0)</f>
        <v>0</v>
      </c>
      <c r="AC397" s="4"/>
      <c r="AD397" s="3"/>
      <c r="AE397" s="2" t="str">
        <f ca="1">IF(AND(N397&gt;1,(N397+$AE$3+O397)&lt;$B$3),$B$3-N397+1111111,".")</f>
        <v>.</v>
      </c>
      <c r="AF397" s="1" t="str">
        <f>IF(A397&gt;1,"Y","N")</f>
        <v>Y</v>
      </c>
      <c r="AG397" s="1" t="str">
        <f>IF(L397&gt;1,"Y","N")</f>
        <v>Y</v>
      </c>
      <c r="AH397" s="1" t="str">
        <f>IF(N397&gt;1,"Y","N")</f>
        <v>Y</v>
      </c>
      <c r="AI397" s="1" t="str">
        <f>IF(O397&gt;1,"Y","N")</f>
        <v>Y</v>
      </c>
      <c r="AJ397" s="1" t="str">
        <f>CONCATENATE(AF397,AG397,D397,AH397,AI397)</f>
        <v>YYx530xYY</v>
      </c>
    </row>
    <row r="398" spans="1:36" s="1" customFormat="1" x14ac:dyDescent="0.25">
      <c r="A398" s="31">
        <v>42765</v>
      </c>
      <c r="B398" s="24"/>
      <c r="C398" s="23" t="s">
        <v>335</v>
      </c>
      <c r="D398" s="22" t="s">
        <v>334</v>
      </c>
      <c r="E398" s="21">
        <v>0.14000000000000001</v>
      </c>
      <c r="G398" s="20"/>
      <c r="H398" s="19">
        <f>E398/0.03878</f>
        <v>3.6101083032490977</v>
      </c>
      <c r="I398" s="18">
        <f>J398/100*4</f>
        <v>1.32</v>
      </c>
      <c r="J398" s="17">
        <v>33</v>
      </c>
      <c r="K398" s="16">
        <f>IF(J398&gt;1,J398-H398-I398,0)</f>
        <v>28.069891696750901</v>
      </c>
      <c r="L398" s="15">
        <v>42797</v>
      </c>
      <c r="M398" s="14"/>
      <c r="N398" s="29">
        <v>43003</v>
      </c>
      <c r="O398" s="12">
        <v>43004</v>
      </c>
      <c r="P398" s="11" t="s">
        <v>1810</v>
      </c>
      <c r="Q398" s="10"/>
      <c r="R398" s="10"/>
      <c r="S398" s="10"/>
      <c r="T398" s="10"/>
      <c r="U398" s="9"/>
      <c r="V398" s="8"/>
      <c r="W398" s="7">
        <v>1175</v>
      </c>
      <c r="X398" s="4"/>
      <c r="Y398" s="6">
        <v>33</v>
      </c>
      <c r="Z398" s="5">
        <f>IF(Y398&gt;0,Y398-J398,".")</f>
        <v>0</v>
      </c>
      <c r="AA398" s="4">
        <f>IF(J398=0,H398,0)</f>
        <v>0</v>
      </c>
      <c r="AB398" s="4">
        <f>IF(L398=0,H398,0)</f>
        <v>0</v>
      </c>
      <c r="AC398" s="4"/>
      <c r="AD398" s="3"/>
      <c r="AE398" s="2" t="str">
        <f ca="1">IF(AND(N398&gt;1,(N398+$AE$3+O398)&lt;$B$3),$B$3-N398+1111111,".")</f>
        <v>.</v>
      </c>
      <c r="AF398" s="1" t="str">
        <f>IF(A398&gt;1,"Y","N")</f>
        <v>Y</v>
      </c>
      <c r="AG398" s="1" t="str">
        <f>IF(L398&gt;1,"Y","N")</f>
        <v>Y</v>
      </c>
      <c r="AH398" s="1" t="str">
        <f>IF(N398&gt;1,"Y","N")</f>
        <v>Y</v>
      </c>
      <c r="AI398" s="1" t="str">
        <f>IF(O398&gt;1,"Y","N")</f>
        <v>Y</v>
      </c>
      <c r="AJ398" s="1" t="str">
        <f>CONCATENATE(AF398,AG398,D398,AH398,AI398)</f>
        <v>YYx149xYY</v>
      </c>
    </row>
    <row r="399" spans="1:36" s="1" customFormat="1" x14ac:dyDescent="0.25">
      <c r="A399" s="31">
        <v>42751</v>
      </c>
      <c r="B399" s="24"/>
      <c r="C399" s="23" t="s">
        <v>247</v>
      </c>
      <c r="D399" s="22" t="s">
        <v>246</v>
      </c>
      <c r="E399" s="21">
        <v>0.7</v>
      </c>
      <c r="G399" s="20"/>
      <c r="H399" s="19">
        <f>E399/0.03821</f>
        <v>18.319811567652444</v>
      </c>
      <c r="I399" s="18">
        <f>J399/100*4</f>
        <v>1.32</v>
      </c>
      <c r="J399" s="17">
        <v>33</v>
      </c>
      <c r="K399" s="16">
        <f>IF(J399&gt;1,J399-H399-I399,0)</f>
        <v>13.360188432347556</v>
      </c>
      <c r="L399" s="15">
        <v>42777</v>
      </c>
      <c r="M399" s="14"/>
      <c r="N399" s="29">
        <v>43006</v>
      </c>
      <c r="O399" s="12">
        <v>43007</v>
      </c>
      <c r="P399" s="11" t="s">
        <v>1785</v>
      </c>
      <c r="Q399" s="10"/>
      <c r="R399" s="10"/>
      <c r="S399" s="10"/>
      <c r="T399" s="10"/>
      <c r="U399" s="9">
        <v>6910577541</v>
      </c>
      <c r="V399" s="8"/>
      <c r="W399" s="7">
        <v>1185</v>
      </c>
      <c r="X399" s="4"/>
      <c r="Y399" s="6">
        <v>33</v>
      </c>
      <c r="Z399" s="5">
        <f>IF(Y399&gt;0,Y399-J399,".")</f>
        <v>0</v>
      </c>
      <c r="AA399" s="4">
        <f>IF(J399=0,H399,0)</f>
        <v>0</v>
      </c>
      <c r="AB399" s="4">
        <f>IF(L399=0,H399,0)</f>
        <v>0</v>
      </c>
      <c r="AC399" s="4"/>
      <c r="AD399" s="3"/>
      <c r="AE399" s="2" t="str">
        <f ca="1">IF(AND(N399&gt;1,(N399+$AE$3+O399)&lt;$B$3),$B$3-N399+1111111,".")</f>
        <v>.</v>
      </c>
      <c r="AF399" s="1" t="str">
        <f>IF(A399&gt;1,"Y","N")</f>
        <v>Y</v>
      </c>
      <c r="AG399" s="1" t="str">
        <f>IF(L399&gt;1,"Y","N")</f>
        <v>Y</v>
      </c>
      <c r="AH399" s="1" t="str">
        <f>IF(N399&gt;1,"Y","N")</f>
        <v>Y</v>
      </c>
      <c r="AI399" s="1" t="str">
        <f>IF(O399&gt;1,"Y","N")</f>
        <v>Y</v>
      </c>
      <c r="AJ399" s="1" t="str">
        <f>CONCATENATE(AF399,AG399,D399,AH399,AI399)</f>
        <v>YYx530xYY</v>
      </c>
    </row>
    <row r="400" spans="1:36" s="1" customFormat="1" x14ac:dyDescent="0.25">
      <c r="A400" s="31">
        <v>42751</v>
      </c>
      <c r="B400" s="24"/>
      <c r="C400" s="23" t="s">
        <v>247</v>
      </c>
      <c r="D400" s="22" t="s">
        <v>246</v>
      </c>
      <c r="E400" s="21">
        <v>0.7</v>
      </c>
      <c r="G400" s="20"/>
      <c r="H400" s="19">
        <f>E400/0.03821</f>
        <v>18.319811567652444</v>
      </c>
      <c r="I400" s="18">
        <f>J400/100*4</f>
        <v>1.32</v>
      </c>
      <c r="J400" s="17">
        <v>33</v>
      </c>
      <c r="K400" s="16">
        <f>IF(J400&gt;1,J400-H400-I400,0)</f>
        <v>13.360188432347556</v>
      </c>
      <c r="L400" s="15">
        <v>42777</v>
      </c>
      <c r="M400" s="14"/>
      <c r="N400" s="29">
        <v>43006</v>
      </c>
      <c r="O400" s="12">
        <v>43007</v>
      </c>
      <c r="P400" s="11" t="s">
        <v>1785</v>
      </c>
      <c r="Q400" s="10"/>
      <c r="R400" s="10"/>
      <c r="S400" s="10"/>
      <c r="T400" s="10"/>
      <c r="U400" s="9"/>
      <c r="V400" s="8"/>
      <c r="W400" s="7">
        <v>1185</v>
      </c>
      <c r="X400" s="4"/>
      <c r="Y400" s="6">
        <v>33</v>
      </c>
      <c r="Z400" s="5">
        <f>IF(Y400&gt;0,Y400-J400,".")</f>
        <v>0</v>
      </c>
      <c r="AA400" s="4">
        <f>IF(J400=0,H400,0)</f>
        <v>0</v>
      </c>
      <c r="AB400" s="4">
        <f>IF(L400=0,H400,0)</f>
        <v>0</v>
      </c>
      <c r="AC400" s="4"/>
      <c r="AD400" s="3"/>
      <c r="AE400" s="2" t="str">
        <f ca="1">IF(AND(N400&gt;1,(N400+$AE$3+O400)&lt;$B$3),$B$3-N400+1111111,".")</f>
        <v>.</v>
      </c>
      <c r="AF400" s="1" t="str">
        <f>IF(A400&gt;1,"Y","N")</f>
        <v>Y</v>
      </c>
      <c r="AG400" s="1" t="str">
        <f>IF(L400&gt;1,"Y","N")</f>
        <v>Y</v>
      </c>
      <c r="AH400" s="1" t="str">
        <f>IF(N400&gt;1,"Y","N")</f>
        <v>Y</v>
      </c>
      <c r="AI400" s="1" t="str">
        <f>IF(O400&gt;1,"Y","N")</f>
        <v>Y</v>
      </c>
      <c r="AJ400" s="1" t="str">
        <f>CONCATENATE(AF400,AG400,D400,AH400,AI400)</f>
        <v>YYx530xYY</v>
      </c>
    </row>
    <row r="401" spans="1:36" s="1" customFormat="1" x14ac:dyDescent="0.25">
      <c r="A401" s="31">
        <v>42756</v>
      </c>
      <c r="B401" s="24"/>
      <c r="C401" s="23" t="s">
        <v>97</v>
      </c>
      <c r="D401" s="22" t="s">
        <v>96</v>
      </c>
      <c r="E401" s="21">
        <v>0.46160000000000001</v>
      </c>
      <c r="G401" s="20"/>
      <c r="H401" s="19">
        <f>E401/0.03865</f>
        <v>11.94307891332471</v>
      </c>
      <c r="I401" s="18">
        <f>J401/100*4</f>
        <v>1.32</v>
      </c>
      <c r="J401" s="17">
        <v>33</v>
      </c>
      <c r="K401" s="16">
        <f>IF(J401&gt;1,J401-H401-I401,0)</f>
        <v>19.736921086675288</v>
      </c>
      <c r="L401" s="15">
        <v>42797</v>
      </c>
      <c r="M401" s="14"/>
      <c r="N401" s="29">
        <v>43006</v>
      </c>
      <c r="O401" s="12">
        <v>43007</v>
      </c>
      <c r="P401" s="11" t="s">
        <v>1785</v>
      </c>
      <c r="Q401" s="10"/>
      <c r="R401" s="10"/>
      <c r="S401" s="10"/>
      <c r="T401" s="10"/>
      <c r="U401" s="9">
        <v>6909657234</v>
      </c>
      <c r="V401" s="8"/>
      <c r="W401" s="7">
        <v>1185</v>
      </c>
      <c r="X401" s="4"/>
      <c r="Y401" s="6">
        <v>33</v>
      </c>
      <c r="Z401" s="5">
        <f>IF(Y401&gt;0,Y401-J401,".")</f>
        <v>0</v>
      </c>
      <c r="AA401" s="4">
        <f>IF(J401=0,H401,0)</f>
        <v>0</v>
      </c>
      <c r="AB401" s="4">
        <f>IF(L401=0,H401,0)</f>
        <v>0</v>
      </c>
      <c r="AC401" s="4"/>
      <c r="AD401" s="3"/>
      <c r="AE401" s="2" t="str">
        <f ca="1">IF(AND(N401&gt;1,(N401+$AE$3+O401)&lt;$B$3),$B$3-N401+1111111,".")</f>
        <v>.</v>
      </c>
      <c r="AF401" s="1" t="str">
        <f>IF(A401&gt;1,"Y","N")</f>
        <v>Y</v>
      </c>
      <c r="AG401" s="1" t="str">
        <f>IF(L401&gt;1,"Y","N")</f>
        <v>Y</v>
      </c>
      <c r="AH401" s="1" t="str">
        <f>IF(N401&gt;1,"Y","N")</f>
        <v>Y</v>
      </c>
      <c r="AI401" s="1" t="str">
        <f>IF(O401&gt;1,"Y","N")</f>
        <v>Y</v>
      </c>
      <c r="AJ401" s="1" t="str">
        <f>CONCATENATE(AF401,AG401,D401,AH401,AI401)</f>
        <v>YYx101xYY</v>
      </c>
    </row>
    <row r="402" spans="1:36" s="1" customFormat="1" x14ac:dyDescent="0.25">
      <c r="A402" s="31">
        <v>42756</v>
      </c>
      <c r="B402" s="24"/>
      <c r="C402" s="23" t="s">
        <v>97</v>
      </c>
      <c r="D402" s="22" t="s">
        <v>96</v>
      </c>
      <c r="E402" s="21">
        <v>0.46160000000000001</v>
      </c>
      <c r="G402" s="20"/>
      <c r="H402" s="19">
        <f>E402/0.03865</f>
        <v>11.94307891332471</v>
      </c>
      <c r="I402" s="18">
        <f>J402/100*4</f>
        <v>1.32</v>
      </c>
      <c r="J402" s="17">
        <v>33</v>
      </c>
      <c r="K402" s="16">
        <f>IF(J402&gt;1,J402-H402-I402,0)</f>
        <v>19.736921086675288</v>
      </c>
      <c r="L402" s="15">
        <v>42797</v>
      </c>
      <c r="M402" s="14"/>
      <c r="N402" s="29">
        <v>43009</v>
      </c>
      <c r="O402" s="12">
        <v>43009</v>
      </c>
      <c r="P402" s="11" t="s">
        <v>1729</v>
      </c>
      <c r="Q402" s="10"/>
      <c r="R402" s="10"/>
      <c r="S402" s="10"/>
      <c r="T402" s="10"/>
      <c r="U402" s="9"/>
      <c r="V402" s="8"/>
      <c r="W402" s="7">
        <v>1203</v>
      </c>
      <c r="X402" s="4"/>
      <c r="Y402" s="6">
        <v>33</v>
      </c>
      <c r="Z402" s="5">
        <f>IF(Y402&gt;0,Y402-J402,".")</f>
        <v>0</v>
      </c>
      <c r="AA402" s="4">
        <f>IF(J402=0,H402,0)</f>
        <v>0</v>
      </c>
      <c r="AB402" s="4">
        <f>IF(L402=0,H402,0)</f>
        <v>0</v>
      </c>
      <c r="AC402" s="4"/>
      <c r="AD402" s="3"/>
      <c r="AE402" s="2" t="str">
        <f ca="1">IF(AND(N402&gt;1,(N402+$AE$3+O402)&lt;$B$3),$B$3-N402+1111111,".")</f>
        <v>.</v>
      </c>
      <c r="AF402" s="1" t="str">
        <f>IF(A402&gt;1,"Y","N")</f>
        <v>Y</v>
      </c>
      <c r="AG402" s="1" t="str">
        <f>IF(L402&gt;1,"Y","N")</f>
        <v>Y</v>
      </c>
      <c r="AH402" s="1" t="str">
        <f>IF(N402&gt;1,"Y","N")</f>
        <v>Y</v>
      </c>
      <c r="AI402" s="1" t="str">
        <f>IF(O402&gt;1,"Y","N")</f>
        <v>Y</v>
      </c>
      <c r="AJ402" s="1" t="str">
        <f>CONCATENATE(AF402,AG402,D402,AH402,AI402)</f>
        <v>YYx101xYY</v>
      </c>
    </row>
    <row r="403" spans="1:36" s="1" customFormat="1" x14ac:dyDescent="0.25">
      <c r="A403" s="28">
        <v>41770</v>
      </c>
      <c r="B403" s="27" t="s">
        <v>1373</v>
      </c>
      <c r="C403" s="23" t="s">
        <v>1372</v>
      </c>
      <c r="D403" s="22" t="s">
        <v>1371</v>
      </c>
      <c r="E403" s="21">
        <v>0.51</v>
      </c>
      <c r="G403" s="20"/>
      <c r="H403" s="19">
        <f>E403/0.0484556</f>
        <v>10.525099266132294</v>
      </c>
      <c r="I403" s="18">
        <f>J403/100*4</f>
        <v>1.32</v>
      </c>
      <c r="J403" s="17">
        <v>33</v>
      </c>
      <c r="K403" s="16">
        <f>IF(J403&gt;1,J403-H403-I403,0)</f>
        <v>21.154900733867706</v>
      </c>
      <c r="L403" s="15">
        <v>41795</v>
      </c>
      <c r="M403" s="14"/>
      <c r="N403" s="29">
        <v>43035</v>
      </c>
      <c r="O403" s="12">
        <v>43037</v>
      </c>
      <c r="P403" s="11" t="s">
        <v>1345</v>
      </c>
      <c r="Q403" s="10"/>
      <c r="R403" s="10"/>
      <c r="S403" s="10"/>
      <c r="T403" s="10"/>
      <c r="U403" s="9">
        <v>6916028230</v>
      </c>
      <c r="V403" s="8"/>
      <c r="W403" s="7">
        <v>1270</v>
      </c>
      <c r="X403" s="4"/>
      <c r="Y403" s="6">
        <v>33</v>
      </c>
      <c r="Z403" s="5">
        <f>IF(Y403&gt;0,Y403-J403,".")</f>
        <v>0</v>
      </c>
      <c r="AA403" s="4">
        <f>IF(J403=0,H403,0)</f>
        <v>0</v>
      </c>
      <c r="AB403" s="4">
        <f>IF(L403=0,H403,0)</f>
        <v>0</v>
      </c>
      <c r="AC403" s="4"/>
      <c r="AD403" s="3"/>
      <c r="AE403" s="2" t="str">
        <f ca="1">IF(AND(N403&gt;1,(N403+$AE$3+O403)&lt;$B$3),$B$3-N403+1111111,".")</f>
        <v>.</v>
      </c>
      <c r="AF403" s="1" t="str">
        <f>IF(A403&gt;1,"Y","N")</f>
        <v>Y</v>
      </c>
      <c r="AG403" s="1" t="str">
        <f>IF(L403&gt;1,"Y","N")</f>
        <v>Y</v>
      </c>
      <c r="AH403" s="1" t="str">
        <f>IF(N403&gt;1,"Y","N")</f>
        <v>Y</v>
      </c>
      <c r="AI403" s="1" t="str">
        <f>IF(O403&gt;1,"Y","N")</f>
        <v>Y</v>
      </c>
      <c r="AJ403" s="1" t="str">
        <f>CONCATENATE(AF403,AG403,D403,AH403,AI403)</f>
        <v>YYx309xYY</v>
      </c>
    </row>
    <row r="404" spans="1:36" s="1" customFormat="1" x14ac:dyDescent="0.25">
      <c r="A404" s="31">
        <v>42765</v>
      </c>
      <c r="B404" s="24"/>
      <c r="C404" s="23" t="s">
        <v>335</v>
      </c>
      <c r="D404" s="22" t="s">
        <v>334</v>
      </c>
      <c r="E404" s="21">
        <v>0.14000000000000001</v>
      </c>
      <c r="G404" s="20"/>
      <c r="H404" s="19">
        <f>E404/0.03878</f>
        <v>3.6101083032490977</v>
      </c>
      <c r="I404" s="18">
        <f>J404/100*4</f>
        <v>1.32</v>
      </c>
      <c r="J404" s="17">
        <v>33</v>
      </c>
      <c r="K404" s="16">
        <f>IF(J404&gt;1,J404-H404-I404,0)</f>
        <v>28.069891696750901</v>
      </c>
      <c r="L404" s="15">
        <v>42797</v>
      </c>
      <c r="M404" s="14"/>
      <c r="N404" s="29">
        <v>43040</v>
      </c>
      <c r="O404" s="12">
        <v>43041</v>
      </c>
      <c r="P404" s="11" t="s">
        <v>1292</v>
      </c>
      <c r="Q404" s="10"/>
      <c r="R404" s="10"/>
      <c r="S404" s="10"/>
      <c r="T404" s="10"/>
      <c r="U404" s="9">
        <v>6916037493</v>
      </c>
      <c r="V404" s="8"/>
      <c r="W404" s="7">
        <v>1284</v>
      </c>
      <c r="X404" s="4"/>
      <c r="Y404" s="6">
        <v>33</v>
      </c>
      <c r="Z404" s="5">
        <f>IF(Y404&gt;0,Y404-J404,".")</f>
        <v>0</v>
      </c>
      <c r="AA404" s="4">
        <f>IF(J404=0,H404,0)</f>
        <v>0</v>
      </c>
      <c r="AB404" s="4">
        <f>IF(L404=0,H404,0)</f>
        <v>0</v>
      </c>
      <c r="AC404" s="4"/>
      <c r="AD404" s="3"/>
      <c r="AE404" s="2" t="str">
        <f ca="1">IF(AND(N404&gt;1,(N404+$AE$3+O404)&lt;$B$3),$B$3-N404+1111111,".")</f>
        <v>.</v>
      </c>
      <c r="AF404" s="1" t="str">
        <f>IF(A404&gt;1,"Y","N")</f>
        <v>Y</v>
      </c>
      <c r="AG404" s="1" t="str">
        <f>IF(L404&gt;1,"Y","N")</f>
        <v>Y</v>
      </c>
      <c r="AH404" s="1" t="str">
        <f>IF(N404&gt;1,"Y","N")</f>
        <v>Y</v>
      </c>
      <c r="AI404" s="1" t="str">
        <f>IF(O404&gt;1,"Y","N")</f>
        <v>Y</v>
      </c>
      <c r="AJ404" s="1" t="str">
        <f>CONCATENATE(AF404,AG404,D404,AH404,AI404)</f>
        <v>YYx149xYY</v>
      </c>
    </row>
    <row r="405" spans="1:36" s="1" customFormat="1" x14ac:dyDescent="0.25">
      <c r="A405" s="31">
        <v>42751</v>
      </c>
      <c r="B405" s="24"/>
      <c r="C405" s="23" t="s">
        <v>247</v>
      </c>
      <c r="D405" s="22" t="s">
        <v>246</v>
      </c>
      <c r="E405" s="21">
        <v>0.7</v>
      </c>
      <c r="G405" s="20"/>
      <c r="H405" s="19">
        <f>E405/0.03821</f>
        <v>18.319811567652444</v>
      </c>
      <c r="I405" s="18">
        <f>J405/100*4</f>
        <v>1.32</v>
      </c>
      <c r="J405" s="17">
        <v>33</v>
      </c>
      <c r="K405" s="16">
        <f>IF(J405&gt;1,J405-H405-I405,0)</f>
        <v>13.360188432347556</v>
      </c>
      <c r="L405" s="15">
        <v>42777</v>
      </c>
      <c r="M405" s="14"/>
      <c r="N405" s="29">
        <v>43057</v>
      </c>
      <c r="O405" s="12">
        <v>43058</v>
      </c>
      <c r="P405" s="11" t="s">
        <v>962</v>
      </c>
      <c r="Q405" s="10"/>
      <c r="R405" s="10"/>
      <c r="S405" s="10"/>
      <c r="T405" s="10"/>
      <c r="U405" s="9">
        <v>6910577541</v>
      </c>
      <c r="V405" s="8"/>
      <c r="W405" s="7">
        <v>1346</v>
      </c>
      <c r="X405" s="4"/>
      <c r="Y405" s="6">
        <v>33</v>
      </c>
      <c r="Z405" s="5">
        <f>IF(Y405&gt;0,Y405-J405,".")</f>
        <v>0</v>
      </c>
      <c r="AA405" s="4">
        <f>IF(J405=0,H405,0)</f>
        <v>0</v>
      </c>
      <c r="AB405" s="4">
        <f>IF(L405=0,H405,0)</f>
        <v>0</v>
      </c>
      <c r="AC405" s="4"/>
      <c r="AD405" s="3"/>
      <c r="AE405" s="2" t="str">
        <f ca="1">IF(AND(N405&gt;1,(N405+$AE$3+O405)&lt;$B$3),$B$3-N405+1111111,".")</f>
        <v>.</v>
      </c>
      <c r="AF405" s="1" t="str">
        <f>IF(A405&gt;1,"Y","N")</f>
        <v>Y</v>
      </c>
      <c r="AG405" s="1" t="str">
        <f>IF(L405&gt;1,"Y","N")</f>
        <v>Y</v>
      </c>
      <c r="AH405" s="1" t="str">
        <f>IF(N405&gt;1,"Y","N")</f>
        <v>Y</v>
      </c>
      <c r="AI405" s="1" t="str">
        <f>IF(O405&gt;1,"Y","N")</f>
        <v>Y</v>
      </c>
      <c r="AJ405" s="1" t="str">
        <f>CONCATENATE(AF405,AG405,D405,AH405,AI405)</f>
        <v>YYx530xYY</v>
      </c>
    </row>
    <row r="406" spans="1:36" s="1" customFormat="1" x14ac:dyDescent="0.25">
      <c r="A406" s="31">
        <v>42765</v>
      </c>
      <c r="B406" s="24"/>
      <c r="C406" s="23" t="s">
        <v>335</v>
      </c>
      <c r="D406" s="22" t="s">
        <v>334</v>
      </c>
      <c r="E406" s="21">
        <v>0.14000000000000001</v>
      </c>
      <c r="G406" s="20"/>
      <c r="H406" s="19">
        <f>E406/0.03878</f>
        <v>3.6101083032490977</v>
      </c>
      <c r="I406" s="18">
        <f>J406/100*4</f>
        <v>1.32</v>
      </c>
      <c r="J406" s="17">
        <v>33</v>
      </c>
      <c r="K406" s="16">
        <f>IF(J406&gt;1,J406-H406-I406,0)</f>
        <v>28.069891696750901</v>
      </c>
      <c r="L406" s="15">
        <v>42797</v>
      </c>
      <c r="M406" s="14"/>
      <c r="N406" s="29">
        <v>43063</v>
      </c>
      <c r="O406" s="12">
        <v>43066</v>
      </c>
      <c r="P406" s="11" t="s">
        <v>842</v>
      </c>
      <c r="Q406" s="10"/>
      <c r="R406" s="10"/>
      <c r="S406" s="10"/>
      <c r="T406" s="10"/>
      <c r="U406" s="9"/>
      <c r="V406" s="8"/>
      <c r="W406" s="7">
        <v>1375</v>
      </c>
      <c r="X406" s="4"/>
      <c r="Y406" s="6">
        <v>33</v>
      </c>
      <c r="Z406" s="5">
        <f>IF(Y406&gt;0,Y406-J406,".")</f>
        <v>0</v>
      </c>
      <c r="AA406" s="4">
        <f>IF(J406=0,H406,0)</f>
        <v>0</v>
      </c>
      <c r="AB406" s="4">
        <f>IF(L406=0,H406,0)</f>
        <v>0</v>
      </c>
      <c r="AC406" s="4"/>
      <c r="AD406" s="3"/>
      <c r="AE406" s="2" t="str">
        <f ca="1">IF(AND(N406&gt;1,(N406+$AE$3+O406)&lt;$B$3),$B$3-N406+1111111,".")</f>
        <v>.</v>
      </c>
      <c r="AF406" s="1" t="str">
        <f>IF(A406&gt;1,"Y","N")</f>
        <v>Y</v>
      </c>
      <c r="AG406" s="1" t="str">
        <f>IF(L406&gt;1,"Y","N")</f>
        <v>Y</v>
      </c>
      <c r="AH406" s="1" t="str">
        <f>IF(N406&gt;1,"Y","N")</f>
        <v>Y</v>
      </c>
      <c r="AI406" s="1" t="str">
        <f>IF(O406&gt;1,"Y","N")</f>
        <v>Y</v>
      </c>
      <c r="AJ406" s="1" t="str">
        <f>CONCATENATE(AF406,AG406,D406,AH406,AI406)</f>
        <v>YYx149xYY</v>
      </c>
    </row>
    <row r="407" spans="1:36" s="1" customFormat="1" x14ac:dyDescent="0.25">
      <c r="A407" s="31">
        <v>42765</v>
      </c>
      <c r="B407" s="24"/>
      <c r="C407" s="23" t="s">
        <v>335</v>
      </c>
      <c r="D407" s="22" t="s">
        <v>334</v>
      </c>
      <c r="E407" s="21">
        <v>0.14000000000000001</v>
      </c>
      <c r="G407" s="20"/>
      <c r="H407" s="19">
        <f>E407/0.03878</f>
        <v>3.6101083032490977</v>
      </c>
      <c r="I407" s="18">
        <f>J407/100*4</f>
        <v>1.32</v>
      </c>
      <c r="J407" s="17">
        <v>33</v>
      </c>
      <c r="K407" s="16">
        <f>IF(J407&gt;1,J407-H407-I407,0)</f>
        <v>28.069891696750901</v>
      </c>
      <c r="L407" s="15">
        <v>42797</v>
      </c>
      <c r="M407" s="14"/>
      <c r="N407" s="29">
        <v>43063</v>
      </c>
      <c r="O407" s="12">
        <v>43066</v>
      </c>
      <c r="P407" s="11" t="s">
        <v>842</v>
      </c>
      <c r="Q407" s="10"/>
      <c r="R407" s="10"/>
      <c r="S407" s="10"/>
      <c r="T407" s="10"/>
      <c r="U407" s="9"/>
      <c r="V407" s="8"/>
      <c r="W407" s="7">
        <v>1375</v>
      </c>
      <c r="X407" s="4"/>
      <c r="Y407" s="6">
        <v>33</v>
      </c>
      <c r="Z407" s="5">
        <f>IF(Y407&gt;0,Y407-J407,".")</f>
        <v>0</v>
      </c>
      <c r="AA407" s="4">
        <f>IF(J407=0,H407,0)</f>
        <v>0</v>
      </c>
      <c r="AB407" s="4">
        <f>IF(L407=0,H407,0)</f>
        <v>0</v>
      </c>
      <c r="AC407" s="4"/>
      <c r="AD407" s="3"/>
      <c r="AE407" s="2" t="str">
        <f ca="1">IF(AND(N407&gt;1,(N407+$AE$3+O407)&lt;$B$3),$B$3-N407+1111111,".")</f>
        <v>.</v>
      </c>
      <c r="AF407" s="1" t="str">
        <f>IF(A407&gt;1,"Y","N")</f>
        <v>Y</v>
      </c>
      <c r="AG407" s="1" t="str">
        <f>IF(L407&gt;1,"Y","N")</f>
        <v>Y</v>
      </c>
      <c r="AH407" s="1" t="str">
        <f>IF(N407&gt;1,"Y","N")</f>
        <v>Y</v>
      </c>
      <c r="AI407" s="1" t="str">
        <f>IF(O407&gt;1,"Y","N")</f>
        <v>Y</v>
      </c>
      <c r="AJ407" s="1" t="str">
        <f>CONCATENATE(AF407,AG407,D407,AH407,AI407)</f>
        <v>YYx149xYY</v>
      </c>
    </row>
    <row r="408" spans="1:36" s="1" customFormat="1" x14ac:dyDescent="0.25">
      <c r="A408" s="31">
        <v>42765</v>
      </c>
      <c r="B408" s="24"/>
      <c r="C408" s="23" t="s">
        <v>335</v>
      </c>
      <c r="D408" s="22" t="s">
        <v>334</v>
      </c>
      <c r="E408" s="21">
        <v>0.14000000000000001</v>
      </c>
      <c r="G408" s="20"/>
      <c r="H408" s="19">
        <f>E408/0.03878</f>
        <v>3.6101083032490977</v>
      </c>
      <c r="I408" s="18">
        <f>J408/100*4</f>
        <v>1.32</v>
      </c>
      <c r="J408" s="17">
        <v>33</v>
      </c>
      <c r="K408" s="16">
        <f>IF(J408&gt;1,J408-H408-I408,0)</f>
        <v>28.069891696750901</v>
      </c>
      <c r="L408" s="15">
        <v>42797</v>
      </c>
      <c r="M408" s="14"/>
      <c r="N408" s="29">
        <v>43063</v>
      </c>
      <c r="O408" s="12">
        <v>43066</v>
      </c>
      <c r="P408" s="11" t="s">
        <v>842</v>
      </c>
      <c r="Q408" s="10"/>
      <c r="R408" s="10"/>
      <c r="S408" s="10"/>
      <c r="T408" s="10"/>
      <c r="U408" s="9"/>
      <c r="V408" s="8"/>
      <c r="W408" s="7">
        <v>1375</v>
      </c>
      <c r="X408" s="4"/>
      <c r="Y408" s="6">
        <v>33</v>
      </c>
      <c r="Z408" s="5">
        <f>IF(Y408&gt;0,Y408-J408,".")</f>
        <v>0</v>
      </c>
      <c r="AA408" s="4">
        <f>IF(J408=0,H408,0)</f>
        <v>0</v>
      </c>
      <c r="AB408" s="4">
        <f>IF(L408=0,H408,0)</f>
        <v>0</v>
      </c>
      <c r="AC408" s="4"/>
      <c r="AD408" s="3"/>
      <c r="AE408" s="2" t="str">
        <f ca="1">IF(AND(N408&gt;1,(N408+$AE$3+O408)&lt;$B$3),$B$3-N408+1111111,".")</f>
        <v>.</v>
      </c>
      <c r="AF408" s="1" t="str">
        <f>IF(A408&gt;1,"Y","N")</f>
        <v>Y</v>
      </c>
      <c r="AG408" s="1" t="str">
        <f>IF(L408&gt;1,"Y","N")</f>
        <v>Y</v>
      </c>
      <c r="AH408" s="1" t="str">
        <f>IF(N408&gt;1,"Y","N")</f>
        <v>Y</v>
      </c>
      <c r="AI408" s="1" t="str">
        <f>IF(O408&gt;1,"Y","N")</f>
        <v>Y</v>
      </c>
      <c r="AJ408" s="1" t="str">
        <f>CONCATENATE(AF408,AG408,D408,AH408,AI408)</f>
        <v>YYx149xYY</v>
      </c>
    </row>
    <row r="409" spans="1:36" s="1" customFormat="1" x14ac:dyDescent="0.25">
      <c r="A409" s="31">
        <v>42765</v>
      </c>
      <c r="B409" s="24"/>
      <c r="C409" s="23" t="s">
        <v>335</v>
      </c>
      <c r="D409" s="22" t="s">
        <v>334</v>
      </c>
      <c r="E409" s="21">
        <v>0.14000000000000001</v>
      </c>
      <c r="G409" s="20"/>
      <c r="H409" s="19">
        <f>E409/0.03878</f>
        <v>3.6101083032490977</v>
      </c>
      <c r="I409" s="18">
        <f>J409/100*4</f>
        <v>1.32</v>
      </c>
      <c r="J409" s="17">
        <v>33</v>
      </c>
      <c r="K409" s="16">
        <f>IF(J409&gt;1,J409-H409-I409,0)</f>
        <v>28.069891696750901</v>
      </c>
      <c r="L409" s="15">
        <v>42797</v>
      </c>
      <c r="M409" s="14"/>
      <c r="N409" s="29">
        <v>43065</v>
      </c>
      <c r="O409" s="12">
        <v>43066</v>
      </c>
      <c r="P409" s="11" t="s">
        <v>799</v>
      </c>
      <c r="Q409" s="10"/>
      <c r="R409" s="10"/>
      <c r="S409" s="10"/>
      <c r="T409" s="10"/>
      <c r="U409" s="9"/>
      <c r="V409" s="8"/>
      <c r="W409" s="7">
        <v>1382</v>
      </c>
      <c r="X409" s="4"/>
      <c r="Y409" s="6">
        <v>33</v>
      </c>
      <c r="Z409" s="5">
        <f>IF(Y409&gt;0,Y409-J409,".")</f>
        <v>0</v>
      </c>
      <c r="AA409" s="4">
        <f>IF(J409=0,H409,0)</f>
        <v>0</v>
      </c>
      <c r="AB409" s="4">
        <f>IF(L409=0,H409,0)</f>
        <v>0</v>
      </c>
      <c r="AC409" s="4"/>
      <c r="AD409" s="3"/>
      <c r="AE409" s="2" t="str">
        <f ca="1">IF(AND(N409&gt;1,(N409+$AE$3+O409)&lt;$B$3),$B$3-N409+1111111,".")</f>
        <v>.</v>
      </c>
      <c r="AF409" s="1" t="str">
        <f>IF(A409&gt;1,"Y","N")</f>
        <v>Y</v>
      </c>
      <c r="AG409" s="1" t="str">
        <f>IF(L409&gt;1,"Y","N")</f>
        <v>Y</v>
      </c>
      <c r="AH409" s="1" t="str">
        <f>IF(N409&gt;1,"Y","N")</f>
        <v>Y</v>
      </c>
      <c r="AI409" s="1" t="str">
        <f>IF(O409&gt;1,"Y","N")</f>
        <v>Y</v>
      </c>
      <c r="AJ409" s="1" t="str">
        <f>CONCATENATE(AF409,AG409,D409,AH409,AI409)</f>
        <v>YYx149xYY</v>
      </c>
    </row>
    <row r="410" spans="1:36" s="1" customFormat="1" x14ac:dyDescent="0.25">
      <c r="A410" s="31">
        <v>42765</v>
      </c>
      <c r="B410" s="24"/>
      <c r="C410" s="23" t="s">
        <v>335</v>
      </c>
      <c r="D410" s="22" t="s">
        <v>334</v>
      </c>
      <c r="E410" s="21">
        <v>0.14000000000000001</v>
      </c>
      <c r="G410" s="20"/>
      <c r="H410" s="19">
        <f>E410/0.03878</f>
        <v>3.6101083032490977</v>
      </c>
      <c r="I410" s="18">
        <f>J410/100*4</f>
        <v>1.32</v>
      </c>
      <c r="J410" s="17">
        <v>33</v>
      </c>
      <c r="K410" s="16">
        <f>IF(J410&gt;1,J410-H410-I410,0)</f>
        <v>28.069891696750901</v>
      </c>
      <c r="L410" s="15">
        <v>42797</v>
      </c>
      <c r="M410" s="14"/>
      <c r="N410" s="29">
        <v>43065</v>
      </c>
      <c r="O410" s="12">
        <v>43066</v>
      </c>
      <c r="P410" s="11" t="s">
        <v>799</v>
      </c>
      <c r="Q410" s="10"/>
      <c r="R410" s="10"/>
      <c r="S410" s="10"/>
      <c r="T410" s="10"/>
      <c r="U410" s="9"/>
      <c r="V410" s="8"/>
      <c r="W410" s="7">
        <v>1382</v>
      </c>
      <c r="X410" s="4"/>
      <c r="Y410" s="6">
        <v>33</v>
      </c>
      <c r="Z410" s="5">
        <f>IF(Y410&gt;0,Y410-J410,".")</f>
        <v>0</v>
      </c>
      <c r="AA410" s="4">
        <f>IF(J410=0,H410,0)</f>
        <v>0</v>
      </c>
      <c r="AB410" s="4">
        <f>IF(L410=0,H410,0)</f>
        <v>0</v>
      </c>
      <c r="AC410" s="4"/>
      <c r="AD410" s="3"/>
      <c r="AE410" s="2" t="str">
        <f ca="1">IF(AND(N410&gt;1,(N410+$AE$3+O410)&lt;$B$3),$B$3-N410+1111111,".")</f>
        <v>.</v>
      </c>
      <c r="AF410" s="1" t="str">
        <f>IF(A410&gt;1,"Y","N")</f>
        <v>Y</v>
      </c>
      <c r="AG410" s="1" t="str">
        <f>IF(L410&gt;1,"Y","N")</f>
        <v>Y</v>
      </c>
      <c r="AH410" s="1" t="str">
        <f>IF(N410&gt;1,"Y","N")</f>
        <v>Y</v>
      </c>
      <c r="AI410" s="1" t="str">
        <f>IF(O410&gt;1,"Y","N")</f>
        <v>Y</v>
      </c>
      <c r="AJ410" s="1" t="str">
        <f>CONCATENATE(AF410,AG410,D410,AH410,AI410)</f>
        <v>YYx149xYY</v>
      </c>
    </row>
    <row r="411" spans="1:36" s="1" customFormat="1" x14ac:dyDescent="0.25">
      <c r="A411" s="31">
        <v>42765</v>
      </c>
      <c r="B411" s="24"/>
      <c r="C411" s="23" t="s">
        <v>335</v>
      </c>
      <c r="D411" s="22" t="s">
        <v>334</v>
      </c>
      <c r="E411" s="21">
        <v>0.14000000000000001</v>
      </c>
      <c r="G411" s="20"/>
      <c r="H411" s="19">
        <f>E411/0.03878</f>
        <v>3.6101083032490977</v>
      </c>
      <c r="I411" s="18">
        <f>J411/100*4</f>
        <v>1.32</v>
      </c>
      <c r="J411" s="17">
        <v>33</v>
      </c>
      <c r="K411" s="16">
        <f>IF(J411&gt;1,J411-H411-I411,0)</f>
        <v>28.069891696750901</v>
      </c>
      <c r="L411" s="15">
        <v>42797</v>
      </c>
      <c r="M411" s="14"/>
      <c r="N411" s="29">
        <v>43075</v>
      </c>
      <c r="O411" s="12">
        <v>43075</v>
      </c>
      <c r="P411" s="11" t="s">
        <v>547</v>
      </c>
      <c r="Q411" s="10" t="s">
        <v>550</v>
      </c>
      <c r="R411" s="10" t="s">
        <v>549</v>
      </c>
      <c r="S411" s="10" t="s">
        <v>548</v>
      </c>
      <c r="T411" s="10"/>
      <c r="U411" s="9">
        <v>6916037493</v>
      </c>
      <c r="V411" s="8"/>
      <c r="W411" s="7">
        <v>1427</v>
      </c>
      <c r="X411" s="4"/>
      <c r="Y411" s="6">
        <v>33</v>
      </c>
      <c r="Z411" s="5">
        <f>IF(Y411&gt;0,Y411-J411,".")</f>
        <v>0</v>
      </c>
      <c r="AA411" s="4">
        <f>IF(J411=0,H411,0)</f>
        <v>0</v>
      </c>
      <c r="AB411" s="4">
        <f>IF(L411=0,H411,0)</f>
        <v>0</v>
      </c>
      <c r="AC411" s="4"/>
      <c r="AD411" s="3"/>
      <c r="AE411" s="2" t="str">
        <f ca="1">IF(AND(N411&gt;1,(N411+$AE$3+O411)&lt;$B$3),$B$3-N411+1111111,".")</f>
        <v>.</v>
      </c>
      <c r="AF411" s="1" t="str">
        <f>IF(A411&gt;1,"Y","N")</f>
        <v>Y</v>
      </c>
      <c r="AG411" s="1" t="str">
        <f>IF(L411&gt;1,"Y","N")</f>
        <v>Y</v>
      </c>
      <c r="AH411" s="1" t="str">
        <f>IF(N411&gt;1,"Y","N")</f>
        <v>Y</v>
      </c>
      <c r="AI411" s="1" t="str">
        <f>IF(O411&gt;1,"Y","N")</f>
        <v>Y</v>
      </c>
      <c r="AJ411" s="1" t="str">
        <f>CONCATENATE(AF411,AG411,D411,AH411,AI411)</f>
        <v>YYx149xYY</v>
      </c>
    </row>
    <row r="412" spans="1:36" s="1" customFormat="1" x14ac:dyDescent="0.25">
      <c r="A412" s="31">
        <v>42765</v>
      </c>
      <c r="B412" s="24"/>
      <c r="C412" s="23" t="s">
        <v>335</v>
      </c>
      <c r="D412" s="22" t="s">
        <v>334</v>
      </c>
      <c r="E412" s="21">
        <v>0.14000000000000001</v>
      </c>
      <c r="G412" s="20"/>
      <c r="H412" s="19">
        <f>E412/0.03878</f>
        <v>3.6101083032490977</v>
      </c>
      <c r="I412" s="18">
        <f>J412/100*4</f>
        <v>1.32</v>
      </c>
      <c r="J412" s="17">
        <v>33</v>
      </c>
      <c r="K412" s="16">
        <f>IF(J412&gt;1,J412-H412-I412,0)</f>
        <v>28.069891696750901</v>
      </c>
      <c r="L412" s="15">
        <v>42797</v>
      </c>
      <c r="M412" s="14"/>
      <c r="N412" s="29">
        <v>43082</v>
      </c>
      <c r="O412" s="12">
        <v>43084</v>
      </c>
      <c r="P412" s="11" t="s">
        <v>333</v>
      </c>
      <c r="Q412" s="10"/>
      <c r="R412" s="10"/>
      <c r="S412" s="10"/>
      <c r="T412" s="10"/>
      <c r="U412" s="9"/>
      <c r="V412" s="8"/>
      <c r="W412" s="7">
        <v>1463</v>
      </c>
      <c r="X412" s="4"/>
      <c r="Y412" s="6">
        <v>33</v>
      </c>
      <c r="Z412" s="5">
        <f>IF(Y412&gt;0,Y412-J412,".")</f>
        <v>0</v>
      </c>
      <c r="AA412" s="4">
        <f>IF(J412=0,H412,0)</f>
        <v>0</v>
      </c>
      <c r="AB412" s="4">
        <f>IF(L412=0,H412,0)</f>
        <v>0</v>
      </c>
      <c r="AC412" s="4"/>
      <c r="AD412" s="3"/>
      <c r="AE412" s="2" t="str">
        <f ca="1">IF(AND(N412&gt;1,(N412+$AE$3+O412)&lt;$B$3),$B$3-N412+1111111,".")</f>
        <v>.</v>
      </c>
      <c r="AF412" s="1" t="str">
        <f>IF(A412&gt;1,"Y","N")</f>
        <v>Y</v>
      </c>
      <c r="AG412" s="1" t="str">
        <f>IF(L412&gt;1,"Y","N")</f>
        <v>Y</v>
      </c>
      <c r="AH412" s="1" t="str">
        <f>IF(N412&gt;1,"Y","N")</f>
        <v>Y</v>
      </c>
      <c r="AI412" s="1" t="str">
        <f>IF(O412&gt;1,"Y","N")</f>
        <v>Y</v>
      </c>
      <c r="AJ412" s="1" t="str">
        <f>CONCATENATE(AF412,AG412,D412,AH412,AI412)</f>
        <v>YYx149xYY</v>
      </c>
    </row>
    <row r="413" spans="1:36" s="1" customFormat="1" x14ac:dyDescent="0.25">
      <c r="A413" s="31">
        <v>42751</v>
      </c>
      <c r="B413" s="24"/>
      <c r="C413" s="23" t="s">
        <v>247</v>
      </c>
      <c r="D413" s="22" t="s">
        <v>246</v>
      </c>
      <c r="E413" s="21">
        <v>0.7</v>
      </c>
      <c r="G413" s="20"/>
      <c r="H413" s="19">
        <f>E413/0.03821</f>
        <v>18.319811567652444</v>
      </c>
      <c r="I413" s="18">
        <f>J413/100*4</f>
        <v>1.32</v>
      </c>
      <c r="J413" s="17">
        <v>33</v>
      </c>
      <c r="K413" s="16">
        <f>IF(J413&gt;1,J413-H413-I413,0)</f>
        <v>13.360188432347556</v>
      </c>
      <c r="L413" s="15">
        <v>42777</v>
      </c>
      <c r="M413" s="14"/>
      <c r="N413" s="29">
        <v>43087</v>
      </c>
      <c r="O413" s="12">
        <v>43087</v>
      </c>
      <c r="P413" s="11" t="s">
        <v>215</v>
      </c>
      <c r="Q413" s="10"/>
      <c r="R413" s="10"/>
      <c r="S413" s="10"/>
      <c r="T413" s="10"/>
      <c r="U413" s="9"/>
      <c r="V413" s="8"/>
      <c r="W413" s="7">
        <v>1480</v>
      </c>
      <c r="X413" s="4"/>
      <c r="Y413" s="6">
        <v>33</v>
      </c>
      <c r="Z413" s="5">
        <f>IF(Y413&gt;0,Y413-J413,".")</f>
        <v>0</v>
      </c>
      <c r="AA413" s="4">
        <f>IF(J413=0,H413,0)</f>
        <v>0</v>
      </c>
      <c r="AB413" s="4">
        <f>IF(L413=0,H413,0)</f>
        <v>0</v>
      </c>
      <c r="AC413" s="4"/>
      <c r="AD413" s="3"/>
      <c r="AE413" s="2" t="str">
        <f ca="1">IF(AND(N413&gt;1,(N413+$AE$3+O413)&lt;$B$3),$B$3-N413+1111111,".")</f>
        <v>.</v>
      </c>
      <c r="AF413" s="1" t="str">
        <f>IF(A413&gt;1,"Y","N")</f>
        <v>Y</v>
      </c>
      <c r="AG413" s="1" t="str">
        <f>IF(L413&gt;1,"Y","N")</f>
        <v>Y</v>
      </c>
      <c r="AH413" s="1" t="str">
        <f>IF(N413&gt;1,"Y","N")</f>
        <v>Y</v>
      </c>
      <c r="AI413" s="1" t="str">
        <f>IF(O413&gt;1,"Y","N")</f>
        <v>Y</v>
      </c>
      <c r="AJ413" s="1" t="str">
        <f>CONCATENATE(AF413,AG413,D413,AH413,AI413)</f>
        <v>YYx530xYY</v>
      </c>
    </row>
    <row r="414" spans="1:36" s="1" customFormat="1" x14ac:dyDescent="0.25">
      <c r="A414" s="31">
        <v>42751</v>
      </c>
      <c r="B414" s="24"/>
      <c r="C414" s="23" t="s">
        <v>247</v>
      </c>
      <c r="D414" s="22" t="s">
        <v>246</v>
      </c>
      <c r="E414" s="21">
        <v>0.7</v>
      </c>
      <c r="G414" s="20"/>
      <c r="H414" s="19">
        <f>E414/0.03821</f>
        <v>18.319811567652444</v>
      </c>
      <c r="I414" s="18">
        <f>J414/100*4</f>
        <v>1.32</v>
      </c>
      <c r="J414" s="17">
        <v>33</v>
      </c>
      <c r="K414" s="16">
        <f>IF(J414&gt;1,J414-H414-I414,0)</f>
        <v>13.360188432347556</v>
      </c>
      <c r="L414" s="15">
        <v>42777</v>
      </c>
      <c r="M414" s="14"/>
      <c r="N414" s="29">
        <v>43087</v>
      </c>
      <c r="O414" s="12">
        <v>43087</v>
      </c>
      <c r="P414" s="11" t="s">
        <v>215</v>
      </c>
      <c r="Q414" s="10"/>
      <c r="R414" s="10"/>
      <c r="S414" s="10"/>
      <c r="T414" s="10"/>
      <c r="U414" s="9"/>
      <c r="V414" s="8"/>
      <c r="W414" s="7">
        <v>1480</v>
      </c>
      <c r="X414" s="4"/>
      <c r="Y414" s="6">
        <v>33</v>
      </c>
      <c r="Z414" s="5">
        <f>IF(Y414&gt;0,Y414-J414,".")</f>
        <v>0</v>
      </c>
      <c r="AA414" s="4">
        <f>IF(J414=0,H414,0)</f>
        <v>0</v>
      </c>
      <c r="AB414" s="4">
        <f>IF(L414=0,H414,0)</f>
        <v>0</v>
      </c>
      <c r="AC414" s="4"/>
      <c r="AD414" s="3"/>
      <c r="AE414" s="2" t="str">
        <f ca="1">IF(AND(N414&gt;1,(N414+$AE$3+O414)&lt;$B$3),$B$3-N414+1111111,".")</f>
        <v>.</v>
      </c>
      <c r="AF414" s="1" t="str">
        <f>IF(A414&gt;1,"Y","N")</f>
        <v>Y</v>
      </c>
      <c r="AG414" s="1" t="str">
        <f>IF(L414&gt;1,"Y","N")</f>
        <v>Y</v>
      </c>
      <c r="AH414" s="1" t="str">
        <f>IF(N414&gt;1,"Y","N")</f>
        <v>Y</v>
      </c>
      <c r="AI414" s="1" t="str">
        <f>IF(O414&gt;1,"Y","N")</f>
        <v>Y</v>
      </c>
      <c r="AJ414" s="1" t="str">
        <f>CONCATENATE(AF414,AG414,D414,AH414,AI414)</f>
        <v>YYx530xYY</v>
      </c>
    </row>
    <row r="415" spans="1:36" s="1" customFormat="1" x14ac:dyDescent="0.25">
      <c r="A415" s="31">
        <v>42751</v>
      </c>
      <c r="B415" s="24"/>
      <c r="C415" s="23" t="s">
        <v>247</v>
      </c>
      <c r="D415" s="22" t="s">
        <v>246</v>
      </c>
      <c r="E415" s="21">
        <v>0.7</v>
      </c>
      <c r="G415" s="20"/>
      <c r="H415" s="19">
        <f>E415/0.03821</f>
        <v>18.319811567652444</v>
      </c>
      <c r="I415" s="18">
        <f>J415/100*4</f>
        <v>1.32</v>
      </c>
      <c r="J415" s="17">
        <v>33</v>
      </c>
      <c r="K415" s="16">
        <f>IF(J415&gt;1,J415-H415-I415,0)</f>
        <v>13.360188432347556</v>
      </c>
      <c r="L415" s="15">
        <v>42777</v>
      </c>
      <c r="M415" s="14"/>
      <c r="N415" s="29">
        <v>43087</v>
      </c>
      <c r="O415" s="12">
        <v>43087</v>
      </c>
      <c r="P415" s="11" t="s">
        <v>215</v>
      </c>
      <c r="Q415" s="10"/>
      <c r="R415" s="10"/>
      <c r="S415" s="10"/>
      <c r="T415" s="10"/>
      <c r="U415" s="9"/>
      <c r="V415" s="8"/>
      <c r="W415" s="7">
        <v>1480</v>
      </c>
      <c r="X415" s="4"/>
      <c r="Y415" s="6">
        <v>33</v>
      </c>
      <c r="Z415" s="5">
        <f>IF(Y415&gt;0,Y415-J415,".")</f>
        <v>0</v>
      </c>
      <c r="AA415" s="4">
        <f>IF(J415=0,H415,0)</f>
        <v>0</v>
      </c>
      <c r="AB415" s="4">
        <f>IF(L415=0,H415,0)</f>
        <v>0</v>
      </c>
      <c r="AC415" s="4"/>
      <c r="AD415" s="3"/>
      <c r="AE415" s="2" t="str">
        <f ca="1">IF(AND(N415&gt;1,(N415+$AE$3+O415)&lt;$B$3),$B$3-N415+1111111,".")</f>
        <v>.</v>
      </c>
      <c r="AF415" s="1" t="str">
        <f>IF(A415&gt;1,"Y","N")</f>
        <v>Y</v>
      </c>
      <c r="AG415" s="1" t="str">
        <f>IF(L415&gt;1,"Y","N")</f>
        <v>Y</v>
      </c>
      <c r="AH415" s="1" t="str">
        <f>IF(N415&gt;1,"Y","N")</f>
        <v>Y</v>
      </c>
      <c r="AI415" s="1" t="str">
        <f>IF(O415&gt;1,"Y","N")</f>
        <v>Y</v>
      </c>
      <c r="AJ415" s="1" t="str">
        <f>CONCATENATE(AF415,AG415,D415,AH415,AI415)</f>
        <v>YYx530xYY</v>
      </c>
    </row>
    <row r="416" spans="1:36" s="1" customFormat="1" x14ac:dyDescent="0.25">
      <c r="A416" s="31">
        <v>42756</v>
      </c>
      <c r="B416" s="24"/>
      <c r="C416" s="23" t="s">
        <v>97</v>
      </c>
      <c r="D416" s="22" t="s">
        <v>96</v>
      </c>
      <c r="E416" s="21">
        <v>0.46160000000000001</v>
      </c>
      <c r="G416" s="20"/>
      <c r="H416" s="19">
        <f>E416/0.03865</f>
        <v>11.94307891332471</v>
      </c>
      <c r="I416" s="18">
        <f>J416/100*4</f>
        <v>1.32</v>
      </c>
      <c r="J416" s="17">
        <v>33</v>
      </c>
      <c r="K416" s="16">
        <f>IF(J416&gt;1,J416-H416-I416,0)</f>
        <v>19.736921086675288</v>
      </c>
      <c r="L416" s="15">
        <v>42797</v>
      </c>
      <c r="M416" s="14"/>
      <c r="N416" s="29">
        <v>43095</v>
      </c>
      <c r="O416" s="12">
        <v>43095</v>
      </c>
      <c r="P416" s="11" t="s">
        <v>95</v>
      </c>
      <c r="Q416" s="10"/>
      <c r="R416" s="10"/>
      <c r="S416" s="10"/>
      <c r="T416" s="10"/>
      <c r="U416" s="9"/>
      <c r="V416" s="8"/>
      <c r="W416" s="7">
        <v>1502</v>
      </c>
      <c r="X416" s="4"/>
      <c r="Y416" s="6">
        <v>33</v>
      </c>
      <c r="Z416" s="5">
        <f>IF(Y416&gt;0,Y416-J416,".")</f>
        <v>0</v>
      </c>
      <c r="AA416" s="4">
        <f>IF(J416=0,H416,0)</f>
        <v>0</v>
      </c>
      <c r="AB416" s="4">
        <f>IF(L416=0,H416,0)</f>
        <v>0</v>
      </c>
      <c r="AC416" s="4"/>
      <c r="AD416" s="3"/>
      <c r="AE416" s="2" t="str">
        <f ca="1">IF(AND(N416&gt;1,(N416+$AE$3+O416)&lt;$B$3),$B$3-N416+1111111,".")</f>
        <v>.</v>
      </c>
      <c r="AF416" s="1" t="str">
        <f>IF(A416&gt;1,"Y","N")</f>
        <v>Y</v>
      </c>
      <c r="AG416" s="1" t="str">
        <f>IF(L416&gt;1,"Y","N")</f>
        <v>Y</v>
      </c>
      <c r="AH416" s="1" t="str">
        <f>IF(N416&gt;1,"Y","N")</f>
        <v>Y</v>
      </c>
      <c r="AI416" s="1" t="str">
        <f>IF(O416&gt;1,"Y","N")</f>
        <v>Y</v>
      </c>
      <c r="AJ416" s="1" t="str">
        <f>CONCATENATE(AF416,AG416,D416,AH416,AI416)</f>
        <v>YYx101xYY</v>
      </c>
    </row>
    <row r="417" spans="1:50" s="1" customFormat="1" x14ac:dyDescent="0.25">
      <c r="A417" s="28">
        <v>41935</v>
      </c>
      <c r="B417" s="27"/>
      <c r="C417" s="23" t="s">
        <v>6624</v>
      </c>
      <c r="D417" s="22" t="s">
        <v>6623</v>
      </c>
      <c r="E417" s="21">
        <v>0.29899999999999999</v>
      </c>
      <c r="G417" s="20"/>
      <c r="H417" s="19">
        <f>E417/0.0498205</f>
        <v>6.001545548519184</v>
      </c>
      <c r="I417" s="18">
        <f>J417/100*4</f>
        <v>0.68</v>
      </c>
      <c r="J417" s="17">
        <v>17</v>
      </c>
      <c r="K417" s="16">
        <f>IF(J417&gt;1,J417-H417-I417,0)</f>
        <v>10.318454451480816</v>
      </c>
      <c r="L417" s="15">
        <v>41959</v>
      </c>
      <c r="M417" s="14"/>
      <c r="N417" s="29">
        <v>42745</v>
      </c>
      <c r="O417" s="12">
        <v>42746</v>
      </c>
      <c r="P417" s="11" t="s">
        <v>6780</v>
      </c>
      <c r="Q417" s="10" t="s">
        <v>6779</v>
      </c>
      <c r="R417" s="10" t="s">
        <v>6778</v>
      </c>
      <c r="S417" s="10" t="s">
        <v>6777</v>
      </c>
      <c r="T417" s="10"/>
      <c r="U417" s="9">
        <v>6671079110</v>
      </c>
      <c r="V417" s="8"/>
      <c r="W417" s="7">
        <v>71</v>
      </c>
      <c r="X417" s="4"/>
      <c r="Y417" s="6">
        <v>34</v>
      </c>
      <c r="Z417" s="5">
        <f>IF(Y417&gt;0,Y417-J417,".")</f>
        <v>17</v>
      </c>
      <c r="AA417" s="4">
        <f>IF(J417=0,H417,0)</f>
        <v>0</v>
      </c>
      <c r="AB417" s="4">
        <f>IF(L417=0,H417,0)</f>
        <v>0</v>
      </c>
      <c r="AC417" s="4"/>
      <c r="AD417" s="3"/>
      <c r="AE417" s="2" t="str">
        <f ca="1">IF(AND(N417&gt;1,(N417+$AE$3+O417)&lt;$B$3),$B$3-N417+1111111,".")</f>
        <v>.</v>
      </c>
      <c r="AF417" s="1" t="str">
        <f>IF(A417&gt;1,"Y","N")</f>
        <v>Y</v>
      </c>
      <c r="AG417" s="1" t="str">
        <f>IF(L417&gt;1,"Y","N")</f>
        <v>Y</v>
      </c>
      <c r="AH417" s="1" t="str">
        <f>IF(N417&gt;1,"Y","N")</f>
        <v>Y</v>
      </c>
      <c r="AI417" s="1" t="str">
        <f>IF(O417&gt;1,"Y","N")</f>
        <v>Y</v>
      </c>
      <c r="AJ417" s="1" t="str">
        <f>CONCATENATE(AF417,AG417,D417,AH417,AI417)</f>
        <v>YYx455xYY</v>
      </c>
    </row>
    <row r="418" spans="1:50" s="1" customFormat="1" x14ac:dyDescent="0.25">
      <c r="A418" s="31">
        <v>42755</v>
      </c>
      <c r="B418" s="24"/>
      <c r="C418" s="23" t="s">
        <v>4423</v>
      </c>
      <c r="D418" s="22" t="s">
        <v>186</v>
      </c>
      <c r="E418" s="21"/>
      <c r="G418" s="20"/>
      <c r="H418" s="19">
        <f>E418/0.03878</f>
        <v>0</v>
      </c>
      <c r="I418" s="18">
        <f>J418/100*4</f>
        <v>0.76</v>
      </c>
      <c r="J418" s="17">
        <v>19</v>
      </c>
      <c r="K418" s="16">
        <f>IF(J418&gt;1,J418-H418-I418,0)</f>
        <v>18.239999999999998</v>
      </c>
      <c r="L418" s="15">
        <v>42764</v>
      </c>
      <c r="M418" s="14"/>
      <c r="N418" s="29">
        <v>42775</v>
      </c>
      <c r="O418" s="12">
        <v>42778</v>
      </c>
      <c r="P418" s="11" t="s">
        <v>6065</v>
      </c>
      <c r="Q418" s="10" t="s">
        <v>6064</v>
      </c>
      <c r="R418" s="10" t="s">
        <v>6063</v>
      </c>
      <c r="S418" s="10" t="s">
        <v>482</v>
      </c>
      <c r="T418" s="10"/>
      <c r="U418" s="9">
        <v>6706407102</v>
      </c>
      <c r="V418" s="8"/>
      <c r="W418" s="7">
        <v>236</v>
      </c>
      <c r="X418" s="4"/>
      <c r="Y418" s="6">
        <v>34</v>
      </c>
      <c r="Z418" s="5">
        <f>IF(Y418&gt;0,Y418-J418,".")</f>
        <v>15</v>
      </c>
      <c r="AA418" s="4">
        <f>IF(J418=0,H418,0)</f>
        <v>0</v>
      </c>
      <c r="AB418" s="4">
        <f>IF(L418=0,H418,0)</f>
        <v>0</v>
      </c>
      <c r="AC418" s="4"/>
      <c r="AD418" s="3"/>
      <c r="AE418" s="2" t="str">
        <f ca="1">IF(AND(N418&gt;1,(N418+$AE$3+O418)&lt;$B$3),$B$3-N418+1111111,".")</f>
        <v>.</v>
      </c>
      <c r="AF418" s="1" t="str">
        <f>IF(A418&gt;1,"Y","N")</f>
        <v>Y</v>
      </c>
      <c r="AG418" s="1" t="str">
        <f>IF(L418&gt;1,"Y","N")</f>
        <v>Y</v>
      </c>
      <c r="AH418" s="1" t="str">
        <f>IF(N418&gt;1,"Y","N")</f>
        <v>Y</v>
      </c>
      <c r="AI418" s="1" t="str">
        <f>IF(O418&gt;1,"Y","N")</f>
        <v>Y</v>
      </c>
      <c r="AJ418" s="1" t="str">
        <f>CONCATENATE(AF418,AG418,D418,AH418,AI418)</f>
        <v>YYx168xYY</v>
      </c>
    </row>
    <row r="419" spans="1:50" s="1" customFormat="1" x14ac:dyDescent="0.25">
      <c r="A419" s="31">
        <v>42671</v>
      </c>
      <c r="B419" s="24"/>
      <c r="C419" s="23" t="s">
        <v>412</v>
      </c>
      <c r="D419" s="22" t="s">
        <v>411</v>
      </c>
      <c r="E419" s="21">
        <v>0.15</v>
      </c>
      <c r="G419" s="20"/>
      <c r="H419" s="19">
        <f>E419/0.03988</f>
        <v>3.7612838515546638</v>
      </c>
      <c r="I419" s="18">
        <f>J419/100*4</f>
        <v>0.6</v>
      </c>
      <c r="J419" s="17">
        <v>15</v>
      </c>
      <c r="K419" s="16">
        <f>IF(J419&gt;1,J419-H419-I419,0)</f>
        <v>10.638716148445337</v>
      </c>
      <c r="L419" s="15">
        <v>42697</v>
      </c>
      <c r="M419" s="14"/>
      <c r="N419" s="29">
        <v>42906</v>
      </c>
      <c r="O419" s="12">
        <v>42906</v>
      </c>
      <c r="P419" s="11" t="s">
        <v>3258</v>
      </c>
      <c r="Q419" s="10" t="s">
        <v>3261</v>
      </c>
      <c r="R419" s="10" t="s">
        <v>3260</v>
      </c>
      <c r="S419" s="10" t="s">
        <v>3259</v>
      </c>
      <c r="T419" s="10"/>
      <c r="U419" s="9">
        <v>6861865753</v>
      </c>
      <c r="V419" s="8"/>
      <c r="W419" s="7">
        <v>865</v>
      </c>
      <c r="X419" s="4"/>
      <c r="Y419" s="6">
        <v>34</v>
      </c>
      <c r="Z419" s="5">
        <f>IF(Y419&gt;0,Y419-J419,".")</f>
        <v>19</v>
      </c>
      <c r="AA419" s="4">
        <f>IF(J419=0,H419,0)</f>
        <v>0</v>
      </c>
      <c r="AB419" s="4">
        <f>IF(L419=0,H419,0)</f>
        <v>0</v>
      </c>
      <c r="AC419" s="4"/>
      <c r="AD419" s="3"/>
      <c r="AE419" s="2" t="str">
        <f ca="1">IF(AND(N419&gt;1,(N419+$AE$3+O419)&lt;$B$3),$B$3-N419+1111111,".")</f>
        <v>.</v>
      </c>
      <c r="AF419" s="1" t="str">
        <f>IF(A419&gt;1,"Y","N")</f>
        <v>Y</v>
      </c>
      <c r="AG419" s="1" t="str">
        <f>IF(L419&gt;1,"Y","N")</f>
        <v>Y</v>
      </c>
      <c r="AH419" s="1" t="str">
        <f>IF(N419&gt;1,"Y","N")</f>
        <v>Y</v>
      </c>
      <c r="AI419" s="1" t="str">
        <f>IF(O419&gt;1,"Y","N")</f>
        <v>Y</v>
      </c>
      <c r="AJ419" s="1" t="str">
        <f>CONCATENATE(AF419,AG419,D419,AH419,AI419)</f>
        <v>YYx259xYY</v>
      </c>
    </row>
    <row r="420" spans="1:50" s="1" customFormat="1" x14ac:dyDescent="0.25">
      <c r="A420" s="31">
        <v>42811</v>
      </c>
      <c r="B420" s="24"/>
      <c r="C420" s="23" t="s">
        <v>368</v>
      </c>
      <c r="D420" s="22" t="s">
        <v>367</v>
      </c>
      <c r="E420" s="21">
        <v>0.114</v>
      </c>
      <c r="G420" s="20"/>
      <c r="H420" s="19">
        <f>E420/0.038689</f>
        <v>2.9465739615911501</v>
      </c>
      <c r="I420" s="18">
        <f>J420/100*4</f>
        <v>0.6</v>
      </c>
      <c r="J420" s="17">
        <v>15</v>
      </c>
      <c r="K420" s="16">
        <f>IF(J420&gt;1,J420-H420-I420,0)</f>
        <v>11.45342603840885</v>
      </c>
      <c r="L420" s="15">
        <v>42833</v>
      </c>
      <c r="M420" s="14"/>
      <c r="N420" s="29">
        <v>43082</v>
      </c>
      <c r="O420" s="12">
        <v>43082</v>
      </c>
      <c r="P420" s="11" t="s">
        <v>366</v>
      </c>
      <c r="Q420" s="10" t="s">
        <v>371</v>
      </c>
      <c r="R420" s="10" t="s">
        <v>370</v>
      </c>
      <c r="S420" s="10" t="s">
        <v>369</v>
      </c>
      <c r="T420" s="10"/>
      <c r="U420" s="9">
        <v>6910091740</v>
      </c>
      <c r="V420" s="8"/>
      <c r="W420" s="7">
        <v>1458</v>
      </c>
      <c r="X420" s="4"/>
      <c r="Y420" s="6">
        <v>34</v>
      </c>
      <c r="Z420" s="5">
        <f>IF(Y420&gt;0,Y420-J420,".")</f>
        <v>19</v>
      </c>
      <c r="AA420" s="4">
        <f>IF(J420=0,H420,0)</f>
        <v>0</v>
      </c>
      <c r="AB420" s="4">
        <f>IF(L420=0,H420,0)</f>
        <v>0</v>
      </c>
      <c r="AC420" s="4"/>
      <c r="AD420" s="3"/>
      <c r="AE420" s="2" t="str">
        <f ca="1">IF(AND(N420&gt;1,(N420+$AE$3+O420)&lt;$B$3),$B$3-N420+1111111,".")</f>
        <v>.</v>
      </c>
      <c r="AF420" s="1" t="str">
        <f>IF(A420&gt;1,"Y","N")</f>
        <v>Y</v>
      </c>
      <c r="AG420" s="1" t="str">
        <f>IF(L420&gt;1,"Y","N")</f>
        <v>Y</v>
      </c>
      <c r="AH420" s="1" t="str">
        <f>IF(N420&gt;1,"Y","N")</f>
        <v>Y</v>
      </c>
      <c r="AI420" s="1" t="str">
        <f>IF(O420&gt;1,"Y","N")</f>
        <v>Y</v>
      </c>
      <c r="AJ420" s="1" t="str">
        <f>CONCATENATE(AF420,AG420,D420,AH420,AI420)</f>
        <v>YYx450xYY</v>
      </c>
    </row>
    <row r="421" spans="1:50" s="1" customFormat="1" x14ac:dyDescent="0.25">
      <c r="A421" s="28">
        <v>41703</v>
      </c>
      <c r="B421" s="27" t="s">
        <v>2764</v>
      </c>
      <c r="C421" s="23" t="s">
        <v>2763</v>
      </c>
      <c r="D421" s="22" t="s">
        <v>2762</v>
      </c>
      <c r="E421" s="21">
        <v>0.1</v>
      </c>
      <c r="G421" s="20"/>
      <c r="H421" s="19">
        <f>E421/0.02888</f>
        <v>3.4626038781163437</v>
      </c>
      <c r="I421" s="18">
        <f>J421/100*4</f>
        <v>0.72</v>
      </c>
      <c r="J421" s="17">
        <v>18</v>
      </c>
      <c r="K421" s="16">
        <f>IF(J421&gt;1,J421-H421-I421,0)</f>
        <v>13.817396121883656</v>
      </c>
      <c r="L421" s="15">
        <v>41721</v>
      </c>
      <c r="M421" s="14"/>
      <c r="N421" s="29">
        <v>42738</v>
      </c>
      <c r="O421" s="12">
        <v>42738</v>
      </c>
      <c r="P421" s="11" t="s">
        <v>6358</v>
      </c>
      <c r="Q421" s="10" t="s">
        <v>6357</v>
      </c>
      <c r="R421" s="10" t="s">
        <v>6356</v>
      </c>
      <c r="S421" s="10" t="s">
        <v>4929</v>
      </c>
      <c r="T421" s="10"/>
      <c r="U421" s="9" t="s">
        <v>6986</v>
      </c>
      <c r="V421" s="8"/>
      <c r="W421" s="7">
        <v>26</v>
      </c>
      <c r="X421" s="4"/>
      <c r="Y421" s="6">
        <v>35</v>
      </c>
      <c r="Z421" s="5">
        <f>IF(Y421&gt;0,Y421-J421,".")</f>
        <v>17</v>
      </c>
      <c r="AA421" s="4">
        <f>IF(J421=0,H421,0)</f>
        <v>0</v>
      </c>
      <c r="AB421" s="4">
        <f>IF(L421=0,H421,0)</f>
        <v>0</v>
      </c>
      <c r="AC421" s="4"/>
      <c r="AD421" s="3"/>
      <c r="AE421" s="2" t="str">
        <f ca="1">IF(AND(N421&gt;1,(N421+$AE$3+O421)&lt;$B$3),$B$3-N421+1111111,".")</f>
        <v>.</v>
      </c>
      <c r="AF421" s="1" t="str">
        <f>IF(A421&gt;1,"Y","N")</f>
        <v>Y</v>
      </c>
      <c r="AG421" s="1" t="str">
        <f>IF(L421&gt;1,"Y","N")</f>
        <v>Y</v>
      </c>
      <c r="AH421" s="1" t="str">
        <f>IF(N421&gt;1,"Y","N")</f>
        <v>Y</v>
      </c>
      <c r="AI421" s="1" t="str">
        <f>IF(O421&gt;1,"Y","N")</f>
        <v>Y</v>
      </c>
      <c r="AJ421" s="1" t="str">
        <f>CONCATENATE(AF421,AG421,D421,AH421,AI421)</f>
        <v>YYx379xYY</v>
      </c>
    </row>
    <row r="422" spans="1:50" s="1" customFormat="1" x14ac:dyDescent="0.25">
      <c r="A422" s="31">
        <v>42742</v>
      </c>
      <c r="B422" s="24"/>
      <c r="C422" s="23" t="s">
        <v>6670</v>
      </c>
      <c r="D422" s="22"/>
      <c r="E422" s="21"/>
      <c r="G422" s="20"/>
      <c r="H422" s="19">
        <f>E422/0.03821</f>
        <v>0</v>
      </c>
      <c r="I422" s="18">
        <f>J422/100*4</f>
        <v>1.4</v>
      </c>
      <c r="J422" s="17">
        <v>35</v>
      </c>
      <c r="K422" s="16">
        <f>IF(J422&gt;1,J422-H422-I422,0)</f>
        <v>33.6</v>
      </c>
      <c r="L422" s="15">
        <v>42748</v>
      </c>
      <c r="M422" s="14"/>
      <c r="N422" s="29">
        <v>42747</v>
      </c>
      <c r="O422" s="12">
        <v>42748</v>
      </c>
      <c r="P422" s="11" t="s">
        <v>6669</v>
      </c>
      <c r="Q422" s="10"/>
      <c r="R422" s="10"/>
      <c r="S422" s="10"/>
      <c r="T422" s="10"/>
      <c r="U422" s="9">
        <v>6671253373</v>
      </c>
      <c r="V422" s="8"/>
      <c r="W422" s="7">
        <v>92</v>
      </c>
      <c r="X422" s="4"/>
      <c r="Y422" s="6">
        <v>35</v>
      </c>
      <c r="Z422" s="5">
        <f>IF(Y422&gt;0,Y422-J422,".")</f>
        <v>0</v>
      </c>
      <c r="AA422" s="4">
        <f>IF(J422=0,H422,0)</f>
        <v>0</v>
      </c>
      <c r="AB422" s="4">
        <f>IF(L422=0,H422,0)</f>
        <v>0</v>
      </c>
      <c r="AC422" s="4"/>
      <c r="AD422" s="3"/>
      <c r="AE422" s="2" t="str">
        <f ca="1">IF(AND(N422&gt;1,(N422+$AE$3+O422)&lt;$B$3),$B$3-N422+1111111,".")</f>
        <v>.</v>
      </c>
      <c r="AF422" s="1" t="str">
        <f>IF(A422&gt;1,"Y","N")</f>
        <v>Y</v>
      </c>
      <c r="AG422" s="1" t="str">
        <f>IF(L422&gt;1,"Y","N")</f>
        <v>Y</v>
      </c>
      <c r="AH422" s="1" t="str">
        <f>IF(N422&gt;1,"Y","N")</f>
        <v>Y</v>
      </c>
      <c r="AI422" s="1" t="str">
        <f>IF(O422&gt;1,"Y","N")</f>
        <v>Y</v>
      </c>
      <c r="AJ422" s="1" t="str">
        <f>CONCATENATE(AF422,AG422,D422,AH422,AI422)</f>
        <v>YYYY</v>
      </c>
    </row>
    <row r="423" spans="1:50" s="1" customFormat="1" x14ac:dyDescent="0.25">
      <c r="A423" s="31">
        <v>42742</v>
      </c>
      <c r="B423" s="24"/>
      <c r="C423" s="23" t="s">
        <v>6670</v>
      </c>
      <c r="D423" s="22"/>
      <c r="E423" s="21"/>
      <c r="G423" s="20"/>
      <c r="H423" s="19">
        <f>E423/0.03821</f>
        <v>0</v>
      </c>
      <c r="I423" s="18">
        <f>J423/100*4</f>
        <v>1.4</v>
      </c>
      <c r="J423" s="17">
        <v>35</v>
      </c>
      <c r="K423" s="16">
        <f>IF(J423&gt;1,J423-H423-I423,0)</f>
        <v>33.6</v>
      </c>
      <c r="L423" s="15">
        <v>42748</v>
      </c>
      <c r="M423" s="14"/>
      <c r="N423" s="29">
        <v>42747</v>
      </c>
      <c r="O423" s="12">
        <v>42748</v>
      </c>
      <c r="P423" s="11" t="s">
        <v>6669</v>
      </c>
      <c r="Q423" s="10"/>
      <c r="R423" s="10"/>
      <c r="S423" s="10"/>
      <c r="T423" s="10"/>
      <c r="U423" s="9"/>
      <c r="V423" s="8"/>
      <c r="W423" s="7">
        <v>92</v>
      </c>
      <c r="X423" s="4"/>
      <c r="Y423" s="6">
        <v>35</v>
      </c>
      <c r="Z423" s="5">
        <f>IF(Y423&gt;0,Y423-J423,".")</f>
        <v>0</v>
      </c>
      <c r="AA423" s="4">
        <f>IF(J423=0,H423,0)</f>
        <v>0</v>
      </c>
      <c r="AB423" s="4">
        <f>IF(L423=0,H423,0)</f>
        <v>0</v>
      </c>
      <c r="AC423" s="4"/>
      <c r="AD423" s="3"/>
      <c r="AE423" s="2" t="str">
        <f ca="1">IF(AND(N423&gt;1,(N423+$AE$3+O423)&lt;$B$3),$B$3-N423+1111111,".")</f>
        <v>.</v>
      </c>
      <c r="AF423" s="1" t="str">
        <f>IF(A423&gt;1,"Y","N")</f>
        <v>Y</v>
      </c>
      <c r="AG423" s="1" t="str">
        <f>IF(L423&gt;1,"Y","N")</f>
        <v>Y</v>
      </c>
      <c r="AH423" s="1" t="str">
        <f>IF(N423&gt;1,"Y","N")</f>
        <v>Y</v>
      </c>
      <c r="AI423" s="1" t="str">
        <f>IF(O423&gt;1,"Y","N")</f>
        <v>Y</v>
      </c>
      <c r="AJ423" s="1" t="str">
        <f>CONCATENATE(AF423,AG423,D423,AH423,AI423)</f>
        <v>YYYY</v>
      </c>
    </row>
    <row r="424" spans="1:50" s="1" customFormat="1" x14ac:dyDescent="0.25">
      <c r="A424" s="31">
        <v>42410</v>
      </c>
      <c r="B424" s="24"/>
      <c r="C424" s="23" t="s">
        <v>2368</v>
      </c>
      <c r="D424" s="22" t="s">
        <v>2367</v>
      </c>
      <c r="E424" s="21">
        <v>0.88</v>
      </c>
      <c r="G424" s="20"/>
      <c r="H424" s="19">
        <f>E424/0.04011</f>
        <v>21.939665918723509</v>
      </c>
      <c r="I424" s="32">
        <f>J424/100*4</f>
        <v>1.4</v>
      </c>
      <c r="J424" s="17">
        <v>35</v>
      </c>
      <c r="K424" s="16">
        <f>IF(J424&gt;1,J424-H424-I424,0)</f>
        <v>11.66033408127649</v>
      </c>
      <c r="L424" s="15">
        <v>42435</v>
      </c>
      <c r="M424" s="14"/>
      <c r="N424" s="29">
        <v>42751</v>
      </c>
      <c r="O424" s="12">
        <v>42751</v>
      </c>
      <c r="P424" s="11" t="s">
        <v>6582</v>
      </c>
      <c r="Q424" s="10"/>
      <c r="R424" s="10"/>
      <c r="S424" s="10"/>
      <c r="T424" s="10"/>
      <c r="U424" s="9"/>
      <c r="V424" s="8"/>
      <c r="W424" s="7">
        <v>108</v>
      </c>
      <c r="X424" s="4"/>
      <c r="Y424" s="6">
        <v>35</v>
      </c>
      <c r="Z424" s="5">
        <f>IF(Y424&gt;0,Y424-J424,".")</f>
        <v>0</v>
      </c>
      <c r="AA424" s="4">
        <f>IF(J424=0,H424,0)</f>
        <v>0</v>
      </c>
      <c r="AB424" s="4">
        <f>IF(L424=0,H424,0)</f>
        <v>0</v>
      </c>
      <c r="AC424" s="4"/>
      <c r="AD424" s="3"/>
      <c r="AE424" s="2" t="str">
        <f ca="1">IF(AND(N424&gt;1,(N424+$AE$3+O424)&lt;$B$3),$B$3-N424+1111111,".")</f>
        <v>.</v>
      </c>
      <c r="AF424" s="1" t="str">
        <f>IF(A424&gt;1,"Y","N")</f>
        <v>Y</v>
      </c>
      <c r="AG424" s="1" t="str">
        <f>IF(L424&gt;1,"Y","N")</f>
        <v>Y</v>
      </c>
      <c r="AH424" s="1" t="str">
        <f>IF(N424&gt;1,"Y","N")</f>
        <v>Y</v>
      </c>
      <c r="AI424" s="1" t="str">
        <f>IF(O424&gt;1,"Y","N")</f>
        <v>Y</v>
      </c>
      <c r="AJ424" s="1" t="str">
        <f>CONCATENATE(AF424,AG424,D424,AH424,AI424)</f>
        <v>YYx252xYY</v>
      </c>
      <c r="AU424"/>
      <c r="AV424"/>
      <c r="AW424"/>
      <c r="AX424"/>
    </row>
    <row r="425" spans="1:50" s="1" customFormat="1" x14ac:dyDescent="0.25">
      <c r="A425" s="28">
        <v>41786</v>
      </c>
      <c r="B425" s="27" t="s">
        <v>3818</v>
      </c>
      <c r="C425" s="23" t="s">
        <v>3817</v>
      </c>
      <c r="D425" s="22" t="s">
        <v>3816</v>
      </c>
      <c r="E425" s="21">
        <v>0.5</v>
      </c>
      <c r="G425" s="20"/>
      <c r="H425" s="19">
        <f>E425/0.0477468</f>
        <v>10.471905970661908</v>
      </c>
      <c r="I425" s="18">
        <f>J425/100*4</f>
        <v>1.4</v>
      </c>
      <c r="J425" s="17">
        <v>35</v>
      </c>
      <c r="K425" s="16">
        <f>IF(J425&gt;1,J425-H425-I425,0)</f>
        <v>23.128094029338094</v>
      </c>
      <c r="L425" s="15">
        <v>41807</v>
      </c>
      <c r="M425" s="14"/>
      <c r="N425" s="29">
        <v>42753</v>
      </c>
      <c r="O425" s="12">
        <v>42754</v>
      </c>
      <c r="P425" s="11" t="s">
        <v>6537</v>
      </c>
      <c r="Q425" s="10"/>
      <c r="R425" s="10"/>
      <c r="S425" s="10"/>
      <c r="T425" s="10"/>
      <c r="U425" s="9"/>
      <c r="V425" s="8"/>
      <c r="W425" s="7">
        <v>122</v>
      </c>
      <c r="X425" s="4"/>
      <c r="Y425" s="6">
        <v>35</v>
      </c>
      <c r="Z425" s="5">
        <f>IF(Y425&gt;0,Y425-J425,".")</f>
        <v>0</v>
      </c>
      <c r="AA425" s="4">
        <f>IF(J425=0,H425,0)</f>
        <v>0</v>
      </c>
      <c r="AB425" s="4">
        <f>IF(L425=0,H425,0)</f>
        <v>0</v>
      </c>
      <c r="AC425" s="4"/>
      <c r="AD425" s="3"/>
      <c r="AE425" s="2" t="str">
        <f ca="1">IF(AND(N425&gt;1,(N425+$AE$3+O425)&lt;$B$3),$B$3-N425+1111111,".")</f>
        <v>.</v>
      </c>
      <c r="AF425" s="1" t="str">
        <f>IF(A425&gt;1,"Y","N")</f>
        <v>Y</v>
      </c>
      <c r="AG425" s="1" t="str">
        <f>IF(L425&gt;1,"Y","N")</f>
        <v>Y</v>
      </c>
      <c r="AH425" s="1" t="str">
        <f>IF(N425&gt;1,"Y","N")</f>
        <v>Y</v>
      </c>
      <c r="AI425" s="1" t="str">
        <f>IF(O425&gt;1,"Y","N")</f>
        <v>Y</v>
      </c>
      <c r="AJ425" s="1" t="str">
        <f>CONCATENATE(AF425,AG425,D425,AH425,AI425)</f>
        <v>YYx112xYY</v>
      </c>
    </row>
    <row r="426" spans="1:50" s="1" customFormat="1" x14ac:dyDescent="0.25">
      <c r="A426" s="31">
        <v>42095</v>
      </c>
      <c r="B426" s="24"/>
      <c r="C426" s="23" t="s">
        <v>4832</v>
      </c>
      <c r="D426" s="22" t="s">
        <v>4831</v>
      </c>
      <c r="E426" s="21">
        <v>0.69899999999999995</v>
      </c>
      <c r="G426" s="20"/>
      <c r="H426" s="19">
        <f>E426/0.03938</f>
        <v>17.750126968004064</v>
      </c>
      <c r="I426" s="18">
        <f>J426/100*4</f>
        <v>1.4</v>
      </c>
      <c r="J426" s="17">
        <v>35</v>
      </c>
      <c r="K426" s="16">
        <f>IF(J426&gt;1,J426-H426-I426,0)</f>
        <v>15.849873031995935</v>
      </c>
      <c r="L426" s="15">
        <v>42113</v>
      </c>
      <c r="M426" s="14"/>
      <c r="N426" s="29">
        <v>42753</v>
      </c>
      <c r="O426" s="35">
        <v>42754</v>
      </c>
      <c r="P426" s="11" t="s">
        <v>6532</v>
      </c>
      <c r="Q426" s="10"/>
      <c r="R426" s="10"/>
      <c r="S426" s="10"/>
      <c r="T426" s="10"/>
      <c r="U426" s="9">
        <v>6677685172</v>
      </c>
      <c r="V426" s="8"/>
      <c r="W426" s="7">
        <v>121</v>
      </c>
      <c r="X426" s="4"/>
      <c r="Y426" s="6">
        <v>35</v>
      </c>
      <c r="Z426" s="5">
        <f>IF(Y426&gt;0,Y426-J426,".")</f>
        <v>0</v>
      </c>
      <c r="AA426" s="4">
        <f>IF(J426=0,H426,0)</f>
        <v>0</v>
      </c>
      <c r="AB426" s="4">
        <f>IF(L426=0,H426,0)</f>
        <v>0</v>
      </c>
      <c r="AC426" s="4"/>
      <c r="AD426" s="3"/>
      <c r="AE426" s="2" t="str">
        <f ca="1">IF(AND(N426&gt;1,(N426+$AE$3+O426)&lt;$B$3),$B$3-N426+1111111,".")</f>
        <v>.</v>
      </c>
      <c r="AF426" s="1" t="str">
        <f>IF(A426&gt;1,"Y","N")</f>
        <v>Y</v>
      </c>
      <c r="AG426" s="1" t="str">
        <f>IF(L426&gt;1,"Y","N")</f>
        <v>Y</v>
      </c>
      <c r="AH426" s="1" t="str">
        <f>IF(N426&gt;1,"Y","N")</f>
        <v>Y</v>
      </c>
      <c r="AI426" s="1" t="str">
        <f>IF(O426&gt;1,"Y","N")</f>
        <v>Y</v>
      </c>
      <c r="AJ426" s="1" t="str">
        <f>CONCATENATE(AF426,AG426,D426,AH426,AI426)</f>
        <v>YYx253xYY</v>
      </c>
    </row>
    <row r="427" spans="1:50" s="1" customFormat="1" x14ac:dyDescent="0.25">
      <c r="A427" s="31">
        <v>42387</v>
      </c>
      <c r="B427" s="30" t="s">
        <v>6527</v>
      </c>
      <c r="C427" s="23" t="s">
        <v>6526</v>
      </c>
      <c r="D427" s="22" t="s">
        <v>6525</v>
      </c>
      <c r="E427" s="21">
        <v>0.26</v>
      </c>
      <c r="G427" s="20"/>
      <c r="H427" s="19">
        <f>E427/0.0405</f>
        <v>6.4197530864197532</v>
      </c>
      <c r="I427" s="32">
        <f>J427/100*4</f>
        <v>0.8</v>
      </c>
      <c r="J427" s="17">
        <v>20</v>
      </c>
      <c r="K427" s="16">
        <f>IF(J427&gt;1,J427-H427-I427,0)</f>
        <v>12.780246913580246</v>
      </c>
      <c r="L427" s="15">
        <v>42407</v>
      </c>
      <c r="M427" s="14"/>
      <c r="N427" s="29">
        <v>42754</v>
      </c>
      <c r="O427" s="12">
        <v>42755</v>
      </c>
      <c r="P427" s="11" t="s">
        <v>1945</v>
      </c>
      <c r="Q427" s="10" t="s">
        <v>6524</v>
      </c>
      <c r="R427" s="10" t="s">
        <v>6523</v>
      </c>
      <c r="S427" s="10" t="s">
        <v>6522</v>
      </c>
      <c r="T427" s="10"/>
      <c r="U427" s="9">
        <v>6681111531</v>
      </c>
      <c r="V427" s="8"/>
      <c r="W427" s="7">
        <v>130</v>
      </c>
      <c r="X427" s="4"/>
      <c r="Y427" s="6">
        <v>35</v>
      </c>
      <c r="Z427" s="5">
        <f>IF(Y427&gt;0,Y427-J427,".")</f>
        <v>15</v>
      </c>
      <c r="AA427" s="4">
        <f>IF(J427=0,H427,0)</f>
        <v>0</v>
      </c>
      <c r="AB427" s="4">
        <f>IF(L427=0,H427,0)</f>
        <v>0</v>
      </c>
      <c r="AC427" s="4"/>
      <c r="AD427" s="3"/>
      <c r="AE427" s="2" t="str">
        <f ca="1">IF(AND(N427&gt;1,(N427+$AE$3+O427)&lt;$B$3),$B$3-N427+1111111,".")</f>
        <v>.</v>
      </c>
      <c r="AF427" s="1" t="str">
        <f>IF(A427&gt;1,"Y","N")</f>
        <v>Y</v>
      </c>
      <c r="AG427" s="1" t="str">
        <f>IF(L427&gt;1,"Y","N")</f>
        <v>Y</v>
      </c>
      <c r="AH427" s="1" t="str">
        <f>IF(N427&gt;1,"Y","N")</f>
        <v>Y</v>
      </c>
      <c r="AI427" s="1" t="str">
        <f>IF(O427&gt;1,"Y","N")</f>
        <v>Y</v>
      </c>
      <c r="AJ427" s="1" t="str">
        <f>CONCATENATE(AF427,AG427,D427,AH427,AI427)</f>
        <v>YYx515xYY</v>
      </c>
    </row>
    <row r="428" spans="1:50" s="1" customFormat="1" x14ac:dyDescent="0.25">
      <c r="A428" s="31">
        <v>42095</v>
      </c>
      <c r="B428" s="24"/>
      <c r="C428" s="23" t="s">
        <v>4832</v>
      </c>
      <c r="D428" s="22" t="s">
        <v>4831</v>
      </c>
      <c r="E428" s="21">
        <v>0.69899999999999995</v>
      </c>
      <c r="G428" s="20"/>
      <c r="H428" s="19">
        <f>E428/0.03938</f>
        <v>17.750126968004064</v>
      </c>
      <c r="I428" s="18">
        <f>J428/100*4</f>
        <v>1.4</v>
      </c>
      <c r="J428" s="17">
        <v>35</v>
      </c>
      <c r="K428" s="16">
        <f>IF(J428&gt;1,J428-H428-I428,0)</f>
        <v>15.849873031995935</v>
      </c>
      <c r="L428" s="15">
        <v>42113</v>
      </c>
      <c r="M428" s="14"/>
      <c r="N428" s="29">
        <v>42756</v>
      </c>
      <c r="O428" s="12">
        <v>42757</v>
      </c>
      <c r="P428" s="11" t="s">
        <v>6464</v>
      </c>
      <c r="Q428" s="10"/>
      <c r="R428" s="10"/>
      <c r="S428" s="10"/>
      <c r="T428" s="10"/>
      <c r="U428" s="9" t="s">
        <v>6484</v>
      </c>
      <c r="V428" s="8"/>
      <c r="W428" s="7">
        <v>141</v>
      </c>
      <c r="X428" s="4"/>
      <c r="Y428" s="6">
        <v>35</v>
      </c>
      <c r="Z428" s="5">
        <f>IF(Y428&gt;0,Y428-J428,".")</f>
        <v>0</v>
      </c>
      <c r="AA428" s="4">
        <f>IF(J428=0,H428,0)</f>
        <v>0</v>
      </c>
      <c r="AB428" s="4">
        <f>IF(L428=0,H428,0)</f>
        <v>0</v>
      </c>
      <c r="AC428" s="4"/>
      <c r="AD428" s="3"/>
      <c r="AE428" s="2" t="str">
        <f ca="1">IF(AND(N428&gt;1,(N428+$AE$3+O428)&lt;$B$3),$B$3-N428+1111111,".")</f>
        <v>.</v>
      </c>
      <c r="AF428" s="1" t="str">
        <f>IF(A428&gt;1,"Y","N")</f>
        <v>Y</v>
      </c>
      <c r="AG428" s="1" t="str">
        <f>IF(L428&gt;1,"Y","N")</f>
        <v>Y</v>
      </c>
      <c r="AH428" s="1" t="str">
        <f>IF(N428&gt;1,"Y","N")</f>
        <v>Y</v>
      </c>
      <c r="AI428" s="1" t="str">
        <f>IF(O428&gt;1,"Y","N")</f>
        <v>Y</v>
      </c>
      <c r="AJ428" s="1" t="str">
        <f>CONCATENATE(AF428,AG428,D428,AH428,AI428)</f>
        <v>YYx253xYY</v>
      </c>
    </row>
    <row r="429" spans="1:50" s="1" customFormat="1" x14ac:dyDescent="0.25">
      <c r="A429" s="31">
        <v>42395</v>
      </c>
      <c r="B429" s="24"/>
      <c r="C429" s="23" t="s">
        <v>2005</v>
      </c>
      <c r="D429" s="22" t="s">
        <v>2004</v>
      </c>
      <c r="E429" s="21">
        <v>0.51</v>
      </c>
      <c r="G429" s="20"/>
      <c r="H429" s="19">
        <f>E429/0.03995</f>
        <v>12.76595744680851</v>
      </c>
      <c r="I429" s="32">
        <f>J429/100*4</f>
        <v>1.4</v>
      </c>
      <c r="J429" s="17">
        <v>35</v>
      </c>
      <c r="K429" s="16">
        <f>IF(J429&gt;1,J429-H429-I429,0)</f>
        <v>20.834042553191491</v>
      </c>
      <c r="L429" s="15">
        <v>42420</v>
      </c>
      <c r="M429" s="14"/>
      <c r="N429" s="29">
        <v>42756</v>
      </c>
      <c r="O429" s="12">
        <v>42757</v>
      </c>
      <c r="P429" s="11" t="s">
        <v>6464</v>
      </c>
      <c r="Q429" s="10"/>
      <c r="R429" s="10"/>
      <c r="S429" s="10"/>
      <c r="T429" s="10"/>
      <c r="U429" s="9">
        <v>6689298482</v>
      </c>
      <c r="V429" s="8"/>
      <c r="W429" s="7">
        <v>141</v>
      </c>
      <c r="X429" s="4"/>
      <c r="Y429" s="6">
        <v>35</v>
      </c>
      <c r="Z429" s="5">
        <f>IF(Y429&gt;0,Y429-J429,".")</f>
        <v>0</v>
      </c>
      <c r="AA429" s="4">
        <f>IF(J429=0,H429,0)</f>
        <v>0</v>
      </c>
      <c r="AB429" s="4">
        <f>IF(L429=0,H429,0)</f>
        <v>0</v>
      </c>
      <c r="AC429" s="4"/>
      <c r="AD429" s="3"/>
      <c r="AE429" s="2" t="str">
        <f ca="1">IF(AND(N429&gt;1,(N429+$AE$3+O429)&lt;$B$3),$B$3-N429+1111111,".")</f>
        <v>.</v>
      </c>
      <c r="AF429" s="1" t="str">
        <f>IF(A429&gt;1,"Y","N")</f>
        <v>Y</v>
      </c>
      <c r="AG429" s="1" t="str">
        <f>IF(L429&gt;1,"Y","N")</f>
        <v>Y</v>
      </c>
      <c r="AH429" s="1" t="str">
        <f>IF(N429&gt;1,"Y","N")</f>
        <v>Y</v>
      </c>
      <c r="AI429" s="1" t="str">
        <f>IF(O429&gt;1,"Y","N")</f>
        <v>Y</v>
      </c>
      <c r="AJ429" s="1" t="str">
        <f>CONCATENATE(AF429,AG429,D429,AH429,AI429)</f>
        <v>YYx254xYY</v>
      </c>
    </row>
    <row r="430" spans="1:50" s="1" customFormat="1" x14ac:dyDescent="0.25">
      <c r="A430" s="28">
        <v>41992</v>
      </c>
      <c r="B430" s="27"/>
      <c r="C430" s="23" t="s">
        <v>1992</v>
      </c>
      <c r="D430" s="22" t="s">
        <v>1991</v>
      </c>
      <c r="E430" s="21">
        <v>0.29899999999999999</v>
      </c>
      <c r="G430" s="20"/>
      <c r="H430" s="19">
        <f>E430/0.042871</f>
        <v>6.9744116069137645</v>
      </c>
      <c r="I430" s="18">
        <f>J430/100*4</f>
        <v>0.8</v>
      </c>
      <c r="J430" s="17">
        <v>20</v>
      </c>
      <c r="K430" s="16">
        <f>IF(J430&gt;1,J430-H430-I430,0)</f>
        <v>12.225588393086234</v>
      </c>
      <c r="L430" s="15">
        <v>42019</v>
      </c>
      <c r="M430" s="14"/>
      <c r="N430" s="29">
        <v>42805</v>
      </c>
      <c r="O430" s="12">
        <v>42806</v>
      </c>
      <c r="P430" s="11" t="s">
        <v>5357</v>
      </c>
      <c r="Q430" s="10" t="s">
        <v>5356</v>
      </c>
      <c r="R430" s="10" t="s">
        <v>5355</v>
      </c>
      <c r="S430" s="10" t="s">
        <v>5354</v>
      </c>
      <c r="T430" s="10"/>
      <c r="U430" s="9" t="s">
        <v>5353</v>
      </c>
      <c r="V430" s="8"/>
      <c r="W430" s="7">
        <v>400</v>
      </c>
      <c r="X430" s="4"/>
      <c r="Y430" s="6">
        <v>35</v>
      </c>
      <c r="Z430" s="5">
        <f>IF(Y430&gt;0,Y430-J430,".")</f>
        <v>15</v>
      </c>
      <c r="AA430" s="4">
        <f>IF(J430=0,H430,0)</f>
        <v>0</v>
      </c>
      <c r="AB430" s="4">
        <f>IF(L430=0,H430,0)</f>
        <v>0</v>
      </c>
      <c r="AC430" s="4"/>
      <c r="AD430" s="3"/>
      <c r="AE430" s="2" t="str">
        <f ca="1">IF(AND(N430&gt;1,(N430+$AE$3+O430)&lt;$B$3),$B$3-N430+1111111,".")</f>
        <v>.</v>
      </c>
      <c r="AF430" s="1" t="str">
        <f>IF(A430&gt;1,"Y","N")</f>
        <v>Y</v>
      </c>
      <c r="AG430" s="1" t="str">
        <f>IF(L430&gt;1,"Y","N")</f>
        <v>Y</v>
      </c>
      <c r="AH430" s="1" t="str">
        <f>IF(N430&gt;1,"Y","N")</f>
        <v>Y</v>
      </c>
      <c r="AI430" s="1" t="str">
        <f>IF(O430&gt;1,"Y","N")</f>
        <v>Y</v>
      </c>
      <c r="AJ430" s="1" t="str">
        <f>CONCATENATE(AF430,AG430,D430,AH430,AI430)</f>
        <v>YYx240xYY</v>
      </c>
    </row>
    <row r="431" spans="1:50" s="1" customFormat="1" x14ac:dyDescent="0.25">
      <c r="A431" s="31">
        <v>42793</v>
      </c>
      <c r="B431" t="s">
        <v>4963</v>
      </c>
      <c r="C431" s="23" t="s">
        <v>2333</v>
      </c>
      <c r="D431" s="22" t="s">
        <v>2004</v>
      </c>
      <c r="E431" s="21">
        <v>0.378</v>
      </c>
      <c r="G431" s="20"/>
      <c r="H431" s="19">
        <f>E431/0.038689</f>
        <v>9.770218925275918</v>
      </c>
      <c r="I431" s="18">
        <f>J431/100*4</f>
        <v>1.4</v>
      </c>
      <c r="J431" s="17">
        <v>35</v>
      </c>
      <c r="K431" s="16">
        <f>IF(J431&gt;1,J431-H431-I431,0)</f>
        <v>23.829781074724082</v>
      </c>
      <c r="L431" s="15">
        <v>42812</v>
      </c>
      <c r="M431" s="14"/>
      <c r="N431" s="13">
        <v>42820</v>
      </c>
      <c r="O431" s="12">
        <v>42822</v>
      </c>
      <c r="P431" s="11" t="s">
        <v>4962</v>
      </c>
      <c r="Q431" s="10"/>
      <c r="R431" s="10"/>
      <c r="S431" s="10"/>
      <c r="T431" s="10"/>
      <c r="U431" s="9">
        <v>6763291409</v>
      </c>
      <c r="V431" s="8"/>
      <c r="W431" s="7">
        <v>493</v>
      </c>
      <c r="X431" s="4"/>
      <c r="Y431" s="6">
        <v>35</v>
      </c>
      <c r="Z431" s="5">
        <f>IF(Y431&gt;0,Y431-J431,".")</f>
        <v>0</v>
      </c>
      <c r="AA431" s="4">
        <f>IF(J431=0,H431,0)</f>
        <v>0</v>
      </c>
      <c r="AB431" s="4">
        <f>IF(L431=0,H431,0)</f>
        <v>0</v>
      </c>
      <c r="AC431" s="4"/>
      <c r="AD431" s="3"/>
      <c r="AE431" s="2" t="str">
        <f ca="1">IF(AND(N431&gt;1,(N431+$AE$3+O431)&lt;$B$3),$B$3-N431+1111111,".")</f>
        <v>.</v>
      </c>
      <c r="AF431" s="1" t="str">
        <f>IF(A431&gt;1,"Y","N")</f>
        <v>Y</v>
      </c>
      <c r="AG431" s="1" t="str">
        <f>IF(L431&gt;1,"Y","N")</f>
        <v>Y</v>
      </c>
      <c r="AH431" s="1" t="str">
        <f>IF(N431&gt;1,"Y","N")</f>
        <v>Y</v>
      </c>
      <c r="AI431" s="1" t="str">
        <f>IF(O431&gt;1,"Y","N")</f>
        <v>Y</v>
      </c>
      <c r="AJ431" s="1" t="str">
        <f>CONCATENATE(AF431,AG431,D431,AH431,AI431)</f>
        <v>YYx254xYY</v>
      </c>
    </row>
    <row r="432" spans="1:50" s="1" customFormat="1" x14ac:dyDescent="0.25">
      <c r="A432" s="31">
        <v>42343</v>
      </c>
      <c r="B432" s="24"/>
      <c r="C432" s="23" t="s">
        <v>4933</v>
      </c>
      <c r="D432" s="22" t="s">
        <v>4932</v>
      </c>
      <c r="E432" s="21">
        <v>0.182</v>
      </c>
      <c r="G432" s="20"/>
      <c r="H432" s="19">
        <f>E432/0.03963</f>
        <v>4.5924804441079994</v>
      </c>
      <c r="I432" s="32">
        <f>J432/100*4</f>
        <v>0.8</v>
      </c>
      <c r="J432" s="17">
        <v>20</v>
      </c>
      <c r="K432" s="16">
        <f>IF(J432&gt;1,J432-H432-I432,0)</f>
        <v>14.607519555892001</v>
      </c>
      <c r="L432" s="15">
        <v>42385</v>
      </c>
      <c r="M432" s="14"/>
      <c r="N432" s="29">
        <v>42823</v>
      </c>
      <c r="O432" s="12">
        <v>42824</v>
      </c>
      <c r="P432" s="11" t="s">
        <v>1945</v>
      </c>
      <c r="Q432" s="10" t="s">
        <v>4931</v>
      </c>
      <c r="R432" s="10" t="s">
        <v>4930</v>
      </c>
      <c r="S432" s="10" t="s">
        <v>4929</v>
      </c>
      <c r="T432" s="10"/>
      <c r="U432" s="9">
        <v>6763830451</v>
      </c>
      <c r="V432" s="8"/>
      <c r="W432" s="7">
        <v>507</v>
      </c>
      <c r="X432" s="4"/>
      <c r="Y432" s="6">
        <v>35</v>
      </c>
      <c r="Z432" s="5">
        <f>IF(Y432&gt;0,Y432-J432,".")</f>
        <v>15</v>
      </c>
      <c r="AA432" s="4">
        <f>IF(J432=0,H432,0)</f>
        <v>0</v>
      </c>
      <c r="AB432" s="4">
        <f>IF(L432=0,H432,0)</f>
        <v>0</v>
      </c>
      <c r="AC432" s="4"/>
      <c r="AD432" s="3"/>
      <c r="AE432" s="2" t="str">
        <f ca="1">IF(AND(N432&gt;1,(N432+$AE$3+O432)&lt;$B$3),$B$3-N432+1111111,".")</f>
        <v>.</v>
      </c>
      <c r="AF432" s="1" t="str">
        <f>IF(A432&gt;1,"Y","N")</f>
        <v>Y</v>
      </c>
      <c r="AG432" s="1" t="str">
        <f>IF(L432&gt;1,"Y","N")</f>
        <v>Y</v>
      </c>
      <c r="AH432" s="1" t="str">
        <f>IF(N432&gt;1,"Y","N")</f>
        <v>Y</v>
      </c>
      <c r="AI432" s="1" t="str">
        <f>IF(O432&gt;1,"Y","N")</f>
        <v>Y</v>
      </c>
      <c r="AJ432" s="1" t="str">
        <f>CONCATENATE(AF432,AG432,D432,AH432,AI432)</f>
        <v>YYx193xYY</v>
      </c>
    </row>
    <row r="433" spans="1:36" s="1" customFormat="1" x14ac:dyDescent="0.25">
      <c r="A433" s="31">
        <v>42250</v>
      </c>
      <c r="B433" s="24"/>
      <c r="C433" s="23" t="s">
        <v>4857</v>
      </c>
      <c r="D433" s="22" t="s">
        <v>4856</v>
      </c>
      <c r="E433" s="21">
        <v>0.125</v>
      </c>
      <c r="G433" s="20"/>
      <c r="H433" s="19">
        <f>E433/0.04165</f>
        <v>3.0012004801920771</v>
      </c>
      <c r="I433" s="32">
        <f>J433/100*4</f>
        <v>0.8</v>
      </c>
      <c r="J433" s="17">
        <v>20</v>
      </c>
      <c r="K433" s="16">
        <f>IF(J433&gt;1,J433-H433-I433,0)</f>
        <v>16.198799519807924</v>
      </c>
      <c r="L433" s="15">
        <v>42305</v>
      </c>
      <c r="M433" s="14"/>
      <c r="N433" s="29">
        <v>42827</v>
      </c>
      <c r="O433" s="12">
        <v>42828</v>
      </c>
      <c r="P433" s="11" t="s">
        <v>4855</v>
      </c>
      <c r="Q433" s="10" t="s">
        <v>4854</v>
      </c>
      <c r="R433" s="10" t="s">
        <v>4853</v>
      </c>
      <c r="S433" s="10" t="s">
        <v>4852</v>
      </c>
      <c r="T433" s="10"/>
      <c r="U433" s="9" t="s">
        <v>4851</v>
      </c>
      <c r="V433" s="8"/>
      <c r="W433" s="7">
        <v>525</v>
      </c>
      <c r="X433" s="4"/>
      <c r="Y433" s="6">
        <v>35</v>
      </c>
      <c r="Z433" s="5">
        <f>IF(Y433&gt;0,Y433-J433,".")</f>
        <v>15</v>
      </c>
      <c r="AA433" s="4">
        <f>IF(J433=0,H433,0)</f>
        <v>0</v>
      </c>
      <c r="AB433" s="4">
        <f>IF(L433=0,H433,0)</f>
        <v>0</v>
      </c>
      <c r="AC433" s="4"/>
      <c r="AD433" s="3"/>
      <c r="AE433" s="2" t="str">
        <f ca="1">IF(AND(N433&gt;1,(N433+$AE$3+O433)&lt;$B$3),$B$3-N433+1111111,".")</f>
        <v>.</v>
      </c>
      <c r="AF433" s="1" t="str">
        <f>IF(A433&gt;1,"Y","N")</f>
        <v>Y</v>
      </c>
      <c r="AG433" s="1" t="str">
        <f>IF(L433&gt;1,"Y","N")</f>
        <v>Y</v>
      </c>
      <c r="AH433" s="1" t="str">
        <f>IF(N433&gt;1,"Y","N")</f>
        <v>Y</v>
      </c>
      <c r="AI433" s="1" t="str">
        <f>IF(O433&gt;1,"Y","N")</f>
        <v>Y</v>
      </c>
      <c r="AJ433" s="1" t="str">
        <f>CONCATENATE(AF433,AG433,D433,AH433,AI433)</f>
        <v>YYxg6xYY</v>
      </c>
    </row>
    <row r="434" spans="1:36" s="1" customFormat="1" x14ac:dyDescent="0.25">
      <c r="A434" s="31">
        <v>42095</v>
      </c>
      <c r="B434" s="24"/>
      <c r="C434" s="23" t="s">
        <v>4832</v>
      </c>
      <c r="D434" s="22" t="s">
        <v>4831</v>
      </c>
      <c r="E434" s="21">
        <v>0.69899999999999995</v>
      </c>
      <c r="G434" s="20"/>
      <c r="H434" s="19">
        <f>E434/0.03938</f>
        <v>17.750126968004064</v>
      </c>
      <c r="I434" s="18">
        <f>J434/100*4</f>
        <v>1.4</v>
      </c>
      <c r="J434" s="17">
        <v>35</v>
      </c>
      <c r="K434" s="16">
        <f>IF(J434&gt;1,J434-H434-I434,0)</f>
        <v>15.849873031995935</v>
      </c>
      <c r="L434" s="15">
        <v>42113</v>
      </c>
      <c r="M434" s="14"/>
      <c r="N434" s="29">
        <v>42828</v>
      </c>
      <c r="O434" s="12">
        <v>42829</v>
      </c>
      <c r="P434" s="11" t="s">
        <v>4830</v>
      </c>
      <c r="Q434" s="10"/>
      <c r="R434" s="10"/>
      <c r="S434" s="10"/>
      <c r="T434" s="10"/>
      <c r="U434" s="9">
        <v>6769655027</v>
      </c>
      <c r="V434" s="8"/>
      <c r="W434" s="7">
        <v>529</v>
      </c>
      <c r="X434" s="4"/>
      <c r="Y434" s="6">
        <v>35</v>
      </c>
      <c r="Z434" s="5">
        <f>IF(Y434&gt;0,Y434-J434,".")</f>
        <v>0</v>
      </c>
      <c r="AA434" s="4">
        <f>IF(J434=0,H434,0)</f>
        <v>0</v>
      </c>
      <c r="AB434" s="4">
        <f>IF(L434=0,H434,0)</f>
        <v>0</v>
      </c>
      <c r="AC434" s="4"/>
      <c r="AD434" s="3"/>
      <c r="AE434" s="2" t="str">
        <f ca="1">IF(AND(N434&gt;1,(N434+$AE$3+O434)&lt;$B$3),$B$3-N434+1111111,".")</f>
        <v>.</v>
      </c>
      <c r="AF434" s="1" t="str">
        <f>IF(A434&gt;1,"Y","N")</f>
        <v>Y</v>
      </c>
      <c r="AG434" s="1" t="str">
        <f>IF(L434&gt;1,"Y","N")</f>
        <v>Y</v>
      </c>
      <c r="AH434" s="1" t="str">
        <f>IF(N434&gt;1,"Y","N")</f>
        <v>Y</v>
      </c>
      <c r="AI434" s="1" t="str">
        <f>IF(O434&gt;1,"Y","N")</f>
        <v>Y</v>
      </c>
      <c r="AJ434" s="1" t="str">
        <f>CONCATENATE(AF434,AG434,D434,AH434,AI434)</f>
        <v>YYx253xYY</v>
      </c>
    </row>
    <row r="435" spans="1:36" s="1" customFormat="1" x14ac:dyDescent="0.25">
      <c r="A435" s="31">
        <v>42846</v>
      </c>
      <c r="B435" s="24"/>
      <c r="C435" s="23" t="s">
        <v>4238</v>
      </c>
      <c r="D435" s="22"/>
      <c r="E435" s="21"/>
      <c r="G435" s="20"/>
      <c r="H435" s="19">
        <f>E435/0.038957</f>
        <v>0</v>
      </c>
      <c r="I435" s="18">
        <f>J435/100*4</f>
        <v>0.8</v>
      </c>
      <c r="J435" s="17">
        <v>20</v>
      </c>
      <c r="K435" s="16">
        <f>IF(J435&gt;1,J435-H435-I435,0)</f>
        <v>19.2</v>
      </c>
      <c r="L435" s="15">
        <v>42851</v>
      </c>
      <c r="M435" s="14"/>
      <c r="N435" s="13">
        <v>42854</v>
      </c>
      <c r="O435" s="12">
        <v>42857</v>
      </c>
      <c r="P435" s="11" t="s">
        <v>3862</v>
      </c>
      <c r="Q435" s="10" t="s">
        <v>3861</v>
      </c>
      <c r="R435" s="10" t="s">
        <v>3860</v>
      </c>
      <c r="S435" s="10" t="s">
        <v>3859</v>
      </c>
      <c r="T435" s="10"/>
      <c r="U435" s="9">
        <v>6796858762</v>
      </c>
      <c r="V435" s="8"/>
      <c r="W435" s="7">
        <v>671</v>
      </c>
      <c r="X435" s="4"/>
      <c r="Y435" s="6">
        <v>35</v>
      </c>
      <c r="Z435" s="5">
        <f>IF(Y435&gt;0,Y435-J435,".")</f>
        <v>15</v>
      </c>
      <c r="AA435" s="4">
        <f>IF(J435=0,H435,0)</f>
        <v>0</v>
      </c>
      <c r="AB435" s="4">
        <f>IF(L435=0,H435,0)</f>
        <v>0</v>
      </c>
      <c r="AC435" s="4"/>
      <c r="AD435" s="3"/>
      <c r="AE435" s="2" t="str">
        <f ca="1">IF(AND(N435&gt;1,(N435+$AE$3+O435)&lt;$B$3),$B$3-N435+1111111,".")</f>
        <v>.</v>
      </c>
      <c r="AF435" s="1" t="str">
        <f>IF(A435&gt;1,"Y","N")</f>
        <v>Y</v>
      </c>
      <c r="AG435" s="1" t="str">
        <f>IF(L435&gt;1,"Y","N")</f>
        <v>Y</v>
      </c>
      <c r="AH435" s="1" t="str">
        <f>IF(N435&gt;1,"Y","N")</f>
        <v>Y</v>
      </c>
      <c r="AI435" s="1" t="str">
        <f>IF(O435&gt;1,"Y","N")</f>
        <v>Y</v>
      </c>
      <c r="AJ435" s="1" t="str">
        <f>CONCATENATE(AF435,AG435,D435,AH435,AI435)</f>
        <v>YYYY</v>
      </c>
    </row>
    <row r="436" spans="1:36" s="1" customFormat="1" x14ac:dyDescent="0.25">
      <c r="A436" s="31">
        <v>42846</v>
      </c>
      <c r="B436" s="24"/>
      <c r="C436" s="23" t="s">
        <v>4153</v>
      </c>
      <c r="D436" s="22"/>
      <c r="E436" s="21"/>
      <c r="G436" s="20"/>
      <c r="H436" s="19">
        <f>E436/0.038957</f>
        <v>0</v>
      </c>
      <c r="I436" s="18">
        <f>J436/100*4</f>
        <v>1.4</v>
      </c>
      <c r="J436" s="17">
        <v>35</v>
      </c>
      <c r="K436" s="16">
        <f>IF(J436&gt;1,J436-H436-I436,0)</f>
        <v>33.6</v>
      </c>
      <c r="L436" s="15">
        <v>42859</v>
      </c>
      <c r="M436" s="14"/>
      <c r="N436" s="29">
        <v>42858</v>
      </c>
      <c r="O436" s="12">
        <v>42859</v>
      </c>
      <c r="P436" s="11" t="s">
        <v>4152</v>
      </c>
      <c r="Q436" s="10"/>
      <c r="R436" s="10"/>
      <c r="S436" s="10"/>
      <c r="T436" s="10"/>
      <c r="U436" s="9">
        <v>6803037353</v>
      </c>
      <c r="V436" s="8"/>
      <c r="W436" s="7">
        <v>679</v>
      </c>
      <c r="X436" s="4"/>
      <c r="Y436" s="6">
        <v>35</v>
      </c>
      <c r="Z436" s="5">
        <f>IF(Y436&gt;0,Y436-J436,".")</f>
        <v>0</v>
      </c>
      <c r="AA436" s="4">
        <f>IF(J436=0,H436,0)</f>
        <v>0</v>
      </c>
      <c r="AB436" s="4">
        <f>IF(L436=0,H436,0)</f>
        <v>0</v>
      </c>
      <c r="AC436" s="4"/>
      <c r="AD436" s="3"/>
      <c r="AE436" s="2" t="str">
        <f ca="1">IF(AND(N436&gt;1,(N436+$AE$3+O436)&lt;$B$3),$B$3-N436+1111111,".")</f>
        <v>.</v>
      </c>
      <c r="AF436" s="1" t="str">
        <f>IF(A436&gt;1,"Y","N")</f>
        <v>Y</v>
      </c>
      <c r="AG436" s="1" t="str">
        <f>IF(L436&gt;1,"Y","N")</f>
        <v>Y</v>
      </c>
      <c r="AH436" s="1" t="str">
        <f>IF(N436&gt;1,"Y","N")</f>
        <v>Y</v>
      </c>
      <c r="AI436" s="1" t="str">
        <f>IF(O436&gt;1,"Y","N")</f>
        <v>Y</v>
      </c>
      <c r="AJ436" s="1" t="str">
        <f>CONCATENATE(AF436,AG436,D436,AH436,AI436)</f>
        <v>YYYY</v>
      </c>
    </row>
    <row r="437" spans="1:36" s="1" customFormat="1" x14ac:dyDescent="0.25">
      <c r="A437" s="31">
        <v>42865</v>
      </c>
      <c r="B437" s="24"/>
      <c r="C437" s="23" t="s">
        <v>3863</v>
      </c>
      <c r="D437" s="22"/>
      <c r="E437" s="21"/>
      <c r="G437" s="20"/>
      <c r="H437" s="19">
        <f>E437/0.04001</f>
        <v>0</v>
      </c>
      <c r="I437" s="18">
        <f>J437/100*4</f>
        <v>0.8</v>
      </c>
      <c r="J437" s="17">
        <v>20</v>
      </c>
      <c r="K437" s="16">
        <f>IF(J437&gt;1,J437-H437-I437,0)</f>
        <v>19.2</v>
      </c>
      <c r="L437" s="15">
        <v>42872</v>
      </c>
      <c r="M437" s="14"/>
      <c r="N437" s="29">
        <v>42872</v>
      </c>
      <c r="O437" s="12">
        <v>42883</v>
      </c>
      <c r="P437" s="11" t="s">
        <v>3862</v>
      </c>
      <c r="Q437" s="10" t="s">
        <v>3861</v>
      </c>
      <c r="R437" s="10" t="s">
        <v>3860</v>
      </c>
      <c r="S437" s="10" t="s">
        <v>3859</v>
      </c>
      <c r="T437" s="10"/>
      <c r="U437" s="9">
        <v>6820503147</v>
      </c>
      <c r="V437" s="8"/>
      <c r="W437" s="7">
        <v>775</v>
      </c>
      <c r="X437" s="4"/>
      <c r="Y437" s="6">
        <v>35</v>
      </c>
      <c r="Z437" s="5">
        <f>IF(Y437&gt;0,Y437-J437,".")</f>
        <v>15</v>
      </c>
      <c r="AA437" s="4">
        <f>IF(J437=0,H437,0)</f>
        <v>0</v>
      </c>
      <c r="AB437" s="4">
        <f>IF(L437=0,H437,0)</f>
        <v>0</v>
      </c>
      <c r="AC437" s="4"/>
      <c r="AD437" s="3"/>
      <c r="AE437" s="2" t="str">
        <f ca="1">IF(AND(N437&gt;1,(N437+$AE$3+O437)&lt;$B$3),$B$3-N437+1111111,".")</f>
        <v>.</v>
      </c>
      <c r="AF437" s="1" t="str">
        <f>IF(A437&gt;1,"Y","N")</f>
        <v>Y</v>
      </c>
      <c r="AG437" s="1" t="str">
        <f>IF(L437&gt;1,"Y","N")</f>
        <v>Y</v>
      </c>
      <c r="AH437" s="1" t="str">
        <f>IF(N437&gt;1,"Y","N")</f>
        <v>Y</v>
      </c>
      <c r="AI437" s="1" t="str">
        <f>IF(O437&gt;1,"Y","N")</f>
        <v>Y</v>
      </c>
      <c r="AJ437" s="1" t="str">
        <f>CONCATENATE(AF437,AG437,D437,AH437,AI437)</f>
        <v>YYYY</v>
      </c>
    </row>
    <row r="438" spans="1:36" s="1" customFormat="1" x14ac:dyDescent="0.25">
      <c r="A438" s="31">
        <v>42410</v>
      </c>
      <c r="B438" s="24"/>
      <c r="C438" s="23" t="s">
        <v>2368</v>
      </c>
      <c r="D438" s="22" t="s">
        <v>2367</v>
      </c>
      <c r="E438" s="21">
        <v>0.88</v>
      </c>
      <c r="G438" s="20"/>
      <c r="H438" s="19">
        <f>E438/0.04011</f>
        <v>21.939665918723509</v>
      </c>
      <c r="I438" s="32">
        <f>J438/100*4</f>
        <v>1.4</v>
      </c>
      <c r="J438" s="17">
        <v>35</v>
      </c>
      <c r="K438" s="16">
        <f>IF(J438&gt;1,J438-H438-I438,0)</f>
        <v>11.66033408127649</v>
      </c>
      <c r="L438" s="15">
        <v>42435</v>
      </c>
      <c r="M438" s="14"/>
      <c r="N438" s="29">
        <v>42924</v>
      </c>
      <c r="O438" s="12">
        <v>42925</v>
      </c>
      <c r="P438" s="11" t="s">
        <v>2969</v>
      </c>
      <c r="Q438" s="10"/>
      <c r="R438" s="10"/>
      <c r="S438" s="10"/>
      <c r="T438" s="10"/>
      <c r="U438" s="9"/>
      <c r="V438" s="8"/>
      <c r="W438" s="7">
        <v>929</v>
      </c>
      <c r="X438" s="4"/>
      <c r="Y438" s="6">
        <v>35</v>
      </c>
      <c r="Z438" s="5">
        <f>IF(Y438&gt;0,Y438-J438,".")</f>
        <v>0</v>
      </c>
      <c r="AA438" s="4">
        <f>IF(J438=0,H438,0)</f>
        <v>0</v>
      </c>
      <c r="AB438" s="4">
        <f>IF(L438=0,H438,0)</f>
        <v>0</v>
      </c>
      <c r="AC438" s="4"/>
      <c r="AD438" s="3"/>
      <c r="AE438" s="2" t="str">
        <f ca="1">IF(AND(N438&gt;1,(N438+$AE$3+O438)&lt;$B$3),$B$3-N438+1111111,".")</f>
        <v>.</v>
      </c>
      <c r="AF438" s="1" t="str">
        <f>IF(A438&gt;1,"Y","N")</f>
        <v>Y</v>
      </c>
      <c r="AG438" s="1" t="str">
        <f>IF(L438&gt;1,"Y","N")</f>
        <v>Y</v>
      </c>
      <c r="AH438" s="1" t="str">
        <f>IF(N438&gt;1,"Y","N")</f>
        <v>Y</v>
      </c>
      <c r="AI438" s="1" t="str">
        <f>IF(O438&gt;1,"Y","N")</f>
        <v>Y</v>
      </c>
      <c r="AJ438" s="1" t="str">
        <f>CONCATENATE(AF438,AG438,D438,AH438,AI438)</f>
        <v>YYx252xYY</v>
      </c>
    </row>
    <row r="439" spans="1:36" s="1" customFormat="1" x14ac:dyDescent="0.25">
      <c r="A439" s="31">
        <v>42211</v>
      </c>
      <c r="B439" s="24"/>
      <c r="C439" s="23" t="s">
        <v>2497</v>
      </c>
      <c r="D439" s="22" t="s">
        <v>2496</v>
      </c>
      <c r="E439" s="21">
        <v>0.35899999999999999</v>
      </c>
      <c r="G439" s="20"/>
      <c r="H439" s="19">
        <f>E439/0.0418</f>
        <v>8.588516746411484</v>
      </c>
      <c r="I439" s="32">
        <f>J439/100*4</f>
        <v>0.8</v>
      </c>
      <c r="J439" s="17">
        <v>20</v>
      </c>
      <c r="K439" s="16">
        <f>IF(J439&gt;1,J439-H439-I439,0)</f>
        <v>10.611483253588515</v>
      </c>
      <c r="L439" s="15">
        <v>42238</v>
      </c>
      <c r="M439" s="14"/>
      <c r="N439" s="29">
        <v>42960</v>
      </c>
      <c r="O439" s="12">
        <v>42961</v>
      </c>
      <c r="P439" s="11" t="s">
        <v>2495</v>
      </c>
      <c r="Q439" s="10" t="s">
        <v>2494</v>
      </c>
      <c r="R439" s="10" t="s">
        <v>2493</v>
      </c>
      <c r="S439" s="10" t="s">
        <v>2281</v>
      </c>
      <c r="T439" s="10"/>
      <c r="U439" s="9" t="s">
        <v>2492</v>
      </c>
      <c r="V439" s="8"/>
      <c r="W439" s="7">
        <v>1032</v>
      </c>
      <c r="X439" s="4"/>
      <c r="Y439" s="6">
        <v>35</v>
      </c>
      <c r="Z439" s="5">
        <f>IF(Y439&gt;0,Y439-J439,".")</f>
        <v>15</v>
      </c>
      <c r="AA439" s="4">
        <f>IF(J439=0,H439,0)</f>
        <v>0</v>
      </c>
      <c r="AB439" s="4">
        <f>IF(L439=0,H439,0)</f>
        <v>0</v>
      </c>
      <c r="AC439" s="4"/>
      <c r="AD439" s="3"/>
      <c r="AE439" s="2" t="str">
        <f ca="1">IF(AND(N439&gt;1,(N439+$AE$3+O439)&lt;$B$3),$B$3-N439+1111111,".")</f>
        <v>.</v>
      </c>
      <c r="AF439" s="1" t="str">
        <f>IF(A439&gt;1,"Y","N")</f>
        <v>Y</v>
      </c>
      <c r="AG439" s="1" t="str">
        <f>IF(L439&gt;1,"Y","N")</f>
        <v>Y</v>
      </c>
      <c r="AH439" s="1" t="str">
        <f>IF(N439&gt;1,"Y","N")</f>
        <v>Y</v>
      </c>
      <c r="AI439" s="1" t="str">
        <f>IF(O439&gt;1,"Y","N")</f>
        <v>Y</v>
      </c>
      <c r="AJ439" s="1" t="str">
        <f>CONCATENATE(AF439,AG439,D439,AH439,AI439)</f>
        <v>YYx247xYY</v>
      </c>
    </row>
    <row r="440" spans="1:36" s="1" customFormat="1" x14ac:dyDescent="0.25">
      <c r="A440" s="31">
        <v>42793</v>
      </c>
      <c r="B440" s="24"/>
      <c r="C440" s="23" t="s">
        <v>2333</v>
      </c>
      <c r="D440" s="22" t="s">
        <v>2004</v>
      </c>
      <c r="E440" s="21">
        <v>0.378</v>
      </c>
      <c r="G440" s="20"/>
      <c r="H440" s="19">
        <f>E440/0.038689</f>
        <v>9.770218925275918</v>
      </c>
      <c r="I440" s="18">
        <f>J440/100*4</f>
        <v>1.4</v>
      </c>
      <c r="J440" s="17">
        <v>35</v>
      </c>
      <c r="K440" s="16">
        <f>IF(J440&gt;1,J440-H440-I440,0)</f>
        <v>23.829781074724082</v>
      </c>
      <c r="L440" s="15">
        <v>42812</v>
      </c>
      <c r="M440" s="14"/>
      <c r="N440" s="29">
        <v>42970</v>
      </c>
      <c r="O440" s="12">
        <v>42972</v>
      </c>
      <c r="P440" s="11" t="s">
        <v>2332</v>
      </c>
      <c r="Q440" s="10"/>
      <c r="R440" s="10"/>
      <c r="S440" s="10"/>
      <c r="T440" s="10"/>
      <c r="U440" s="9">
        <v>6909432624</v>
      </c>
      <c r="V440" s="8"/>
      <c r="W440" s="7">
        <v>1069</v>
      </c>
      <c r="X440" s="4"/>
      <c r="Y440" s="6">
        <v>35</v>
      </c>
      <c r="Z440" s="5">
        <f>IF(Y440&gt;0,Y440-J440,".")</f>
        <v>0</v>
      </c>
      <c r="AA440" s="4">
        <f>IF(J440=0,H440,0)</f>
        <v>0</v>
      </c>
      <c r="AB440" s="4">
        <f>IF(L440=0,H440,0)</f>
        <v>0</v>
      </c>
      <c r="AC440" s="4"/>
      <c r="AD440" s="3"/>
      <c r="AE440" s="2" t="str">
        <f ca="1">IF(AND(N440&gt;1,(N440+$AE$3+O440)&lt;$B$3),$B$3-N440+1111111,".")</f>
        <v>.</v>
      </c>
      <c r="AF440" s="1" t="str">
        <f>IF(A440&gt;1,"Y","N")</f>
        <v>Y</v>
      </c>
      <c r="AG440" s="1" t="str">
        <f>IF(L440&gt;1,"Y","N")</f>
        <v>Y</v>
      </c>
      <c r="AH440" s="1" t="str">
        <f>IF(N440&gt;1,"Y","N")</f>
        <v>Y</v>
      </c>
      <c r="AI440" s="1" t="str">
        <f>IF(O440&gt;1,"Y","N")</f>
        <v>Y</v>
      </c>
      <c r="AJ440" s="1" t="str">
        <f>CONCATENATE(AF440,AG440,D440,AH440,AI440)</f>
        <v>YYx254xYY</v>
      </c>
    </row>
    <row r="441" spans="1:36" s="1" customFormat="1" x14ac:dyDescent="0.25">
      <c r="A441" s="31">
        <v>42793</v>
      </c>
      <c r="B441" s="24"/>
      <c r="C441" s="23" t="s">
        <v>2333</v>
      </c>
      <c r="D441" s="22" t="s">
        <v>2004</v>
      </c>
      <c r="E441" s="21">
        <v>0.378</v>
      </c>
      <c r="G441" s="20"/>
      <c r="H441" s="19">
        <f>E441/0.038689</f>
        <v>9.770218925275918</v>
      </c>
      <c r="I441" s="18">
        <f>J441/100*4</f>
        <v>1.4</v>
      </c>
      <c r="J441" s="17">
        <v>35</v>
      </c>
      <c r="K441" s="16">
        <f>IF(J441&gt;1,J441-H441-I441,0)</f>
        <v>23.829781074724082</v>
      </c>
      <c r="L441" s="15">
        <v>42812</v>
      </c>
      <c r="M441" s="14"/>
      <c r="N441" s="29">
        <v>42970</v>
      </c>
      <c r="O441" s="12">
        <v>42972</v>
      </c>
      <c r="P441" s="11" t="s">
        <v>2332</v>
      </c>
      <c r="Q441" s="10"/>
      <c r="R441" s="10"/>
      <c r="S441" s="10"/>
      <c r="T441" s="10"/>
      <c r="U441" s="9">
        <v>6909432624</v>
      </c>
      <c r="V441" s="8"/>
      <c r="W441" s="7">
        <v>1069</v>
      </c>
      <c r="X441" s="4"/>
      <c r="Y441" s="6">
        <v>35</v>
      </c>
      <c r="Z441" s="5">
        <f>IF(Y441&gt;0,Y441-J441,".")</f>
        <v>0</v>
      </c>
      <c r="AA441" s="4">
        <f>IF(J441=0,H441,0)</f>
        <v>0</v>
      </c>
      <c r="AB441" s="4">
        <f>IF(L441=0,H441,0)</f>
        <v>0</v>
      </c>
      <c r="AC441" s="4"/>
      <c r="AD441" s="3"/>
      <c r="AE441" s="2" t="str">
        <f ca="1">IF(AND(N441&gt;1,(N441+$AE$3+O441)&lt;$B$3),$B$3-N441+1111111,".")</f>
        <v>.</v>
      </c>
      <c r="AF441" s="1" t="str">
        <f>IF(A441&gt;1,"Y","N")</f>
        <v>Y</v>
      </c>
      <c r="AG441" s="1" t="str">
        <f>IF(L441&gt;1,"Y","N")</f>
        <v>Y</v>
      </c>
      <c r="AH441" s="1" t="str">
        <f>IF(N441&gt;1,"Y","N")</f>
        <v>Y</v>
      </c>
      <c r="AI441" s="1" t="str">
        <f>IF(O441&gt;1,"Y","N")</f>
        <v>Y</v>
      </c>
      <c r="AJ441" s="1" t="str">
        <f>CONCATENATE(AF441,AG441,D441,AH441,AI441)</f>
        <v>YYx254xYY</v>
      </c>
    </row>
    <row r="442" spans="1:36" s="1" customFormat="1" x14ac:dyDescent="0.25">
      <c r="A442" s="31">
        <v>42793</v>
      </c>
      <c r="B442" s="24"/>
      <c r="C442" s="23" t="s">
        <v>2333</v>
      </c>
      <c r="D442" s="22" t="s">
        <v>2004</v>
      </c>
      <c r="E442" s="21">
        <v>0.378</v>
      </c>
      <c r="G442" s="20"/>
      <c r="H442" s="19">
        <f>E442/0.038689</f>
        <v>9.770218925275918</v>
      </c>
      <c r="I442" s="18">
        <f>J442/100*4</f>
        <v>1.4</v>
      </c>
      <c r="J442" s="17">
        <v>35</v>
      </c>
      <c r="K442" s="16">
        <f>IF(J442&gt;1,J442-H442-I442,0)</f>
        <v>23.829781074724082</v>
      </c>
      <c r="L442" s="15">
        <v>42812</v>
      </c>
      <c r="M442" s="14"/>
      <c r="N442" s="29">
        <v>42970</v>
      </c>
      <c r="O442" s="12">
        <v>42972</v>
      </c>
      <c r="P442" s="11" t="s">
        <v>2332</v>
      </c>
      <c r="Q442" s="10"/>
      <c r="R442" s="10"/>
      <c r="S442" s="10"/>
      <c r="T442" s="10"/>
      <c r="U442" s="9">
        <v>6909432624</v>
      </c>
      <c r="V442" s="8"/>
      <c r="W442" s="7">
        <v>1069</v>
      </c>
      <c r="X442" s="4"/>
      <c r="Y442" s="6">
        <v>35</v>
      </c>
      <c r="Z442" s="5">
        <f>IF(Y442&gt;0,Y442-J442,".")</f>
        <v>0</v>
      </c>
      <c r="AA442" s="4">
        <f>IF(J442=0,H442,0)</f>
        <v>0</v>
      </c>
      <c r="AB442" s="4">
        <f>IF(L442=0,H442,0)</f>
        <v>0</v>
      </c>
      <c r="AC442" s="4"/>
      <c r="AD442" s="3"/>
      <c r="AE442" s="2" t="str">
        <f ca="1">IF(AND(N442&gt;1,(N442+$AE$3+O442)&lt;$B$3),$B$3-N442+1111111,".")</f>
        <v>.</v>
      </c>
      <c r="AF442" s="1" t="str">
        <f>IF(A442&gt;1,"Y","N")</f>
        <v>Y</v>
      </c>
      <c r="AG442" s="1" t="str">
        <f>IF(L442&gt;1,"Y","N")</f>
        <v>Y</v>
      </c>
      <c r="AH442" s="1" t="str">
        <f>IF(N442&gt;1,"Y","N")</f>
        <v>Y</v>
      </c>
      <c r="AI442" s="1" t="str">
        <f>IF(O442&gt;1,"Y","N")</f>
        <v>Y</v>
      </c>
      <c r="AJ442" s="1" t="str">
        <f>CONCATENATE(AF442,AG442,D442,AH442,AI442)</f>
        <v>YYx254xYY</v>
      </c>
    </row>
    <row r="443" spans="1:36" s="1" customFormat="1" x14ac:dyDescent="0.25">
      <c r="A443" s="28">
        <v>41859</v>
      </c>
      <c r="B443" s="27"/>
      <c r="C443" s="23" t="s">
        <v>1660</v>
      </c>
      <c r="D443" s="22" t="s">
        <v>1659</v>
      </c>
      <c r="E443" s="21">
        <v>0.29899999999999999</v>
      </c>
      <c r="G443" s="20"/>
      <c r="H443" s="19">
        <f>E443/0.0498994</f>
        <v>5.9920560167056118</v>
      </c>
      <c r="I443" s="18">
        <f>J443/100*4</f>
        <v>0.72</v>
      </c>
      <c r="J443" s="17">
        <v>18</v>
      </c>
      <c r="K443" s="16">
        <f>IF(J443&gt;1,J443-H443-I443,0)</f>
        <v>11.287943983294388</v>
      </c>
      <c r="L443" s="15">
        <v>41881</v>
      </c>
      <c r="M443" s="14"/>
      <c r="N443" s="29">
        <v>43014</v>
      </c>
      <c r="O443" s="12">
        <v>43016</v>
      </c>
      <c r="P443" s="11" t="s">
        <v>1658</v>
      </c>
      <c r="Q443" s="10" t="s">
        <v>1657</v>
      </c>
      <c r="R443" s="10" t="s">
        <v>1656</v>
      </c>
      <c r="S443" s="10" t="s">
        <v>1655</v>
      </c>
      <c r="T443" s="10"/>
      <c r="U443" s="9">
        <v>6903503526</v>
      </c>
      <c r="V443" s="8"/>
      <c r="W443" s="7">
        <v>1210</v>
      </c>
      <c r="X443" s="4"/>
      <c r="Y443" s="6">
        <v>35</v>
      </c>
      <c r="Z443" s="5">
        <f>IF(Y443&gt;0,Y443-J443,".")</f>
        <v>17</v>
      </c>
      <c r="AA443" s="4">
        <f>IF(J443=0,H443,0)</f>
        <v>0</v>
      </c>
      <c r="AB443" s="4">
        <f>IF(L443=0,H443,0)</f>
        <v>0</v>
      </c>
      <c r="AC443" s="4"/>
      <c r="AD443" s="3"/>
      <c r="AE443" s="2" t="str">
        <f ca="1">IF(AND(N443&gt;1,(N443+$AE$3+O443)&lt;$B$3),$B$3-N443+1111111,".")</f>
        <v>.</v>
      </c>
      <c r="AF443" s="1" t="str">
        <f>IF(A443&gt;1,"Y","N")</f>
        <v>Y</v>
      </c>
      <c r="AG443" s="1" t="str">
        <f>IF(L443&gt;1,"Y","N")</f>
        <v>Y</v>
      </c>
      <c r="AH443" s="1" t="str">
        <f>IF(N443&gt;1,"Y","N")</f>
        <v>Y</v>
      </c>
      <c r="AI443" s="1" t="str">
        <f>IF(O443&gt;1,"Y","N")</f>
        <v>Y</v>
      </c>
      <c r="AJ443" s="1" t="str">
        <f>CONCATENATE(AF443,AG443,D443,AH443,AI443)</f>
        <v>YYx540xYY</v>
      </c>
    </row>
    <row r="444" spans="1:36" s="1" customFormat="1" x14ac:dyDescent="0.25">
      <c r="A444" s="28">
        <v>41770</v>
      </c>
      <c r="B444" s="27" t="s">
        <v>1202</v>
      </c>
      <c r="C444" s="23" t="s">
        <v>1201</v>
      </c>
      <c r="D444" s="22" t="s">
        <v>1200</v>
      </c>
      <c r="E444" s="21">
        <v>0.6</v>
      </c>
      <c r="G444" s="20"/>
      <c r="H444" s="19">
        <f>E444/0.0477136</f>
        <v>12.575031018409845</v>
      </c>
      <c r="I444" s="18">
        <f>J444/100*4</f>
        <v>1.4</v>
      </c>
      <c r="J444" s="17">
        <v>35</v>
      </c>
      <c r="K444" s="16">
        <f>IF(J444&gt;1,J444-H444-I444,0)</f>
        <v>21.024968981590156</v>
      </c>
      <c r="L444" s="15">
        <v>41782</v>
      </c>
      <c r="M444" s="14"/>
      <c r="N444" s="29">
        <v>43046</v>
      </c>
      <c r="O444" s="12">
        <v>43046</v>
      </c>
      <c r="P444" s="11" t="s">
        <v>1199</v>
      </c>
      <c r="Q444" s="10"/>
      <c r="R444" s="10"/>
      <c r="S444" s="10"/>
      <c r="T444" s="10"/>
      <c r="U444" s="9">
        <v>6908858049</v>
      </c>
      <c r="V444" s="8"/>
      <c r="W444" s="7">
        <v>1304</v>
      </c>
      <c r="X444" s="4"/>
      <c r="Y444" s="6">
        <v>35</v>
      </c>
      <c r="Z444" s="5">
        <f>IF(Y444&gt;0,Y444-J444,".")</f>
        <v>0</v>
      </c>
      <c r="AA444" s="4">
        <f>IF(J444=0,H444,0)</f>
        <v>0</v>
      </c>
      <c r="AB444" s="4">
        <f>IF(L444=0,H444,0)</f>
        <v>0</v>
      </c>
      <c r="AC444" s="4"/>
      <c r="AD444" s="3"/>
      <c r="AE444" s="2" t="str">
        <f ca="1">IF(AND(N444&gt;1,(N444+$AE$3+O444)&lt;$B$3),$B$3-N444+1111111,".")</f>
        <v>.</v>
      </c>
      <c r="AF444" s="1" t="str">
        <f>IF(A444&gt;1,"Y","N")</f>
        <v>Y</v>
      </c>
      <c r="AG444" s="1" t="str">
        <f>IF(L444&gt;1,"Y","N")</f>
        <v>Y</v>
      </c>
      <c r="AH444" s="1" t="str">
        <f>IF(N444&gt;1,"Y","N")</f>
        <v>Y</v>
      </c>
      <c r="AI444" s="1" t="str">
        <f>IF(O444&gt;1,"Y","N")</f>
        <v>Y</v>
      </c>
      <c r="AJ444" s="1" t="str">
        <f>CONCATENATE(AF444,AG444,D444,AH444,AI444)</f>
        <v>YYx46xYY</v>
      </c>
    </row>
    <row r="445" spans="1:36" s="1" customFormat="1" x14ac:dyDescent="0.25">
      <c r="A445" s="31">
        <v>42596</v>
      </c>
      <c r="B445" s="24"/>
      <c r="C445" s="23" t="s">
        <v>5170</v>
      </c>
      <c r="D445" s="22" t="s">
        <v>1174</v>
      </c>
      <c r="E445" s="21">
        <v>0.52800000000000002</v>
      </c>
      <c r="G445" s="20"/>
      <c r="H445" s="19">
        <f>E445/0.04046</f>
        <v>13.049925852694019</v>
      </c>
      <c r="I445" s="18">
        <f>J445/100*4</f>
        <v>1.44</v>
      </c>
      <c r="J445" s="17">
        <v>36</v>
      </c>
      <c r="K445" s="16">
        <f>IF(J445&gt;1,J445-H445-I445,0)</f>
        <v>21.510074147305982</v>
      </c>
      <c r="L445" s="15">
        <v>42636</v>
      </c>
      <c r="M445" s="14"/>
      <c r="N445" s="29">
        <v>42738</v>
      </c>
      <c r="O445" s="12">
        <v>42738</v>
      </c>
      <c r="P445" s="11" t="s">
        <v>6962</v>
      </c>
      <c r="Q445" s="10"/>
      <c r="R445" s="10"/>
      <c r="S445" s="10"/>
      <c r="T445" s="10"/>
      <c r="U445" s="9"/>
      <c r="V445" s="8"/>
      <c r="W445" s="7">
        <v>21</v>
      </c>
      <c r="X445" s="4"/>
      <c r="Y445" s="6">
        <v>36</v>
      </c>
      <c r="Z445" s="5">
        <f>IF(Y445&gt;0,Y445-J445,".")</f>
        <v>0</v>
      </c>
      <c r="AA445" s="4">
        <f>IF(J445=0,H445,0)</f>
        <v>0</v>
      </c>
      <c r="AB445" s="4">
        <f>IF(L445=0,H445,0)</f>
        <v>0</v>
      </c>
      <c r="AC445" s="4"/>
      <c r="AD445" s="3"/>
      <c r="AE445" s="2" t="str">
        <f ca="1">IF(AND(N445&gt;1,(N445+$AE$3+O445)&lt;$B$3),$B$3-N445+1111111,".")</f>
        <v>.</v>
      </c>
      <c r="AF445" s="1" t="str">
        <f>IF(A445&gt;1,"Y","N")</f>
        <v>Y</v>
      </c>
      <c r="AG445" s="1" t="str">
        <f>IF(L445&gt;1,"Y","N")</f>
        <v>Y</v>
      </c>
      <c r="AH445" s="1" t="str">
        <f>IF(N445&gt;1,"Y","N")</f>
        <v>Y</v>
      </c>
      <c r="AI445" s="1" t="str">
        <f>IF(O445&gt;1,"Y","N")</f>
        <v>Y</v>
      </c>
      <c r="AJ445" s="1" t="str">
        <f>CONCATENATE(AF445,AG445,D445,AH445,AI445)</f>
        <v>YYx242xYY</v>
      </c>
    </row>
    <row r="446" spans="1:36" s="1" customFormat="1" x14ac:dyDescent="0.25">
      <c r="A446" s="28">
        <v>41935</v>
      </c>
      <c r="B446" s="27"/>
      <c r="C446" s="23" t="s">
        <v>6624</v>
      </c>
      <c r="D446" s="22" t="s">
        <v>6623</v>
      </c>
      <c r="E446" s="21">
        <v>0.29899999999999999</v>
      </c>
      <c r="G446" s="20"/>
      <c r="H446" s="19">
        <f>E446/0.0498205</f>
        <v>6.001545548519184</v>
      </c>
      <c r="I446" s="18">
        <f>J446/100*4</f>
        <v>0.68</v>
      </c>
      <c r="J446" s="17">
        <v>17</v>
      </c>
      <c r="K446" s="16">
        <f>IF(J446&gt;1,J446-H446-I446,0)</f>
        <v>10.318454451480816</v>
      </c>
      <c r="L446" s="15">
        <v>41959</v>
      </c>
      <c r="M446" s="14"/>
      <c r="N446" s="13">
        <v>42750</v>
      </c>
      <c r="O446" s="12">
        <v>42750</v>
      </c>
      <c r="P446" s="11" t="s">
        <v>6622</v>
      </c>
      <c r="Q446" s="10" t="s">
        <v>6626</v>
      </c>
      <c r="R446" s="10" t="s">
        <v>6625</v>
      </c>
      <c r="S446" s="10" t="s">
        <v>3833</v>
      </c>
      <c r="T446" s="10"/>
      <c r="U446" s="9">
        <v>6679346153</v>
      </c>
      <c r="V446" s="8"/>
      <c r="W446" s="7">
        <v>1515</v>
      </c>
      <c r="X446" s="4"/>
      <c r="Y446" s="6">
        <v>36</v>
      </c>
      <c r="Z446" s="5">
        <f>IF(Y446&gt;0,Y446-J446,".")</f>
        <v>19</v>
      </c>
      <c r="AA446" s="4">
        <f>IF(J446=0,H446,0)</f>
        <v>0</v>
      </c>
      <c r="AB446" s="4">
        <f>IF(L446=0,H446,0)</f>
        <v>0</v>
      </c>
      <c r="AC446" s="4"/>
      <c r="AD446" s="3"/>
      <c r="AE446" s="2" t="str">
        <f ca="1">IF(AND(N446&gt;1,(N446+$AE$3+O446)&lt;$B$3),$B$3-N446+1111111,".")</f>
        <v>.</v>
      </c>
      <c r="AF446" s="1" t="str">
        <f>IF(A446&gt;1,"Y","N")</f>
        <v>Y</v>
      </c>
      <c r="AG446" s="1" t="str">
        <f>IF(L446&gt;1,"Y","N")</f>
        <v>Y</v>
      </c>
      <c r="AH446" s="1" t="str">
        <f>IF(N446&gt;1,"Y","N")</f>
        <v>Y</v>
      </c>
      <c r="AI446" s="1" t="str">
        <f>IF(O446&gt;1,"Y","N")</f>
        <v>Y</v>
      </c>
      <c r="AJ446" s="1" t="str">
        <f>CONCATENATE(AF446,AG446,D446,AH446,AI446)</f>
        <v>YYx455xYY</v>
      </c>
    </row>
    <row r="447" spans="1:36" s="1" customFormat="1" x14ac:dyDescent="0.25">
      <c r="A447" s="31">
        <v>42649</v>
      </c>
      <c r="B447" s="24"/>
      <c r="C447" s="23" t="s">
        <v>571</v>
      </c>
      <c r="D447" s="22" t="s">
        <v>570</v>
      </c>
      <c r="E447" s="21">
        <v>0.49</v>
      </c>
      <c r="G447" s="20"/>
      <c r="H447" s="19">
        <f>E447/0.0404</f>
        <v>12.12871287128713</v>
      </c>
      <c r="I447" s="18">
        <f>J447/100*4</f>
        <v>1.44</v>
      </c>
      <c r="J447" s="17">
        <v>36</v>
      </c>
      <c r="K447" s="16">
        <f>IF(J447&gt;1,J447-H447-I447,0)</f>
        <v>22.431287128712871</v>
      </c>
      <c r="L447" s="15">
        <v>42681</v>
      </c>
      <c r="M447" s="14"/>
      <c r="N447" s="29">
        <v>42757</v>
      </c>
      <c r="O447" s="12">
        <v>42758</v>
      </c>
      <c r="P447" s="11" t="s">
        <v>4588</v>
      </c>
      <c r="Q447" s="10"/>
      <c r="R447" s="10"/>
      <c r="S447" s="10"/>
      <c r="T447" s="10"/>
      <c r="U447" s="9">
        <v>6682923513</v>
      </c>
      <c r="V447" s="8"/>
      <c r="W447" s="7">
        <v>145</v>
      </c>
      <c r="X447" s="4"/>
      <c r="Y447" s="6">
        <v>36</v>
      </c>
      <c r="Z447" s="5">
        <f>IF(Y447&gt;0,Y447-J447,".")</f>
        <v>0</v>
      </c>
      <c r="AA447" s="4">
        <f>IF(J447=0,H447,0)</f>
        <v>0</v>
      </c>
      <c r="AB447" s="4">
        <f>IF(L447=0,H447,0)</f>
        <v>0</v>
      </c>
      <c r="AC447" s="4"/>
      <c r="AD447" s="3"/>
      <c r="AE447" s="2" t="str">
        <f ca="1">IF(AND(N447&gt;1,(N447+$AE$3+O447)&lt;$B$3),$B$3-N447+1111111,".")</f>
        <v>.</v>
      </c>
      <c r="AF447" s="1" t="str">
        <f>IF(A447&gt;1,"Y","N")</f>
        <v>Y</v>
      </c>
      <c r="AG447" s="1" t="str">
        <f>IF(L447&gt;1,"Y","N")</f>
        <v>Y</v>
      </c>
      <c r="AH447" s="1" t="str">
        <f>IF(N447&gt;1,"Y","N")</f>
        <v>Y</v>
      </c>
      <c r="AI447" s="1" t="str">
        <f>IF(O447&gt;1,"Y","N")</f>
        <v>Y</v>
      </c>
      <c r="AJ447" s="1" t="str">
        <f>CONCATENATE(AF447,AG447,D447,AH447,AI447)</f>
        <v>YYx535xYY</v>
      </c>
    </row>
    <row r="448" spans="1:36" s="1" customFormat="1" x14ac:dyDescent="0.25">
      <c r="A448" s="28">
        <v>41795</v>
      </c>
      <c r="B448" s="27" t="s">
        <v>492</v>
      </c>
      <c r="C448" s="23" t="s">
        <v>6327</v>
      </c>
      <c r="D448" s="22" t="s">
        <v>6326</v>
      </c>
      <c r="E448" s="21">
        <v>0.29899999999999999</v>
      </c>
      <c r="G448" s="20"/>
      <c r="H448" s="19">
        <f>E448/0.0512158</f>
        <v>5.8380421666751277</v>
      </c>
      <c r="I448" s="18">
        <f>J448/100*4</f>
        <v>0.68</v>
      </c>
      <c r="J448" s="17">
        <v>17</v>
      </c>
      <c r="K448" s="16">
        <f>IF(J448&gt;1,J448-H448-I448,0)</f>
        <v>10.481957833324874</v>
      </c>
      <c r="L448" s="15">
        <v>41810</v>
      </c>
      <c r="M448" s="14"/>
      <c r="N448" s="29">
        <v>42764</v>
      </c>
      <c r="O448" s="12">
        <v>42764</v>
      </c>
      <c r="P448" s="11" t="s">
        <v>6072</v>
      </c>
      <c r="Q448" s="10" t="s">
        <v>6071</v>
      </c>
      <c r="R448" s="10" t="s">
        <v>6070</v>
      </c>
      <c r="S448" s="10" t="s">
        <v>6069</v>
      </c>
      <c r="T448" s="10"/>
      <c r="U448" s="9">
        <v>6690792608</v>
      </c>
      <c r="V448" s="8"/>
      <c r="W448" s="7">
        <v>173</v>
      </c>
      <c r="X448" s="4"/>
      <c r="Y448" s="6">
        <v>36</v>
      </c>
      <c r="Z448" s="5">
        <f>IF(Y448&gt;0,Y448-J448,".")</f>
        <v>19</v>
      </c>
      <c r="AA448" s="4">
        <f>IF(J448=0,H448,0)</f>
        <v>0</v>
      </c>
      <c r="AB448" s="4">
        <f>IF(L448=0,H448,0)</f>
        <v>0</v>
      </c>
      <c r="AC448" s="4"/>
      <c r="AD448" s="3"/>
      <c r="AE448" s="2" t="str">
        <f ca="1">IF(AND(N448&gt;1,(N448+$AE$3+O448)&lt;$B$3),$B$3-N448+1111111,".")</f>
        <v>.</v>
      </c>
      <c r="AF448" s="1" t="str">
        <f>IF(A448&gt;1,"Y","N")</f>
        <v>Y</v>
      </c>
      <c r="AG448" s="1" t="str">
        <f>IF(L448&gt;1,"Y","N")</f>
        <v>Y</v>
      </c>
      <c r="AH448" s="1" t="str">
        <f>IF(N448&gt;1,"Y","N")</f>
        <v>Y</v>
      </c>
      <c r="AI448" s="1" t="str">
        <f>IF(O448&gt;1,"Y","N")</f>
        <v>Y</v>
      </c>
      <c r="AJ448" s="1" t="str">
        <f>CONCATENATE(AF448,AG448,D448,AH448,AI448)</f>
        <v>YYx513xYY</v>
      </c>
    </row>
    <row r="449" spans="1:36" s="1" customFormat="1" x14ac:dyDescent="0.25">
      <c r="A449" s="31">
        <v>42596</v>
      </c>
      <c r="B449" s="24"/>
      <c r="C449" s="23" t="s">
        <v>1175</v>
      </c>
      <c r="D449" s="22" t="s">
        <v>1174</v>
      </c>
      <c r="E449" s="21">
        <v>0.52800000000000002</v>
      </c>
      <c r="G449" s="20"/>
      <c r="H449" s="19">
        <f>E449/0.04046</f>
        <v>13.049925852694019</v>
      </c>
      <c r="I449" s="18">
        <f>J449/100*4</f>
        <v>1.44</v>
      </c>
      <c r="J449" s="17">
        <v>36</v>
      </c>
      <c r="K449" s="16">
        <f>IF(J449&gt;1,J449-H449-I449,0)</f>
        <v>21.510074147305982</v>
      </c>
      <c r="L449" s="15">
        <v>42636</v>
      </c>
      <c r="M449" s="14"/>
      <c r="N449" s="29">
        <v>42768</v>
      </c>
      <c r="O449" s="12">
        <v>42768</v>
      </c>
      <c r="P449" s="11" t="s">
        <v>6226</v>
      </c>
      <c r="Q449" s="10"/>
      <c r="R449" s="10"/>
      <c r="S449" s="10"/>
      <c r="T449" s="10"/>
      <c r="U449" s="9"/>
      <c r="V449" s="8"/>
      <c r="W449" s="7">
        <v>201</v>
      </c>
      <c r="X449" s="4"/>
      <c r="Y449" s="6">
        <v>36</v>
      </c>
      <c r="Z449" s="5">
        <f>IF(Y449&gt;0,Y449-J449,".")</f>
        <v>0</v>
      </c>
      <c r="AA449" s="4">
        <f>IF(J449=0,H449,0)</f>
        <v>0</v>
      </c>
      <c r="AB449" s="4">
        <f>IF(L449=0,H449,0)</f>
        <v>0</v>
      </c>
      <c r="AC449" s="4"/>
      <c r="AD449" s="3"/>
      <c r="AE449" s="2" t="str">
        <f ca="1">IF(AND(N449&gt;1,(N449+$AE$3+O449)&lt;$B$3),$B$3-N449+1111111,".")</f>
        <v>.</v>
      </c>
      <c r="AF449" s="1" t="str">
        <f>IF(A449&gt;1,"Y","N")</f>
        <v>Y</v>
      </c>
      <c r="AG449" s="1" t="str">
        <f>IF(L449&gt;1,"Y","N")</f>
        <v>Y</v>
      </c>
      <c r="AH449" s="1" t="str">
        <f>IF(N449&gt;1,"Y","N")</f>
        <v>Y</v>
      </c>
      <c r="AI449" s="1" t="str">
        <f>IF(O449&gt;1,"Y","N")</f>
        <v>Y</v>
      </c>
      <c r="AJ449" s="1" t="str">
        <f>CONCATENATE(AF449,AG449,D449,AH449,AI449)</f>
        <v>YYx242xYY</v>
      </c>
    </row>
    <row r="450" spans="1:36" s="1" customFormat="1" x14ac:dyDescent="0.25">
      <c r="A450" s="31">
        <v>42596</v>
      </c>
      <c r="B450" s="24"/>
      <c r="C450" s="23" t="s">
        <v>1175</v>
      </c>
      <c r="D450" s="22" t="s">
        <v>1174</v>
      </c>
      <c r="E450" s="21">
        <v>0.52800000000000002</v>
      </c>
      <c r="G450" s="20"/>
      <c r="H450" s="19">
        <f>E450/0.04046</f>
        <v>13.049925852694019</v>
      </c>
      <c r="I450" s="18">
        <f>J450/100*4</f>
        <v>1.44</v>
      </c>
      <c r="J450" s="17">
        <v>36</v>
      </c>
      <c r="K450" s="16">
        <f>IF(J450&gt;1,J450-H450-I450,0)</f>
        <v>21.510074147305982</v>
      </c>
      <c r="L450" s="15">
        <v>42636</v>
      </c>
      <c r="M450" s="14"/>
      <c r="N450" s="29">
        <v>42768</v>
      </c>
      <c r="O450" s="12">
        <v>42768</v>
      </c>
      <c r="P450" s="11" t="s">
        <v>6226</v>
      </c>
      <c r="Q450" s="10"/>
      <c r="R450" s="10"/>
      <c r="S450" s="10"/>
      <c r="T450" s="10"/>
      <c r="U450" s="9"/>
      <c r="V450" s="8"/>
      <c r="W450" s="7">
        <v>201</v>
      </c>
      <c r="X450" s="4"/>
      <c r="Y450" s="6">
        <v>36</v>
      </c>
      <c r="Z450" s="5">
        <f>IF(Y450&gt;0,Y450-J450,".")</f>
        <v>0</v>
      </c>
      <c r="AA450" s="4">
        <f>IF(J450=0,H450,0)</f>
        <v>0</v>
      </c>
      <c r="AB450" s="4">
        <f>IF(L450=0,H450,0)</f>
        <v>0</v>
      </c>
      <c r="AC450" s="4"/>
      <c r="AD450" s="3"/>
      <c r="AE450" s="2" t="str">
        <f ca="1">IF(AND(N450&gt;1,(N450+$AE$3+O450)&lt;$B$3),$B$3-N450+1111111,".")</f>
        <v>.</v>
      </c>
      <c r="AF450" s="1" t="str">
        <f>IF(A450&gt;1,"Y","N")</f>
        <v>Y</v>
      </c>
      <c r="AG450" s="1" t="str">
        <f>IF(L450&gt;1,"Y","N")</f>
        <v>Y</v>
      </c>
      <c r="AH450" s="1" t="str">
        <f>IF(N450&gt;1,"Y","N")</f>
        <v>Y</v>
      </c>
      <c r="AI450" s="1" t="str">
        <f>IF(O450&gt;1,"Y","N")</f>
        <v>Y</v>
      </c>
      <c r="AJ450" s="1" t="str">
        <f>CONCATENATE(AF450,AG450,D450,AH450,AI450)</f>
        <v>YYx242xYY</v>
      </c>
    </row>
    <row r="451" spans="1:36" s="1" customFormat="1" x14ac:dyDescent="0.25">
      <c r="A451" s="31">
        <v>42649</v>
      </c>
      <c r="B451" s="24"/>
      <c r="C451" s="23" t="s">
        <v>571</v>
      </c>
      <c r="D451" s="22" t="s">
        <v>570</v>
      </c>
      <c r="E451" s="21">
        <v>0.49</v>
      </c>
      <c r="G451" s="20"/>
      <c r="H451" s="19">
        <f>E451/0.0404</f>
        <v>12.12871287128713</v>
      </c>
      <c r="I451" s="18">
        <f>J451/100*4</f>
        <v>1.44</v>
      </c>
      <c r="J451" s="17">
        <v>36</v>
      </c>
      <c r="K451" s="16">
        <f>IF(J451&gt;1,J451-H451-I451,0)</f>
        <v>22.431287128712871</v>
      </c>
      <c r="L451" s="15">
        <v>42681</v>
      </c>
      <c r="M451" s="14"/>
      <c r="N451" s="29">
        <v>42785</v>
      </c>
      <c r="O451" s="12">
        <v>42786</v>
      </c>
      <c r="P451" s="11" t="s">
        <v>5809</v>
      </c>
      <c r="Q451" s="10" t="s">
        <v>5811</v>
      </c>
      <c r="R451" s="10" t="s">
        <v>5810</v>
      </c>
      <c r="S451" s="10" t="s">
        <v>601</v>
      </c>
      <c r="T451" s="10"/>
      <c r="U451" s="9">
        <v>6717916408</v>
      </c>
      <c r="V451" s="8"/>
      <c r="W451" s="7">
        <v>303</v>
      </c>
      <c r="X451" s="4"/>
      <c r="Y451" s="6">
        <v>36</v>
      </c>
      <c r="Z451" s="5">
        <f>IF(Y451&gt;0,Y451-J451,".")</f>
        <v>0</v>
      </c>
      <c r="AA451" s="4">
        <f>IF(J451=0,H451,0)</f>
        <v>0</v>
      </c>
      <c r="AB451" s="4">
        <f>IF(L451=0,H451,0)</f>
        <v>0</v>
      </c>
      <c r="AC451" s="4"/>
      <c r="AD451" s="3"/>
      <c r="AE451" s="2" t="str">
        <f ca="1">IF(AND(N451&gt;1,(N451+$AE$3+O451)&lt;$B$3),$B$3-N451+1111111,".")</f>
        <v>.</v>
      </c>
      <c r="AF451" s="1" t="str">
        <f>IF(A451&gt;1,"Y","N")</f>
        <v>Y</v>
      </c>
      <c r="AG451" s="1" t="str">
        <f>IF(L451&gt;1,"Y","N")</f>
        <v>Y</v>
      </c>
      <c r="AH451" s="1" t="str">
        <f>IF(N451&gt;1,"Y","N")</f>
        <v>Y</v>
      </c>
      <c r="AI451" s="1" t="str">
        <f>IF(O451&gt;1,"Y","N")</f>
        <v>Y</v>
      </c>
      <c r="AJ451" s="1" t="str">
        <f>CONCATENATE(AF451,AG451,D451,AH451,AI451)</f>
        <v>YYx535xYY</v>
      </c>
    </row>
    <row r="452" spans="1:36" s="1" customFormat="1" x14ac:dyDescent="0.25">
      <c r="A452" s="28">
        <v>41992</v>
      </c>
      <c r="B452" s="27"/>
      <c r="C452" s="23" t="s">
        <v>1992</v>
      </c>
      <c r="D452" s="22" t="s">
        <v>1991</v>
      </c>
      <c r="E452" s="21">
        <v>0.29899999999999999</v>
      </c>
      <c r="G452" s="20"/>
      <c r="H452" s="19">
        <f>E452/0.042871</f>
        <v>6.9744116069137645</v>
      </c>
      <c r="I452" s="18">
        <f>J452/100*4</f>
        <v>0.8</v>
      </c>
      <c r="J452" s="17">
        <v>20</v>
      </c>
      <c r="K452" s="16">
        <f>IF(J452&gt;1,J452-H452-I452,0)</f>
        <v>12.225588393086234</v>
      </c>
      <c r="L452" s="15">
        <v>42019</v>
      </c>
      <c r="M452" s="14"/>
      <c r="N452" s="29">
        <v>42795</v>
      </c>
      <c r="O452" s="12">
        <v>42796</v>
      </c>
      <c r="P452" s="11" t="s">
        <v>1945</v>
      </c>
      <c r="Q452" s="10" t="s">
        <v>5575</v>
      </c>
      <c r="R452" s="10" t="s">
        <v>5574</v>
      </c>
      <c r="S452" s="10" t="s">
        <v>5573</v>
      </c>
      <c r="T452" s="10"/>
      <c r="U452" s="9">
        <v>6729222968</v>
      </c>
      <c r="V452" s="8"/>
      <c r="W452" s="7">
        <v>352</v>
      </c>
      <c r="X452" s="4"/>
      <c r="Y452" s="6">
        <v>36</v>
      </c>
      <c r="Z452" s="5">
        <f>IF(Y452&gt;0,Y452-J452,".")</f>
        <v>16</v>
      </c>
      <c r="AA452" s="4">
        <f>IF(J452=0,H452,0)</f>
        <v>0</v>
      </c>
      <c r="AB452" s="4">
        <f>IF(L452=0,H452,0)</f>
        <v>0</v>
      </c>
      <c r="AC452" s="4"/>
      <c r="AD452" s="3"/>
      <c r="AE452" s="2" t="str">
        <f ca="1">IF(AND(N452&gt;1,(N452+$AE$3+O452)&lt;$B$3),$B$3-N452+1111111,".")</f>
        <v>.</v>
      </c>
      <c r="AF452" s="1" t="str">
        <f>IF(A452&gt;1,"Y","N")</f>
        <v>Y</v>
      </c>
      <c r="AG452" s="1" t="str">
        <f>IF(L452&gt;1,"Y","N")</f>
        <v>Y</v>
      </c>
      <c r="AH452" s="1" t="str">
        <f>IF(N452&gt;1,"Y","N")</f>
        <v>Y</v>
      </c>
      <c r="AI452" s="1" t="str">
        <f>IF(O452&gt;1,"Y","N")</f>
        <v>Y</v>
      </c>
      <c r="AJ452" s="1" t="str">
        <f>CONCATENATE(AF452,AG452,D452,AH452,AI452)</f>
        <v>YYx240xYY</v>
      </c>
    </row>
    <row r="453" spans="1:36" s="1" customFormat="1" x14ac:dyDescent="0.25">
      <c r="A453" s="31">
        <v>42769</v>
      </c>
      <c r="B453" s="24"/>
      <c r="C453" s="23" t="s">
        <v>236</v>
      </c>
      <c r="D453" s="22" t="s">
        <v>235</v>
      </c>
      <c r="E453" s="21">
        <v>0.71</v>
      </c>
      <c r="G453" s="20"/>
      <c r="H453" s="19">
        <f>E453/0.03878</f>
        <v>18.308406395048994</v>
      </c>
      <c r="I453" s="18">
        <f>J453/100*4</f>
        <v>1.44</v>
      </c>
      <c r="J453" s="17">
        <v>36</v>
      </c>
      <c r="K453" s="16">
        <f>IF(J453&gt;1,J453-H453-I453,0)</f>
        <v>16.251593604951005</v>
      </c>
      <c r="L453" s="15">
        <v>42788</v>
      </c>
      <c r="M453" s="14"/>
      <c r="N453" s="29">
        <v>42812</v>
      </c>
      <c r="O453" s="12">
        <v>42815</v>
      </c>
      <c r="P453" s="11" t="s">
        <v>5146</v>
      </c>
      <c r="Q453" s="10"/>
      <c r="R453" s="10"/>
      <c r="S453" s="10"/>
      <c r="T453" s="10"/>
      <c r="U453" s="9">
        <v>6752483264</v>
      </c>
      <c r="V453" s="8"/>
      <c r="W453" s="7">
        <v>464</v>
      </c>
      <c r="X453" s="4"/>
      <c r="Y453" s="6">
        <v>36</v>
      </c>
      <c r="Z453" s="5">
        <f>IF(Y453&gt;0,Y453-J453,".")</f>
        <v>0</v>
      </c>
      <c r="AA453" s="4">
        <f>IF(J453=0,H453,0)</f>
        <v>0</v>
      </c>
      <c r="AB453" s="4">
        <f>IF(L453=0,H453,0)</f>
        <v>0</v>
      </c>
      <c r="AC453" s="4"/>
      <c r="AD453" s="3"/>
      <c r="AE453" s="2" t="str">
        <f ca="1">IF(AND(N453&gt;1,(N453+$AE$3+O453)&lt;$B$3),$B$3-N453+1111111,".")</f>
        <v>.</v>
      </c>
      <c r="AF453" s="1" t="str">
        <f>IF(A453&gt;1,"Y","N")</f>
        <v>Y</v>
      </c>
      <c r="AG453" s="1" t="str">
        <f>IF(L453&gt;1,"Y","N")</f>
        <v>Y</v>
      </c>
      <c r="AH453" s="1" t="str">
        <f>IF(N453&gt;1,"Y","N")</f>
        <v>Y</v>
      </c>
      <c r="AI453" s="1" t="str">
        <f>IF(O453&gt;1,"Y","N")</f>
        <v>Y</v>
      </c>
      <c r="AJ453" s="1" t="str">
        <f>CONCATENATE(AF453,AG453,D453,AH453,AI453)</f>
        <v>YYx10xYY</v>
      </c>
    </row>
    <row r="454" spans="1:36" s="1" customFormat="1" x14ac:dyDescent="0.25">
      <c r="A454" s="28">
        <v>41792</v>
      </c>
      <c r="B454" s="27" t="s">
        <v>5107</v>
      </c>
      <c r="C454" s="23" t="s">
        <v>5106</v>
      </c>
      <c r="D454" s="22" t="s">
        <v>5105</v>
      </c>
      <c r="E454" s="21">
        <v>0.29899999999999999</v>
      </c>
      <c r="G454" s="20"/>
      <c r="H454" s="19">
        <f>E454/0.0512652</f>
        <v>5.8324165320724388</v>
      </c>
      <c r="I454" s="18">
        <f>J454/100*4</f>
        <v>0.8</v>
      </c>
      <c r="J454" s="17">
        <v>20</v>
      </c>
      <c r="K454" s="16">
        <f>IF(J454&gt;1,J454-H454-I454,0)</f>
        <v>13.36758346792756</v>
      </c>
      <c r="L454" s="15">
        <v>41815</v>
      </c>
      <c r="M454" s="14"/>
      <c r="N454" s="13">
        <v>42814</v>
      </c>
      <c r="O454" s="12">
        <v>42814</v>
      </c>
      <c r="P454" s="11" t="s">
        <v>5104</v>
      </c>
      <c r="Q454" s="10" t="s">
        <v>5109</v>
      </c>
      <c r="R454" s="10" t="s">
        <v>5108</v>
      </c>
      <c r="S454" s="10" t="s">
        <v>383</v>
      </c>
      <c r="T454" s="10"/>
      <c r="U454" s="9">
        <v>6758024492</v>
      </c>
      <c r="V454" s="8"/>
      <c r="W454" s="7">
        <v>458</v>
      </c>
      <c r="X454" s="4"/>
      <c r="Y454" s="6">
        <v>36</v>
      </c>
      <c r="Z454" s="5">
        <f>IF(Y454&gt;0,Y454-J454,".")</f>
        <v>16</v>
      </c>
      <c r="AA454" s="4">
        <f>IF(J454=0,H454,0)</f>
        <v>0</v>
      </c>
      <c r="AB454" s="4">
        <f>IF(L454=0,H454,0)</f>
        <v>0</v>
      </c>
      <c r="AC454" s="4"/>
      <c r="AD454" s="3"/>
      <c r="AE454" s="2" t="str">
        <f ca="1">IF(AND(N454&gt;1,(N454+$AE$3+O454)&lt;$B$3),$B$3-N454+1111111,".")</f>
        <v>.</v>
      </c>
      <c r="AF454" s="1" t="str">
        <f>IF(A454&gt;1,"Y","N")</f>
        <v>Y</v>
      </c>
      <c r="AG454" s="1" t="str">
        <f>IF(L454&gt;1,"Y","N")</f>
        <v>Y</v>
      </c>
      <c r="AH454" s="1" t="str">
        <f>IF(N454&gt;1,"Y","N")</f>
        <v>Y</v>
      </c>
      <c r="AI454" s="1" t="str">
        <f>IF(O454&gt;1,"Y","N")</f>
        <v>Y</v>
      </c>
      <c r="AJ454" s="1" t="str">
        <f>CONCATENATE(AF454,AG454,D454,AH454,AI454)</f>
        <v>YYx397xYY</v>
      </c>
    </row>
    <row r="455" spans="1:36" s="1" customFormat="1" x14ac:dyDescent="0.25">
      <c r="A455" s="31">
        <v>42343</v>
      </c>
      <c r="B455" s="24"/>
      <c r="C455" s="23" t="s">
        <v>4933</v>
      </c>
      <c r="D455" s="22" t="s">
        <v>4932</v>
      </c>
      <c r="E455" s="21">
        <v>0.182</v>
      </c>
      <c r="G455" s="20"/>
      <c r="H455" s="19">
        <f>E455/0.03963</f>
        <v>4.5924804441079994</v>
      </c>
      <c r="I455" s="32">
        <f>J455/100*4</f>
        <v>0.8</v>
      </c>
      <c r="J455" s="17">
        <v>20</v>
      </c>
      <c r="K455" s="16">
        <f>IF(J455&gt;1,J455-H455-I455,0)</f>
        <v>14.607519555892001</v>
      </c>
      <c r="L455" s="15">
        <v>42385</v>
      </c>
      <c r="M455" s="14"/>
      <c r="N455" s="29">
        <v>42816</v>
      </c>
      <c r="O455" s="12">
        <v>42816</v>
      </c>
      <c r="P455" s="11" t="s">
        <v>5062</v>
      </c>
      <c r="Q455" s="10"/>
      <c r="R455" s="10"/>
      <c r="S455" s="10"/>
      <c r="T455" s="10"/>
      <c r="U455" s="9"/>
      <c r="V455" s="8"/>
      <c r="W455" s="7">
        <v>476</v>
      </c>
      <c r="X455" s="4"/>
      <c r="Y455" s="6">
        <v>36</v>
      </c>
      <c r="Z455" s="5">
        <f>IF(Y455&gt;0,Y455-J455,".")</f>
        <v>16</v>
      </c>
      <c r="AA455" s="4">
        <f>IF(J455=0,H455,0)</f>
        <v>0</v>
      </c>
      <c r="AB455" s="4">
        <f>IF(L455=0,H455,0)</f>
        <v>0</v>
      </c>
      <c r="AC455" s="4"/>
      <c r="AD455" s="3"/>
      <c r="AE455" s="2" t="str">
        <f ca="1">IF(AND(N455&gt;1,(N455+$AE$3+O455)&lt;$B$3),$B$3-N455+1111111,".")</f>
        <v>.</v>
      </c>
      <c r="AF455" s="1" t="str">
        <f>IF(A455&gt;1,"Y","N")</f>
        <v>Y</v>
      </c>
      <c r="AG455" s="1" t="str">
        <f>IF(L455&gt;1,"Y","N")</f>
        <v>Y</v>
      </c>
      <c r="AH455" s="1" t="str">
        <f>IF(N455&gt;1,"Y","N")</f>
        <v>Y</v>
      </c>
      <c r="AI455" s="1" t="str">
        <f>IF(O455&gt;1,"Y","N")</f>
        <v>Y</v>
      </c>
      <c r="AJ455" s="1" t="str">
        <f>CONCATENATE(AF455,AG455,D455,AH455,AI455)</f>
        <v>YYx193xYY</v>
      </c>
    </row>
    <row r="456" spans="1:36" s="1" customFormat="1" x14ac:dyDescent="0.25">
      <c r="A456" s="28">
        <v>41345</v>
      </c>
      <c r="B456" s="27" t="s">
        <v>3480</v>
      </c>
      <c r="C456" s="23" t="s">
        <v>3479</v>
      </c>
      <c r="D456" s="22" t="s">
        <v>3478</v>
      </c>
      <c r="E456" s="21">
        <v>0.15</v>
      </c>
      <c r="G456" s="20"/>
      <c r="H456" s="19">
        <f>E456/0.04891</f>
        <v>3.0668574933551418</v>
      </c>
      <c r="I456" s="18">
        <f>J456/100*4</f>
        <v>0.68</v>
      </c>
      <c r="J456" s="17">
        <v>17</v>
      </c>
      <c r="K456" s="16">
        <f>IF(J456&gt;1,J456-H456-I456,0)</f>
        <v>13.253142506644858</v>
      </c>
      <c r="L456" s="15">
        <v>41360</v>
      </c>
      <c r="M456" s="14"/>
      <c r="N456" s="29">
        <v>42819</v>
      </c>
      <c r="O456" s="12">
        <v>42820</v>
      </c>
      <c r="P456" s="11" t="s">
        <v>4993</v>
      </c>
      <c r="Q456" s="10" t="s">
        <v>4992</v>
      </c>
      <c r="R456" s="10" t="s">
        <v>4991</v>
      </c>
      <c r="S456" s="10" t="s">
        <v>4990</v>
      </c>
      <c r="T456" s="10"/>
      <c r="U456" s="9">
        <v>6763106026</v>
      </c>
      <c r="V456" s="8"/>
      <c r="W456" s="7">
        <v>486</v>
      </c>
      <c r="X456" s="4"/>
      <c r="Y456" s="6">
        <v>36</v>
      </c>
      <c r="Z456" s="5">
        <f>IF(Y456&gt;0,Y456-J456,".")</f>
        <v>19</v>
      </c>
      <c r="AA456" s="4">
        <f>IF(J456=0,H456,0)</f>
        <v>0</v>
      </c>
      <c r="AB456" s="4">
        <f>IF(L456=0,H456,0)</f>
        <v>0</v>
      </c>
      <c r="AC456" s="4"/>
      <c r="AD456" s="3"/>
      <c r="AE456" s="2" t="str">
        <f ca="1">IF(AND(N456&gt;1,(N456+$AE$3+O456)&lt;$B$3),$B$3-N456+1111111,".")</f>
        <v>.</v>
      </c>
      <c r="AF456" s="1" t="str">
        <f>IF(A456&gt;1,"Y","N")</f>
        <v>Y</v>
      </c>
      <c r="AG456" s="1" t="str">
        <f>IF(L456&gt;1,"Y","N")</f>
        <v>Y</v>
      </c>
      <c r="AH456" s="1" t="str">
        <f>IF(N456&gt;1,"Y","N")</f>
        <v>Y</v>
      </c>
      <c r="AI456" s="1" t="str">
        <f>IF(O456&gt;1,"Y","N")</f>
        <v>Y</v>
      </c>
      <c r="AJ456" s="1" t="str">
        <f>CONCATENATE(AF456,AG456,D456,AH456,AI456)</f>
        <v>YYx323xYY</v>
      </c>
    </row>
    <row r="457" spans="1:36" s="1" customFormat="1" x14ac:dyDescent="0.25">
      <c r="A457" s="31">
        <v>42250</v>
      </c>
      <c r="B457" s="24"/>
      <c r="C457" s="23" t="s">
        <v>4857</v>
      </c>
      <c r="D457" s="22" t="s">
        <v>4856</v>
      </c>
      <c r="E457" s="21">
        <v>0.125</v>
      </c>
      <c r="G457" s="20"/>
      <c r="H457" s="19">
        <f>E457/0.04165</f>
        <v>3.0012004801920771</v>
      </c>
      <c r="I457" s="32">
        <f>J457/100*4</f>
        <v>0.8</v>
      </c>
      <c r="J457" s="17">
        <v>20</v>
      </c>
      <c r="K457" s="16">
        <f>IF(J457&gt;1,J457-H457-I457,0)</f>
        <v>16.198799519807924</v>
      </c>
      <c r="L457" s="15">
        <v>42305</v>
      </c>
      <c r="M457" s="14"/>
      <c r="N457" s="29">
        <v>42821</v>
      </c>
      <c r="O457" s="12">
        <v>42822</v>
      </c>
      <c r="P457" s="11" t="s">
        <v>4958</v>
      </c>
      <c r="Q457" s="10" t="s">
        <v>4961</v>
      </c>
      <c r="R457" s="10" t="s">
        <v>4960</v>
      </c>
      <c r="S457" s="10" t="s">
        <v>4959</v>
      </c>
      <c r="T457" s="10"/>
      <c r="U457" s="9">
        <v>6761749168</v>
      </c>
      <c r="V457" s="8"/>
      <c r="W457" s="7">
        <v>502</v>
      </c>
      <c r="X457" s="4"/>
      <c r="Y457" s="6">
        <v>36</v>
      </c>
      <c r="Z457" s="5">
        <f>IF(Y457&gt;0,Y457-J457,".")</f>
        <v>16</v>
      </c>
      <c r="AA457" s="4">
        <f>IF(J457=0,H457,0)</f>
        <v>0</v>
      </c>
      <c r="AB457" s="4">
        <f>IF(L457=0,H457,0)</f>
        <v>0</v>
      </c>
      <c r="AC457" s="4"/>
      <c r="AD457" s="3"/>
      <c r="AE457" s="2" t="str">
        <f ca="1">IF(AND(N457&gt;1,(N457+$AE$3+O457)&lt;$B$3),$B$3-N457+1111111,".")</f>
        <v>.</v>
      </c>
      <c r="AF457" s="1" t="str">
        <f>IF(A457&gt;1,"Y","N")</f>
        <v>Y</v>
      </c>
      <c r="AG457" s="1" t="str">
        <f>IF(L457&gt;1,"Y","N")</f>
        <v>Y</v>
      </c>
      <c r="AH457" s="1" t="str">
        <f>IF(N457&gt;1,"Y","N")</f>
        <v>Y</v>
      </c>
      <c r="AI457" s="1" t="str">
        <f>IF(O457&gt;1,"Y","N")</f>
        <v>Y</v>
      </c>
      <c r="AJ457" s="1" t="str">
        <f>CONCATENATE(AF457,AG457,D457,AH457,AI457)</f>
        <v>YYxg6xYY</v>
      </c>
    </row>
    <row r="458" spans="1:36" s="1" customFormat="1" x14ac:dyDescent="0.25">
      <c r="A458" s="31">
        <v>42769</v>
      </c>
      <c r="B458" s="24"/>
      <c r="C458" s="23" t="s">
        <v>236</v>
      </c>
      <c r="D458" s="22" t="s">
        <v>235</v>
      </c>
      <c r="E458" s="21">
        <v>0.71</v>
      </c>
      <c r="G458" s="20"/>
      <c r="H458" s="19">
        <f>E458/0.03878</f>
        <v>18.308406395048994</v>
      </c>
      <c r="I458" s="18">
        <f>J458/100*4</f>
        <v>1.44</v>
      </c>
      <c r="J458" s="17">
        <v>36</v>
      </c>
      <c r="K458" s="16">
        <f>IF(J458&gt;1,J458-H458-I458,0)</f>
        <v>16.251593604951005</v>
      </c>
      <c r="L458" s="15">
        <v>42788</v>
      </c>
      <c r="M458" s="14"/>
      <c r="N458" s="29">
        <v>42822</v>
      </c>
      <c r="O458" s="12">
        <v>42822</v>
      </c>
      <c r="P458" s="11" t="s">
        <v>4939</v>
      </c>
      <c r="Q458" s="10"/>
      <c r="R458" s="10"/>
      <c r="S458" s="10"/>
      <c r="T458" s="10"/>
      <c r="U458" s="9">
        <v>6760734960</v>
      </c>
      <c r="V458" s="8"/>
      <c r="W458" s="7">
        <v>500</v>
      </c>
      <c r="X458" s="4"/>
      <c r="Y458" s="6">
        <v>36</v>
      </c>
      <c r="Z458" s="5">
        <f>IF(Y458&gt;0,Y458-J458,".")</f>
        <v>0</v>
      </c>
      <c r="AA458" s="4">
        <f>IF(J458=0,H458,0)</f>
        <v>0</v>
      </c>
      <c r="AB458" s="4">
        <f>IF(L458=0,H458,0)</f>
        <v>0</v>
      </c>
      <c r="AC458" s="4"/>
      <c r="AD458" s="3"/>
      <c r="AE458" s="2" t="str">
        <f ca="1">IF(AND(N458&gt;1,(N458+$AE$3+O458)&lt;$B$3),$B$3-N458+1111111,".")</f>
        <v>.</v>
      </c>
      <c r="AF458" s="1" t="str">
        <f>IF(A458&gt;1,"Y","N")</f>
        <v>Y</v>
      </c>
      <c r="AG458" s="1" t="str">
        <f>IF(L458&gt;1,"Y","N")</f>
        <v>Y</v>
      </c>
      <c r="AH458" s="1" t="str">
        <f>IF(N458&gt;1,"Y","N")</f>
        <v>Y</v>
      </c>
      <c r="AI458" s="1" t="str">
        <f>IF(O458&gt;1,"Y","N")</f>
        <v>Y</v>
      </c>
      <c r="AJ458" s="1" t="str">
        <f>CONCATENATE(AF458,AG458,D458,AH458,AI458)</f>
        <v>YYx10xYY</v>
      </c>
    </row>
    <row r="459" spans="1:36" s="1" customFormat="1" x14ac:dyDescent="0.25">
      <c r="A459" s="31">
        <v>42649</v>
      </c>
      <c r="B459" s="24"/>
      <c r="C459" s="23" t="s">
        <v>571</v>
      </c>
      <c r="D459" s="22" t="s">
        <v>570</v>
      </c>
      <c r="E459" s="21">
        <v>0.49</v>
      </c>
      <c r="G459" s="20"/>
      <c r="H459" s="19">
        <f>E459/0.0404</f>
        <v>12.12871287128713</v>
      </c>
      <c r="I459" s="18">
        <f>J459/100*4</f>
        <v>1.44</v>
      </c>
      <c r="J459" s="17">
        <v>36</v>
      </c>
      <c r="K459" s="16">
        <f>IF(J459&gt;1,J459-H459-I459,0)</f>
        <v>22.431287128712871</v>
      </c>
      <c r="L459" s="15">
        <v>42681</v>
      </c>
      <c r="M459" s="14"/>
      <c r="N459" s="29">
        <v>42839</v>
      </c>
      <c r="O459" s="12">
        <v>42842</v>
      </c>
      <c r="P459" s="11" t="s">
        <v>825</v>
      </c>
      <c r="Q459" s="10"/>
      <c r="R459" s="10"/>
      <c r="S459" s="10"/>
      <c r="T459" s="10"/>
      <c r="U459" s="9">
        <v>6783687415</v>
      </c>
      <c r="V459" s="8"/>
      <c r="W459" s="7">
        <v>592</v>
      </c>
      <c r="X459" s="4"/>
      <c r="Y459" s="6">
        <v>36</v>
      </c>
      <c r="Z459" s="5">
        <f>IF(Y459&gt;0,Y459-J459,".")</f>
        <v>0</v>
      </c>
      <c r="AA459" s="4">
        <f>IF(J459=0,H459,0)</f>
        <v>0</v>
      </c>
      <c r="AB459" s="4">
        <f>IF(L459=0,H459,0)</f>
        <v>0</v>
      </c>
      <c r="AC459" s="4"/>
      <c r="AD459" s="3"/>
      <c r="AE459" s="2" t="str">
        <f ca="1">IF(AND(N459&gt;1,(N459+$AE$3+O459)&lt;$B$3),$B$3-N459+1111111,".")</f>
        <v>.</v>
      </c>
      <c r="AF459" s="1" t="str">
        <f>IF(A459&gt;1,"Y","N")</f>
        <v>Y</v>
      </c>
      <c r="AG459" s="1" t="str">
        <f>IF(L459&gt;1,"Y","N")</f>
        <v>Y</v>
      </c>
      <c r="AH459" s="1" t="str">
        <f>IF(N459&gt;1,"Y","N")</f>
        <v>Y</v>
      </c>
      <c r="AI459" s="1" t="str">
        <f>IF(O459&gt;1,"Y","N")</f>
        <v>Y</v>
      </c>
      <c r="AJ459" s="1" t="str">
        <f>CONCATENATE(AF459,AG459,D459,AH459,AI459)</f>
        <v>YYx535xYY</v>
      </c>
    </row>
    <row r="460" spans="1:36" s="1" customFormat="1" x14ac:dyDescent="0.25">
      <c r="A460" s="28">
        <v>41812</v>
      </c>
      <c r="B460" s="27"/>
      <c r="C460" s="23" t="s">
        <v>3999</v>
      </c>
      <c r="D460" s="22" t="s">
        <v>3998</v>
      </c>
      <c r="E460" s="21">
        <v>0.315</v>
      </c>
      <c r="G460" s="20"/>
      <c r="H460" s="19">
        <f>E460/0.047323</f>
        <v>6.6563827314413713</v>
      </c>
      <c r="I460" s="18">
        <f>J460/100*4</f>
        <v>0.76</v>
      </c>
      <c r="J460" s="17">
        <v>19</v>
      </c>
      <c r="K460" s="16">
        <f>IF(J460&gt;1,J460-H460-I460,0)</f>
        <v>11.583617268558628</v>
      </c>
      <c r="L460" s="15">
        <v>41837</v>
      </c>
      <c r="M460" s="14"/>
      <c r="N460" s="29">
        <v>42843</v>
      </c>
      <c r="O460" s="12">
        <v>42843</v>
      </c>
      <c r="P460" s="11" t="s">
        <v>3997</v>
      </c>
      <c r="Q460" s="10" t="s">
        <v>3996</v>
      </c>
      <c r="R460" s="10" t="s">
        <v>3995</v>
      </c>
      <c r="S460" s="10" t="s">
        <v>2772</v>
      </c>
      <c r="T460" s="10" t="s">
        <v>3994</v>
      </c>
      <c r="U460" s="9">
        <v>6789261067</v>
      </c>
      <c r="V460" s="8"/>
      <c r="W460" s="7">
        <v>605</v>
      </c>
      <c r="X460" s="4"/>
      <c r="Y460" s="6">
        <v>36</v>
      </c>
      <c r="Z460" s="5">
        <f>IF(Y460&gt;0,Y460-J460,".")</f>
        <v>17</v>
      </c>
      <c r="AA460" s="4">
        <f>IF(J460=0,H460,0)</f>
        <v>0</v>
      </c>
      <c r="AB460" s="4">
        <f>IF(L460=0,H460,0)</f>
        <v>0</v>
      </c>
      <c r="AC460" s="4"/>
      <c r="AD460" s="3"/>
      <c r="AE460" s="2" t="str">
        <f ca="1">IF(AND(N460&gt;1,(N460+$AE$3+O460)&lt;$B$3),$B$3-N460+1111111,".")</f>
        <v>.</v>
      </c>
      <c r="AF460" s="1" t="str">
        <f>IF(A460&gt;1,"Y","N")</f>
        <v>Y</v>
      </c>
      <c r="AG460" s="1" t="str">
        <f>IF(L460&gt;1,"Y","N")</f>
        <v>Y</v>
      </c>
      <c r="AH460" s="1" t="str">
        <f>IF(N460&gt;1,"Y","N")</f>
        <v>Y</v>
      </c>
      <c r="AI460" s="1" t="str">
        <f>IF(O460&gt;1,"Y","N")</f>
        <v>Y</v>
      </c>
      <c r="AJ460" s="1" t="str">
        <f>CONCATENATE(AF460,AG460,D460,AH460,AI460)</f>
        <v>YYx195xYY</v>
      </c>
    </row>
    <row r="461" spans="1:36" s="1" customFormat="1" x14ac:dyDescent="0.25">
      <c r="A461" s="31">
        <v>42814</v>
      </c>
      <c r="B461" s="24"/>
      <c r="C461" s="23" t="s">
        <v>157</v>
      </c>
      <c r="D461" s="22" t="s">
        <v>156</v>
      </c>
      <c r="E461" s="21">
        <v>0.19400000000000001</v>
      </c>
      <c r="G461" s="20"/>
      <c r="H461" s="19">
        <f>E461/0.038689</f>
        <v>5.0143451627077464</v>
      </c>
      <c r="I461" s="18">
        <f>J461/100*4</f>
        <v>0.76</v>
      </c>
      <c r="J461" s="17">
        <v>19</v>
      </c>
      <c r="K461" s="16">
        <f>IF(J461&gt;1,J461-H461-I461,0)</f>
        <v>13.225654837292254</v>
      </c>
      <c r="L461" s="15">
        <v>42814</v>
      </c>
      <c r="M461" s="14"/>
      <c r="N461" s="29">
        <v>42843</v>
      </c>
      <c r="O461" s="12">
        <v>42843</v>
      </c>
      <c r="P461" s="11" t="s">
        <v>4487</v>
      </c>
      <c r="Q461" s="10" t="s">
        <v>4486</v>
      </c>
      <c r="R461" s="10" t="s">
        <v>4485</v>
      </c>
      <c r="S461" s="10" t="s">
        <v>4484</v>
      </c>
      <c r="T461" s="10"/>
      <c r="U461" s="9">
        <v>6789657131</v>
      </c>
      <c r="V461" s="8"/>
      <c r="W461" s="7">
        <v>607</v>
      </c>
      <c r="X461" s="4"/>
      <c r="Y461" s="6">
        <v>36</v>
      </c>
      <c r="Z461" s="5">
        <f>IF(Y461&gt;0,Y461-J461,".")</f>
        <v>17</v>
      </c>
      <c r="AA461" s="4">
        <f>IF(J461=0,H461,0)</f>
        <v>0</v>
      </c>
      <c r="AB461" s="4">
        <f>IF(L461=0,H461,0)</f>
        <v>0</v>
      </c>
      <c r="AC461" s="4"/>
      <c r="AD461" s="3"/>
      <c r="AE461" s="2" t="str">
        <f ca="1">IF(AND(N461&gt;1,(N461+$AE$3+O461)&lt;$B$3),$B$3-N461+1111111,".")</f>
        <v>.</v>
      </c>
      <c r="AF461" s="1" t="str">
        <f>IF(A461&gt;1,"Y","N")</f>
        <v>Y</v>
      </c>
      <c r="AG461" s="1" t="str">
        <f>IF(L461&gt;1,"Y","N")</f>
        <v>Y</v>
      </c>
      <c r="AH461" s="1" t="str">
        <f>IF(N461&gt;1,"Y","N")</f>
        <v>Y</v>
      </c>
      <c r="AI461" s="1" t="str">
        <f>IF(O461&gt;1,"Y","N")</f>
        <v>Y</v>
      </c>
      <c r="AJ461" s="1" t="str">
        <f>CONCATENATE(AF461,AG461,D461,AH461,AI461)</f>
        <v>YYx24xYY</v>
      </c>
    </row>
    <row r="462" spans="1:36" s="1" customFormat="1" x14ac:dyDescent="0.25">
      <c r="A462" s="31">
        <v>42250</v>
      </c>
      <c r="B462" s="24"/>
      <c r="C462" s="23" t="s">
        <v>4441</v>
      </c>
      <c r="D462" s="22" t="s">
        <v>533</v>
      </c>
      <c r="E462" s="21">
        <v>0.193</v>
      </c>
      <c r="G462" s="20"/>
      <c r="H462" s="19">
        <f>E462/0.04165</f>
        <v>4.6338535414165669</v>
      </c>
      <c r="I462" s="32">
        <f>J462/100*4</f>
        <v>0.84</v>
      </c>
      <c r="J462" s="17">
        <v>21</v>
      </c>
      <c r="K462" s="16">
        <f>IF(J462&gt;1,J462-H462-I462,0)</f>
        <v>15.526146458583433</v>
      </c>
      <c r="L462" s="15">
        <v>42281</v>
      </c>
      <c r="M462" s="14"/>
      <c r="N462" s="29">
        <v>42846</v>
      </c>
      <c r="O462" s="12">
        <v>42848</v>
      </c>
      <c r="P462" s="11" t="s">
        <v>4440</v>
      </c>
      <c r="Q462" s="10" t="s">
        <v>4439</v>
      </c>
      <c r="R462" s="10" t="s">
        <v>4438</v>
      </c>
      <c r="S462" s="10" t="s">
        <v>4437</v>
      </c>
      <c r="T462" s="10"/>
      <c r="U462" s="9">
        <v>6788938760</v>
      </c>
      <c r="V462" s="8"/>
      <c r="W462" s="7">
        <v>622</v>
      </c>
      <c r="X462" s="4"/>
      <c r="Y462" s="6">
        <v>36</v>
      </c>
      <c r="Z462" s="5">
        <f>IF(Y462&gt;0,Y462-J462,".")</f>
        <v>15</v>
      </c>
      <c r="AA462" s="4">
        <f>IF(J462=0,H462,0)</f>
        <v>0</v>
      </c>
      <c r="AB462" s="4">
        <f>IF(L462=0,H462,0)</f>
        <v>0</v>
      </c>
      <c r="AC462" s="4"/>
      <c r="AD462" s="3"/>
      <c r="AE462" s="2" t="str">
        <f ca="1">IF(AND(N462&gt;1,(N462+$AE$3+O462)&lt;$B$3),$B$3-N462+1111111,".")</f>
        <v>.</v>
      </c>
      <c r="AF462" s="1" t="str">
        <f>IF(A462&gt;1,"Y","N")</f>
        <v>Y</v>
      </c>
      <c r="AG462" s="1" t="str">
        <f>IF(L462&gt;1,"Y","N")</f>
        <v>Y</v>
      </c>
      <c r="AH462" s="1" t="str">
        <f>IF(N462&gt;1,"Y","N")</f>
        <v>Y</v>
      </c>
      <c r="AI462" s="1" t="str">
        <f>IF(O462&gt;1,"Y","N")</f>
        <v>Y</v>
      </c>
      <c r="AJ462" s="1" t="str">
        <f>CONCATENATE(AF462,AG462,D462,AH462,AI462)</f>
        <v>YYxp8xYY</v>
      </c>
    </row>
    <row r="463" spans="1:36" s="1" customFormat="1" x14ac:dyDescent="0.25">
      <c r="A463" s="31">
        <v>42769</v>
      </c>
      <c r="B463" s="24"/>
      <c r="C463" s="23" t="s">
        <v>236</v>
      </c>
      <c r="D463" s="22" t="s">
        <v>235</v>
      </c>
      <c r="E463" s="21">
        <v>0.71</v>
      </c>
      <c r="G463" s="20"/>
      <c r="H463" s="19">
        <f>E463/0.03878</f>
        <v>18.308406395048994</v>
      </c>
      <c r="I463" s="18">
        <f>J463/100*4</f>
        <v>1.44</v>
      </c>
      <c r="J463" s="17">
        <v>36</v>
      </c>
      <c r="K463" s="16">
        <f>IF(J463&gt;1,J463-H463-I463,0)</f>
        <v>16.251593604951005</v>
      </c>
      <c r="L463" s="15">
        <v>42788</v>
      </c>
      <c r="M463" s="14"/>
      <c r="N463" s="29">
        <v>42854</v>
      </c>
      <c r="O463" s="12">
        <v>42856</v>
      </c>
      <c r="P463" s="11" t="s">
        <v>4239</v>
      </c>
      <c r="Q463" s="10"/>
      <c r="R463" s="10"/>
      <c r="S463" s="10"/>
      <c r="T463" s="10"/>
      <c r="U463" s="9">
        <v>6798690728</v>
      </c>
      <c r="V463" s="8"/>
      <c r="W463" s="7">
        <v>657</v>
      </c>
      <c r="X463" s="4"/>
      <c r="Y463" s="6">
        <v>36</v>
      </c>
      <c r="Z463" s="5">
        <f>IF(Y463&gt;0,Y463-J463,".")</f>
        <v>0</v>
      </c>
      <c r="AA463" s="4">
        <f>IF(J463=0,H463,0)</f>
        <v>0</v>
      </c>
      <c r="AB463" s="4">
        <f>IF(L463=0,H463,0)</f>
        <v>0</v>
      </c>
      <c r="AC463" s="4"/>
      <c r="AD463" s="3"/>
      <c r="AE463" s="2" t="str">
        <f ca="1">IF(AND(N463&gt;1,(N463+$AE$3+O463)&lt;$B$3),$B$3-N463+1111111,".")</f>
        <v>.</v>
      </c>
      <c r="AF463" s="1" t="str">
        <f>IF(A463&gt;1,"Y","N")</f>
        <v>Y</v>
      </c>
      <c r="AG463" s="1" t="str">
        <f>IF(L463&gt;1,"Y","N")</f>
        <v>Y</v>
      </c>
      <c r="AH463" s="1" t="str">
        <f>IF(N463&gt;1,"Y","N")</f>
        <v>Y</v>
      </c>
      <c r="AI463" s="1" t="str">
        <f>IF(O463&gt;1,"Y","N")</f>
        <v>Y</v>
      </c>
      <c r="AJ463" s="1" t="str">
        <f>CONCATENATE(AF463,AG463,D463,AH463,AI463)</f>
        <v>YYx10xYY</v>
      </c>
    </row>
    <row r="464" spans="1:36" s="1" customFormat="1" x14ac:dyDescent="0.25">
      <c r="A464" s="28">
        <v>41812</v>
      </c>
      <c r="B464" s="27"/>
      <c r="C464" s="23" t="s">
        <v>3999</v>
      </c>
      <c r="D464" s="22" t="s">
        <v>3998</v>
      </c>
      <c r="E464" s="21">
        <v>0.315</v>
      </c>
      <c r="G464" s="20"/>
      <c r="H464" s="19">
        <f>E464/0.047323</f>
        <v>6.6563827314413713</v>
      </c>
      <c r="I464" s="18">
        <f>J464/100*4</f>
        <v>0.76</v>
      </c>
      <c r="J464" s="17">
        <v>19</v>
      </c>
      <c r="K464" s="16">
        <f>IF(J464&gt;1,J464-H464-I464,0)</f>
        <v>11.583617268558628</v>
      </c>
      <c r="L464" s="15">
        <v>41837</v>
      </c>
      <c r="M464" s="14"/>
      <c r="N464" s="29">
        <v>42865</v>
      </c>
      <c r="O464" s="12">
        <v>42866</v>
      </c>
      <c r="P464" s="11" t="s">
        <v>3997</v>
      </c>
      <c r="Q464" s="10" t="s">
        <v>3996</v>
      </c>
      <c r="R464" s="10" t="s">
        <v>3995</v>
      </c>
      <c r="S464" s="10" t="s">
        <v>2772</v>
      </c>
      <c r="T464" s="10" t="s">
        <v>3994</v>
      </c>
      <c r="U464" s="9">
        <v>6812665680</v>
      </c>
      <c r="V464" s="8"/>
      <c r="W464" s="7">
        <v>717</v>
      </c>
      <c r="X464" s="4"/>
      <c r="Y464" s="6">
        <v>36</v>
      </c>
      <c r="Z464" s="5">
        <f>IF(Y464&gt;0,Y464-J464,".")</f>
        <v>17</v>
      </c>
      <c r="AA464" s="4">
        <f>IF(J464=0,H464,0)</f>
        <v>0</v>
      </c>
      <c r="AB464" s="4">
        <f>IF(L464=0,H464,0)</f>
        <v>0</v>
      </c>
      <c r="AC464" s="4"/>
      <c r="AD464" s="3"/>
      <c r="AE464" s="2" t="str">
        <f ca="1">IF(AND(N464&gt;1,(N464+$AE$3+O464)&lt;$B$3),$B$3-N464+1111111,".")</f>
        <v>.</v>
      </c>
      <c r="AF464" s="1" t="str">
        <f>IF(A464&gt;1,"Y","N")</f>
        <v>Y</v>
      </c>
      <c r="AG464" s="1" t="str">
        <f>IF(L464&gt;1,"Y","N")</f>
        <v>Y</v>
      </c>
      <c r="AH464" s="1" t="str">
        <f>IF(N464&gt;1,"Y","N")</f>
        <v>Y</v>
      </c>
      <c r="AI464" s="1" t="str">
        <f>IF(O464&gt;1,"Y","N")</f>
        <v>Y</v>
      </c>
      <c r="AJ464" s="1" t="str">
        <f>CONCATENATE(AF464,AG464,D464,AH464,AI464)</f>
        <v>YYx195xYY</v>
      </c>
    </row>
    <row r="465" spans="1:36" s="1" customFormat="1" x14ac:dyDescent="0.25">
      <c r="A465" s="31">
        <v>42649</v>
      </c>
      <c r="B465" s="24"/>
      <c r="C465" s="23" t="s">
        <v>571</v>
      </c>
      <c r="D465" s="22" t="s">
        <v>570</v>
      </c>
      <c r="E465" s="21">
        <v>0.49</v>
      </c>
      <c r="G465" s="20"/>
      <c r="H465" s="19">
        <f>E465/0.0404</f>
        <v>12.12871287128713</v>
      </c>
      <c r="I465" s="18">
        <f>J465/100*4</f>
        <v>1.44</v>
      </c>
      <c r="J465" s="17">
        <v>36</v>
      </c>
      <c r="K465" s="16">
        <f>IF(J465&gt;1,J465-H465-I465,0)</f>
        <v>22.431287128712871</v>
      </c>
      <c r="L465" s="15">
        <v>42681</v>
      </c>
      <c r="M465" s="14"/>
      <c r="N465" s="29">
        <v>42870</v>
      </c>
      <c r="O465" s="12">
        <v>42871</v>
      </c>
      <c r="P465" s="11" t="s">
        <v>3900</v>
      </c>
      <c r="Q465" s="10"/>
      <c r="R465" s="10"/>
      <c r="S465" s="10"/>
      <c r="T465" s="10"/>
      <c r="U465" s="9">
        <v>6814588620</v>
      </c>
      <c r="V465" s="8" t="s">
        <v>3899</v>
      </c>
      <c r="W465" s="7">
        <v>732</v>
      </c>
      <c r="X465" s="4"/>
      <c r="Y465" s="6">
        <v>36</v>
      </c>
      <c r="Z465" s="5">
        <f>IF(Y465&gt;0,Y465-J465,".")</f>
        <v>0</v>
      </c>
      <c r="AA465" s="4">
        <f>IF(J465=0,H465,0)</f>
        <v>0</v>
      </c>
      <c r="AB465" s="4">
        <f>IF(L465=0,H465,0)</f>
        <v>0</v>
      </c>
      <c r="AC465" s="4"/>
      <c r="AD465" s="3"/>
      <c r="AE465" s="2" t="str">
        <f ca="1">IF(AND(N465&gt;1,(N465+$AE$3+O465)&lt;$B$3),$B$3-N465+1111111,".")</f>
        <v>.</v>
      </c>
      <c r="AF465" s="1" t="str">
        <f>IF(A465&gt;1,"Y","N")</f>
        <v>Y</v>
      </c>
      <c r="AG465" s="1" t="str">
        <f>IF(L465&gt;1,"Y","N")</f>
        <v>Y</v>
      </c>
      <c r="AH465" s="1" t="str">
        <f>IF(N465&gt;1,"Y","N")</f>
        <v>Y</v>
      </c>
      <c r="AI465" s="1" t="str">
        <f>IF(O465&gt;1,"Y","N")</f>
        <v>Y</v>
      </c>
      <c r="AJ465" s="1" t="str">
        <f>CONCATENATE(AF465,AG465,D465,AH465,AI465)</f>
        <v>YYx535xYY</v>
      </c>
    </row>
    <row r="466" spans="1:36" s="1" customFormat="1" x14ac:dyDescent="0.25">
      <c r="A466" s="31">
        <v>42649</v>
      </c>
      <c r="B466" s="24"/>
      <c r="C466" s="23" t="s">
        <v>571</v>
      </c>
      <c r="D466" s="22" t="s">
        <v>570</v>
      </c>
      <c r="E466" s="21">
        <v>0.49</v>
      </c>
      <c r="G466" s="20"/>
      <c r="H466" s="19">
        <f>E466/0.0404</f>
        <v>12.12871287128713</v>
      </c>
      <c r="I466" s="18">
        <f>J466/100*4</f>
        <v>1.44</v>
      </c>
      <c r="J466" s="17">
        <v>36</v>
      </c>
      <c r="K466" s="16">
        <f>IF(J466&gt;1,J466-H466-I466,0)</f>
        <v>22.431287128712871</v>
      </c>
      <c r="L466" s="15">
        <v>42681</v>
      </c>
      <c r="M466" s="14"/>
      <c r="N466" s="29">
        <v>42878</v>
      </c>
      <c r="O466" s="12">
        <v>42878</v>
      </c>
      <c r="P466" s="11" t="s">
        <v>3755</v>
      </c>
      <c r="Q466" s="10"/>
      <c r="R466" s="10"/>
      <c r="S466" s="10"/>
      <c r="T466" s="10"/>
      <c r="U466" s="9"/>
      <c r="V466" s="8"/>
      <c r="W466" s="7">
        <v>763</v>
      </c>
      <c r="X466" s="4"/>
      <c r="Y466" s="6">
        <v>36</v>
      </c>
      <c r="Z466" s="5">
        <f>IF(Y466&gt;0,Y466-J466,".")</f>
        <v>0</v>
      </c>
      <c r="AA466" s="4">
        <f>IF(J466=0,H466,0)</f>
        <v>0</v>
      </c>
      <c r="AB466" s="4">
        <f>IF(L466=0,H466,0)</f>
        <v>0</v>
      </c>
      <c r="AC466" s="4"/>
      <c r="AD466" s="3"/>
      <c r="AE466" s="2" t="str">
        <f ca="1">IF(AND(N466&gt;1,(N466+$AE$3+O466)&lt;$B$3),$B$3-N466+1111111,".")</f>
        <v>.</v>
      </c>
      <c r="AF466" s="1" t="str">
        <f>IF(A466&gt;1,"Y","N")</f>
        <v>Y</v>
      </c>
      <c r="AG466" s="1" t="str">
        <f>IF(L466&gt;1,"Y","N")</f>
        <v>Y</v>
      </c>
      <c r="AH466" s="1" t="str">
        <f>IF(N466&gt;1,"Y","N")</f>
        <v>Y</v>
      </c>
      <c r="AI466" s="1" t="str">
        <f>IF(O466&gt;1,"Y","N")</f>
        <v>Y</v>
      </c>
      <c r="AJ466" s="1" t="str">
        <f>CONCATENATE(AF466,AG466,D466,AH466,AI466)</f>
        <v>YYx535xYY</v>
      </c>
    </row>
    <row r="467" spans="1:36" s="1" customFormat="1" x14ac:dyDescent="0.25">
      <c r="A467" s="28">
        <v>41345</v>
      </c>
      <c r="B467" s="27" t="s">
        <v>3480</v>
      </c>
      <c r="C467" s="23" t="s">
        <v>3479</v>
      </c>
      <c r="D467" s="22" t="s">
        <v>3478</v>
      </c>
      <c r="E467" s="21">
        <v>0.15</v>
      </c>
      <c r="G467" s="20"/>
      <c r="H467" s="19">
        <f>E467/0.04891</f>
        <v>3.0668574933551418</v>
      </c>
      <c r="I467" s="18">
        <f>J467/100*4</f>
        <v>0.68</v>
      </c>
      <c r="J467" s="17">
        <v>17</v>
      </c>
      <c r="K467" s="16">
        <f>IF(J467&gt;1,J467-H467-I467,0)</f>
        <v>13.253142506644858</v>
      </c>
      <c r="L467" s="15">
        <v>41360</v>
      </c>
      <c r="M467" s="14"/>
      <c r="N467" s="29">
        <v>42898</v>
      </c>
      <c r="O467" s="12">
        <v>42898</v>
      </c>
      <c r="P467" s="11" t="s">
        <v>3477</v>
      </c>
      <c r="Q467" s="10" t="s">
        <v>3482</v>
      </c>
      <c r="R467" s="10" t="s">
        <v>3481</v>
      </c>
      <c r="S467" s="10" t="s">
        <v>2765</v>
      </c>
      <c r="T467" s="10"/>
      <c r="U467" s="9">
        <v>6851235812</v>
      </c>
      <c r="V467" s="8"/>
      <c r="W467" s="7">
        <v>824</v>
      </c>
      <c r="X467" s="4"/>
      <c r="Y467" s="6">
        <v>36</v>
      </c>
      <c r="Z467" s="5">
        <f>IF(Y467&gt;0,Y467-J467,".")</f>
        <v>19</v>
      </c>
      <c r="AA467" s="4">
        <f>IF(J467=0,H467,0)</f>
        <v>0</v>
      </c>
      <c r="AB467" s="4">
        <f>IF(L467=0,H467,0)</f>
        <v>0</v>
      </c>
      <c r="AC467" s="4"/>
      <c r="AD467" s="3"/>
      <c r="AE467" s="2" t="str">
        <f ca="1">IF(AND(N467&gt;1,(N467+$AE$3+O467)&lt;$B$3),$B$3-N467+1111111,".")</f>
        <v>.</v>
      </c>
      <c r="AF467" s="1" t="str">
        <f>IF(A467&gt;1,"Y","N")</f>
        <v>Y</v>
      </c>
      <c r="AG467" s="1" t="str">
        <f>IF(L467&gt;1,"Y","N")</f>
        <v>Y</v>
      </c>
      <c r="AH467" s="1" t="str">
        <f>IF(N467&gt;1,"Y","N")</f>
        <v>Y</v>
      </c>
      <c r="AI467" s="1" t="str">
        <f>IF(O467&gt;1,"Y","N")</f>
        <v>Y</v>
      </c>
      <c r="AJ467" s="1" t="str">
        <f>CONCATENATE(AF467,AG467,D467,AH467,AI467)</f>
        <v>YYx323xYY</v>
      </c>
    </row>
    <row r="468" spans="1:36" s="1" customFormat="1" x14ac:dyDescent="0.25">
      <c r="A468" s="31">
        <v>42649</v>
      </c>
      <c r="B468" s="24"/>
      <c r="C468" s="23" t="s">
        <v>571</v>
      </c>
      <c r="D468" s="22" t="s">
        <v>570</v>
      </c>
      <c r="E468" s="21">
        <v>0.49</v>
      </c>
      <c r="G468" s="20"/>
      <c r="H468" s="19">
        <f>E468/0.0404</f>
        <v>12.12871287128713</v>
      </c>
      <c r="I468" s="18">
        <f>J468/100*4</f>
        <v>1.44</v>
      </c>
      <c r="J468" s="17">
        <v>36</v>
      </c>
      <c r="K468" s="16">
        <f>IF(J468&gt;1,J468-H468-I468,0)</f>
        <v>22.431287128712871</v>
      </c>
      <c r="L468" s="15">
        <v>42681</v>
      </c>
      <c r="M468" s="14"/>
      <c r="N468" s="29">
        <v>42903</v>
      </c>
      <c r="O468" s="12">
        <v>42905</v>
      </c>
      <c r="P468" s="11" t="s">
        <v>3306</v>
      </c>
      <c r="Q468" s="10"/>
      <c r="R468" s="10"/>
      <c r="S468" s="10"/>
      <c r="T468" s="10"/>
      <c r="U468" s="9"/>
      <c r="V468" s="8"/>
      <c r="W468" s="7">
        <v>860</v>
      </c>
      <c r="X468" s="4"/>
      <c r="Y468" s="6">
        <v>36</v>
      </c>
      <c r="Z468" s="5">
        <f>IF(Y468&gt;0,Y468-J468,".")</f>
        <v>0</v>
      </c>
      <c r="AA468" s="4">
        <f>IF(J468=0,H468,0)</f>
        <v>0</v>
      </c>
      <c r="AB468" s="4">
        <f>IF(L468=0,H468,0)</f>
        <v>0</v>
      </c>
      <c r="AC468" s="4"/>
      <c r="AD468" s="3"/>
      <c r="AE468" s="2" t="str">
        <f ca="1">IF(AND(N468&gt;1,(N468+$AE$3+O468)&lt;$B$3),$B$3-N468+1111111,".")</f>
        <v>.</v>
      </c>
      <c r="AF468" s="1" t="str">
        <f>IF(A468&gt;1,"Y","N")</f>
        <v>Y</v>
      </c>
      <c r="AG468" s="1" t="str">
        <f>IF(L468&gt;1,"Y","N")</f>
        <v>Y</v>
      </c>
      <c r="AH468" s="1" t="str">
        <f>IF(N468&gt;1,"Y","N")</f>
        <v>Y</v>
      </c>
      <c r="AI468" s="1" t="str">
        <f>IF(O468&gt;1,"Y","N")</f>
        <v>Y</v>
      </c>
      <c r="AJ468" s="1" t="str">
        <f>CONCATENATE(AF468,AG468,D468,AH468,AI468)</f>
        <v>YYx535xYY</v>
      </c>
    </row>
    <row r="469" spans="1:36" s="1" customFormat="1" x14ac:dyDescent="0.25">
      <c r="A469" s="31">
        <v>42814</v>
      </c>
      <c r="B469" s="24"/>
      <c r="C469" s="23" t="s">
        <v>157</v>
      </c>
      <c r="D469" s="22" t="s">
        <v>156</v>
      </c>
      <c r="E469" s="21">
        <v>0.19400000000000001</v>
      </c>
      <c r="G469" s="20"/>
      <c r="H469" s="19">
        <f>E469/0.038689</f>
        <v>5.0143451627077464</v>
      </c>
      <c r="I469" s="18">
        <f>J469/100*4</f>
        <v>0.76</v>
      </c>
      <c r="J469" s="17">
        <v>19</v>
      </c>
      <c r="K469" s="16">
        <f>IF(J469&gt;1,J469-H469-I469,0)</f>
        <v>13.225654837292254</v>
      </c>
      <c r="L469" s="15">
        <v>42814</v>
      </c>
      <c r="M469" s="14"/>
      <c r="N469" s="29">
        <v>42912</v>
      </c>
      <c r="O469" s="12">
        <v>42914</v>
      </c>
      <c r="P469" s="11" t="s">
        <v>3145</v>
      </c>
      <c r="Q469" s="10" t="s">
        <v>3144</v>
      </c>
      <c r="R469" s="10" t="s">
        <v>3143</v>
      </c>
      <c r="S469" s="10" t="s">
        <v>1177</v>
      </c>
      <c r="T469" s="10"/>
      <c r="U469" s="9">
        <v>6863413681</v>
      </c>
      <c r="V469" s="8"/>
      <c r="W469" s="7">
        <v>887</v>
      </c>
      <c r="X469" s="4"/>
      <c r="Y469" s="6">
        <v>36</v>
      </c>
      <c r="Z469" s="5">
        <f>IF(Y469&gt;0,Y469-J469,".")</f>
        <v>17</v>
      </c>
      <c r="AA469" s="4">
        <f>IF(J469=0,H469,0)</f>
        <v>0</v>
      </c>
      <c r="AB469" s="4">
        <f>IF(L469=0,H469,0)</f>
        <v>0</v>
      </c>
      <c r="AC469" s="4"/>
      <c r="AD469" s="3"/>
      <c r="AE469" s="2" t="str">
        <f ca="1">IF(AND(N469&gt;1,(N469+$AE$3+O469)&lt;$B$3),$B$3-N469+1111111,".")</f>
        <v>.</v>
      </c>
      <c r="AF469" s="1" t="str">
        <f>IF(A469&gt;1,"Y","N")</f>
        <v>Y</v>
      </c>
      <c r="AG469" s="1" t="str">
        <f>IF(L469&gt;1,"Y","N")</f>
        <v>Y</v>
      </c>
      <c r="AH469" s="1" t="str">
        <f>IF(N469&gt;1,"Y","N")</f>
        <v>Y</v>
      </c>
      <c r="AI469" s="1" t="str">
        <f>IF(O469&gt;1,"Y","N")</f>
        <v>Y</v>
      </c>
      <c r="AJ469" s="1" t="str">
        <f>CONCATENATE(AF469,AG469,D469,AH469,AI469)</f>
        <v>YYx24xYY</v>
      </c>
    </row>
    <row r="470" spans="1:36" s="1" customFormat="1" x14ac:dyDescent="0.25">
      <c r="A470" s="31">
        <v>42649</v>
      </c>
      <c r="B470" s="24"/>
      <c r="C470" s="23" t="s">
        <v>571</v>
      </c>
      <c r="D470" s="22" t="s">
        <v>570</v>
      </c>
      <c r="E470" s="21">
        <v>0.49</v>
      </c>
      <c r="G470" s="20"/>
      <c r="H470" s="19">
        <f>E470/0.0404</f>
        <v>12.12871287128713</v>
      </c>
      <c r="I470" s="18">
        <f>J470/100*4</f>
        <v>1.44</v>
      </c>
      <c r="J470" s="17">
        <v>36</v>
      </c>
      <c r="K470" s="16">
        <f>IF(J470&gt;1,J470-H470-I470,0)</f>
        <v>22.431287128712871</v>
      </c>
      <c r="L470" s="15">
        <v>42681</v>
      </c>
      <c r="M470" s="14"/>
      <c r="N470" s="29">
        <v>42920</v>
      </c>
      <c r="O470" s="12">
        <v>42925</v>
      </c>
      <c r="P470" s="11" t="s">
        <v>2990</v>
      </c>
      <c r="Q470" s="10"/>
      <c r="R470" s="10"/>
      <c r="S470" s="10"/>
      <c r="T470" s="10"/>
      <c r="U470" s="9"/>
      <c r="V470" s="8"/>
      <c r="W470" s="7">
        <v>932</v>
      </c>
      <c r="X470" s="4"/>
      <c r="Y470" s="6">
        <v>36</v>
      </c>
      <c r="Z470" s="5">
        <f>IF(Y470&gt;0,Y470-J470,".")</f>
        <v>0</v>
      </c>
      <c r="AA470" s="4">
        <f>IF(J470=0,H470,0)</f>
        <v>0</v>
      </c>
      <c r="AB470" s="4">
        <f>IF(L470=0,H470,0)</f>
        <v>0</v>
      </c>
      <c r="AC470" s="4"/>
      <c r="AD470" s="3"/>
      <c r="AE470" s="2" t="str">
        <f ca="1">IF(AND(N470&gt;1,(N470+$AE$3+O470)&lt;$B$3),$B$3-N470+1111111,".")</f>
        <v>.</v>
      </c>
      <c r="AF470" s="1" t="str">
        <f>IF(A470&gt;1,"Y","N")</f>
        <v>Y</v>
      </c>
      <c r="AG470" s="1" t="str">
        <f>IF(L470&gt;1,"Y","N")</f>
        <v>Y</v>
      </c>
      <c r="AH470" s="1" t="str">
        <f>IF(N470&gt;1,"Y","N")</f>
        <v>Y</v>
      </c>
      <c r="AI470" s="1" t="str">
        <f>IF(O470&gt;1,"Y","N")</f>
        <v>Y</v>
      </c>
      <c r="AJ470" s="1" t="str">
        <f>CONCATENATE(AF470,AG470,D470,AH470,AI470)</f>
        <v>YYx535xYY</v>
      </c>
    </row>
    <row r="471" spans="1:36" s="1" customFormat="1" x14ac:dyDescent="0.25">
      <c r="A471" s="31">
        <v>42649</v>
      </c>
      <c r="B471" s="24"/>
      <c r="C471" s="23" t="s">
        <v>571</v>
      </c>
      <c r="D471" s="22" t="s">
        <v>570</v>
      </c>
      <c r="E471" s="21">
        <v>0.49</v>
      </c>
      <c r="G471" s="20"/>
      <c r="H471" s="19">
        <f>E471/0.0404</f>
        <v>12.12871287128713</v>
      </c>
      <c r="I471" s="18">
        <f>J471/100*4</f>
        <v>1.44</v>
      </c>
      <c r="J471" s="17">
        <v>36</v>
      </c>
      <c r="K471" s="16">
        <f>IF(J471&gt;1,J471-H471-I471,0)</f>
        <v>22.431287128712871</v>
      </c>
      <c r="L471" s="15">
        <v>42681</v>
      </c>
      <c r="M471" s="14"/>
      <c r="N471" s="29">
        <v>42920</v>
      </c>
      <c r="O471" s="12">
        <v>42925</v>
      </c>
      <c r="P471" s="11" t="s">
        <v>2990</v>
      </c>
      <c r="Q471" s="10"/>
      <c r="R471" s="10"/>
      <c r="S471" s="10"/>
      <c r="T471" s="10"/>
      <c r="U471" s="9"/>
      <c r="V471" s="8"/>
      <c r="W471" s="7">
        <v>932</v>
      </c>
      <c r="X471" s="4"/>
      <c r="Y471" s="6">
        <v>36</v>
      </c>
      <c r="Z471" s="5">
        <f>IF(Y471&gt;0,Y471-J471,".")</f>
        <v>0</v>
      </c>
      <c r="AA471" s="4">
        <f>IF(J471=0,H471,0)</f>
        <v>0</v>
      </c>
      <c r="AB471" s="4">
        <f>IF(L471=0,H471,0)</f>
        <v>0</v>
      </c>
      <c r="AC471" s="4"/>
      <c r="AD471" s="3"/>
      <c r="AE471" s="2" t="str">
        <f ca="1">IF(AND(N471&gt;1,(N471+$AE$3+O471)&lt;$B$3),$B$3-N471+1111111,".")</f>
        <v>.</v>
      </c>
      <c r="AF471" s="1" t="str">
        <f>IF(A471&gt;1,"Y","N")</f>
        <v>Y</v>
      </c>
      <c r="AG471" s="1" t="str">
        <f>IF(L471&gt;1,"Y","N")</f>
        <v>Y</v>
      </c>
      <c r="AH471" s="1" t="str">
        <f>IF(N471&gt;1,"Y","N")</f>
        <v>Y</v>
      </c>
      <c r="AI471" s="1" t="str">
        <f>IF(O471&gt;1,"Y","N")</f>
        <v>Y</v>
      </c>
      <c r="AJ471" s="1" t="str">
        <f>CONCATENATE(AF471,AG471,D471,AH471,AI471)</f>
        <v>YYx535xYY</v>
      </c>
    </row>
    <row r="472" spans="1:36" s="1" customFormat="1" x14ac:dyDescent="0.25">
      <c r="A472" s="28">
        <v>41719</v>
      </c>
      <c r="B472" s="27" t="s">
        <v>2024</v>
      </c>
      <c r="C472" s="23" t="s">
        <v>2023</v>
      </c>
      <c r="D472" s="22" t="s">
        <v>2022</v>
      </c>
      <c r="E472" s="21">
        <v>0.29899999999999999</v>
      </c>
      <c r="G472" s="20"/>
      <c r="H472" s="19">
        <f>E472/0.04814</f>
        <v>6.2110511009555456</v>
      </c>
      <c r="I472" s="18">
        <f>J472/100*4</f>
        <v>0.84</v>
      </c>
      <c r="J472" s="17">
        <v>21</v>
      </c>
      <c r="K472" s="16">
        <f>IF(J472&gt;1,J472-H472-I472,0)</f>
        <v>13.948948899044455</v>
      </c>
      <c r="L472" s="15">
        <v>41738</v>
      </c>
      <c r="M472" s="14"/>
      <c r="N472" s="29">
        <v>42930</v>
      </c>
      <c r="O472" s="12">
        <v>42932</v>
      </c>
      <c r="P472" s="11" t="s">
        <v>2876</v>
      </c>
      <c r="Q472" s="10" t="s">
        <v>2875</v>
      </c>
      <c r="R472" s="10" t="s">
        <v>2874</v>
      </c>
      <c r="S472" s="10" t="s">
        <v>2873</v>
      </c>
      <c r="T472" s="10"/>
      <c r="U472" s="9">
        <v>6886123889</v>
      </c>
      <c r="V472" s="8"/>
      <c r="W472" s="7">
        <v>951</v>
      </c>
      <c r="X472" s="4"/>
      <c r="Y472" s="6">
        <v>36</v>
      </c>
      <c r="Z472" s="5">
        <f>IF(Y472&gt;0,Y472-J472,".")</f>
        <v>15</v>
      </c>
      <c r="AA472" s="4">
        <f>IF(J472=0,H472,0)</f>
        <v>0</v>
      </c>
      <c r="AB472" s="4">
        <f>IF(L472=0,H472,0)</f>
        <v>0</v>
      </c>
      <c r="AC472" s="4"/>
      <c r="AD472" s="3"/>
      <c r="AE472" s="2" t="str">
        <f ca="1">IF(AND(N472&gt;1,(N472+$AE$3+O472)&lt;$B$3),$B$3-N472+1111111,".")</f>
        <v>.</v>
      </c>
      <c r="AF472" s="1" t="str">
        <f>IF(A472&gt;1,"Y","N")</f>
        <v>Y</v>
      </c>
      <c r="AG472" s="1" t="str">
        <f>IF(L472&gt;1,"Y","N")</f>
        <v>Y</v>
      </c>
      <c r="AH472" s="1" t="str">
        <f>IF(N472&gt;1,"Y","N")</f>
        <v>Y</v>
      </c>
      <c r="AI472" s="1" t="str">
        <f>IF(O472&gt;1,"Y","N")</f>
        <v>Y</v>
      </c>
      <c r="AJ472" s="1" t="str">
        <f>CONCATENATE(AF472,AG472,D472,AH472,AI472)</f>
        <v>YYx526xYY</v>
      </c>
    </row>
    <row r="473" spans="1:36" s="1" customFormat="1" x14ac:dyDescent="0.25">
      <c r="A473" s="31">
        <v>42649</v>
      </c>
      <c r="B473" s="24"/>
      <c r="C473" s="23" t="s">
        <v>571</v>
      </c>
      <c r="D473" s="22" t="s">
        <v>570</v>
      </c>
      <c r="E473" s="21">
        <v>0.49</v>
      </c>
      <c r="G473" s="20"/>
      <c r="H473" s="19">
        <f>E473/0.0404</f>
        <v>12.12871287128713</v>
      </c>
      <c r="I473" s="18">
        <f>J473/100*4</f>
        <v>1.44</v>
      </c>
      <c r="J473" s="17">
        <v>36</v>
      </c>
      <c r="K473" s="16">
        <f>IF(J473&gt;1,J473-H473-I473,0)</f>
        <v>22.431287128712871</v>
      </c>
      <c r="L473" s="15">
        <v>42681</v>
      </c>
      <c r="M473" s="14"/>
      <c r="N473" s="29">
        <v>42934</v>
      </c>
      <c r="O473" s="12">
        <v>42936</v>
      </c>
      <c r="P473" s="11" t="s">
        <v>2790</v>
      </c>
      <c r="Q473" s="10"/>
      <c r="R473" s="10"/>
      <c r="S473" s="10"/>
      <c r="T473" s="10"/>
      <c r="U473" s="9">
        <v>6890395789</v>
      </c>
      <c r="V473" s="8"/>
      <c r="W473" s="7">
        <v>972</v>
      </c>
      <c r="X473" s="4"/>
      <c r="Y473" s="6">
        <v>36</v>
      </c>
      <c r="Z473" s="5">
        <f>IF(Y473&gt;0,Y473-J473,".")</f>
        <v>0</v>
      </c>
      <c r="AA473" s="4">
        <f>IF(J473=0,H473,0)</f>
        <v>0</v>
      </c>
      <c r="AB473" s="4">
        <f>IF(L473=0,H473,0)</f>
        <v>0</v>
      </c>
      <c r="AC473" s="4"/>
      <c r="AD473" s="3"/>
      <c r="AE473" s="2" t="str">
        <f ca="1">IF(AND(N473&gt;1,(N473+$AE$3+O473)&lt;$B$3),$B$3-N473+1111111,".")</f>
        <v>.</v>
      </c>
      <c r="AF473" s="1" t="str">
        <f>IF(A473&gt;1,"Y","N")</f>
        <v>Y</v>
      </c>
      <c r="AG473" s="1" t="str">
        <f>IF(L473&gt;1,"Y","N")</f>
        <v>Y</v>
      </c>
      <c r="AH473" s="1" t="str">
        <f>IF(N473&gt;1,"Y","N")</f>
        <v>Y</v>
      </c>
      <c r="AI473" s="1" t="str">
        <f>IF(O473&gt;1,"Y","N")</f>
        <v>Y</v>
      </c>
      <c r="AJ473" s="1" t="str">
        <f>CONCATENATE(AF473,AG473,D473,AH473,AI473)</f>
        <v>YYx535xYY</v>
      </c>
    </row>
    <row r="474" spans="1:36" s="1" customFormat="1" x14ac:dyDescent="0.25">
      <c r="A474" s="31">
        <v>42649</v>
      </c>
      <c r="B474" s="24"/>
      <c r="C474" s="23" t="s">
        <v>571</v>
      </c>
      <c r="D474" s="22" t="s">
        <v>570</v>
      </c>
      <c r="E474" s="21">
        <v>0.49</v>
      </c>
      <c r="G474" s="20"/>
      <c r="H474" s="19">
        <f>E474/0.0404</f>
        <v>12.12871287128713</v>
      </c>
      <c r="I474" s="18">
        <f>J474/100*4</f>
        <v>1.44</v>
      </c>
      <c r="J474" s="17">
        <v>36</v>
      </c>
      <c r="K474" s="16">
        <f>IF(J474&gt;1,J474-H474-I474,0)</f>
        <v>22.431287128712871</v>
      </c>
      <c r="L474" s="15">
        <v>42681</v>
      </c>
      <c r="M474" s="14"/>
      <c r="N474" s="29">
        <v>42934</v>
      </c>
      <c r="O474" s="12">
        <v>42936</v>
      </c>
      <c r="P474" s="11" t="s">
        <v>2790</v>
      </c>
      <c r="Q474" s="10"/>
      <c r="R474" s="10"/>
      <c r="S474" s="10"/>
      <c r="T474" s="10"/>
      <c r="U474" s="9"/>
      <c r="V474" s="8"/>
      <c r="W474" s="7">
        <v>972</v>
      </c>
      <c r="X474" s="4"/>
      <c r="Y474" s="6">
        <v>36</v>
      </c>
      <c r="Z474" s="5">
        <f>IF(Y474&gt;0,Y474-J474,".")</f>
        <v>0</v>
      </c>
      <c r="AA474" s="4">
        <f>IF(J474=0,H474,0)</f>
        <v>0</v>
      </c>
      <c r="AB474" s="4">
        <f>IF(L474=0,H474,0)</f>
        <v>0</v>
      </c>
      <c r="AC474" s="4"/>
      <c r="AD474" s="3"/>
      <c r="AE474" s="2" t="str">
        <f ca="1">IF(AND(N474&gt;1,(N474+$AE$3+O474)&lt;$B$3),$B$3-N474+1111111,".")</f>
        <v>.</v>
      </c>
      <c r="AF474" s="1" t="str">
        <f>IF(A474&gt;1,"Y","N")</f>
        <v>Y</v>
      </c>
      <c r="AG474" s="1" t="str">
        <f>IF(L474&gt;1,"Y","N")</f>
        <v>Y</v>
      </c>
      <c r="AH474" s="1" t="str">
        <f>IF(N474&gt;1,"Y","N")</f>
        <v>Y</v>
      </c>
      <c r="AI474" s="1" t="str">
        <f>IF(O474&gt;1,"Y","N")</f>
        <v>Y</v>
      </c>
      <c r="AJ474" s="1" t="str">
        <f>CONCATENATE(AF474,AG474,D474,AH474,AI474)</f>
        <v>YYx535xYY</v>
      </c>
    </row>
    <row r="475" spans="1:36" s="1" customFormat="1" x14ac:dyDescent="0.25">
      <c r="A475" s="31">
        <v>42649</v>
      </c>
      <c r="B475" s="24"/>
      <c r="C475" s="23" t="s">
        <v>571</v>
      </c>
      <c r="D475" s="22" t="s">
        <v>570</v>
      </c>
      <c r="E475" s="21">
        <v>0.49</v>
      </c>
      <c r="G475" s="20"/>
      <c r="H475" s="19">
        <f>E475/0.0404</f>
        <v>12.12871287128713</v>
      </c>
      <c r="I475" s="18">
        <f>J475/100*4</f>
        <v>1.44</v>
      </c>
      <c r="J475" s="17">
        <v>36</v>
      </c>
      <c r="K475" s="16">
        <f>IF(J475&gt;1,J475-H475-I475,0)</f>
        <v>22.431287128712871</v>
      </c>
      <c r="L475" s="15">
        <v>42681</v>
      </c>
      <c r="M475" s="14"/>
      <c r="N475" s="29">
        <v>42934</v>
      </c>
      <c r="O475" s="12">
        <v>42936</v>
      </c>
      <c r="P475" s="11" t="s">
        <v>2790</v>
      </c>
      <c r="Q475" s="10"/>
      <c r="R475" s="10"/>
      <c r="S475" s="10"/>
      <c r="T475" s="10"/>
      <c r="U475" s="9"/>
      <c r="V475" s="8"/>
      <c r="W475" s="7">
        <v>972</v>
      </c>
      <c r="X475" s="4"/>
      <c r="Y475" s="6">
        <v>36</v>
      </c>
      <c r="Z475" s="5">
        <f>IF(Y475&gt;0,Y475-J475,".")</f>
        <v>0</v>
      </c>
      <c r="AA475" s="4">
        <f>IF(J475=0,H475,0)</f>
        <v>0</v>
      </c>
      <c r="AB475" s="4">
        <f>IF(L475=0,H475,0)</f>
        <v>0</v>
      </c>
      <c r="AC475" s="4"/>
      <c r="AD475" s="3"/>
      <c r="AE475" s="2" t="str">
        <f ca="1">IF(AND(N475&gt;1,(N475+$AE$3+O475)&lt;$B$3),$B$3-N475+1111111,".")</f>
        <v>.</v>
      </c>
      <c r="AF475" s="1" t="str">
        <f>IF(A475&gt;1,"Y","N")</f>
        <v>Y</v>
      </c>
      <c r="AG475" s="1" t="str">
        <f>IF(L475&gt;1,"Y","N")</f>
        <v>Y</v>
      </c>
      <c r="AH475" s="1" t="str">
        <f>IF(N475&gt;1,"Y","N")</f>
        <v>Y</v>
      </c>
      <c r="AI475" s="1" t="str">
        <f>IF(O475&gt;1,"Y","N")</f>
        <v>Y</v>
      </c>
      <c r="AJ475" s="1" t="str">
        <f>CONCATENATE(AF475,AG475,D475,AH475,AI475)</f>
        <v>YYx535xYY</v>
      </c>
    </row>
    <row r="476" spans="1:36" s="1" customFormat="1" x14ac:dyDescent="0.25">
      <c r="A476" s="31">
        <v>42182</v>
      </c>
      <c r="B476" s="24"/>
      <c r="C476" s="23" t="s">
        <v>880</v>
      </c>
      <c r="D476" s="22" t="s">
        <v>879</v>
      </c>
      <c r="E476" s="21">
        <v>0.12</v>
      </c>
      <c r="G476" s="20"/>
      <c r="H476" s="19">
        <f>E476/0.0411</f>
        <v>2.9197080291970803</v>
      </c>
      <c r="I476" s="32">
        <f>J476/100*4</f>
        <v>0.76</v>
      </c>
      <c r="J476" s="17">
        <v>19</v>
      </c>
      <c r="K476" s="16">
        <f>IF(J476&gt;1,J476-H476-I476,0)</f>
        <v>15.320291970802918</v>
      </c>
      <c r="L476" s="15">
        <v>42211</v>
      </c>
      <c r="M476" s="14"/>
      <c r="N476" s="29">
        <v>42972</v>
      </c>
      <c r="O476" s="12">
        <v>42974</v>
      </c>
      <c r="P476" s="11" t="s">
        <v>2317</v>
      </c>
      <c r="Q476" s="10" t="s">
        <v>2316</v>
      </c>
      <c r="R476" s="10" t="s">
        <v>2315</v>
      </c>
      <c r="S476" s="10" t="s">
        <v>2314</v>
      </c>
      <c r="T476" s="10"/>
      <c r="U476" s="9">
        <v>6904259104</v>
      </c>
      <c r="V476" s="8"/>
      <c r="W476" s="7">
        <v>1072</v>
      </c>
      <c r="X476" s="4"/>
      <c r="Y476" s="6">
        <v>36</v>
      </c>
      <c r="Z476" s="5">
        <f>IF(Y476&gt;0,Y476-J476,".")</f>
        <v>17</v>
      </c>
      <c r="AA476" s="4">
        <f>IF(J476=0,H476,0)</f>
        <v>0</v>
      </c>
      <c r="AB476" s="4">
        <f>IF(L476=0,H476,0)</f>
        <v>0</v>
      </c>
      <c r="AC476" s="4"/>
      <c r="AD476" s="3"/>
      <c r="AE476" s="2" t="str">
        <f ca="1">IF(AND(N476&gt;1,(N476+$AE$3+O476)&lt;$B$3),$B$3-N476+1111111,".")</f>
        <v>.</v>
      </c>
      <c r="AF476" s="1" t="str">
        <f>IF(A476&gt;1,"Y","N")</f>
        <v>Y</v>
      </c>
      <c r="AG476" s="1" t="str">
        <f>IF(L476&gt;1,"Y","N")</f>
        <v>Y</v>
      </c>
      <c r="AH476" s="1" t="str">
        <f>IF(N476&gt;1,"Y","N")</f>
        <v>Y</v>
      </c>
      <c r="AI476" s="1" t="str">
        <f>IF(O476&gt;1,"Y","N")</f>
        <v>Y</v>
      </c>
      <c r="AJ476" s="1" t="str">
        <f>CONCATENATE(AF476,AG476,D476,AH476,AI476)</f>
        <v>YYx403xYY</v>
      </c>
    </row>
    <row r="477" spans="1:36" s="1" customFormat="1" x14ac:dyDescent="0.25">
      <c r="A477" s="28">
        <v>41597</v>
      </c>
      <c r="B477" s="27" t="s">
        <v>1208</v>
      </c>
      <c r="C477" s="23" t="s">
        <v>2252</v>
      </c>
      <c r="D477" s="22" t="s">
        <v>2251</v>
      </c>
      <c r="E477" s="21">
        <v>0.31</v>
      </c>
      <c r="G477" s="20"/>
      <c r="H477" s="19">
        <f>E477/0.047678</f>
        <v>6.5019505851755532</v>
      </c>
      <c r="I477" s="18">
        <f>J477/100*4</f>
        <v>0.72</v>
      </c>
      <c r="J477" s="17">
        <v>18</v>
      </c>
      <c r="K477" s="16">
        <f>IF(J477&gt;1,J477-H477-I477,0)</f>
        <v>10.778049414824446</v>
      </c>
      <c r="L477" s="15">
        <v>41615</v>
      </c>
      <c r="M477" s="14"/>
      <c r="N477" s="29">
        <v>42976</v>
      </c>
      <c r="O477" s="12">
        <v>42976</v>
      </c>
      <c r="P477" s="11" t="s">
        <v>2250</v>
      </c>
      <c r="Q477" s="10" t="s">
        <v>2255</v>
      </c>
      <c r="R477" s="10" t="s">
        <v>2254</v>
      </c>
      <c r="S477" s="10" t="s">
        <v>2253</v>
      </c>
      <c r="T477" s="10"/>
      <c r="U477" s="9">
        <v>6909080296</v>
      </c>
      <c r="V477" s="8"/>
      <c r="W477" s="7">
        <v>1091</v>
      </c>
      <c r="X477" s="4"/>
      <c r="Y477" s="6">
        <v>36</v>
      </c>
      <c r="Z477" s="5">
        <f>IF(Y477&gt;0,Y477-J477,".")</f>
        <v>18</v>
      </c>
      <c r="AA477" s="4">
        <f>IF(J477=0,H477,0)</f>
        <v>0</v>
      </c>
      <c r="AB477" s="4">
        <f>IF(L477=0,H477,0)</f>
        <v>0</v>
      </c>
      <c r="AC477" s="4"/>
      <c r="AD477" s="3"/>
      <c r="AE477" s="2" t="str">
        <f ca="1">IF(AND(N477&gt;1,(N477+$AE$3+O477)&lt;$B$3),$B$3-N477+1111111,".")</f>
        <v>.</v>
      </c>
      <c r="AF477" s="1" t="str">
        <f>IF(A477&gt;1,"Y","N")</f>
        <v>Y</v>
      </c>
      <c r="AG477" s="1" t="str">
        <f>IF(L477&gt;1,"Y","N")</f>
        <v>Y</v>
      </c>
      <c r="AH477" s="1" t="str">
        <f>IF(N477&gt;1,"Y","N")</f>
        <v>Y</v>
      </c>
      <c r="AI477" s="1" t="str">
        <f>IF(O477&gt;1,"Y","N")</f>
        <v>Y</v>
      </c>
      <c r="AJ477" s="1" t="str">
        <f>CONCATENATE(AF477,AG477,D477,AH477,AI477)</f>
        <v>YYx227xYY</v>
      </c>
    </row>
    <row r="478" spans="1:36" s="1" customFormat="1" x14ac:dyDescent="0.25">
      <c r="A478" s="28">
        <v>40905</v>
      </c>
      <c r="B478" s="27" t="s">
        <v>492</v>
      </c>
      <c r="C478" s="23" t="s">
        <v>2197</v>
      </c>
      <c r="D478" s="22" t="s">
        <v>2196</v>
      </c>
      <c r="E478" s="21">
        <v>0.35499999999999998</v>
      </c>
      <c r="G478" s="20"/>
      <c r="H478" s="19">
        <f>E478/0.0491514</f>
        <v>7.222581655863312</v>
      </c>
      <c r="I478" s="18">
        <f>J478/100*4</f>
        <v>0.72</v>
      </c>
      <c r="J478" s="17">
        <v>18</v>
      </c>
      <c r="K478" s="16">
        <f>IF(J478&gt;1,J478-H478-I478,0)</f>
        <v>10.057418344136687</v>
      </c>
      <c r="L478" s="15">
        <v>40924</v>
      </c>
      <c r="M478" s="14"/>
      <c r="N478" s="29">
        <v>42981</v>
      </c>
      <c r="O478" s="12">
        <v>42982</v>
      </c>
      <c r="P478" s="11" t="s">
        <v>2195</v>
      </c>
      <c r="Q478" s="10" t="s">
        <v>2200</v>
      </c>
      <c r="R478" s="10" t="s">
        <v>2199</v>
      </c>
      <c r="S478" s="10" t="s">
        <v>2198</v>
      </c>
      <c r="T478" s="10"/>
      <c r="U478" s="9">
        <v>6904826435</v>
      </c>
      <c r="V478" s="8"/>
      <c r="W478" s="7">
        <v>1102</v>
      </c>
      <c r="X478" s="4"/>
      <c r="Y478" s="6">
        <v>36</v>
      </c>
      <c r="Z478" s="5">
        <f>IF(Y478&gt;0,Y478-J478,".")</f>
        <v>18</v>
      </c>
      <c r="AA478" s="4">
        <f>IF(J478=0,H478,0)</f>
        <v>0</v>
      </c>
      <c r="AB478" s="4">
        <f>IF(L478=0,H478,0)</f>
        <v>0</v>
      </c>
      <c r="AC478" s="4"/>
      <c r="AD478" s="3"/>
      <c r="AE478" s="2" t="str">
        <f ca="1">IF(AND(N478&gt;1,(N478+$AE$3+O478)&lt;$B$3),$B$3-N478+1111111,".")</f>
        <v>.</v>
      </c>
      <c r="AF478" s="1" t="str">
        <f>IF(A478&gt;1,"Y","N")</f>
        <v>Y</v>
      </c>
      <c r="AG478" s="1" t="str">
        <f>IF(L478&gt;1,"Y","N")</f>
        <v>Y</v>
      </c>
      <c r="AH478" s="1" t="str">
        <f>IF(N478&gt;1,"Y","N")</f>
        <v>Y</v>
      </c>
      <c r="AI478" s="1" t="str">
        <f>IF(O478&gt;1,"Y","N")</f>
        <v>Y</v>
      </c>
      <c r="AJ478" s="1" t="str">
        <f>CONCATENATE(AF478,AG478,D478,AH478,AI478)</f>
        <v>YYx466xYY</v>
      </c>
    </row>
    <row r="479" spans="1:36" s="1" customFormat="1" x14ac:dyDescent="0.25">
      <c r="A479" s="31">
        <v>42935</v>
      </c>
      <c r="B479" s="24"/>
      <c r="C479" s="23" t="s">
        <v>571</v>
      </c>
      <c r="D479" s="22" t="s">
        <v>570</v>
      </c>
      <c r="E479" s="21">
        <v>0.55000000000000004</v>
      </c>
      <c r="G479" s="20"/>
      <c r="H479" s="19">
        <f>E479/0.04318</f>
        <v>12.737378415933303</v>
      </c>
      <c r="I479" s="18">
        <f>J479/100*4</f>
        <v>1.44</v>
      </c>
      <c r="J479" s="17">
        <v>36</v>
      </c>
      <c r="K479" s="16">
        <f>IF(J479&gt;1,J479-H479-I479,0)</f>
        <v>21.822621584066695</v>
      </c>
      <c r="L479" s="15">
        <v>42953</v>
      </c>
      <c r="M479" s="14"/>
      <c r="N479" s="13">
        <v>42983</v>
      </c>
      <c r="O479" s="12">
        <v>42983</v>
      </c>
      <c r="P479" s="11" t="s">
        <v>2169</v>
      </c>
      <c r="Q479" s="10"/>
      <c r="R479" s="10"/>
      <c r="S479" s="10"/>
      <c r="T479" s="10"/>
      <c r="U479" s="9"/>
      <c r="V479" s="8"/>
      <c r="W479" s="7">
        <v>1108</v>
      </c>
      <c r="X479" s="4"/>
      <c r="Y479" s="6">
        <v>36</v>
      </c>
      <c r="Z479" s="5">
        <f>IF(Y479&gt;0,Y479-J479,".")</f>
        <v>0</v>
      </c>
      <c r="AA479" s="4">
        <f>IF(J479=0,H479,0)</f>
        <v>0</v>
      </c>
      <c r="AB479" s="4">
        <f>IF(L479=0,H479,0)</f>
        <v>0</v>
      </c>
      <c r="AC479" s="4"/>
      <c r="AD479" s="3"/>
      <c r="AE479" s="2" t="str">
        <f ca="1">IF(AND(N479&gt;1,(N479+$AE$3+O479)&lt;$B$3),$B$3-N479+1111111,".")</f>
        <v>.</v>
      </c>
      <c r="AF479" s="1" t="str">
        <f>IF(A479&gt;1,"Y","N")</f>
        <v>Y</v>
      </c>
      <c r="AG479" s="1" t="str">
        <f>IF(L479&gt;1,"Y","N")</f>
        <v>Y</v>
      </c>
      <c r="AH479" s="1" t="str">
        <f>IF(N479&gt;1,"Y","N")</f>
        <v>Y</v>
      </c>
      <c r="AI479" s="1" t="str">
        <f>IF(O479&gt;1,"Y","N")</f>
        <v>Y</v>
      </c>
      <c r="AJ479" s="1" t="str">
        <f>CONCATENATE(AF479,AG479,D479,AH479,AI479)</f>
        <v>YYx535xYY</v>
      </c>
    </row>
    <row r="480" spans="1:36" s="1" customFormat="1" x14ac:dyDescent="0.25">
      <c r="A480" s="28">
        <v>41719</v>
      </c>
      <c r="B480" s="27" t="s">
        <v>2024</v>
      </c>
      <c r="C480" s="23" t="s">
        <v>2023</v>
      </c>
      <c r="D480" s="22" t="s">
        <v>2022</v>
      </c>
      <c r="E480" s="21">
        <v>0.29899999999999999</v>
      </c>
      <c r="G480" s="20"/>
      <c r="H480" s="19">
        <f>E480/0.04814</f>
        <v>6.2110511009555456</v>
      </c>
      <c r="I480" s="18">
        <f>J480/100*4</f>
        <v>0.84</v>
      </c>
      <c r="J480" s="17">
        <v>21</v>
      </c>
      <c r="K480" s="16">
        <f>IF(J480&gt;1,J480-H480-I480,0)</f>
        <v>13.948948899044455</v>
      </c>
      <c r="L480" s="15">
        <v>41738</v>
      </c>
      <c r="M480" s="14"/>
      <c r="N480" s="13">
        <v>42992</v>
      </c>
      <c r="O480" s="12">
        <v>42992</v>
      </c>
      <c r="P480" s="11" t="s">
        <v>2021</v>
      </c>
      <c r="Q480" s="10" t="s">
        <v>2020</v>
      </c>
      <c r="R480" s="10" t="s">
        <v>2019</v>
      </c>
      <c r="S480" s="10" t="s">
        <v>2018</v>
      </c>
      <c r="T480" s="10"/>
      <c r="U480" s="9">
        <v>6911109843</v>
      </c>
      <c r="V480" s="8"/>
      <c r="W480" s="7">
        <v>1131</v>
      </c>
      <c r="X480" s="4"/>
      <c r="Y480" s="6">
        <v>36</v>
      </c>
      <c r="Z480" s="5">
        <f>IF(Y480&gt;0,Y480-J480,".")</f>
        <v>15</v>
      </c>
      <c r="AA480" s="4">
        <f>IF(J480=0,H480,0)</f>
        <v>0</v>
      </c>
      <c r="AB480" s="4">
        <f>IF(L480=0,H480,0)</f>
        <v>0</v>
      </c>
      <c r="AC480" s="4"/>
      <c r="AD480" s="3"/>
      <c r="AE480" s="2" t="str">
        <f ca="1">IF(AND(N480&gt;1,(N480+$AE$3+O480)&lt;$B$3),$B$3-N480+1111111,".")</f>
        <v>.</v>
      </c>
      <c r="AF480" s="1" t="str">
        <f>IF(A480&gt;1,"Y","N")</f>
        <v>Y</v>
      </c>
      <c r="AG480" s="1" t="str">
        <f>IF(L480&gt;1,"Y","N")</f>
        <v>Y</v>
      </c>
      <c r="AH480" s="1" t="str">
        <f>IF(N480&gt;1,"Y","N")</f>
        <v>Y</v>
      </c>
      <c r="AI480" s="1" t="str">
        <f>IF(O480&gt;1,"Y","N")</f>
        <v>Y</v>
      </c>
      <c r="AJ480" s="1" t="str">
        <f>CONCATENATE(AF480,AG480,D480,AH480,AI480)</f>
        <v>YYx526xYY</v>
      </c>
    </row>
    <row r="481" spans="1:36" s="1" customFormat="1" x14ac:dyDescent="0.25">
      <c r="A481" s="31">
        <v>42935</v>
      </c>
      <c r="B481" s="24"/>
      <c r="C481" s="23" t="s">
        <v>571</v>
      </c>
      <c r="D481" s="22" t="s">
        <v>570</v>
      </c>
      <c r="E481" s="21">
        <v>0.55000000000000004</v>
      </c>
      <c r="G481" s="20"/>
      <c r="H481" s="19">
        <f>E481/0.04318</f>
        <v>12.737378415933303</v>
      </c>
      <c r="I481" s="18">
        <f>J481/100*4</f>
        <v>1.44</v>
      </c>
      <c r="J481" s="17">
        <v>36</v>
      </c>
      <c r="K481" s="16">
        <f>IF(J481&gt;1,J481-H481-I481,0)</f>
        <v>21.822621584066695</v>
      </c>
      <c r="L481" s="15">
        <v>42953</v>
      </c>
      <c r="M481" s="14"/>
      <c r="N481" s="13">
        <v>43000</v>
      </c>
      <c r="O481" s="12">
        <v>43002</v>
      </c>
      <c r="P481" s="11" t="s">
        <v>1863</v>
      </c>
      <c r="Q481" s="10"/>
      <c r="R481" s="10"/>
      <c r="S481" s="10"/>
      <c r="T481" s="10"/>
      <c r="U481" s="9">
        <v>6911898560</v>
      </c>
      <c r="V481" s="8"/>
      <c r="W481" s="7">
        <v>1166</v>
      </c>
      <c r="X481" s="4"/>
      <c r="Y481" s="6">
        <v>36</v>
      </c>
      <c r="Z481" s="5">
        <f>IF(Y481&gt;0,Y481-J481,".")</f>
        <v>0</v>
      </c>
      <c r="AA481" s="4">
        <f>IF(J481=0,H481,0)</f>
        <v>0</v>
      </c>
      <c r="AB481" s="4">
        <f>IF(L481=0,H481,0)</f>
        <v>0</v>
      </c>
      <c r="AC481" s="4"/>
      <c r="AD481" s="3"/>
      <c r="AE481" s="2" t="str">
        <f ca="1">IF(AND(N481&gt;1,(N481+$AE$3+O481)&lt;$B$3),$B$3-N481+1111111,".")</f>
        <v>.</v>
      </c>
      <c r="AF481" s="1" t="str">
        <f>IF(A481&gt;1,"Y","N")</f>
        <v>Y</v>
      </c>
      <c r="AG481" s="1" t="str">
        <f>IF(L481&gt;1,"Y","N")</f>
        <v>Y</v>
      </c>
      <c r="AH481" s="1" t="str">
        <f>IF(N481&gt;1,"Y","N")</f>
        <v>Y</v>
      </c>
      <c r="AI481" s="1" t="str">
        <f>IF(O481&gt;1,"Y","N")</f>
        <v>Y</v>
      </c>
      <c r="AJ481" s="1" t="str">
        <f>CONCATENATE(AF481,AG481,D481,AH481,AI481)</f>
        <v>YYx535xYY</v>
      </c>
    </row>
    <row r="482" spans="1:36" s="1" customFormat="1" x14ac:dyDescent="0.25">
      <c r="A482" s="31">
        <v>42935</v>
      </c>
      <c r="B482" s="24"/>
      <c r="C482" s="23" t="s">
        <v>571</v>
      </c>
      <c r="D482" s="22" t="s">
        <v>570</v>
      </c>
      <c r="E482" s="21">
        <v>0.55000000000000004</v>
      </c>
      <c r="G482" s="20"/>
      <c r="H482" s="19">
        <f>E482/0.04318</f>
        <v>12.737378415933303</v>
      </c>
      <c r="I482" s="18">
        <f>J482/100*4</f>
        <v>1.44</v>
      </c>
      <c r="J482" s="17">
        <v>36</v>
      </c>
      <c r="K482" s="16">
        <f>IF(J482&gt;1,J482-H482-I482,0)</f>
        <v>21.822621584066695</v>
      </c>
      <c r="L482" s="15">
        <v>42953</v>
      </c>
      <c r="M482" s="14"/>
      <c r="N482" s="13">
        <v>43003</v>
      </c>
      <c r="O482" s="12">
        <v>43003</v>
      </c>
      <c r="P482" s="11" t="s">
        <v>87</v>
      </c>
      <c r="Q482" s="10"/>
      <c r="R482" s="10"/>
      <c r="S482" s="10"/>
      <c r="T482" s="10"/>
      <c r="U482" s="9"/>
      <c r="V482" s="8"/>
      <c r="W482" s="7">
        <v>1172</v>
      </c>
      <c r="X482" s="4"/>
      <c r="Y482" s="6">
        <v>36</v>
      </c>
      <c r="Z482" s="5">
        <f>IF(Y482&gt;0,Y482-J482,".")</f>
        <v>0</v>
      </c>
      <c r="AA482" s="4">
        <f>IF(J482=0,H482,0)</f>
        <v>0</v>
      </c>
      <c r="AB482" s="4">
        <f>IF(L482=0,H482,0)</f>
        <v>0</v>
      </c>
      <c r="AC482" s="4"/>
      <c r="AD482" s="3"/>
      <c r="AE482" s="2" t="str">
        <f ca="1">IF(AND(N482&gt;1,(N482+$AE$3+O482)&lt;$B$3),$B$3-N482+1111111,".")</f>
        <v>.</v>
      </c>
      <c r="AF482" s="1" t="str">
        <f>IF(A482&gt;1,"Y","N")</f>
        <v>Y</v>
      </c>
      <c r="AG482" s="1" t="str">
        <f>IF(L482&gt;1,"Y","N")</f>
        <v>Y</v>
      </c>
      <c r="AH482" s="1" t="str">
        <f>IF(N482&gt;1,"Y","N")</f>
        <v>Y</v>
      </c>
      <c r="AI482" s="1" t="str">
        <f>IF(O482&gt;1,"Y","N")</f>
        <v>Y</v>
      </c>
      <c r="AJ482" s="1" t="str">
        <f>CONCATENATE(AF482,AG482,D482,AH482,AI482)</f>
        <v>YYx535xYY</v>
      </c>
    </row>
    <row r="483" spans="1:36" s="1" customFormat="1" x14ac:dyDescent="0.25">
      <c r="A483" s="31">
        <v>42946</v>
      </c>
      <c r="B483" s="24"/>
      <c r="C483" s="23" t="s">
        <v>236</v>
      </c>
      <c r="D483" s="22" t="s">
        <v>235</v>
      </c>
      <c r="E483" s="21">
        <v>0.7</v>
      </c>
      <c r="G483" s="20"/>
      <c r="H483" s="19">
        <f>E483/0.038689</f>
        <v>18.092998009770216</v>
      </c>
      <c r="I483" s="18">
        <f>J483/100*4</f>
        <v>1.44</v>
      </c>
      <c r="J483" s="17">
        <v>36</v>
      </c>
      <c r="K483" s="16">
        <f>IF(J483&gt;1,J483-H483-I483,0)</f>
        <v>16.467001990229782</v>
      </c>
      <c r="L483" s="15">
        <v>43008</v>
      </c>
      <c r="M483" s="14"/>
      <c r="N483" s="29">
        <v>43007</v>
      </c>
      <c r="O483" s="12">
        <v>43009</v>
      </c>
      <c r="P483" s="11" t="s">
        <v>1762</v>
      </c>
      <c r="Q483" s="10"/>
      <c r="R483" s="10"/>
      <c r="S483" s="10"/>
      <c r="T483" s="10"/>
      <c r="U483" s="9"/>
      <c r="V483" s="8"/>
      <c r="W483" s="7">
        <v>1189</v>
      </c>
      <c r="X483" s="4"/>
      <c r="Y483" s="6">
        <v>36</v>
      </c>
      <c r="Z483" s="5">
        <f>IF(Y483&gt;0,Y483-J483,".")</f>
        <v>0</v>
      </c>
      <c r="AA483" s="4">
        <f>IF(J483=0,H483,0)</f>
        <v>0</v>
      </c>
      <c r="AB483" s="4">
        <f>IF(L483=0,H483,0)</f>
        <v>0</v>
      </c>
      <c r="AC483" s="4"/>
      <c r="AD483" s="3"/>
      <c r="AE483" s="2" t="str">
        <f ca="1">IF(AND(N483&gt;1,(N483+$AE$3+O483)&lt;$B$3),$B$3-N483+1111111,".")</f>
        <v>.</v>
      </c>
      <c r="AF483" s="1" t="str">
        <f>IF(A483&gt;1,"Y","N")</f>
        <v>Y</v>
      </c>
      <c r="AG483" s="1" t="str">
        <f>IF(L483&gt;1,"Y","N")</f>
        <v>Y</v>
      </c>
      <c r="AH483" s="1" t="str">
        <f>IF(N483&gt;1,"Y","N")</f>
        <v>Y</v>
      </c>
      <c r="AI483" s="1" t="str">
        <f>IF(O483&gt;1,"Y","N")</f>
        <v>Y</v>
      </c>
      <c r="AJ483" s="1" t="str">
        <f>CONCATENATE(AF483,AG483,D483,AH483,AI483)</f>
        <v>YYx10xYY</v>
      </c>
    </row>
    <row r="484" spans="1:36" s="1" customFormat="1" x14ac:dyDescent="0.25">
      <c r="A484" s="31">
        <v>42477</v>
      </c>
      <c r="B484" s="24" t="s">
        <v>1641</v>
      </c>
      <c r="C484" s="23" t="s">
        <v>157</v>
      </c>
      <c r="D484" s="22" t="s">
        <v>156</v>
      </c>
      <c r="E484" s="21">
        <v>0.19400000000000001</v>
      </c>
      <c r="G484" s="20"/>
      <c r="H484" s="19">
        <f>E484/0.04033</f>
        <v>4.810314902058022</v>
      </c>
      <c r="I484" s="32">
        <f>J484/100*4</f>
        <v>0.76</v>
      </c>
      <c r="J484" s="17">
        <v>19</v>
      </c>
      <c r="K484" s="16">
        <f>IF(J484&gt;1,J484-H484-I484,0)</f>
        <v>13.429685097941979</v>
      </c>
      <c r="L484" s="15">
        <v>42498</v>
      </c>
      <c r="M484" s="14"/>
      <c r="N484" s="29">
        <v>43015</v>
      </c>
      <c r="O484" s="12">
        <v>43016</v>
      </c>
      <c r="P484" s="11" t="s">
        <v>1640</v>
      </c>
      <c r="Q484" s="10" t="s">
        <v>1639</v>
      </c>
      <c r="R484" s="10" t="s">
        <v>1638</v>
      </c>
      <c r="S484" s="10" t="s">
        <v>1637</v>
      </c>
      <c r="T484" s="10"/>
      <c r="U484" s="9">
        <v>6905057721</v>
      </c>
      <c r="V484" s="8"/>
      <c r="W484" s="7">
        <v>1212</v>
      </c>
      <c r="X484" s="4"/>
      <c r="Y484" s="6">
        <v>36</v>
      </c>
      <c r="Z484" s="5">
        <f>IF(Y484&gt;0,Y484-J484,".")</f>
        <v>17</v>
      </c>
      <c r="AA484" s="4">
        <f>IF(J484=0,H484,0)</f>
        <v>0</v>
      </c>
      <c r="AB484" s="4">
        <f>IF(L484=0,H484,0)</f>
        <v>0</v>
      </c>
      <c r="AC484" s="4"/>
      <c r="AD484" s="3"/>
      <c r="AE484" s="2" t="str">
        <f ca="1">IF(AND(N484&gt;1,(N484+$AE$3+O484)&lt;$B$3),$B$3-N484+1111111,".")</f>
        <v>.</v>
      </c>
      <c r="AF484" s="1" t="str">
        <f>IF(A484&gt;1,"Y","N")</f>
        <v>Y</v>
      </c>
      <c r="AG484" s="1" t="str">
        <f>IF(L484&gt;1,"Y","N")</f>
        <v>Y</v>
      </c>
      <c r="AH484" s="1" t="str">
        <f>IF(N484&gt;1,"Y","N")</f>
        <v>Y</v>
      </c>
      <c r="AI484" s="1" t="str">
        <f>IF(O484&gt;1,"Y","N")</f>
        <v>Y</v>
      </c>
      <c r="AJ484" s="1" t="str">
        <f>CONCATENATE(AF484,AG484,D484,AH484,AI484)</f>
        <v>YYx24xYY</v>
      </c>
    </row>
    <row r="485" spans="1:36" s="1" customFormat="1" x14ac:dyDescent="0.25">
      <c r="A485" s="31">
        <v>42946</v>
      </c>
      <c r="B485" s="24"/>
      <c r="C485" s="23" t="s">
        <v>197</v>
      </c>
      <c r="D485" s="22" t="s">
        <v>196</v>
      </c>
      <c r="E485" s="21">
        <v>0.377</v>
      </c>
      <c r="G485" s="20"/>
      <c r="H485" s="19">
        <f>E485/0.04272</f>
        <v>8.8249063670411978</v>
      </c>
      <c r="I485" s="18">
        <f>J485/100*4</f>
        <v>1.44</v>
      </c>
      <c r="J485" s="17">
        <v>36</v>
      </c>
      <c r="K485" s="16">
        <f>IF(J485&gt;1,J485-H485-I485,0)</f>
        <v>25.735093632958801</v>
      </c>
      <c r="L485" s="15">
        <v>42965</v>
      </c>
      <c r="M485" s="14"/>
      <c r="N485" s="29">
        <v>43038</v>
      </c>
      <c r="O485" s="12">
        <v>43038</v>
      </c>
      <c r="P485" s="11" t="s">
        <v>1314</v>
      </c>
      <c r="Q485" s="10"/>
      <c r="R485" s="10"/>
      <c r="S485" s="10"/>
      <c r="T485" s="10"/>
      <c r="U485" s="9"/>
      <c r="V485" s="8"/>
      <c r="W485" s="7">
        <v>1278</v>
      </c>
      <c r="X485" s="4"/>
      <c r="Y485" s="6">
        <v>36</v>
      </c>
      <c r="Z485" s="5">
        <f>IF(Y485&gt;0,Y485-J485,".")</f>
        <v>0</v>
      </c>
      <c r="AA485" s="4">
        <f>IF(J485=0,H485,0)</f>
        <v>0</v>
      </c>
      <c r="AB485" s="4">
        <f>IF(L485=0,H485,0)</f>
        <v>0</v>
      </c>
      <c r="AC485" s="4"/>
      <c r="AD485" s="3"/>
      <c r="AE485" s="2" t="str">
        <f ca="1">IF(AND(N485&gt;1,(N485+$AE$3+O485)&lt;$B$3),$B$3-N485+1111111,".")</f>
        <v>.</v>
      </c>
      <c r="AF485" s="1" t="str">
        <f>IF(A485&gt;1,"Y","N")</f>
        <v>Y</v>
      </c>
      <c r="AG485" s="1" t="str">
        <f>IF(L485&gt;1,"Y","N")</f>
        <v>Y</v>
      </c>
      <c r="AH485" s="1" t="str">
        <f>IF(N485&gt;1,"Y","N")</f>
        <v>Y</v>
      </c>
      <c r="AI485" s="1" t="str">
        <f>IF(O485&gt;1,"Y","N")</f>
        <v>Y</v>
      </c>
      <c r="AJ485" s="1" t="str">
        <f>CONCATENATE(AF485,AG485,D485,AH485,AI485)</f>
        <v>YYx123xYY</v>
      </c>
    </row>
    <row r="486" spans="1:36" s="1" customFormat="1" x14ac:dyDescent="0.25">
      <c r="A486" s="31">
        <v>42935</v>
      </c>
      <c r="B486" s="24"/>
      <c r="C486" s="23" t="s">
        <v>571</v>
      </c>
      <c r="D486" s="22" t="s">
        <v>570</v>
      </c>
      <c r="E486" s="21">
        <v>0.55000000000000004</v>
      </c>
      <c r="G486" s="20"/>
      <c r="H486" s="19">
        <f>E486/0.04318</f>
        <v>12.737378415933303</v>
      </c>
      <c r="I486" s="18">
        <f>J486/100*4</f>
        <v>1.44</v>
      </c>
      <c r="J486" s="17">
        <v>36</v>
      </c>
      <c r="K486" s="16">
        <f>IF(J486&gt;1,J486-H486-I486,0)</f>
        <v>21.822621584066695</v>
      </c>
      <c r="L486" s="15">
        <v>42953</v>
      </c>
      <c r="M486" s="14"/>
      <c r="N486" s="29">
        <v>43041</v>
      </c>
      <c r="O486" s="12">
        <v>43041</v>
      </c>
      <c r="P486" s="11" t="s">
        <v>1273</v>
      </c>
      <c r="Q486" s="10"/>
      <c r="R486" s="10"/>
      <c r="S486" s="10"/>
      <c r="T486" s="10"/>
      <c r="U486" s="9">
        <v>6911898560</v>
      </c>
      <c r="V486" s="8"/>
      <c r="W486" s="7">
        <v>1288</v>
      </c>
      <c r="X486" s="4"/>
      <c r="Y486" s="6">
        <v>36</v>
      </c>
      <c r="Z486" s="5">
        <f>IF(Y486&gt;0,Y486-J486,".")</f>
        <v>0</v>
      </c>
      <c r="AA486" s="4">
        <f>IF(J486=0,H486,0)</f>
        <v>0</v>
      </c>
      <c r="AB486" s="4">
        <f>IF(L486=0,H486,0)</f>
        <v>0</v>
      </c>
      <c r="AC486" s="4"/>
      <c r="AD486" s="3"/>
      <c r="AE486" s="2" t="str">
        <f ca="1">IF(AND(N486&gt;1,(N486+$AE$3+O486)&lt;$B$3),$B$3-N486+1111111,".")</f>
        <v>.</v>
      </c>
      <c r="AF486" s="1" t="str">
        <f>IF(A486&gt;1,"Y","N")</f>
        <v>Y</v>
      </c>
      <c r="AG486" s="1" t="str">
        <f>IF(L486&gt;1,"Y","N")</f>
        <v>Y</v>
      </c>
      <c r="AH486" s="1" t="str">
        <f>IF(N486&gt;1,"Y","N")</f>
        <v>Y</v>
      </c>
      <c r="AI486" s="1" t="str">
        <f>IF(O486&gt;1,"Y","N")</f>
        <v>Y</v>
      </c>
      <c r="AJ486" s="1" t="str">
        <f>CONCATENATE(AF486,AG486,D486,AH486,AI486)</f>
        <v>YYx535xYY</v>
      </c>
    </row>
    <row r="487" spans="1:36" s="1" customFormat="1" x14ac:dyDescent="0.25">
      <c r="A487" s="31">
        <v>42477</v>
      </c>
      <c r="B487" s="24"/>
      <c r="C487" s="23" t="s">
        <v>157</v>
      </c>
      <c r="D487" s="22" t="s">
        <v>156</v>
      </c>
      <c r="E487" s="21">
        <v>0.19400000000000001</v>
      </c>
      <c r="G487" s="20"/>
      <c r="H487" s="19">
        <f>E487/0.04033</f>
        <v>4.810314902058022</v>
      </c>
      <c r="I487" s="32">
        <f>J487/100*4</f>
        <v>0.76</v>
      </c>
      <c r="J487" s="17">
        <v>19</v>
      </c>
      <c r="K487" s="16">
        <f>IF(J487&gt;1,J487-H487-I487,0)</f>
        <v>13.429685097941979</v>
      </c>
      <c r="L487" s="15">
        <v>42498</v>
      </c>
      <c r="M487" s="14"/>
      <c r="N487" s="29">
        <v>43045</v>
      </c>
      <c r="O487" s="12">
        <v>43045</v>
      </c>
      <c r="P487" s="11" t="s">
        <v>1225</v>
      </c>
      <c r="Q487" s="10" t="s">
        <v>1224</v>
      </c>
      <c r="R487" s="10" t="s">
        <v>1223</v>
      </c>
      <c r="S487" s="10" t="s">
        <v>1222</v>
      </c>
      <c r="T487" s="10"/>
      <c r="U487" s="9">
        <v>6916037934</v>
      </c>
      <c r="V487" s="8"/>
      <c r="W487" s="7">
        <v>1305</v>
      </c>
      <c r="X487" s="4"/>
      <c r="Y487" s="6">
        <v>36</v>
      </c>
      <c r="Z487" s="5">
        <f>IF(Y487&gt;0,Y487-J487,".")</f>
        <v>17</v>
      </c>
      <c r="AA487" s="4">
        <f>IF(J487=0,H487,0)</f>
        <v>0</v>
      </c>
      <c r="AB487" s="4">
        <f>IF(L487=0,H487,0)</f>
        <v>0</v>
      </c>
      <c r="AC487" s="4"/>
      <c r="AD487" s="3"/>
      <c r="AE487" s="2" t="str">
        <f ca="1">IF(AND(N487&gt;1,(N487+$AE$3+O487)&lt;$B$3),$B$3-N487+1111111,".")</f>
        <v>.</v>
      </c>
      <c r="AF487" s="1" t="str">
        <f>IF(A487&gt;1,"Y","N")</f>
        <v>Y</v>
      </c>
      <c r="AG487" s="1" t="str">
        <f>IF(L487&gt;1,"Y","N")</f>
        <v>Y</v>
      </c>
      <c r="AH487" s="1" t="str">
        <f>IF(N487&gt;1,"Y","N")</f>
        <v>Y</v>
      </c>
      <c r="AI487" s="1" t="str">
        <f>IF(O487&gt;1,"Y","N")</f>
        <v>Y</v>
      </c>
      <c r="AJ487" s="1" t="str">
        <f>CONCATENATE(AF487,AG487,D487,AH487,AI487)</f>
        <v>YYx24xYY</v>
      </c>
    </row>
    <row r="488" spans="1:36" s="1" customFormat="1" x14ac:dyDescent="0.25">
      <c r="A488" s="31">
        <v>42946</v>
      </c>
      <c r="B488" s="24"/>
      <c r="C488" s="23" t="s">
        <v>236</v>
      </c>
      <c r="D488" s="22" t="s">
        <v>235</v>
      </c>
      <c r="E488" s="21">
        <v>0.7</v>
      </c>
      <c r="G488" s="20"/>
      <c r="H488" s="19">
        <f>E488/0.038689</f>
        <v>18.092998009770216</v>
      </c>
      <c r="I488" s="18">
        <f>J488/100*4</f>
        <v>1.44</v>
      </c>
      <c r="J488" s="17">
        <v>36</v>
      </c>
      <c r="K488" s="16">
        <f>IF(J488&gt;1,J488-H488-I488,0)</f>
        <v>16.467001990229782</v>
      </c>
      <c r="L488" s="15">
        <v>43008</v>
      </c>
      <c r="M488" s="14"/>
      <c r="N488" s="29">
        <v>43072</v>
      </c>
      <c r="O488" s="12">
        <v>43073</v>
      </c>
      <c r="P488" s="11" t="s">
        <v>630</v>
      </c>
      <c r="Q488" s="10"/>
      <c r="R488" s="10"/>
      <c r="S488" s="10"/>
      <c r="T488" s="10"/>
      <c r="U488" s="9"/>
      <c r="V488" s="8"/>
      <c r="W488" s="7">
        <v>1410</v>
      </c>
      <c r="X488" s="4"/>
      <c r="Y488" s="6">
        <v>36</v>
      </c>
      <c r="Z488" s="5">
        <f>IF(Y488&gt;0,Y488-J488,".")</f>
        <v>0</v>
      </c>
      <c r="AA488" s="4">
        <f>IF(J488=0,H488,0)</f>
        <v>0</v>
      </c>
      <c r="AB488" s="4">
        <f>IF(L488=0,H488,0)</f>
        <v>0</v>
      </c>
      <c r="AC488" s="4"/>
      <c r="AD488" s="3"/>
      <c r="AE488" s="2" t="str">
        <f ca="1">IF(AND(N488&gt;1,(N488+$AE$3+O488)&lt;$B$3),$B$3-N488+1111111,".")</f>
        <v>.</v>
      </c>
      <c r="AF488" s="1" t="str">
        <f>IF(A488&gt;1,"Y","N")</f>
        <v>Y</v>
      </c>
      <c r="AG488" s="1" t="str">
        <f>IF(L488&gt;1,"Y","N")</f>
        <v>Y</v>
      </c>
      <c r="AH488" s="1" t="str">
        <f>IF(N488&gt;1,"Y","N")</f>
        <v>Y</v>
      </c>
      <c r="AI488" s="1" t="str">
        <f>IF(O488&gt;1,"Y","N")</f>
        <v>Y</v>
      </c>
      <c r="AJ488" s="1" t="str">
        <f>CONCATENATE(AF488,AG488,D488,AH488,AI488)</f>
        <v>YYx10xYY</v>
      </c>
    </row>
    <row r="489" spans="1:36" s="1" customFormat="1" x14ac:dyDescent="0.25">
      <c r="A489" s="31">
        <v>42946</v>
      </c>
      <c r="B489" s="24"/>
      <c r="C489" s="23" t="s">
        <v>236</v>
      </c>
      <c r="D489" s="22" t="s">
        <v>235</v>
      </c>
      <c r="E489" s="21">
        <v>0.7</v>
      </c>
      <c r="G489" s="20"/>
      <c r="H489" s="19">
        <f>E489/0.038689</f>
        <v>18.092998009770216</v>
      </c>
      <c r="I489" s="18">
        <f>J489/100*4</f>
        <v>1.44</v>
      </c>
      <c r="J489" s="17">
        <v>36</v>
      </c>
      <c r="K489" s="16">
        <f>IF(J489&gt;1,J489-H489-I489,0)</f>
        <v>16.467001990229782</v>
      </c>
      <c r="L489" s="15">
        <v>43008</v>
      </c>
      <c r="M489" s="14"/>
      <c r="N489" s="29">
        <v>43072</v>
      </c>
      <c r="O489" s="12">
        <v>43073</v>
      </c>
      <c r="P489" s="11" t="s">
        <v>630</v>
      </c>
      <c r="Q489" s="10"/>
      <c r="R489" s="10"/>
      <c r="S489" s="10"/>
      <c r="T489" s="10"/>
      <c r="U489" s="9"/>
      <c r="V489" s="8"/>
      <c r="W489" s="7">
        <v>1410</v>
      </c>
      <c r="X489" s="4"/>
      <c r="Y489" s="6">
        <v>36</v>
      </c>
      <c r="Z489" s="5">
        <f>IF(Y489&gt;0,Y489-J489,".")</f>
        <v>0</v>
      </c>
      <c r="AA489" s="4">
        <f>IF(J489=0,H489,0)</f>
        <v>0</v>
      </c>
      <c r="AB489" s="4">
        <f>IF(L489=0,H489,0)</f>
        <v>0</v>
      </c>
      <c r="AC489" s="4"/>
      <c r="AD489" s="3"/>
      <c r="AE489" s="2" t="str">
        <f ca="1">IF(AND(N489&gt;1,(N489+$AE$3+O489)&lt;$B$3),$B$3-N489+1111111,".")</f>
        <v>.</v>
      </c>
      <c r="AF489" s="1" t="str">
        <f>IF(A489&gt;1,"Y","N")</f>
        <v>Y</v>
      </c>
      <c r="AG489" s="1" t="str">
        <f>IF(L489&gt;1,"Y","N")</f>
        <v>Y</v>
      </c>
      <c r="AH489" s="1" t="str">
        <f>IF(N489&gt;1,"Y","N")</f>
        <v>Y</v>
      </c>
      <c r="AI489" s="1" t="str">
        <f>IF(O489&gt;1,"Y","N")</f>
        <v>Y</v>
      </c>
      <c r="AJ489" s="1" t="str">
        <f>CONCATENATE(AF489,AG489,D489,AH489,AI489)</f>
        <v>YYx10xYY</v>
      </c>
    </row>
    <row r="490" spans="1:36" s="1" customFormat="1" x14ac:dyDescent="0.25">
      <c r="A490" s="31">
        <v>42814</v>
      </c>
      <c r="B490" s="24"/>
      <c r="C490" s="23" t="s">
        <v>157</v>
      </c>
      <c r="D490" s="22" t="s">
        <v>156</v>
      </c>
      <c r="E490" s="21">
        <v>0.19400000000000001</v>
      </c>
      <c r="G490" s="20"/>
      <c r="H490" s="19">
        <f>E490/0.038689</f>
        <v>5.0143451627077464</v>
      </c>
      <c r="I490" s="18">
        <f>J490/100*4</f>
        <v>0.76</v>
      </c>
      <c r="J490" s="17">
        <v>19</v>
      </c>
      <c r="K490" s="16">
        <f>IF(J490&gt;1,J490-H490-I490,0)</f>
        <v>13.225654837292254</v>
      </c>
      <c r="L490" s="15">
        <v>42814</v>
      </c>
      <c r="M490" s="14"/>
      <c r="N490" s="29">
        <v>43073</v>
      </c>
      <c r="O490" s="12">
        <v>43073</v>
      </c>
      <c r="P490" s="11" t="s">
        <v>600</v>
      </c>
      <c r="Q490" s="10" t="s">
        <v>599</v>
      </c>
      <c r="R490" s="10" t="s">
        <v>598</v>
      </c>
      <c r="S490" s="10" t="s">
        <v>597</v>
      </c>
      <c r="T490" s="10"/>
      <c r="U490" s="9">
        <v>6916037934</v>
      </c>
      <c r="V490" s="8"/>
      <c r="W490" s="7">
        <v>1416</v>
      </c>
      <c r="X490" s="4"/>
      <c r="Y490" s="6">
        <v>36</v>
      </c>
      <c r="Z490" s="5">
        <f>IF(Y490&gt;0,Y490-J490,".")</f>
        <v>17</v>
      </c>
      <c r="AA490" s="4">
        <f>IF(J490=0,H490,0)</f>
        <v>0</v>
      </c>
      <c r="AB490" s="4">
        <f>IF(L490=0,H490,0)</f>
        <v>0</v>
      </c>
      <c r="AC490" s="4"/>
      <c r="AD490" s="3"/>
      <c r="AE490" s="2" t="str">
        <f ca="1">IF(AND(N490&gt;1,(N490+$AE$3+O490)&lt;$B$3),$B$3-N490+1111111,".")</f>
        <v>.</v>
      </c>
      <c r="AF490" s="1" t="str">
        <f>IF(A490&gt;1,"Y","N")</f>
        <v>Y</v>
      </c>
      <c r="AG490" s="1" t="str">
        <f>IF(L490&gt;1,"Y","N")</f>
        <v>Y</v>
      </c>
      <c r="AH490" s="1" t="str">
        <f>IF(N490&gt;1,"Y","N")</f>
        <v>Y</v>
      </c>
      <c r="AI490" s="1" t="str">
        <f>IF(O490&gt;1,"Y","N")</f>
        <v>Y</v>
      </c>
      <c r="AJ490" s="1" t="str">
        <f>CONCATENATE(AF490,AG490,D490,AH490,AI490)</f>
        <v>YYx24xYY</v>
      </c>
    </row>
    <row r="491" spans="1:36" s="1" customFormat="1" x14ac:dyDescent="0.25">
      <c r="A491" s="31">
        <v>42946</v>
      </c>
      <c r="B491" s="24"/>
      <c r="C491" s="23" t="s">
        <v>236</v>
      </c>
      <c r="D491" s="22" t="s">
        <v>235</v>
      </c>
      <c r="E491" s="21">
        <v>0.7</v>
      </c>
      <c r="G491" s="20"/>
      <c r="H491" s="19">
        <f>E491/0.038689</f>
        <v>18.092998009770216</v>
      </c>
      <c r="I491" s="18">
        <f>J491/100*4</f>
        <v>1.44</v>
      </c>
      <c r="J491" s="17">
        <v>36</v>
      </c>
      <c r="K491" s="16">
        <f>IF(J491&gt;1,J491-H491-I491,0)</f>
        <v>16.467001990229782</v>
      </c>
      <c r="L491" s="15">
        <v>43008</v>
      </c>
      <c r="M491" s="14"/>
      <c r="N491" s="29">
        <v>43087</v>
      </c>
      <c r="O491" s="12">
        <v>43087</v>
      </c>
      <c r="P491" s="11" t="s">
        <v>215</v>
      </c>
      <c r="Q491" s="10"/>
      <c r="R491" s="10"/>
      <c r="S491" s="10"/>
      <c r="T491" s="10"/>
      <c r="U491" s="9">
        <v>6916039876</v>
      </c>
      <c r="V491" s="8"/>
      <c r="W491" s="7">
        <v>1480</v>
      </c>
      <c r="X491" s="4"/>
      <c r="Y491" s="6">
        <v>36</v>
      </c>
      <c r="Z491" s="5">
        <f>IF(Y491&gt;0,Y491-J491,".")</f>
        <v>0</v>
      </c>
      <c r="AA491" s="4">
        <f>IF(J491=0,H491,0)</f>
        <v>0</v>
      </c>
      <c r="AB491" s="4">
        <f>IF(L491=0,H491,0)</f>
        <v>0</v>
      </c>
      <c r="AC491" s="4"/>
      <c r="AD491" s="3"/>
      <c r="AE491" s="2" t="str">
        <f ca="1">IF(AND(N491&gt;1,(N491+$AE$3+O491)&lt;$B$3),$B$3-N491+1111111,".")</f>
        <v>.</v>
      </c>
      <c r="AF491" s="1" t="str">
        <f>IF(A491&gt;1,"Y","N")</f>
        <v>Y</v>
      </c>
      <c r="AG491" s="1" t="str">
        <f>IF(L491&gt;1,"Y","N")</f>
        <v>Y</v>
      </c>
      <c r="AH491" s="1" t="str">
        <f>IF(N491&gt;1,"Y","N")</f>
        <v>Y</v>
      </c>
      <c r="AI491" s="1" t="str">
        <f>IF(O491&gt;1,"Y","N")</f>
        <v>Y</v>
      </c>
      <c r="AJ491" s="1" t="str">
        <f>CONCATENATE(AF491,AG491,D491,AH491,AI491)</f>
        <v>YYx10xYY</v>
      </c>
    </row>
    <row r="492" spans="1:36" s="1" customFormat="1" x14ac:dyDescent="0.25">
      <c r="A492" s="31">
        <v>42946</v>
      </c>
      <c r="B492" s="24"/>
      <c r="C492" s="23" t="s">
        <v>236</v>
      </c>
      <c r="D492" s="22" t="s">
        <v>235</v>
      </c>
      <c r="E492" s="21">
        <v>0.7</v>
      </c>
      <c r="G492" s="20"/>
      <c r="H492" s="19">
        <f>E492/0.038689</f>
        <v>18.092998009770216</v>
      </c>
      <c r="I492" s="18">
        <f>J492/100*4</f>
        <v>1.44</v>
      </c>
      <c r="J492" s="17">
        <v>36</v>
      </c>
      <c r="K492" s="16">
        <f>IF(J492&gt;1,J492-H492-I492,0)</f>
        <v>16.467001990229782</v>
      </c>
      <c r="L492" s="15">
        <v>43008</v>
      </c>
      <c r="M492" s="14"/>
      <c r="N492" s="29">
        <v>43087</v>
      </c>
      <c r="O492" s="12">
        <v>43087</v>
      </c>
      <c r="P492" s="11" t="s">
        <v>215</v>
      </c>
      <c r="Q492" s="10"/>
      <c r="R492" s="10"/>
      <c r="S492" s="10"/>
      <c r="T492" s="10"/>
      <c r="U492" s="9"/>
      <c r="V492" s="8"/>
      <c r="W492" s="7">
        <v>1480</v>
      </c>
      <c r="X492" s="4"/>
      <c r="Y492" s="6">
        <v>36</v>
      </c>
      <c r="Z492" s="5">
        <f>IF(Y492&gt;0,Y492-J492,".")</f>
        <v>0</v>
      </c>
      <c r="AA492" s="4">
        <f>IF(J492=0,H492,0)</f>
        <v>0</v>
      </c>
      <c r="AB492" s="4">
        <f>IF(L492=0,H492,0)</f>
        <v>0</v>
      </c>
      <c r="AC492" s="4"/>
      <c r="AD492" s="3"/>
      <c r="AE492" s="2" t="str">
        <f ca="1">IF(AND(N492&gt;1,(N492+$AE$3+O492)&lt;$B$3),$B$3-N492+1111111,".")</f>
        <v>.</v>
      </c>
      <c r="AF492" s="1" t="str">
        <f>IF(A492&gt;1,"Y","N")</f>
        <v>Y</v>
      </c>
      <c r="AG492" s="1" t="str">
        <f>IF(L492&gt;1,"Y","N")</f>
        <v>Y</v>
      </c>
      <c r="AH492" s="1" t="str">
        <f>IF(N492&gt;1,"Y","N")</f>
        <v>Y</v>
      </c>
      <c r="AI492" s="1" t="str">
        <f>IF(O492&gt;1,"Y","N")</f>
        <v>Y</v>
      </c>
      <c r="AJ492" s="1" t="str">
        <f>CONCATENATE(AF492,AG492,D492,AH492,AI492)</f>
        <v>YYx10xYY</v>
      </c>
    </row>
    <row r="493" spans="1:36" s="1" customFormat="1" x14ac:dyDescent="0.25">
      <c r="A493" s="31">
        <v>42946</v>
      </c>
      <c r="B493" s="24"/>
      <c r="C493" s="23" t="s">
        <v>236</v>
      </c>
      <c r="D493" s="22" t="s">
        <v>235</v>
      </c>
      <c r="E493" s="21">
        <v>0.7</v>
      </c>
      <c r="G493" s="20"/>
      <c r="H493" s="19">
        <f>E493/0.038689</f>
        <v>18.092998009770216</v>
      </c>
      <c r="I493" s="18">
        <f>J493/100*4</f>
        <v>1.44</v>
      </c>
      <c r="J493" s="17">
        <v>36</v>
      </c>
      <c r="K493" s="16">
        <f>IF(J493&gt;1,J493-H493-I493,0)</f>
        <v>16.467001990229782</v>
      </c>
      <c r="L493" s="15">
        <v>43008</v>
      </c>
      <c r="M493" s="14"/>
      <c r="N493" s="29">
        <v>43087</v>
      </c>
      <c r="O493" s="12">
        <v>43087</v>
      </c>
      <c r="P493" s="11" t="s">
        <v>215</v>
      </c>
      <c r="Q493" s="10"/>
      <c r="R493" s="10"/>
      <c r="S493" s="10"/>
      <c r="T493" s="10"/>
      <c r="U493" s="9"/>
      <c r="V493" s="8"/>
      <c r="W493" s="7">
        <v>1480</v>
      </c>
      <c r="X493" s="4"/>
      <c r="Y493" s="6">
        <v>36</v>
      </c>
      <c r="Z493" s="5">
        <f>IF(Y493&gt;0,Y493-J493,".")</f>
        <v>0</v>
      </c>
      <c r="AA493" s="4">
        <f>IF(J493=0,H493,0)</f>
        <v>0</v>
      </c>
      <c r="AB493" s="4">
        <f>IF(L493=0,H493,0)</f>
        <v>0</v>
      </c>
      <c r="AC493" s="4"/>
      <c r="AD493" s="3"/>
      <c r="AE493" s="2" t="str">
        <f ca="1">IF(AND(N493&gt;1,(N493+$AE$3+O493)&lt;$B$3),$B$3-N493+1111111,".")</f>
        <v>.</v>
      </c>
      <c r="AF493" s="1" t="str">
        <f>IF(A493&gt;1,"Y","N")</f>
        <v>Y</v>
      </c>
      <c r="AG493" s="1" t="str">
        <f>IF(L493&gt;1,"Y","N")</f>
        <v>Y</v>
      </c>
      <c r="AH493" s="1" t="str">
        <f>IF(N493&gt;1,"Y","N")</f>
        <v>Y</v>
      </c>
      <c r="AI493" s="1" t="str">
        <f>IF(O493&gt;1,"Y","N")</f>
        <v>Y</v>
      </c>
      <c r="AJ493" s="1" t="str">
        <f>CONCATENATE(AF493,AG493,D493,AH493,AI493)</f>
        <v>YYx10xYY</v>
      </c>
    </row>
    <row r="494" spans="1:36" s="1" customFormat="1" x14ac:dyDescent="0.25">
      <c r="A494" s="31">
        <v>42946</v>
      </c>
      <c r="B494" s="24"/>
      <c r="C494" s="23" t="s">
        <v>236</v>
      </c>
      <c r="D494" s="22" t="s">
        <v>235</v>
      </c>
      <c r="E494" s="21">
        <v>0.7</v>
      </c>
      <c r="G494" s="20"/>
      <c r="H494" s="19">
        <f>E494/0.038689</f>
        <v>18.092998009770216</v>
      </c>
      <c r="I494" s="18">
        <f>J494/100*4</f>
        <v>1.44</v>
      </c>
      <c r="J494" s="17">
        <v>36</v>
      </c>
      <c r="K494" s="16">
        <f>IF(J494&gt;1,J494-H494-I494,0)</f>
        <v>16.467001990229782</v>
      </c>
      <c r="L494" s="15">
        <v>43008</v>
      </c>
      <c r="M494" s="14"/>
      <c r="N494" s="29">
        <v>43087</v>
      </c>
      <c r="O494" s="12">
        <v>43087</v>
      </c>
      <c r="P494" s="11" t="s">
        <v>215</v>
      </c>
      <c r="Q494" s="10"/>
      <c r="R494" s="10"/>
      <c r="S494" s="10"/>
      <c r="T494" s="10"/>
      <c r="U494" s="9"/>
      <c r="V494" s="8"/>
      <c r="W494" s="7">
        <v>1480</v>
      </c>
      <c r="X494" s="4"/>
      <c r="Y494" s="6">
        <v>36</v>
      </c>
      <c r="Z494" s="5">
        <f>IF(Y494&gt;0,Y494-J494,".")</f>
        <v>0</v>
      </c>
      <c r="AA494" s="4">
        <f>IF(J494=0,H494,0)</f>
        <v>0</v>
      </c>
      <c r="AB494" s="4">
        <f>IF(L494=0,H494,0)</f>
        <v>0</v>
      </c>
      <c r="AC494" s="4"/>
      <c r="AD494" s="3"/>
      <c r="AE494" s="2" t="str">
        <f ca="1">IF(AND(N494&gt;1,(N494+$AE$3+O494)&lt;$B$3),$B$3-N494+1111111,".")</f>
        <v>.</v>
      </c>
      <c r="AF494" s="1" t="str">
        <f>IF(A494&gt;1,"Y","N")</f>
        <v>Y</v>
      </c>
      <c r="AG494" s="1" t="str">
        <f>IF(L494&gt;1,"Y","N")</f>
        <v>Y</v>
      </c>
      <c r="AH494" s="1" t="str">
        <f>IF(N494&gt;1,"Y","N")</f>
        <v>Y</v>
      </c>
      <c r="AI494" s="1" t="str">
        <f>IF(O494&gt;1,"Y","N")</f>
        <v>Y</v>
      </c>
      <c r="AJ494" s="1" t="str">
        <f>CONCATENATE(AF494,AG494,D494,AH494,AI494)</f>
        <v>YYx10xYY</v>
      </c>
    </row>
    <row r="495" spans="1:36" s="1" customFormat="1" x14ac:dyDescent="0.25">
      <c r="A495" s="31">
        <v>42946</v>
      </c>
      <c r="B495" s="24"/>
      <c r="C495" s="23" t="s">
        <v>197</v>
      </c>
      <c r="D495" s="22" t="s">
        <v>196</v>
      </c>
      <c r="E495" s="21">
        <v>0.377</v>
      </c>
      <c r="G495" s="20"/>
      <c r="H495" s="19">
        <f>E495/0.04272</f>
        <v>8.8249063670411978</v>
      </c>
      <c r="I495" s="18">
        <f>J495/100*4</f>
        <v>1.44</v>
      </c>
      <c r="J495" s="17">
        <v>36</v>
      </c>
      <c r="K495" s="16">
        <f>IF(J495&gt;1,J495-H495-I495,0)</f>
        <v>25.735093632958801</v>
      </c>
      <c r="L495" s="15">
        <v>42965</v>
      </c>
      <c r="M495" s="14"/>
      <c r="N495" s="29">
        <v>43088</v>
      </c>
      <c r="O495" s="12">
        <v>43088</v>
      </c>
      <c r="P495" s="11" t="s">
        <v>195</v>
      </c>
      <c r="Q495" s="10"/>
      <c r="R495" s="10"/>
      <c r="S495" s="10"/>
      <c r="T495" s="10"/>
      <c r="U495" s="9"/>
      <c r="V495" s="8"/>
      <c r="W495" s="7">
        <v>1483</v>
      </c>
      <c r="X495" s="4"/>
      <c r="Y495" s="6">
        <v>36</v>
      </c>
      <c r="Z495" s="5">
        <f>IF(Y495&gt;0,Y495-J495,".")</f>
        <v>0</v>
      </c>
      <c r="AA495" s="4">
        <f>IF(J495=0,H495,0)</f>
        <v>0</v>
      </c>
      <c r="AB495" s="4">
        <f>IF(L495=0,H495,0)</f>
        <v>0</v>
      </c>
      <c r="AC495" s="4"/>
      <c r="AD495" s="3"/>
      <c r="AE495" s="2" t="str">
        <f ca="1">IF(AND(N495&gt;1,(N495+$AE$3+O495)&lt;$B$3),$B$3-N495+1111111,".")</f>
        <v>.</v>
      </c>
      <c r="AF495" s="1" t="str">
        <f>IF(A495&gt;1,"Y","N")</f>
        <v>Y</v>
      </c>
      <c r="AG495" s="1" t="str">
        <f>IF(L495&gt;1,"Y","N")</f>
        <v>Y</v>
      </c>
      <c r="AH495" s="1" t="str">
        <f>IF(N495&gt;1,"Y","N")</f>
        <v>Y</v>
      </c>
      <c r="AI495" s="1" t="str">
        <f>IF(O495&gt;1,"Y","N")</f>
        <v>Y</v>
      </c>
      <c r="AJ495" s="1" t="str">
        <f>CONCATENATE(AF495,AG495,D495,AH495,AI495)</f>
        <v>YYx123xYY</v>
      </c>
    </row>
    <row r="496" spans="1:36" s="1" customFormat="1" x14ac:dyDescent="0.25">
      <c r="A496" s="31">
        <v>42946</v>
      </c>
      <c r="B496" s="24"/>
      <c r="C496" s="23" t="s">
        <v>197</v>
      </c>
      <c r="D496" s="22" t="s">
        <v>196</v>
      </c>
      <c r="E496" s="21">
        <v>0.377</v>
      </c>
      <c r="G496" s="20"/>
      <c r="H496" s="19">
        <f>E496/0.04272</f>
        <v>8.8249063670411978</v>
      </c>
      <c r="I496" s="18">
        <f>J496/100*4</f>
        <v>1.44</v>
      </c>
      <c r="J496" s="17">
        <v>36</v>
      </c>
      <c r="K496" s="16">
        <f>IF(J496&gt;1,J496-H496-I496,0)</f>
        <v>25.735093632958801</v>
      </c>
      <c r="L496" s="15">
        <v>42965</v>
      </c>
      <c r="M496" s="14"/>
      <c r="N496" s="29">
        <v>43088</v>
      </c>
      <c r="O496" s="12">
        <v>43088</v>
      </c>
      <c r="P496" s="11" t="s">
        <v>195</v>
      </c>
      <c r="Q496" s="10"/>
      <c r="R496" s="10"/>
      <c r="S496" s="10"/>
      <c r="T496" s="10"/>
      <c r="U496" s="9"/>
      <c r="V496" s="8"/>
      <c r="W496" s="7">
        <v>1483</v>
      </c>
      <c r="X496" s="4"/>
      <c r="Y496" s="6">
        <v>36</v>
      </c>
      <c r="Z496" s="5">
        <f>IF(Y496&gt;0,Y496-J496,".")</f>
        <v>0</v>
      </c>
      <c r="AA496" s="4">
        <f>IF(J496=0,H496,0)</f>
        <v>0</v>
      </c>
      <c r="AB496" s="4">
        <f>IF(L496=0,H496,0)</f>
        <v>0</v>
      </c>
      <c r="AC496" s="4"/>
      <c r="AD496" s="3"/>
      <c r="AE496" s="2" t="str">
        <f ca="1">IF(AND(N496&gt;1,(N496+$AE$3+O496)&lt;$B$3),$B$3-N496+1111111,".")</f>
        <v>.</v>
      </c>
      <c r="AF496" s="1" t="str">
        <f>IF(A496&gt;1,"Y","N")</f>
        <v>Y</v>
      </c>
      <c r="AG496" s="1" t="str">
        <f>IF(L496&gt;1,"Y","N")</f>
        <v>Y</v>
      </c>
      <c r="AH496" s="1" t="str">
        <f>IF(N496&gt;1,"Y","N")</f>
        <v>Y</v>
      </c>
      <c r="AI496" s="1" t="str">
        <f>IF(O496&gt;1,"Y","N")</f>
        <v>Y</v>
      </c>
      <c r="AJ496" s="1" t="str">
        <f>CONCATENATE(AF496,AG496,D496,AH496,AI496)</f>
        <v>YYx123xYY</v>
      </c>
    </row>
    <row r="497" spans="1:36" s="1" customFormat="1" x14ac:dyDescent="0.25">
      <c r="A497" s="31">
        <v>42946</v>
      </c>
      <c r="B497" s="24"/>
      <c r="C497" s="23" t="s">
        <v>197</v>
      </c>
      <c r="D497" s="22" t="s">
        <v>196</v>
      </c>
      <c r="E497" s="21">
        <v>0.377</v>
      </c>
      <c r="G497" s="20"/>
      <c r="H497" s="19">
        <f>E497/0.04272</f>
        <v>8.8249063670411978</v>
      </c>
      <c r="I497" s="18">
        <f>J497/100*4</f>
        <v>1.44</v>
      </c>
      <c r="J497" s="17">
        <v>36</v>
      </c>
      <c r="K497" s="16">
        <f>IF(J497&gt;1,J497-H497-I497,0)</f>
        <v>25.735093632958801</v>
      </c>
      <c r="L497" s="15">
        <v>42965</v>
      </c>
      <c r="M497" s="14"/>
      <c r="N497" s="29">
        <v>43088</v>
      </c>
      <c r="O497" s="12">
        <v>43088</v>
      </c>
      <c r="P497" s="11" t="s">
        <v>195</v>
      </c>
      <c r="Q497" s="10"/>
      <c r="R497" s="10"/>
      <c r="S497" s="10"/>
      <c r="T497" s="10"/>
      <c r="U497" s="9"/>
      <c r="V497" s="8"/>
      <c r="W497" s="7">
        <v>1483</v>
      </c>
      <c r="X497" s="4"/>
      <c r="Y497" s="6">
        <v>36</v>
      </c>
      <c r="Z497" s="5">
        <f>IF(Y497&gt;0,Y497-J497,".")</f>
        <v>0</v>
      </c>
      <c r="AA497" s="4">
        <f>IF(J497=0,H497,0)</f>
        <v>0</v>
      </c>
      <c r="AB497" s="4">
        <f>IF(L497=0,H497,0)</f>
        <v>0</v>
      </c>
      <c r="AC497" s="4"/>
      <c r="AD497" s="3"/>
      <c r="AE497" s="2" t="str">
        <f ca="1">IF(AND(N497&gt;1,(N497+$AE$3+O497)&lt;$B$3),$B$3-N497+1111111,".")</f>
        <v>.</v>
      </c>
      <c r="AF497" s="1" t="str">
        <f>IF(A497&gt;1,"Y","N")</f>
        <v>Y</v>
      </c>
      <c r="AG497" s="1" t="str">
        <f>IF(L497&gt;1,"Y","N")</f>
        <v>Y</v>
      </c>
      <c r="AH497" s="1" t="str">
        <f>IF(N497&gt;1,"Y","N")</f>
        <v>Y</v>
      </c>
      <c r="AI497" s="1" t="str">
        <f>IF(O497&gt;1,"Y","N")</f>
        <v>Y</v>
      </c>
      <c r="AJ497" s="1" t="str">
        <f>CONCATENATE(AF497,AG497,D497,AH497,AI497)</f>
        <v>YYx123xYY</v>
      </c>
    </row>
    <row r="498" spans="1:36" s="1" customFormat="1" x14ac:dyDescent="0.25">
      <c r="A498" s="31">
        <v>42814</v>
      </c>
      <c r="B498" s="24"/>
      <c r="C498" s="23" t="s">
        <v>157</v>
      </c>
      <c r="D498" s="22" t="s">
        <v>156</v>
      </c>
      <c r="E498" s="21">
        <v>0.19400000000000001</v>
      </c>
      <c r="G498" s="20"/>
      <c r="H498" s="19">
        <f>E498/0.038689</f>
        <v>5.0143451627077464</v>
      </c>
      <c r="I498" s="18">
        <f>J498/100*4</f>
        <v>0.76</v>
      </c>
      <c r="J498" s="17">
        <v>19</v>
      </c>
      <c r="K498" s="16">
        <f>IF(J498&gt;1,J498-H498-I498,0)</f>
        <v>13.225654837292254</v>
      </c>
      <c r="L498" s="15">
        <v>42814</v>
      </c>
      <c r="M498" s="14"/>
      <c r="N498" s="29">
        <v>43091</v>
      </c>
      <c r="O498" s="12">
        <v>43091</v>
      </c>
      <c r="P498" s="11" t="s">
        <v>155</v>
      </c>
      <c r="Q498" s="10" t="s">
        <v>154</v>
      </c>
      <c r="R498" s="10" t="s">
        <v>153</v>
      </c>
      <c r="S498" s="10" t="s">
        <v>152</v>
      </c>
      <c r="T498" s="10"/>
      <c r="U498" s="9">
        <v>6916037934</v>
      </c>
      <c r="V498" s="8"/>
      <c r="W498" s="7">
        <v>1490</v>
      </c>
      <c r="X498" s="4"/>
      <c r="Y498" s="6">
        <v>36</v>
      </c>
      <c r="Z498" s="5">
        <f>IF(Y498&gt;0,Y498-J498,".")</f>
        <v>17</v>
      </c>
      <c r="AA498" s="4">
        <f>IF(J498=0,H498,0)</f>
        <v>0</v>
      </c>
      <c r="AB498" s="4">
        <f>IF(L498=0,H498,0)</f>
        <v>0</v>
      </c>
      <c r="AC498" s="4"/>
      <c r="AD498" s="3"/>
      <c r="AE498" s="2" t="str">
        <f ca="1">IF(AND(N498&gt;1,(N498+$AE$3+O498)&lt;$B$3),$B$3-N498+1111111,".")</f>
        <v>.</v>
      </c>
      <c r="AF498" s="1" t="str">
        <f>IF(A498&gt;1,"Y","N")</f>
        <v>Y</v>
      </c>
      <c r="AG498" s="1" t="str">
        <f>IF(L498&gt;1,"Y","N")</f>
        <v>Y</v>
      </c>
      <c r="AH498" s="1" t="str">
        <f>IF(N498&gt;1,"Y","N")</f>
        <v>Y</v>
      </c>
      <c r="AI498" s="1" t="str">
        <f>IF(O498&gt;1,"Y","N")</f>
        <v>Y</v>
      </c>
      <c r="AJ498" s="1" t="str">
        <f>CONCATENATE(AF498,AG498,D498,AH498,AI498)</f>
        <v>YYx24xYY</v>
      </c>
    </row>
    <row r="499" spans="1:36" s="1" customFormat="1" x14ac:dyDescent="0.25">
      <c r="A499" s="31">
        <v>42665</v>
      </c>
      <c r="B499" s="24"/>
      <c r="C499" s="23" t="s">
        <v>335</v>
      </c>
      <c r="D499" s="22" t="s">
        <v>334</v>
      </c>
      <c r="E499" s="21">
        <v>0.16</v>
      </c>
      <c r="G499" s="20"/>
      <c r="H499" s="19">
        <f>E499/0.03988</f>
        <v>4.0120361083249749</v>
      </c>
      <c r="I499" s="18">
        <f>J499/100*4</f>
        <v>1.48</v>
      </c>
      <c r="J499" s="17">
        <v>37</v>
      </c>
      <c r="K499" s="16">
        <f>IF(J499&gt;1,J499-H499-I499,0)</f>
        <v>31.507963891675022</v>
      </c>
      <c r="L499" s="15">
        <v>42685</v>
      </c>
      <c r="M499" s="14"/>
      <c r="N499" s="29">
        <v>42745</v>
      </c>
      <c r="O499" s="12">
        <v>42745</v>
      </c>
      <c r="P499" s="11" t="s">
        <v>6794</v>
      </c>
      <c r="Q499" s="10"/>
      <c r="R499" s="10"/>
      <c r="S499" s="10"/>
      <c r="T499" s="10"/>
      <c r="U499" s="9"/>
      <c r="V499" s="8"/>
      <c r="W499" s="7">
        <v>63</v>
      </c>
      <c r="X499" s="4"/>
      <c r="Y499" s="6">
        <v>37</v>
      </c>
      <c r="Z499" s="5">
        <f>IF(Y499&gt;0,Y499-J499,".")</f>
        <v>0</v>
      </c>
      <c r="AA499" s="4">
        <f>IF(J499=0,H499,0)</f>
        <v>0</v>
      </c>
      <c r="AB499" s="4">
        <f>IF(L499=0,H499,0)</f>
        <v>0</v>
      </c>
      <c r="AC499" s="4"/>
      <c r="AD499" s="3"/>
      <c r="AE499" s="2" t="str">
        <f ca="1">IF(AND(N499&gt;1,(N499+$AE$3+O499)&lt;$B$3),$B$3-N499+1111111,".")</f>
        <v>.</v>
      </c>
      <c r="AF499" s="1" t="str">
        <f>IF(A499&gt;1,"Y","N")</f>
        <v>Y</v>
      </c>
      <c r="AG499" s="1" t="str">
        <f>IF(L499&gt;1,"Y","N")</f>
        <v>Y</v>
      </c>
      <c r="AH499" s="1" t="str">
        <f>IF(N499&gt;1,"Y","N")</f>
        <v>Y</v>
      </c>
      <c r="AI499" s="1" t="str">
        <f>IF(O499&gt;1,"Y","N")</f>
        <v>Y</v>
      </c>
      <c r="AJ499" s="1" t="str">
        <f>CONCATENATE(AF499,AG499,D499,AH499,AI499)</f>
        <v>YYx149xYY</v>
      </c>
    </row>
    <row r="500" spans="1:36" s="1" customFormat="1" x14ac:dyDescent="0.25">
      <c r="A500" s="31">
        <v>42665</v>
      </c>
      <c r="B500" s="24"/>
      <c r="C500" s="23" t="s">
        <v>335</v>
      </c>
      <c r="D500" s="22" t="s">
        <v>334</v>
      </c>
      <c r="E500" s="21">
        <v>0.16</v>
      </c>
      <c r="G500" s="20"/>
      <c r="H500" s="19">
        <f>E500/0.03988</f>
        <v>4.0120361083249749</v>
      </c>
      <c r="I500" s="18">
        <f>J500/100*4</f>
        <v>1.48</v>
      </c>
      <c r="J500" s="17">
        <v>37</v>
      </c>
      <c r="K500" s="16">
        <f>IF(J500&gt;1,J500-H500-I500,0)</f>
        <v>31.507963891675022</v>
      </c>
      <c r="L500" s="15">
        <v>42685</v>
      </c>
      <c r="M500" s="14"/>
      <c r="N500" s="29">
        <v>42747</v>
      </c>
      <c r="O500" s="12">
        <v>42748</v>
      </c>
      <c r="P500" s="11" t="s">
        <v>6678</v>
      </c>
      <c r="Q500" s="10"/>
      <c r="R500" s="10"/>
      <c r="S500" s="10"/>
      <c r="T500" s="10"/>
      <c r="U500" s="9"/>
      <c r="V500" s="8"/>
      <c r="W500" s="7">
        <v>84</v>
      </c>
      <c r="X500" s="4"/>
      <c r="Y500" s="6">
        <v>37</v>
      </c>
      <c r="Z500" s="5">
        <f>IF(Y500&gt;0,Y500-J500,".")</f>
        <v>0</v>
      </c>
      <c r="AA500" s="4">
        <f>IF(J500=0,H500,0)</f>
        <v>0</v>
      </c>
      <c r="AB500" s="4">
        <f>IF(L500=0,H500,0)</f>
        <v>0</v>
      </c>
      <c r="AC500" s="4"/>
      <c r="AD500" s="3"/>
      <c r="AE500" s="2" t="str">
        <f ca="1">IF(AND(N500&gt;1,(N500+$AE$3+O500)&lt;$B$3),$B$3-N500+1111111,".")</f>
        <v>.</v>
      </c>
      <c r="AF500" s="1" t="str">
        <f>IF(A500&gt;1,"Y","N")</f>
        <v>Y</v>
      </c>
      <c r="AG500" s="1" t="str">
        <f>IF(L500&gt;1,"Y","N")</f>
        <v>Y</v>
      </c>
      <c r="AH500" s="1" t="str">
        <f>IF(N500&gt;1,"Y","N")</f>
        <v>Y</v>
      </c>
      <c r="AI500" s="1" t="str">
        <f>IF(O500&gt;1,"Y","N")</f>
        <v>Y</v>
      </c>
      <c r="AJ500" s="1" t="str">
        <f>CONCATENATE(AF500,AG500,D500,AH500,AI500)</f>
        <v>YYx149xYY</v>
      </c>
    </row>
    <row r="501" spans="1:36" s="1" customFormat="1" x14ac:dyDescent="0.25">
      <c r="A501" s="28">
        <v>41582</v>
      </c>
      <c r="B501" s="27" t="s">
        <v>2694</v>
      </c>
      <c r="C501" s="23" t="s">
        <v>3131</v>
      </c>
      <c r="D501" s="22" t="s">
        <v>652</v>
      </c>
      <c r="E501" s="21">
        <v>0.16900000000000001</v>
      </c>
      <c r="G501" s="20"/>
      <c r="H501" s="19">
        <f>E501/0.0502151</f>
        <v>3.3655215263934557</v>
      </c>
      <c r="I501" s="18">
        <f>J501/100*4</f>
        <v>0.84</v>
      </c>
      <c r="J501" s="17">
        <v>21</v>
      </c>
      <c r="K501" s="16">
        <f>IF(J501&gt;1,J501-H501-I501,0)</f>
        <v>16.794478473606546</v>
      </c>
      <c r="L501" s="15">
        <v>41607</v>
      </c>
      <c r="M501" s="14"/>
      <c r="N501" s="29">
        <v>42754</v>
      </c>
      <c r="O501" s="12">
        <v>42755</v>
      </c>
      <c r="P501" s="11" t="s">
        <v>6528</v>
      </c>
      <c r="Q501" s="10" t="s">
        <v>6530</v>
      </c>
      <c r="R501" s="10" t="s">
        <v>6529</v>
      </c>
      <c r="S501" s="10" t="s">
        <v>2036</v>
      </c>
      <c r="T501" s="10"/>
      <c r="U501" s="9">
        <v>6685621839</v>
      </c>
      <c r="V501" s="8"/>
      <c r="W501" s="7">
        <v>133</v>
      </c>
      <c r="X501" s="4"/>
      <c r="Y501" s="6">
        <v>37</v>
      </c>
      <c r="Z501" s="5">
        <f>IF(Y501&gt;0,Y501-J501,".")</f>
        <v>16</v>
      </c>
      <c r="AA501" s="4">
        <f>IF(J501=0,H501,0)</f>
        <v>0</v>
      </c>
      <c r="AB501" s="4">
        <f>IF(L501=0,H501,0)</f>
        <v>0</v>
      </c>
      <c r="AC501" s="4"/>
      <c r="AD501" s="3"/>
      <c r="AE501" s="2" t="str">
        <f ca="1">IF(AND(N501&gt;1,(N501+$AE$3+O501)&lt;$B$3),$B$3-N501+1111111,".")</f>
        <v>.</v>
      </c>
      <c r="AF501" s="1" t="str">
        <f>IF(A501&gt;1,"Y","N")</f>
        <v>Y</v>
      </c>
      <c r="AG501" s="1" t="str">
        <f>IF(L501&gt;1,"Y","N")</f>
        <v>Y</v>
      </c>
      <c r="AH501" s="1" t="str">
        <f>IF(N501&gt;1,"Y","N")</f>
        <v>Y</v>
      </c>
      <c r="AI501" s="1" t="str">
        <f>IF(O501&gt;1,"Y","N")</f>
        <v>Y</v>
      </c>
      <c r="AJ501" s="1" t="str">
        <f>CONCATENATE(AF501,AG501,D501,AH501,AI501)</f>
        <v>YYx490xYY</v>
      </c>
    </row>
    <row r="502" spans="1:36" s="1" customFormat="1" x14ac:dyDescent="0.25">
      <c r="A502" s="31">
        <v>42665</v>
      </c>
      <c r="B502" s="24"/>
      <c r="C502" s="23" t="s">
        <v>335</v>
      </c>
      <c r="D502" s="22" t="s">
        <v>334</v>
      </c>
      <c r="E502" s="21">
        <v>0.16</v>
      </c>
      <c r="G502" s="20"/>
      <c r="H502" s="19">
        <f>E502/0.03988</f>
        <v>4.0120361083249749</v>
      </c>
      <c r="I502" s="18">
        <f>J502/100*4</f>
        <v>1.48</v>
      </c>
      <c r="J502" s="17">
        <v>37</v>
      </c>
      <c r="K502" s="16">
        <f>IF(J502&gt;1,J502-H502-I502,0)</f>
        <v>31.507963891675022</v>
      </c>
      <c r="L502" s="15">
        <v>42685</v>
      </c>
      <c r="M502" s="14"/>
      <c r="N502" s="29">
        <v>42764</v>
      </c>
      <c r="O502" s="12">
        <v>42764</v>
      </c>
      <c r="P502" s="11" t="s">
        <v>6320</v>
      </c>
      <c r="Q502" s="10"/>
      <c r="R502" s="10"/>
      <c r="S502" s="10"/>
      <c r="T502" s="10"/>
      <c r="U502" s="9"/>
      <c r="V502" s="8"/>
      <c r="W502" s="7">
        <v>176</v>
      </c>
      <c r="X502" s="4"/>
      <c r="Y502" s="6">
        <v>37</v>
      </c>
      <c r="Z502" s="5">
        <f>IF(Y502&gt;0,Y502-J502,".")</f>
        <v>0</v>
      </c>
      <c r="AA502" s="4">
        <f>IF(J502=0,H502,0)</f>
        <v>0</v>
      </c>
      <c r="AB502" s="4">
        <f>IF(L502=0,H502,0)</f>
        <v>0</v>
      </c>
      <c r="AC502" s="4"/>
      <c r="AD502" s="3"/>
      <c r="AE502" s="2" t="str">
        <f ca="1">IF(AND(N502&gt;1,(N502+$AE$3+O502)&lt;$B$3),$B$3-N502+1111111,".")</f>
        <v>.</v>
      </c>
      <c r="AF502" s="1" t="str">
        <f>IF(A502&gt;1,"Y","N")</f>
        <v>Y</v>
      </c>
      <c r="AG502" s="1" t="str">
        <f>IF(L502&gt;1,"Y","N")</f>
        <v>Y</v>
      </c>
      <c r="AH502" s="1" t="str">
        <f>IF(N502&gt;1,"Y","N")</f>
        <v>Y</v>
      </c>
      <c r="AI502" s="1" t="str">
        <f>IF(O502&gt;1,"Y","N")</f>
        <v>Y</v>
      </c>
      <c r="AJ502" s="1" t="str">
        <f>CONCATENATE(AF502,AG502,D502,AH502,AI502)</f>
        <v>YYx149xYY</v>
      </c>
    </row>
    <row r="503" spans="1:36" s="1" customFormat="1" x14ac:dyDescent="0.25">
      <c r="A503" s="31">
        <v>42665</v>
      </c>
      <c r="B503" s="24"/>
      <c r="C503" s="23" t="s">
        <v>335</v>
      </c>
      <c r="D503" s="22" t="s">
        <v>334</v>
      </c>
      <c r="E503" s="21">
        <v>0.16</v>
      </c>
      <c r="G503" s="20"/>
      <c r="H503" s="19">
        <f>E503/0.03988</f>
        <v>4.0120361083249749</v>
      </c>
      <c r="I503" s="18">
        <f>J503/100*4</f>
        <v>1.48</v>
      </c>
      <c r="J503" s="17">
        <v>37</v>
      </c>
      <c r="K503" s="16">
        <f>IF(J503&gt;1,J503-H503-I503,0)</f>
        <v>31.507963891675022</v>
      </c>
      <c r="L503" s="15">
        <v>42685</v>
      </c>
      <c r="M503" s="14"/>
      <c r="N503" s="29">
        <v>42765</v>
      </c>
      <c r="O503" s="12">
        <v>42765</v>
      </c>
      <c r="P503" s="11" t="s">
        <v>6293</v>
      </c>
      <c r="Q503" s="10"/>
      <c r="R503" s="10"/>
      <c r="S503" s="10"/>
      <c r="T503" s="10"/>
      <c r="U503" s="9"/>
      <c r="V503" s="8"/>
      <c r="W503" s="7">
        <v>184</v>
      </c>
      <c r="X503" s="4"/>
      <c r="Y503" s="6">
        <v>37</v>
      </c>
      <c r="Z503" s="5">
        <f>IF(Y503&gt;0,Y503-J503,".")</f>
        <v>0</v>
      </c>
      <c r="AA503" s="4">
        <f>IF(J503=0,H503,0)</f>
        <v>0</v>
      </c>
      <c r="AB503" s="4">
        <f>IF(L503=0,H503,0)</f>
        <v>0</v>
      </c>
      <c r="AC503" s="4"/>
      <c r="AD503" s="3"/>
      <c r="AE503" s="2" t="str">
        <f ca="1">IF(AND(N503&gt;1,(N503+$AE$3+O503)&lt;$B$3),$B$3-N503+1111111,".")</f>
        <v>.</v>
      </c>
      <c r="AF503" s="1" t="str">
        <f>IF(A503&gt;1,"Y","N")</f>
        <v>Y</v>
      </c>
      <c r="AG503" s="1" t="str">
        <f>IF(L503&gt;1,"Y","N")</f>
        <v>Y</v>
      </c>
      <c r="AH503" s="1" t="str">
        <f>IF(N503&gt;1,"Y","N")</f>
        <v>Y</v>
      </c>
      <c r="AI503" s="1" t="str">
        <f>IF(O503&gt;1,"Y","N")</f>
        <v>Y</v>
      </c>
      <c r="AJ503" s="1" t="str">
        <f>CONCATENATE(AF503,AG503,D503,AH503,AI503)</f>
        <v>YYx149xYY</v>
      </c>
    </row>
    <row r="504" spans="1:36" s="1" customFormat="1" x14ac:dyDescent="0.25">
      <c r="A504" s="31">
        <v>42665</v>
      </c>
      <c r="B504" s="24"/>
      <c r="C504" s="23" t="s">
        <v>335</v>
      </c>
      <c r="D504" s="22" t="s">
        <v>334</v>
      </c>
      <c r="E504" s="21">
        <v>0.16</v>
      </c>
      <c r="G504" s="20"/>
      <c r="H504" s="19">
        <f>E504/0.03988</f>
        <v>4.0120361083249749</v>
      </c>
      <c r="I504" s="18">
        <f>J504/100*4</f>
        <v>1.48</v>
      </c>
      <c r="J504" s="17">
        <v>37</v>
      </c>
      <c r="K504" s="16">
        <f>IF(J504&gt;1,J504-H504-I504,0)</f>
        <v>31.507963891675022</v>
      </c>
      <c r="L504" s="15">
        <v>42685</v>
      </c>
      <c r="M504" s="14"/>
      <c r="N504" s="29">
        <v>42765</v>
      </c>
      <c r="O504" s="12">
        <v>42765</v>
      </c>
      <c r="P504" s="11" t="s">
        <v>6293</v>
      </c>
      <c r="Q504" s="10"/>
      <c r="R504" s="10"/>
      <c r="S504" s="10"/>
      <c r="T504" s="10"/>
      <c r="U504" s="9"/>
      <c r="V504" s="8"/>
      <c r="W504" s="7">
        <v>184</v>
      </c>
      <c r="X504" s="4"/>
      <c r="Y504" s="6">
        <v>37</v>
      </c>
      <c r="Z504" s="5">
        <f>IF(Y504&gt;0,Y504-J504,".")</f>
        <v>0</v>
      </c>
      <c r="AA504" s="4">
        <f>IF(J504=0,H504,0)</f>
        <v>0</v>
      </c>
      <c r="AB504" s="4">
        <f>IF(L504=0,H504,0)</f>
        <v>0</v>
      </c>
      <c r="AC504" s="4"/>
      <c r="AD504" s="3"/>
      <c r="AE504" s="2" t="str">
        <f ca="1">IF(AND(N504&gt;1,(N504+$AE$3+O504)&lt;$B$3),$B$3-N504+1111111,".")</f>
        <v>.</v>
      </c>
      <c r="AF504" s="1" t="str">
        <f>IF(A504&gt;1,"Y","N")</f>
        <v>Y</v>
      </c>
      <c r="AG504" s="1" t="str">
        <f>IF(L504&gt;1,"Y","N")</f>
        <v>Y</v>
      </c>
      <c r="AH504" s="1" t="str">
        <f>IF(N504&gt;1,"Y","N")</f>
        <v>Y</v>
      </c>
      <c r="AI504" s="1" t="str">
        <f>IF(O504&gt;1,"Y","N")</f>
        <v>Y</v>
      </c>
      <c r="AJ504" s="1" t="str">
        <f>CONCATENATE(AF504,AG504,D504,AH504,AI504)</f>
        <v>YYx149xYY</v>
      </c>
    </row>
    <row r="505" spans="1:36" s="1" customFormat="1" x14ac:dyDescent="0.25">
      <c r="A505" s="31">
        <v>42665</v>
      </c>
      <c r="B505" s="24"/>
      <c r="C505" s="23" t="s">
        <v>335</v>
      </c>
      <c r="D505" s="22" t="s">
        <v>334</v>
      </c>
      <c r="E505" s="21">
        <v>0.16</v>
      </c>
      <c r="G505" s="20"/>
      <c r="H505" s="19">
        <f>E505/0.03988</f>
        <v>4.0120361083249749</v>
      </c>
      <c r="I505" s="18">
        <f>J505/100*4</f>
        <v>1.48</v>
      </c>
      <c r="J505" s="17">
        <v>37</v>
      </c>
      <c r="K505" s="16">
        <f>IF(J505&gt;1,J505-H505-I505,0)</f>
        <v>31.507963891675022</v>
      </c>
      <c r="L505" s="15">
        <v>42685</v>
      </c>
      <c r="M505" s="14"/>
      <c r="N505" s="29">
        <v>42765</v>
      </c>
      <c r="O505" s="12">
        <v>42766</v>
      </c>
      <c r="P505" s="11" t="s">
        <v>6270</v>
      </c>
      <c r="Q505" s="10"/>
      <c r="R505" s="10"/>
      <c r="S505" s="10"/>
      <c r="T505" s="10"/>
      <c r="U505" s="9"/>
      <c r="V505" s="8"/>
      <c r="W505" s="7">
        <v>191</v>
      </c>
      <c r="X505" s="4"/>
      <c r="Y505" s="6">
        <v>37</v>
      </c>
      <c r="Z505" s="5">
        <f>IF(Y505&gt;0,Y505-J505,".")</f>
        <v>0</v>
      </c>
      <c r="AA505" s="4">
        <f>IF(J505=0,H505,0)</f>
        <v>0</v>
      </c>
      <c r="AB505" s="4">
        <f>IF(L505=0,H505,0)</f>
        <v>0</v>
      </c>
      <c r="AC505" s="4"/>
      <c r="AD505" s="3"/>
      <c r="AE505" s="2" t="str">
        <f ca="1">IF(AND(N505&gt;1,(N505+$AE$3+O505)&lt;$B$3),$B$3-N505+1111111,".")</f>
        <v>.</v>
      </c>
      <c r="AF505" s="1" t="str">
        <f>IF(A505&gt;1,"Y","N")</f>
        <v>Y</v>
      </c>
      <c r="AG505" s="1" t="str">
        <f>IF(L505&gt;1,"Y","N")</f>
        <v>Y</v>
      </c>
      <c r="AH505" s="1" t="str">
        <f>IF(N505&gt;1,"Y","N")</f>
        <v>Y</v>
      </c>
      <c r="AI505" s="1" t="str">
        <f>IF(O505&gt;1,"Y","N")</f>
        <v>Y</v>
      </c>
      <c r="AJ505" s="1" t="str">
        <f>CONCATENATE(AF505,AG505,D505,AH505,AI505)</f>
        <v>YYx149xYY</v>
      </c>
    </row>
    <row r="506" spans="1:36" s="1" customFormat="1" x14ac:dyDescent="0.25">
      <c r="A506" s="31">
        <v>42665</v>
      </c>
      <c r="B506" s="24"/>
      <c r="C506" s="23" t="s">
        <v>335</v>
      </c>
      <c r="D506" s="22" t="s">
        <v>334</v>
      </c>
      <c r="E506" s="21">
        <v>0.16</v>
      </c>
      <c r="G506" s="20"/>
      <c r="H506" s="19">
        <f>E506/0.03988</f>
        <v>4.0120361083249749</v>
      </c>
      <c r="I506" s="18">
        <f>J506/100*4</f>
        <v>1.48</v>
      </c>
      <c r="J506" s="17">
        <v>37</v>
      </c>
      <c r="K506" s="16">
        <f>IF(J506&gt;1,J506-H506-I506,0)</f>
        <v>31.507963891675022</v>
      </c>
      <c r="L506" s="15">
        <v>42685</v>
      </c>
      <c r="M506" s="14"/>
      <c r="N506" s="29">
        <v>42767</v>
      </c>
      <c r="O506" s="12">
        <v>42767</v>
      </c>
      <c r="P506" s="11" t="s">
        <v>6248</v>
      </c>
      <c r="Q506" s="10"/>
      <c r="R506" s="10"/>
      <c r="S506" s="10"/>
      <c r="T506" s="10"/>
      <c r="U506" s="9"/>
      <c r="V506" s="8"/>
      <c r="W506" s="7">
        <v>193</v>
      </c>
      <c r="X506" s="4"/>
      <c r="Y506" s="6">
        <v>37</v>
      </c>
      <c r="Z506" s="5">
        <f>IF(Y506&gt;0,Y506-J506,".")</f>
        <v>0</v>
      </c>
      <c r="AA506" s="4">
        <f>IF(J506=0,H506,0)</f>
        <v>0</v>
      </c>
      <c r="AB506" s="4">
        <f>IF(L506=0,H506,0)</f>
        <v>0</v>
      </c>
      <c r="AC506" s="4"/>
      <c r="AD506" s="3"/>
      <c r="AE506" s="2" t="str">
        <f ca="1">IF(AND(N506&gt;1,(N506+$AE$3+O506)&lt;$B$3),$B$3-N506+1111111,".")</f>
        <v>.</v>
      </c>
      <c r="AF506" s="1" t="str">
        <f>IF(A506&gt;1,"Y","N")</f>
        <v>Y</v>
      </c>
      <c r="AG506" s="1" t="str">
        <f>IF(L506&gt;1,"Y","N")</f>
        <v>Y</v>
      </c>
      <c r="AH506" s="1" t="str">
        <f>IF(N506&gt;1,"Y","N")</f>
        <v>Y</v>
      </c>
      <c r="AI506" s="1" t="str">
        <f>IF(O506&gt;1,"Y","N")</f>
        <v>Y</v>
      </c>
      <c r="AJ506" s="1" t="str">
        <f>CONCATENATE(AF506,AG506,D506,AH506,AI506)</f>
        <v>YYx149xYY</v>
      </c>
    </row>
    <row r="507" spans="1:36" s="1" customFormat="1" x14ac:dyDescent="0.25">
      <c r="A507" s="31">
        <v>42291</v>
      </c>
      <c r="B507" s="24"/>
      <c r="C507" s="23" t="s">
        <v>1651</v>
      </c>
      <c r="D507" s="22" t="s">
        <v>1650</v>
      </c>
      <c r="E507" s="21">
        <v>0.19800000000000001</v>
      </c>
      <c r="G507" s="20"/>
      <c r="H507" s="19">
        <f>E507/0.04198</f>
        <v>4.7165316817532155</v>
      </c>
      <c r="I507" s="32">
        <f>J507/100*4</f>
        <v>0.88</v>
      </c>
      <c r="J507" s="17">
        <v>22</v>
      </c>
      <c r="K507" s="16">
        <f>IF(J507&gt;1,J507-H507-I507,0)</f>
        <v>16.403468318246784</v>
      </c>
      <c r="L507" s="15">
        <v>42351</v>
      </c>
      <c r="M507" s="14"/>
      <c r="N507" s="29">
        <v>42775</v>
      </c>
      <c r="O507" s="12">
        <v>42778</v>
      </c>
      <c r="P507" s="11" t="s">
        <v>6072</v>
      </c>
      <c r="Q507" s="10" t="s">
        <v>6071</v>
      </c>
      <c r="R507" s="10" t="s">
        <v>6070</v>
      </c>
      <c r="S507" s="10" t="s">
        <v>6069</v>
      </c>
      <c r="T507" s="10"/>
      <c r="U507" s="9">
        <v>6707057200</v>
      </c>
      <c r="V507" s="8"/>
      <c r="W507" s="7">
        <v>240</v>
      </c>
      <c r="X507" s="4"/>
      <c r="Y507" s="6">
        <v>37</v>
      </c>
      <c r="Z507" s="5">
        <f>IF(Y507&gt;0,Y507-J507,".")</f>
        <v>15</v>
      </c>
      <c r="AA507" s="4">
        <f>IF(J507=0,H507,0)</f>
        <v>0</v>
      </c>
      <c r="AB507" s="4">
        <f>IF(L507=0,H507,0)</f>
        <v>0</v>
      </c>
      <c r="AC507" s="4"/>
      <c r="AD507" s="3"/>
      <c r="AE507" s="2" t="str">
        <f ca="1">IF(AND(N507&gt;1,(N507+$AE$3+O507)&lt;$B$3),$B$3-N507+1111111,".")</f>
        <v>.</v>
      </c>
      <c r="AF507" s="1" t="str">
        <f>IF(A507&gt;1,"Y","N")</f>
        <v>Y</v>
      </c>
      <c r="AG507" s="1" t="str">
        <f>IF(L507&gt;1,"Y","N")</f>
        <v>Y</v>
      </c>
      <c r="AH507" s="1" t="str">
        <f>IF(N507&gt;1,"Y","N")</f>
        <v>Y</v>
      </c>
      <c r="AI507" s="1" t="str">
        <f>IF(O507&gt;1,"Y","N")</f>
        <v>Y</v>
      </c>
      <c r="AJ507" s="1" t="str">
        <f>CONCATENATE(AF507,AG507,D507,AH507,AI507)</f>
        <v>YYx385xYY</v>
      </c>
    </row>
    <row r="508" spans="1:36" s="1" customFormat="1" x14ac:dyDescent="0.25">
      <c r="A508" s="31">
        <v>42250</v>
      </c>
      <c r="B508" s="24"/>
      <c r="C508" s="23" t="s">
        <v>4376</v>
      </c>
      <c r="D508" s="22" t="s">
        <v>4375</v>
      </c>
      <c r="E508" s="21">
        <v>0.28799999999999998</v>
      </c>
      <c r="G508" s="20"/>
      <c r="H508" s="19">
        <f>E508/0.04165</f>
        <v>6.9147659063625442</v>
      </c>
      <c r="I508" s="32">
        <f>J508/100*4</f>
        <v>1.48</v>
      </c>
      <c r="J508" s="17">
        <v>37</v>
      </c>
      <c r="K508" s="16">
        <f>IF(J508&gt;1,J508-H508-I508,0)</f>
        <v>28.605234093637456</v>
      </c>
      <c r="L508" s="15">
        <v>42266</v>
      </c>
      <c r="M508" s="14"/>
      <c r="N508" s="29">
        <v>42776</v>
      </c>
      <c r="O508" s="12">
        <v>42778</v>
      </c>
      <c r="P508" s="11" t="s">
        <v>6056</v>
      </c>
      <c r="Q508" s="10"/>
      <c r="R508" s="10"/>
      <c r="S508" s="10"/>
      <c r="T508" s="10"/>
      <c r="U508" s="9"/>
      <c r="V508" s="8"/>
      <c r="W508" s="7">
        <v>242</v>
      </c>
      <c r="X508" s="4"/>
      <c r="Y508" s="6">
        <v>37</v>
      </c>
      <c r="Z508" s="5">
        <f>IF(Y508&gt;0,Y508-J508,".")</f>
        <v>0</v>
      </c>
      <c r="AA508" s="4">
        <f>IF(J508=0,H508,0)</f>
        <v>0</v>
      </c>
      <c r="AB508" s="4">
        <f>IF(L508=0,H508,0)</f>
        <v>0</v>
      </c>
      <c r="AC508" s="4"/>
      <c r="AD508" s="3"/>
      <c r="AE508" s="2" t="str">
        <f ca="1">IF(AND(N508&gt;1,(N508+$AE$3+O508)&lt;$B$3),$B$3-N508+1111111,".")</f>
        <v>.</v>
      </c>
      <c r="AF508" s="1" t="str">
        <f>IF(A508&gt;1,"Y","N")</f>
        <v>Y</v>
      </c>
      <c r="AG508" s="1" t="str">
        <f>IF(L508&gt;1,"Y","N")</f>
        <v>Y</v>
      </c>
      <c r="AH508" s="1" t="str">
        <f>IF(N508&gt;1,"Y","N")</f>
        <v>Y</v>
      </c>
      <c r="AI508" s="1" t="str">
        <f>IF(O508&gt;1,"Y","N")</f>
        <v>Y</v>
      </c>
      <c r="AJ508" s="1" t="str">
        <f>CONCATENATE(AF508,AG508,D508,AH508,AI508)</f>
        <v>YYxi6+xYY</v>
      </c>
    </row>
    <row r="509" spans="1:36" s="1" customFormat="1" x14ac:dyDescent="0.25">
      <c r="A509" s="31">
        <v>42472</v>
      </c>
      <c r="B509" s="24"/>
      <c r="C509" s="23" t="s">
        <v>3941</v>
      </c>
      <c r="D509" s="22" t="s">
        <v>3940</v>
      </c>
      <c r="E509" s="21">
        <v>0.152</v>
      </c>
      <c r="G509" s="20"/>
      <c r="H509" s="19">
        <f>E509/0.042177</f>
        <v>3.6038599236550728</v>
      </c>
      <c r="I509" s="32">
        <f>J509/100*4</f>
        <v>0.8</v>
      </c>
      <c r="J509" s="17">
        <v>20</v>
      </c>
      <c r="K509" s="16">
        <f>IF(J509&gt;1,J509-H509-I509,0)</f>
        <v>15.596140076344927</v>
      </c>
      <c r="L509" s="15">
        <v>42498</v>
      </c>
      <c r="M509" s="14"/>
      <c r="N509" s="29">
        <v>42801</v>
      </c>
      <c r="O509" s="12">
        <v>42801</v>
      </c>
      <c r="P509" s="11" t="s">
        <v>5460</v>
      </c>
      <c r="Q509" s="10" t="s">
        <v>1990</v>
      </c>
      <c r="R509" s="10" t="s">
        <v>5459</v>
      </c>
      <c r="S509" s="10" t="s">
        <v>1125</v>
      </c>
      <c r="T509" s="10"/>
      <c r="U509" s="9">
        <v>6740514048</v>
      </c>
      <c r="V509" s="8"/>
      <c r="W509" s="7">
        <v>379</v>
      </c>
      <c r="X509" s="4"/>
      <c r="Y509" s="6">
        <v>37</v>
      </c>
      <c r="Z509" s="5">
        <f>IF(Y509&gt;0,Y509-J509,".")</f>
        <v>17</v>
      </c>
      <c r="AA509" s="4">
        <f>IF(J509=0,H509,0)</f>
        <v>0</v>
      </c>
      <c r="AB509" s="4">
        <f>IF(L509=0,H509,0)</f>
        <v>0</v>
      </c>
      <c r="AC509" s="4"/>
      <c r="AD509" s="3"/>
      <c r="AE509" s="2" t="str">
        <f ca="1">IF(AND(N509&gt;1,(N509+$AE$3+O509)&lt;$B$3),$B$3-N509+1111111,".")</f>
        <v>.</v>
      </c>
      <c r="AF509" s="1" t="str">
        <f>IF(A509&gt;1,"Y","N")</f>
        <v>Y</v>
      </c>
      <c r="AG509" s="1" t="str">
        <f>IF(L509&gt;1,"Y","N")</f>
        <v>Y</v>
      </c>
      <c r="AH509" s="1" t="str">
        <f>IF(N509&gt;1,"Y","N")</f>
        <v>Y</v>
      </c>
      <c r="AI509" s="1" t="str">
        <f>IF(O509&gt;1,"Y","N")</f>
        <v>Y</v>
      </c>
      <c r="AJ509" s="1" t="str">
        <f>CONCATENATE(AF509,AG509,D509,AH509,AI509)</f>
        <v>YYx208xYY</v>
      </c>
    </row>
    <row r="510" spans="1:36" s="1" customFormat="1" x14ac:dyDescent="0.25">
      <c r="A510" s="31">
        <v>42343</v>
      </c>
      <c r="B510" s="24"/>
      <c r="C510" s="23" t="s">
        <v>4933</v>
      </c>
      <c r="D510" s="22" t="s">
        <v>4932</v>
      </c>
      <c r="E510" s="21">
        <v>0.182</v>
      </c>
      <c r="G510" s="20"/>
      <c r="H510" s="19">
        <f>E510/0.03963</f>
        <v>4.5924804441079994</v>
      </c>
      <c r="I510" s="32">
        <f>J510/100*4</f>
        <v>0.8</v>
      </c>
      <c r="J510" s="17">
        <v>20</v>
      </c>
      <c r="K510" s="16">
        <f>IF(J510&gt;1,J510-H510-I510,0)</f>
        <v>14.607519555892001</v>
      </c>
      <c r="L510" s="15">
        <v>42385</v>
      </c>
      <c r="M510" s="14"/>
      <c r="N510" s="13">
        <v>42805</v>
      </c>
      <c r="O510" s="12">
        <v>42807</v>
      </c>
      <c r="P510" s="11" t="s">
        <v>5332</v>
      </c>
      <c r="Q510" s="10" t="s">
        <v>5335</v>
      </c>
      <c r="R510" s="10" t="s">
        <v>5334</v>
      </c>
      <c r="S510" s="10" t="s">
        <v>5333</v>
      </c>
      <c r="T510" s="10"/>
      <c r="U510" s="9">
        <v>6747368129</v>
      </c>
      <c r="V510" s="8"/>
      <c r="W510" s="7">
        <v>408</v>
      </c>
      <c r="X510" s="4"/>
      <c r="Y510" s="6">
        <v>37</v>
      </c>
      <c r="Z510" s="5">
        <f>IF(Y510&gt;0,Y510-J510,".")</f>
        <v>17</v>
      </c>
      <c r="AA510" s="4">
        <f>IF(J510=0,H510,0)</f>
        <v>0</v>
      </c>
      <c r="AB510" s="4">
        <f>IF(L510=0,H510,0)</f>
        <v>0</v>
      </c>
      <c r="AC510" s="4"/>
      <c r="AD510" s="3"/>
      <c r="AE510" s="2" t="str">
        <f ca="1">IF(AND(N510&gt;1,(N510+$AE$3+O510)&lt;$B$3),$B$3-N510+1111111,".")</f>
        <v>.</v>
      </c>
      <c r="AF510" s="1" t="str">
        <f>IF(A510&gt;1,"Y","N")</f>
        <v>Y</v>
      </c>
      <c r="AG510" s="1" t="str">
        <f>IF(L510&gt;1,"Y","N")</f>
        <v>Y</v>
      </c>
      <c r="AH510" s="1" t="str">
        <f>IF(N510&gt;1,"Y","N")</f>
        <v>Y</v>
      </c>
      <c r="AI510" s="1" t="str">
        <f>IF(O510&gt;1,"Y","N")</f>
        <v>Y</v>
      </c>
      <c r="AJ510" s="1" t="str">
        <f>CONCATENATE(AF510,AG510,D510,AH510,AI510)</f>
        <v>YYx193xYY</v>
      </c>
    </row>
    <row r="511" spans="1:36" s="1" customFormat="1" x14ac:dyDescent="0.25">
      <c r="A511" s="28">
        <v>41477</v>
      </c>
      <c r="B511" s="27" t="s">
        <v>445</v>
      </c>
      <c r="C511" s="23" t="s">
        <v>5179</v>
      </c>
      <c r="D511" s="22" t="s">
        <v>5178</v>
      </c>
      <c r="E511" s="21">
        <v>0.245</v>
      </c>
      <c r="G511" s="20"/>
      <c r="H511" s="19">
        <f>E511/0.0486866</f>
        <v>5.0321854473304768</v>
      </c>
      <c r="I511" s="18">
        <f>J511/100*4</f>
        <v>0.8</v>
      </c>
      <c r="J511" s="17">
        <v>20</v>
      </c>
      <c r="K511" s="16">
        <f>IF(J511&gt;1,J511-H511-I511,0)</f>
        <v>14.167814552669522</v>
      </c>
      <c r="L511" s="15">
        <v>41485</v>
      </c>
      <c r="M511" s="14"/>
      <c r="N511" s="29">
        <v>42812</v>
      </c>
      <c r="O511" s="12">
        <v>42813</v>
      </c>
      <c r="P511" s="11" t="s">
        <v>5177</v>
      </c>
      <c r="Q511" s="10" t="s">
        <v>5176</v>
      </c>
      <c r="R511" s="10" t="s">
        <v>5175</v>
      </c>
      <c r="S511" s="10" t="s">
        <v>4590</v>
      </c>
      <c r="T511" s="10"/>
      <c r="U511" s="9">
        <v>6751477931</v>
      </c>
      <c r="V511" s="8"/>
      <c r="W511" s="7">
        <v>443</v>
      </c>
      <c r="X511" s="4"/>
      <c r="Y511" s="6">
        <v>37</v>
      </c>
      <c r="Z511" s="5">
        <f>IF(Y511&gt;0,Y511-J511,".")</f>
        <v>17</v>
      </c>
      <c r="AA511" s="4">
        <f>IF(J511=0,H511,0)</f>
        <v>0</v>
      </c>
      <c r="AB511" s="4">
        <f>IF(L511=0,H511,0)</f>
        <v>0</v>
      </c>
      <c r="AC511" s="4"/>
      <c r="AD511" s="3"/>
      <c r="AE511" s="2" t="str">
        <f ca="1">IF(AND(N511&gt;1,(N511+$AE$3+O511)&lt;$B$3),$B$3-N511+1111111,".")</f>
        <v>.</v>
      </c>
      <c r="AF511" s="1" t="str">
        <f>IF(A511&gt;1,"Y","N")</f>
        <v>Y</v>
      </c>
      <c r="AG511" s="1" t="str">
        <f>IF(L511&gt;1,"Y","N")</f>
        <v>Y</v>
      </c>
      <c r="AH511" s="1" t="str">
        <f>IF(N511&gt;1,"Y","N")</f>
        <v>Y</v>
      </c>
      <c r="AI511" s="1" t="str">
        <f>IF(O511&gt;1,"Y","N")</f>
        <v>Y</v>
      </c>
      <c r="AJ511" s="1" t="str">
        <f>CONCATENATE(AF511,AG511,D511,AH511,AI511)</f>
        <v>YYx459xYY</v>
      </c>
    </row>
    <row r="512" spans="1:36" s="1" customFormat="1" x14ac:dyDescent="0.25">
      <c r="A512" s="31">
        <v>42189</v>
      </c>
      <c r="B512" s="24"/>
      <c r="C512" s="23" t="s">
        <v>376</v>
      </c>
      <c r="D512" s="22" t="s">
        <v>375</v>
      </c>
      <c r="E512" s="21">
        <v>0.38</v>
      </c>
      <c r="G512" s="20"/>
      <c r="H512" s="19">
        <f>E512/0.0411</f>
        <v>9.2457420924574212</v>
      </c>
      <c r="I512" s="32">
        <f>J512/100*4</f>
        <v>1.48</v>
      </c>
      <c r="J512" s="17">
        <v>37</v>
      </c>
      <c r="K512" s="16">
        <f>IF(J512&gt;1,J512-H512-I512,0)</f>
        <v>26.27425790754258</v>
      </c>
      <c r="L512" s="15">
        <v>42231</v>
      </c>
      <c r="M512" s="14"/>
      <c r="N512" s="29">
        <v>42813</v>
      </c>
      <c r="O512" s="12">
        <v>42813</v>
      </c>
      <c r="P512" s="11" t="s">
        <v>5135</v>
      </c>
      <c r="Q512" s="10"/>
      <c r="R512" s="10"/>
      <c r="S512" s="10"/>
      <c r="T512" s="10"/>
      <c r="U512" s="9" t="s">
        <v>5134</v>
      </c>
      <c r="V512" s="8"/>
      <c r="W512" s="7">
        <v>454</v>
      </c>
      <c r="X512" s="4"/>
      <c r="Y512" s="6">
        <v>37</v>
      </c>
      <c r="Z512" s="5">
        <f>IF(Y512&gt;0,Y512-J512,".")</f>
        <v>0</v>
      </c>
      <c r="AA512" s="4">
        <f>IF(J512=0,H512,0)</f>
        <v>0</v>
      </c>
      <c r="AB512" s="4">
        <f>IF(L512=0,H512,0)</f>
        <v>0</v>
      </c>
      <c r="AC512" s="4"/>
      <c r="AD512" s="3"/>
      <c r="AE512" s="2" t="str">
        <f ca="1">IF(AND(N512&gt;1,(N512+$AE$3+O512)&lt;$B$3),$B$3-N512+1111111,".")</f>
        <v>.</v>
      </c>
      <c r="AF512" s="1" t="str">
        <f>IF(A512&gt;1,"Y","N")</f>
        <v>Y</v>
      </c>
      <c r="AG512" s="1" t="str">
        <f>IF(L512&gt;1,"Y","N")</f>
        <v>Y</v>
      </c>
      <c r="AH512" s="1" t="str">
        <f>IF(N512&gt;1,"Y","N")</f>
        <v>Y</v>
      </c>
      <c r="AI512" s="1" t="str">
        <f>IF(O512&gt;1,"Y","N")</f>
        <v>Y</v>
      </c>
      <c r="AJ512" s="1" t="str">
        <f>CONCATENATE(AF512,AG512,D512,AH512,AI512)</f>
        <v>YYx536xYY</v>
      </c>
    </row>
    <row r="513" spans="1:36" s="1" customFormat="1" x14ac:dyDescent="0.25">
      <c r="A513" s="31">
        <v>42408</v>
      </c>
      <c r="B513" s="24"/>
      <c r="C513" s="23" t="s">
        <v>157</v>
      </c>
      <c r="D513" s="22" t="s">
        <v>156</v>
      </c>
      <c r="E513" s="21">
        <v>0.19800000000000001</v>
      </c>
      <c r="G513" s="20"/>
      <c r="H513" s="19">
        <f>E513/0.04032</f>
        <v>4.9107142857142856</v>
      </c>
      <c r="I513" s="32">
        <f>J513/100*4</f>
        <v>0.8</v>
      </c>
      <c r="J513" s="17">
        <v>20</v>
      </c>
      <c r="K513" s="16">
        <f>IF(J513&gt;1,J513-H513-I513,0)</f>
        <v>14.289285714285715</v>
      </c>
      <c r="L513" s="15">
        <v>42423</v>
      </c>
      <c r="M513" s="14"/>
      <c r="N513" s="29">
        <v>42814</v>
      </c>
      <c r="O513" s="12">
        <v>42814</v>
      </c>
      <c r="P513" s="11" t="s">
        <v>5103</v>
      </c>
      <c r="Q513" s="10" t="s">
        <v>5102</v>
      </c>
      <c r="R513" s="10" t="s">
        <v>5101</v>
      </c>
      <c r="S513" s="10" t="s">
        <v>407</v>
      </c>
      <c r="T513" s="10"/>
      <c r="U513" s="9">
        <v>6758042729</v>
      </c>
      <c r="V513" s="8"/>
      <c r="W513" s="7">
        <v>460</v>
      </c>
      <c r="X513" s="4"/>
      <c r="Y513" s="6">
        <v>37</v>
      </c>
      <c r="Z513" s="5">
        <f>IF(Y513&gt;0,Y513-J513,".")</f>
        <v>17</v>
      </c>
      <c r="AA513" s="4">
        <f>IF(J513=0,H513,0)</f>
        <v>0</v>
      </c>
      <c r="AB513" s="4">
        <f>IF(L513=0,H513,0)</f>
        <v>0</v>
      </c>
      <c r="AC513" s="4"/>
      <c r="AD513" s="3"/>
      <c r="AE513" s="2" t="str">
        <f ca="1">IF(AND(N513&gt;1,(N513+$AE$3+O513)&lt;$B$3),$B$3-N513+1111111,".")</f>
        <v>.</v>
      </c>
      <c r="AF513" s="1" t="str">
        <f>IF(A513&gt;1,"Y","N")</f>
        <v>Y</v>
      </c>
      <c r="AG513" s="1" t="str">
        <f>IF(L513&gt;1,"Y","N")</f>
        <v>Y</v>
      </c>
      <c r="AH513" s="1" t="str">
        <f>IF(N513&gt;1,"Y","N")</f>
        <v>Y</v>
      </c>
      <c r="AI513" s="1" t="str">
        <f>IF(O513&gt;1,"Y","N")</f>
        <v>Y</v>
      </c>
      <c r="AJ513" s="1" t="str">
        <f>CONCATENATE(AF513,AG513,D513,AH513,AI513)</f>
        <v>YYx24xYY</v>
      </c>
    </row>
    <row r="514" spans="1:36" s="1" customFormat="1" x14ac:dyDescent="0.25">
      <c r="A514" s="28">
        <v>41659</v>
      </c>
      <c r="B514" s="27" t="s">
        <v>4762</v>
      </c>
      <c r="C514" s="23" t="s">
        <v>4761</v>
      </c>
      <c r="D514" s="22" t="s">
        <v>4760</v>
      </c>
      <c r="E514" s="21">
        <v>0.64749999999999996</v>
      </c>
      <c r="G514" s="20"/>
      <c r="H514" s="19">
        <f>E514/0.047842</f>
        <v>13.534133188411854</v>
      </c>
      <c r="I514" s="18">
        <f>J514/100*4</f>
        <v>1.48</v>
      </c>
      <c r="J514" s="17">
        <v>37</v>
      </c>
      <c r="K514" s="16">
        <f>IF(J514&gt;1,J514-H514-I514,0)</f>
        <v>21.985866811588146</v>
      </c>
      <c r="L514" s="15">
        <v>41681</v>
      </c>
      <c r="M514" s="14"/>
      <c r="N514" s="29">
        <v>42830</v>
      </c>
      <c r="O514" s="12">
        <v>42831</v>
      </c>
      <c r="P514" s="11" t="s">
        <v>4759</v>
      </c>
      <c r="Q514" s="10"/>
      <c r="R514" s="10"/>
      <c r="S514" s="10"/>
      <c r="T514" s="10"/>
      <c r="U514" s="9"/>
      <c r="V514" s="8"/>
      <c r="W514" s="7">
        <v>543</v>
      </c>
      <c r="X514" s="4"/>
      <c r="Y514" s="6">
        <v>37</v>
      </c>
      <c r="Z514" s="5">
        <f>IF(Y514&gt;0,Y514-J514,".")</f>
        <v>0</v>
      </c>
      <c r="AA514" s="4">
        <f>IF(J514=0,H514,0)</f>
        <v>0</v>
      </c>
      <c r="AB514" s="4">
        <f>IF(L514=0,H514,0)</f>
        <v>0</v>
      </c>
      <c r="AC514" s="4"/>
      <c r="AD514" s="3"/>
      <c r="AE514" s="2" t="str">
        <f ca="1">IF(AND(N514&gt;1,(N514+$AE$3+O514)&lt;$B$3),$B$3-N514+1111111,".")</f>
        <v>.</v>
      </c>
      <c r="AF514" s="1" t="str">
        <f>IF(A514&gt;1,"Y","N")</f>
        <v>Y</v>
      </c>
      <c r="AG514" s="1" t="str">
        <f>IF(L514&gt;1,"Y","N")</f>
        <v>Y</v>
      </c>
      <c r="AH514" s="1" t="str">
        <f>IF(N514&gt;1,"Y","N")</f>
        <v>Y</v>
      </c>
      <c r="AI514" s="1" t="str">
        <f>IF(O514&gt;1,"Y","N")</f>
        <v>Y</v>
      </c>
      <c r="AJ514" s="1" t="str">
        <f>CONCATENATE(AF514,AG514,D514,AH514,AI514)</f>
        <v>YYx43xYY</v>
      </c>
    </row>
    <row r="515" spans="1:36" s="1" customFormat="1" x14ac:dyDescent="0.25">
      <c r="A515" s="31">
        <v>42472</v>
      </c>
      <c r="B515" s="24"/>
      <c r="C515" s="23" t="s">
        <v>3941</v>
      </c>
      <c r="D515" s="22" t="s">
        <v>3940</v>
      </c>
      <c r="E515" s="21">
        <v>0.152</v>
      </c>
      <c r="G515" s="20"/>
      <c r="H515" s="19">
        <f>E515/0.042177</f>
        <v>3.6038599236550728</v>
      </c>
      <c r="I515" s="32">
        <f>J515/100*4</f>
        <v>0.8</v>
      </c>
      <c r="J515" s="17">
        <v>20</v>
      </c>
      <c r="K515" s="16">
        <f>IF(J515&gt;1,J515-H515-I515,0)</f>
        <v>15.596140076344927</v>
      </c>
      <c r="L515" s="15">
        <v>42498</v>
      </c>
      <c r="M515" s="14"/>
      <c r="N515" s="29">
        <v>42833</v>
      </c>
      <c r="O515" s="12">
        <v>42834</v>
      </c>
      <c r="P515" s="11" t="s">
        <v>4709</v>
      </c>
      <c r="Q515" s="10" t="s">
        <v>4708</v>
      </c>
      <c r="R515" s="10" t="s">
        <v>4707</v>
      </c>
      <c r="S515" s="10" t="s">
        <v>4706</v>
      </c>
      <c r="T515" s="10"/>
      <c r="U515" s="9">
        <v>6773061597</v>
      </c>
      <c r="V515" s="8"/>
      <c r="W515" s="7">
        <v>557</v>
      </c>
      <c r="X515" s="4"/>
      <c r="Y515" s="6">
        <v>37</v>
      </c>
      <c r="Z515" s="5">
        <f>IF(Y515&gt;0,Y515-J515,".")</f>
        <v>17</v>
      </c>
      <c r="AA515" s="4">
        <f>IF(J515=0,H515,0)</f>
        <v>0</v>
      </c>
      <c r="AB515" s="4">
        <f>IF(L515=0,H515,0)</f>
        <v>0</v>
      </c>
      <c r="AC515" s="4"/>
      <c r="AD515" s="3"/>
      <c r="AE515" s="2" t="str">
        <f ca="1">IF(AND(N515&gt;1,(N515+$AE$3+O515)&lt;$B$3),$B$3-N515+1111111,".")</f>
        <v>.</v>
      </c>
      <c r="AF515" s="1" t="str">
        <f>IF(A515&gt;1,"Y","N")</f>
        <v>Y</v>
      </c>
      <c r="AG515" s="1" t="str">
        <f>IF(L515&gt;1,"Y","N")</f>
        <v>Y</v>
      </c>
      <c r="AH515" s="1" t="str">
        <f>IF(N515&gt;1,"Y","N")</f>
        <v>Y</v>
      </c>
      <c r="AI515" s="1" t="str">
        <f>IF(O515&gt;1,"Y","N")</f>
        <v>Y</v>
      </c>
      <c r="AJ515" s="1" t="str">
        <f>CONCATENATE(AF515,AG515,D515,AH515,AI515)</f>
        <v>YYx208xYY</v>
      </c>
    </row>
    <row r="516" spans="1:36" s="1" customFormat="1" x14ac:dyDescent="0.25">
      <c r="A516" s="31">
        <v>42250</v>
      </c>
      <c r="B516" s="24"/>
      <c r="C516" s="23" t="s">
        <v>4376</v>
      </c>
      <c r="D516" s="22" t="s">
        <v>4375</v>
      </c>
      <c r="E516" s="21">
        <v>0.28799999999999998</v>
      </c>
      <c r="G516" s="20"/>
      <c r="H516" s="19">
        <f>E516/0.04165</f>
        <v>6.9147659063625442</v>
      </c>
      <c r="I516" s="32">
        <f>J516/100*4</f>
        <v>1.48</v>
      </c>
      <c r="J516" s="17">
        <v>37</v>
      </c>
      <c r="K516" s="16">
        <f>IF(J516&gt;1,J516-H516-I516,0)</f>
        <v>28.605234093637456</v>
      </c>
      <c r="L516" s="15">
        <v>42266</v>
      </c>
      <c r="M516" s="14"/>
      <c r="N516" s="29">
        <v>42848</v>
      </c>
      <c r="O516" s="12">
        <v>42848</v>
      </c>
      <c r="P516" s="11" t="s">
        <v>4365</v>
      </c>
      <c r="Q516" s="10"/>
      <c r="R516" s="10"/>
      <c r="S516" s="10"/>
      <c r="T516" s="10"/>
      <c r="U516" s="9">
        <v>6795412536</v>
      </c>
      <c r="V516" s="8"/>
      <c r="W516" s="7">
        <v>637</v>
      </c>
      <c r="X516" s="4"/>
      <c r="Y516" s="6">
        <v>37</v>
      </c>
      <c r="Z516" s="5">
        <f>IF(Y516&gt;0,Y516-J516,".")</f>
        <v>0</v>
      </c>
      <c r="AA516" s="4">
        <f>IF(J516=0,H516,0)</f>
        <v>0</v>
      </c>
      <c r="AB516" s="4">
        <f>IF(L516=0,H516,0)</f>
        <v>0</v>
      </c>
      <c r="AC516" s="4"/>
      <c r="AD516" s="3"/>
      <c r="AE516" s="2" t="str">
        <f ca="1">IF(AND(N516&gt;1,(N516+$AE$3+O516)&lt;$B$3),$B$3-N516+1111111,".")</f>
        <v>.</v>
      </c>
      <c r="AF516" s="1" t="str">
        <f>IF(A516&gt;1,"Y","N")</f>
        <v>Y</v>
      </c>
      <c r="AG516" s="1" t="str">
        <f>IF(L516&gt;1,"Y","N")</f>
        <v>Y</v>
      </c>
      <c r="AH516" s="1" t="str">
        <f>IF(N516&gt;1,"Y","N")</f>
        <v>Y</v>
      </c>
      <c r="AI516" s="1" t="str">
        <f>IF(O516&gt;1,"Y","N")</f>
        <v>Y</v>
      </c>
      <c r="AJ516" s="1" t="str">
        <f>CONCATENATE(AF516,AG516,D516,AH516,AI516)</f>
        <v>YYxi6+xYY</v>
      </c>
    </row>
    <row r="517" spans="1:36" s="1" customFormat="1" x14ac:dyDescent="0.25">
      <c r="A517" s="31">
        <v>42182</v>
      </c>
      <c r="B517" s="24"/>
      <c r="C517" s="23" t="s">
        <v>880</v>
      </c>
      <c r="D517" s="22" t="s">
        <v>879</v>
      </c>
      <c r="E517" s="21">
        <v>0.12</v>
      </c>
      <c r="G517" s="20"/>
      <c r="H517" s="19">
        <f>E517/0.0411</f>
        <v>2.9197080291970803</v>
      </c>
      <c r="I517" s="32">
        <f>J517/100*4</f>
        <v>0.8</v>
      </c>
      <c r="J517" s="17">
        <v>20</v>
      </c>
      <c r="K517" s="16">
        <f>IF(J517&gt;1,J517-H517-I517,0)</f>
        <v>16.280291970802917</v>
      </c>
      <c r="L517" s="15">
        <v>42211</v>
      </c>
      <c r="M517" s="14"/>
      <c r="N517" s="29">
        <v>42854</v>
      </c>
      <c r="O517" s="12">
        <v>42856</v>
      </c>
      <c r="P517" s="11" t="s">
        <v>1945</v>
      </c>
      <c r="Q517" s="10" t="s">
        <v>4262</v>
      </c>
      <c r="R517" s="10" t="s">
        <v>4261</v>
      </c>
      <c r="S517" s="10" t="s">
        <v>4260</v>
      </c>
      <c r="T517" s="10"/>
      <c r="U517" s="9">
        <v>6798114586</v>
      </c>
      <c r="V517" s="8"/>
      <c r="W517" s="7">
        <v>658</v>
      </c>
      <c r="X517" s="4"/>
      <c r="Y517" s="6">
        <v>37</v>
      </c>
      <c r="Z517" s="5">
        <f>IF(Y517&gt;0,Y517-J517,".")</f>
        <v>17</v>
      </c>
      <c r="AA517" s="4">
        <f>IF(J517=0,H517,0)</f>
        <v>0</v>
      </c>
      <c r="AB517" s="4">
        <f>IF(L517=0,H517,0)</f>
        <v>0</v>
      </c>
      <c r="AC517" s="4"/>
      <c r="AD517" s="3"/>
      <c r="AE517" s="2" t="str">
        <f ca="1">IF(AND(N517&gt;1,(N517+$AE$3+O517)&lt;$B$3),$B$3-N517+1111111,".")</f>
        <v>.</v>
      </c>
      <c r="AF517" s="1" t="str">
        <f>IF(A517&gt;1,"Y","N")</f>
        <v>Y</v>
      </c>
      <c r="AG517" s="1" t="str">
        <f>IF(L517&gt;1,"Y","N")</f>
        <v>Y</v>
      </c>
      <c r="AH517" s="1" t="str">
        <f>IF(N517&gt;1,"Y","N")</f>
        <v>Y</v>
      </c>
      <c r="AI517" s="1" t="str">
        <f>IF(O517&gt;1,"Y","N")</f>
        <v>Y</v>
      </c>
      <c r="AJ517" s="1" t="str">
        <f>CONCATENATE(AF517,AG517,D517,AH517,AI517)</f>
        <v>YYx403xYY</v>
      </c>
    </row>
    <row r="518" spans="1:36" s="1" customFormat="1" x14ac:dyDescent="0.25">
      <c r="A518" s="28">
        <v>41992</v>
      </c>
      <c r="B518" s="27"/>
      <c r="C518" s="23" t="s">
        <v>1992</v>
      </c>
      <c r="D518" s="22" t="s">
        <v>1991</v>
      </c>
      <c r="E518" s="21">
        <v>0.29899999999999999</v>
      </c>
      <c r="G518" s="20"/>
      <c r="H518" s="19">
        <f>E518/0.042871</f>
        <v>6.9744116069137645</v>
      </c>
      <c r="I518" s="18">
        <f>J518/100*4</f>
        <v>0.8</v>
      </c>
      <c r="J518" s="17">
        <v>20</v>
      </c>
      <c r="K518" s="16">
        <f>IF(J518&gt;1,J518-H518-I518,0)</f>
        <v>12.225588393086234</v>
      </c>
      <c r="L518" s="15">
        <v>42019</v>
      </c>
      <c r="M518" s="14"/>
      <c r="N518" s="29">
        <v>42873</v>
      </c>
      <c r="O518" s="12">
        <v>42876</v>
      </c>
      <c r="P518" s="11" t="s">
        <v>3855</v>
      </c>
      <c r="Q518" s="10" t="s">
        <v>3858</v>
      </c>
      <c r="R518" s="10" t="s">
        <v>3857</v>
      </c>
      <c r="S518" s="10" t="s">
        <v>3856</v>
      </c>
      <c r="T518" s="10"/>
      <c r="U518" s="9">
        <v>6817066799</v>
      </c>
      <c r="V518" s="8"/>
      <c r="W518" s="7">
        <v>743</v>
      </c>
      <c r="X518" s="4"/>
      <c r="Y518" s="6">
        <v>37</v>
      </c>
      <c r="Z518" s="5">
        <f>IF(Y518&gt;0,Y518-J518,".")</f>
        <v>17</v>
      </c>
      <c r="AA518" s="4">
        <f>IF(J518=0,H518,0)</f>
        <v>0</v>
      </c>
      <c r="AB518" s="4">
        <f>IF(L518=0,H518,0)</f>
        <v>0</v>
      </c>
      <c r="AC518" s="4"/>
      <c r="AD518" s="3"/>
      <c r="AE518" s="2" t="str">
        <f ca="1">IF(AND(N518&gt;1,(N518+$AE$3+O518)&lt;$B$3),$B$3-N518+1111111,".")</f>
        <v>.</v>
      </c>
      <c r="AF518" s="1" t="str">
        <f>IF(A518&gt;1,"Y","N")</f>
        <v>Y</v>
      </c>
      <c r="AG518" s="1" t="str">
        <f>IF(L518&gt;1,"Y","N")</f>
        <v>Y</v>
      </c>
      <c r="AH518" s="1" t="str">
        <f>IF(N518&gt;1,"Y","N")</f>
        <v>Y</v>
      </c>
      <c r="AI518" s="1" t="str">
        <f>IF(O518&gt;1,"Y","N")</f>
        <v>Y</v>
      </c>
      <c r="AJ518" s="1" t="str">
        <f>CONCATENATE(AF518,AG518,D518,AH518,AI518)</f>
        <v>YYx240xYY</v>
      </c>
    </row>
    <row r="519" spans="1:36" s="1" customFormat="1" x14ac:dyDescent="0.25">
      <c r="A519" s="31">
        <v>42291</v>
      </c>
      <c r="B519" s="24"/>
      <c r="C519" s="23" t="s">
        <v>1651</v>
      </c>
      <c r="D519" s="22" t="s">
        <v>1650</v>
      </c>
      <c r="E519" s="21">
        <v>0.19800000000000001</v>
      </c>
      <c r="G519" s="20"/>
      <c r="H519" s="19">
        <f>E519/0.04198</f>
        <v>4.7165316817532155</v>
      </c>
      <c r="I519" s="32">
        <f>J519/100*4</f>
        <v>0.88</v>
      </c>
      <c r="J519" s="17">
        <v>22</v>
      </c>
      <c r="K519" s="16">
        <f>IF(J519&gt;1,J519-H519-I519,0)</f>
        <v>16.403468318246784</v>
      </c>
      <c r="L519" s="15">
        <v>42351</v>
      </c>
      <c r="M519" s="14"/>
      <c r="N519" s="29">
        <v>42884</v>
      </c>
      <c r="O519" s="12">
        <v>42884</v>
      </c>
      <c r="P519" s="11" t="s">
        <v>3686</v>
      </c>
      <c r="Q519" s="10" t="s">
        <v>3685</v>
      </c>
      <c r="R519" s="10" t="s">
        <v>3684</v>
      </c>
      <c r="S519" s="10" t="s">
        <v>3683</v>
      </c>
      <c r="T519" s="10"/>
      <c r="U519" s="9">
        <v>6836783002</v>
      </c>
      <c r="V519" s="8"/>
      <c r="W519" s="7">
        <v>780</v>
      </c>
      <c r="X519" s="4"/>
      <c r="Y519" s="6">
        <v>37</v>
      </c>
      <c r="Z519" s="5">
        <f>IF(Y519&gt;0,Y519-J519,".")</f>
        <v>15</v>
      </c>
      <c r="AA519" s="4">
        <f>IF(J519=0,H519,0)</f>
        <v>0</v>
      </c>
      <c r="AB519" s="4">
        <f>IF(L519=0,H519,0)</f>
        <v>0</v>
      </c>
      <c r="AC519" s="4"/>
      <c r="AD519" s="3"/>
      <c r="AE519" s="2" t="str">
        <f ca="1">IF(AND(N519&gt;1,(N519+$AE$3+O519)&lt;$B$3),$B$3-N519+1111111,".")</f>
        <v>.</v>
      </c>
      <c r="AF519" s="1" t="str">
        <f>IF(A519&gt;1,"Y","N")</f>
        <v>Y</v>
      </c>
      <c r="AG519" s="1" t="str">
        <f>IF(L519&gt;1,"Y","N")</f>
        <v>Y</v>
      </c>
      <c r="AH519" s="1" t="str">
        <f>IF(N519&gt;1,"Y","N")</f>
        <v>Y</v>
      </c>
      <c r="AI519" s="1" t="str">
        <f>IF(O519&gt;1,"Y","N")</f>
        <v>Y</v>
      </c>
      <c r="AJ519" s="1" t="str">
        <f>CONCATENATE(AF519,AG519,D519,AH519,AI519)</f>
        <v>YYx385xYY</v>
      </c>
    </row>
    <row r="520" spans="1:36" s="1" customFormat="1" x14ac:dyDescent="0.25">
      <c r="A520" s="28">
        <v>41154</v>
      </c>
      <c r="B520" s="27" t="s">
        <v>3452</v>
      </c>
      <c r="C520" s="23" t="s">
        <v>3451</v>
      </c>
      <c r="D520" s="22" t="s">
        <v>628</v>
      </c>
      <c r="E520" s="21">
        <v>0.83</v>
      </c>
      <c r="G520" s="20"/>
      <c r="H520" s="19">
        <f>E520/0.0485414</f>
        <v>17.098806379708869</v>
      </c>
      <c r="I520" s="18">
        <f>J520/100*4</f>
        <v>0.8</v>
      </c>
      <c r="J520" s="17">
        <v>20</v>
      </c>
      <c r="K520" s="16">
        <f>IF(J520&gt;1,J520-H520-I520,0)</f>
        <v>2.1011936202911317</v>
      </c>
      <c r="L520" s="15">
        <v>41170</v>
      </c>
      <c r="M520" s="14"/>
      <c r="N520" s="29">
        <v>42899</v>
      </c>
      <c r="O520" s="12">
        <v>42899</v>
      </c>
      <c r="P520" s="11" t="s">
        <v>3450</v>
      </c>
      <c r="Q520" s="10" t="s">
        <v>3449</v>
      </c>
      <c r="R520" s="10" t="s">
        <v>3448</v>
      </c>
      <c r="S520" s="10" t="s">
        <v>833</v>
      </c>
      <c r="T520" s="10"/>
      <c r="U520" s="9" t="s">
        <v>3447</v>
      </c>
      <c r="V520" s="8"/>
      <c r="W520" s="7">
        <v>838</v>
      </c>
      <c r="X520" s="4"/>
      <c r="Y520" s="6">
        <v>37</v>
      </c>
      <c r="Z520" s="5">
        <f>IF(Y520&gt;0,Y520-J520,".")</f>
        <v>17</v>
      </c>
      <c r="AA520" s="4">
        <f>IF(J520=0,H520,0)</f>
        <v>0</v>
      </c>
      <c r="AB520" s="4">
        <f>IF(L520=0,H520,0)</f>
        <v>0</v>
      </c>
      <c r="AC520" s="4"/>
      <c r="AD520" s="3"/>
      <c r="AE520" s="2" t="str">
        <f ca="1">IF(AND(N520&gt;1,(N520+$AE$3+O520)&lt;$B$3),$B$3-N520+1111111,".")</f>
        <v>.</v>
      </c>
      <c r="AF520" s="1" t="str">
        <f>IF(A520&gt;1,"Y","N")</f>
        <v>Y</v>
      </c>
      <c r="AG520" s="1" t="str">
        <f>IF(L520&gt;1,"Y","N")</f>
        <v>Y</v>
      </c>
      <c r="AH520" s="1" t="str">
        <f>IF(N520&gt;1,"Y","N")</f>
        <v>Y</v>
      </c>
      <c r="AI520" s="1" t="str">
        <f>IF(O520&gt;1,"Y","N")</f>
        <v>Y</v>
      </c>
      <c r="AJ520" s="1" t="str">
        <f>CONCATENATE(AF520,AG520,D520,AH520,AI520)</f>
        <v>YYx206xYY</v>
      </c>
    </row>
    <row r="521" spans="1:36" s="1" customFormat="1" x14ac:dyDescent="0.25">
      <c r="A521" s="28">
        <v>41307</v>
      </c>
      <c r="B521" s="27" t="s">
        <v>3166</v>
      </c>
      <c r="C521" s="23" t="s">
        <v>3165</v>
      </c>
      <c r="D521" s="22" t="s">
        <v>3164</v>
      </c>
      <c r="E521" s="21">
        <v>0.37330000000000002</v>
      </c>
      <c r="G521" s="20"/>
      <c r="H521" s="19">
        <f>E521/0.0489883</f>
        <v>7.6201868609443482</v>
      </c>
      <c r="I521" s="18">
        <f>J521/100*4</f>
        <v>0.8</v>
      </c>
      <c r="J521" s="17">
        <v>20</v>
      </c>
      <c r="K521" s="16">
        <f>IF(J521&gt;1,J521-H521-I521,0)</f>
        <v>11.579813139055652</v>
      </c>
      <c r="L521" s="15">
        <v>41334</v>
      </c>
      <c r="M521" s="14"/>
      <c r="N521" s="29">
        <v>42912</v>
      </c>
      <c r="O521" s="12">
        <v>42913</v>
      </c>
      <c r="P521" s="11" t="s">
        <v>3163</v>
      </c>
      <c r="Q521" s="10" t="s">
        <v>3162</v>
      </c>
      <c r="R521" s="10" t="s">
        <v>3161</v>
      </c>
      <c r="S521" s="10" t="s">
        <v>2349</v>
      </c>
      <c r="T521" s="10"/>
      <c r="U521" s="9" t="s">
        <v>3160</v>
      </c>
      <c r="V521" s="8"/>
      <c r="W521" s="7">
        <v>889</v>
      </c>
      <c r="X521" s="4"/>
      <c r="Y521" s="6">
        <v>37</v>
      </c>
      <c r="Z521" s="5">
        <f>IF(Y521&gt;0,Y521-J521,".")</f>
        <v>17</v>
      </c>
      <c r="AA521" s="4">
        <f>IF(J521=0,H521,0)</f>
        <v>0</v>
      </c>
      <c r="AB521" s="4">
        <f>IF(L521=0,H521,0)</f>
        <v>0</v>
      </c>
      <c r="AC521" s="4"/>
      <c r="AD521" s="3"/>
      <c r="AE521" s="2" t="str">
        <f ca="1">IF(AND(N521&gt;1,(N521+$AE$3+O521)&lt;$B$3),$B$3-N521+1111111,".")</f>
        <v>.</v>
      </c>
      <c r="AF521" s="1" t="str">
        <f>IF(A521&gt;1,"Y","N")</f>
        <v>Y</v>
      </c>
      <c r="AG521" s="1" t="str">
        <f>IF(L521&gt;1,"Y","N")</f>
        <v>Y</v>
      </c>
      <c r="AH521" s="1" t="str">
        <f>IF(N521&gt;1,"Y","N")</f>
        <v>Y</v>
      </c>
      <c r="AI521" s="1" t="str">
        <f>IF(O521&gt;1,"Y","N")</f>
        <v>Y</v>
      </c>
      <c r="AJ521" s="1" t="str">
        <f>CONCATENATE(AF521,AG521,D521,AH521,AI521)</f>
        <v>YYx15xYY</v>
      </c>
    </row>
    <row r="522" spans="1:36" s="1" customFormat="1" x14ac:dyDescent="0.25">
      <c r="A522" s="28">
        <v>41582</v>
      </c>
      <c r="B522" s="27" t="s">
        <v>2694</v>
      </c>
      <c r="C522" s="23" t="s">
        <v>3131</v>
      </c>
      <c r="D522" s="22" t="s">
        <v>652</v>
      </c>
      <c r="E522" s="21">
        <v>0.16900000000000001</v>
      </c>
      <c r="G522" s="20"/>
      <c r="H522" s="19">
        <f>E522/0.0502151</f>
        <v>3.3655215263934557</v>
      </c>
      <c r="I522" s="18">
        <f>J522/100*4</f>
        <v>0.84</v>
      </c>
      <c r="J522" s="17">
        <v>21</v>
      </c>
      <c r="K522" s="16">
        <f>IF(J522&gt;1,J522-H522-I522,0)</f>
        <v>16.794478473606546</v>
      </c>
      <c r="L522" s="15">
        <v>41607</v>
      </c>
      <c r="M522" s="14"/>
      <c r="N522" s="29">
        <v>42914</v>
      </c>
      <c r="O522" s="12">
        <v>42914</v>
      </c>
      <c r="P522" s="11" t="s">
        <v>3130</v>
      </c>
      <c r="Q522" s="10" t="s">
        <v>3133</v>
      </c>
      <c r="R522" s="10" t="s">
        <v>3132</v>
      </c>
      <c r="S522" s="10" t="s">
        <v>407</v>
      </c>
      <c r="T522" s="10"/>
      <c r="U522" s="9">
        <v>6865552680</v>
      </c>
      <c r="V522" s="8"/>
      <c r="W522" s="7">
        <v>898</v>
      </c>
      <c r="X522" s="4"/>
      <c r="Y522" s="6">
        <v>37</v>
      </c>
      <c r="Z522" s="5">
        <f>IF(Y522&gt;0,Y522-J522,".")</f>
        <v>16</v>
      </c>
      <c r="AA522" s="4">
        <f>IF(J522=0,H522,0)</f>
        <v>0</v>
      </c>
      <c r="AB522" s="4">
        <f>IF(L522=0,H522,0)</f>
        <v>0</v>
      </c>
      <c r="AC522" s="4"/>
      <c r="AD522" s="3"/>
      <c r="AE522" s="2" t="str">
        <f ca="1">IF(AND(N522&gt;1,(N522+$AE$3+O522)&lt;$B$3),$B$3-N522+1111111,".")</f>
        <v>.</v>
      </c>
      <c r="AF522" s="1" t="str">
        <f>IF(A522&gt;1,"Y","N")</f>
        <v>Y</v>
      </c>
      <c r="AG522" s="1" t="str">
        <f>IF(L522&gt;1,"Y","N")</f>
        <v>Y</v>
      </c>
      <c r="AH522" s="1" t="str">
        <f>IF(N522&gt;1,"Y","N")</f>
        <v>Y</v>
      </c>
      <c r="AI522" s="1" t="str">
        <f>IF(O522&gt;1,"Y","N")</f>
        <v>Y</v>
      </c>
      <c r="AJ522" s="1" t="str">
        <f>CONCATENATE(AF522,AG522,D522,AH522,AI522)</f>
        <v>YYx490xYY</v>
      </c>
    </row>
    <row r="523" spans="1:36" s="1" customFormat="1" x14ac:dyDescent="0.25">
      <c r="A523" s="31">
        <v>42182</v>
      </c>
      <c r="B523" s="24"/>
      <c r="C523" s="23" t="s">
        <v>880</v>
      </c>
      <c r="D523" s="22" t="s">
        <v>879</v>
      </c>
      <c r="E523" s="21">
        <v>0.12</v>
      </c>
      <c r="G523" s="20"/>
      <c r="H523" s="19">
        <f>E523/0.0411</f>
        <v>2.9197080291970803</v>
      </c>
      <c r="I523" s="32">
        <f>J523/100*4</f>
        <v>0.8</v>
      </c>
      <c r="J523" s="17">
        <v>20</v>
      </c>
      <c r="K523" s="16">
        <f>IF(J523&gt;1,J523-H523-I523,0)</f>
        <v>16.280291970802917</v>
      </c>
      <c r="L523" s="15">
        <v>42211</v>
      </c>
      <c r="M523" s="14"/>
      <c r="N523" s="29">
        <v>42917</v>
      </c>
      <c r="O523" s="12">
        <v>42918</v>
      </c>
      <c r="P523" s="11" t="s">
        <v>3050</v>
      </c>
      <c r="Q523" s="10" t="s">
        <v>3055</v>
      </c>
      <c r="R523" s="10" t="s">
        <v>3054</v>
      </c>
      <c r="S523" s="10" t="s">
        <v>3053</v>
      </c>
      <c r="T523" s="10"/>
      <c r="U523" s="9">
        <v>6870880265</v>
      </c>
      <c r="V523" s="8"/>
      <c r="W523" s="7">
        <v>912</v>
      </c>
      <c r="X523" s="4"/>
      <c r="Y523" s="6">
        <v>37</v>
      </c>
      <c r="Z523" s="5">
        <f>IF(Y523&gt;0,Y523-J523,".")</f>
        <v>17</v>
      </c>
      <c r="AA523" s="4">
        <f>IF(J523=0,H523,0)</f>
        <v>0</v>
      </c>
      <c r="AB523" s="4">
        <f>IF(L523=0,H523,0)</f>
        <v>0</v>
      </c>
      <c r="AC523" s="4"/>
      <c r="AD523" s="3"/>
      <c r="AE523" s="2" t="str">
        <f ca="1">IF(AND(N523&gt;1,(N523+$AE$3+O523)&lt;$B$3),$B$3-N523+1111111,".")</f>
        <v>.</v>
      </c>
      <c r="AF523" s="1" t="str">
        <f>IF(A523&gt;1,"Y","N")</f>
        <v>Y</v>
      </c>
      <c r="AG523" s="1" t="str">
        <f>IF(L523&gt;1,"Y","N")</f>
        <v>Y</v>
      </c>
      <c r="AH523" s="1" t="str">
        <f>IF(N523&gt;1,"Y","N")</f>
        <v>Y</v>
      </c>
      <c r="AI523" s="1" t="str">
        <f>IF(O523&gt;1,"Y","N")</f>
        <v>Y</v>
      </c>
      <c r="AJ523" s="1" t="str">
        <f>CONCATENATE(AF523,AG523,D523,AH523,AI523)</f>
        <v>YYx403xYY</v>
      </c>
    </row>
    <row r="524" spans="1:36" s="1" customFormat="1" x14ac:dyDescent="0.25">
      <c r="A524" s="28">
        <v>41563</v>
      </c>
      <c r="B524" s="27" t="s">
        <v>492</v>
      </c>
      <c r="C524" s="23" t="s">
        <v>3036</v>
      </c>
      <c r="D524" s="22" t="s">
        <v>38</v>
      </c>
      <c r="E524" s="21">
        <v>0.29899999999999999</v>
      </c>
      <c r="G524" s="20"/>
      <c r="H524" s="19">
        <f>E524/0.053</f>
        <v>5.6415094339622645</v>
      </c>
      <c r="I524" s="18">
        <f>J524/100*4</f>
        <v>0.88</v>
      </c>
      <c r="J524" s="17">
        <v>22</v>
      </c>
      <c r="K524" s="16">
        <f>IF(J524&gt;1,J524-H524-I524,0)</f>
        <v>15.478490566037737</v>
      </c>
      <c r="L524" s="15">
        <v>41574</v>
      </c>
      <c r="M524" s="14"/>
      <c r="N524" s="29">
        <v>42918</v>
      </c>
      <c r="O524" s="12">
        <v>42918</v>
      </c>
      <c r="P524" s="11" t="s">
        <v>3035</v>
      </c>
      <c r="Q524" s="10" t="s">
        <v>3034</v>
      </c>
      <c r="R524" s="10" t="s">
        <v>3033</v>
      </c>
      <c r="S524" s="10" t="s">
        <v>3032</v>
      </c>
      <c r="T524" s="10"/>
      <c r="U524" s="9">
        <v>6873575707</v>
      </c>
      <c r="V524" s="8"/>
      <c r="W524" s="7">
        <v>913</v>
      </c>
      <c r="X524" s="4"/>
      <c r="Y524" s="6">
        <v>37</v>
      </c>
      <c r="Z524" s="5">
        <f>IF(Y524&gt;0,Y524-J524,".")</f>
        <v>15</v>
      </c>
      <c r="AA524" s="4">
        <f>IF(J524=0,H524,0)</f>
        <v>0</v>
      </c>
      <c r="AB524" s="4">
        <f>IF(L524=0,H524,0)</f>
        <v>0</v>
      </c>
      <c r="AC524" s="4"/>
      <c r="AD524" s="3"/>
      <c r="AE524" s="2" t="str">
        <f ca="1">IF(AND(N524&gt;1,(N524+$AE$3+O524)&lt;$B$3),$B$3-N524+1111111,".")</f>
        <v>.</v>
      </c>
      <c r="AF524" s="1" t="str">
        <f>IF(A524&gt;1,"Y","N")</f>
        <v>Y</v>
      </c>
      <c r="AG524" s="1" t="str">
        <f>IF(L524&gt;1,"Y","N")</f>
        <v>Y</v>
      </c>
      <c r="AH524" s="1" t="str">
        <f>IF(N524&gt;1,"Y","N")</f>
        <v>Y</v>
      </c>
      <c r="AI524" s="1" t="str">
        <f>IF(O524&gt;1,"Y","N")</f>
        <v>Y</v>
      </c>
      <c r="AJ524" s="1" t="str">
        <f>CONCATENATE(AF524,AG524,D524,AH524,AI524)</f>
        <v>YYx446xYY</v>
      </c>
    </row>
    <row r="525" spans="1:36" s="1" customFormat="1" x14ac:dyDescent="0.25">
      <c r="A525" s="28">
        <v>41703</v>
      </c>
      <c r="B525" s="27" t="s">
        <v>2764</v>
      </c>
      <c r="C525" s="23" t="s">
        <v>2763</v>
      </c>
      <c r="D525" s="22" t="s">
        <v>2762</v>
      </c>
      <c r="E525" s="21">
        <v>0.1</v>
      </c>
      <c r="G525" s="20"/>
      <c r="H525" s="19">
        <f>E525/0.02888</f>
        <v>3.4626038781163437</v>
      </c>
      <c r="I525" s="18">
        <f>J525/100*4</f>
        <v>0.72</v>
      </c>
      <c r="J525" s="17">
        <v>18</v>
      </c>
      <c r="K525" s="16">
        <f>IF(J525&gt;1,J525-H525-I525,0)</f>
        <v>13.817396121883656</v>
      </c>
      <c r="L525" s="15">
        <v>41721</v>
      </c>
      <c r="M525" s="14"/>
      <c r="N525" s="29">
        <v>42936</v>
      </c>
      <c r="O525" s="12">
        <v>42940</v>
      </c>
      <c r="P525" s="11" t="s">
        <v>2761</v>
      </c>
      <c r="Q525" s="10" t="s">
        <v>2767</v>
      </c>
      <c r="R525" s="10" t="s">
        <v>2766</v>
      </c>
      <c r="S525" s="10" t="s">
        <v>2765</v>
      </c>
      <c r="T525" s="10"/>
      <c r="U525" s="9">
        <v>6897052070</v>
      </c>
      <c r="V525" s="8"/>
      <c r="W525" s="7">
        <v>977</v>
      </c>
      <c r="X525" s="4"/>
      <c r="Y525" s="6">
        <v>37</v>
      </c>
      <c r="Z525" s="5">
        <f>IF(Y525&gt;0,Y525-J525,".")</f>
        <v>19</v>
      </c>
      <c r="AA525" s="4">
        <f>IF(J525=0,H525,0)</f>
        <v>0</v>
      </c>
      <c r="AB525" s="4">
        <f>IF(L525=0,H525,0)</f>
        <v>0</v>
      </c>
      <c r="AC525" s="4"/>
      <c r="AD525" s="3"/>
      <c r="AE525" s="2" t="str">
        <f ca="1">IF(AND(N525&gt;1,(N525+$AE$3+O525)&lt;$B$3),$B$3-N525+1111111,".")</f>
        <v>.</v>
      </c>
      <c r="AF525" s="1" t="str">
        <f>IF(A525&gt;1,"Y","N")</f>
        <v>Y</v>
      </c>
      <c r="AG525" s="1" t="str">
        <f>IF(L525&gt;1,"Y","N")</f>
        <v>Y</v>
      </c>
      <c r="AH525" s="1" t="str">
        <f>IF(N525&gt;1,"Y","N")</f>
        <v>Y</v>
      </c>
      <c r="AI525" s="1" t="str">
        <f>IF(O525&gt;1,"Y","N")</f>
        <v>Y</v>
      </c>
      <c r="AJ525" s="1" t="str">
        <f>CONCATENATE(AF525,AG525,D525,AH525,AI525)</f>
        <v>YYx379xYY</v>
      </c>
    </row>
    <row r="526" spans="1:36" s="1" customFormat="1" x14ac:dyDescent="0.25">
      <c r="A526" s="31">
        <v>42363</v>
      </c>
      <c r="B526" s="24"/>
      <c r="C526" s="23" t="s">
        <v>1164</v>
      </c>
      <c r="D526" s="22" t="s">
        <v>1163</v>
      </c>
      <c r="E526" s="21">
        <v>0.189</v>
      </c>
      <c r="G526" s="20"/>
      <c r="H526" s="19">
        <f>E526/0.04032</f>
        <v>4.6875</v>
      </c>
      <c r="I526" s="32">
        <f>J526/100*4</f>
        <v>0.84</v>
      </c>
      <c r="J526" s="17">
        <v>21</v>
      </c>
      <c r="K526" s="16">
        <f>IF(J526&gt;1,J526-H526-I526,0)</f>
        <v>15.4725</v>
      </c>
      <c r="L526" s="15">
        <v>42392</v>
      </c>
      <c r="M526" s="14"/>
      <c r="N526" s="29">
        <v>42979</v>
      </c>
      <c r="O526" s="12">
        <v>42979</v>
      </c>
      <c r="P526" s="11" t="s">
        <v>2228</v>
      </c>
      <c r="Q526" s="10" t="s">
        <v>2230</v>
      </c>
      <c r="R526" s="10" t="s">
        <v>2229</v>
      </c>
      <c r="S526" s="10" t="s">
        <v>634</v>
      </c>
      <c r="T526" s="10"/>
      <c r="U526" s="9">
        <v>6910485724</v>
      </c>
      <c r="V526" s="8"/>
      <c r="W526" s="7">
        <v>1096</v>
      </c>
      <c r="X526" s="4"/>
      <c r="Y526" s="6">
        <v>37</v>
      </c>
      <c r="Z526" s="5">
        <f>IF(Y526&gt;0,Y526-J526,".")</f>
        <v>16</v>
      </c>
      <c r="AA526" s="4">
        <f>IF(J526=0,H526,0)</f>
        <v>0</v>
      </c>
      <c r="AB526" s="4">
        <f>IF(L526=0,H526,0)</f>
        <v>0</v>
      </c>
      <c r="AC526" s="4"/>
      <c r="AD526" s="3"/>
      <c r="AE526" s="2" t="str">
        <f ca="1">IF(AND(N526&gt;1,(N526+$AE$3+O526)&lt;$B$3),$B$3-N526+1111111,".")</f>
        <v>.</v>
      </c>
      <c r="AF526" s="1" t="str">
        <f>IF(A526&gt;1,"Y","N")</f>
        <v>Y</v>
      </c>
      <c r="AG526" s="1" t="str">
        <f>IF(L526&gt;1,"Y","N")</f>
        <v>Y</v>
      </c>
      <c r="AH526" s="1" t="str">
        <f>IF(N526&gt;1,"Y","N")</f>
        <v>Y</v>
      </c>
      <c r="AI526" s="1" t="str">
        <f>IF(O526&gt;1,"Y","N")</f>
        <v>Y</v>
      </c>
      <c r="AJ526" s="1" t="str">
        <f>CONCATENATE(AF526,AG526,D526,AH526,AI526)</f>
        <v>YYx399xYY</v>
      </c>
    </row>
    <row r="527" spans="1:36" s="1" customFormat="1" x14ac:dyDescent="0.25">
      <c r="A527" s="28">
        <v>41785</v>
      </c>
      <c r="B527" s="27" t="s">
        <v>1377</v>
      </c>
      <c r="C527" s="23" t="s">
        <v>1376</v>
      </c>
      <c r="D527" s="22" t="s">
        <v>1375</v>
      </c>
      <c r="E527" s="21">
        <v>0.1</v>
      </c>
      <c r="G527" s="20"/>
      <c r="H527" s="19">
        <f>E527/0.0283279</f>
        <v>3.5300887111293111</v>
      </c>
      <c r="I527" s="18">
        <f>J527/100*4</f>
        <v>0.76</v>
      </c>
      <c r="J527" s="17">
        <v>19</v>
      </c>
      <c r="K527" s="16">
        <f>IF(J527&gt;1,J527-H527-I527,0)</f>
        <v>14.709911288870689</v>
      </c>
      <c r="L527" s="15">
        <v>41805</v>
      </c>
      <c r="M527" s="14"/>
      <c r="N527" s="29">
        <v>43034</v>
      </c>
      <c r="O527" s="12">
        <v>43037</v>
      </c>
      <c r="P527" s="11" t="s">
        <v>1374</v>
      </c>
      <c r="Q527" s="10" t="s">
        <v>1380</v>
      </c>
      <c r="R527" s="10" t="s">
        <v>1379</v>
      </c>
      <c r="S527" s="10" t="s">
        <v>1378</v>
      </c>
      <c r="T527" s="10"/>
      <c r="U527" s="9">
        <v>6916039533</v>
      </c>
      <c r="V527" s="8"/>
      <c r="W527" s="7">
        <v>1268</v>
      </c>
      <c r="X527" s="4"/>
      <c r="Y527" s="6">
        <v>37</v>
      </c>
      <c r="Z527" s="5">
        <f>IF(Y527&gt;0,Y527-J527,".")</f>
        <v>18</v>
      </c>
      <c r="AA527" s="4">
        <f>IF(J527=0,H527,0)</f>
        <v>0</v>
      </c>
      <c r="AB527" s="4">
        <f>IF(L527=0,H527,0)</f>
        <v>0</v>
      </c>
      <c r="AC527" s="4"/>
      <c r="AD527" s="3"/>
      <c r="AE527" s="2" t="str">
        <f ca="1">IF(AND(N527&gt;1,(N527+$AE$3+O527)&lt;$B$3),$B$3-N527+1111111,".")</f>
        <v>.</v>
      </c>
      <c r="AF527" s="1" t="str">
        <f>IF(A527&gt;1,"Y","N")</f>
        <v>Y</v>
      </c>
      <c r="AG527" s="1" t="str">
        <f>IF(L527&gt;1,"Y","N")</f>
        <v>Y</v>
      </c>
      <c r="AH527" s="1" t="str">
        <f>IF(N527&gt;1,"Y","N")</f>
        <v>Y</v>
      </c>
      <c r="AI527" s="1" t="str">
        <f>IF(O527&gt;1,"Y","N")</f>
        <v>Y</v>
      </c>
      <c r="AJ527" s="1" t="str">
        <f>CONCATENATE(AF527,AG527,D527,AH527,AI527)</f>
        <v>YYx329xYY</v>
      </c>
    </row>
    <row r="528" spans="1:36" s="1" customFormat="1" x14ac:dyDescent="0.25">
      <c r="A528" s="31">
        <v>42387</v>
      </c>
      <c r="B528" s="24"/>
      <c r="C528" s="23" t="s">
        <v>376</v>
      </c>
      <c r="D528" s="22" t="s">
        <v>375</v>
      </c>
      <c r="E528" s="21">
        <v>0.37</v>
      </c>
      <c r="G528" s="20"/>
      <c r="H528" s="19">
        <f>E528/0.0405</f>
        <v>9.1358024691358022</v>
      </c>
      <c r="I528" s="32">
        <f>J528/100*4</f>
        <v>1.48</v>
      </c>
      <c r="J528" s="17">
        <v>37</v>
      </c>
      <c r="K528" s="16">
        <f>IF(J528&gt;1,J528-H528-I528,0)</f>
        <v>26.384197530864196</v>
      </c>
      <c r="L528" s="15">
        <v>42416</v>
      </c>
      <c r="M528" s="14"/>
      <c r="N528" s="29">
        <v>43082</v>
      </c>
      <c r="O528" s="12">
        <v>43082</v>
      </c>
      <c r="P528" s="11" t="s">
        <v>374</v>
      </c>
      <c r="Q528" s="10"/>
      <c r="R528" s="10"/>
      <c r="S528" s="10"/>
      <c r="T528" s="10"/>
      <c r="U528" s="9"/>
      <c r="V528" s="8"/>
      <c r="W528" s="7">
        <v>1460</v>
      </c>
      <c r="X528" s="4"/>
      <c r="Y528" s="6">
        <v>37</v>
      </c>
      <c r="Z528" s="5">
        <f>IF(Y528&gt;0,Y528-J528,".")</f>
        <v>0</v>
      </c>
      <c r="AA528" s="4">
        <f>IF(J528=0,H528,0)</f>
        <v>0</v>
      </c>
      <c r="AB528" s="4">
        <f>IF(L528=0,H528,0)</f>
        <v>0</v>
      </c>
      <c r="AC528" s="4"/>
      <c r="AD528" s="3"/>
      <c r="AE528" s="2" t="str">
        <f ca="1">IF(AND(N528&gt;1,(N528+$AE$3+O528)&lt;$B$3),$B$3-N528+1111111,".")</f>
        <v>.</v>
      </c>
      <c r="AF528" s="1" t="str">
        <f>IF(A528&gt;1,"Y","N")</f>
        <v>Y</v>
      </c>
      <c r="AG528" s="1" t="str">
        <f>IF(L528&gt;1,"Y","N")</f>
        <v>Y</v>
      </c>
      <c r="AH528" s="1" t="str">
        <f>IF(N528&gt;1,"Y","N")</f>
        <v>Y</v>
      </c>
      <c r="AI528" s="1" t="str">
        <f>IF(O528&gt;1,"Y","N")</f>
        <v>Y</v>
      </c>
      <c r="AJ528" s="1" t="str">
        <f>CONCATENATE(AF528,AG528,D528,AH528,AI528)</f>
        <v>YYx536xYY</v>
      </c>
    </row>
    <row r="529" spans="1:36" s="1" customFormat="1" x14ac:dyDescent="0.25">
      <c r="A529" s="31">
        <v>42291</v>
      </c>
      <c r="B529" s="24" t="s">
        <v>7024</v>
      </c>
      <c r="C529" s="23" t="s">
        <v>1651</v>
      </c>
      <c r="D529" s="22" t="s">
        <v>1650</v>
      </c>
      <c r="E529" s="21">
        <v>0.19800000000000001</v>
      </c>
      <c r="G529" s="20"/>
      <c r="H529" s="19">
        <f>E529/0.04198</f>
        <v>4.7165316817532155</v>
      </c>
      <c r="I529" s="32">
        <f>J529/100*4</f>
        <v>0.88</v>
      </c>
      <c r="J529" s="17">
        <v>22</v>
      </c>
      <c r="K529" s="16">
        <f>IF(J529&gt;1,J529-H529-I529,0)</f>
        <v>16.403468318246784</v>
      </c>
      <c r="L529" s="15">
        <v>42351</v>
      </c>
      <c r="M529" s="14"/>
      <c r="N529" s="29">
        <v>42736</v>
      </c>
      <c r="O529" s="12">
        <v>42736</v>
      </c>
      <c r="P529" s="11" t="s">
        <v>7021</v>
      </c>
      <c r="Q529" s="10" t="s">
        <v>7023</v>
      </c>
      <c r="R529" s="10" t="s">
        <v>7022</v>
      </c>
      <c r="S529" s="10" t="s">
        <v>2436</v>
      </c>
      <c r="T529" s="10"/>
      <c r="U529" s="9">
        <v>6665164839</v>
      </c>
      <c r="V529" s="8"/>
      <c r="W529" s="7">
        <v>7</v>
      </c>
      <c r="X529" s="4"/>
      <c r="Y529" s="6">
        <v>38</v>
      </c>
      <c r="Z529" s="5">
        <f>IF(Y529&gt;0,Y529-J529,".")</f>
        <v>16</v>
      </c>
      <c r="AA529" s="4">
        <f>IF(J529=0,H529,0)</f>
        <v>0</v>
      </c>
      <c r="AB529" s="4">
        <f>IF(L529=0,H529,0)</f>
        <v>0</v>
      </c>
      <c r="AC529" s="4"/>
      <c r="AD529" s="3"/>
      <c r="AE529" s="2" t="str">
        <f ca="1">IF(AND(N529&gt;1,(N529+$AE$3+O529)&lt;$B$3),$B$3-N529+1111111,".")</f>
        <v>.</v>
      </c>
      <c r="AF529" s="1" t="str">
        <f>IF(A529&gt;1,"Y","N")</f>
        <v>Y</v>
      </c>
      <c r="AG529" s="1" t="str">
        <f>IF(L529&gt;1,"Y","N")</f>
        <v>Y</v>
      </c>
      <c r="AH529" s="1" t="str">
        <f>IF(N529&gt;1,"Y","N")</f>
        <v>Y</v>
      </c>
      <c r="AI529" s="1" t="str">
        <f>IF(O529&gt;1,"Y","N")</f>
        <v>Y</v>
      </c>
      <c r="AJ529" s="1" t="str">
        <f>CONCATENATE(AF529,AG529,D529,AH529,AI529)</f>
        <v>YYx385xYY</v>
      </c>
    </row>
    <row r="530" spans="1:36" s="1" customFormat="1" x14ac:dyDescent="0.25">
      <c r="A530" s="28">
        <v>41969</v>
      </c>
      <c r="B530" s="24"/>
      <c r="C530" s="23" t="s">
        <v>1230</v>
      </c>
      <c r="D530" s="22" t="s">
        <v>613</v>
      </c>
      <c r="E530" s="21">
        <v>0.17499999999999999</v>
      </c>
      <c r="G530" s="20"/>
      <c r="H530" s="19">
        <f>E530/0.0275525</f>
        <v>6.351510752200344</v>
      </c>
      <c r="I530" s="18">
        <f>J530/100*4</f>
        <v>0.76</v>
      </c>
      <c r="J530" s="17">
        <v>19</v>
      </c>
      <c r="K530" s="16">
        <f>IF(J530&gt;1,J530-H530-I530,0)</f>
        <v>11.888489247799656</v>
      </c>
      <c r="L530" s="15">
        <v>41980</v>
      </c>
      <c r="M530" s="14"/>
      <c r="N530" s="29">
        <v>42738</v>
      </c>
      <c r="O530" s="12">
        <v>42738</v>
      </c>
      <c r="P530" s="11" t="s">
        <v>6980</v>
      </c>
      <c r="Q530" s="10" t="s">
        <v>6985</v>
      </c>
      <c r="R530" s="10" t="s">
        <v>6984</v>
      </c>
      <c r="S530" s="10" t="s">
        <v>1065</v>
      </c>
      <c r="T530" s="10"/>
      <c r="U530" s="9">
        <v>6665221652</v>
      </c>
      <c r="V530" s="8"/>
      <c r="W530" s="7">
        <v>24</v>
      </c>
      <c r="X530" s="4"/>
      <c r="Y530" s="6">
        <v>38</v>
      </c>
      <c r="Z530" s="5">
        <f>IF(Y530&gt;0,Y530-J530,".")</f>
        <v>19</v>
      </c>
      <c r="AA530" s="4">
        <f>IF(J530=0,H530,0)</f>
        <v>0</v>
      </c>
      <c r="AB530" s="4">
        <f>IF(L530=0,H530,0)</f>
        <v>0</v>
      </c>
      <c r="AC530" s="4"/>
      <c r="AD530" s="3"/>
      <c r="AE530" s="2" t="str">
        <f ca="1">IF(AND(N530&gt;1,(N530+$AE$3+O530)&lt;$B$3),$B$3-N530+1111111,".")</f>
        <v>.</v>
      </c>
      <c r="AF530" s="1" t="str">
        <f>IF(A530&gt;1,"Y","N")</f>
        <v>Y</v>
      </c>
      <c r="AG530" s="1" t="str">
        <f>IF(L530&gt;1,"Y","N")</f>
        <v>Y</v>
      </c>
      <c r="AH530" s="1" t="str">
        <f>IF(N530&gt;1,"Y","N")</f>
        <v>Y</v>
      </c>
      <c r="AI530" s="1" t="str">
        <f>IF(O530&gt;1,"Y","N")</f>
        <v>Y</v>
      </c>
      <c r="AJ530" s="1" t="str">
        <f>CONCATENATE(AF530,AG530,D530,AH530,AI530)</f>
        <v>YYx410xYY</v>
      </c>
    </row>
    <row r="531" spans="1:36" s="1" customFormat="1" x14ac:dyDescent="0.25">
      <c r="A531" s="31">
        <v>42254</v>
      </c>
      <c r="B531" s="24"/>
      <c r="C531" s="23" t="s">
        <v>6697</v>
      </c>
      <c r="D531" s="22" t="s">
        <v>6696</v>
      </c>
      <c r="E531" s="21">
        <v>0.39600000000000002</v>
      </c>
      <c r="G531" s="20"/>
      <c r="H531" s="19">
        <f>E531/0.04165</f>
        <v>9.5078031212485001</v>
      </c>
      <c r="I531" s="32">
        <f>J531/100*4</f>
        <v>0.88</v>
      </c>
      <c r="J531" s="17">
        <v>22</v>
      </c>
      <c r="K531" s="16">
        <f>IF(J531&gt;1,J531-H531-I531,0)</f>
        <v>11.612196878751499</v>
      </c>
      <c r="L531" s="15">
        <v>42290</v>
      </c>
      <c r="M531" s="14"/>
      <c r="N531" s="29">
        <v>42747</v>
      </c>
      <c r="O531" s="12">
        <v>42748</v>
      </c>
      <c r="P531" s="11" t="s">
        <v>6695</v>
      </c>
      <c r="Q531" s="10" t="s">
        <v>6700</v>
      </c>
      <c r="R531" s="10" t="s">
        <v>6699</v>
      </c>
      <c r="S531" s="10" t="s">
        <v>6698</v>
      </c>
      <c r="T531" s="10"/>
      <c r="U531" s="9">
        <v>6674331737</v>
      </c>
      <c r="V531" s="8"/>
      <c r="W531" s="7">
        <v>91</v>
      </c>
      <c r="X531" s="4"/>
      <c r="Y531" s="6">
        <v>38</v>
      </c>
      <c r="Z531" s="5">
        <f>IF(Y531&gt;0,Y531-J531,".")</f>
        <v>16</v>
      </c>
      <c r="AA531" s="4">
        <f>IF(J531=0,H531,0)</f>
        <v>0</v>
      </c>
      <c r="AB531" s="4">
        <f>IF(L531=0,H531,0)</f>
        <v>0</v>
      </c>
      <c r="AC531" s="4"/>
      <c r="AD531" s="3"/>
      <c r="AE531" s="2" t="str">
        <f ca="1">IF(AND(N531&gt;1,(N531+$AE$3+O531)&lt;$B$3),$B$3-N531+1111111,".")</f>
        <v>.</v>
      </c>
      <c r="AF531" s="1" t="str">
        <f>IF(A531&gt;1,"Y","N")</f>
        <v>Y</v>
      </c>
      <c r="AG531" s="1" t="str">
        <f>IF(L531&gt;1,"Y","N")</f>
        <v>Y</v>
      </c>
      <c r="AH531" s="1" t="str">
        <f>IF(N531&gt;1,"Y","N")</f>
        <v>Y</v>
      </c>
      <c r="AI531" s="1" t="str">
        <f>IF(O531&gt;1,"Y","N")</f>
        <v>Y</v>
      </c>
      <c r="AJ531" s="1" t="str">
        <f>CONCATENATE(AF531,AG531,D531,AH531,AI531)</f>
        <v>YYxrs2xYY</v>
      </c>
    </row>
    <row r="532" spans="1:36" s="1" customFormat="1" x14ac:dyDescent="0.25">
      <c r="A532" s="31">
        <v>42028</v>
      </c>
      <c r="B532" s="27"/>
      <c r="C532" s="23" t="s">
        <v>6567</v>
      </c>
      <c r="D532" s="22" t="s">
        <v>6566</v>
      </c>
      <c r="E532" s="21">
        <v>0.25</v>
      </c>
      <c r="G532" s="20"/>
      <c r="H532" s="19">
        <f>E532/0.04111</f>
        <v>6.0812454390659205</v>
      </c>
      <c r="I532" s="18">
        <f>J532/100*4</f>
        <v>0.84</v>
      </c>
      <c r="J532" s="17">
        <v>21</v>
      </c>
      <c r="K532" s="16">
        <f>IF(J532&gt;1,J532-H532-I532,0)</f>
        <v>14.07875456093408</v>
      </c>
      <c r="L532" s="15">
        <v>42068</v>
      </c>
      <c r="M532" s="14"/>
      <c r="N532" s="29">
        <v>42752</v>
      </c>
      <c r="O532" s="12">
        <v>42752</v>
      </c>
      <c r="P532" s="11" t="s">
        <v>6565</v>
      </c>
      <c r="Q532" s="10" t="s">
        <v>6564</v>
      </c>
      <c r="R532" s="10" t="s">
        <v>6563</v>
      </c>
      <c r="S532" s="10" t="s">
        <v>6562</v>
      </c>
      <c r="T532" s="10"/>
      <c r="U532" s="9">
        <v>6682657805</v>
      </c>
      <c r="V532" s="8"/>
      <c r="W532" s="7">
        <v>116</v>
      </c>
      <c r="X532" s="4"/>
      <c r="Y532" s="6">
        <v>38</v>
      </c>
      <c r="Z532" s="5">
        <f>IF(Y532&gt;0,Y532-J532,".")</f>
        <v>17</v>
      </c>
      <c r="AA532" s="4">
        <f>IF(J532=0,H532,0)</f>
        <v>0</v>
      </c>
      <c r="AB532" s="4">
        <f>IF(L532=0,H532,0)</f>
        <v>0</v>
      </c>
      <c r="AC532" s="4"/>
      <c r="AD532" s="3"/>
      <c r="AE532" s="2" t="str">
        <f ca="1">IF(AND(N532&gt;1,(N532+$AE$3+O532)&lt;$B$3),$B$3-N532+1111111,".")</f>
        <v>.</v>
      </c>
      <c r="AF532" s="1" t="str">
        <f>IF(A532&gt;1,"Y","N")</f>
        <v>Y</v>
      </c>
      <c r="AG532" s="1" t="str">
        <f>IF(L532&gt;1,"Y","N")</f>
        <v>Y</v>
      </c>
      <c r="AH532" s="1" t="str">
        <f>IF(N532&gt;1,"Y","N")</f>
        <v>Y</v>
      </c>
      <c r="AI532" s="1" t="str">
        <f>IF(O532&gt;1,"Y","N")</f>
        <v>Y</v>
      </c>
      <c r="AJ532" s="1" t="str">
        <f>CONCATENATE(AF532,AG532,D532,AH532,AI532)</f>
        <v>YYx447xYY</v>
      </c>
    </row>
    <row r="533" spans="1:36" s="1" customFormat="1" x14ac:dyDescent="0.25">
      <c r="A533" s="28">
        <v>41646</v>
      </c>
      <c r="B533" s="27"/>
      <c r="C533" s="23" t="s">
        <v>4568</v>
      </c>
      <c r="D533" s="22" t="s">
        <v>278</v>
      </c>
      <c r="E533" s="21">
        <v>0.6</v>
      </c>
      <c r="G533" s="20"/>
      <c r="H533" s="19">
        <f>E533/0.0475</f>
        <v>12.631578947368421</v>
      </c>
      <c r="I533" s="18">
        <f>J533/100*4</f>
        <v>1.52</v>
      </c>
      <c r="J533" s="17">
        <v>38</v>
      </c>
      <c r="K533" s="16">
        <f>IF(J533&gt;1,J533-H533-I533,0)</f>
        <v>23.848421052631579</v>
      </c>
      <c r="L533" s="15">
        <v>41688</v>
      </c>
      <c r="M533" s="14"/>
      <c r="N533" s="29">
        <v>42757</v>
      </c>
      <c r="O533" s="12">
        <v>42758</v>
      </c>
      <c r="P533" s="11" t="s">
        <v>4588</v>
      </c>
      <c r="Q533" s="10"/>
      <c r="R533" s="10"/>
      <c r="S533" s="10"/>
      <c r="T533" s="10"/>
      <c r="U533" s="9">
        <v>6684465325</v>
      </c>
      <c r="V533" s="8"/>
      <c r="W533" s="7">
        <v>145</v>
      </c>
      <c r="X533" s="4"/>
      <c r="Y533" s="6">
        <v>38</v>
      </c>
      <c r="Z533" s="5">
        <f>IF(Y533&gt;0,Y533-J533,".")</f>
        <v>0</v>
      </c>
      <c r="AA533" s="4">
        <f>IF(J533=0,H533,0)</f>
        <v>0</v>
      </c>
      <c r="AB533" s="4">
        <f>IF(L533=0,H533,0)</f>
        <v>0</v>
      </c>
      <c r="AC533" s="4"/>
      <c r="AD533" s="3"/>
      <c r="AE533" s="2" t="str">
        <f ca="1">IF(AND(N533&gt;1,(N533+$AE$3+O533)&lt;$B$3),$B$3-N533+1111111,".")</f>
        <v>.</v>
      </c>
      <c r="AF533" s="1" t="str">
        <f>IF(A533&gt;1,"Y","N")</f>
        <v>Y</v>
      </c>
      <c r="AG533" s="1" t="str">
        <f>IF(L533&gt;1,"Y","N")</f>
        <v>Y</v>
      </c>
      <c r="AH533" s="1" t="str">
        <f>IF(N533&gt;1,"Y","N")</f>
        <v>Y</v>
      </c>
      <c r="AI533" s="1" t="str">
        <f>IF(O533&gt;1,"Y","N")</f>
        <v>Y</v>
      </c>
      <c r="AJ533" s="1" t="str">
        <f>CONCATENATE(AF533,AG533,D533,AH533,AI533)</f>
        <v>YYx8xYY</v>
      </c>
    </row>
    <row r="534" spans="1:36" s="1" customFormat="1" x14ac:dyDescent="0.25">
      <c r="A534" s="31">
        <v>42250</v>
      </c>
      <c r="B534" s="24"/>
      <c r="C534" s="23" t="s">
        <v>2163</v>
      </c>
      <c r="D534" s="22" t="s">
        <v>2162</v>
      </c>
      <c r="E534" s="21">
        <v>0.19800000000000001</v>
      </c>
      <c r="G534" s="20"/>
      <c r="H534" s="19">
        <f>E534/0.04165</f>
        <v>4.7539015606242501</v>
      </c>
      <c r="I534" s="32">
        <f>J534/100*4</f>
        <v>0.88</v>
      </c>
      <c r="J534" s="17">
        <v>22</v>
      </c>
      <c r="K534" s="16">
        <f>IF(J534&gt;1,J534-H534-I534,0)</f>
        <v>16.366098439375751</v>
      </c>
      <c r="L534" s="15">
        <v>42281</v>
      </c>
      <c r="M534" s="14"/>
      <c r="N534" s="29">
        <v>42759</v>
      </c>
      <c r="O534" s="12">
        <v>42759</v>
      </c>
      <c r="P534" s="11" t="s">
        <v>6420</v>
      </c>
      <c r="Q534" s="10" t="s">
        <v>6423</v>
      </c>
      <c r="R534" s="10" t="s">
        <v>6422</v>
      </c>
      <c r="S534" s="10" t="s">
        <v>6421</v>
      </c>
      <c r="T534" s="10"/>
      <c r="U534" s="9">
        <v>6685948425</v>
      </c>
      <c r="V534" s="8"/>
      <c r="W534" s="7">
        <v>150</v>
      </c>
      <c r="X534" s="4"/>
      <c r="Y534" s="6">
        <v>38</v>
      </c>
      <c r="Z534" s="5">
        <f>IF(Y534&gt;0,Y534-J534,".")</f>
        <v>16</v>
      </c>
      <c r="AA534" s="4">
        <f>IF(J534=0,H534,0)</f>
        <v>0</v>
      </c>
      <c r="AB534" s="4">
        <f>IF(L534=0,H534,0)</f>
        <v>0</v>
      </c>
      <c r="AC534" s="4"/>
      <c r="AD534" s="3"/>
      <c r="AE534" s="2" t="str">
        <f ca="1">IF(AND(N534&gt;1,(N534+$AE$3+O534)&lt;$B$3),$B$3-N534+1111111,".")</f>
        <v>.</v>
      </c>
      <c r="AF534" s="1" t="str">
        <f>IF(A534&gt;1,"Y","N")</f>
        <v>Y</v>
      </c>
      <c r="AG534" s="1" t="str">
        <f>IF(L534&gt;1,"Y","N")</f>
        <v>Y</v>
      </c>
      <c r="AH534" s="1" t="str">
        <f>IF(N534&gt;1,"Y","N")</f>
        <v>Y</v>
      </c>
      <c r="AI534" s="1" t="str">
        <f>IF(O534&gt;1,"Y","N")</f>
        <v>Y</v>
      </c>
      <c r="AJ534" s="1" t="str">
        <f>CONCATENATE(AF534,AG534,D534,AH534,AI534)</f>
        <v>YYx231xYY</v>
      </c>
    </row>
    <row r="535" spans="1:36" s="1" customFormat="1" x14ac:dyDescent="0.25">
      <c r="A535" s="31">
        <v>42472</v>
      </c>
      <c r="B535" s="24"/>
      <c r="C535" s="23" t="s">
        <v>3941</v>
      </c>
      <c r="D535" s="22" t="s">
        <v>3940</v>
      </c>
      <c r="E535" s="21">
        <v>0.152</v>
      </c>
      <c r="G535" s="20"/>
      <c r="H535" s="19">
        <f>E535/0.042177</f>
        <v>3.6038599236550728</v>
      </c>
      <c r="I535" s="32">
        <f>J535/100*4</f>
        <v>0.8</v>
      </c>
      <c r="J535" s="17">
        <v>20</v>
      </c>
      <c r="K535" s="16">
        <f>IF(J535&gt;1,J535-H535-I535,0)</f>
        <v>15.596140076344927</v>
      </c>
      <c r="L535" s="15">
        <v>42498</v>
      </c>
      <c r="M535" s="14"/>
      <c r="N535" s="29">
        <v>42760</v>
      </c>
      <c r="O535" s="12">
        <v>42761</v>
      </c>
      <c r="P535" s="11" t="s">
        <v>6384</v>
      </c>
      <c r="Q535" s="10" t="s">
        <v>6387</v>
      </c>
      <c r="R535" s="10" t="s">
        <v>6386</v>
      </c>
      <c r="S535" s="10" t="s">
        <v>6385</v>
      </c>
      <c r="T535" s="10"/>
      <c r="U535" s="9">
        <v>6690951126</v>
      </c>
      <c r="V535" s="8"/>
      <c r="W535" s="7">
        <v>162</v>
      </c>
      <c r="X535" s="4"/>
      <c r="Y535" s="6">
        <v>38</v>
      </c>
      <c r="Z535" s="5">
        <f>IF(Y535&gt;0,Y535-J535,".")</f>
        <v>18</v>
      </c>
      <c r="AA535" s="4">
        <f>IF(J535=0,H535,0)</f>
        <v>0</v>
      </c>
      <c r="AB535" s="4">
        <f>IF(L535=0,H535,0)</f>
        <v>0</v>
      </c>
      <c r="AC535" s="4"/>
      <c r="AD535" s="3"/>
      <c r="AE535" s="2" t="str">
        <f ca="1">IF(AND(N535&gt;1,(N535+$AE$3+O535)&lt;$B$3),$B$3-N535+1111111,".")</f>
        <v>.</v>
      </c>
      <c r="AF535" s="1" t="str">
        <f>IF(A535&gt;1,"Y","N")</f>
        <v>Y</v>
      </c>
      <c r="AG535" s="1" t="str">
        <f>IF(L535&gt;1,"Y","N")</f>
        <v>Y</v>
      </c>
      <c r="AH535" s="1" t="str">
        <f>IF(N535&gt;1,"Y","N")</f>
        <v>Y</v>
      </c>
      <c r="AI535" s="1" t="str">
        <f>IF(O535&gt;1,"Y","N")</f>
        <v>Y</v>
      </c>
      <c r="AJ535" s="1" t="str">
        <f>CONCATENATE(AF535,AG535,D535,AH535,AI535)</f>
        <v>YYx208xYY</v>
      </c>
    </row>
    <row r="536" spans="1:36" s="1" customFormat="1" x14ac:dyDescent="0.25">
      <c r="A536" s="28">
        <v>41827</v>
      </c>
      <c r="B536" s="27"/>
      <c r="C536" s="23" t="s">
        <v>139</v>
      </c>
      <c r="D536" s="22" t="s">
        <v>138</v>
      </c>
      <c r="E536" s="21">
        <v>0.81</v>
      </c>
      <c r="G536" s="20"/>
      <c r="H536" s="19">
        <f>E536/0.0475246</f>
        <v>17.043804682206691</v>
      </c>
      <c r="I536" s="18">
        <f>J536/100*4</f>
        <v>1.52</v>
      </c>
      <c r="J536" s="17">
        <v>38</v>
      </c>
      <c r="K536" s="16">
        <f>IF(J536&gt;1,J536-H536-I536,0)</f>
        <v>19.43619531779331</v>
      </c>
      <c r="L536" s="15">
        <v>41844</v>
      </c>
      <c r="M536" s="14"/>
      <c r="N536" s="29">
        <v>42768</v>
      </c>
      <c r="O536" s="12">
        <v>42768</v>
      </c>
      <c r="P536" s="11" t="s">
        <v>5986</v>
      </c>
      <c r="Q536" s="10"/>
      <c r="R536" s="10"/>
      <c r="S536" s="10"/>
      <c r="T536" s="10"/>
      <c r="U536" s="9">
        <v>6700385607</v>
      </c>
      <c r="V536" s="8"/>
      <c r="W536" s="7">
        <v>199</v>
      </c>
      <c r="X536" s="4"/>
      <c r="Y536" s="6">
        <v>38</v>
      </c>
      <c r="Z536" s="5">
        <f>IF(Y536&gt;0,Y536-J536,".")</f>
        <v>0</v>
      </c>
      <c r="AA536" s="4">
        <f>IF(J536=0,H536,0)</f>
        <v>0</v>
      </c>
      <c r="AB536" s="4">
        <f>IF(L536=0,H536,0)</f>
        <v>0</v>
      </c>
      <c r="AC536" s="4"/>
      <c r="AD536" s="3"/>
      <c r="AE536" s="2" t="str">
        <f ca="1">IF(AND(N536&gt;1,(N536+$AE$3+O536)&lt;$B$3),$B$3-N536+1111111,".")</f>
        <v>.</v>
      </c>
      <c r="AF536" s="1" t="str">
        <f>IF(A536&gt;1,"Y","N")</f>
        <v>Y</v>
      </c>
      <c r="AG536" s="1" t="str">
        <f>IF(L536&gt;1,"Y","N")</f>
        <v>Y</v>
      </c>
      <c r="AH536" s="1" t="str">
        <f>IF(N536&gt;1,"Y","N")</f>
        <v>Y</v>
      </c>
      <c r="AI536" s="1" t="str">
        <f>IF(O536&gt;1,"Y","N")</f>
        <v>Y</v>
      </c>
      <c r="AJ536" s="1" t="str">
        <f>CONCATENATE(AF536,AG536,D536,AH536,AI536)</f>
        <v>YYx343xYY</v>
      </c>
    </row>
    <row r="537" spans="1:36" s="1" customFormat="1" x14ac:dyDescent="0.25">
      <c r="A537" s="28">
        <v>41827</v>
      </c>
      <c r="B537" s="27"/>
      <c r="C537" s="23" t="s">
        <v>139</v>
      </c>
      <c r="D537" s="22" t="s">
        <v>138</v>
      </c>
      <c r="E537" s="21">
        <v>0.81</v>
      </c>
      <c r="G537" s="20"/>
      <c r="H537" s="19">
        <f>E537/0.0475246</f>
        <v>17.043804682206691</v>
      </c>
      <c r="I537" s="18">
        <f>J537/100*4</f>
        <v>1.52</v>
      </c>
      <c r="J537" s="17">
        <v>38</v>
      </c>
      <c r="K537" s="16">
        <f>IF(J537&gt;1,J537-H537-I537,0)</f>
        <v>19.43619531779331</v>
      </c>
      <c r="L537" s="15">
        <v>41844</v>
      </c>
      <c r="M537" s="14"/>
      <c r="N537" s="29">
        <v>42781</v>
      </c>
      <c r="O537" s="12">
        <v>42781</v>
      </c>
      <c r="P537" s="11" t="s">
        <v>5926</v>
      </c>
      <c r="Q537" s="10"/>
      <c r="R537" s="10"/>
      <c r="S537" s="10"/>
      <c r="T537" s="10"/>
      <c r="U537" s="9">
        <v>6717970452</v>
      </c>
      <c r="V537" s="8"/>
      <c r="W537" s="7">
        <v>271</v>
      </c>
      <c r="X537" s="4"/>
      <c r="Y537" s="6">
        <v>38</v>
      </c>
      <c r="Z537" s="5">
        <f>IF(Y537&gt;0,Y537-J537,".")</f>
        <v>0</v>
      </c>
      <c r="AA537" s="4">
        <f>IF(J537=0,H537,0)</f>
        <v>0</v>
      </c>
      <c r="AB537" s="4">
        <f>IF(L537=0,H537,0)</f>
        <v>0</v>
      </c>
      <c r="AC537" s="4"/>
      <c r="AD537" s="3"/>
      <c r="AE537" s="2" t="str">
        <f ca="1">IF(AND(N537&gt;1,(N537+$AE$3+O537)&lt;$B$3),$B$3-N537+1111111,".")</f>
        <v>.</v>
      </c>
      <c r="AF537" s="1" t="str">
        <f>IF(A537&gt;1,"Y","N")</f>
        <v>Y</v>
      </c>
      <c r="AG537" s="1" t="str">
        <f>IF(L537&gt;1,"Y","N")</f>
        <v>Y</v>
      </c>
      <c r="AH537" s="1" t="str">
        <f>IF(N537&gt;1,"Y","N")</f>
        <v>Y</v>
      </c>
      <c r="AI537" s="1" t="str">
        <f>IF(O537&gt;1,"Y","N")</f>
        <v>Y</v>
      </c>
      <c r="AJ537" s="1" t="str">
        <f>CONCATENATE(AF537,AG537,D537,AH537,AI537)</f>
        <v>YYx343xYY</v>
      </c>
    </row>
    <row r="538" spans="1:36" s="1" customFormat="1" x14ac:dyDescent="0.25">
      <c r="A538" s="28">
        <v>41827</v>
      </c>
      <c r="B538" s="27"/>
      <c r="C538" s="23" t="s">
        <v>139</v>
      </c>
      <c r="D538" s="22" t="s">
        <v>138</v>
      </c>
      <c r="E538" s="21">
        <v>0.81</v>
      </c>
      <c r="G538" s="20"/>
      <c r="H538" s="19">
        <f>E538/0.0475246</f>
        <v>17.043804682206691</v>
      </c>
      <c r="I538" s="18">
        <f>J538/100*4</f>
        <v>1.52</v>
      </c>
      <c r="J538" s="17">
        <v>38</v>
      </c>
      <c r="K538" s="16">
        <f>IF(J538&gt;1,J538-H538-I538,0)</f>
        <v>19.43619531779331</v>
      </c>
      <c r="L538" s="15">
        <v>41844</v>
      </c>
      <c r="M538" s="14"/>
      <c r="N538" s="29">
        <v>42781</v>
      </c>
      <c r="O538" s="12">
        <v>42781</v>
      </c>
      <c r="P538" s="11" t="s">
        <v>5926</v>
      </c>
      <c r="Q538" s="10"/>
      <c r="R538" s="10"/>
      <c r="S538" s="10"/>
      <c r="T538" s="10"/>
      <c r="U538" s="9"/>
      <c r="V538" s="8"/>
      <c r="W538" s="7">
        <v>271</v>
      </c>
      <c r="X538" s="4"/>
      <c r="Y538" s="6">
        <v>38</v>
      </c>
      <c r="Z538" s="5">
        <f>IF(Y538&gt;0,Y538-J538,".")</f>
        <v>0</v>
      </c>
      <c r="AA538" s="4">
        <f>IF(J538=0,H538,0)</f>
        <v>0</v>
      </c>
      <c r="AB538" s="4">
        <f>IF(L538=0,H538,0)</f>
        <v>0</v>
      </c>
      <c r="AC538" s="4"/>
      <c r="AD538" s="3"/>
      <c r="AE538" s="2" t="str">
        <f ca="1">IF(AND(N538&gt;1,(N538+$AE$3+O538)&lt;$B$3),$B$3-N538+1111111,".")</f>
        <v>.</v>
      </c>
      <c r="AF538" s="1" t="str">
        <f>IF(A538&gt;1,"Y","N")</f>
        <v>Y</v>
      </c>
      <c r="AG538" s="1" t="str">
        <f>IF(L538&gt;1,"Y","N")</f>
        <v>Y</v>
      </c>
      <c r="AH538" s="1" t="str">
        <f>IF(N538&gt;1,"Y","N")</f>
        <v>Y</v>
      </c>
      <c r="AI538" s="1" t="str">
        <f>IF(O538&gt;1,"Y","N")</f>
        <v>Y</v>
      </c>
      <c r="AJ538" s="1" t="str">
        <f>CONCATENATE(AF538,AG538,D538,AH538,AI538)</f>
        <v>YYx343xYY</v>
      </c>
    </row>
    <row r="539" spans="1:36" s="1" customFormat="1" x14ac:dyDescent="0.25">
      <c r="A539" s="31">
        <v>42387</v>
      </c>
      <c r="B539" s="24"/>
      <c r="C539" s="23" t="s">
        <v>2747</v>
      </c>
      <c r="D539" s="22" t="s">
        <v>2746</v>
      </c>
      <c r="E539" s="21">
        <v>0.4</v>
      </c>
      <c r="G539" s="20"/>
      <c r="H539" s="19">
        <f>E539/0.0405</f>
        <v>9.8765432098765427</v>
      </c>
      <c r="I539" s="32">
        <f>J539/100*4</f>
        <v>1.52</v>
      </c>
      <c r="J539" s="17">
        <v>38</v>
      </c>
      <c r="K539" s="16">
        <f>IF(J539&gt;1,J539-H539-I539,0)</f>
        <v>26.603456790123456</v>
      </c>
      <c r="L539" s="15">
        <v>42417</v>
      </c>
      <c r="M539" s="14"/>
      <c r="N539" s="29">
        <v>42796</v>
      </c>
      <c r="O539" s="12">
        <v>42809</v>
      </c>
      <c r="P539" s="11" t="s">
        <v>5548</v>
      </c>
      <c r="Q539" s="10"/>
      <c r="R539" s="10"/>
      <c r="S539" s="10"/>
      <c r="T539" s="10"/>
      <c r="U539" s="9">
        <v>6736329222</v>
      </c>
      <c r="V539" s="8" t="s">
        <v>5547</v>
      </c>
      <c r="W539" s="7">
        <v>322</v>
      </c>
      <c r="X539" s="4"/>
      <c r="Y539" s="6">
        <v>38</v>
      </c>
      <c r="Z539" s="5">
        <f>IF(Y539&gt;0,Y539-J539,".")</f>
        <v>0</v>
      </c>
      <c r="AA539" s="4">
        <f>IF(J539=0,H539,0)</f>
        <v>0</v>
      </c>
      <c r="AB539" s="4">
        <f>IF(L539=0,H539,0)</f>
        <v>0</v>
      </c>
      <c r="AC539" s="4"/>
      <c r="AD539" s="3"/>
      <c r="AE539" s="2" t="str">
        <f ca="1">IF(AND(N539&gt;1,(N539+$AE$3+O539)&lt;$B$3),$B$3-N539+1111111,".")</f>
        <v>.</v>
      </c>
      <c r="AF539" s="1" t="str">
        <f>IF(A539&gt;1,"Y","N")</f>
        <v>Y</v>
      </c>
      <c r="AG539" s="1" t="str">
        <f>IF(L539&gt;1,"Y","N")</f>
        <v>Y</v>
      </c>
      <c r="AH539" s="1" t="str">
        <f>IF(N539&gt;1,"Y","N")</f>
        <v>Y</v>
      </c>
      <c r="AI539" s="1" t="str">
        <f>IF(O539&gt;1,"Y","N")</f>
        <v>Y</v>
      </c>
      <c r="AJ539" s="1" t="str">
        <f>CONCATENATE(AF539,AG539,D539,AH539,AI539)</f>
        <v>YYx528xYY</v>
      </c>
    </row>
    <row r="540" spans="1:36" s="1" customFormat="1" x14ac:dyDescent="0.25">
      <c r="A540" s="31">
        <v>42577</v>
      </c>
      <c r="B540" s="24"/>
      <c r="C540" s="23" t="s">
        <v>197</v>
      </c>
      <c r="D540" s="22" t="s">
        <v>196</v>
      </c>
      <c r="E540" s="21">
        <v>0.45</v>
      </c>
      <c r="G540" s="20"/>
      <c r="H540" s="19">
        <f>E540/0.04011</f>
        <v>11.219147344801796</v>
      </c>
      <c r="I540" s="18">
        <f>J540/100*4</f>
        <v>1.52</v>
      </c>
      <c r="J540" s="17">
        <v>38</v>
      </c>
      <c r="K540" s="16">
        <f>IF(J540&gt;1,J540-H540-I540,0)</f>
        <v>25.260852655198203</v>
      </c>
      <c r="L540" s="15">
        <v>42602</v>
      </c>
      <c r="M540" s="14"/>
      <c r="N540" s="29">
        <v>42805</v>
      </c>
      <c r="O540" s="12">
        <v>42808</v>
      </c>
      <c r="P540" s="11" t="s">
        <v>5322</v>
      </c>
      <c r="Q540" s="10"/>
      <c r="R540" s="10"/>
      <c r="S540" s="10"/>
      <c r="T540" s="10"/>
      <c r="U540" s="9">
        <v>6741697980</v>
      </c>
      <c r="V540" s="8"/>
      <c r="W540" s="7">
        <v>423</v>
      </c>
      <c r="X540" s="4"/>
      <c r="Y540" s="6">
        <v>38</v>
      </c>
      <c r="Z540" s="5">
        <f>IF(Y540&gt;0,Y540-J540,".")</f>
        <v>0</v>
      </c>
      <c r="AA540" s="4">
        <f>IF(J540=0,H540,0)</f>
        <v>0</v>
      </c>
      <c r="AB540" s="4">
        <f>IF(L540=0,H540,0)</f>
        <v>0</v>
      </c>
      <c r="AC540" s="4"/>
      <c r="AD540" s="3"/>
      <c r="AE540" s="2" t="str">
        <f ca="1">IF(AND(N540&gt;1,(N540+$AE$3+O540)&lt;$B$3),$B$3-N540+1111111,".")</f>
        <v>.</v>
      </c>
      <c r="AF540" s="1" t="str">
        <f>IF(A540&gt;1,"Y","N")</f>
        <v>Y</v>
      </c>
      <c r="AG540" s="1" t="str">
        <f>IF(L540&gt;1,"Y","N")</f>
        <v>Y</v>
      </c>
      <c r="AH540" s="1" t="str">
        <f>IF(N540&gt;1,"Y","N")</f>
        <v>Y</v>
      </c>
      <c r="AI540" s="1" t="str">
        <f>IF(O540&gt;1,"Y","N")</f>
        <v>Y</v>
      </c>
      <c r="AJ540" s="1" t="str">
        <f>CONCATENATE(AF540,AG540,D540,AH540,AI540)</f>
        <v>YYx123xYY</v>
      </c>
    </row>
    <row r="541" spans="1:36" s="1" customFormat="1" x14ac:dyDescent="0.25">
      <c r="A541" s="31">
        <v>42649</v>
      </c>
      <c r="B541" s="24"/>
      <c r="C541" s="23" t="s">
        <v>1439</v>
      </c>
      <c r="D541" s="22" t="s">
        <v>1438</v>
      </c>
      <c r="E541" s="21">
        <v>0.71</v>
      </c>
      <c r="G541" s="20"/>
      <c r="H541" s="19">
        <f>E541/0.0404</f>
        <v>17.574257425742573</v>
      </c>
      <c r="I541" s="18">
        <f>J541/100*4</f>
        <v>1.52</v>
      </c>
      <c r="J541" s="17">
        <v>38</v>
      </c>
      <c r="K541" s="16">
        <f>IF(J541&gt;1,J541-H541-I541,0)</f>
        <v>18.905742574257427</v>
      </c>
      <c r="L541" s="15">
        <v>42684</v>
      </c>
      <c r="M541" s="14"/>
      <c r="N541" s="29">
        <v>42805</v>
      </c>
      <c r="O541" s="12">
        <v>42808</v>
      </c>
      <c r="P541" s="11" t="s">
        <v>5322</v>
      </c>
      <c r="Q541" s="10"/>
      <c r="R541" s="10"/>
      <c r="S541" s="10"/>
      <c r="T541" s="10"/>
      <c r="U541" s="9">
        <v>6746934565</v>
      </c>
      <c r="V541" s="8"/>
      <c r="W541" s="7">
        <v>423</v>
      </c>
      <c r="X541" s="4"/>
      <c r="Y541" s="6">
        <v>38</v>
      </c>
      <c r="Z541" s="5">
        <f>IF(Y541&gt;0,Y541-J541,".")</f>
        <v>0</v>
      </c>
      <c r="AA541" s="4">
        <f>IF(J541=0,H541,0)</f>
        <v>0</v>
      </c>
      <c r="AB541" s="4">
        <f>IF(L541=0,H541,0)</f>
        <v>0</v>
      </c>
      <c r="AC541" s="4"/>
      <c r="AD541" s="3"/>
      <c r="AE541" s="2" t="str">
        <f ca="1">IF(AND(N541&gt;1,(N541+$AE$3+O541)&lt;$B$3),$B$3-N541+1111111,".")</f>
        <v>.</v>
      </c>
      <c r="AF541" s="1" t="str">
        <f>IF(A541&gt;1,"Y","N")</f>
        <v>Y</v>
      </c>
      <c r="AG541" s="1" t="str">
        <f>IF(L541&gt;1,"Y","N")</f>
        <v>Y</v>
      </c>
      <c r="AH541" s="1" t="str">
        <f>IF(N541&gt;1,"Y","N")</f>
        <v>Y</v>
      </c>
      <c r="AI541" s="1" t="str">
        <f>IF(O541&gt;1,"Y","N")</f>
        <v>Y</v>
      </c>
      <c r="AJ541" s="1" t="str">
        <f>CONCATENATE(AF541,AG541,D541,AH541,AI541)</f>
        <v>YYx124xYY</v>
      </c>
    </row>
    <row r="542" spans="1:36" s="1" customFormat="1" x14ac:dyDescent="0.25">
      <c r="A542" s="31">
        <v>42577</v>
      </c>
      <c r="B542" s="24"/>
      <c r="C542" s="23" t="s">
        <v>197</v>
      </c>
      <c r="D542" s="22" t="s">
        <v>196</v>
      </c>
      <c r="E542" s="21">
        <v>0.45</v>
      </c>
      <c r="G542" s="20"/>
      <c r="H542" s="19">
        <f>E542/0.04011</f>
        <v>11.219147344801796</v>
      </c>
      <c r="I542" s="18">
        <f>J542/100*4</f>
        <v>1.52</v>
      </c>
      <c r="J542" s="17">
        <v>38</v>
      </c>
      <c r="K542" s="16">
        <f>IF(J542&gt;1,J542-H542-I542,0)</f>
        <v>25.260852655198203</v>
      </c>
      <c r="L542" s="15">
        <v>42602</v>
      </c>
      <c r="M542" s="14"/>
      <c r="N542" s="29">
        <v>42808</v>
      </c>
      <c r="O542" s="12">
        <v>42808</v>
      </c>
      <c r="P542" s="11" t="s">
        <v>5227</v>
      </c>
      <c r="Q542" s="10"/>
      <c r="R542" s="10"/>
      <c r="S542" s="10"/>
      <c r="T542" s="10"/>
      <c r="U542" s="9">
        <v>6748351986</v>
      </c>
      <c r="V542" s="8"/>
      <c r="W542" s="7">
        <v>428</v>
      </c>
      <c r="X542" s="4"/>
      <c r="Y542" s="6">
        <v>38</v>
      </c>
      <c r="Z542" s="5">
        <f>IF(Y542&gt;0,Y542-J542,".")</f>
        <v>0</v>
      </c>
      <c r="AA542" s="4">
        <f>IF(J542=0,H542,0)</f>
        <v>0</v>
      </c>
      <c r="AB542" s="4">
        <f>IF(L542=0,H542,0)</f>
        <v>0</v>
      </c>
      <c r="AC542" s="4"/>
      <c r="AD542" s="3"/>
      <c r="AE542" s="2" t="str">
        <f ca="1">IF(AND(N542&gt;1,(N542+$AE$3+O542)&lt;$B$3),$B$3-N542+1111111,".")</f>
        <v>.</v>
      </c>
      <c r="AF542" s="1" t="str">
        <f>IF(A542&gt;1,"Y","N")</f>
        <v>Y</v>
      </c>
      <c r="AG542" s="1" t="str">
        <f>IF(L542&gt;1,"Y","N")</f>
        <v>Y</v>
      </c>
      <c r="AH542" s="1" t="str">
        <f>IF(N542&gt;1,"Y","N")</f>
        <v>Y</v>
      </c>
      <c r="AI542" s="1" t="str">
        <f>IF(O542&gt;1,"Y","N")</f>
        <v>Y</v>
      </c>
      <c r="AJ542" s="1" t="str">
        <f>CONCATENATE(AF542,AG542,D542,AH542,AI542)</f>
        <v>YYx123xYY</v>
      </c>
    </row>
    <row r="543" spans="1:36" s="1" customFormat="1" x14ac:dyDescent="0.25">
      <c r="A543" s="31">
        <v>42769</v>
      </c>
      <c r="B543" s="24" t="s">
        <v>5147</v>
      </c>
      <c r="C543" s="23" t="s">
        <v>1439</v>
      </c>
      <c r="D543" s="22" t="s">
        <v>1438</v>
      </c>
      <c r="E543" s="21">
        <v>0.42</v>
      </c>
      <c r="G543" s="20"/>
      <c r="H543" s="19">
        <f>E543/0.03878</f>
        <v>10.830324909747292</v>
      </c>
      <c r="I543" s="18">
        <f>J543/100*4</f>
        <v>1.52</v>
      </c>
      <c r="J543" s="17">
        <v>38</v>
      </c>
      <c r="K543" s="16">
        <f>IF(J543&gt;1,J543-H543-I543,0)</f>
        <v>25.64967509025271</v>
      </c>
      <c r="L543" s="15">
        <v>42790</v>
      </c>
      <c r="M543" s="14"/>
      <c r="N543" s="29">
        <v>42812</v>
      </c>
      <c r="O543" s="12">
        <v>42815</v>
      </c>
      <c r="P543" s="11" t="s">
        <v>5146</v>
      </c>
      <c r="Q543" s="10" t="s">
        <v>5145</v>
      </c>
      <c r="R543" s="10" t="s">
        <v>249</v>
      </c>
      <c r="S543" s="10" t="s">
        <v>248</v>
      </c>
      <c r="T543" s="10"/>
      <c r="U543" s="9">
        <v>6755184955</v>
      </c>
      <c r="V543" s="8"/>
      <c r="W543" s="7">
        <v>464</v>
      </c>
      <c r="X543" s="4"/>
      <c r="Y543" s="6">
        <v>38</v>
      </c>
      <c r="Z543" s="5">
        <f>IF(Y543&gt;0,Y543-J543,".")</f>
        <v>0</v>
      </c>
      <c r="AA543" s="4">
        <f>IF(J543=0,H543,0)</f>
        <v>0</v>
      </c>
      <c r="AB543" s="4">
        <f>IF(L543=0,H543,0)</f>
        <v>0</v>
      </c>
      <c r="AC543" s="4"/>
      <c r="AD543" s="3"/>
      <c r="AE543" s="2" t="str">
        <f ca="1">IF(AND(N543&gt;1,(N543+$AE$3+O543)&lt;$B$3),$B$3-N543+1111111,".")</f>
        <v>.</v>
      </c>
      <c r="AF543" s="1" t="str">
        <f>IF(A543&gt;1,"Y","N")</f>
        <v>Y</v>
      </c>
      <c r="AG543" s="1" t="str">
        <f>IF(L543&gt;1,"Y","N")</f>
        <v>Y</v>
      </c>
      <c r="AH543" s="1" t="str">
        <f>IF(N543&gt;1,"Y","N")</f>
        <v>Y</v>
      </c>
      <c r="AI543" s="1" t="str">
        <f>IF(O543&gt;1,"Y","N")</f>
        <v>Y</v>
      </c>
      <c r="AJ543" s="1" t="str">
        <f>CONCATENATE(AF543,AG543,D543,AH543,AI543)</f>
        <v>YYx124xYY</v>
      </c>
    </row>
    <row r="544" spans="1:36" s="1" customFormat="1" x14ac:dyDescent="0.25">
      <c r="A544" s="31">
        <v>42258</v>
      </c>
      <c r="B544" s="24"/>
      <c r="C544" s="23" t="s">
        <v>5068</v>
      </c>
      <c r="D544" s="22" t="s">
        <v>5067</v>
      </c>
      <c r="E544" s="21">
        <v>0.58099999999999996</v>
      </c>
      <c r="G544" s="20"/>
      <c r="H544" s="19">
        <f>E544/0.0401889</f>
        <v>14.456728101540474</v>
      </c>
      <c r="I544" s="32">
        <f>J544/100*4</f>
        <v>1.52</v>
      </c>
      <c r="J544" s="17">
        <v>38</v>
      </c>
      <c r="K544" s="16">
        <f>IF(J544&gt;1,J544-H544-I544,0)</f>
        <v>22.023271898459527</v>
      </c>
      <c r="L544" s="15">
        <v>42274</v>
      </c>
      <c r="M544" s="14"/>
      <c r="N544" s="29">
        <v>42816</v>
      </c>
      <c r="O544" s="12">
        <v>42816</v>
      </c>
      <c r="P544" s="11" t="s">
        <v>5066</v>
      </c>
      <c r="Q544" s="10"/>
      <c r="R544" s="10"/>
      <c r="S544" s="10"/>
      <c r="T544" s="10"/>
      <c r="U544" s="9"/>
      <c r="V544" s="8"/>
      <c r="W544" s="7">
        <v>469</v>
      </c>
      <c r="X544" s="4"/>
      <c r="Y544" s="6">
        <v>38</v>
      </c>
      <c r="Z544" s="5">
        <f>IF(Y544&gt;0,Y544-J544,".")</f>
        <v>0</v>
      </c>
      <c r="AA544" s="4">
        <f>IF(J544=0,H544,0)</f>
        <v>0</v>
      </c>
      <c r="AB544" s="4">
        <f>IF(L544=0,H544,0)</f>
        <v>0</v>
      </c>
      <c r="AC544" s="4"/>
      <c r="AD544" s="3"/>
      <c r="AE544" s="2" t="str">
        <f ca="1">IF(AND(N544&gt;1,(N544+$AE$3+O544)&lt;$B$3),$B$3-N544+1111111,".")</f>
        <v>.</v>
      </c>
      <c r="AF544" s="1" t="str">
        <f>IF(A544&gt;1,"Y","N")</f>
        <v>Y</v>
      </c>
      <c r="AG544" s="1" t="str">
        <f>IF(L544&gt;1,"Y","N")</f>
        <v>Y</v>
      </c>
      <c r="AH544" s="1" t="str">
        <f>IF(N544&gt;1,"Y","N")</f>
        <v>Y</v>
      </c>
      <c r="AI544" s="1" t="str">
        <f>IF(O544&gt;1,"Y","N")</f>
        <v>Y</v>
      </c>
      <c r="AJ544" s="1" t="str">
        <f>CONCATENATE(AF544,AG544,D544,AH544,AI544)</f>
        <v>YYx95xYY</v>
      </c>
    </row>
    <row r="545" spans="1:36" s="1" customFormat="1" x14ac:dyDescent="0.25">
      <c r="A545" s="28">
        <v>41708</v>
      </c>
      <c r="B545" s="27" t="s">
        <v>2024</v>
      </c>
      <c r="C545" s="23" t="s">
        <v>5019</v>
      </c>
      <c r="D545" s="22" t="s">
        <v>5018</v>
      </c>
      <c r="E545" s="21">
        <v>0.33900000000000002</v>
      </c>
      <c r="G545" s="20"/>
      <c r="H545" s="19">
        <f>E545/0.0538494</f>
        <v>6.2953347669611928</v>
      </c>
      <c r="I545" s="18">
        <f>J545/100*4</f>
        <v>0.8</v>
      </c>
      <c r="J545" s="17">
        <v>20</v>
      </c>
      <c r="K545" s="16">
        <f>IF(J545&gt;1,J545-H545-I545,0)</f>
        <v>12.904665233038806</v>
      </c>
      <c r="L545" s="15">
        <v>41733</v>
      </c>
      <c r="M545" s="14"/>
      <c r="N545" s="29">
        <v>42818</v>
      </c>
      <c r="O545" s="12">
        <v>42820</v>
      </c>
      <c r="P545" s="11" t="s">
        <v>5017</v>
      </c>
      <c r="Q545" s="10" t="s">
        <v>5022</v>
      </c>
      <c r="R545" s="10" t="s">
        <v>5021</v>
      </c>
      <c r="S545" s="10" t="s">
        <v>5020</v>
      </c>
      <c r="T545" s="10"/>
      <c r="U545" s="9">
        <v>6755817479</v>
      </c>
      <c r="V545" s="8"/>
      <c r="W545" s="7">
        <v>481</v>
      </c>
      <c r="X545" s="4"/>
      <c r="Y545" s="6">
        <v>38</v>
      </c>
      <c r="Z545" s="5">
        <f>IF(Y545&gt;0,Y545-J545,".")</f>
        <v>18</v>
      </c>
      <c r="AA545" s="4">
        <f>IF(J545=0,H545,0)</f>
        <v>0</v>
      </c>
      <c r="AB545" s="4">
        <f>IF(L545=0,H545,0)</f>
        <v>0</v>
      </c>
      <c r="AC545" s="4"/>
      <c r="AD545" s="3"/>
      <c r="AE545" s="2" t="str">
        <f ca="1">IF(AND(N545&gt;1,(N545+$AE$3+O545)&lt;$B$3),$B$3-N545+1111111,".")</f>
        <v>.</v>
      </c>
      <c r="AF545" s="1" t="str">
        <f>IF(A545&gt;1,"Y","N")</f>
        <v>Y</v>
      </c>
      <c r="AG545" s="1" t="str">
        <f>IF(L545&gt;1,"Y","N")</f>
        <v>Y</v>
      </c>
      <c r="AH545" s="1" t="str">
        <f>IF(N545&gt;1,"Y","N")</f>
        <v>Y</v>
      </c>
      <c r="AI545" s="1" t="str">
        <f>IF(O545&gt;1,"Y","N")</f>
        <v>Y</v>
      </c>
      <c r="AJ545" s="1" t="str">
        <f>CONCATENATE(AF545,AG545,D545,AH545,AI545)</f>
        <v>YYx451xYY</v>
      </c>
    </row>
    <row r="546" spans="1:36" s="1" customFormat="1" x14ac:dyDescent="0.25">
      <c r="A546" s="31">
        <v>42495</v>
      </c>
      <c r="B546" s="24" t="s">
        <v>5011</v>
      </c>
      <c r="C546" s="23" t="s">
        <v>5007</v>
      </c>
      <c r="D546" s="22" t="s">
        <v>5006</v>
      </c>
      <c r="E546" s="21">
        <v>1.2</v>
      </c>
      <c r="G546" s="20"/>
      <c r="H546" s="19">
        <f>E546/0.04188</f>
        <v>28.653295128939828</v>
      </c>
      <c r="I546" s="18">
        <f>J546/100*4</f>
        <v>0.84</v>
      </c>
      <c r="J546" s="17">
        <v>21</v>
      </c>
      <c r="K546" s="16">
        <f>IF(J546&gt;1,J546-H546-I546,0)</f>
        <v>-8.4932951289398275</v>
      </c>
      <c r="L546" s="15">
        <v>42519</v>
      </c>
      <c r="M546" s="14"/>
      <c r="N546" s="29">
        <v>42818</v>
      </c>
      <c r="O546" s="12">
        <v>42822</v>
      </c>
      <c r="P546" s="11" t="s">
        <v>5004</v>
      </c>
      <c r="Q546" s="10" t="s">
        <v>5010</v>
      </c>
      <c r="R546" s="10" t="s">
        <v>5009</v>
      </c>
      <c r="S546" s="10" t="s">
        <v>5008</v>
      </c>
      <c r="T546" s="10"/>
      <c r="U546" s="9">
        <v>6755490571</v>
      </c>
      <c r="V546" s="8"/>
      <c r="W546" s="7">
        <v>495</v>
      </c>
      <c r="X546" s="4"/>
      <c r="Y546" s="6">
        <v>38</v>
      </c>
      <c r="Z546" s="5">
        <f>IF(Y546&gt;0,Y546-J546,".")</f>
        <v>17</v>
      </c>
      <c r="AA546" s="4">
        <f>IF(J546=0,H546,0)</f>
        <v>0</v>
      </c>
      <c r="AB546" s="4">
        <f>IF(L546=0,H546,0)</f>
        <v>0</v>
      </c>
      <c r="AC546" s="4"/>
      <c r="AD546" s="3"/>
      <c r="AE546" s="2" t="str">
        <f ca="1">IF(AND(N546&gt;1,(N546+$AE$3+O546)&lt;$B$3),$B$3-N546+1111111,".")</f>
        <v>.</v>
      </c>
      <c r="AF546" s="1" t="str">
        <f>IF(A546&gt;1,"Y","N")</f>
        <v>Y</v>
      </c>
      <c r="AG546" s="1" t="str">
        <f>IF(L546&gt;1,"Y","N")</f>
        <v>Y</v>
      </c>
      <c r="AH546" s="1" t="str">
        <f>IF(N546&gt;1,"Y","N")</f>
        <v>Y</v>
      </c>
      <c r="AI546" s="1" t="str">
        <f>IF(O546&gt;1,"Y","N")</f>
        <v>Y</v>
      </c>
      <c r="AJ546" s="1" t="str">
        <f>CONCATENATE(AF546,AG546,D546,AH546,AI546)</f>
        <v>YYx509xYY</v>
      </c>
    </row>
    <row r="547" spans="1:36" s="1" customFormat="1" x14ac:dyDescent="0.25">
      <c r="A547" s="28">
        <v>41993</v>
      </c>
      <c r="B547" s="24"/>
      <c r="C547" s="23" t="s">
        <v>2794</v>
      </c>
      <c r="D547" s="22" t="s">
        <v>2793</v>
      </c>
      <c r="E547" s="21">
        <v>0.78900000000000003</v>
      </c>
      <c r="G547" s="20"/>
      <c r="H547" s="19">
        <f>E547/0.042871</f>
        <v>18.404049357374451</v>
      </c>
      <c r="I547" s="18">
        <f>J547/100*4</f>
        <v>1.52</v>
      </c>
      <c r="J547" s="17">
        <v>38</v>
      </c>
      <c r="K547" s="16">
        <f>IF(J547&gt;1,J547-H547-I547,0)</f>
        <v>18.07595064262555</v>
      </c>
      <c r="L547" s="15">
        <v>42011</v>
      </c>
      <c r="M547" s="14"/>
      <c r="N547" s="29">
        <v>42819</v>
      </c>
      <c r="O547" s="12">
        <v>42822</v>
      </c>
      <c r="P547" s="11" t="s">
        <v>4984</v>
      </c>
      <c r="Q547" s="10"/>
      <c r="R547" s="10"/>
      <c r="S547" s="10"/>
      <c r="T547" s="10"/>
      <c r="U547" s="9"/>
      <c r="V547" s="8"/>
      <c r="W547" s="7">
        <v>498</v>
      </c>
      <c r="X547" s="4"/>
      <c r="Y547" s="6">
        <v>38</v>
      </c>
      <c r="Z547" s="5">
        <f>IF(Y547&gt;0,Y547-J547,".")</f>
        <v>0</v>
      </c>
      <c r="AA547" s="4">
        <f>IF(J547=0,H547,0)</f>
        <v>0</v>
      </c>
      <c r="AB547" s="4">
        <f>IF(L547=0,H547,0)</f>
        <v>0</v>
      </c>
      <c r="AC547" s="4"/>
      <c r="AD547" s="3"/>
      <c r="AE547" s="2" t="str">
        <f ca="1">IF(AND(N547&gt;1,(N547+$AE$3+O547)&lt;$B$3),$B$3-N547+1111111,".")</f>
        <v>.</v>
      </c>
      <c r="AF547" s="1" t="str">
        <f>IF(A547&gt;1,"Y","N")</f>
        <v>Y</v>
      </c>
      <c r="AG547" s="1" t="str">
        <f>IF(L547&gt;1,"Y","N")</f>
        <v>Y</v>
      </c>
      <c r="AH547" s="1" t="str">
        <f>IF(N547&gt;1,"Y","N")</f>
        <v>Y</v>
      </c>
      <c r="AI547" s="1" t="str">
        <f>IF(O547&gt;1,"Y","N")</f>
        <v>Y</v>
      </c>
      <c r="AJ547" s="1" t="str">
        <f>CONCATENATE(AF547,AG547,D547,AH547,AI547)</f>
        <v>YYx241xYY</v>
      </c>
    </row>
    <row r="548" spans="1:36" s="1" customFormat="1" x14ac:dyDescent="0.25">
      <c r="A548" s="28">
        <v>41646</v>
      </c>
      <c r="B548" s="27"/>
      <c r="C548" s="23" t="s">
        <v>4568</v>
      </c>
      <c r="D548" s="22" t="s">
        <v>278</v>
      </c>
      <c r="E548" s="21">
        <v>0.6</v>
      </c>
      <c r="G548" s="20"/>
      <c r="H548" s="19">
        <f>E548/0.0475</f>
        <v>12.631578947368421</v>
      </c>
      <c r="I548" s="18">
        <f>J548/100*4</f>
        <v>1.52</v>
      </c>
      <c r="J548" s="17">
        <v>38</v>
      </c>
      <c r="K548" s="16">
        <f>IF(J548&gt;1,J548-H548-I548,0)</f>
        <v>23.848421052631579</v>
      </c>
      <c r="L548" s="15">
        <v>41688</v>
      </c>
      <c r="M548" s="14"/>
      <c r="N548" s="29">
        <v>42840</v>
      </c>
      <c r="O548" s="12">
        <v>42842</v>
      </c>
      <c r="P548" s="11" t="s">
        <v>4567</v>
      </c>
      <c r="Q548" s="10"/>
      <c r="R548" s="10"/>
      <c r="S548" s="10"/>
      <c r="T548" s="10"/>
      <c r="U548" s="9"/>
      <c r="V548" s="8"/>
      <c r="W548" s="7">
        <v>590</v>
      </c>
      <c r="X548" s="4"/>
      <c r="Y548" s="6">
        <v>38</v>
      </c>
      <c r="Z548" s="5">
        <f>IF(Y548&gt;0,Y548-J548,".")</f>
        <v>0</v>
      </c>
      <c r="AA548" s="4">
        <f>IF(J548=0,H548,0)</f>
        <v>0</v>
      </c>
      <c r="AB548" s="4">
        <f>IF(L548=0,H548,0)</f>
        <v>0</v>
      </c>
      <c r="AC548" s="4"/>
      <c r="AD548" s="3"/>
      <c r="AE548" s="2" t="str">
        <f ca="1">IF(AND(N548&gt;1,(N548+$AE$3+O548)&lt;$B$3),$B$3-N548+1111111,".")</f>
        <v>.</v>
      </c>
      <c r="AF548" s="1" t="str">
        <f>IF(A548&gt;1,"Y","N")</f>
        <v>Y</v>
      </c>
      <c r="AG548" s="1" t="str">
        <f>IF(L548&gt;1,"Y","N")</f>
        <v>Y</v>
      </c>
      <c r="AH548" s="1" t="str">
        <f>IF(N548&gt;1,"Y","N")</f>
        <v>Y</v>
      </c>
      <c r="AI548" s="1" t="str">
        <f>IF(O548&gt;1,"Y","N")</f>
        <v>Y</v>
      </c>
      <c r="AJ548" s="1" t="str">
        <f>CONCATENATE(AF548,AG548,D548,AH548,AI548)</f>
        <v>YYx8xYY</v>
      </c>
    </row>
    <row r="549" spans="1:36" s="1" customFormat="1" x14ac:dyDescent="0.25">
      <c r="A549" s="28">
        <v>41827</v>
      </c>
      <c r="B549" s="27"/>
      <c r="C549" s="23" t="s">
        <v>139</v>
      </c>
      <c r="D549" s="22" t="s">
        <v>138</v>
      </c>
      <c r="E549" s="21">
        <v>0.81</v>
      </c>
      <c r="G549" s="20"/>
      <c r="H549" s="19">
        <f>E549/0.0475246</f>
        <v>17.043804682206691</v>
      </c>
      <c r="I549" s="18">
        <f>J549/100*4</f>
        <v>1.52</v>
      </c>
      <c r="J549" s="17">
        <v>38</v>
      </c>
      <c r="K549" s="16">
        <f>IF(J549&gt;1,J549-H549-I549,0)</f>
        <v>19.43619531779331</v>
      </c>
      <c r="L549" s="15">
        <v>41844</v>
      </c>
      <c r="M549" s="14"/>
      <c r="N549" s="29">
        <v>42842</v>
      </c>
      <c r="O549" s="12">
        <v>42845</v>
      </c>
      <c r="P549" s="11" t="s">
        <v>4505</v>
      </c>
      <c r="Q549" s="10"/>
      <c r="R549" s="10"/>
      <c r="S549" s="10"/>
      <c r="T549" s="10"/>
      <c r="U549" s="9">
        <v>6785002418</v>
      </c>
      <c r="V549" s="8" t="s">
        <v>110</v>
      </c>
      <c r="W549" s="7">
        <v>618</v>
      </c>
      <c r="X549" s="4"/>
      <c r="Y549" s="6">
        <v>38</v>
      </c>
      <c r="Z549" s="5">
        <f>IF(Y549&gt;0,Y549-J549,".")</f>
        <v>0</v>
      </c>
      <c r="AA549" s="4">
        <f>IF(J549=0,H549,0)</f>
        <v>0</v>
      </c>
      <c r="AB549" s="4">
        <f>IF(L549=0,H549,0)</f>
        <v>0</v>
      </c>
      <c r="AC549" s="4"/>
      <c r="AD549" s="3"/>
      <c r="AE549" s="2" t="str">
        <f ca="1">IF(AND(N549&gt;1,(N549+$AE$3+O549)&lt;$B$3),$B$3-N549+1111111,".")</f>
        <v>.</v>
      </c>
      <c r="AF549" s="1" t="str">
        <f>IF(A549&gt;1,"Y","N")</f>
        <v>Y</v>
      </c>
      <c r="AG549" s="1" t="str">
        <f>IF(L549&gt;1,"Y","N")</f>
        <v>Y</v>
      </c>
      <c r="AH549" s="1" t="str">
        <f>IF(N549&gt;1,"Y","N")</f>
        <v>Y</v>
      </c>
      <c r="AI549" s="1" t="str">
        <f>IF(O549&gt;1,"Y","N")</f>
        <v>Y</v>
      </c>
      <c r="AJ549" s="1" t="str">
        <f>CONCATENATE(AF549,AG549,D549,AH549,AI549)</f>
        <v>YYx343xYY</v>
      </c>
    </row>
    <row r="550" spans="1:36" s="1" customFormat="1" x14ac:dyDescent="0.25">
      <c r="A550" s="31">
        <v>42809</v>
      </c>
      <c r="B550" s="24" t="s">
        <v>4106</v>
      </c>
      <c r="C550" s="23" t="s">
        <v>197</v>
      </c>
      <c r="D550" s="22" t="s">
        <v>196</v>
      </c>
      <c r="E550" s="21">
        <v>0.432</v>
      </c>
      <c r="G550" s="20"/>
      <c r="H550" s="19">
        <f>E550/0.038689</f>
        <v>11.165964486029621</v>
      </c>
      <c r="I550" s="18">
        <f>J550/100*4</f>
        <v>1.52</v>
      </c>
      <c r="J550" s="17">
        <v>38</v>
      </c>
      <c r="K550" s="16">
        <f>IF(J550&gt;1,J550-H550-I550,0)</f>
        <v>25.314035513970378</v>
      </c>
      <c r="L550" s="15">
        <v>42827</v>
      </c>
      <c r="M550" s="14"/>
      <c r="N550" s="29">
        <v>42860</v>
      </c>
      <c r="O550" s="12">
        <v>42863</v>
      </c>
      <c r="P550" s="11" t="s">
        <v>4105</v>
      </c>
      <c r="Q550" s="10"/>
      <c r="R550" s="10"/>
      <c r="S550" s="10"/>
      <c r="T550" s="10"/>
      <c r="U550" s="9">
        <v>6806888135</v>
      </c>
      <c r="V550" s="8"/>
      <c r="W550" s="7">
        <v>690</v>
      </c>
      <c r="X550" s="4"/>
      <c r="Y550" s="6">
        <v>38</v>
      </c>
      <c r="Z550" s="5">
        <f>IF(Y550&gt;0,Y550-J550,".")</f>
        <v>0</v>
      </c>
      <c r="AA550" s="4">
        <f>IF(J550=0,H550,0)</f>
        <v>0</v>
      </c>
      <c r="AB550" s="4">
        <f>IF(L550=0,H550,0)</f>
        <v>0</v>
      </c>
      <c r="AC550" s="4"/>
      <c r="AD550" s="3"/>
      <c r="AE550" s="2" t="str">
        <f ca="1">IF(AND(N550&gt;1,(N550+$AE$3+O550)&lt;$B$3),$B$3-N550+1111111,".")</f>
        <v>.</v>
      </c>
      <c r="AF550" s="1" t="str">
        <f>IF(A550&gt;1,"Y","N")</f>
        <v>Y</v>
      </c>
      <c r="AG550" s="1" t="str">
        <f>IF(L550&gt;1,"Y","N")</f>
        <v>Y</v>
      </c>
      <c r="AH550" s="1" t="str">
        <f>IF(N550&gt;1,"Y","N")</f>
        <v>Y</v>
      </c>
      <c r="AI550" s="1" t="str">
        <f>IF(O550&gt;1,"Y","N")</f>
        <v>Y</v>
      </c>
      <c r="AJ550" s="1" t="str">
        <f>CONCATENATE(AF550,AG550,D550,AH550,AI550)</f>
        <v>YYx123xYY</v>
      </c>
    </row>
    <row r="551" spans="1:36" s="1" customFormat="1" x14ac:dyDescent="0.25">
      <c r="A551" s="31">
        <v>42050</v>
      </c>
      <c r="B551" s="24"/>
      <c r="C551" s="23" t="s">
        <v>3704</v>
      </c>
      <c r="D551" s="22" t="s">
        <v>3703</v>
      </c>
      <c r="E551" s="21">
        <v>0.188</v>
      </c>
      <c r="G551" s="20"/>
      <c r="H551" s="19">
        <f>E551/0.04098</f>
        <v>4.5876037091264026</v>
      </c>
      <c r="I551" s="18">
        <f>J551/100*4</f>
        <v>0.76</v>
      </c>
      <c r="J551" s="17">
        <v>19</v>
      </c>
      <c r="K551" s="16">
        <f>IF(J551&gt;1,J551-H551-I551,0)</f>
        <v>13.652396290873599</v>
      </c>
      <c r="L551" s="15">
        <v>42075</v>
      </c>
      <c r="M551" s="14"/>
      <c r="N551" s="29">
        <v>42881</v>
      </c>
      <c r="O551" s="12">
        <v>42883</v>
      </c>
      <c r="P551" s="11" t="s">
        <v>3702</v>
      </c>
      <c r="Q551" s="10" t="s">
        <v>3706</v>
      </c>
      <c r="R551" s="10" t="s">
        <v>3705</v>
      </c>
      <c r="S551" s="10" t="s">
        <v>3152</v>
      </c>
      <c r="T551" s="10"/>
      <c r="U551" s="9">
        <v>6833612012</v>
      </c>
      <c r="V551" s="8"/>
      <c r="W551" s="7">
        <v>773</v>
      </c>
      <c r="X551" s="4"/>
      <c r="Y551" s="6">
        <v>38</v>
      </c>
      <c r="Z551" s="5">
        <f>IF(Y551&gt;0,Y551-J551,".")</f>
        <v>19</v>
      </c>
      <c r="AA551" s="4">
        <f>IF(J551=0,H551,0)</f>
        <v>0</v>
      </c>
      <c r="AB551" s="4">
        <f>IF(L551=0,H551,0)</f>
        <v>0</v>
      </c>
      <c r="AC551" s="4"/>
      <c r="AD551" s="3"/>
      <c r="AE551" s="2" t="str">
        <f ca="1">IF(AND(N551&gt;1,(N551+$AE$3+O551)&lt;$B$3),$B$3-N551+1111111,".")</f>
        <v>.</v>
      </c>
      <c r="AF551" s="1" t="str">
        <f>IF(A551&gt;1,"Y","N")</f>
        <v>Y</v>
      </c>
      <c r="AG551" s="1" t="str">
        <f>IF(L551&gt;1,"Y","N")</f>
        <v>Y</v>
      </c>
      <c r="AH551" s="1" t="str">
        <f>IF(N551&gt;1,"Y","N")</f>
        <v>Y</v>
      </c>
      <c r="AI551" s="1" t="str">
        <f>IF(O551&gt;1,"Y","N")</f>
        <v>Y</v>
      </c>
      <c r="AJ551" s="1" t="str">
        <f>CONCATENATE(AF551,AG551,D551,AH551,AI551)</f>
        <v>YYx365xYY</v>
      </c>
    </row>
    <row r="552" spans="1:36" s="1" customFormat="1" x14ac:dyDescent="0.25">
      <c r="A552" s="31">
        <v>42809</v>
      </c>
      <c r="B552" s="24"/>
      <c r="C552" s="23" t="s">
        <v>279</v>
      </c>
      <c r="D552" s="22" t="s">
        <v>196</v>
      </c>
      <c r="E552" s="21">
        <v>0.67</v>
      </c>
      <c r="G552" s="20"/>
      <c r="H552" s="19">
        <f>E552/0.038689</f>
        <v>17.317583809351497</v>
      </c>
      <c r="I552" s="18">
        <f>J552/100*4</f>
        <v>1.52</v>
      </c>
      <c r="J552" s="17">
        <v>38</v>
      </c>
      <c r="K552" s="16">
        <f>IF(J552&gt;1,J552-H552-I552,0)</f>
        <v>19.162416190648504</v>
      </c>
      <c r="L552" s="15">
        <v>42834</v>
      </c>
      <c r="M552" s="14"/>
      <c r="N552" s="29">
        <v>42881</v>
      </c>
      <c r="O552" s="12">
        <v>42884</v>
      </c>
      <c r="P552" s="11" t="s">
        <v>3697</v>
      </c>
      <c r="Q552" s="10"/>
      <c r="R552" s="10"/>
      <c r="S552" s="10"/>
      <c r="T552" s="10"/>
      <c r="U552" s="9"/>
      <c r="V552" s="8"/>
      <c r="W552" s="7">
        <v>783</v>
      </c>
      <c r="X552" s="4"/>
      <c r="Y552" s="6">
        <v>38</v>
      </c>
      <c r="Z552" s="5">
        <f>IF(Y552&gt;0,Y552-J552,".")</f>
        <v>0</v>
      </c>
      <c r="AA552" s="4">
        <f>IF(J552=0,H552,0)</f>
        <v>0</v>
      </c>
      <c r="AB552" s="4">
        <f>IF(L552=0,H552,0)</f>
        <v>0</v>
      </c>
      <c r="AC552" s="4"/>
      <c r="AD552" s="3"/>
      <c r="AE552" s="2" t="str">
        <f ca="1">IF(AND(N552&gt;1,(N552+$AE$3+O552)&lt;$B$3),$B$3-N552+1111111,".")</f>
        <v>.</v>
      </c>
      <c r="AF552" s="1" t="str">
        <f>IF(A552&gt;1,"Y","N")</f>
        <v>Y</v>
      </c>
      <c r="AG552" s="1" t="str">
        <f>IF(L552&gt;1,"Y","N")</f>
        <v>Y</v>
      </c>
      <c r="AH552" s="1" t="str">
        <f>IF(N552&gt;1,"Y","N")</f>
        <v>Y</v>
      </c>
      <c r="AI552" s="1" t="str">
        <f>IF(O552&gt;1,"Y","N")</f>
        <v>Y</v>
      </c>
      <c r="AJ552" s="1" t="str">
        <f>CONCATENATE(AF552,AG552,D552,AH552,AI552)</f>
        <v>YYx123xYY</v>
      </c>
    </row>
    <row r="553" spans="1:36" s="1" customFormat="1" x14ac:dyDescent="0.25">
      <c r="A553" s="31">
        <v>42809</v>
      </c>
      <c r="B553" s="24"/>
      <c r="C553" s="23" t="s">
        <v>197</v>
      </c>
      <c r="D553" s="22" t="s">
        <v>196</v>
      </c>
      <c r="E553" s="21">
        <v>0.432</v>
      </c>
      <c r="G553" s="20"/>
      <c r="H553" s="19">
        <f>E553/0.038689</f>
        <v>11.165964486029621</v>
      </c>
      <c r="I553" s="18">
        <f>J553/100*4</f>
        <v>1.52</v>
      </c>
      <c r="J553" s="17">
        <v>38</v>
      </c>
      <c r="K553" s="16">
        <f>IF(J553&gt;1,J553-H553-I553,0)</f>
        <v>25.314035513970378</v>
      </c>
      <c r="L553" s="15">
        <v>42827</v>
      </c>
      <c r="M553" s="14"/>
      <c r="N553" s="29">
        <v>42886</v>
      </c>
      <c r="O553" s="12">
        <v>42886</v>
      </c>
      <c r="P553" s="11" t="s">
        <v>3631</v>
      </c>
      <c r="Q553" s="10"/>
      <c r="R553" s="10"/>
      <c r="S553" s="10"/>
      <c r="T553" s="10"/>
      <c r="U553" s="9"/>
      <c r="V553" s="8"/>
      <c r="W553" s="7">
        <v>792</v>
      </c>
      <c r="X553" s="4"/>
      <c r="Y553" s="6">
        <v>38</v>
      </c>
      <c r="Z553" s="5">
        <f>IF(Y553&gt;0,Y553-J553,".")</f>
        <v>0</v>
      </c>
      <c r="AA553" s="4">
        <f>IF(J553=0,H553,0)</f>
        <v>0</v>
      </c>
      <c r="AB553" s="4">
        <f>IF(L553=0,H553,0)</f>
        <v>0</v>
      </c>
      <c r="AC553" s="4"/>
      <c r="AD553" s="3"/>
      <c r="AE553" s="2" t="str">
        <f ca="1">IF(AND(N553&gt;1,(N553+$AE$3+O553)&lt;$B$3),$B$3-N553+1111111,".")</f>
        <v>.</v>
      </c>
      <c r="AF553" s="1" t="str">
        <f>IF(A553&gt;1,"Y","N")</f>
        <v>Y</v>
      </c>
      <c r="AG553" s="1" t="str">
        <f>IF(L553&gt;1,"Y","N")</f>
        <v>Y</v>
      </c>
      <c r="AH553" s="1" t="str">
        <f>IF(N553&gt;1,"Y","N")</f>
        <v>Y</v>
      </c>
      <c r="AI553" s="1" t="str">
        <f>IF(O553&gt;1,"Y","N")</f>
        <v>Y</v>
      </c>
      <c r="AJ553" s="1" t="str">
        <f>CONCATENATE(AF553,AG553,D553,AH553,AI553)</f>
        <v>YYx123xYY</v>
      </c>
    </row>
    <row r="554" spans="1:36" s="1" customFormat="1" x14ac:dyDescent="0.25">
      <c r="A554" s="31">
        <v>42809</v>
      </c>
      <c r="B554" s="24"/>
      <c r="C554" s="23" t="s">
        <v>197</v>
      </c>
      <c r="D554" s="22" t="s">
        <v>196</v>
      </c>
      <c r="E554" s="21">
        <v>0.432</v>
      </c>
      <c r="G554" s="20"/>
      <c r="H554" s="19">
        <f>E554/0.038689</f>
        <v>11.165964486029621</v>
      </c>
      <c r="I554" s="18">
        <f>J554/100*4</f>
        <v>1.52</v>
      </c>
      <c r="J554" s="17">
        <v>38</v>
      </c>
      <c r="K554" s="16">
        <f>IF(J554&gt;1,J554-H554-I554,0)</f>
        <v>25.314035513970378</v>
      </c>
      <c r="L554" s="15">
        <v>42827</v>
      </c>
      <c r="M554" s="14"/>
      <c r="N554" s="29">
        <v>42897</v>
      </c>
      <c r="O554" s="12">
        <v>42897</v>
      </c>
      <c r="P554" s="11" t="s">
        <v>3499</v>
      </c>
      <c r="Q554" s="10"/>
      <c r="R554" s="10"/>
      <c r="S554" s="10"/>
      <c r="T554" s="10"/>
      <c r="U554" s="9"/>
      <c r="V554" s="8"/>
      <c r="W554" s="7">
        <v>821</v>
      </c>
      <c r="X554" s="4"/>
      <c r="Y554" s="6">
        <v>38</v>
      </c>
      <c r="Z554" s="5">
        <f>IF(Y554&gt;0,Y554-J554,".")</f>
        <v>0</v>
      </c>
      <c r="AA554" s="4">
        <f>IF(J554=0,H554,0)</f>
        <v>0</v>
      </c>
      <c r="AB554" s="4">
        <f>IF(L554=0,H554,0)</f>
        <v>0</v>
      </c>
      <c r="AC554" s="4"/>
      <c r="AD554" s="3"/>
      <c r="AE554" s="2" t="str">
        <f ca="1">IF(AND(N554&gt;1,(N554+$AE$3+O554)&lt;$B$3),$B$3-N554+1111111,".")</f>
        <v>.</v>
      </c>
      <c r="AF554" s="1" t="str">
        <f>IF(A554&gt;1,"Y","N")</f>
        <v>Y</v>
      </c>
      <c r="AG554" s="1" t="str">
        <f>IF(L554&gt;1,"Y","N")</f>
        <v>Y</v>
      </c>
      <c r="AH554" s="1" t="str">
        <f>IF(N554&gt;1,"Y","N")</f>
        <v>Y</v>
      </c>
      <c r="AI554" s="1" t="str">
        <f>IF(O554&gt;1,"Y","N")</f>
        <v>Y</v>
      </c>
      <c r="AJ554" s="1" t="str">
        <f>CONCATENATE(AF554,AG554,D554,AH554,AI554)</f>
        <v>YYx123xYY</v>
      </c>
    </row>
    <row r="555" spans="1:36" s="1" customFormat="1" x14ac:dyDescent="0.25">
      <c r="A555" s="31">
        <v>42809</v>
      </c>
      <c r="B555" s="24"/>
      <c r="C555" s="23" t="s">
        <v>197</v>
      </c>
      <c r="D555" s="22" t="s">
        <v>196</v>
      </c>
      <c r="E555" s="21">
        <v>0.432</v>
      </c>
      <c r="G555" s="20"/>
      <c r="H555" s="19">
        <f>E555/0.038689</f>
        <v>11.165964486029621</v>
      </c>
      <c r="I555" s="18">
        <f>J555/100*4</f>
        <v>1.52</v>
      </c>
      <c r="J555" s="17">
        <v>38</v>
      </c>
      <c r="K555" s="16">
        <f>IF(J555&gt;1,J555-H555-I555,0)</f>
        <v>25.314035513970378</v>
      </c>
      <c r="L555" s="15">
        <v>42827</v>
      </c>
      <c r="M555" s="14"/>
      <c r="N555" s="29">
        <v>42897</v>
      </c>
      <c r="O555" s="12">
        <v>42897</v>
      </c>
      <c r="P555" s="11" t="s">
        <v>3499</v>
      </c>
      <c r="Q555" s="10"/>
      <c r="R555" s="10"/>
      <c r="S555" s="10"/>
      <c r="T555" s="10"/>
      <c r="U555" s="9"/>
      <c r="V555" s="8"/>
      <c r="W555" s="7">
        <v>821</v>
      </c>
      <c r="X555" s="4"/>
      <c r="Y555" s="6">
        <v>38</v>
      </c>
      <c r="Z555" s="5">
        <f>IF(Y555&gt;0,Y555-J555,".")</f>
        <v>0</v>
      </c>
      <c r="AA555" s="4">
        <f>IF(J555=0,H555,0)</f>
        <v>0</v>
      </c>
      <c r="AB555" s="4">
        <f>IF(L555=0,H555,0)</f>
        <v>0</v>
      </c>
      <c r="AC555" s="4"/>
      <c r="AD555" s="3"/>
      <c r="AE555" s="2" t="str">
        <f ca="1">IF(AND(N555&gt;1,(N555+$AE$3+O555)&lt;$B$3),$B$3-N555+1111111,".")</f>
        <v>.</v>
      </c>
      <c r="AF555" s="1" t="str">
        <f>IF(A555&gt;1,"Y","N")</f>
        <v>Y</v>
      </c>
      <c r="AG555" s="1" t="str">
        <f>IF(L555&gt;1,"Y","N")</f>
        <v>Y</v>
      </c>
      <c r="AH555" s="1" t="str">
        <f>IF(N555&gt;1,"Y","N")</f>
        <v>Y</v>
      </c>
      <c r="AI555" s="1" t="str">
        <f>IF(O555&gt;1,"Y","N")</f>
        <v>Y</v>
      </c>
      <c r="AJ555" s="1" t="str">
        <f>CONCATENATE(AF555,AG555,D555,AH555,AI555)</f>
        <v>YYx123xYY</v>
      </c>
    </row>
    <row r="556" spans="1:36" s="1" customFormat="1" x14ac:dyDescent="0.25">
      <c r="A556" s="31">
        <v>42809</v>
      </c>
      <c r="B556" s="24"/>
      <c r="C556" s="23" t="s">
        <v>197</v>
      </c>
      <c r="D556" s="22" t="s">
        <v>196</v>
      </c>
      <c r="E556" s="21">
        <v>0.432</v>
      </c>
      <c r="G556" s="20"/>
      <c r="H556" s="19">
        <f>E556/0.038689</f>
        <v>11.165964486029621</v>
      </c>
      <c r="I556" s="18">
        <f>J556/100*4</f>
        <v>1.52</v>
      </c>
      <c r="J556" s="17">
        <v>38</v>
      </c>
      <c r="K556" s="16">
        <f>IF(J556&gt;1,J556-H556-I556,0)</f>
        <v>25.314035513970378</v>
      </c>
      <c r="L556" s="15">
        <v>42827</v>
      </c>
      <c r="M556" s="14"/>
      <c r="N556" s="29">
        <v>42897</v>
      </c>
      <c r="O556" s="12">
        <v>42897</v>
      </c>
      <c r="P556" s="11" t="s">
        <v>3499</v>
      </c>
      <c r="Q556" s="10"/>
      <c r="R556" s="10"/>
      <c r="S556" s="10"/>
      <c r="T556" s="10"/>
      <c r="U556" s="9"/>
      <c r="V556" s="8"/>
      <c r="W556" s="7">
        <v>821</v>
      </c>
      <c r="X556" s="4"/>
      <c r="Y556" s="6">
        <v>38</v>
      </c>
      <c r="Z556" s="5">
        <f>IF(Y556&gt;0,Y556-J556,".")</f>
        <v>0</v>
      </c>
      <c r="AA556" s="4">
        <f>IF(J556=0,H556,0)</f>
        <v>0</v>
      </c>
      <c r="AB556" s="4">
        <f>IF(L556=0,H556,0)</f>
        <v>0</v>
      </c>
      <c r="AC556" s="4"/>
      <c r="AD556" s="3"/>
      <c r="AE556" s="2" t="str">
        <f ca="1">IF(AND(N556&gt;1,(N556+$AE$3+O556)&lt;$B$3),$B$3-N556+1111111,".")</f>
        <v>.</v>
      </c>
      <c r="AF556" s="1" t="str">
        <f>IF(A556&gt;1,"Y","N")</f>
        <v>Y</v>
      </c>
      <c r="AG556" s="1" t="str">
        <f>IF(L556&gt;1,"Y","N")</f>
        <v>Y</v>
      </c>
      <c r="AH556" s="1" t="str">
        <f>IF(N556&gt;1,"Y","N")</f>
        <v>Y</v>
      </c>
      <c r="AI556" s="1" t="str">
        <f>IF(O556&gt;1,"Y","N")</f>
        <v>Y</v>
      </c>
      <c r="AJ556" s="1" t="str">
        <f>CONCATENATE(AF556,AG556,D556,AH556,AI556)</f>
        <v>YYx123xYY</v>
      </c>
    </row>
    <row r="557" spans="1:36" s="1" customFormat="1" x14ac:dyDescent="0.25">
      <c r="A557" s="31">
        <v>42758</v>
      </c>
      <c r="B557" s="24"/>
      <c r="C557" s="23" t="s">
        <v>872</v>
      </c>
      <c r="D557" s="22" t="s">
        <v>871</v>
      </c>
      <c r="E557" s="21">
        <v>1</v>
      </c>
      <c r="G557" s="20"/>
      <c r="H557" s="19">
        <f>E557/0.03895</f>
        <v>25.673940949935815</v>
      </c>
      <c r="I557" s="18">
        <f>J557/100*4</f>
        <v>1.52</v>
      </c>
      <c r="J557" s="17">
        <v>38</v>
      </c>
      <c r="K557" s="16">
        <f>IF(J557&gt;1,J557-H557-I557,0)</f>
        <v>10.806059050064185</v>
      </c>
      <c r="L557" s="15">
        <v>42792</v>
      </c>
      <c r="M557" s="14"/>
      <c r="N557" s="29">
        <v>42925</v>
      </c>
      <c r="O557" s="12">
        <v>42926</v>
      </c>
      <c r="P557" s="11" t="s">
        <v>2951</v>
      </c>
      <c r="Q557" s="10"/>
      <c r="R557" s="10"/>
      <c r="S557" s="10"/>
      <c r="T557" s="10"/>
      <c r="U557" s="9"/>
      <c r="V557" s="8"/>
      <c r="W557" s="7">
        <v>933</v>
      </c>
      <c r="X557" s="4"/>
      <c r="Y557" s="6">
        <v>38</v>
      </c>
      <c r="Z557" s="5">
        <f>IF(Y557&gt;0,Y557-J557,".")</f>
        <v>0</v>
      </c>
      <c r="AA557" s="4">
        <f>IF(J557=0,H557,0)</f>
        <v>0</v>
      </c>
      <c r="AB557" s="4">
        <f>IF(L557=0,H557,0)</f>
        <v>0</v>
      </c>
      <c r="AC557" s="4"/>
      <c r="AD557" s="3"/>
      <c r="AE557" s="2" t="str">
        <f ca="1">IF(AND(N557&gt;1,(N557+$AE$3+O557)&lt;$B$3),$B$3-N557+1111111,".")</f>
        <v>.</v>
      </c>
      <c r="AF557" s="1" t="str">
        <f>IF(A557&gt;1,"Y","N")</f>
        <v>Y</v>
      </c>
      <c r="AG557" s="1" t="str">
        <f>IF(L557&gt;1,"Y","N")</f>
        <v>Y</v>
      </c>
      <c r="AH557" s="1" t="str">
        <f>IF(N557&gt;1,"Y","N")</f>
        <v>Y</v>
      </c>
      <c r="AI557" s="1" t="str">
        <f>IF(O557&gt;1,"Y","N")</f>
        <v>Y</v>
      </c>
      <c r="AJ557" s="1" t="str">
        <f>CONCATENATE(AF557,AG557,D557,AH557,AI557)</f>
        <v>YYxa72xYY</v>
      </c>
    </row>
    <row r="558" spans="1:36" s="1" customFormat="1" x14ac:dyDescent="0.25">
      <c r="A558" s="31">
        <v>42413</v>
      </c>
      <c r="B558" s="24"/>
      <c r="C558" s="23" t="s">
        <v>2603</v>
      </c>
      <c r="D558" s="22" t="s">
        <v>2602</v>
      </c>
      <c r="E558" s="21">
        <v>0.46</v>
      </c>
      <c r="G558" s="20"/>
      <c r="H558" s="19">
        <f>E558/0.041355</f>
        <v>11.123201547575867</v>
      </c>
      <c r="I558" s="32">
        <f>J558/100*4</f>
        <v>1.52</v>
      </c>
      <c r="J558" s="17">
        <v>38</v>
      </c>
      <c r="K558" s="16">
        <f>IF(J558&gt;1,J558-H558-I558,0)</f>
        <v>25.356798452424133</v>
      </c>
      <c r="L558" s="15">
        <v>42470</v>
      </c>
      <c r="M558" s="14"/>
      <c r="N558" s="29">
        <v>42934</v>
      </c>
      <c r="O558" s="12">
        <v>42934</v>
      </c>
      <c r="P558" s="11" t="s">
        <v>2792</v>
      </c>
      <c r="Q558" s="45"/>
      <c r="R558" s="10"/>
      <c r="S558" s="10"/>
      <c r="T558" s="10"/>
      <c r="U558" s="9">
        <v>6894083115</v>
      </c>
      <c r="V558" s="8"/>
      <c r="W558" s="7">
        <v>968</v>
      </c>
      <c r="X558" s="4"/>
      <c r="Y558" s="6">
        <v>38</v>
      </c>
      <c r="Z558" s="5">
        <f>IF(Y558&gt;0,Y558-J558,".")</f>
        <v>0</v>
      </c>
      <c r="AA558" s="4">
        <f>IF(J558=0,H558,0)</f>
        <v>0</v>
      </c>
      <c r="AB558" s="4">
        <f>IF(L558=0,H558,0)</f>
        <v>0</v>
      </c>
      <c r="AC558" s="4"/>
      <c r="AD558" s="3"/>
      <c r="AE558" s="2" t="str">
        <f ca="1">IF(AND(N558&gt;1,(N558+$AE$3+O558)&lt;$B$3),$B$3-N558+1111111,".")</f>
        <v>.</v>
      </c>
      <c r="AF558" s="1" t="str">
        <f>IF(A558&gt;1,"Y","N")</f>
        <v>Y</v>
      </c>
      <c r="AG558" s="1" t="str">
        <f>IF(L558&gt;1,"Y","N")</f>
        <v>Y</v>
      </c>
      <c r="AH558" s="1" t="str">
        <f>IF(N558&gt;1,"Y","N")</f>
        <v>Y</v>
      </c>
      <c r="AI558" s="1" t="str">
        <f>IF(O558&gt;1,"Y","N")</f>
        <v>Y</v>
      </c>
      <c r="AJ558" s="1" t="str">
        <f>CONCATENATE(AF558,AG558,D558,AH558,AI558)</f>
        <v>YYxa710xYY</v>
      </c>
    </row>
    <row r="559" spans="1:36" s="1" customFormat="1" x14ac:dyDescent="0.25">
      <c r="A559" s="28">
        <v>41993</v>
      </c>
      <c r="B559" s="24"/>
      <c r="C559" s="23" t="s">
        <v>2794</v>
      </c>
      <c r="D559" s="22" t="s">
        <v>2793</v>
      </c>
      <c r="E559" s="21">
        <v>0.78900000000000003</v>
      </c>
      <c r="G559" s="20"/>
      <c r="H559" s="19">
        <f>E559/0.042871</f>
        <v>18.404049357374451</v>
      </c>
      <c r="I559" s="18">
        <f>J559/100*4</f>
        <v>1.52</v>
      </c>
      <c r="J559" s="17">
        <v>38</v>
      </c>
      <c r="K559" s="16">
        <f>IF(J559&gt;1,J559-H559-I559,0)</f>
        <v>18.07595064262555</v>
      </c>
      <c r="L559" s="15">
        <v>42011</v>
      </c>
      <c r="M559" s="14"/>
      <c r="N559" s="29">
        <v>42934</v>
      </c>
      <c r="O559" s="12">
        <v>42934</v>
      </c>
      <c r="P559" s="11" t="s">
        <v>2792</v>
      </c>
      <c r="Q559" s="10"/>
      <c r="R559" s="10"/>
      <c r="S559" s="10"/>
      <c r="T559" s="10"/>
      <c r="U559" s="9"/>
      <c r="V559" s="8"/>
      <c r="W559" s="7">
        <v>968</v>
      </c>
      <c r="X559" s="4"/>
      <c r="Y559" s="6">
        <v>38</v>
      </c>
      <c r="Z559" s="5">
        <f>IF(Y559&gt;0,Y559-J559,".")</f>
        <v>0</v>
      </c>
      <c r="AA559" s="4">
        <f>IF(J559=0,H559,0)</f>
        <v>0</v>
      </c>
      <c r="AB559" s="4">
        <f>IF(L559=0,H559,0)</f>
        <v>0</v>
      </c>
      <c r="AC559" s="4"/>
      <c r="AD559" s="3"/>
      <c r="AE559" s="2" t="str">
        <f ca="1">IF(AND(N559&gt;1,(N559+$AE$3+O559)&lt;$B$3),$B$3-N559+1111111,".")</f>
        <v>.</v>
      </c>
      <c r="AF559" s="1" t="str">
        <f>IF(A559&gt;1,"Y","N")</f>
        <v>Y</v>
      </c>
      <c r="AG559" s="1" t="str">
        <f>IF(L559&gt;1,"Y","N")</f>
        <v>Y</v>
      </c>
      <c r="AH559" s="1" t="str">
        <f>IF(N559&gt;1,"Y","N")</f>
        <v>Y</v>
      </c>
      <c r="AI559" s="1" t="str">
        <f>IF(O559&gt;1,"Y","N")</f>
        <v>Y</v>
      </c>
      <c r="AJ559" s="1" t="str">
        <f>CONCATENATE(AF559,AG559,D559,AH559,AI559)</f>
        <v>YYx241xYY</v>
      </c>
    </row>
    <row r="560" spans="1:36" s="1" customFormat="1" x14ac:dyDescent="0.25">
      <c r="A560" s="31">
        <v>42232</v>
      </c>
      <c r="B560" s="24"/>
      <c r="C560" s="23" t="s">
        <v>2787</v>
      </c>
      <c r="D560" s="22" t="s">
        <v>2786</v>
      </c>
      <c r="E560" s="21">
        <v>0.26900000000000002</v>
      </c>
      <c r="G560" s="20"/>
      <c r="H560" s="19">
        <f>E560/0.0534558</f>
        <v>5.0321948226385169</v>
      </c>
      <c r="I560" s="32">
        <f>J560/100*4</f>
        <v>0.84</v>
      </c>
      <c r="J560" s="17">
        <v>21</v>
      </c>
      <c r="K560" s="16">
        <f>IF(J560&gt;1,J560-H560-I560,0)</f>
        <v>15.127805177361484</v>
      </c>
      <c r="L560" s="15">
        <v>42245</v>
      </c>
      <c r="M560" s="14"/>
      <c r="N560" s="29">
        <v>42935</v>
      </c>
      <c r="O560" s="12">
        <v>42935</v>
      </c>
      <c r="P560" s="11" t="s">
        <v>2785</v>
      </c>
      <c r="Q560" s="10" t="s">
        <v>2784</v>
      </c>
      <c r="R560" s="10" t="s">
        <v>2783</v>
      </c>
      <c r="S560" s="10" t="s">
        <v>2782</v>
      </c>
      <c r="T560" s="10"/>
      <c r="U560" s="9">
        <v>6893285694</v>
      </c>
      <c r="V560" s="8"/>
      <c r="W560" s="7">
        <v>971</v>
      </c>
      <c r="X560" s="4"/>
      <c r="Y560" s="6">
        <v>38</v>
      </c>
      <c r="Z560" s="5">
        <f>IF(Y560&gt;0,Y560-J560,".")</f>
        <v>17</v>
      </c>
      <c r="AA560" s="4">
        <f>IF(J560=0,H560,0)</f>
        <v>0</v>
      </c>
      <c r="AB560" s="4">
        <f>IF(L560=0,H560,0)</f>
        <v>0</v>
      </c>
      <c r="AC560" s="4"/>
      <c r="AD560" s="3"/>
      <c r="AE560" s="2" t="str">
        <f ca="1">IF(AND(N560&gt;1,(N560+$AE$3+O560)&lt;$B$3),$B$3-N560+1111111,".")</f>
        <v>.</v>
      </c>
      <c r="AF560" s="1" t="str">
        <f>IF(A560&gt;1,"Y","N")</f>
        <v>Y</v>
      </c>
      <c r="AG560" s="1" t="str">
        <f>IF(L560&gt;1,"Y","N")</f>
        <v>Y</v>
      </c>
      <c r="AH560" s="1" t="str">
        <f>IF(N560&gt;1,"Y","N")</f>
        <v>Y</v>
      </c>
      <c r="AI560" s="1" t="str">
        <f>IF(O560&gt;1,"Y","N")</f>
        <v>Y</v>
      </c>
      <c r="AJ560" s="1" t="str">
        <f>CONCATENATE(AF560,AG560,D560,AH560,AI560)</f>
        <v>YYx364xYY</v>
      </c>
    </row>
    <row r="561" spans="1:50" s="1" customFormat="1" x14ac:dyDescent="0.25">
      <c r="A561" s="31">
        <v>42413</v>
      </c>
      <c r="B561" s="24"/>
      <c r="C561" s="23" t="s">
        <v>2603</v>
      </c>
      <c r="D561" s="22" t="s">
        <v>2602</v>
      </c>
      <c r="E561" s="21">
        <v>0.46</v>
      </c>
      <c r="G561" s="20"/>
      <c r="H561" s="19">
        <f>E561/0.041355</f>
        <v>11.123201547575867</v>
      </c>
      <c r="I561" s="32">
        <f>J561/100*4</f>
        <v>1.52</v>
      </c>
      <c r="J561" s="17">
        <v>38</v>
      </c>
      <c r="K561" s="16">
        <f>IF(J561&gt;1,J561-H561-I561,0)</f>
        <v>25.356798452424133</v>
      </c>
      <c r="L561" s="15">
        <v>42470</v>
      </c>
      <c r="M561" s="14"/>
      <c r="N561" s="29">
        <v>42953</v>
      </c>
      <c r="O561" s="12">
        <v>42954</v>
      </c>
      <c r="P561" s="11" t="s">
        <v>2601</v>
      </c>
      <c r="Q561" s="10"/>
      <c r="R561" s="10"/>
      <c r="S561" s="10"/>
      <c r="T561" s="10"/>
      <c r="U561" s="9"/>
      <c r="V561" s="8"/>
      <c r="W561" s="7">
        <v>1017</v>
      </c>
      <c r="X561" s="4"/>
      <c r="Y561" s="6">
        <v>38</v>
      </c>
      <c r="Z561" s="5">
        <f>IF(Y561&gt;0,Y561-J561,".")</f>
        <v>0</v>
      </c>
      <c r="AA561" s="4">
        <f>IF(J561=0,H561,0)</f>
        <v>0</v>
      </c>
      <c r="AB561" s="4">
        <f>IF(L561=0,H561,0)</f>
        <v>0</v>
      </c>
      <c r="AC561" s="4"/>
      <c r="AD561" s="3"/>
      <c r="AE561" s="2" t="str">
        <f ca="1">IF(AND(N561&gt;1,(N561+$AE$3+O561)&lt;$B$3),$B$3-N561+1111111,".")</f>
        <v>.</v>
      </c>
      <c r="AF561" s="1" t="str">
        <f>IF(A561&gt;1,"Y","N")</f>
        <v>Y</v>
      </c>
      <c r="AG561" s="1" t="str">
        <f>IF(L561&gt;1,"Y","N")</f>
        <v>Y</v>
      </c>
      <c r="AH561" s="1" t="str">
        <f>IF(N561&gt;1,"Y","N")</f>
        <v>Y</v>
      </c>
      <c r="AI561" s="1" t="str">
        <f>IF(O561&gt;1,"Y","N")</f>
        <v>Y</v>
      </c>
      <c r="AJ561" s="1" t="str">
        <f>CONCATENATE(AF561,AG561,D561,AH561,AI561)</f>
        <v>YYxa710xYY</v>
      </c>
    </row>
    <row r="562" spans="1:50" s="1" customFormat="1" x14ac:dyDescent="0.25">
      <c r="A562" s="31">
        <v>42254</v>
      </c>
      <c r="B562" s="24"/>
      <c r="C562" s="23" t="s">
        <v>2552</v>
      </c>
      <c r="D562" s="22" t="s">
        <v>2183</v>
      </c>
      <c r="E562" s="21">
        <v>0.17499999999999999</v>
      </c>
      <c r="G562" s="20"/>
      <c r="H562" s="19">
        <f>E562/0.04165</f>
        <v>4.2016806722689077</v>
      </c>
      <c r="I562" s="32">
        <f>J562/100*4</f>
        <v>0.92</v>
      </c>
      <c r="J562" s="17">
        <v>23</v>
      </c>
      <c r="K562" s="16">
        <f>IF(J562&gt;1,J562-H562-I562,0)</f>
        <v>17.878319327731091</v>
      </c>
      <c r="L562" s="15">
        <v>42281</v>
      </c>
      <c r="M562" s="14"/>
      <c r="N562" s="29">
        <v>42957</v>
      </c>
      <c r="O562" s="12">
        <v>42958</v>
      </c>
      <c r="P562" s="11" t="s">
        <v>2551</v>
      </c>
      <c r="Q562" s="10" t="s">
        <v>2550</v>
      </c>
      <c r="R562" s="10" t="s">
        <v>2549</v>
      </c>
      <c r="S562" s="10" t="s">
        <v>263</v>
      </c>
      <c r="T562" s="10"/>
      <c r="U562" s="9">
        <v>6911288260</v>
      </c>
      <c r="V562" s="8"/>
      <c r="W562" s="7">
        <v>1023</v>
      </c>
      <c r="X562" s="4"/>
      <c r="Y562" s="6">
        <v>38</v>
      </c>
      <c r="Z562" s="5">
        <f>IF(Y562&gt;0,Y562-J562,".")</f>
        <v>15</v>
      </c>
      <c r="AA562" s="4">
        <f>IF(J562=0,H562,0)</f>
        <v>0</v>
      </c>
      <c r="AB562" s="4">
        <f>IF(L562=0,H562,0)</f>
        <v>0</v>
      </c>
      <c r="AC562" s="4"/>
      <c r="AD562" s="3"/>
      <c r="AE562" s="2" t="str">
        <f ca="1">IF(AND(N562&gt;1,(N562+$AE$3+O562)&lt;$B$3),$B$3-N562+1111111,".")</f>
        <v>.</v>
      </c>
      <c r="AF562" s="1" t="str">
        <f>IF(A562&gt;1,"Y","N")</f>
        <v>Y</v>
      </c>
      <c r="AG562" s="1" t="str">
        <f>IF(L562&gt;1,"Y","N")</f>
        <v>Y</v>
      </c>
      <c r="AH562" s="1" t="str">
        <f>IF(N562&gt;1,"Y","N")</f>
        <v>Y</v>
      </c>
      <c r="AI562" s="1" t="str">
        <f>IF(O562&gt;1,"Y","N")</f>
        <v>Y</v>
      </c>
      <c r="AJ562" s="1" t="str">
        <f>CONCATENATE(AF562,AG562,D562,AH562,AI562)</f>
        <v>YYxrs1xYY</v>
      </c>
    </row>
    <row r="563" spans="1:50" s="1" customFormat="1" x14ac:dyDescent="0.25">
      <c r="A563" s="31">
        <v>42877</v>
      </c>
      <c r="B563" s="24" t="s">
        <v>2530</v>
      </c>
      <c r="C563" s="23" t="s">
        <v>139</v>
      </c>
      <c r="D563" s="22" t="s">
        <v>138</v>
      </c>
      <c r="E563" s="21">
        <v>0.74</v>
      </c>
      <c r="G563" s="20"/>
      <c r="H563" s="19">
        <f>E563/0.04001</f>
        <v>18.495376155961011</v>
      </c>
      <c r="I563" s="18">
        <f>J563/100*4</f>
        <v>1.52</v>
      </c>
      <c r="J563" s="17">
        <v>38</v>
      </c>
      <c r="K563" s="16">
        <f>IF(J563&gt;1,J563-H563-I563,0)</f>
        <v>17.984623844038989</v>
      </c>
      <c r="L563" s="15">
        <v>42895</v>
      </c>
      <c r="M563" s="14"/>
      <c r="N563" s="29">
        <v>42958</v>
      </c>
      <c r="O563" s="12">
        <v>42960</v>
      </c>
      <c r="P563" s="11" t="s">
        <v>2526</v>
      </c>
      <c r="Q563" s="10" t="s">
        <v>2529</v>
      </c>
      <c r="R563" s="10" t="s">
        <v>2528</v>
      </c>
      <c r="S563" s="10" t="s">
        <v>2527</v>
      </c>
      <c r="T563" s="10"/>
      <c r="U563" s="9">
        <v>6908392775</v>
      </c>
      <c r="V563" s="8"/>
      <c r="W563" s="7">
        <v>1028</v>
      </c>
      <c r="X563" s="4"/>
      <c r="Y563" s="6">
        <v>38</v>
      </c>
      <c r="Z563" s="5">
        <f>IF(Y563&gt;0,Y563-J563,".")</f>
        <v>0</v>
      </c>
      <c r="AA563" s="4">
        <f>IF(J563=0,H563,0)</f>
        <v>0</v>
      </c>
      <c r="AB563" s="4">
        <f>IF(L563=0,H563,0)</f>
        <v>0</v>
      </c>
      <c r="AC563" s="4"/>
      <c r="AD563" s="3"/>
      <c r="AE563" s="2" t="str">
        <f ca="1">IF(AND(N563&gt;1,(N563+$AE$3+O563)&lt;$B$3),$B$3-N563+1111111,".")</f>
        <v>.</v>
      </c>
      <c r="AF563" s="1" t="str">
        <f>IF(A563&gt;1,"Y","N")</f>
        <v>Y</v>
      </c>
      <c r="AG563" s="1" t="str">
        <f>IF(L563&gt;1,"Y","N")</f>
        <v>Y</v>
      </c>
      <c r="AH563" s="1" t="str">
        <f>IF(N563&gt;1,"Y","N")</f>
        <v>Y</v>
      </c>
      <c r="AI563" s="1" t="str">
        <f>IF(O563&gt;1,"Y","N")</f>
        <v>Y</v>
      </c>
      <c r="AJ563" s="1" t="str">
        <f>CONCATENATE(AF563,AG563,D563,AH563,AI563)</f>
        <v>YYx343xYY</v>
      </c>
    </row>
    <row r="564" spans="1:50" s="1" customFormat="1" x14ac:dyDescent="0.25">
      <c r="A564" s="31">
        <v>42929</v>
      </c>
      <c r="B564" s="24"/>
      <c r="C564" s="23" t="s">
        <v>279</v>
      </c>
      <c r="D564" s="22" t="s">
        <v>278</v>
      </c>
      <c r="E564" s="21">
        <v>0.57999999999999996</v>
      </c>
      <c r="G564" s="20"/>
      <c r="H564" s="19">
        <f>E564/0.04272</f>
        <v>13.576779026217228</v>
      </c>
      <c r="I564" s="18">
        <f>J564/100*4</f>
        <v>1.52</v>
      </c>
      <c r="J564" s="17">
        <v>38</v>
      </c>
      <c r="K564" s="16">
        <f>IF(J564&gt;1,J564-H564-I564,0)</f>
        <v>22.903220973782773</v>
      </c>
      <c r="L564" s="15">
        <v>42952</v>
      </c>
      <c r="M564" s="14"/>
      <c r="N564" s="29">
        <v>42960</v>
      </c>
      <c r="O564" s="12">
        <v>42960</v>
      </c>
      <c r="P564" s="11" t="s">
        <v>2498</v>
      </c>
      <c r="Q564" s="10"/>
      <c r="R564" s="10"/>
      <c r="S564" s="10"/>
      <c r="T564" s="10"/>
      <c r="U564" s="9"/>
      <c r="V564" s="8"/>
      <c r="W564" s="7">
        <v>1030</v>
      </c>
      <c r="X564" s="4"/>
      <c r="Y564" s="6">
        <v>38</v>
      </c>
      <c r="Z564" s="5">
        <f>IF(Y564&gt;0,Y564-J564,".")</f>
        <v>0</v>
      </c>
      <c r="AA564" s="4">
        <f>IF(J564=0,H564,0)</f>
        <v>0</v>
      </c>
      <c r="AB564" s="4">
        <f>IF(L564=0,H564,0)</f>
        <v>0</v>
      </c>
      <c r="AC564" s="4"/>
      <c r="AD564" s="3"/>
      <c r="AE564" s="2" t="str">
        <f ca="1">IF(AND(N564&gt;1,(N564+$AE$3+O564)&lt;$B$3),$B$3-N564+1111111,".")</f>
        <v>.</v>
      </c>
      <c r="AF564" s="1" t="str">
        <f>IF(A564&gt;1,"Y","N")</f>
        <v>Y</v>
      </c>
      <c r="AG564" s="1" t="str">
        <f>IF(L564&gt;1,"Y","N")</f>
        <v>Y</v>
      </c>
      <c r="AH564" s="1" t="str">
        <f>IF(N564&gt;1,"Y","N")</f>
        <v>Y</v>
      </c>
      <c r="AI564" s="1" t="str">
        <f>IF(O564&gt;1,"Y","N")</f>
        <v>Y</v>
      </c>
      <c r="AJ564" s="1" t="str">
        <f>CONCATENATE(AF564,AG564,D564,AH564,AI564)</f>
        <v>YYx8xYY</v>
      </c>
    </row>
    <row r="565" spans="1:50" s="1" customFormat="1" x14ac:dyDescent="0.25">
      <c r="A565" s="31">
        <v>42769</v>
      </c>
      <c r="B565" s="24"/>
      <c r="C565" s="23" t="s">
        <v>1439</v>
      </c>
      <c r="D565" s="22" t="s">
        <v>1438</v>
      </c>
      <c r="E565" s="21">
        <v>0.42</v>
      </c>
      <c r="G565" s="20"/>
      <c r="H565" s="19">
        <f>E565/0.03878</f>
        <v>10.830324909747292</v>
      </c>
      <c r="I565" s="18">
        <f>J565/100*4</f>
        <v>1.52</v>
      </c>
      <c r="J565" s="17">
        <v>38</v>
      </c>
      <c r="K565" s="16">
        <f>IF(J565&gt;1,J565-H565-I565,0)</f>
        <v>25.64967509025271</v>
      </c>
      <c r="L565" s="15">
        <v>42790</v>
      </c>
      <c r="M565" s="14"/>
      <c r="N565" s="29">
        <v>43019</v>
      </c>
      <c r="O565" s="12">
        <v>43024</v>
      </c>
      <c r="P565" s="11" t="s">
        <v>277</v>
      </c>
      <c r="Q565" s="10"/>
      <c r="R565" s="10"/>
      <c r="S565" s="10"/>
      <c r="T565" s="10"/>
      <c r="U565" s="9"/>
      <c r="V565" s="8"/>
      <c r="W565" s="7">
        <v>1244</v>
      </c>
      <c r="X565" s="4"/>
      <c r="Y565" s="6">
        <v>38</v>
      </c>
      <c r="Z565" s="5">
        <f>IF(Y565&gt;0,Y565-J565,".")</f>
        <v>0</v>
      </c>
      <c r="AA565" s="4">
        <f>IF(J565=0,H565,0)</f>
        <v>0</v>
      </c>
      <c r="AB565" s="4">
        <f>IF(L565=0,H565,0)</f>
        <v>0</v>
      </c>
      <c r="AC565" s="4"/>
      <c r="AD565" s="3"/>
      <c r="AE565" s="2" t="str">
        <f ca="1">IF(AND(N565&gt;1,(N565+$AE$3+O565)&lt;$B$3),$B$3-N565+1111111,".")</f>
        <v>.</v>
      </c>
      <c r="AF565" s="1" t="str">
        <f>IF(A565&gt;1,"Y","N")</f>
        <v>Y</v>
      </c>
      <c r="AG565" s="1" t="str">
        <f>IF(L565&gt;1,"Y","N")</f>
        <v>Y</v>
      </c>
      <c r="AH565" s="1" t="str">
        <f>IF(N565&gt;1,"Y","N")</f>
        <v>Y</v>
      </c>
      <c r="AI565" s="1" t="str">
        <f>IF(O565&gt;1,"Y","N")</f>
        <v>Y</v>
      </c>
      <c r="AJ565" s="1" t="str">
        <f>CONCATENATE(AF565,AG565,D565,AH565,AI565)</f>
        <v>YYx124xYY</v>
      </c>
    </row>
    <row r="566" spans="1:50" s="1" customFormat="1" x14ac:dyDescent="0.25">
      <c r="A566" s="31">
        <v>42239</v>
      </c>
      <c r="B566" s="24"/>
      <c r="C566" s="23" t="s">
        <v>1530</v>
      </c>
      <c r="D566" s="22" t="s">
        <v>1529</v>
      </c>
      <c r="E566" s="21">
        <v>0.32300000000000001</v>
      </c>
      <c r="G566" s="20"/>
      <c r="H566" s="19">
        <f>E566/0.04114</f>
        <v>7.8512396694214877</v>
      </c>
      <c r="I566" s="32">
        <f>J566/100*4</f>
        <v>0.76</v>
      </c>
      <c r="J566" s="17">
        <v>19</v>
      </c>
      <c r="K566" s="16">
        <f>IF(J566&gt;1,J566-H566-I566,0)</f>
        <v>10.388760330578512</v>
      </c>
      <c r="L566" s="15">
        <v>42262</v>
      </c>
      <c r="M566" s="14"/>
      <c r="N566" s="29">
        <v>43020</v>
      </c>
      <c r="O566" s="12">
        <v>43023</v>
      </c>
      <c r="P566" s="11" t="s">
        <v>1528</v>
      </c>
      <c r="Q566" s="10" t="s">
        <v>1527</v>
      </c>
      <c r="R566" s="10" t="s">
        <v>1526</v>
      </c>
      <c r="S566" s="10" t="s">
        <v>1525</v>
      </c>
      <c r="T566" s="10"/>
      <c r="U566" s="9">
        <v>6905416452</v>
      </c>
      <c r="V566" s="8"/>
      <c r="W566" s="7">
        <v>1234</v>
      </c>
      <c r="X566" s="4"/>
      <c r="Y566" s="6">
        <v>38</v>
      </c>
      <c r="Z566" s="5">
        <f>IF(Y566&gt;0,Y566-J566,".")</f>
        <v>19</v>
      </c>
      <c r="AA566" s="4">
        <f>IF(J566=0,H566,0)</f>
        <v>0</v>
      </c>
      <c r="AB566" s="4">
        <f>IF(L566=0,H566,0)</f>
        <v>0</v>
      </c>
      <c r="AC566" s="4"/>
      <c r="AD566" s="3"/>
      <c r="AE566" s="2" t="str">
        <f ca="1">IF(AND(N566&gt;1,(N566+$AE$3+O566)&lt;$B$3),$B$3-N566+1111111,".")</f>
        <v>.</v>
      </c>
      <c r="AF566" s="1" t="str">
        <f>IF(A566&gt;1,"Y","N")</f>
        <v>Y</v>
      </c>
      <c r="AG566" s="1" t="str">
        <f>IF(L566&gt;1,"Y","N")</f>
        <v>Y</v>
      </c>
      <c r="AH566" s="1" t="str">
        <f>IF(N566&gt;1,"Y","N")</f>
        <v>Y</v>
      </c>
      <c r="AI566" s="1" t="str">
        <f>IF(O566&gt;1,"Y","N")</f>
        <v>Y</v>
      </c>
      <c r="AJ566" s="1" t="str">
        <f>CONCATENATE(AF566,AG566,D566,AH566,AI566)</f>
        <v>YYxlllxYY</v>
      </c>
    </row>
    <row r="567" spans="1:50" s="1" customFormat="1" x14ac:dyDescent="0.25">
      <c r="A567" s="28">
        <v>41275</v>
      </c>
      <c r="B567" s="27" t="s">
        <v>1448</v>
      </c>
      <c r="C567" s="23" t="s">
        <v>1447</v>
      </c>
      <c r="D567" s="22" t="s">
        <v>1446</v>
      </c>
      <c r="E567" s="21">
        <v>0.33</v>
      </c>
      <c r="G567" s="20"/>
      <c r="H567" s="19">
        <f>E567/0.0504845</f>
        <v>6.5366597668591355</v>
      </c>
      <c r="I567" s="18">
        <f>J567/100*4</f>
        <v>0.84</v>
      </c>
      <c r="J567" s="17">
        <v>21</v>
      </c>
      <c r="K567" s="16">
        <f>IF(J567&gt;1,J567-H567-I567,0)</f>
        <v>13.623340233140866</v>
      </c>
      <c r="L567" s="15">
        <v>41298</v>
      </c>
      <c r="M567" s="14"/>
      <c r="N567" s="29">
        <v>43030</v>
      </c>
      <c r="O567" s="12">
        <v>43031</v>
      </c>
      <c r="P567" s="11" t="s">
        <v>1445</v>
      </c>
      <c r="Q567" s="10" t="s">
        <v>1444</v>
      </c>
      <c r="R567" s="10" t="s">
        <v>1443</v>
      </c>
      <c r="S567" s="10" t="s">
        <v>1184</v>
      </c>
      <c r="T567" s="10"/>
      <c r="U567" s="9">
        <v>6907489549</v>
      </c>
      <c r="V567" s="8"/>
      <c r="W567" s="7">
        <v>1260</v>
      </c>
      <c r="X567" s="4"/>
      <c r="Y567" s="6">
        <v>38</v>
      </c>
      <c r="Z567" s="5">
        <f>IF(Y567&gt;0,Y567-J567,".")</f>
        <v>17</v>
      </c>
      <c r="AA567" s="4">
        <f>IF(J567=0,H567,0)</f>
        <v>0</v>
      </c>
      <c r="AB567" s="4">
        <f>IF(L567=0,H567,0)</f>
        <v>0</v>
      </c>
      <c r="AC567" s="4"/>
      <c r="AD567" s="3"/>
      <c r="AE567" s="2" t="str">
        <f ca="1">IF(AND(N567&gt;1,(N567+$AE$3+O567)&lt;$B$3),$B$3-N567+1111111,".")</f>
        <v>.</v>
      </c>
      <c r="AF567" s="1" t="str">
        <f>IF(A567&gt;1,"Y","N")</f>
        <v>Y</v>
      </c>
      <c r="AG567" s="1" t="str">
        <f>IF(L567&gt;1,"Y","N")</f>
        <v>Y</v>
      </c>
      <c r="AH567" s="1" t="str">
        <f>IF(N567&gt;1,"Y","N")</f>
        <v>Y</v>
      </c>
      <c r="AI567" s="1" t="str">
        <f>IF(O567&gt;1,"Y","N")</f>
        <v>Y</v>
      </c>
      <c r="AJ567" s="1" t="str">
        <f>CONCATENATE(AF567,AG567,D567,AH567,AI567)</f>
        <v>YYx476xYY</v>
      </c>
    </row>
    <row r="568" spans="1:50" s="1" customFormat="1" x14ac:dyDescent="0.25">
      <c r="A568" s="31">
        <v>42178</v>
      </c>
      <c r="B568" s="24"/>
      <c r="C568" s="23" t="s">
        <v>1341</v>
      </c>
      <c r="D568" s="22" t="s">
        <v>1340</v>
      </c>
      <c r="E568" s="21">
        <v>0.66500000000000004</v>
      </c>
      <c r="G568" s="20"/>
      <c r="H568" s="19">
        <f>E568/0.0418</f>
        <v>15.909090909090912</v>
      </c>
      <c r="I568" s="32">
        <f>J568/100*4</f>
        <v>1.52</v>
      </c>
      <c r="J568" s="17">
        <v>38</v>
      </c>
      <c r="K568" s="16">
        <f>IF(J568&gt;1,J568-H568-I568,0)</f>
        <v>20.570909090909087</v>
      </c>
      <c r="L568" s="15">
        <v>42203</v>
      </c>
      <c r="M568" s="14"/>
      <c r="N568" s="29">
        <v>43036</v>
      </c>
      <c r="O568" s="12">
        <v>43037</v>
      </c>
      <c r="P568" s="11" t="s">
        <v>1339</v>
      </c>
      <c r="Q568" s="10"/>
      <c r="R568" s="10"/>
      <c r="S568" s="10"/>
      <c r="T568" s="10"/>
      <c r="U568" s="9"/>
      <c r="V568" s="8"/>
      <c r="W568" s="7">
        <v>1274</v>
      </c>
      <c r="X568" s="4"/>
      <c r="Y568" s="6">
        <v>38</v>
      </c>
      <c r="Z568" s="5">
        <f>IF(Y568&gt;0,Y568-J568,".")</f>
        <v>0</v>
      </c>
      <c r="AA568" s="4">
        <f>IF(J568=0,H568,0)</f>
        <v>0</v>
      </c>
      <c r="AB568" s="4">
        <f>IF(L568=0,H568,0)</f>
        <v>0</v>
      </c>
      <c r="AC568" s="4"/>
      <c r="AD568" s="3"/>
      <c r="AE568" s="2" t="str">
        <f ca="1">IF(AND(N568&gt;1,(N568+$AE$3+O568)&lt;$B$3),$B$3-N568+1111111,".")</f>
        <v>.</v>
      </c>
      <c r="AF568" s="1" t="str">
        <f>IF(A568&gt;1,"Y","N")</f>
        <v>Y</v>
      </c>
      <c r="AG568" s="1" t="str">
        <f>IF(L568&gt;1,"Y","N")</f>
        <v>Y</v>
      </c>
      <c r="AH568" s="1" t="str">
        <f>IF(N568&gt;1,"Y","N")</f>
        <v>Y</v>
      </c>
      <c r="AI568" s="1" t="str">
        <f>IF(O568&gt;1,"Y","N")</f>
        <v>Y</v>
      </c>
      <c r="AJ568" s="1" t="str">
        <f>CONCATENATE(AF568,AG568,D568,AH568,AI568)</f>
        <v>YYx313xYY</v>
      </c>
    </row>
    <row r="569" spans="1:50" s="1" customFormat="1" x14ac:dyDescent="0.25">
      <c r="A569" s="31">
        <v>42178</v>
      </c>
      <c r="B569" s="24"/>
      <c r="C569" s="23" t="s">
        <v>1341</v>
      </c>
      <c r="D569" s="22" t="s">
        <v>1340</v>
      </c>
      <c r="E569" s="21">
        <v>0.66500000000000004</v>
      </c>
      <c r="G569" s="20"/>
      <c r="H569" s="19">
        <f>E569/0.0418</f>
        <v>15.909090909090912</v>
      </c>
      <c r="I569" s="32">
        <f>J569/100*4</f>
        <v>1.52</v>
      </c>
      <c r="J569" s="17">
        <v>38</v>
      </c>
      <c r="K569" s="16">
        <f>IF(J569&gt;1,J569-H569-I569,0)</f>
        <v>20.570909090909087</v>
      </c>
      <c r="L569" s="15">
        <v>42203</v>
      </c>
      <c r="M569" s="14"/>
      <c r="N569" s="29">
        <v>43036</v>
      </c>
      <c r="O569" s="12">
        <v>43037</v>
      </c>
      <c r="P569" s="11" t="s">
        <v>1339</v>
      </c>
      <c r="Q569" s="10"/>
      <c r="R569" s="10"/>
      <c r="S569" s="10"/>
      <c r="T569" s="10"/>
      <c r="U569" s="9"/>
      <c r="V569" s="8"/>
      <c r="W569" s="7">
        <v>1274</v>
      </c>
      <c r="X569" s="4"/>
      <c r="Y569" s="6">
        <v>38</v>
      </c>
      <c r="Z569" s="5">
        <f>IF(Y569&gt;0,Y569-J569,".")</f>
        <v>0</v>
      </c>
      <c r="AA569" s="4">
        <f>IF(J569=0,H569,0)</f>
        <v>0</v>
      </c>
      <c r="AB569" s="4">
        <f>IF(L569=0,H569,0)</f>
        <v>0</v>
      </c>
      <c r="AC569" s="4"/>
      <c r="AD569" s="3"/>
      <c r="AE569" s="2" t="str">
        <f ca="1">IF(AND(N569&gt;1,(N569+$AE$3+O569)&lt;$B$3),$B$3-N569+1111111,".")</f>
        <v>.</v>
      </c>
      <c r="AF569" s="1" t="str">
        <f>IF(A569&gt;1,"Y","N")</f>
        <v>Y</v>
      </c>
      <c r="AG569" s="1" t="str">
        <f>IF(L569&gt;1,"Y","N")</f>
        <v>Y</v>
      </c>
      <c r="AH569" s="1" t="str">
        <f>IF(N569&gt;1,"Y","N")</f>
        <v>Y</v>
      </c>
      <c r="AI569" s="1" t="str">
        <f>IF(O569&gt;1,"Y","N")</f>
        <v>Y</v>
      </c>
      <c r="AJ569" s="1" t="str">
        <f>CONCATENATE(AF569,AG569,D569,AH569,AI569)</f>
        <v>YYx313xYY</v>
      </c>
    </row>
    <row r="570" spans="1:50" s="1" customFormat="1" x14ac:dyDescent="0.25">
      <c r="A570" s="31">
        <v>42170</v>
      </c>
      <c r="B570" s="27"/>
      <c r="C570" s="23" t="s">
        <v>573</v>
      </c>
      <c r="D570" s="22" t="s">
        <v>572</v>
      </c>
      <c r="E570" s="21">
        <v>0.74099999999999999</v>
      </c>
      <c r="G570" s="20"/>
      <c r="H570" s="19">
        <f>E570/0.0413</f>
        <v>17.941888619854719</v>
      </c>
      <c r="I570" s="32">
        <f>J570/100*4</f>
        <v>1.52</v>
      </c>
      <c r="J570" s="17">
        <v>38</v>
      </c>
      <c r="K570" s="16">
        <f>IF(J570&gt;1,J570-H570-I570,0)</f>
        <v>18.538111380145281</v>
      </c>
      <c r="L570" s="15">
        <v>42196</v>
      </c>
      <c r="M570" s="14"/>
      <c r="N570" s="29">
        <v>43044</v>
      </c>
      <c r="O570" s="12">
        <v>43045</v>
      </c>
      <c r="P570" s="11" t="s">
        <v>1236</v>
      </c>
      <c r="Q570" s="10"/>
      <c r="R570" s="10"/>
      <c r="S570" s="10"/>
      <c r="T570" s="10"/>
      <c r="U570" s="9"/>
      <c r="V570" s="8"/>
      <c r="W570" s="7">
        <v>1296</v>
      </c>
      <c r="X570" s="4"/>
      <c r="Y570" s="6">
        <v>38</v>
      </c>
      <c r="Z570" s="5">
        <f>IF(Y570&gt;0,Y570-J570,".")</f>
        <v>0</v>
      </c>
      <c r="AA570" s="4">
        <f>IF(J570=0,H570,0)</f>
        <v>0</v>
      </c>
      <c r="AB570" s="4">
        <f>IF(L570=0,H570,0)</f>
        <v>0</v>
      </c>
      <c r="AC570" s="4"/>
      <c r="AD570" s="3"/>
      <c r="AE570" s="2" t="str">
        <f ca="1">IF(AND(N570&gt;1,(N570+$AE$3+O570)&lt;$B$3),$B$3-N570+1111111,".")</f>
        <v>.</v>
      </c>
      <c r="AF570" s="1" t="str">
        <f>IF(A570&gt;1,"Y","N")</f>
        <v>Y</v>
      </c>
      <c r="AG570" s="1" t="str">
        <f>IF(L570&gt;1,"Y","N")</f>
        <v>Y</v>
      </c>
      <c r="AH570" s="1" t="str">
        <f>IF(N570&gt;1,"Y","N")</f>
        <v>Y</v>
      </c>
      <c r="AI570" s="1" t="str">
        <f>IF(O570&gt;1,"Y","N")</f>
        <v>Y</v>
      </c>
      <c r="AJ570" s="1" t="str">
        <f>CONCATENATE(AF570,AG570,D570,AH570,AI570)</f>
        <v>YYx150xYY</v>
      </c>
    </row>
    <row r="571" spans="1:50" s="1" customFormat="1" x14ac:dyDescent="0.25">
      <c r="A571" s="31">
        <v>43022</v>
      </c>
      <c r="B571" s="24" t="s">
        <v>670</v>
      </c>
      <c r="C571" s="23" t="s">
        <v>279</v>
      </c>
      <c r="D571" s="22" t="s">
        <v>278</v>
      </c>
      <c r="E571" s="21">
        <v>0.65</v>
      </c>
      <c r="G571" s="20"/>
      <c r="H571" s="19">
        <f>E571/0.04452</f>
        <v>14.600179694519319</v>
      </c>
      <c r="I571" s="18">
        <f>J571/100*4</f>
        <v>1.52</v>
      </c>
      <c r="J571" s="17">
        <v>38</v>
      </c>
      <c r="K571" s="16">
        <f>IF(J571&gt;1,J571-H571-I571,0)</f>
        <v>21.879820305480681</v>
      </c>
      <c r="L571" s="15">
        <v>43056</v>
      </c>
      <c r="M571" s="14"/>
      <c r="N571" s="29">
        <v>43068</v>
      </c>
      <c r="O571" s="12">
        <v>43068</v>
      </c>
      <c r="P571" s="11" t="s">
        <v>669</v>
      </c>
      <c r="Q571" s="10"/>
      <c r="R571" s="10"/>
      <c r="S571" s="10"/>
      <c r="T571" s="10"/>
      <c r="U571" s="9">
        <v>6918221946</v>
      </c>
      <c r="V571" s="8"/>
      <c r="W571" s="7">
        <v>1398</v>
      </c>
      <c r="X571" s="4"/>
      <c r="Y571" s="6">
        <v>38</v>
      </c>
      <c r="Z571" s="5">
        <f>IF(Y571&gt;0,Y571-J571,".")</f>
        <v>0</v>
      </c>
      <c r="AA571" s="4">
        <f>IF(J571=0,H571,0)</f>
        <v>0</v>
      </c>
      <c r="AB571" s="4">
        <f>IF(L571=0,H571,0)</f>
        <v>0</v>
      </c>
      <c r="AC571" s="4"/>
      <c r="AD571" s="3"/>
      <c r="AE571" s="2" t="str">
        <f ca="1">IF(AND(N571&gt;1,(N571+$AE$3+O571)&lt;$B$3),$B$3-N571+1111111,".")</f>
        <v>.</v>
      </c>
      <c r="AF571" s="1" t="str">
        <f>IF(A571&gt;1,"Y","N")</f>
        <v>Y</v>
      </c>
      <c r="AG571" s="1" t="str">
        <f>IF(L571&gt;1,"Y","N")</f>
        <v>Y</v>
      </c>
      <c r="AH571" s="1" t="str">
        <f>IF(N571&gt;1,"Y","N")</f>
        <v>Y</v>
      </c>
      <c r="AI571" s="1" t="str">
        <f>IF(O571&gt;1,"Y","N")</f>
        <v>Y</v>
      </c>
      <c r="AJ571" s="1" t="str">
        <f>CONCATENATE(AF571,AG571,D571,AH571,AI571)</f>
        <v>YYx8xYY</v>
      </c>
    </row>
    <row r="572" spans="1:50" s="1" customFormat="1" x14ac:dyDescent="0.25">
      <c r="A572" s="31">
        <v>43022</v>
      </c>
      <c r="B572" s="24"/>
      <c r="C572" s="23" t="s">
        <v>279</v>
      </c>
      <c r="D572" s="22" t="s">
        <v>278</v>
      </c>
      <c r="E572" s="21">
        <v>0.65</v>
      </c>
      <c r="G572" s="20"/>
      <c r="H572" s="19">
        <f>E572/0.04452</f>
        <v>14.600179694519319</v>
      </c>
      <c r="I572" s="18">
        <f>J572/100*4</f>
        <v>1.52</v>
      </c>
      <c r="J572" s="17">
        <v>38</v>
      </c>
      <c r="K572" s="16">
        <f>IF(J572&gt;1,J572-H572-I572,0)</f>
        <v>21.879820305480681</v>
      </c>
      <c r="L572" s="15">
        <v>43056</v>
      </c>
      <c r="M572" s="14"/>
      <c r="N572" s="29">
        <v>43070</v>
      </c>
      <c r="O572" s="12">
        <v>43074</v>
      </c>
      <c r="P572" s="11" t="s">
        <v>277</v>
      </c>
      <c r="Q572" s="10"/>
      <c r="R572" s="10"/>
      <c r="S572" s="10"/>
      <c r="T572" s="10"/>
      <c r="U572" s="9"/>
      <c r="V572" s="8"/>
      <c r="W572" s="7">
        <v>1406</v>
      </c>
      <c r="X572" s="4"/>
      <c r="Y572" s="6">
        <v>38</v>
      </c>
      <c r="Z572" s="5">
        <f>IF(Y572&gt;0,Y572-J572,".")</f>
        <v>0</v>
      </c>
      <c r="AA572" s="4">
        <f>IF(J572=0,H572,0)</f>
        <v>0</v>
      </c>
      <c r="AB572" s="4">
        <f>IF(L572=0,H572,0)</f>
        <v>0</v>
      </c>
      <c r="AC572" s="4"/>
      <c r="AD572" s="3"/>
      <c r="AE572" s="2" t="str">
        <f ca="1">IF(AND(N572&gt;1,(N572+$AE$3+O572)&lt;$B$3),$B$3-N572+1111111,".")</f>
        <v>.</v>
      </c>
      <c r="AF572" s="1" t="str">
        <f>IF(A572&gt;1,"Y","N")</f>
        <v>Y</v>
      </c>
      <c r="AG572" s="1" t="str">
        <f>IF(L572&gt;1,"Y","N")</f>
        <v>Y</v>
      </c>
      <c r="AH572" s="1" t="str">
        <f>IF(N572&gt;1,"Y","N")</f>
        <v>Y</v>
      </c>
      <c r="AI572" s="1" t="str">
        <f>IF(O572&gt;1,"Y","N")</f>
        <v>Y</v>
      </c>
      <c r="AJ572" s="1" t="str">
        <f>CONCATENATE(AF572,AG572,D572,AH572,AI572)</f>
        <v>YYx8xYY</v>
      </c>
    </row>
    <row r="573" spans="1:50" s="1" customFormat="1" x14ac:dyDescent="0.25">
      <c r="A573" s="31">
        <v>43022</v>
      </c>
      <c r="B573" s="24"/>
      <c r="C573" s="23" t="s">
        <v>279</v>
      </c>
      <c r="D573" s="22" t="s">
        <v>278</v>
      </c>
      <c r="E573" s="21">
        <v>0.65</v>
      </c>
      <c r="G573" s="20"/>
      <c r="H573" s="19">
        <f>E573/0.04452</f>
        <v>14.600179694519319</v>
      </c>
      <c r="I573" s="18">
        <f>J573/100*4</f>
        <v>1.52</v>
      </c>
      <c r="J573" s="17">
        <v>38</v>
      </c>
      <c r="K573" s="16">
        <f>IF(J573&gt;1,J573-H573-I573,0)</f>
        <v>21.879820305480681</v>
      </c>
      <c r="L573" s="15">
        <v>43056</v>
      </c>
      <c r="M573" s="14"/>
      <c r="N573" s="29">
        <v>43070</v>
      </c>
      <c r="O573" s="12">
        <v>43074</v>
      </c>
      <c r="P573" s="11" t="s">
        <v>277</v>
      </c>
      <c r="Q573" s="10"/>
      <c r="R573" s="10"/>
      <c r="S573" s="10"/>
      <c r="T573" s="10"/>
      <c r="U573" s="9"/>
      <c r="V573" s="8"/>
      <c r="W573" s="7">
        <v>1406</v>
      </c>
      <c r="X573" s="4"/>
      <c r="Y573" s="6">
        <v>38</v>
      </c>
      <c r="Z573" s="5">
        <f>IF(Y573&gt;0,Y573-J573,".")</f>
        <v>0</v>
      </c>
      <c r="AA573" s="4">
        <f>IF(J573=0,H573,0)</f>
        <v>0</v>
      </c>
      <c r="AB573" s="4">
        <f>IF(L573=0,H573,0)</f>
        <v>0</v>
      </c>
      <c r="AC573" s="4"/>
      <c r="AD573" s="3"/>
      <c r="AE573" s="2" t="str">
        <f ca="1">IF(AND(N573&gt;1,(N573+$AE$3+O573)&lt;$B$3),$B$3-N573+1111111,".")</f>
        <v>.</v>
      </c>
      <c r="AF573" s="1" t="str">
        <f>IF(A573&gt;1,"Y","N")</f>
        <v>Y</v>
      </c>
      <c r="AG573" s="1" t="str">
        <f>IF(L573&gt;1,"Y","N")</f>
        <v>Y</v>
      </c>
      <c r="AH573" s="1" t="str">
        <f>IF(N573&gt;1,"Y","N")</f>
        <v>Y</v>
      </c>
      <c r="AI573" s="1" t="str">
        <f>IF(O573&gt;1,"Y","N")</f>
        <v>Y</v>
      </c>
      <c r="AJ573" s="1" t="str">
        <f>CONCATENATE(AF573,AG573,D573,AH573,AI573)</f>
        <v>YYx8xYY</v>
      </c>
    </row>
    <row r="574" spans="1:50" s="1" customFormat="1" x14ac:dyDescent="0.25">
      <c r="A574" s="31">
        <v>43022</v>
      </c>
      <c r="B574" s="24"/>
      <c r="C574" s="23" t="s">
        <v>279</v>
      </c>
      <c r="D574" s="22" t="s">
        <v>278</v>
      </c>
      <c r="E574" s="21">
        <v>0.65</v>
      </c>
      <c r="G574" s="20"/>
      <c r="H574" s="19">
        <f>E574/0.04452</f>
        <v>14.600179694519319</v>
      </c>
      <c r="I574" s="18">
        <f>J574/100*4</f>
        <v>1.52</v>
      </c>
      <c r="J574" s="17">
        <v>38</v>
      </c>
      <c r="K574" s="16">
        <f>IF(J574&gt;1,J574-H574-I574,0)</f>
        <v>21.879820305480681</v>
      </c>
      <c r="L574" s="15">
        <v>43056</v>
      </c>
      <c r="M574" s="14"/>
      <c r="N574" s="29">
        <v>43084</v>
      </c>
      <c r="O574" s="12">
        <v>43087</v>
      </c>
      <c r="P574" s="11" t="s">
        <v>277</v>
      </c>
      <c r="Q574" s="10" t="s">
        <v>283</v>
      </c>
      <c r="R574" s="10" t="s">
        <v>282</v>
      </c>
      <c r="S574" s="10" t="s">
        <v>281</v>
      </c>
      <c r="T574" s="10"/>
      <c r="U574" s="9">
        <v>6919800755</v>
      </c>
      <c r="V574" s="8"/>
      <c r="W574" s="7">
        <v>1522</v>
      </c>
      <c r="X574" s="4"/>
      <c r="Y574" s="6">
        <v>38</v>
      </c>
      <c r="Z574" s="5">
        <f>IF(Y574&gt;0,Y574-J574,".")</f>
        <v>0</v>
      </c>
      <c r="AA574" s="4">
        <f>IF(J574=0,H574,0)</f>
        <v>0</v>
      </c>
      <c r="AB574" s="4">
        <f>IF(L574=0,H574,0)</f>
        <v>0</v>
      </c>
      <c r="AC574" s="4"/>
      <c r="AD574" s="3"/>
      <c r="AE574" s="2" t="str">
        <f ca="1">IF(AND(N574&gt;1,(N574+$AE$3+O574)&lt;$B$3),$B$3-N574+1111111,".")</f>
        <v>.</v>
      </c>
      <c r="AF574" s="1" t="str">
        <f>IF(A574&gt;1,"Y","N")</f>
        <v>Y</v>
      </c>
      <c r="AG574" s="1" t="str">
        <f>IF(L574&gt;1,"Y","N")</f>
        <v>Y</v>
      </c>
      <c r="AH574" s="1" t="str">
        <f>IF(N574&gt;1,"Y","N")</f>
        <v>Y</v>
      </c>
      <c r="AI574" s="1" t="str">
        <f>IF(O574&gt;1,"Y","N")</f>
        <v>Y</v>
      </c>
      <c r="AJ574" s="1" t="str">
        <f>CONCATENATE(AF574,AG574,D574,AH574,AI574)</f>
        <v>YYx8xYY</v>
      </c>
      <c r="AU574"/>
      <c r="AV574"/>
      <c r="AW574"/>
      <c r="AX574"/>
    </row>
    <row r="575" spans="1:50" s="1" customFormat="1" x14ac:dyDescent="0.25">
      <c r="A575" s="31">
        <v>43022</v>
      </c>
      <c r="B575" s="24" t="s">
        <v>284</v>
      </c>
      <c r="C575" s="23" t="s">
        <v>279</v>
      </c>
      <c r="D575" s="22" t="s">
        <v>278</v>
      </c>
      <c r="E575" s="21">
        <v>0.56000000000000005</v>
      </c>
      <c r="G575" s="20"/>
      <c r="H575" s="19">
        <f>E575/0.04452</f>
        <v>12.57861635220126</v>
      </c>
      <c r="I575" s="18">
        <f>J575/100*4</f>
        <v>1.52</v>
      </c>
      <c r="J575" s="17">
        <v>38</v>
      </c>
      <c r="K575" s="16">
        <f>IF(J575&gt;1,J575-H575-I575,0)</f>
        <v>23.901383647798742</v>
      </c>
      <c r="L575" s="15">
        <v>43079</v>
      </c>
      <c r="M575" s="14"/>
      <c r="N575" s="29">
        <v>43084</v>
      </c>
      <c r="O575" s="12">
        <v>43087</v>
      </c>
      <c r="P575" s="11" t="s">
        <v>277</v>
      </c>
      <c r="Q575" s="10"/>
      <c r="R575" s="10"/>
      <c r="S575" s="10"/>
      <c r="T575" s="10"/>
      <c r="U575" s="9"/>
      <c r="V575" s="8"/>
      <c r="W575" s="7">
        <v>1522</v>
      </c>
      <c r="X575" s="4"/>
      <c r="Y575" s="6">
        <v>38</v>
      </c>
      <c r="Z575" s="5">
        <f>IF(Y575&gt;0,Y575-J575,".")</f>
        <v>0</v>
      </c>
      <c r="AA575" s="4">
        <f>IF(J575=0,H575,0)</f>
        <v>0</v>
      </c>
      <c r="AB575" s="4">
        <f>IF(L575=0,H575,0)</f>
        <v>0</v>
      </c>
      <c r="AC575" s="4"/>
      <c r="AD575" s="3"/>
      <c r="AE575" s="2" t="str">
        <f ca="1">IF(AND(N575&gt;1,(N575+$AE$3+O575)&lt;$B$3),$B$3-N575+1111111,".")</f>
        <v>.</v>
      </c>
      <c r="AF575" s="1" t="str">
        <f>IF(A575&gt;1,"Y","N")</f>
        <v>Y</v>
      </c>
      <c r="AG575" s="1" t="str">
        <f>IF(L575&gt;1,"Y","N")</f>
        <v>Y</v>
      </c>
      <c r="AH575" s="1" t="str">
        <f>IF(N575&gt;1,"Y","N")</f>
        <v>Y</v>
      </c>
      <c r="AI575" s="1" t="str">
        <f>IF(O575&gt;1,"Y","N")</f>
        <v>Y</v>
      </c>
      <c r="AJ575" s="1" t="str">
        <f>CONCATENATE(AF575,AG575,D575,AH575,AI575)</f>
        <v>YYx8xYY</v>
      </c>
      <c r="AU575"/>
      <c r="AV575"/>
      <c r="AW575"/>
      <c r="AX575"/>
    </row>
    <row r="576" spans="1:50" s="1" customFormat="1" x14ac:dyDescent="0.25">
      <c r="A576" s="31">
        <v>43022</v>
      </c>
      <c r="B576" s="24"/>
      <c r="C576" s="23" t="s">
        <v>279</v>
      </c>
      <c r="D576" s="22" t="s">
        <v>278</v>
      </c>
      <c r="E576" s="21">
        <v>0.56000000000000005</v>
      </c>
      <c r="G576" s="20"/>
      <c r="H576" s="19">
        <f>E576/0.04452</f>
        <v>12.57861635220126</v>
      </c>
      <c r="I576" s="18">
        <f>J576/100*4</f>
        <v>1.52</v>
      </c>
      <c r="J576" s="17">
        <v>38</v>
      </c>
      <c r="K576" s="16">
        <f>IF(J576&gt;1,J576-H576-I576,0)</f>
        <v>23.901383647798742</v>
      </c>
      <c r="L576" s="15">
        <v>43079</v>
      </c>
      <c r="M576" s="14"/>
      <c r="N576" s="29">
        <v>43084</v>
      </c>
      <c r="O576" s="12">
        <v>43087</v>
      </c>
      <c r="P576" s="11" t="s">
        <v>277</v>
      </c>
      <c r="Q576" s="10"/>
      <c r="R576" s="10"/>
      <c r="S576" s="10"/>
      <c r="T576" s="10"/>
      <c r="U576" s="9"/>
      <c r="V576" s="8"/>
      <c r="W576" s="7">
        <v>1522</v>
      </c>
      <c r="X576" s="4"/>
      <c r="Y576" s="6">
        <v>38</v>
      </c>
      <c r="Z576" s="5">
        <f>IF(Y576&gt;0,Y576-J576,".")</f>
        <v>0</v>
      </c>
      <c r="AA576" s="4">
        <f>IF(J576=0,H576,0)</f>
        <v>0</v>
      </c>
      <c r="AB576" s="4">
        <f>IF(L576=0,H576,0)</f>
        <v>0</v>
      </c>
      <c r="AC576" s="4"/>
      <c r="AD576" s="3"/>
      <c r="AE576" s="2" t="str">
        <f ca="1">IF(AND(N576&gt;1,(N576+$AE$3+O576)&lt;$B$3),$B$3-N576+1111111,".")</f>
        <v>.</v>
      </c>
      <c r="AF576" s="1" t="str">
        <f>IF(A576&gt;1,"Y","N")</f>
        <v>Y</v>
      </c>
      <c r="AG576" s="1" t="str">
        <f>IF(L576&gt;1,"Y","N")</f>
        <v>Y</v>
      </c>
      <c r="AH576" s="1" t="str">
        <f>IF(N576&gt;1,"Y","N")</f>
        <v>Y</v>
      </c>
      <c r="AI576" s="1" t="str">
        <f>IF(O576&gt;1,"Y","N")</f>
        <v>Y</v>
      </c>
      <c r="AJ576" s="1" t="str">
        <f>CONCATENATE(AF576,AG576,D576,AH576,AI576)</f>
        <v>YYx8xYY</v>
      </c>
      <c r="AU576"/>
      <c r="AV576"/>
      <c r="AW576"/>
      <c r="AX576"/>
    </row>
    <row r="577" spans="1:50" s="1" customFormat="1" x14ac:dyDescent="0.25">
      <c r="A577" s="31">
        <v>43022</v>
      </c>
      <c r="B577" s="24"/>
      <c r="C577" s="23" t="s">
        <v>279</v>
      </c>
      <c r="D577" s="22" t="s">
        <v>278</v>
      </c>
      <c r="E577" s="21">
        <v>0.56000000000000005</v>
      </c>
      <c r="G577" s="20"/>
      <c r="H577" s="19">
        <f>E577/0.04452</f>
        <v>12.57861635220126</v>
      </c>
      <c r="I577" s="18">
        <f>J577/100*4</f>
        <v>1.52</v>
      </c>
      <c r="J577" s="17">
        <v>38</v>
      </c>
      <c r="K577" s="16">
        <f>IF(J577&gt;1,J577-H577-I577,0)</f>
        <v>23.901383647798742</v>
      </c>
      <c r="L577" s="15">
        <v>43079</v>
      </c>
      <c r="M577" s="14"/>
      <c r="N577" s="29">
        <v>43084</v>
      </c>
      <c r="O577" s="12">
        <v>43087</v>
      </c>
      <c r="P577" s="11" t="s">
        <v>277</v>
      </c>
      <c r="Q577" s="10" t="s">
        <v>283</v>
      </c>
      <c r="R577" s="10" t="s">
        <v>282</v>
      </c>
      <c r="S577" s="10" t="s">
        <v>281</v>
      </c>
      <c r="T577" s="10"/>
      <c r="U577" s="9"/>
      <c r="V577" s="8" t="s">
        <v>280</v>
      </c>
      <c r="W577" s="7">
        <v>1522</v>
      </c>
      <c r="X577" s="4"/>
      <c r="Y577" s="6">
        <v>38</v>
      </c>
      <c r="Z577" s="5">
        <f>IF(Y577&gt;0,Y577-J577,".")</f>
        <v>0</v>
      </c>
      <c r="AA577" s="4">
        <f>IF(J577=0,H577,0)</f>
        <v>0</v>
      </c>
      <c r="AB577" s="4">
        <f>IF(L577=0,H577,0)</f>
        <v>0</v>
      </c>
      <c r="AC577" s="4"/>
      <c r="AD577" s="3"/>
      <c r="AE577" s="2" t="str">
        <f ca="1">IF(AND(N577&gt;1,(N577+$AE$3+O577)&lt;$B$3),$B$3-N577+1111111,".")</f>
        <v>.</v>
      </c>
      <c r="AF577" s="1" t="str">
        <f>IF(A577&gt;1,"Y","N")</f>
        <v>Y</v>
      </c>
      <c r="AG577" s="1" t="str">
        <f>IF(L577&gt;1,"Y","N")</f>
        <v>Y</v>
      </c>
      <c r="AH577" s="1" t="str">
        <f>IF(N577&gt;1,"Y","N")</f>
        <v>Y</v>
      </c>
      <c r="AI577" s="1" t="str">
        <f>IF(O577&gt;1,"Y","N")</f>
        <v>Y</v>
      </c>
      <c r="AJ577" s="1" t="str">
        <f>CONCATENATE(AF577,AG577,D577,AH577,AI577)</f>
        <v>YYx8xYY</v>
      </c>
      <c r="AU577"/>
      <c r="AV577"/>
      <c r="AW577"/>
      <c r="AX577"/>
    </row>
    <row r="578" spans="1:50" s="1" customFormat="1" x14ac:dyDescent="0.25">
      <c r="A578" s="31">
        <v>43022</v>
      </c>
      <c r="B578" s="24"/>
      <c r="C578" s="23" t="s">
        <v>279</v>
      </c>
      <c r="D578" s="22" t="s">
        <v>278</v>
      </c>
      <c r="E578" s="21">
        <v>0.56000000000000005</v>
      </c>
      <c r="G578" s="20"/>
      <c r="H578" s="19">
        <f>E578/0.04452</f>
        <v>12.57861635220126</v>
      </c>
      <c r="I578" s="18">
        <f>J578/100*4</f>
        <v>1.52</v>
      </c>
      <c r="J578" s="17">
        <v>38</v>
      </c>
      <c r="K578" s="16">
        <f>IF(J578&gt;1,J578-H578-I578,0)</f>
        <v>23.901383647798742</v>
      </c>
      <c r="L578" s="15">
        <v>43079</v>
      </c>
      <c r="M578" s="14"/>
      <c r="N578" s="29">
        <v>43084</v>
      </c>
      <c r="O578" s="12">
        <v>43087</v>
      </c>
      <c r="P578" s="11" t="s">
        <v>277</v>
      </c>
      <c r="Q578" s="10"/>
      <c r="R578" s="10"/>
      <c r="S578" s="10"/>
      <c r="T578" s="10"/>
      <c r="U578" s="9"/>
      <c r="V578" s="8"/>
      <c r="W578" s="7">
        <v>1522</v>
      </c>
      <c r="X578" s="4"/>
      <c r="Y578" s="6">
        <v>38</v>
      </c>
      <c r="Z578" s="5">
        <f>IF(Y578&gt;0,Y578-J578,".")</f>
        <v>0</v>
      </c>
      <c r="AA578" s="4">
        <f>IF(J578=0,H578,0)</f>
        <v>0</v>
      </c>
      <c r="AB578" s="4">
        <f>IF(L578=0,H578,0)</f>
        <v>0</v>
      </c>
      <c r="AC578" s="4"/>
      <c r="AD578" s="3"/>
      <c r="AE578" s="2" t="str">
        <f ca="1">IF(AND(N578&gt;1,(N578+$AE$3+O578)&lt;$B$3),$B$3-N578+1111111,".")</f>
        <v>.</v>
      </c>
      <c r="AF578" s="1" t="str">
        <f>IF(A578&gt;1,"Y","N")</f>
        <v>Y</v>
      </c>
      <c r="AG578" s="1" t="str">
        <f>IF(L578&gt;1,"Y","N")</f>
        <v>Y</v>
      </c>
      <c r="AH578" s="1" t="str">
        <f>IF(N578&gt;1,"Y","N")</f>
        <v>Y</v>
      </c>
      <c r="AI578" s="1" t="str">
        <f>IF(O578&gt;1,"Y","N")</f>
        <v>Y</v>
      </c>
      <c r="AJ578" s="1" t="str">
        <f>CONCATENATE(AF578,AG578,D578,AH578,AI578)</f>
        <v>YYx8xYY</v>
      </c>
      <c r="AU578"/>
      <c r="AV578"/>
      <c r="AW578"/>
      <c r="AX578"/>
    </row>
    <row r="579" spans="1:50" s="1" customFormat="1" x14ac:dyDescent="0.25">
      <c r="A579" s="31">
        <v>42656</v>
      </c>
      <c r="B579" s="24"/>
      <c r="C579" s="23" t="s">
        <v>33</v>
      </c>
      <c r="D579" s="22" t="s">
        <v>32</v>
      </c>
      <c r="E579" s="21">
        <v>0.67500000000000004</v>
      </c>
      <c r="G579" s="20"/>
      <c r="H579" s="19">
        <f>E579/0.0404</f>
        <v>16.707920792079211</v>
      </c>
      <c r="I579" s="18">
        <f>J579/100*4</f>
        <v>1.56</v>
      </c>
      <c r="J579" s="17">
        <v>39</v>
      </c>
      <c r="K579" s="16">
        <f>IF(J579&gt;1,J579-H579-I579,0)</f>
        <v>20.732079207920791</v>
      </c>
      <c r="L579" s="15">
        <v>42680</v>
      </c>
      <c r="M579" s="14"/>
      <c r="N579" s="29">
        <v>42737</v>
      </c>
      <c r="O579" s="12">
        <v>42738</v>
      </c>
      <c r="P579" s="11" t="s">
        <v>6991</v>
      </c>
      <c r="Q579" s="10"/>
      <c r="R579" s="10"/>
      <c r="S579" s="10"/>
      <c r="T579" s="10"/>
      <c r="U579" s="9">
        <v>6665324353</v>
      </c>
      <c r="V579" s="8"/>
      <c r="W579" s="7">
        <v>15</v>
      </c>
      <c r="X579" s="4"/>
      <c r="Y579" s="6">
        <v>39</v>
      </c>
      <c r="Z579" s="5">
        <f>IF(Y579&gt;0,Y579-J579,".")</f>
        <v>0</v>
      </c>
      <c r="AA579" s="4">
        <f>IF(J579=0,H579,0)</f>
        <v>0</v>
      </c>
      <c r="AB579" s="4">
        <f>IF(L579=0,H579,0)</f>
        <v>0</v>
      </c>
      <c r="AC579" s="4"/>
      <c r="AD579" s="3"/>
      <c r="AE579" s="2" t="str">
        <f ca="1">IF(AND(N579&gt;1,(N579+$AE$3+O579)&lt;$B$3),$B$3-N579+1111111,".")</f>
        <v>.</v>
      </c>
      <c r="AF579" s="1" t="str">
        <f>IF(A579&gt;1,"Y","N")</f>
        <v>Y</v>
      </c>
      <c r="AG579" s="1" t="str">
        <f>IF(L579&gt;1,"Y","N")</f>
        <v>Y</v>
      </c>
      <c r="AH579" s="1" t="str">
        <f>IF(N579&gt;1,"Y","N")</f>
        <v>Y</v>
      </c>
      <c r="AI579" s="1" t="str">
        <f>IF(O579&gt;1,"Y","N")</f>
        <v>Y</v>
      </c>
      <c r="AJ579" s="1" t="str">
        <f>CONCATENATE(AF579,AG579,D579,AH579,AI579)</f>
        <v>YYx3xYY</v>
      </c>
    </row>
    <row r="580" spans="1:50" s="1" customFormat="1" x14ac:dyDescent="0.25">
      <c r="A580" s="31">
        <v>42656</v>
      </c>
      <c r="B580" s="24"/>
      <c r="C580" s="23" t="s">
        <v>33</v>
      </c>
      <c r="D580" s="22" t="s">
        <v>32</v>
      </c>
      <c r="E580" s="21">
        <v>0.67500000000000004</v>
      </c>
      <c r="G580" s="20"/>
      <c r="H580" s="19">
        <f>E580/0.0404</f>
        <v>16.707920792079211</v>
      </c>
      <c r="I580" s="18">
        <f>J580/100*4</f>
        <v>1.56</v>
      </c>
      <c r="J580" s="17">
        <v>39</v>
      </c>
      <c r="K580" s="16">
        <f>IF(J580&gt;1,J580-H580-I580,0)</f>
        <v>20.732079207920791</v>
      </c>
      <c r="L580" s="15">
        <v>42680</v>
      </c>
      <c r="M580" s="14"/>
      <c r="N580" s="29">
        <v>42738</v>
      </c>
      <c r="O580" s="12">
        <v>42738</v>
      </c>
      <c r="P580" s="11" t="s">
        <v>6939</v>
      </c>
      <c r="Q580" s="10"/>
      <c r="R580" s="10"/>
      <c r="S580" s="10"/>
      <c r="T580" s="10"/>
      <c r="U580" s="9"/>
      <c r="V580" s="8"/>
      <c r="W580" s="7">
        <v>25</v>
      </c>
      <c r="X580" s="4"/>
      <c r="Y580" s="6">
        <v>39</v>
      </c>
      <c r="Z580" s="5">
        <f>IF(Y580&gt;0,Y580-J580,".")</f>
        <v>0</v>
      </c>
      <c r="AA580" s="4">
        <f>IF(J580=0,H580,0)</f>
        <v>0</v>
      </c>
      <c r="AB580" s="4">
        <f>IF(L580=0,H580,0)</f>
        <v>0</v>
      </c>
      <c r="AC580" s="4"/>
      <c r="AD580" s="3"/>
      <c r="AE580" s="2" t="str">
        <f ca="1">IF(AND(N580&gt;1,(N580+$AE$3+O580)&lt;$B$3),$B$3-N580+1111111,".")</f>
        <v>.</v>
      </c>
      <c r="AF580" s="1" t="str">
        <f>IF(A580&gt;1,"Y","N")</f>
        <v>Y</v>
      </c>
      <c r="AG580" s="1" t="str">
        <f>IF(L580&gt;1,"Y","N")</f>
        <v>Y</v>
      </c>
      <c r="AH580" s="1" t="str">
        <f>IF(N580&gt;1,"Y","N")</f>
        <v>Y</v>
      </c>
      <c r="AI580" s="1" t="str">
        <f>IF(O580&gt;1,"Y","N")</f>
        <v>Y</v>
      </c>
      <c r="AJ580" s="1" t="str">
        <f>CONCATENATE(AF580,AG580,D580,AH580,AI580)</f>
        <v>YYx3xYY</v>
      </c>
    </row>
    <row r="581" spans="1:50" s="1" customFormat="1" ht="12.75" x14ac:dyDescent="0.2">
      <c r="A581" s="46">
        <v>42634</v>
      </c>
      <c r="B581" t="s">
        <v>6896</v>
      </c>
      <c r="C581" s="23" t="s">
        <v>3368</v>
      </c>
      <c r="D581" s="22" t="s">
        <v>3367</v>
      </c>
      <c r="E581" s="21">
        <v>0.39900000000000002</v>
      </c>
      <c r="G581" s="20"/>
      <c r="H581" s="19">
        <f>E581/0.04043</f>
        <v>9.86890922582241</v>
      </c>
      <c r="I581" s="32">
        <f>J581/100*4</f>
        <v>1.56</v>
      </c>
      <c r="J581" s="17">
        <v>39</v>
      </c>
      <c r="K581" s="16">
        <f>IF(J581&gt;1,J581-H581-I581,0)</f>
        <v>27.571090774177591</v>
      </c>
      <c r="L581" s="15">
        <v>42658</v>
      </c>
      <c r="M581" s="14"/>
      <c r="N581" s="29">
        <v>42741</v>
      </c>
      <c r="O581" s="12">
        <v>42741</v>
      </c>
      <c r="P581" s="11" t="s">
        <v>6895</v>
      </c>
      <c r="Q581" s="34"/>
      <c r="R581" s="34"/>
      <c r="S581" s="7"/>
      <c r="T581" s="7"/>
      <c r="U581" s="33"/>
      <c r="V581" s="8"/>
      <c r="W581" s="7">
        <v>42</v>
      </c>
      <c r="X581" s="4"/>
      <c r="Y581" s="6">
        <v>39</v>
      </c>
      <c r="Z581" s="5">
        <f>IF(Y581&gt;0,Y581-J581,".")</f>
        <v>0</v>
      </c>
      <c r="AA581" s="4">
        <f>IF(J581=0,H581,0)</f>
        <v>0</v>
      </c>
      <c r="AB581" s="4">
        <f>IF(L581=0,H581,0)</f>
        <v>0</v>
      </c>
      <c r="AC581" s="4"/>
      <c r="AD581" s="3"/>
      <c r="AE581" s="2" t="str">
        <f ca="1">IF(AND(N581&gt;1,(N581+$AE$3+O581)&lt;$B$3),$B$3-N581+1111111,".")</f>
        <v>.</v>
      </c>
      <c r="AF581" s="1" t="str">
        <f>IF(A581&gt;1,"Y","N")</f>
        <v>Y</v>
      </c>
      <c r="AG581" s="1" t="str">
        <f>IF(L581&gt;1,"Y","N")</f>
        <v>Y</v>
      </c>
      <c r="AH581" s="1" t="str">
        <f>IF(N581&gt;1,"Y","N")</f>
        <v>Y</v>
      </c>
      <c r="AI581" s="1" t="str">
        <f>IF(O581&gt;1,"Y","N")</f>
        <v>Y</v>
      </c>
      <c r="AJ581" s="1" t="str">
        <f>CONCATENATE(AF581,AG581,D581,AH581,AI581)</f>
        <v>YYxksxYY</v>
      </c>
    </row>
    <row r="582" spans="1:50" s="1" customFormat="1" ht="12.75" x14ac:dyDescent="0.2">
      <c r="A582" s="46">
        <v>42634</v>
      </c>
      <c r="B582" s="24"/>
      <c r="C582" s="23" t="s">
        <v>3368</v>
      </c>
      <c r="D582" s="22" t="s">
        <v>3367</v>
      </c>
      <c r="E582" s="21">
        <v>0.39900000000000002</v>
      </c>
      <c r="G582" s="20"/>
      <c r="H582" s="19">
        <f>E582/0.04043</f>
        <v>9.86890922582241</v>
      </c>
      <c r="I582" s="32">
        <f>J582/100*4</f>
        <v>1.56</v>
      </c>
      <c r="J582" s="17">
        <v>39</v>
      </c>
      <c r="K582" s="16">
        <f>IF(J582&gt;1,J582-H582-I582,0)</f>
        <v>27.571090774177591</v>
      </c>
      <c r="L582" s="15">
        <v>42658</v>
      </c>
      <c r="M582" s="14"/>
      <c r="N582" s="29">
        <v>42741</v>
      </c>
      <c r="O582" s="12">
        <v>42741</v>
      </c>
      <c r="P582" s="11" t="s">
        <v>6895</v>
      </c>
      <c r="Q582" s="34"/>
      <c r="R582" s="34"/>
      <c r="S582" s="7"/>
      <c r="T582" s="7"/>
      <c r="U582" s="33"/>
      <c r="V582" s="8"/>
      <c r="W582" s="7">
        <v>42</v>
      </c>
      <c r="X582" s="4"/>
      <c r="Y582" s="6">
        <v>39</v>
      </c>
      <c r="Z582" s="5">
        <f>IF(Y582&gt;0,Y582-J582,".")</f>
        <v>0</v>
      </c>
      <c r="AA582" s="4">
        <f>IF(J582=0,H582,0)</f>
        <v>0</v>
      </c>
      <c r="AB582" s="4">
        <f>IF(L582=0,H582,0)</f>
        <v>0</v>
      </c>
      <c r="AC582" s="4"/>
      <c r="AD582" s="3"/>
      <c r="AE582" s="2" t="str">
        <f ca="1">IF(AND(N582&gt;1,(N582+$AE$3+O582)&lt;$B$3),$B$3-N582+1111111,".")</f>
        <v>.</v>
      </c>
      <c r="AF582" s="1" t="str">
        <f>IF(A582&gt;1,"Y","N")</f>
        <v>Y</v>
      </c>
      <c r="AG582" s="1" t="str">
        <f>IF(L582&gt;1,"Y","N")</f>
        <v>Y</v>
      </c>
      <c r="AH582" s="1" t="str">
        <f>IF(N582&gt;1,"Y","N")</f>
        <v>Y</v>
      </c>
      <c r="AI582" s="1" t="str">
        <f>IF(O582&gt;1,"Y","N")</f>
        <v>Y</v>
      </c>
      <c r="AJ582" s="1" t="str">
        <f>CONCATENATE(AF582,AG582,D582,AH582,AI582)</f>
        <v>YYxksxYY</v>
      </c>
    </row>
    <row r="583" spans="1:50" s="1" customFormat="1" x14ac:dyDescent="0.25">
      <c r="A583" s="31">
        <v>42656</v>
      </c>
      <c r="B583" s="24"/>
      <c r="C583" s="23" t="s">
        <v>33</v>
      </c>
      <c r="D583" s="22" t="s">
        <v>32</v>
      </c>
      <c r="E583" s="21">
        <v>0.67500000000000004</v>
      </c>
      <c r="G583" s="20"/>
      <c r="H583" s="19">
        <f>E583/0.0404</f>
        <v>16.707920792079211</v>
      </c>
      <c r="I583" s="18">
        <f>J583/100*4</f>
        <v>1.56</v>
      </c>
      <c r="J583" s="17">
        <v>39</v>
      </c>
      <c r="K583" s="16">
        <f>IF(J583&gt;1,J583-H583-I583,0)</f>
        <v>20.732079207920791</v>
      </c>
      <c r="L583" s="15">
        <v>42689</v>
      </c>
      <c r="M583" s="14"/>
      <c r="N583" s="29">
        <v>42749</v>
      </c>
      <c r="O583" s="12">
        <v>42751</v>
      </c>
      <c r="P583" s="11" t="s">
        <v>6627</v>
      </c>
      <c r="Q583" s="10"/>
      <c r="R583" s="10"/>
      <c r="S583" s="10"/>
      <c r="T583" s="10"/>
      <c r="U583" s="9">
        <v>6675552093</v>
      </c>
      <c r="V583" s="8"/>
      <c r="W583" s="7">
        <v>112</v>
      </c>
      <c r="X583" s="4"/>
      <c r="Y583" s="6">
        <v>39</v>
      </c>
      <c r="Z583" s="5">
        <f>IF(Y583&gt;0,Y583-J583,".")</f>
        <v>0</v>
      </c>
      <c r="AA583" s="4">
        <f>IF(J583=0,H583,0)</f>
        <v>0</v>
      </c>
      <c r="AB583" s="4">
        <f>IF(L583=0,H583,0)</f>
        <v>0</v>
      </c>
      <c r="AC583" s="4"/>
      <c r="AD583" s="3"/>
      <c r="AE583" s="2" t="str">
        <f ca="1">IF(AND(N583&gt;1,(N583+$AE$3+O583)&lt;$B$3),$B$3-N583+1111111,".")</f>
        <v>.</v>
      </c>
      <c r="AF583" s="1" t="str">
        <f>IF(A583&gt;1,"Y","N")</f>
        <v>Y</v>
      </c>
      <c r="AG583" s="1" t="str">
        <f>IF(L583&gt;1,"Y","N")</f>
        <v>Y</v>
      </c>
      <c r="AH583" s="1" t="str">
        <f>IF(N583&gt;1,"Y","N")</f>
        <v>Y</v>
      </c>
      <c r="AI583" s="1" t="str">
        <f>IF(O583&gt;1,"Y","N")</f>
        <v>Y</v>
      </c>
      <c r="AJ583" s="1" t="str">
        <f>CONCATENATE(AF583,AG583,D583,AH583,AI583)</f>
        <v>YYx3xYY</v>
      </c>
    </row>
    <row r="584" spans="1:50" s="1" customFormat="1" ht="12.75" x14ac:dyDescent="0.2">
      <c r="A584" s="46">
        <v>42634</v>
      </c>
      <c r="B584" s="24"/>
      <c r="C584" s="23" t="s">
        <v>3368</v>
      </c>
      <c r="D584" s="22" t="s">
        <v>3367</v>
      </c>
      <c r="E584" s="21">
        <v>0.39900000000000002</v>
      </c>
      <c r="G584" s="20"/>
      <c r="H584" s="19">
        <f>E584/0.04043</f>
        <v>9.86890922582241</v>
      </c>
      <c r="I584" s="32">
        <f>J584/100*4</f>
        <v>1.56</v>
      </c>
      <c r="J584" s="17">
        <v>39</v>
      </c>
      <c r="K584" s="16">
        <f>IF(J584&gt;1,J584-H584-I584,0)</f>
        <v>27.571090774177591</v>
      </c>
      <c r="L584" s="15">
        <v>42658</v>
      </c>
      <c r="M584" s="14"/>
      <c r="N584" s="29">
        <v>42750</v>
      </c>
      <c r="O584" s="12">
        <v>42750</v>
      </c>
      <c r="P584" s="11" t="s">
        <v>5986</v>
      </c>
      <c r="Q584" s="34"/>
      <c r="R584" s="34"/>
      <c r="S584" s="7"/>
      <c r="T584" s="7"/>
      <c r="U584" s="33">
        <v>6679594036</v>
      </c>
      <c r="V584" s="8"/>
      <c r="W584" s="7">
        <v>101</v>
      </c>
      <c r="X584" s="4"/>
      <c r="Y584" s="6">
        <v>39</v>
      </c>
      <c r="Z584" s="5">
        <f>IF(Y584&gt;0,Y584-J584,".")</f>
        <v>0</v>
      </c>
      <c r="AA584" s="4">
        <f>IF(J584=0,H584,0)</f>
        <v>0</v>
      </c>
      <c r="AB584" s="4">
        <f>IF(L584=0,H584,0)</f>
        <v>0</v>
      </c>
      <c r="AC584" s="4"/>
      <c r="AD584" s="3"/>
      <c r="AE584" s="2" t="str">
        <f ca="1">IF(AND(N584&gt;1,(N584+$AE$3+O584)&lt;$B$3),$B$3-N584+1111111,".")</f>
        <v>.</v>
      </c>
      <c r="AF584" s="1" t="str">
        <f>IF(A584&gt;1,"Y","N")</f>
        <v>Y</v>
      </c>
      <c r="AG584" s="1" t="str">
        <f>IF(L584&gt;1,"Y","N")</f>
        <v>Y</v>
      </c>
      <c r="AH584" s="1" t="str">
        <f>IF(N584&gt;1,"Y","N")</f>
        <v>Y</v>
      </c>
      <c r="AI584" s="1" t="str">
        <f>IF(O584&gt;1,"Y","N")</f>
        <v>Y</v>
      </c>
      <c r="AJ584" s="1" t="str">
        <f>CONCATENATE(AF584,AG584,D584,AH584,AI584)</f>
        <v>YYxksxYY</v>
      </c>
    </row>
    <row r="585" spans="1:50" s="1" customFormat="1" ht="12.75" x14ac:dyDescent="0.2">
      <c r="A585" s="46">
        <v>42634</v>
      </c>
      <c r="B585" s="24"/>
      <c r="C585" s="23" t="s">
        <v>3368</v>
      </c>
      <c r="D585" s="22" t="s">
        <v>3367</v>
      </c>
      <c r="E585" s="21">
        <v>0.39900000000000002</v>
      </c>
      <c r="G585" s="20"/>
      <c r="H585" s="19">
        <f>E585/0.04043</f>
        <v>9.86890922582241</v>
      </c>
      <c r="I585" s="32">
        <f>J585/100*4</f>
        <v>1.56</v>
      </c>
      <c r="J585" s="17">
        <v>39</v>
      </c>
      <c r="K585" s="16">
        <f>IF(J585&gt;1,J585-H585-I585,0)</f>
        <v>27.571090774177591</v>
      </c>
      <c r="L585" s="15">
        <v>42658</v>
      </c>
      <c r="M585" s="14"/>
      <c r="N585" s="29">
        <v>42750</v>
      </c>
      <c r="O585" s="12">
        <v>42750</v>
      </c>
      <c r="P585" s="11" t="s">
        <v>5986</v>
      </c>
      <c r="Q585" s="34"/>
      <c r="R585" s="34"/>
      <c r="S585" s="7"/>
      <c r="T585" s="7"/>
      <c r="U585" s="33"/>
      <c r="V585" s="8"/>
      <c r="W585" s="7">
        <v>101</v>
      </c>
      <c r="X585" s="4"/>
      <c r="Y585" s="6">
        <v>39</v>
      </c>
      <c r="Z585" s="5">
        <f>IF(Y585&gt;0,Y585-J585,".")</f>
        <v>0</v>
      </c>
      <c r="AA585" s="4">
        <f>IF(J585=0,H585,0)</f>
        <v>0</v>
      </c>
      <c r="AB585" s="4">
        <f>IF(L585=0,H585,0)</f>
        <v>0</v>
      </c>
      <c r="AC585" s="4"/>
      <c r="AD585" s="3"/>
      <c r="AE585" s="2" t="str">
        <f ca="1">IF(AND(N585&gt;1,(N585+$AE$3+O585)&lt;$B$3),$B$3-N585+1111111,".")</f>
        <v>.</v>
      </c>
      <c r="AF585" s="1" t="str">
        <f>IF(A585&gt;1,"Y","N")</f>
        <v>Y</v>
      </c>
      <c r="AG585" s="1" t="str">
        <f>IF(L585&gt;1,"Y","N")</f>
        <v>Y</v>
      </c>
      <c r="AH585" s="1" t="str">
        <f>IF(N585&gt;1,"Y","N")</f>
        <v>Y</v>
      </c>
      <c r="AI585" s="1" t="str">
        <f>IF(O585&gt;1,"Y","N")</f>
        <v>Y</v>
      </c>
      <c r="AJ585" s="1" t="str">
        <f>CONCATENATE(AF585,AG585,D585,AH585,AI585)</f>
        <v>YYxksxYY</v>
      </c>
    </row>
    <row r="586" spans="1:50" s="1" customFormat="1" x14ac:dyDescent="0.25">
      <c r="A586" s="31">
        <v>42756</v>
      </c>
      <c r="B586" s="24"/>
      <c r="C586" s="23" t="s">
        <v>6466</v>
      </c>
      <c r="D586" s="22" t="s">
        <v>6465</v>
      </c>
      <c r="E586" s="21"/>
      <c r="G586" s="20"/>
      <c r="H586" s="19">
        <f>E586/0.03865</f>
        <v>0</v>
      </c>
      <c r="I586" s="18">
        <f>J586/100*4</f>
        <v>1.56</v>
      </c>
      <c r="J586" s="17">
        <v>39</v>
      </c>
      <c r="K586" s="16">
        <f>IF(J586&gt;1,J586-H586-I586,0)</f>
        <v>37.44</v>
      </c>
      <c r="L586" s="15">
        <v>42757</v>
      </c>
      <c r="M586" s="14"/>
      <c r="N586" s="29">
        <v>42756</v>
      </c>
      <c r="O586" s="12">
        <v>42757</v>
      </c>
      <c r="P586" s="11" t="s">
        <v>6464</v>
      </c>
      <c r="Q586" s="10"/>
      <c r="R586" s="10"/>
      <c r="S586" s="10"/>
      <c r="T586" s="10"/>
      <c r="U586" s="9" t="s">
        <v>6467</v>
      </c>
      <c r="V586" s="8"/>
      <c r="W586" s="7">
        <v>141</v>
      </c>
      <c r="X586" s="4"/>
      <c r="Y586" s="6">
        <v>39</v>
      </c>
      <c r="Z586" s="5">
        <f>IF(Y586&gt;0,Y586-J586,".")</f>
        <v>0</v>
      </c>
      <c r="AA586" s="4">
        <f>IF(J586=0,H586,0)</f>
        <v>0</v>
      </c>
      <c r="AB586" s="4">
        <f>IF(L586=0,H586,0)</f>
        <v>0</v>
      </c>
      <c r="AC586" s="4"/>
      <c r="AD586" s="3"/>
      <c r="AE586" s="2" t="str">
        <f ca="1">IF(AND(N586&gt;1,(N586+$AE$3+O586)&lt;$B$3),$B$3-N586+1111111,".")</f>
        <v>.</v>
      </c>
      <c r="AF586" s="1" t="str">
        <f>IF(A586&gt;1,"Y","N")</f>
        <v>Y</v>
      </c>
      <c r="AG586" s="1" t="str">
        <f>IF(L586&gt;1,"Y","N")</f>
        <v>Y</v>
      </c>
      <c r="AH586" s="1" t="str">
        <f>IF(N586&gt;1,"Y","N")</f>
        <v>Y</v>
      </c>
      <c r="AI586" s="1" t="str">
        <f>IF(O586&gt;1,"Y","N")</f>
        <v>Y</v>
      </c>
      <c r="AJ586" s="1" t="str">
        <f>CONCATENATE(AF586,AG586,D586,AH586,AI586)</f>
        <v>YYx380xYY</v>
      </c>
    </row>
    <row r="587" spans="1:50" s="1" customFormat="1" x14ac:dyDescent="0.25">
      <c r="A587" s="31">
        <v>42756</v>
      </c>
      <c r="B587" s="24"/>
      <c r="C587" s="23" t="s">
        <v>6466</v>
      </c>
      <c r="D587" s="22" t="s">
        <v>6465</v>
      </c>
      <c r="E587" s="21"/>
      <c r="G587" s="20"/>
      <c r="H587" s="19">
        <f>E587/0.03865</f>
        <v>0</v>
      </c>
      <c r="I587" s="18">
        <f>J587/100*4</f>
        <v>1.56</v>
      </c>
      <c r="J587" s="17">
        <v>39</v>
      </c>
      <c r="K587" s="16">
        <f>IF(J587&gt;1,J587-H587-I587,0)</f>
        <v>37.44</v>
      </c>
      <c r="L587" s="15">
        <v>42757</v>
      </c>
      <c r="M587" s="14"/>
      <c r="N587" s="29">
        <v>42756</v>
      </c>
      <c r="O587" s="12">
        <v>42757</v>
      </c>
      <c r="P587" s="11" t="s">
        <v>6464</v>
      </c>
      <c r="Q587" s="10"/>
      <c r="R587" s="10"/>
      <c r="S587" s="10"/>
      <c r="T587" s="10"/>
      <c r="U587" s="9"/>
      <c r="V587" s="8"/>
      <c r="W587" s="7">
        <v>141</v>
      </c>
      <c r="X587" s="4"/>
      <c r="Y587" s="6">
        <v>39</v>
      </c>
      <c r="Z587" s="5">
        <f>IF(Y587&gt;0,Y587-J587,".")</f>
        <v>0</v>
      </c>
      <c r="AA587" s="4">
        <f>IF(J587=0,H587,0)</f>
        <v>0</v>
      </c>
      <c r="AB587" s="4">
        <f>IF(L587=0,H587,0)</f>
        <v>0</v>
      </c>
      <c r="AC587" s="4"/>
      <c r="AD587" s="3"/>
      <c r="AE587" s="2" t="str">
        <f ca="1">IF(AND(N587&gt;1,(N587+$AE$3+O587)&lt;$B$3),$B$3-N587+1111111,".")</f>
        <v>.</v>
      </c>
      <c r="AF587" s="1" t="str">
        <f>IF(A587&gt;1,"Y","N")</f>
        <v>Y</v>
      </c>
      <c r="AG587" s="1" t="str">
        <f>IF(L587&gt;1,"Y","N")</f>
        <v>Y</v>
      </c>
      <c r="AH587" s="1" t="str">
        <f>IF(N587&gt;1,"Y","N")</f>
        <v>Y</v>
      </c>
      <c r="AI587" s="1" t="str">
        <f>IF(O587&gt;1,"Y","N")</f>
        <v>Y</v>
      </c>
      <c r="AJ587" s="1" t="str">
        <f>CONCATENATE(AF587,AG587,D587,AH587,AI587)</f>
        <v>YYx380xYY</v>
      </c>
    </row>
    <row r="588" spans="1:50" s="1" customFormat="1" x14ac:dyDescent="0.25">
      <c r="A588" s="31">
        <v>42381</v>
      </c>
      <c r="B588" s="24"/>
      <c r="C588" s="23" t="s">
        <v>1394</v>
      </c>
      <c r="D588" s="22" t="s">
        <v>1393</v>
      </c>
      <c r="E588" s="21">
        <v>0.35</v>
      </c>
      <c r="G588" s="20"/>
      <c r="H588" s="19">
        <f>E588/0.040263</f>
        <v>8.6928445471027977</v>
      </c>
      <c r="I588" s="32">
        <f>J588/100*4</f>
        <v>1.56</v>
      </c>
      <c r="J588" s="17">
        <v>39</v>
      </c>
      <c r="K588" s="16">
        <f>IF(J588&gt;1,J588-H588-I588,0)</f>
        <v>28.747155452897204</v>
      </c>
      <c r="L588" s="15">
        <v>42402</v>
      </c>
      <c r="M588" s="14"/>
      <c r="N588" s="29">
        <v>42760</v>
      </c>
      <c r="O588" s="12">
        <v>42760</v>
      </c>
      <c r="P588" s="11" t="s">
        <v>966</v>
      </c>
      <c r="Q588" s="10"/>
      <c r="R588" s="10"/>
      <c r="S588" s="10"/>
      <c r="T588" s="10"/>
      <c r="U588" s="9">
        <v>6693956203</v>
      </c>
      <c r="V588" s="8"/>
      <c r="W588" s="7">
        <v>154</v>
      </c>
      <c r="X588" s="4"/>
      <c r="Y588" s="6">
        <v>39</v>
      </c>
      <c r="Z588" s="5">
        <f>IF(Y588&gt;0,Y588-J588,".")</f>
        <v>0</v>
      </c>
      <c r="AA588" s="4">
        <f>IF(J588=0,H588,0)</f>
        <v>0</v>
      </c>
      <c r="AB588" s="4">
        <f>IF(L588=0,H588,0)</f>
        <v>0</v>
      </c>
      <c r="AC588" s="4"/>
      <c r="AD588" s="3"/>
      <c r="AE588" s="2" t="str">
        <f ca="1">IF(AND(N588&gt;1,(N588+$AE$3+O588)&lt;$B$3),$B$3-N588+1111111,".")</f>
        <v>.</v>
      </c>
      <c r="AF588" s="1" t="str">
        <f>IF(A588&gt;1,"Y","N")</f>
        <v>Y</v>
      </c>
      <c r="AG588" s="1" t="str">
        <f>IF(L588&gt;1,"Y","N")</f>
        <v>Y</v>
      </c>
      <c r="AH588" s="1" t="str">
        <f>IF(N588&gt;1,"Y","N")</f>
        <v>Y</v>
      </c>
      <c r="AI588" s="1" t="str">
        <f>IF(O588&gt;1,"Y","N")</f>
        <v>Y</v>
      </c>
      <c r="AJ588" s="1" t="str">
        <f>CONCATENATE(AF588,AG588,D588,AH588,AI588)</f>
        <v>YYx19xYY</v>
      </c>
    </row>
    <row r="589" spans="1:50" s="1" customFormat="1" x14ac:dyDescent="0.25">
      <c r="A589" s="31">
        <v>42363</v>
      </c>
      <c r="B589" s="24"/>
      <c r="C589" s="23" t="s">
        <v>2804</v>
      </c>
      <c r="D589" s="22" t="s">
        <v>4380</v>
      </c>
      <c r="E589" s="21">
        <v>1.1000000000000001</v>
      </c>
      <c r="G589" s="20"/>
      <c r="H589" s="19">
        <f>E589/0.04032</f>
        <v>27.281746031746032</v>
      </c>
      <c r="I589" s="32">
        <f>J589/100*4</f>
        <v>1.56</v>
      </c>
      <c r="J589" s="17">
        <v>39</v>
      </c>
      <c r="K589" s="16">
        <f>IF(J589&gt;1,J589-H589-I589,0)</f>
        <v>10.158253968253968</v>
      </c>
      <c r="L589" s="15">
        <v>42402</v>
      </c>
      <c r="M589" s="14"/>
      <c r="N589" s="29">
        <v>42765</v>
      </c>
      <c r="O589" s="12">
        <v>42766</v>
      </c>
      <c r="P589" s="11" t="s">
        <v>6275</v>
      </c>
      <c r="Q589" s="10" t="s">
        <v>6283</v>
      </c>
      <c r="R589" s="10" t="s">
        <v>6282</v>
      </c>
      <c r="S589" s="10" t="s">
        <v>6281</v>
      </c>
      <c r="T589" s="10"/>
      <c r="U589" s="9">
        <v>6693837160</v>
      </c>
      <c r="V589" s="8" t="s">
        <v>6280</v>
      </c>
      <c r="W589" s="7">
        <v>192</v>
      </c>
      <c r="X589" s="4"/>
      <c r="Y589" s="6">
        <v>39</v>
      </c>
      <c r="Z589" s="5">
        <f>IF(Y589&gt;0,Y589-J589,".")</f>
        <v>0</v>
      </c>
      <c r="AA589" s="4">
        <f>IF(J589=0,H589,0)</f>
        <v>0</v>
      </c>
      <c r="AB589" s="4">
        <f>IF(L589=0,H589,0)</f>
        <v>0</v>
      </c>
      <c r="AC589" s="4"/>
      <c r="AD589" s="3"/>
      <c r="AE589" s="2" t="str">
        <f ca="1">IF(AND(N589&gt;1,(N589+$AE$3+O589)&lt;$B$3),$B$3-N589+1111111,".")</f>
        <v>.</v>
      </c>
      <c r="AF589" s="1" t="str">
        <f>IF(A589&gt;1,"Y","N")</f>
        <v>Y</v>
      </c>
      <c r="AG589" s="1" t="str">
        <f>IF(L589&gt;1,"Y","N")</f>
        <v>Y</v>
      </c>
      <c r="AH589" s="1" t="str">
        <f>IF(N589&gt;1,"Y","N")</f>
        <v>Y</v>
      </c>
      <c r="AI589" s="1" t="str">
        <f>IF(O589&gt;1,"Y","N")</f>
        <v>Y</v>
      </c>
      <c r="AJ589" s="1" t="str">
        <f>CONCATENATE(AF589,AG589,D589,AH589,AI589)</f>
        <v>YYx20xYY</v>
      </c>
    </row>
    <row r="590" spans="1:50" s="1" customFormat="1" x14ac:dyDescent="0.25">
      <c r="A590" s="31">
        <v>42667</v>
      </c>
      <c r="B590" s="24"/>
      <c r="C590" s="23" t="s">
        <v>3296</v>
      </c>
      <c r="D590" s="22" t="s">
        <v>3295</v>
      </c>
      <c r="E590" s="21">
        <v>1.02</v>
      </c>
      <c r="G590" s="20"/>
      <c r="H590" s="19">
        <f>E590/0.03988</f>
        <v>25.576730190571716</v>
      </c>
      <c r="I590" s="18">
        <f>J590/100*4</f>
        <v>1.56</v>
      </c>
      <c r="J590" s="17">
        <v>39</v>
      </c>
      <c r="K590" s="16">
        <f>IF(J590&gt;1,J590-H590-I590,0)</f>
        <v>11.863269809428283</v>
      </c>
      <c r="L590" s="15">
        <v>42703</v>
      </c>
      <c r="M590" s="14"/>
      <c r="N590" s="29">
        <v>42770</v>
      </c>
      <c r="O590" s="12">
        <v>42771</v>
      </c>
      <c r="P590" s="11" t="s">
        <v>6190</v>
      </c>
      <c r="Q590" s="10"/>
      <c r="R590" s="10"/>
      <c r="S590" s="10"/>
      <c r="T590" s="10"/>
      <c r="U590" s="9">
        <v>6701780338</v>
      </c>
      <c r="V590" s="8"/>
      <c r="W590" s="7">
        <v>208</v>
      </c>
      <c r="X590" s="4"/>
      <c r="Y590" s="6">
        <v>39</v>
      </c>
      <c r="Z590" s="5">
        <f>IF(Y590&gt;0,Y590-J590,".")</f>
        <v>0</v>
      </c>
      <c r="AA590" s="4">
        <f>IF(J590=0,H590,0)</f>
        <v>0</v>
      </c>
      <c r="AB590" s="4">
        <f>IF(L590=0,H590,0)</f>
        <v>0</v>
      </c>
      <c r="AC590" s="4"/>
      <c r="AD590" s="3"/>
      <c r="AE590" s="2" t="str">
        <f ca="1">IF(AND(N590&gt;1,(N590+$AE$3+O590)&lt;$B$3),$B$3-N590+1111111,".")</f>
        <v>.</v>
      </c>
      <c r="AF590" s="1" t="str">
        <f>IF(A590&gt;1,"Y","N")</f>
        <v>Y</v>
      </c>
      <c r="AG590" s="1" t="str">
        <f>IF(L590&gt;1,"Y","N")</f>
        <v>Y</v>
      </c>
      <c r="AH590" s="1" t="str">
        <f>IF(N590&gt;1,"Y","N")</f>
        <v>Y</v>
      </c>
      <c r="AI590" s="1" t="str">
        <f>IF(O590&gt;1,"Y","N")</f>
        <v>Y</v>
      </c>
      <c r="AJ590" s="1" t="str">
        <f>CONCATENATE(AF590,AG590,D590,AH590,AI590)</f>
        <v>YYx118xYY</v>
      </c>
    </row>
    <row r="591" spans="1:50" s="1" customFormat="1" x14ac:dyDescent="0.25">
      <c r="A591" s="28">
        <v>41010</v>
      </c>
      <c r="B591" s="27" t="s">
        <v>6160</v>
      </c>
      <c r="C591" s="23" t="s">
        <v>6159</v>
      </c>
      <c r="D591" s="22" t="s">
        <v>6158</v>
      </c>
      <c r="E591" s="21">
        <v>0.499</v>
      </c>
      <c r="G591" s="20"/>
      <c r="H591" s="19">
        <f>E591/0.0504633</f>
        <v>9.8883743235182795</v>
      </c>
      <c r="I591" s="18">
        <f>J591/100*4</f>
        <v>1.56</v>
      </c>
      <c r="J591" s="17">
        <v>39</v>
      </c>
      <c r="K591" s="16">
        <f>IF(J591&gt;1,J591-H591-I591,0)</f>
        <v>27.551625676481724</v>
      </c>
      <c r="L591" s="15">
        <v>41017</v>
      </c>
      <c r="M591" s="14"/>
      <c r="N591" s="29">
        <v>42772</v>
      </c>
      <c r="O591" s="12">
        <v>42773</v>
      </c>
      <c r="P591" s="11" t="s">
        <v>6149</v>
      </c>
      <c r="Q591" s="10" t="s">
        <v>6157</v>
      </c>
      <c r="R591" s="10" t="s">
        <v>6156</v>
      </c>
      <c r="S591" s="10" t="s">
        <v>700</v>
      </c>
      <c r="T591" s="10"/>
      <c r="U591" s="9">
        <v>6704072440</v>
      </c>
      <c r="V591" s="8"/>
      <c r="W591" s="7">
        <v>223</v>
      </c>
      <c r="X591" s="4"/>
      <c r="Y591" s="6">
        <v>39</v>
      </c>
      <c r="Z591" s="5">
        <f>IF(Y591&gt;0,Y591-J591,".")</f>
        <v>0</v>
      </c>
      <c r="AA591" s="4">
        <f>IF(J591=0,H591,0)</f>
        <v>0</v>
      </c>
      <c r="AB591" s="4">
        <f>IF(L591=0,H591,0)</f>
        <v>0</v>
      </c>
      <c r="AC591" s="4"/>
      <c r="AD591" s="3"/>
      <c r="AE591" s="2" t="str">
        <f ca="1">IF(AND(N591&gt;1,(N591+$AE$3+O591)&lt;$B$3),$B$3-N591+1111111,".")</f>
        <v>.</v>
      </c>
      <c r="AF591" s="1" t="str">
        <f>IF(A591&gt;1,"Y","N")</f>
        <v>Y</v>
      </c>
      <c r="AG591" s="1" t="str">
        <f>IF(L591&gt;1,"Y","N")</f>
        <v>Y</v>
      </c>
      <c r="AH591" s="1" t="str">
        <f>IF(N591&gt;1,"Y","N")</f>
        <v>Y</v>
      </c>
      <c r="AI591" s="1" t="str">
        <f>IF(O591&gt;1,"Y","N")</f>
        <v>Y</v>
      </c>
      <c r="AJ591" s="1" t="str">
        <f>CONCATENATE(AF591,AG591,D591,AH591,AI591)</f>
        <v>YYx341xYY</v>
      </c>
    </row>
    <row r="592" spans="1:50" s="1" customFormat="1" x14ac:dyDescent="0.25">
      <c r="A592" s="28">
        <v>42000</v>
      </c>
      <c r="B592" s="24"/>
      <c r="C592" s="23" t="s">
        <v>5875</v>
      </c>
      <c r="D592" s="22" t="s">
        <v>696</v>
      </c>
      <c r="E592" s="21">
        <v>0.379</v>
      </c>
      <c r="G592" s="20"/>
      <c r="H592" s="19">
        <f>E592/0.0420575</f>
        <v>9.0114723889912618</v>
      </c>
      <c r="I592" s="18">
        <f>J592/100*4</f>
        <v>0.96</v>
      </c>
      <c r="J592" s="17">
        <v>24</v>
      </c>
      <c r="K592" s="16">
        <f>IF(J592&gt;1,J592-H592-I592,0)</f>
        <v>14.028527611008737</v>
      </c>
      <c r="L592" s="15">
        <v>42025</v>
      </c>
      <c r="M592" s="14"/>
      <c r="N592" s="29">
        <v>42783</v>
      </c>
      <c r="O592" s="12">
        <v>42785</v>
      </c>
      <c r="P592" s="11" t="s">
        <v>5874</v>
      </c>
      <c r="Q592" s="10" t="s">
        <v>5873</v>
      </c>
      <c r="R592" s="10" t="s">
        <v>5872</v>
      </c>
      <c r="S592" s="10" t="s">
        <v>5871</v>
      </c>
      <c r="T592" s="10"/>
      <c r="U592" s="9">
        <v>6714924900</v>
      </c>
      <c r="V592" s="8"/>
      <c r="W592" s="7">
        <v>283</v>
      </c>
      <c r="X592" s="4"/>
      <c r="Y592" s="6">
        <v>39</v>
      </c>
      <c r="Z592" s="5">
        <f>IF(Y592&gt;0,Y592-J592,".")</f>
        <v>15</v>
      </c>
      <c r="AA592" s="4">
        <f>IF(J592=0,H592,0)</f>
        <v>0</v>
      </c>
      <c r="AB592" s="4">
        <f>IF(L592=0,H592,0)</f>
        <v>0</v>
      </c>
      <c r="AC592" s="4"/>
      <c r="AD592" s="3"/>
      <c r="AE592" s="2" t="str">
        <f ca="1">IF(AND(N592&gt;1,(N592+$AE$3+O592)&lt;$B$3),$B$3-N592+1111111,".")</f>
        <v>.</v>
      </c>
      <c r="AF592" s="1" t="str">
        <f>IF(A592&gt;1,"Y","N")</f>
        <v>Y</v>
      </c>
      <c r="AG592" s="1" t="str">
        <f>IF(L592&gt;1,"Y","N")</f>
        <v>Y</v>
      </c>
      <c r="AH592" s="1" t="str">
        <f>IF(N592&gt;1,"Y","N")</f>
        <v>Y</v>
      </c>
      <c r="AI592" s="1" t="str">
        <f>IF(O592&gt;1,"Y","N")</f>
        <v>Y</v>
      </c>
      <c r="AJ592" s="1" t="str">
        <f>CONCATENATE(AF592,AG592,D592,AH592,AI592)</f>
        <v>YYx176xYY</v>
      </c>
    </row>
    <row r="593" spans="1:36" s="1" customFormat="1" x14ac:dyDescent="0.25">
      <c r="A593" s="31">
        <v>42776</v>
      </c>
      <c r="B593" s="24"/>
      <c r="C593" s="23" t="s">
        <v>697</v>
      </c>
      <c r="D593" s="22" t="s">
        <v>696</v>
      </c>
      <c r="E593" s="21"/>
      <c r="G593" s="20"/>
      <c r="H593" s="19">
        <f>E593/0.03851</f>
        <v>0</v>
      </c>
      <c r="I593" s="18">
        <f>J593/100*4</f>
        <v>0.96</v>
      </c>
      <c r="J593" s="17">
        <v>24</v>
      </c>
      <c r="K593" s="16">
        <f>IF(J593&gt;1,J593-H593-I593,0)</f>
        <v>23.04</v>
      </c>
      <c r="L593" s="15">
        <v>42784</v>
      </c>
      <c r="M593" s="14"/>
      <c r="N593" s="29">
        <v>42785</v>
      </c>
      <c r="O593" s="12">
        <v>42786</v>
      </c>
      <c r="P593" s="11" t="s">
        <v>5808</v>
      </c>
      <c r="Q593" s="10" t="s">
        <v>5807</v>
      </c>
      <c r="R593" s="10" t="s">
        <v>5806</v>
      </c>
      <c r="S593" s="10" t="s">
        <v>5805</v>
      </c>
      <c r="T593" s="10"/>
      <c r="U593" s="9">
        <v>6723574962</v>
      </c>
      <c r="V593" s="8"/>
      <c r="W593" s="7">
        <v>296</v>
      </c>
      <c r="X593" s="4"/>
      <c r="Y593" s="6">
        <v>39</v>
      </c>
      <c r="Z593" s="5">
        <f>IF(Y593&gt;0,Y593-J593,".")</f>
        <v>15</v>
      </c>
      <c r="AA593" s="4">
        <f>IF(J593=0,H593,0)</f>
        <v>0</v>
      </c>
      <c r="AB593" s="4">
        <f>IF(L593=0,H593,0)</f>
        <v>0</v>
      </c>
      <c r="AC593" s="4"/>
      <c r="AD593" s="3"/>
      <c r="AE593" s="2" t="str">
        <f ca="1">IF(AND(N593&gt;1,(N593+$AE$3+O593)&lt;$B$3),$B$3-N593+1111111,".")</f>
        <v>.</v>
      </c>
      <c r="AF593" s="1" t="str">
        <f>IF(A593&gt;1,"Y","N")</f>
        <v>Y</v>
      </c>
      <c r="AG593" s="1" t="str">
        <f>IF(L593&gt;1,"Y","N")</f>
        <v>Y</v>
      </c>
      <c r="AH593" s="1" t="str">
        <f>IF(N593&gt;1,"Y","N")</f>
        <v>Y</v>
      </c>
      <c r="AI593" s="1" t="str">
        <f>IF(O593&gt;1,"Y","N")</f>
        <v>Y</v>
      </c>
      <c r="AJ593" s="1" t="str">
        <f>CONCATENATE(AF593,AG593,D593,AH593,AI593)</f>
        <v>YYx176xYY</v>
      </c>
    </row>
    <row r="594" spans="1:36" s="1" customFormat="1" x14ac:dyDescent="0.25">
      <c r="A594" s="28">
        <v>41275</v>
      </c>
      <c r="B594" s="27" t="s">
        <v>5107</v>
      </c>
      <c r="C594" s="23" t="s">
        <v>5798</v>
      </c>
      <c r="D594" s="22" t="s">
        <v>5797</v>
      </c>
      <c r="E594" s="21">
        <v>0.31</v>
      </c>
      <c r="G594" s="20"/>
      <c r="H594" s="19">
        <f>E594/0.0504845</f>
        <v>6.1404985688676721</v>
      </c>
      <c r="I594" s="18">
        <f>J594/100*4</f>
        <v>0.88</v>
      </c>
      <c r="J594" s="17">
        <v>22</v>
      </c>
      <c r="K594" s="16">
        <f>IF(J594&gt;1,J594-H594-I594,0)</f>
        <v>14.979501431132327</v>
      </c>
      <c r="L594" s="15">
        <v>41298</v>
      </c>
      <c r="M594" s="14"/>
      <c r="N594" s="29">
        <v>42786</v>
      </c>
      <c r="O594" s="12">
        <v>42786</v>
      </c>
      <c r="P594" s="11" t="s">
        <v>5796</v>
      </c>
      <c r="Q594" s="10" t="s">
        <v>5795</v>
      </c>
      <c r="R594" s="10" t="s">
        <v>5794</v>
      </c>
      <c r="S594" s="10" t="s">
        <v>5793</v>
      </c>
      <c r="T594" s="10"/>
      <c r="U594" s="9">
        <v>6724681350</v>
      </c>
      <c r="V594" s="8"/>
      <c r="W594" s="7">
        <v>299</v>
      </c>
      <c r="X594" s="4"/>
      <c r="Y594" s="6">
        <v>39</v>
      </c>
      <c r="Z594" s="5">
        <f>IF(Y594&gt;0,Y594-J594,".")</f>
        <v>17</v>
      </c>
      <c r="AA594" s="4">
        <f>IF(J594=0,H594,0)</f>
        <v>0</v>
      </c>
      <c r="AB594" s="4">
        <f>IF(L594=0,H594,0)</f>
        <v>0</v>
      </c>
      <c r="AC594" s="4"/>
      <c r="AD594" s="3"/>
      <c r="AE594" s="2" t="str">
        <f ca="1">IF(AND(N594&gt;1,(N594+$AE$3+O594)&lt;$B$3),$B$3-N594+1111111,".")</f>
        <v>.</v>
      </c>
      <c r="AF594" s="1" t="str">
        <f>IF(A594&gt;1,"Y","N")</f>
        <v>Y</v>
      </c>
      <c r="AG594" s="1" t="str">
        <f>IF(L594&gt;1,"Y","N")</f>
        <v>Y</v>
      </c>
      <c r="AH594" s="1" t="str">
        <f>IF(N594&gt;1,"Y","N")</f>
        <v>Y</v>
      </c>
      <c r="AI594" s="1" t="str">
        <f>IF(O594&gt;1,"Y","N")</f>
        <v>Y</v>
      </c>
      <c r="AJ594" s="1" t="str">
        <f>CONCATENATE(AF594,AG594,D594,AH594,AI594)</f>
        <v>YYx507xYY</v>
      </c>
    </row>
    <row r="595" spans="1:36" s="1" customFormat="1" x14ac:dyDescent="0.25">
      <c r="A595" s="31">
        <v>42736</v>
      </c>
      <c r="B595" s="24"/>
      <c r="C595" s="23" t="s">
        <v>2807</v>
      </c>
      <c r="D595" s="22" t="s">
        <v>2806</v>
      </c>
      <c r="E595" s="21">
        <v>0.85</v>
      </c>
      <c r="G595" s="20"/>
      <c r="H595" s="19">
        <f>E595/0.03785</f>
        <v>22.457067371202111</v>
      </c>
      <c r="I595" s="18">
        <f>J595/100*4</f>
        <v>1.56</v>
      </c>
      <c r="J595" s="17">
        <v>39</v>
      </c>
      <c r="K595" s="16">
        <f>IF(J595&gt;1,J595-H595-I595,0)</f>
        <v>14.982932628797888</v>
      </c>
      <c r="L595" s="15">
        <v>42762</v>
      </c>
      <c r="M595" s="14"/>
      <c r="N595" s="29">
        <v>42794</v>
      </c>
      <c r="O595" s="12">
        <v>42795</v>
      </c>
      <c r="P595" s="11" t="s">
        <v>5600</v>
      </c>
      <c r="Q595" s="10"/>
      <c r="R595" s="10"/>
      <c r="S595" s="10"/>
      <c r="T595" s="10"/>
      <c r="U595" s="9"/>
      <c r="V595" s="8"/>
      <c r="W595" s="7">
        <v>342</v>
      </c>
      <c r="X595" s="4"/>
      <c r="Y595" s="6">
        <v>39</v>
      </c>
      <c r="Z595" s="5">
        <f>IF(Y595&gt;0,Y595-J595,".")</f>
        <v>0</v>
      </c>
      <c r="AA595" s="4">
        <f>IF(J595=0,H595,0)</f>
        <v>0</v>
      </c>
      <c r="AB595" s="4">
        <f>IF(L595=0,H595,0)</f>
        <v>0</v>
      </c>
      <c r="AC595" s="4"/>
      <c r="AD595" s="3"/>
      <c r="AE595" s="2" t="str">
        <f ca="1">IF(AND(N595&gt;1,(N595+$AE$3+O595)&lt;$B$3),$B$3-N595+1111111,".")</f>
        <v>.</v>
      </c>
      <c r="AF595" s="1" t="str">
        <f>IF(A595&gt;1,"Y","N")</f>
        <v>Y</v>
      </c>
      <c r="AG595" s="1" t="str">
        <f>IF(L595&gt;1,"Y","N")</f>
        <v>Y</v>
      </c>
      <c r="AH595" s="1" t="str">
        <f>IF(N595&gt;1,"Y","N")</f>
        <v>Y</v>
      </c>
      <c r="AI595" s="1" t="str">
        <f>IF(O595&gt;1,"Y","N")</f>
        <v>Y</v>
      </c>
      <c r="AJ595" s="1" t="str">
        <f>CONCATENATE(AF595,AG595,D595,AH595,AI595)</f>
        <v>YYx522xYY</v>
      </c>
    </row>
    <row r="596" spans="1:36" s="1" customFormat="1" x14ac:dyDescent="0.25">
      <c r="A596" s="31">
        <v>42736</v>
      </c>
      <c r="B596" s="24"/>
      <c r="C596" s="23" t="s">
        <v>2807</v>
      </c>
      <c r="D596" s="22" t="s">
        <v>2806</v>
      </c>
      <c r="E596" s="21">
        <v>0.85</v>
      </c>
      <c r="G596" s="20"/>
      <c r="H596" s="19">
        <f>E596/0.03785</f>
        <v>22.457067371202111</v>
      </c>
      <c r="I596" s="18">
        <f>J596/100*4</f>
        <v>1.56</v>
      </c>
      <c r="J596" s="17">
        <v>39</v>
      </c>
      <c r="K596" s="16">
        <f>IF(J596&gt;1,J596-H596-I596,0)</f>
        <v>14.982932628797888</v>
      </c>
      <c r="L596" s="15">
        <v>42762</v>
      </c>
      <c r="M596" s="14"/>
      <c r="N596" s="29">
        <v>42794</v>
      </c>
      <c r="O596" s="12">
        <v>42795</v>
      </c>
      <c r="P596" s="11" t="s">
        <v>5600</v>
      </c>
      <c r="Q596" s="10"/>
      <c r="R596" s="10"/>
      <c r="S596" s="10"/>
      <c r="T596" s="10"/>
      <c r="U596" s="9"/>
      <c r="V596" s="8"/>
      <c r="W596" s="7">
        <v>342</v>
      </c>
      <c r="X596" s="4"/>
      <c r="Y596" s="6">
        <v>39</v>
      </c>
      <c r="Z596" s="5">
        <f>IF(Y596&gt;0,Y596-J596,".")</f>
        <v>0</v>
      </c>
      <c r="AA596" s="4">
        <f>IF(J596=0,H596,0)</f>
        <v>0</v>
      </c>
      <c r="AB596" s="4">
        <f>IF(L596=0,H596,0)</f>
        <v>0</v>
      </c>
      <c r="AC596" s="4"/>
      <c r="AD596" s="3"/>
      <c r="AE596" s="2" t="str">
        <f ca="1">IF(AND(N596&gt;1,(N596+$AE$3+O596)&lt;$B$3),$B$3-N596+1111111,".")</f>
        <v>.</v>
      </c>
      <c r="AF596" s="1" t="str">
        <f>IF(A596&gt;1,"Y","N")</f>
        <v>Y</v>
      </c>
      <c r="AG596" s="1" t="str">
        <f>IF(L596&gt;1,"Y","N")</f>
        <v>Y</v>
      </c>
      <c r="AH596" s="1" t="str">
        <f>IF(N596&gt;1,"Y","N")</f>
        <v>Y</v>
      </c>
      <c r="AI596" s="1" t="str">
        <f>IF(O596&gt;1,"Y","N")</f>
        <v>Y</v>
      </c>
      <c r="AJ596" s="1" t="str">
        <f>CONCATENATE(AF596,AG596,D596,AH596,AI596)</f>
        <v>YYx522xYY</v>
      </c>
    </row>
    <row r="597" spans="1:36" s="1" customFormat="1" x14ac:dyDescent="0.25">
      <c r="A597" s="31">
        <v>42087</v>
      </c>
      <c r="B597" s="24"/>
      <c r="C597" s="23" t="s">
        <v>4554</v>
      </c>
      <c r="D597" s="22" t="s">
        <v>4553</v>
      </c>
      <c r="E597" s="21">
        <v>0.193</v>
      </c>
      <c r="G597" s="20"/>
      <c r="H597" s="19">
        <f>E597/0.03909</f>
        <v>4.9373241238168335</v>
      </c>
      <c r="I597" s="18">
        <f>J597/100*4</f>
        <v>0.88</v>
      </c>
      <c r="J597" s="17">
        <v>22</v>
      </c>
      <c r="K597" s="16">
        <f>IF(J597&gt;1,J597-H597-I597,0)</f>
        <v>16.182675876183168</v>
      </c>
      <c r="L597" s="15">
        <v>42113</v>
      </c>
      <c r="M597" s="14"/>
      <c r="N597" s="29">
        <v>42809</v>
      </c>
      <c r="O597" s="12">
        <v>42809</v>
      </c>
      <c r="P597" s="11" t="s">
        <v>5224</v>
      </c>
      <c r="Q597" s="10" t="s">
        <v>5223</v>
      </c>
      <c r="R597" s="10" t="s">
        <v>5222</v>
      </c>
      <c r="S597" s="10" t="s">
        <v>5221</v>
      </c>
      <c r="T597" s="10"/>
      <c r="U597" s="9" t="s">
        <v>5220</v>
      </c>
      <c r="V597" s="8"/>
      <c r="W597" s="7">
        <v>432</v>
      </c>
      <c r="X597" s="4"/>
      <c r="Y597" s="6">
        <v>39</v>
      </c>
      <c r="Z597" s="5">
        <f>IF(Y597&gt;0,Y597-J597,".")</f>
        <v>17</v>
      </c>
      <c r="AA597" s="4">
        <f>IF(J597=0,H597,0)</f>
        <v>0</v>
      </c>
      <c r="AB597" s="4">
        <f>IF(L597=0,H597,0)</f>
        <v>0</v>
      </c>
      <c r="AC597" s="4"/>
      <c r="AD597" s="3"/>
      <c r="AE597" s="2" t="str">
        <f ca="1">IF(AND(N597&gt;1,(N597+$AE$3+O597)&lt;$B$3),$B$3-N597+1111111,".")</f>
        <v>.</v>
      </c>
      <c r="AF597" s="1" t="str">
        <f>IF(A597&gt;1,"Y","N")</f>
        <v>Y</v>
      </c>
      <c r="AG597" s="1" t="str">
        <f>IF(L597&gt;1,"Y","N")</f>
        <v>Y</v>
      </c>
      <c r="AH597" s="1" t="str">
        <f>IF(N597&gt;1,"Y","N")</f>
        <v>Y</v>
      </c>
      <c r="AI597" s="1" t="str">
        <f>IF(O597&gt;1,"Y","N")</f>
        <v>Y</v>
      </c>
      <c r="AJ597" s="1" t="str">
        <f>CONCATENATE(AF597,AG597,D597,AH597,AI597)</f>
        <v>YYx391xYY</v>
      </c>
    </row>
    <row r="598" spans="1:36" s="1" customFormat="1" x14ac:dyDescent="0.25">
      <c r="A598" s="31">
        <v>42250</v>
      </c>
      <c r="B598" s="27"/>
      <c r="C598" s="23" t="s">
        <v>4889</v>
      </c>
      <c r="D598" s="22" t="s">
        <v>704</v>
      </c>
      <c r="E598" s="21">
        <v>0.53700000000000003</v>
      </c>
      <c r="G598" s="20"/>
      <c r="H598" s="19">
        <f>E598/0.04165</f>
        <v>12.893157262905163</v>
      </c>
      <c r="I598" s="32">
        <f>J598/100*4</f>
        <v>1.56</v>
      </c>
      <c r="J598" s="17">
        <v>39</v>
      </c>
      <c r="K598" s="16">
        <f>IF(J598&gt;1,J598-H598-I598,0)</f>
        <v>24.546842737094838</v>
      </c>
      <c r="L598" s="15">
        <v>42288</v>
      </c>
      <c r="M598" s="14"/>
      <c r="N598" s="29">
        <v>42825</v>
      </c>
      <c r="O598" s="12">
        <v>42827</v>
      </c>
      <c r="P598" s="11" t="s">
        <v>4888</v>
      </c>
      <c r="Q598" s="10"/>
      <c r="R598" s="10"/>
      <c r="S598" s="10"/>
      <c r="T598" s="10"/>
      <c r="U598" s="9"/>
      <c r="V598" s="8"/>
      <c r="W598" s="7">
        <v>518</v>
      </c>
      <c r="X598" s="4"/>
      <c r="Y598" s="6">
        <v>39</v>
      </c>
      <c r="Z598" s="5">
        <f>IF(Y598&gt;0,Y598-J598,".")</f>
        <v>0</v>
      </c>
      <c r="AA598" s="4">
        <f>IF(J598=0,H598,0)</f>
        <v>0</v>
      </c>
      <c r="AB598" s="4">
        <f>IF(L598=0,H598,0)</f>
        <v>0</v>
      </c>
      <c r="AC598" s="4"/>
      <c r="AD598" s="3"/>
      <c r="AE598" s="2" t="str">
        <f ca="1">IF(AND(N598&gt;1,(N598+$AE$3+O598)&lt;$B$3),$B$3-N598+1111111,".")</f>
        <v>.</v>
      </c>
      <c r="AF598" s="1" t="str">
        <f>IF(A598&gt;1,"Y","N")</f>
        <v>Y</v>
      </c>
      <c r="AG598" s="1" t="str">
        <f>IF(L598&gt;1,"Y","N")</f>
        <v>Y</v>
      </c>
      <c r="AH598" s="1" t="str">
        <f>IF(N598&gt;1,"Y","N")</f>
        <v>Y</v>
      </c>
      <c r="AI598" s="1" t="str">
        <f>IF(O598&gt;1,"Y","N")</f>
        <v>Y</v>
      </c>
      <c r="AJ598" s="1" t="str">
        <f>CONCATENATE(AF598,AG598,D598,AH598,AI598)</f>
        <v>YYx523xYY</v>
      </c>
    </row>
    <row r="599" spans="1:36" s="1" customFormat="1" x14ac:dyDescent="0.25">
      <c r="A599" s="31">
        <v>42751</v>
      </c>
      <c r="B599" s="24"/>
      <c r="C599" s="23" t="s">
        <v>33</v>
      </c>
      <c r="D599" s="22" t="s">
        <v>32</v>
      </c>
      <c r="E599" s="21">
        <v>0.69</v>
      </c>
      <c r="G599" s="20"/>
      <c r="H599" s="19">
        <f>E599/0.03821</f>
        <v>18.058099973828838</v>
      </c>
      <c r="I599" s="18">
        <f>J599/100*4</f>
        <v>1.56</v>
      </c>
      <c r="J599" s="17">
        <v>39</v>
      </c>
      <c r="K599" s="16">
        <f>IF(J599&gt;1,J599-H599-I599,0)</f>
        <v>19.381900026171163</v>
      </c>
      <c r="L599" s="15">
        <v>42768</v>
      </c>
      <c r="M599" s="14"/>
      <c r="N599" s="29">
        <v>42830</v>
      </c>
      <c r="O599" s="12">
        <v>42830</v>
      </c>
      <c r="P599" s="11" t="s">
        <v>4770</v>
      </c>
      <c r="Q599" s="10"/>
      <c r="R599" s="10"/>
      <c r="S599" s="10"/>
      <c r="T599" s="10"/>
      <c r="U599" s="9"/>
      <c r="V599" s="8"/>
      <c r="W599" s="7">
        <v>538</v>
      </c>
      <c r="X599" s="4"/>
      <c r="Y599" s="6">
        <v>39</v>
      </c>
      <c r="Z599" s="5">
        <f>IF(Y599&gt;0,Y599-J599,".")</f>
        <v>0</v>
      </c>
      <c r="AA599" s="4">
        <f>IF(J599=0,H599,0)</f>
        <v>0</v>
      </c>
      <c r="AB599" s="4">
        <f>IF(L599=0,H599,0)</f>
        <v>0</v>
      </c>
      <c r="AC599" s="4"/>
      <c r="AD599" s="3"/>
      <c r="AE599" s="2" t="str">
        <f ca="1">IF(AND(N599&gt;1,(N599+$AE$3+O599)&lt;$B$3),$B$3-N599+1111111,".")</f>
        <v>.</v>
      </c>
      <c r="AF599" s="1" t="str">
        <f>IF(A599&gt;1,"Y","N")</f>
        <v>Y</v>
      </c>
      <c r="AG599" s="1" t="str">
        <f>IF(L599&gt;1,"Y","N")</f>
        <v>Y</v>
      </c>
      <c r="AH599" s="1" t="str">
        <f>IF(N599&gt;1,"Y","N")</f>
        <v>Y</v>
      </c>
      <c r="AI599" s="1" t="str">
        <f>IF(O599&gt;1,"Y","N")</f>
        <v>Y</v>
      </c>
      <c r="AJ599" s="1" t="str">
        <f>CONCATENATE(AF599,AG599,D599,AH599,AI599)</f>
        <v>YYx3xYY</v>
      </c>
    </row>
    <row r="600" spans="1:36" s="1" customFormat="1" x14ac:dyDescent="0.25">
      <c r="A600" s="31">
        <v>42087</v>
      </c>
      <c r="B600" s="24"/>
      <c r="C600" s="23" t="s">
        <v>4554</v>
      </c>
      <c r="D600" s="22" t="s">
        <v>4553</v>
      </c>
      <c r="E600" s="21">
        <v>0.193</v>
      </c>
      <c r="G600" s="20"/>
      <c r="H600" s="19">
        <f>E600/0.03909</f>
        <v>4.9373241238168335</v>
      </c>
      <c r="I600" s="18">
        <f>J600/100*4</f>
        <v>0.88</v>
      </c>
      <c r="J600" s="17">
        <v>22</v>
      </c>
      <c r="K600" s="16">
        <f>IF(J600&gt;1,J600-H600-I600,0)</f>
        <v>16.182675876183168</v>
      </c>
      <c r="L600" s="15">
        <v>42113</v>
      </c>
      <c r="M600" s="14"/>
      <c r="N600" s="29">
        <v>42841</v>
      </c>
      <c r="O600" s="12">
        <v>42843</v>
      </c>
      <c r="P600" s="11" t="s">
        <v>4552</v>
      </c>
      <c r="Q600" s="10" t="s">
        <v>4551</v>
      </c>
      <c r="R600" s="10" t="s">
        <v>4550</v>
      </c>
      <c r="S600" s="10" t="s">
        <v>4549</v>
      </c>
      <c r="T600" s="10"/>
      <c r="U600" s="9">
        <v>6788628455</v>
      </c>
      <c r="V600" s="8"/>
      <c r="W600" s="7">
        <v>601</v>
      </c>
      <c r="X600" s="4"/>
      <c r="Y600" s="6">
        <v>39</v>
      </c>
      <c r="Z600" s="5">
        <f>IF(Y600&gt;0,Y600-J600,".")</f>
        <v>17</v>
      </c>
      <c r="AA600" s="4">
        <f>IF(J600=0,H600,0)</f>
        <v>0</v>
      </c>
      <c r="AB600" s="4">
        <f>IF(L600=0,H600,0)</f>
        <v>0</v>
      </c>
      <c r="AC600" s="4"/>
      <c r="AD600" s="3"/>
      <c r="AE600" s="2" t="str">
        <f ca="1">IF(AND(N600&gt;1,(N600+$AE$3+O600)&lt;$B$3),$B$3-N600+1111111,".")</f>
        <v>.</v>
      </c>
      <c r="AF600" s="1" t="str">
        <f>IF(A600&gt;1,"Y","N")</f>
        <v>Y</v>
      </c>
      <c r="AG600" s="1" t="str">
        <f>IF(L600&gt;1,"Y","N")</f>
        <v>Y</v>
      </c>
      <c r="AH600" s="1" t="str">
        <f>IF(N600&gt;1,"Y","N")</f>
        <v>Y</v>
      </c>
      <c r="AI600" s="1" t="str">
        <f>IF(O600&gt;1,"Y","N")</f>
        <v>Y</v>
      </c>
      <c r="AJ600" s="1" t="str">
        <f>CONCATENATE(AF600,AG600,D600,AH600,AI600)</f>
        <v>YYx391xYY</v>
      </c>
    </row>
    <row r="601" spans="1:36" s="1" customFormat="1" x14ac:dyDescent="0.25">
      <c r="A601" s="31">
        <v>42206</v>
      </c>
      <c r="B601" s="24"/>
      <c r="C601" s="23" t="s">
        <v>81</v>
      </c>
      <c r="D601" s="22" t="s">
        <v>80</v>
      </c>
      <c r="E601" s="21">
        <v>0.48599999999999999</v>
      </c>
      <c r="G601" s="20"/>
      <c r="H601" s="19">
        <f>E601/0.04021</f>
        <v>12.086545635414074</v>
      </c>
      <c r="I601" s="32">
        <f>J601/100*4</f>
        <v>1.56</v>
      </c>
      <c r="J601" s="17">
        <v>39</v>
      </c>
      <c r="K601" s="16">
        <f>IF(J601&gt;1,J601-H601-I601,0)</f>
        <v>25.353454364585925</v>
      </c>
      <c r="L601" s="15">
        <v>42224</v>
      </c>
      <c r="M601" s="14"/>
      <c r="N601" s="29">
        <v>42848</v>
      </c>
      <c r="O601" s="12">
        <v>42848</v>
      </c>
      <c r="P601" s="11" t="s">
        <v>4365</v>
      </c>
      <c r="Q601" s="10"/>
      <c r="R601" s="10"/>
      <c r="S601" s="10"/>
      <c r="T601" s="10"/>
      <c r="U601" s="9">
        <v>6795522372</v>
      </c>
      <c r="V601" s="8"/>
      <c r="W601" s="7">
        <v>637</v>
      </c>
      <c r="X601" s="4"/>
      <c r="Y601" s="6">
        <v>39</v>
      </c>
      <c r="Z601" s="5">
        <f>IF(Y601&gt;0,Y601-J601,".")</f>
        <v>0</v>
      </c>
      <c r="AA601" s="4">
        <f>IF(J601=0,H601,0)</f>
        <v>0</v>
      </c>
      <c r="AB601" s="4">
        <f>IF(L601=0,H601,0)</f>
        <v>0</v>
      </c>
      <c r="AC601" s="4"/>
      <c r="AD601" s="3"/>
      <c r="AE601" s="2" t="str">
        <f ca="1">IF(AND(N601&gt;1,(N601+$AE$3+O601)&lt;$B$3),$B$3-N601+1111111,".")</f>
        <v>.</v>
      </c>
      <c r="AF601" s="1" t="str">
        <f>IF(A601&gt;1,"Y","N")</f>
        <v>Y</v>
      </c>
      <c r="AG601" s="1" t="str">
        <f>IF(L601&gt;1,"Y","N")</f>
        <v>Y</v>
      </c>
      <c r="AH601" s="1" t="str">
        <f>IF(N601&gt;1,"Y","N")</f>
        <v>Y</v>
      </c>
      <c r="AI601" s="1" t="str">
        <f>IF(O601&gt;1,"Y","N")</f>
        <v>Y</v>
      </c>
      <c r="AJ601" s="1" t="str">
        <f>CONCATENATE(AF601,AG601,D601,AH601,AI601)</f>
        <v>YYx239xYY</v>
      </c>
    </row>
    <row r="602" spans="1:36" s="1" customFormat="1" x14ac:dyDescent="0.25">
      <c r="A602" s="31">
        <v>42206</v>
      </c>
      <c r="B602" s="24"/>
      <c r="C602" s="23" t="s">
        <v>81</v>
      </c>
      <c r="D602" s="22" t="s">
        <v>80</v>
      </c>
      <c r="E602" s="21">
        <v>0.48599999999999999</v>
      </c>
      <c r="G602" s="20"/>
      <c r="H602" s="19">
        <f>E602/0.04021</f>
        <v>12.086545635414074</v>
      </c>
      <c r="I602" s="32">
        <f>J602/100*4</f>
        <v>1.56</v>
      </c>
      <c r="J602" s="17">
        <v>39</v>
      </c>
      <c r="K602" s="16">
        <f>IF(J602&gt;1,J602-H602-I602,0)</f>
        <v>25.353454364585925</v>
      </c>
      <c r="L602" s="15">
        <v>42224</v>
      </c>
      <c r="M602" s="14"/>
      <c r="N602" s="29">
        <v>42848</v>
      </c>
      <c r="O602" s="12">
        <v>42848</v>
      </c>
      <c r="P602" s="11" t="s">
        <v>4365</v>
      </c>
      <c r="Q602" s="10"/>
      <c r="R602" s="10"/>
      <c r="S602" s="10"/>
      <c r="T602" s="10"/>
      <c r="U602" s="9"/>
      <c r="V602" s="8"/>
      <c r="W602" s="7">
        <v>637</v>
      </c>
      <c r="X602" s="4"/>
      <c r="Y602" s="6">
        <v>39</v>
      </c>
      <c r="Z602" s="5">
        <f>IF(Y602&gt;0,Y602-J602,".")</f>
        <v>0</v>
      </c>
      <c r="AA602" s="4">
        <f>IF(J602=0,H602,0)</f>
        <v>0</v>
      </c>
      <c r="AB602" s="4">
        <f>IF(L602=0,H602,0)</f>
        <v>0</v>
      </c>
      <c r="AC602" s="4"/>
      <c r="AD602" s="3"/>
      <c r="AE602" s="2" t="str">
        <f ca="1">IF(AND(N602&gt;1,(N602+$AE$3+O602)&lt;$B$3),$B$3-N602+1111111,".")</f>
        <v>.</v>
      </c>
      <c r="AF602" s="1" t="str">
        <f>IF(A602&gt;1,"Y","N")</f>
        <v>Y</v>
      </c>
      <c r="AG602" s="1" t="str">
        <f>IF(L602&gt;1,"Y","N")</f>
        <v>Y</v>
      </c>
      <c r="AH602" s="1" t="str">
        <f>IF(N602&gt;1,"Y","N")</f>
        <v>Y</v>
      </c>
      <c r="AI602" s="1" t="str">
        <f>IF(O602&gt;1,"Y","N")</f>
        <v>Y</v>
      </c>
      <c r="AJ602" s="1" t="str">
        <f>CONCATENATE(AF602,AG602,D602,AH602,AI602)</f>
        <v>YYx239xYY</v>
      </c>
    </row>
    <row r="603" spans="1:36" s="1" customFormat="1" x14ac:dyDescent="0.25">
      <c r="A603" s="31">
        <v>42751</v>
      </c>
      <c r="B603" s="24"/>
      <c r="C603" s="23" t="s">
        <v>33</v>
      </c>
      <c r="D603" s="22" t="s">
        <v>32</v>
      </c>
      <c r="E603" s="21">
        <v>0.69</v>
      </c>
      <c r="G603" s="20"/>
      <c r="H603" s="19">
        <f>E603/0.03821</f>
        <v>18.058099973828838</v>
      </c>
      <c r="I603" s="18">
        <f>J603/100*4</f>
        <v>1.56</v>
      </c>
      <c r="J603" s="17">
        <v>39</v>
      </c>
      <c r="K603" s="16">
        <f>IF(J603&gt;1,J603-H603-I603,0)</f>
        <v>19.381900026171163</v>
      </c>
      <c r="L603" s="15">
        <v>42768</v>
      </c>
      <c r="M603" s="14"/>
      <c r="N603" s="29">
        <v>42852</v>
      </c>
      <c r="O603" s="12">
        <v>42859</v>
      </c>
      <c r="P603" s="11" t="s">
        <v>4278</v>
      </c>
      <c r="Q603" s="10"/>
      <c r="R603" s="10"/>
      <c r="S603" s="10"/>
      <c r="T603" s="10"/>
      <c r="U603" s="9"/>
      <c r="V603" s="8"/>
      <c r="W603" s="7">
        <v>677</v>
      </c>
      <c r="X603" s="4"/>
      <c r="Y603" s="6">
        <v>39</v>
      </c>
      <c r="Z603" s="5">
        <f>IF(Y603&gt;0,Y603-J603,".")</f>
        <v>0</v>
      </c>
      <c r="AA603" s="4">
        <f>IF(J603=0,H603,0)</f>
        <v>0</v>
      </c>
      <c r="AB603" s="4">
        <f>IF(L603=0,H603,0)</f>
        <v>0</v>
      </c>
      <c r="AC603" s="4"/>
      <c r="AD603" s="3"/>
      <c r="AE603" s="2" t="str">
        <f ca="1">IF(AND(N603&gt;1,(N603+$AE$3+O603)&lt;$B$3),$B$3-N603+1111111,".")</f>
        <v>.</v>
      </c>
      <c r="AF603" s="1" t="str">
        <f>IF(A603&gt;1,"Y","N")</f>
        <v>Y</v>
      </c>
      <c r="AG603" s="1" t="str">
        <f>IF(L603&gt;1,"Y","N")</f>
        <v>Y</v>
      </c>
      <c r="AH603" s="1" t="str">
        <f>IF(N603&gt;1,"Y","N")</f>
        <v>Y</v>
      </c>
      <c r="AI603" s="1" t="str">
        <f>IF(O603&gt;1,"Y","N")</f>
        <v>Y</v>
      </c>
      <c r="AJ603" s="1" t="str">
        <f>CONCATENATE(AF603,AG603,D603,AH603,AI603)</f>
        <v>YYx3xYY</v>
      </c>
    </row>
    <row r="604" spans="1:36" s="1" customFormat="1" x14ac:dyDescent="0.25">
      <c r="A604" s="31">
        <v>42765</v>
      </c>
      <c r="B604" s="24" t="s">
        <v>4165</v>
      </c>
      <c r="C604" s="23" t="s">
        <v>3296</v>
      </c>
      <c r="D604" s="22" t="s">
        <v>3295</v>
      </c>
      <c r="E604" s="21">
        <v>0.87</v>
      </c>
      <c r="G604" s="20"/>
      <c r="H604" s="19">
        <f>E604/0.03878</f>
        <v>22.434244455905105</v>
      </c>
      <c r="I604" s="18">
        <f>J604/100*4</f>
        <v>1.56</v>
      </c>
      <c r="J604" s="17">
        <v>39</v>
      </c>
      <c r="K604" s="16">
        <f>IF(J604&gt;1,J604-H604-I604,0)</f>
        <v>15.005755544094894</v>
      </c>
      <c r="L604" s="15">
        <v>42789</v>
      </c>
      <c r="M604" s="14"/>
      <c r="N604" s="13">
        <v>42858</v>
      </c>
      <c r="O604" s="12">
        <v>42859</v>
      </c>
      <c r="P604" s="11" t="s">
        <v>4152</v>
      </c>
      <c r="Q604" s="10"/>
      <c r="R604" s="10"/>
      <c r="S604" s="10"/>
      <c r="T604" s="10"/>
      <c r="U604" s="9">
        <v>6802072256</v>
      </c>
      <c r="V604" s="8"/>
      <c r="W604" s="7">
        <v>679</v>
      </c>
      <c r="X604" s="4"/>
      <c r="Y604" s="6">
        <v>39</v>
      </c>
      <c r="Z604" s="5">
        <f>IF(Y604&gt;0,Y604-J604,".")</f>
        <v>0</v>
      </c>
      <c r="AA604" s="4">
        <f>IF(J604=0,H604,0)</f>
        <v>0</v>
      </c>
      <c r="AB604" s="4">
        <f>IF(L604=0,H604,0)</f>
        <v>0</v>
      </c>
      <c r="AC604" s="4"/>
      <c r="AD604" s="3"/>
      <c r="AE604" s="2" t="str">
        <f ca="1">IF(AND(N604&gt;1,(N604+$AE$3+O604)&lt;$B$3),$B$3-N604+1111111,".")</f>
        <v>.</v>
      </c>
      <c r="AF604" s="1" t="str">
        <f>IF(A604&gt;1,"Y","N")</f>
        <v>Y</v>
      </c>
      <c r="AG604" s="1" t="str">
        <f>IF(L604&gt;1,"Y","N")</f>
        <v>Y</v>
      </c>
      <c r="AH604" s="1" t="str">
        <f>IF(N604&gt;1,"Y","N")</f>
        <v>Y</v>
      </c>
      <c r="AI604" s="1" t="str">
        <f>IF(O604&gt;1,"Y","N")</f>
        <v>Y</v>
      </c>
      <c r="AJ604" s="1" t="str">
        <f>CONCATENATE(AF604,AG604,D604,AH604,AI604)</f>
        <v>YYx118xYY</v>
      </c>
    </row>
    <row r="605" spans="1:36" s="1" customFormat="1" x14ac:dyDescent="0.25">
      <c r="A605" s="31">
        <v>42472</v>
      </c>
      <c r="B605" s="24"/>
      <c r="C605" s="23" t="s">
        <v>3941</v>
      </c>
      <c r="D605" s="22" t="s">
        <v>3940</v>
      </c>
      <c r="E605" s="21">
        <v>0.152</v>
      </c>
      <c r="G605" s="20"/>
      <c r="H605" s="19">
        <f>E605/0.042177</f>
        <v>3.6038599236550728</v>
      </c>
      <c r="I605" s="32">
        <f>J605/100*4</f>
        <v>0.8</v>
      </c>
      <c r="J605" s="17">
        <v>20</v>
      </c>
      <c r="K605" s="16">
        <f>IF(J605&gt;1,J605-H605-I605,0)</f>
        <v>15.596140076344927</v>
      </c>
      <c r="L605" s="15">
        <v>42498</v>
      </c>
      <c r="M605" s="14"/>
      <c r="N605" s="29">
        <v>42868</v>
      </c>
      <c r="O605" s="12">
        <v>42871</v>
      </c>
      <c r="P605" s="11" t="s">
        <v>3939</v>
      </c>
      <c r="Q605" s="10" t="s">
        <v>3943</v>
      </c>
      <c r="R605" s="10" t="s">
        <v>3942</v>
      </c>
      <c r="S605" s="10" t="s">
        <v>1049</v>
      </c>
      <c r="T605" s="10"/>
      <c r="U605" s="9">
        <v>6812013999</v>
      </c>
      <c r="V605" s="8"/>
      <c r="W605" s="7">
        <v>735</v>
      </c>
      <c r="X605" s="4"/>
      <c r="Y605" s="6">
        <v>39</v>
      </c>
      <c r="Z605" s="5">
        <f>IF(Y605&gt;0,Y605-J605,".")</f>
        <v>19</v>
      </c>
      <c r="AA605" s="4">
        <f>IF(J605=0,H605,0)</f>
        <v>0</v>
      </c>
      <c r="AB605" s="4">
        <f>IF(L605=0,H605,0)</f>
        <v>0</v>
      </c>
      <c r="AC605" s="4"/>
      <c r="AD605" s="3"/>
      <c r="AE605" s="2" t="str">
        <f ca="1">IF(AND(N605&gt;1,(N605+$AE$3+O605)&lt;$B$3),$B$3-N605+1111111,".")</f>
        <v>.</v>
      </c>
      <c r="AF605" s="1" t="str">
        <f>IF(A605&gt;1,"Y","N")</f>
        <v>Y</v>
      </c>
      <c r="AG605" s="1" t="str">
        <f>IF(L605&gt;1,"Y","N")</f>
        <v>Y</v>
      </c>
      <c r="AH605" s="1" t="str">
        <f>IF(N605&gt;1,"Y","N")</f>
        <v>Y</v>
      </c>
      <c r="AI605" s="1" t="str">
        <f>IF(O605&gt;1,"Y","N")</f>
        <v>Y</v>
      </c>
      <c r="AJ605" s="1" t="str">
        <f>CONCATENATE(AF605,AG605,D605,AH605,AI605)</f>
        <v>YYx208xYY</v>
      </c>
    </row>
    <row r="606" spans="1:36" s="1" customFormat="1" x14ac:dyDescent="0.25">
      <c r="A606" s="31">
        <v>42786</v>
      </c>
      <c r="B606" s="24"/>
      <c r="C606" s="23" t="s">
        <v>697</v>
      </c>
      <c r="D606" s="22" t="s">
        <v>696</v>
      </c>
      <c r="E606" s="21">
        <v>0.33</v>
      </c>
      <c r="G606" s="20"/>
      <c r="H606" s="19">
        <f>E606/0.03844</f>
        <v>8.5848074921956297</v>
      </c>
      <c r="I606" s="18">
        <f>J606/100*4</f>
        <v>0.96</v>
      </c>
      <c r="J606" s="17">
        <v>24</v>
      </c>
      <c r="K606" s="16">
        <f>IF(J606&gt;1,J606-H606-I606,0)</f>
        <v>14.455192507804369</v>
      </c>
      <c r="L606" s="15">
        <v>42803</v>
      </c>
      <c r="M606" s="14"/>
      <c r="N606" s="29">
        <v>42873</v>
      </c>
      <c r="O606" s="12">
        <v>42876</v>
      </c>
      <c r="P606" s="11" t="s">
        <v>3848</v>
      </c>
      <c r="Q606" s="10" t="s">
        <v>3847</v>
      </c>
      <c r="R606" s="10" t="s">
        <v>3846</v>
      </c>
      <c r="S606" s="10" t="s">
        <v>3845</v>
      </c>
      <c r="T606" s="10"/>
      <c r="U606" s="9">
        <v>6817393932</v>
      </c>
      <c r="V606" s="8"/>
      <c r="W606" s="7">
        <v>742</v>
      </c>
      <c r="X606" s="4"/>
      <c r="Y606" s="6">
        <v>39</v>
      </c>
      <c r="Z606" s="5">
        <f>IF(Y606&gt;0,Y606-J606,".")</f>
        <v>15</v>
      </c>
      <c r="AA606" s="4">
        <f>IF(J606=0,H606,0)</f>
        <v>0</v>
      </c>
      <c r="AB606" s="4">
        <f>IF(L606=0,H606,0)</f>
        <v>0</v>
      </c>
      <c r="AC606" s="4"/>
      <c r="AD606" s="3"/>
      <c r="AE606" s="2" t="str">
        <f ca="1">IF(AND(N606&gt;1,(N606+$AE$3+O606)&lt;$B$3),$B$3-N606+1111111,".")</f>
        <v>.</v>
      </c>
      <c r="AF606" s="1" t="str">
        <f>IF(A606&gt;1,"Y","N")</f>
        <v>Y</v>
      </c>
      <c r="AG606" s="1" t="str">
        <f>IF(L606&gt;1,"Y","N")</f>
        <v>Y</v>
      </c>
      <c r="AH606" s="1" t="str">
        <f>IF(N606&gt;1,"Y","N")</f>
        <v>Y</v>
      </c>
      <c r="AI606" s="1" t="str">
        <f>IF(O606&gt;1,"Y","N")</f>
        <v>Y</v>
      </c>
      <c r="AJ606" s="1" t="str">
        <f>CONCATENATE(AF606,AG606,D606,AH606,AI606)</f>
        <v>YYx176xYY</v>
      </c>
    </row>
    <row r="607" spans="1:36" s="1" customFormat="1" x14ac:dyDescent="0.25">
      <c r="A607" s="31">
        <v>42751</v>
      </c>
      <c r="B607" s="24"/>
      <c r="C607" s="23" t="s">
        <v>33</v>
      </c>
      <c r="D607" s="22" t="s">
        <v>32</v>
      </c>
      <c r="E607" s="21">
        <v>0.69</v>
      </c>
      <c r="G607" s="20"/>
      <c r="H607" s="19">
        <f>E607/0.03821</f>
        <v>18.058099973828838</v>
      </c>
      <c r="I607" s="18">
        <f>J607/100*4</f>
        <v>1.56</v>
      </c>
      <c r="J607" s="17">
        <v>39</v>
      </c>
      <c r="K607" s="16">
        <f>IF(J607&gt;1,J607-H607-I607,0)</f>
        <v>19.381900026171163</v>
      </c>
      <c r="L607" s="15">
        <v>42768</v>
      </c>
      <c r="M607" s="14"/>
      <c r="N607" s="29">
        <v>42879</v>
      </c>
      <c r="O607" s="12">
        <v>42879</v>
      </c>
      <c r="P607" s="11" t="s">
        <v>3732</v>
      </c>
      <c r="Q607" s="10"/>
      <c r="R607" s="10"/>
      <c r="S607" s="10"/>
      <c r="T607" s="10"/>
      <c r="U607" s="9"/>
      <c r="V607" s="8"/>
      <c r="W607" s="7">
        <v>767</v>
      </c>
      <c r="X607" s="4"/>
      <c r="Y607" s="6">
        <v>39</v>
      </c>
      <c r="Z607" s="5">
        <f>IF(Y607&gt;0,Y607-J607,".")</f>
        <v>0</v>
      </c>
      <c r="AA607" s="4">
        <f>IF(J607=0,H607,0)</f>
        <v>0</v>
      </c>
      <c r="AB607" s="4">
        <f>IF(L607=0,H607,0)</f>
        <v>0</v>
      </c>
      <c r="AC607" s="4"/>
      <c r="AD607" s="3"/>
      <c r="AE607" s="2" t="str">
        <f ca="1">IF(AND(N607&gt;1,(N607+$AE$3+O607)&lt;$B$3),$B$3-N607+1111111,".")</f>
        <v>.</v>
      </c>
      <c r="AF607" s="1" t="str">
        <f>IF(A607&gt;1,"Y","N")</f>
        <v>Y</v>
      </c>
      <c r="AG607" s="1" t="str">
        <f>IF(L607&gt;1,"Y","N")</f>
        <v>Y</v>
      </c>
      <c r="AH607" s="1" t="str">
        <f>IF(N607&gt;1,"Y","N")</f>
        <v>Y</v>
      </c>
      <c r="AI607" s="1" t="str">
        <f>IF(O607&gt;1,"Y","N")</f>
        <v>Y</v>
      </c>
      <c r="AJ607" s="1" t="str">
        <f>CONCATENATE(AF607,AG607,D607,AH607,AI607)</f>
        <v>YYx3xYY</v>
      </c>
    </row>
    <row r="608" spans="1:36" s="1" customFormat="1" x14ac:dyDescent="0.25">
      <c r="A608" s="28">
        <v>41671</v>
      </c>
      <c r="B608" s="27" t="s">
        <v>3644</v>
      </c>
      <c r="C608" s="23" t="s">
        <v>3643</v>
      </c>
      <c r="D608" s="22" t="s">
        <v>3642</v>
      </c>
      <c r="E608" s="21">
        <v>0.2</v>
      </c>
      <c r="G608" s="20"/>
      <c r="H608" s="19">
        <f>E608/0.0472322</f>
        <v>4.234399413959121</v>
      </c>
      <c r="I608" s="18">
        <f>J608/100*4</f>
        <v>0.8</v>
      </c>
      <c r="J608" s="17">
        <v>20</v>
      </c>
      <c r="K608" s="16">
        <f>IF(J608&gt;1,J608-H608-I608,0)</f>
        <v>14.965600586040878</v>
      </c>
      <c r="L608" s="15">
        <v>41699</v>
      </c>
      <c r="M608" s="14"/>
      <c r="N608" s="29">
        <v>42886</v>
      </c>
      <c r="O608" s="12">
        <v>42886</v>
      </c>
      <c r="P608" s="11" t="s">
        <v>3641</v>
      </c>
      <c r="Q608" s="10" t="s">
        <v>3647</v>
      </c>
      <c r="R608" s="10" t="s">
        <v>3646</v>
      </c>
      <c r="S608" s="10" t="s">
        <v>3645</v>
      </c>
      <c r="T608" s="10"/>
      <c r="U608" s="9">
        <v>6839415604</v>
      </c>
      <c r="V608" s="8"/>
      <c r="W608" s="7">
        <v>789</v>
      </c>
      <c r="X608" s="4"/>
      <c r="Y608" s="6">
        <v>39</v>
      </c>
      <c r="Z608" s="5">
        <f>IF(Y608&gt;0,Y608-J608,".")</f>
        <v>19</v>
      </c>
      <c r="AA608" s="4">
        <f>IF(J608=0,H608,0)</f>
        <v>0</v>
      </c>
      <c r="AB608" s="4">
        <f>IF(L608=0,H608,0)</f>
        <v>0</v>
      </c>
      <c r="AC608" s="4"/>
      <c r="AD608" s="3"/>
      <c r="AE608" s="2" t="str">
        <f ca="1">IF(AND(N608&gt;1,(N608+$AE$3+O608)&lt;$B$3),$B$3-N608+1111111,".")</f>
        <v>.</v>
      </c>
      <c r="AF608" s="1" t="str">
        <f>IF(A608&gt;1,"Y","N")</f>
        <v>Y</v>
      </c>
      <c r="AG608" s="1" t="str">
        <f>IF(L608&gt;1,"Y","N")</f>
        <v>Y</v>
      </c>
      <c r="AH608" s="1" t="str">
        <f>IF(N608&gt;1,"Y","N")</f>
        <v>Y</v>
      </c>
      <c r="AI608" s="1" t="str">
        <f>IF(O608&gt;1,"Y","N")</f>
        <v>Y</v>
      </c>
      <c r="AJ608" s="1" t="str">
        <f>CONCATENATE(AF608,AG608,D608,AH608,AI608)</f>
        <v>YYx306xYY</v>
      </c>
    </row>
    <row r="609" spans="1:50" s="1" customFormat="1" x14ac:dyDescent="0.25">
      <c r="A609" s="31">
        <v>42805</v>
      </c>
      <c r="B609" s="24"/>
      <c r="C609" s="23" t="s">
        <v>1394</v>
      </c>
      <c r="D609" s="22" t="s">
        <v>1393</v>
      </c>
      <c r="E609" s="21">
        <v>0.37</v>
      </c>
      <c r="G609" s="20"/>
      <c r="H609" s="19">
        <f>E609/0.038689</f>
        <v>9.563441805164258</v>
      </c>
      <c r="I609" s="18">
        <f>J609/100*4</f>
        <v>1.56</v>
      </c>
      <c r="J609" s="17">
        <v>39</v>
      </c>
      <c r="K609" s="16">
        <f>IF(J609&gt;1,J609-H609-I609,0)</f>
        <v>27.876558194835741</v>
      </c>
      <c r="L609" s="15">
        <v>42827</v>
      </c>
      <c r="M609" s="14"/>
      <c r="N609" s="29">
        <v>42888</v>
      </c>
      <c r="O609" s="12">
        <v>42891</v>
      </c>
      <c r="P609" s="11" t="s">
        <v>3600</v>
      </c>
      <c r="Q609" s="10"/>
      <c r="R609" s="10"/>
      <c r="S609" s="10"/>
      <c r="T609" s="10"/>
      <c r="U609" s="9"/>
      <c r="V609" s="8"/>
      <c r="W609" s="7">
        <v>800</v>
      </c>
      <c r="X609" s="4"/>
      <c r="Y609" s="6">
        <v>39</v>
      </c>
      <c r="Z609" s="5">
        <f>IF(Y609&gt;0,Y609-J609,".")</f>
        <v>0</v>
      </c>
      <c r="AA609" s="4">
        <f>IF(J609=0,H609,0)</f>
        <v>0</v>
      </c>
      <c r="AB609" s="4">
        <f>IF(L609=0,H609,0)</f>
        <v>0</v>
      </c>
      <c r="AC609" s="4"/>
      <c r="AD609" s="3"/>
      <c r="AE609" s="2" t="str">
        <f ca="1">IF(AND(N609&gt;1,(N609+$AE$3+O609)&lt;$B$3),$B$3-N609+1111111,".")</f>
        <v>.</v>
      </c>
      <c r="AF609" s="1" t="str">
        <f>IF(A609&gt;1,"Y","N")</f>
        <v>Y</v>
      </c>
      <c r="AG609" s="1" t="str">
        <f>IF(L609&gt;1,"Y","N")</f>
        <v>Y</v>
      </c>
      <c r="AH609" s="1" t="str">
        <f>IF(N609&gt;1,"Y","N")</f>
        <v>Y</v>
      </c>
      <c r="AI609" s="1" t="str">
        <f>IF(O609&gt;1,"Y","N")</f>
        <v>Y</v>
      </c>
      <c r="AJ609" s="1" t="str">
        <f>CONCATENATE(AF609,AG609,D609,AH609,AI609)</f>
        <v>YYx19xYY</v>
      </c>
    </row>
    <row r="610" spans="1:50" s="1" customFormat="1" x14ac:dyDescent="0.25">
      <c r="A610" s="28">
        <v>40845</v>
      </c>
      <c r="B610" s="27" t="s">
        <v>3513</v>
      </c>
      <c r="C610" s="23" t="s">
        <v>3512</v>
      </c>
      <c r="D610" s="22" t="s">
        <v>3511</v>
      </c>
      <c r="E610" s="21">
        <v>0.38</v>
      </c>
      <c r="G610" s="20"/>
      <c r="H610" s="19">
        <f>E610/0.0556121</f>
        <v>6.8330453264667224</v>
      </c>
      <c r="I610" s="18">
        <f>J610/100*4</f>
        <v>0.72</v>
      </c>
      <c r="J610" s="17">
        <v>18</v>
      </c>
      <c r="K610" s="16">
        <f>IF(J610&gt;1,J610-H610-I610,0)</f>
        <v>10.446954673533277</v>
      </c>
      <c r="L610" s="15">
        <v>40855</v>
      </c>
      <c r="M610" s="14"/>
      <c r="N610" s="29">
        <v>42895</v>
      </c>
      <c r="O610" s="12">
        <v>42898</v>
      </c>
      <c r="P610" s="11" t="s">
        <v>3510</v>
      </c>
      <c r="Q610" s="10" t="s">
        <v>3516</v>
      </c>
      <c r="R610" s="10" t="s">
        <v>3515</v>
      </c>
      <c r="S610" s="10" t="s">
        <v>3514</v>
      </c>
      <c r="T610" s="10"/>
      <c r="U610" s="9">
        <v>6850699225</v>
      </c>
      <c r="V610" s="8"/>
      <c r="W610" s="7">
        <v>827</v>
      </c>
      <c r="X610" s="4"/>
      <c r="Y610" s="6">
        <v>39</v>
      </c>
      <c r="Z610" s="5">
        <f>IF(Y610&gt;0,Y610-J610,".")</f>
        <v>21</v>
      </c>
      <c r="AA610" s="4">
        <f>IF(J610=0,H610,0)</f>
        <v>0</v>
      </c>
      <c r="AB610" s="4">
        <f>IF(L610=0,H610,0)</f>
        <v>0</v>
      </c>
      <c r="AC610" s="4"/>
      <c r="AD610" s="3"/>
      <c r="AE610" s="2" t="str">
        <f ca="1">IF(AND(N610&gt;1,(N610+$AE$3+O610)&lt;$B$3),$B$3-N610+1111111,".")</f>
        <v>.</v>
      </c>
      <c r="AF610" s="1" t="str">
        <f>IF(A610&gt;1,"Y","N")</f>
        <v>Y</v>
      </c>
      <c r="AG610" s="1" t="str">
        <f>IF(L610&gt;1,"Y","N")</f>
        <v>Y</v>
      </c>
      <c r="AH610" s="1" t="str">
        <f>IF(N610&gt;1,"Y","N")</f>
        <v>Y</v>
      </c>
      <c r="AI610" s="1" t="str">
        <f>IF(O610&gt;1,"Y","N")</f>
        <v>Y</v>
      </c>
      <c r="AJ610" s="1" t="str">
        <f>CONCATENATE(AF610,AG610,D610,AH610,AI610)</f>
        <v>YYx448xYY</v>
      </c>
    </row>
    <row r="611" spans="1:50" s="1" customFormat="1" x14ac:dyDescent="0.25">
      <c r="A611" s="28">
        <v>41751</v>
      </c>
      <c r="B611" s="27" t="s">
        <v>3492</v>
      </c>
      <c r="C611" s="23" t="s">
        <v>3491</v>
      </c>
      <c r="D611" s="22" t="s">
        <v>3490</v>
      </c>
      <c r="E611" s="21">
        <v>0.29899999999999999</v>
      </c>
      <c r="G611" s="20"/>
      <c r="H611" s="19">
        <f>E611/0.0482</f>
        <v>6.203319502074689</v>
      </c>
      <c r="I611" s="18">
        <f>J611/100*4</f>
        <v>1.56</v>
      </c>
      <c r="J611" s="17">
        <v>39</v>
      </c>
      <c r="K611" s="16">
        <f>IF(J611&gt;1,J611-H611-I611,0)</f>
        <v>31.23668049792531</v>
      </c>
      <c r="L611" s="15">
        <v>41776</v>
      </c>
      <c r="M611" s="14"/>
      <c r="N611" s="29">
        <v>42897</v>
      </c>
      <c r="O611" s="12">
        <v>42898</v>
      </c>
      <c r="P611" s="11" t="s">
        <v>3487</v>
      </c>
      <c r="Q611" s="10"/>
      <c r="R611" s="10"/>
      <c r="S611" s="10"/>
      <c r="T611" s="10"/>
      <c r="U611" s="9">
        <v>6847676630</v>
      </c>
      <c r="V611" s="8"/>
      <c r="W611" s="7">
        <v>828</v>
      </c>
      <c r="X611" s="4"/>
      <c r="Y611" s="6">
        <v>39</v>
      </c>
      <c r="Z611" s="5">
        <f>IF(Y611&gt;0,Y611-J611,".")</f>
        <v>0</v>
      </c>
      <c r="AA611" s="4">
        <f>IF(J611=0,H611,0)</f>
        <v>0</v>
      </c>
      <c r="AB611" s="4">
        <f>IF(L611=0,H611,0)</f>
        <v>0</v>
      </c>
      <c r="AC611" s="4"/>
      <c r="AD611" s="3"/>
      <c r="AE611" s="2" t="str">
        <f ca="1">IF(AND(N611&gt;1,(N611+$AE$3+O611)&lt;$B$3),$B$3-N611+1111111,".")</f>
        <v>.</v>
      </c>
      <c r="AF611" s="1" t="str">
        <f>IF(A611&gt;1,"Y","N")</f>
        <v>Y</v>
      </c>
      <c r="AG611" s="1" t="str">
        <f>IF(L611&gt;1,"Y","N")</f>
        <v>Y</v>
      </c>
      <c r="AH611" s="1" t="str">
        <f>IF(N611&gt;1,"Y","N")</f>
        <v>Y</v>
      </c>
      <c r="AI611" s="1" t="str">
        <f>IF(O611&gt;1,"Y","N")</f>
        <v>Y</v>
      </c>
      <c r="AJ611" s="1" t="str">
        <f>CONCATENATE(AF611,AG611,D611,AH611,AI611)</f>
        <v>YYx115xYY</v>
      </c>
    </row>
    <row r="612" spans="1:50" s="1" customFormat="1" x14ac:dyDescent="0.25">
      <c r="A612" s="31">
        <v>42765</v>
      </c>
      <c r="B612" s="24"/>
      <c r="C612" s="23" t="s">
        <v>3296</v>
      </c>
      <c r="D612" s="22" t="s">
        <v>3295</v>
      </c>
      <c r="E612" s="21">
        <v>0.87</v>
      </c>
      <c r="G612" s="20"/>
      <c r="H612" s="19">
        <f>E612/0.03878</f>
        <v>22.434244455905105</v>
      </c>
      <c r="I612" s="18">
        <f>J612/100*4</f>
        <v>1.56</v>
      </c>
      <c r="J612" s="17">
        <v>39</v>
      </c>
      <c r="K612" s="16">
        <f>IF(J612&gt;1,J612-H612-I612,0)</f>
        <v>15.005755544094894</v>
      </c>
      <c r="L612" s="15">
        <v>42789</v>
      </c>
      <c r="M612" s="14"/>
      <c r="N612" s="29">
        <v>42898</v>
      </c>
      <c r="O612" s="12">
        <v>42898</v>
      </c>
      <c r="P612" s="11" t="s">
        <v>3460</v>
      </c>
      <c r="Q612" s="10"/>
      <c r="R612" s="10"/>
      <c r="S612" s="10"/>
      <c r="T612" s="10"/>
      <c r="U612" s="9">
        <v>6850386516</v>
      </c>
      <c r="V612" s="8"/>
      <c r="W612" s="7">
        <v>826</v>
      </c>
      <c r="X612" s="4"/>
      <c r="Y612" s="6">
        <v>39</v>
      </c>
      <c r="Z612" s="5">
        <f>IF(Y612&gt;0,Y612-J612,".")</f>
        <v>0</v>
      </c>
      <c r="AA612" s="4">
        <f>IF(J612=0,H612,0)</f>
        <v>0</v>
      </c>
      <c r="AB612" s="4">
        <f>IF(L612=0,H612,0)</f>
        <v>0</v>
      </c>
      <c r="AC612" s="4"/>
      <c r="AD612" s="3"/>
      <c r="AE612" s="2" t="str">
        <f ca="1">IF(AND(N612&gt;1,(N612+$AE$3+O612)&lt;$B$3),$B$3-N612+1111111,".")</f>
        <v>.</v>
      </c>
      <c r="AF612" s="1" t="str">
        <f>IF(A612&gt;1,"Y","N")</f>
        <v>Y</v>
      </c>
      <c r="AG612" s="1" t="str">
        <f>IF(L612&gt;1,"Y","N")</f>
        <v>Y</v>
      </c>
      <c r="AH612" s="1" t="str">
        <f>IF(N612&gt;1,"Y","N")</f>
        <v>Y</v>
      </c>
      <c r="AI612" s="1" t="str">
        <f>IF(O612&gt;1,"Y","N")</f>
        <v>Y</v>
      </c>
      <c r="AJ612" s="1" t="str">
        <f>CONCATENATE(AF612,AG612,D612,AH612,AI612)</f>
        <v>YYx118xYY</v>
      </c>
    </row>
    <row r="613" spans="1:50" s="1" customFormat="1" ht="12.75" x14ac:dyDescent="0.2">
      <c r="A613" s="46">
        <v>42634</v>
      </c>
      <c r="B613" s="24"/>
      <c r="C613" s="23" t="s">
        <v>3368</v>
      </c>
      <c r="D613" s="22" t="s">
        <v>3367</v>
      </c>
      <c r="E613" s="21">
        <v>0.39900000000000002</v>
      </c>
      <c r="G613" s="20"/>
      <c r="H613" s="19">
        <f>E613/0.04043</f>
        <v>9.86890922582241</v>
      </c>
      <c r="I613" s="32">
        <f>J613/100*4</f>
        <v>1.56</v>
      </c>
      <c r="J613" s="17">
        <v>39</v>
      </c>
      <c r="K613" s="16">
        <f>IF(J613&gt;1,J613-H613-I613,0)</f>
        <v>27.571090774177591</v>
      </c>
      <c r="L613" s="15">
        <v>42658</v>
      </c>
      <c r="M613" s="14"/>
      <c r="N613" s="29">
        <v>42901</v>
      </c>
      <c r="O613" s="35">
        <v>42901</v>
      </c>
      <c r="P613" s="11" t="s">
        <v>3366</v>
      </c>
      <c r="Q613" s="10"/>
      <c r="R613" s="34"/>
      <c r="S613" s="7"/>
      <c r="T613" s="7"/>
      <c r="U613" s="33"/>
      <c r="V613" s="8"/>
      <c r="W613" s="7">
        <v>846</v>
      </c>
      <c r="X613" s="4"/>
      <c r="Y613" s="6">
        <v>39</v>
      </c>
      <c r="Z613" s="5">
        <f>IF(Y613&gt;0,Y613-J613,".")</f>
        <v>0</v>
      </c>
      <c r="AA613" s="4">
        <f>IF(J613=0,H613,0)</f>
        <v>0</v>
      </c>
      <c r="AB613" s="4">
        <f>IF(L613=0,H613,0)</f>
        <v>0</v>
      </c>
      <c r="AC613" s="4"/>
      <c r="AD613" s="3"/>
      <c r="AE613" s="2" t="str">
        <f ca="1">IF(AND(N613&gt;1,(N613+$AE$3+O613)&lt;$B$3),$B$3-N613+1111111,".")</f>
        <v>.</v>
      </c>
      <c r="AF613" s="1" t="str">
        <f>IF(A613&gt;1,"Y","N")</f>
        <v>Y</v>
      </c>
      <c r="AG613" s="1" t="str">
        <f>IF(L613&gt;1,"Y","N")</f>
        <v>Y</v>
      </c>
      <c r="AH613" s="1" t="str">
        <f>IF(N613&gt;1,"Y","N")</f>
        <v>Y</v>
      </c>
      <c r="AI613" s="1" t="str">
        <f>IF(O613&gt;1,"Y","N")</f>
        <v>Y</v>
      </c>
      <c r="AJ613" s="1" t="str">
        <f>CONCATENATE(AF613,AG613,D613,AH613,AI613)</f>
        <v>YYxksxYY</v>
      </c>
    </row>
    <row r="614" spans="1:50" s="1" customFormat="1" x14ac:dyDescent="0.25">
      <c r="A614" s="31">
        <v>42472</v>
      </c>
      <c r="B614" s="24"/>
      <c r="C614" s="23" t="s">
        <v>434</v>
      </c>
      <c r="D614" s="22" t="s">
        <v>433</v>
      </c>
      <c r="E614" s="21">
        <v>0.156</v>
      </c>
      <c r="G614" s="20"/>
      <c r="H614" s="19">
        <f>E614/0.042177</f>
        <v>3.6986983426986271</v>
      </c>
      <c r="I614" s="32">
        <f>J614/100*4</f>
        <v>0.88</v>
      </c>
      <c r="J614" s="17">
        <v>22</v>
      </c>
      <c r="K614" s="16">
        <f>IF(J614&gt;1,J614-H614-I614,0)</f>
        <v>17.421301657301374</v>
      </c>
      <c r="L614" s="15">
        <v>42488</v>
      </c>
      <c r="M614" s="14"/>
      <c r="N614" s="29">
        <v>42902</v>
      </c>
      <c r="O614" s="12">
        <v>42904</v>
      </c>
      <c r="P614" s="11" t="s">
        <v>3349</v>
      </c>
      <c r="Q614" s="10" t="s">
        <v>3348</v>
      </c>
      <c r="R614" s="10" t="s">
        <v>3347</v>
      </c>
      <c r="S614" s="10" t="s">
        <v>3346</v>
      </c>
      <c r="T614" s="10"/>
      <c r="U614" s="9">
        <v>6852101074</v>
      </c>
      <c r="V614" s="8"/>
      <c r="W614" s="7">
        <v>850</v>
      </c>
      <c r="X614" s="4"/>
      <c r="Y614" s="6">
        <v>39</v>
      </c>
      <c r="Z614" s="5">
        <f>IF(Y614&gt;0,Y614-J614,".")</f>
        <v>17</v>
      </c>
      <c r="AA614" s="4">
        <f>IF(J614=0,H614,0)</f>
        <v>0</v>
      </c>
      <c r="AB614" s="4">
        <f>IF(L614=0,H614,0)</f>
        <v>0</v>
      </c>
      <c r="AC614" s="4"/>
      <c r="AD614" s="3"/>
      <c r="AE614" s="2" t="str">
        <f ca="1">IF(AND(N614&gt;1,(N614+$AE$3+O614)&lt;$B$3),$B$3-N614+1111111,".")</f>
        <v>.</v>
      </c>
      <c r="AF614" s="1" t="str">
        <f>IF(A614&gt;1,"Y","N")</f>
        <v>Y</v>
      </c>
      <c r="AG614" s="1" t="str">
        <f>IF(L614&gt;1,"Y","N")</f>
        <v>Y</v>
      </c>
      <c r="AH614" s="1" t="str">
        <f>IF(N614&gt;1,"Y","N")</f>
        <v>Y</v>
      </c>
      <c r="AI614" s="1" t="str">
        <f>IF(O614&gt;1,"Y","N")</f>
        <v>Y</v>
      </c>
      <c r="AJ614" s="1" t="str">
        <f>CONCATENATE(AF614,AG614,D614,AH614,AI614)</f>
        <v>YYx188xYY</v>
      </c>
      <c r="AU614"/>
      <c r="AV614"/>
      <c r="AW614"/>
      <c r="AX614"/>
    </row>
    <row r="615" spans="1:50" s="1" customFormat="1" x14ac:dyDescent="0.25">
      <c r="A615" s="31">
        <v>42254</v>
      </c>
      <c r="B615" s="24"/>
      <c r="C615" s="23" t="s">
        <v>3302</v>
      </c>
      <c r="D615" s="22" t="s">
        <v>3301</v>
      </c>
      <c r="E615" s="21">
        <v>0.184</v>
      </c>
      <c r="G615" s="20"/>
      <c r="H615" s="19">
        <f>E615/0.04165</f>
        <v>4.4177671068427369</v>
      </c>
      <c r="I615" s="32">
        <f>J615/100*4</f>
        <v>0.84</v>
      </c>
      <c r="J615" s="17">
        <v>21</v>
      </c>
      <c r="K615" s="16">
        <f>IF(J615&gt;1,J615-H615-I615,0)</f>
        <v>15.742232893157261</v>
      </c>
      <c r="L615" s="15">
        <v>42294</v>
      </c>
      <c r="M615" s="14"/>
      <c r="N615" s="29">
        <v>42904</v>
      </c>
      <c r="O615" s="12">
        <v>42904</v>
      </c>
      <c r="P615" s="11" t="s">
        <v>3300</v>
      </c>
      <c r="Q615" s="10" t="s">
        <v>3305</v>
      </c>
      <c r="R615" s="10" t="s">
        <v>3304</v>
      </c>
      <c r="S615" s="10" t="s">
        <v>3303</v>
      </c>
      <c r="T615" s="10"/>
      <c r="U615" s="9">
        <v>6859678590</v>
      </c>
      <c r="V615" s="8"/>
      <c r="W615" s="7">
        <v>856</v>
      </c>
      <c r="X615" s="4"/>
      <c r="Y615" s="6">
        <v>39</v>
      </c>
      <c r="Z615" s="5">
        <f>IF(Y615&gt;0,Y615-J615,".")</f>
        <v>18</v>
      </c>
      <c r="AA615" s="4">
        <f>IF(J615=0,H615,0)</f>
        <v>0</v>
      </c>
      <c r="AB615" s="4">
        <f>IF(L615=0,H615,0)</f>
        <v>0</v>
      </c>
      <c r="AC615" s="4"/>
      <c r="AD615" s="3"/>
      <c r="AE615" s="2" t="str">
        <f ca="1">IF(AND(N615&gt;1,(N615+$AE$3+O615)&lt;$B$3),$B$3-N615+1111111,".")</f>
        <v>.</v>
      </c>
      <c r="AF615" s="1" t="str">
        <f>IF(A615&gt;1,"Y","N")</f>
        <v>Y</v>
      </c>
      <c r="AG615" s="1" t="str">
        <f>IF(L615&gt;1,"Y","N")</f>
        <v>Y</v>
      </c>
      <c r="AH615" s="1" t="str">
        <f>IF(N615&gt;1,"Y","N")</f>
        <v>Y</v>
      </c>
      <c r="AI615" s="1" t="str">
        <f>IF(O615&gt;1,"Y","N")</f>
        <v>Y</v>
      </c>
      <c r="AJ615" s="1" t="str">
        <f>CONCATENATE(AF615,AG615,D615,AH615,AI615)</f>
        <v>YYxl90xYY</v>
      </c>
    </row>
    <row r="616" spans="1:50" s="1" customFormat="1" x14ac:dyDescent="0.25">
      <c r="A616" s="31">
        <v>42765</v>
      </c>
      <c r="B616" s="24"/>
      <c r="C616" s="23" t="s">
        <v>3296</v>
      </c>
      <c r="D616" s="22" t="s">
        <v>3295</v>
      </c>
      <c r="E616" s="21">
        <v>0.87</v>
      </c>
      <c r="G616" s="20"/>
      <c r="H616" s="19">
        <f>E616/0.03878</f>
        <v>22.434244455905105</v>
      </c>
      <c r="I616" s="18">
        <f>J616/100*4</f>
        <v>1.56</v>
      </c>
      <c r="J616" s="17">
        <v>39</v>
      </c>
      <c r="K616" s="16">
        <f>IF(J616&gt;1,J616-H616-I616,0)</f>
        <v>15.005755544094894</v>
      </c>
      <c r="L616" s="15">
        <v>42789</v>
      </c>
      <c r="M616" s="14"/>
      <c r="N616" s="29">
        <v>42904</v>
      </c>
      <c r="O616" s="12">
        <v>42904</v>
      </c>
      <c r="P616" s="11" t="s">
        <v>3293</v>
      </c>
      <c r="Q616" s="10"/>
      <c r="R616" s="10"/>
      <c r="S616" s="10"/>
      <c r="T616" s="10"/>
      <c r="U616" s="9">
        <v>6858228822</v>
      </c>
      <c r="V616" s="8"/>
      <c r="W616" s="7">
        <v>857</v>
      </c>
      <c r="X616" s="4"/>
      <c r="Y616" s="6">
        <v>39</v>
      </c>
      <c r="Z616" s="5">
        <f>IF(Y616&gt;0,Y616-J616,".")</f>
        <v>0</v>
      </c>
      <c r="AA616" s="4">
        <f>IF(J616=0,H616,0)</f>
        <v>0</v>
      </c>
      <c r="AB616" s="4">
        <f>IF(L616=0,H616,0)</f>
        <v>0</v>
      </c>
      <c r="AC616" s="4"/>
      <c r="AD616" s="3"/>
      <c r="AE616" s="2" t="str">
        <f ca="1">IF(AND(N616&gt;1,(N616+$AE$3+O616)&lt;$B$3),$B$3-N616+1111111,".")</f>
        <v>.</v>
      </c>
      <c r="AF616" s="1" t="str">
        <f>IF(A616&gt;1,"Y","N")</f>
        <v>Y</v>
      </c>
      <c r="AG616" s="1" t="str">
        <f>IF(L616&gt;1,"Y","N")</f>
        <v>Y</v>
      </c>
      <c r="AH616" s="1" t="str">
        <f>IF(N616&gt;1,"Y","N")</f>
        <v>Y</v>
      </c>
      <c r="AI616" s="1" t="str">
        <f>IF(O616&gt;1,"Y","N")</f>
        <v>Y</v>
      </c>
      <c r="AJ616" s="1" t="str">
        <f>CONCATENATE(AF616,AG616,D616,AH616,AI616)</f>
        <v>YYx118xYY</v>
      </c>
    </row>
    <row r="617" spans="1:50" s="1" customFormat="1" x14ac:dyDescent="0.25">
      <c r="A617" s="31">
        <v>42362</v>
      </c>
      <c r="B617" s="24" t="s">
        <v>3022</v>
      </c>
      <c r="C617" s="23" t="s">
        <v>3018</v>
      </c>
      <c r="D617" s="22" t="s">
        <v>711</v>
      </c>
      <c r="E617" s="21">
        <v>0.2</v>
      </c>
      <c r="G617" s="20"/>
      <c r="H617" s="19">
        <f>E617/0.04032</f>
        <v>4.9603174603174605</v>
      </c>
      <c r="I617" s="32">
        <f>J617/100*4</f>
        <v>0.8</v>
      </c>
      <c r="J617" s="17">
        <v>20</v>
      </c>
      <c r="K617" s="16">
        <f>IF(J617&gt;1,J617-H617-I617,0)</f>
        <v>14.239682539682539</v>
      </c>
      <c r="L617" s="15">
        <v>42393</v>
      </c>
      <c r="M617" s="14"/>
      <c r="N617" s="29">
        <v>42919</v>
      </c>
      <c r="O617" s="12">
        <v>42919</v>
      </c>
      <c r="P617" s="11" t="s">
        <v>3017</v>
      </c>
      <c r="Q617" s="10" t="s">
        <v>3021</v>
      </c>
      <c r="R617" s="10" t="s">
        <v>3020</v>
      </c>
      <c r="S617" s="10" t="s">
        <v>3019</v>
      </c>
      <c r="T617" s="10"/>
      <c r="U617" s="9">
        <v>6877572139</v>
      </c>
      <c r="V617" s="8"/>
      <c r="W617" s="7">
        <v>921</v>
      </c>
      <c r="X617" s="4"/>
      <c r="Y617" s="6">
        <v>39</v>
      </c>
      <c r="Z617" s="5">
        <f>IF(Y617&gt;0,Y617-J617,".")</f>
        <v>19</v>
      </c>
      <c r="AA617" s="4">
        <f>IF(J617=0,H617,0)</f>
        <v>0</v>
      </c>
      <c r="AB617" s="4">
        <f>IF(L617=0,H617,0)</f>
        <v>0</v>
      </c>
      <c r="AC617" s="4"/>
      <c r="AD617" s="3"/>
      <c r="AE617" s="2" t="str">
        <f ca="1">IF(AND(N617&gt;1,(N617+$AE$3+O617)&lt;$B$3),$B$3-N617+1111111,".")</f>
        <v>.</v>
      </c>
      <c r="AF617" s="1" t="str">
        <f>IF(A617&gt;1,"Y","N")</f>
        <v>Y</v>
      </c>
      <c r="AG617" s="1" t="str">
        <f>IF(L617&gt;1,"Y","N")</f>
        <v>Y</v>
      </c>
      <c r="AH617" s="1" t="str">
        <f>IF(N617&gt;1,"Y","N")</f>
        <v>Y</v>
      </c>
      <c r="AI617" s="1" t="str">
        <f>IF(O617&gt;1,"Y","N")</f>
        <v>Y</v>
      </c>
      <c r="AJ617" s="1" t="str">
        <f>CONCATENATE(AF617,AG617,D617,AH617,AI617)</f>
        <v>YYx370xYY</v>
      </c>
    </row>
    <row r="618" spans="1:50" s="1" customFormat="1" x14ac:dyDescent="0.25">
      <c r="A618" s="28">
        <v>41390</v>
      </c>
      <c r="B618" s="27" t="s">
        <v>2694</v>
      </c>
      <c r="C618" s="23" t="s">
        <v>2832</v>
      </c>
      <c r="D618" s="22" t="s">
        <v>2831</v>
      </c>
      <c r="E618" s="21">
        <v>0.23799999999999999</v>
      </c>
      <c r="G618" s="20"/>
      <c r="H618" s="19">
        <f>E618/0.0484</f>
        <v>4.9173553719008263</v>
      </c>
      <c r="I618" s="18">
        <f>J618/100*4</f>
        <v>0.8</v>
      </c>
      <c r="J618" s="17">
        <v>20</v>
      </c>
      <c r="K618" s="16">
        <f>IF(J618&gt;1,J618-H618-I618,0)</f>
        <v>14.282644628099174</v>
      </c>
      <c r="L618" s="15">
        <v>41404</v>
      </c>
      <c r="M618" s="14"/>
      <c r="N618" s="29">
        <v>42933</v>
      </c>
      <c r="O618" s="12">
        <v>42933</v>
      </c>
      <c r="P618" s="11" t="s">
        <v>2830</v>
      </c>
      <c r="Q618" s="10" t="s">
        <v>2835</v>
      </c>
      <c r="R618" s="10" t="s">
        <v>2834</v>
      </c>
      <c r="S618" s="10" t="s">
        <v>2833</v>
      </c>
      <c r="T618" s="10"/>
      <c r="U618" s="9">
        <v>6895069411</v>
      </c>
      <c r="V618" s="8"/>
      <c r="W618" s="7">
        <v>960</v>
      </c>
      <c r="X618" s="4"/>
      <c r="Y618" s="6">
        <v>39</v>
      </c>
      <c r="Z618" s="5">
        <f>IF(Y618&gt;0,Y618-J618,".")</f>
        <v>19</v>
      </c>
      <c r="AA618" s="4">
        <f>IF(J618=0,H618,0)</f>
        <v>0</v>
      </c>
      <c r="AB618" s="4">
        <f>IF(L618=0,H618,0)</f>
        <v>0</v>
      </c>
      <c r="AC618" s="4"/>
      <c r="AD618" s="3"/>
      <c r="AE618" s="2" t="str">
        <f ca="1">IF(AND(N618&gt;1,(N618+$AE$3+O618)&lt;$B$3),$B$3-N618+1111111,".")</f>
        <v>.</v>
      </c>
      <c r="AF618" s="1" t="str">
        <f>IF(A618&gt;1,"Y","N")</f>
        <v>Y</v>
      </c>
      <c r="AG618" s="1" t="str">
        <f>IF(L618&gt;1,"Y","N")</f>
        <v>Y</v>
      </c>
      <c r="AH618" s="1" t="str">
        <f>IF(N618&gt;1,"Y","N")</f>
        <v>Y</v>
      </c>
      <c r="AI618" s="1" t="str">
        <f>IF(O618&gt;1,"Y","N")</f>
        <v>Y</v>
      </c>
      <c r="AJ618" s="1" t="str">
        <f>CONCATENATE(AF618,AG618,D618,AH618,AI618)</f>
        <v>YYx180xYY</v>
      </c>
    </row>
    <row r="619" spans="1:50" s="1" customFormat="1" x14ac:dyDescent="0.25">
      <c r="A619" s="31">
        <v>42736</v>
      </c>
      <c r="B619" s="24"/>
      <c r="C619" s="23" t="s">
        <v>2807</v>
      </c>
      <c r="D619" s="22" t="s">
        <v>2806</v>
      </c>
      <c r="E619" s="21">
        <v>0.85</v>
      </c>
      <c r="G619" s="20"/>
      <c r="H619" s="19">
        <f>E619/0.03785</f>
        <v>22.457067371202111</v>
      </c>
      <c r="I619" s="18">
        <f>J619/100*4</f>
        <v>1.56</v>
      </c>
      <c r="J619" s="17">
        <v>39</v>
      </c>
      <c r="K619" s="16">
        <f>IF(J619&gt;1,J619-H619-I619,0)</f>
        <v>14.982932628797888</v>
      </c>
      <c r="L619" s="15">
        <v>42762</v>
      </c>
      <c r="M619" s="14"/>
      <c r="N619" s="29">
        <v>42934</v>
      </c>
      <c r="O619" s="12">
        <v>42934</v>
      </c>
      <c r="P619" s="11" t="s">
        <v>2792</v>
      </c>
      <c r="Q619" s="10"/>
      <c r="R619" s="10"/>
      <c r="S619" s="10"/>
      <c r="T619" s="10"/>
      <c r="U619" s="9">
        <v>6894649718</v>
      </c>
      <c r="V619" s="8"/>
      <c r="W619" s="7">
        <v>968</v>
      </c>
      <c r="X619" s="4"/>
      <c r="Y619" s="6">
        <v>39</v>
      </c>
      <c r="Z619" s="5">
        <f>IF(Y619&gt;0,Y619-J619,".")</f>
        <v>0</v>
      </c>
      <c r="AA619" s="4">
        <f>IF(J619=0,H619,0)</f>
        <v>0</v>
      </c>
      <c r="AB619" s="4">
        <f>IF(L619=0,H619,0)</f>
        <v>0</v>
      </c>
      <c r="AC619" s="4"/>
      <c r="AD619" s="3"/>
      <c r="AE619" s="2" t="str">
        <f ca="1">IF(AND(N619&gt;1,(N619+$AE$3+O619)&lt;$B$3),$B$3-N619+1111111,".")</f>
        <v>.</v>
      </c>
      <c r="AF619" s="1" t="str">
        <f>IF(A619&gt;1,"Y","N")</f>
        <v>Y</v>
      </c>
      <c r="AG619" s="1" t="str">
        <f>IF(L619&gt;1,"Y","N")</f>
        <v>Y</v>
      </c>
      <c r="AH619" s="1" t="str">
        <f>IF(N619&gt;1,"Y","N")</f>
        <v>Y</v>
      </c>
      <c r="AI619" s="1" t="str">
        <f>IF(O619&gt;1,"Y","N")</f>
        <v>Y</v>
      </c>
      <c r="AJ619" s="1" t="str">
        <f>CONCATENATE(AF619,AG619,D619,AH619,AI619)</f>
        <v>YYx522xYY</v>
      </c>
    </row>
    <row r="620" spans="1:50" s="1" customFormat="1" x14ac:dyDescent="0.25">
      <c r="A620" s="31">
        <v>42736</v>
      </c>
      <c r="B620" s="24"/>
      <c r="C620" s="23" t="s">
        <v>2807</v>
      </c>
      <c r="D620" s="22" t="s">
        <v>2806</v>
      </c>
      <c r="E620" s="21">
        <v>0.85</v>
      </c>
      <c r="G620" s="20"/>
      <c r="H620" s="19">
        <f>E620/0.03785</f>
        <v>22.457067371202111</v>
      </c>
      <c r="I620" s="18">
        <f>J620/100*4</f>
        <v>1.56</v>
      </c>
      <c r="J620" s="17">
        <v>39</v>
      </c>
      <c r="K620" s="16">
        <f>IF(J620&gt;1,J620-H620-I620,0)</f>
        <v>14.982932628797888</v>
      </c>
      <c r="L620" s="15">
        <v>42762</v>
      </c>
      <c r="M620" s="14"/>
      <c r="N620" s="29">
        <v>42934</v>
      </c>
      <c r="O620" s="12">
        <v>42934</v>
      </c>
      <c r="P620" s="11" t="s">
        <v>2792</v>
      </c>
      <c r="Q620" s="10"/>
      <c r="R620" s="10"/>
      <c r="S620" s="10"/>
      <c r="T620" s="10"/>
      <c r="U620" s="9"/>
      <c r="V620" s="8"/>
      <c r="W620" s="7">
        <v>968</v>
      </c>
      <c r="X620" s="4"/>
      <c r="Y620" s="6">
        <v>39</v>
      </c>
      <c r="Z620" s="5">
        <f>IF(Y620&gt;0,Y620-J620,".")</f>
        <v>0</v>
      </c>
      <c r="AA620" s="4">
        <f>IF(J620=0,H620,0)</f>
        <v>0</v>
      </c>
      <c r="AB620" s="4">
        <f>IF(L620=0,H620,0)</f>
        <v>0</v>
      </c>
      <c r="AC620" s="4"/>
      <c r="AD620" s="3"/>
      <c r="AE620" s="2" t="str">
        <f ca="1">IF(AND(N620&gt;1,(N620+$AE$3+O620)&lt;$B$3),$B$3-N620+1111111,".")</f>
        <v>.</v>
      </c>
      <c r="AF620" s="1" t="str">
        <f>IF(A620&gt;1,"Y","N")</f>
        <v>Y</v>
      </c>
      <c r="AG620" s="1" t="str">
        <f>IF(L620&gt;1,"Y","N")</f>
        <v>Y</v>
      </c>
      <c r="AH620" s="1" t="str">
        <f>IF(N620&gt;1,"Y","N")</f>
        <v>Y</v>
      </c>
      <c r="AI620" s="1" t="str">
        <f>IF(O620&gt;1,"Y","N")</f>
        <v>Y</v>
      </c>
      <c r="AJ620" s="1" t="str">
        <f>CONCATENATE(AF620,AG620,D620,AH620,AI620)</f>
        <v>YYx522xYY</v>
      </c>
    </row>
    <row r="621" spans="1:50" s="1" customFormat="1" x14ac:dyDescent="0.25">
      <c r="A621" s="31">
        <v>42736</v>
      </c>
      <c r="B621" s="24"/>
      <c r="C621" s="23" t="s">
        <v>2807</v>
      </c>
      <c r="D621" s="22" t="s">
        <v>2806</v>
      </c>
      <c r="E621" s="21">
        <v>0.85</v>
      </c>
      <c r="G621" s="20"/>
      <c r="H621" s="19">
        <f>E621/0.03785</f>
        <v>22.457067371202111</v>
      </c>
      <c r="I621" s="18">
        <f>J621/100*4</f>
        <v>1.56</v>
      </c>
      <c r="J621" s="17">
        <v>39</v>
      </c>
      <c r="K621" s="16">
        <f>IF(J621&gt;1,J621-H621-I621,0)</f>
        <v>14.982932628797888</v>
      </c>
      <c r="L621" s="15">
        <v>42762</v>
      </c>
      <c r="M621" s="14"/>
      <c r="N621" s="29">
        <v>42934</v>
      </c>
      <c r="O621" s="12">
        <v>42934</v>
      </c>
      <c r="P621" s="11" t="s">
        <v>2792</v>
      </c>
      <c r="Q621" s="10"/>
      <c r="R621" s="10"/>
      <c r="S621" s="10"/>
      <c r="T621" s="10"/>
      <c r="U621" s="9"/>
      <c r="V621" s="8"/>
      <c r="W621" s="7">
        <v>968</v>
      </c>
      <c r="X621" s="4"/>
      <c r="Y621" s="6">
        <v>39</v>
      </c>
      <c r="Z621" s="5">
        <f>IF(Y621&gt;0,Y621-J621,".")</f>
        <v>0</v>
      </c>
      <c r="AA621" s="4">
        <f>IF(J621=0,H621,0)</f>
        <v>0</v>
      </c>
      <c r="AB621" s="4">
        <f>IF(L621=0,H621,0)</f>
        <v>0</v>
      </c>
      <c r="AC621" s="4"/>
      <c r="AD621" s="3"/>
      <c r="AE621" s="2" t="str">
        <f ca="1">IF(AND(N621&gt;1,(N621+$AE$3+O621)&lt;$B$3),$B$3-N621+1111111,".")</f>
        <v>.</v>
      </c>
      <c r="AF621" s="1" t="str">
        <f>IF(A621&gt;1,"Y","N")</f>
        <v>Y</v>
      </c>
      <c r="AG621" s="1" t="str">
        <f>IF(L621&gt;1,"Y","N")</f>
        <v>Y</v>
      </c>
      <c r="AH621" s="1" t="str">
        <f>IF(N621&gt;1,"Y","N")</f>
        <v>Y</v>
      </c>
      <c r="AI621" s="1" t="str">
        <f>IF(O621&gt;1,"Y","N")</f>
        <v>Y</v>
      </c>
      <c r="AJ621" s="1" t="str">
        <f>CONCATENATE(AF621,AG621,D621,AH621,AI621)</f>
        <v>YYx522xYY</v>
      </c>
    </row>
    <row r="622" spans="1:50" s="1" customFormat="1" x14ac:dyDescent="0.25">
      <c r="A622" s="31">
        <v>42807</v>
      </c>
      <c r="B622" s="24" t="s">
        <v>2805</v>
      </c>
      <c r="C622" s="23" t="s">
        <v>2804</v>
      </c>
      <c r="D622" s="22"/>
      <c r="E622" s="21">
        <v>0.48</v>
      </c>
      <c r="G622" s="20"/>
      <c r="H622" s="19">
        <f>E622/0.038689</f>
        <v>12.406627206699579</v>
      </c>
      <c r="I622" s="18">
        <f>J622/100*4</f>
        <v>1.56</v>
      </c>
      <c r="J622" s="17">
        <v>39</v>
      </c>
      <c r="K622" s="16">
        <f>IF(J622&gt;1,J622-H622-I622,0)</f>
        <v>25.033372793300423</v>
      </c>
      <c r="L622" s="15">
        <v>42833</v>
      </c>
      <c r="M622" s="14"/>
      <c r="N622" s="29">
        <v>42934</v>
      </c>
      <c r="O622" s="12">
        <v>42934</v>
      </c>
      <c r="P622" s="11" t="s">
        <v>2792</v>
      </c>
      <c r="Q622" s="10"/>
      <c r="R622" s="10"/>
      <c r="S622" s="10"/>
      <c r="T622" s="10"/>
      <c r="U622" s="9">
        <v>6888823034</v>
      </c>
      <c r="V622" s="8"/>
      <c r="W622" s="7">
        <v>968</v>
      </c>
      <c r="X622" s="4"/>
      <c r="Y622" s="6">
        <v>39</v>
      </c>
      <c r="Z622" s="5">
        <f>IF(Y622&gt;0,Y622-J622,".")</f>
        <v>0</v>
      </c>
      <c r="AA622" s="4">
        <f>IF(J622=0,H622,0)</f>
        <v>0</v>
      </c>
      <c r="AB622" s="4">
        <f>IF(L622=0,H622,0)</f>
        <v>0</v>
      </c>
      <c r="AC622" s="4"/>
      <c r="AD622" s="3"/>
      <c r="AE622" s="2" t="str">
        <f ca="1">IF(AND(N622&gt;1,(N622+$AE$3+O622)&lt;$B$3),$B$3-N622+1111111,".")</f>
        <v>.</v>
      </c>
      <c r="AF622" s="1" t="str">
        <f>IF(A622&gt;1,"Y","N")</f>
        <v>Y</v>
      </c>
      <c r="AG622" s="1" t="str">
        <f>IF(L622&gt;1,"Y","N")</f>
        <v>Y</v>
      </c>
      <c r="AH622" s="1" t="str">
        <f>IF(N622&gt;1,"Y","N")</f>
        <v>Y</v>
      </c>
      <c r="AI622" s="1" t="str">
        <f>IF(O622&gt;1,"Y","N")</f>
        <v>Y</v>
      </c>
      <c r="AJ622" s="1" t="str">
        <f>CONCATENATE(AF622,AG622,D622,AH622,AI622)</f>
        <v>YYYY</v>
      </c>
    </row>
    <row r="623" spans="1:50" s="1" customFormat="1" x14ac:dyDescent="0.25">
      <c r="A623" s="28">
        <v>41997</v>
      </c>
      <c r="B623" s="24"/>
      <c r="C623" s="23" t="s">
        <v>1791</v>
      </c>
      <c r="D623" s="22" t="s">
        <v>1790</v>
      </c>
      <c r="E623" s="21">
        <v>0.29899999999999999</v>
      </c>
      <c r="G623" s="20"/>
      <c r="H623" s="19">
        <f>E623/0.0422706</f>
        <v>7.0734742350475273</v>
      </c>
      <c r="I623" s="18">
        <f>J623/100*4</f>
        <v>0.88</v>
      </c>
      <c r="J623" s="17">
        <v>22</v>
      </c>
      <c r="K623" s="16">
        <f>IF(J623&gt;1,J623-H623-I623,0)</f>
        <v>14.046525764952472</v>
      </c>
      <c r="L623" s="15">
        <v>42024</v>
      </c>
      <c r="M623" s="14"/>
      <c r="N623" s="29">
        <v>42937</v>
      </c>
      <c r="O623" s="12">
        <v>42941</v>
      </c>
      <c r="P623" s="11" t="s">
        <v>2751</v>
      </c>
      <c r="Q623" s="10" t="s">
        <v>2750</v>
      </c>
      <c r="R623" s="10" t="s">
        <v>2749</v>
      </c>
      <c r="S623" s="10" t="s">
        <v>2748</v>
      </c>
      <c r="T623" s="10"/>
      <c r="U623" s="9">
        <v>6898260604</v>
      </c>
      <c r="V623" s="8"/>
      <c r="W623" s="7">
        <v>989</v>
      </c>
      <c r="X623" s="4"/>
      <c r="Y623" s="6">
        <v>39</v>
      </c>
      <c r="Z623" s="5">
        <f>IF(Y623&gt;0,Y623-J623,".")</f>
        <v>17</v>
      </c>
      <c r="AA623" s="4">
        <f>IF(J623=0,H623,0)</f>
        <v>0</v>
      </c>
      <c r="AB623" s="4">
        <f>IF(L623=0,H623,0)</f>
        <v>0</v>
      </c>
      <c r="AC623" s="4"/>
      <c r="AD623" s="3"/>
      <c r="AE623" s="2" t="str">
        <f ca="1">IF(AND(N623&gt;1,(N623+$AE$3+O623)&lt;$B$3),$B$3-N623+1111111,".")</f>
        <v>.</v>
      </c>
      <c r="AF623" s="1" t="str">
        <f>IF(A623&gt;1,"Y","N")</f>
        <v>Y</v>
      </c>
      <c r="AG623" s="1" t="str">
        <f>IF(L623&gt;1,"Y","N")</f>
        <v>Y</v>
      </c>
      <c r="AH623" s="1" t="str">
        <f>IF(N623&gt;1,"Y","N")</f>
        <v>Y</v>
      </c>
      <c r="AI623" s="1" t="str">
        <f>IF(O623&gt;1,"Y","N")</f>
        <v>Y</v>
      </c>
      <c r="AJ623" s="1" t="str">
        <f>CONCATENATE(AF623,AG623,D623,AH623,AI623)</f>
        <v>YYx246xYY</v>
      </c>
    </row>
    <row r="624" spans="1:50" s="1" customFormat="1" x14ac:dyDescent="0.25">
      <c r="A624" s="28">
        <v>41802</v>
      </c>
      <c r="B624" s="27" t="s">
        <v>492</v>
      </c>
      <c r="C624" s="23" t="s">
        <v>2722</v>
      </c>
      <c r="D624" s="22" t="s">
        <v>1808</v>
      </c>
      <c r="E624" s="21">
        <v>0.29899999999999999</v>
      </c>
      <c r="G624" s="20"/>
      <c r="H624" s="19">
        <f>E624/0.0503248</f>
        <v>5.9414046354878698</v>
      </c>
      <c r="I624" s="18">
        <f>J624/100*4</f>
        <v>0.88</v>
      </c>
      <c r="J624" s="17">
        <v>22</v>
      </c>
      <c r="K624" s="16">
        <f>IF(J624&gt;1,J624-H624-I624,0)</f>
        <v>15.178595364512129</v>
      </c>
      <c r="L624" s="15">
        <v>41815</v>
      </c>
      <c r="M624" s="14"/>
      <c r="N624" s="29">
        <v>42939</v>
      </c>
      <c r="O624" s="12">
        <v>42942</v>
      </c>
      <c r="P624" s="11" t="s">
        <v>2721</v>
      </c>
      <c r="Q624" s="10" t="s">
        <v>2720</v>
      </c>
      <c r="R624" s="10" t="s">
        <v>2719</v>
      </c>
      <c r="S624" s="10" t="s">
        <v>2718</v>
      </c>
      <c r="T624" s="10"/>
      <c r="U624" s="9">
        <v>6898207797</v>
      </c>
      <c r="V624" s="8"/>
      <c r="W624" s="7">
        <v>991</v>
      </c>
      <c r="X624" s="4"/>
      <c r="Y624" s="6">
        <v>39</v>
      </c>
      <c r="Z624" s="5">
        <f>IF(Y624&gt;0,Y624-J624,".")</f>
        <v>17</v>
      </c>
      <c r="AA624" s="4">
        <f>IF(J624=0,H624,0)</f>
        <v>0</v>
      </c>
      <c r="AB624" s="4">
        <f>IF(L624=0,H624,0)</f>
        <v>0</v>
      </c>
      <c r="AC624" s="4"/>
      <c r="AD624" s="3"/>
      <c r="AE624" s="2" t="str">
        <f ca="1">IF(AND(N624&gt;1,(N624+$AE$3+O624)&lt;$B$3),$B$3-N624+1111111,".")</f>
        <v>.</v>
      </c>
      <c r="AF624" s="1" t="str">
        <f>IF(A624&gt;1,"Y","N")</f>
        <v>Y</v>
      </c>
      <c r="AG624" s="1" t="str">
        <f>IF(L624&gt;1,"Y","N")</f>
        <v>Y</v>
      </c>
      <c r="AH624" s="1" t="str">
        <f>IF(N624&gt;1,"Y","N")</f>
        <v>Y</v>
      </c>
      <c r="AI624" s="1" t="str">
        <f>IF(O624&gt;1,"Y","N")</f>
        <v>Y</v>
      </c>
      <c r="AJ624" s="1" t="str">
        <f>CONCATENATE(AF624,AG624,D624,AH624,AI624)</f>
        <v>YYx514xYY</v>
      </c>
    </row>
    <row r="625" spans="1:36" s="1" customFormat="1" x14ac:dyDescent="0.25">
      <c r="A625" s="31">
        <v>42206</v>
      </c>
      <c r="B625" s="24"/>
      <c r="C625" s="23" t="s">
        <v>81</v>
      </c>
      <c r="D625" s="22" t="s">
        <v>80</v>
      </c>
      <c r="E625" s="21">
        <v>0.48599999999999999</v>
      </c>
      <c r="G625" s="20"/>
      <c r="H625" s="19">
        <f>E625/0.04021</f>
        <v>12.086545635414074</v>
      </c>
      <c r="I625" s="32">
        <f>J625/100*4</f>
        <v>1.56</v>
      </c>
      <c r="J625" s="17">
        <v>39</v>
      </c>
      <c r="K625" s="16">
        <f>IF(J625&gt;1,J625-H625-I625,0)</f>
        <v>25.353454364585925</v>
      </c>
      <c r="L625" s="15">
        <v>42224</v>
      </c>
      <c r="M625" s="14"/>
      <c r="N625" s="29">
        <v>42953</v>
      </c>
      <c r="O625" s="12">
        <v>42953</v>
      </c>
      <c r="P625" s="11" t="s">
        <v>2607</v>
      </c>
      <c r="Q625" s="10"/>
      <c r="R625" s="10"/>
      <c r="S625" s="10"/>
      <c r="T625" s="10"/>
      <c r="U625" s="9"/>
      <c r="V625" s="8"/>
      <c r="W625" s="7">
        <v>1009</v>
      </c>
      <c r="X625" s="4"/>
      <c r="Y625" s="6">
        <v>39</v>
      </c>
      <c r="Z625" s="5">
        <f>IF(Y625&gt;0,Y625-J625,".")</f>
        <v>0</v>
      </c>
      <c r="AA625" s="4">
        <f>IF(J625=0,H625,0)</f>
        <v>0</v>
      </c>
      <c r="AB625" s="4">
        <f>IF(L625=0,H625,0)</f>
        <v>0</v>
      </c>
      <c r="AC625" s="4"/>
      <c r="AD625" s="3"/>
      <c r="AE625" s="2" t="str">
        <f ca="1">IF(AND(N625&gt;1,(N625+$AE$3+O625)&lt;$B$3),$B$3-N625+1111111,".")</f>
        <v>.</v>
      </c>
      <c r="AF625" s="1" t="str">
        <f>IF(A625&gt;1,"Y","N")</f>
        <v>Y</v>
      </c>
      <c r="AG625" s="1" t="str">
        <f>IF(L625&gt;1,"Y","N")</f>
        <v>Y</v>
      </c>
      <c r="AH625" s="1" t="str">
        <f>IF(N625&gt;1,"Y","N")</f>
        <v>Y</v>
      </c>
      <c r="AI625" s="1" t="str">
        <f>IF(O625&gt;1,"Y","N")</f>
        <v>Y</v>
      </c>
      <c r="AJ625" s="1" t="str">
        <f>CONCATENATE(AF625,AG625,D625,AH625,AI625)</f>
        <v>YYx239xYY</v>
      </c>
    </row>
    <row r="626" spans="1:36" s="1" customFormat="1" x14ac:dyDescent="0.25">
      <c r="A626" s="31">
        <v>42917</v>
      </c>
      <c r="B626" s="24"/>
      <c r="C626" s="23" t="s">
        <v>33</v>
      </c>
      <c r="D626" s="22" t="s">
        <v>32</v>
      </c>
      <c r="E626" s="21">
        <v>0.75</v>
      </c>
      <c r="G626" s="20"/>
      <c r="H626" s="19">
        <f>E626/0.0418425</f>
        <v>17.924359204158453</v>
      </c>
      <c r="I626" s="18">
        <f>J626/100*4</f>
        <v>1.56</v>
      </c>
      <c r="J626" s="17">
        <v>39</v>
      </c>
      <c r="K626" s="16">
        <f>IF(J626&gt;1,J626-H626-I626,0)</f>
        <v>19.515640795841549</v>
      </c>
      <c r="L626" s="15">
        <v>42933</v>
      </c>
      <c r="M626" s="14"/>
      <c r="N626" s="29">
        <v>42975</v>
      </c>
      <c r="O626" s="12">
        <v>42975</v>
      </c>
      <c r="P626" s="11" t="s">
        <v>2267</v>
      </c>
      <c r="Q626" s="10"/>
      <c r="R626" s="10"/>
      <c r="S626" s="10"/>
      <c r="T626" s="10"/>
      <c r="U626" s="9">
        <v>6911331394</v>
      </c>
      <c r="V626" s="8"/>
      <c r="W626" s="7">
        <v>1084</v>
      </c>
      <c r="X626" s="4"/>
      <c r="Y626" s="6">
        <v>39</v>
      </c>
      <c r="Z626" s="5">
        <f>IF(Y626&gt;0,Y626-J626,".")</f>
        <v>0</v>
      </c>
      <c r="AA626" s="4">
        <f>IF(J626=0,H626,0)</f>
        <v>0</v>
      </c>
      <c r="AB626" s="4">
        <f>IF(L626=0,H626,0)</f>
        <v>0</v>
      </c>
      <c r="AC626" s="4"/>
      <c r="AD626" s="3"/>
      <c r="AE626" s="2" t="str">
        <f ca="1">IF(AND(N626&gt;1,(N626+$AE$3+O626)&lt;$B$3),$B$3-N626+1111111,".")</f>
        <v>.</v>
      </c>
      <c r="AF626" s="1" t="str">
        <f>IF(A626&gt;1,"Y","N")</f>
        <v>Y</v>
      </c>
      <c r="AG626" s="1" t="str">
        <f>IF(L626&gt;1,"Y","N")</f>
        <v>Y</v>
      </c>
      <c r="AH626" s="1" t="str">
        <f>IF(N626&gt;1,"Y","N")</f>
        <v>Y</v>
      </c>
      <c r="AI626" s="1" t="str">
        <f>IF(O626&gt;1,"Y","N")</f>
        <v>Y</v>
      </c>
      <c r="AJ626" s="1" t="str">
        <f>CONCATENATE(AF626,AG626,D626,AH626,AI626)</f>
        <v>YYx3xYY</v>
      </c>
    </row>
    <row r="627" spans="1:36" s="1" customFormat="1" x14ac:dyDescent="0.25">
      <c r="A627" s="31">
        <v>42917</v>
      </c>
      <c r="B627" s="24"/>
      <c r="C627" s="23" t="s">
        <v>33</v>
      </c>
      <c r="D627" s="22" t="s">
        <v>32</v>
      </c>
      <c r="E627" s="21">
        <v>0.75</v>
      </c>
      <c r="G627" s="20"/>
      <c r="H627" s="19">
        <f>E627/0.0418425</f>
        <v>17.924359204158453</v>
      </c>
      <c r="I627" s="18">
        <f>J627/100*4</f>
        <v>1.56</v>
      </c>
      <c r="J627" s="17">
        <v>39</v>
      </c>
      <c r="K627" s="16">
        <f>IF(J627&gt;1,J627-H627-I627,0)</f>
        <v>19.515640795841549</v>
      </c>
      <c r="L627" s="15">
        <v>42933</v>
      </c>
      <c r="M627" s="14"/>
      <c r="N627" s="29">
        <v>42975</v>
      </c>
      <c r="O627" s="12">
        <v>42975</v>
      </c>
      <c r="P627" s="11" t="s">
        <v>2267</v>
      </c>
      <c r="Q627" s="10"/>
      <c r="R627" s="10"/>
      <c r="S627" s="10"/>
      <c r="T627" s="10"/>
      <c r="U627" s="9"/>
      <c r="V627" s="8"/>
      <c r="W627" s="7">
        <v>1084</v>
      </c>
      <c r="X627" s="4"/>
      <c r="Y627" s="6">
        <v>39</v>
      </c>
      <c r="Z627" s="5">
        <f>IF(Y627&gt;0,Y627-J627,".")</f>
        <v>0</v>
      </c>
      <c r="AA627" s="4">
        <f>IF(J627=0,H627,0)</f>
        <v>0</v>
      </c>
      <c r="AB627" s="4">
        <f>IF(L627=0,H627,0)</f>
        <v>0</v>
      </c>
      <c r="AC627" s="4"/>
      <c r="AD627" s="3"/>
      <c r="AE627" s="2" t="str">
        <f ca="1">IF(AND(N627&gt;1,(N627+$AE$3+O627)&lt;$B$3),$B$3-N627+1111111,".")</f>
        <v>.</v>
      </c>
      <c r="AF627" s="1" t="str">
        <f>IF(A627&gt;1,"Y","N")</f>
        <v>Y</v>
      </c>
      <c r="AG627" s="1" t="str">
        <f>IF(L627&gt;1,"Y","N")</f>
        <v>Y</v>
      </c>
      <c r="AH627" s="1" t="str">
        <f>IF(N627&gt;1,"Y","N")</f>
        <v>Y</v>
      </c>
      <c r="AI627" s="1" t="str">
        <f>IF(O627&gt;1,"Y","N")</f>
        <v>Y</v>
      </c>
      <c r="AJ627" s="1" t="str">
        <f>CONCATENATE(AF627,AG627,D627,AH627,AI627)</f>
        <v>YYx3xYY</v>
      </c>
    </row>
    <row r="628" spans="1:36" s="1" customFormat="1" x14ac:dyDescent="0.25">
      <c r="A628" s="28">
        <v>41992</v>
      </c>
      <c r="B628" s="27"/>
      <c r="C628" s="23" t="s">
        <v>1992</v>
      </c>
      <c r="D628" s="22" t="s">
        <v>1991</v>
      </c>
      <c r="E628" s="21">
        <v>0.29899999999999999</v>
      </c>
      <c r="G628" s="20"/>
      <c r="H628" s="19">
        <f>E628/0.042871</f>
        <v>6.9744116069137645</v>
      </c>
      <c r="I628" s="18">
        <f>J628/100*4</f>
        <v>0.8</v>
      </c>
      <c r="J628" s="17">
        <v>20</v>
      </c>
      <c r="K628" s="16">
        <f>IF(J628&gt;1,J628-H628-I628,0)</f>
        <v>12.225588393086234</v>
      </c>
      <c r="L628" s="15">
        <v>42019</v>
      </c>
      <c r="M628" s="14"/>
      <c r="N628" s="29">
        <v>42994</v>
      </c>
      <c r="O628" s="12">
        <v>42995</v>
      </c>
      <c r="P628" s="11" t="s">
        <v>1986</v>
      </c>
      <c r="Q628" s="10" t="s">
        <v>1990</v>
      </c>
      <c r="R628" s="10" t="s">
        <v>1989</v>
      </c>
      <c r="S628" s="10" t="s">
        <v>1988</v>
      </c>
      <c r="T628" s="10"/>
      <c r="U628" s="9" t="s">
        <v>1987</v>
      </c>
      <c r="V628" s="8"/>
      <c r="W628" s="7">
        <v>1144</v>
      </c>
      <c r="X628" s="4"/>
      <c r="Y628" s="6">
        <v>39</v>
      </c>
      <c r="Z628" s="5">
        <f>IF(Y628&gt;0,Y628-J628,".")</f>
        <v>19</v>
      </c>
      <c r="AA628" s="4">
        <f>IF(J628=0,H628,0)</f>
        <v>0</v>
      </c>
      <c r="AB628" s="4">
        <f>IF(L628=0,H628,0)</f>
        <v>0</v>
      </c>
      <c r="AC628" s="4"/>
      <c r="AD628" s="3"/>
      <c r="AE628" s="2" t="str">
        <f ca="1">IF(AND(N628&gt;1,(N628+$AE$3+O628)&lt;$B$3),$B$3-N628+1111111,".")</f>
        <v>.</v>
      </c>
      <c r="AF628" s="1" t="str">
        <f>IF(A628&gt;1,"Y","N")</f>
        <v>Y</v>
      </c>
      <c r="AG628" s="1" t="str">
        <f>IF(L628&gt;1,"Y","N")</f>
        <v>Y</v>
      </c>
      <c r="AH628" s="1" t="str">
        <f>IF(N628&gt;1,"Y","N")</f>
        <v>Y</v>
      </c>
      <c r="AI628" s="1" t="str">
        <f>IF(O628&gt;1,"Y","N")</f>
        <v>Y</v>
      </c>
      <c r="AJ628" s="1" t="str">
        <f>CONCATENATE(AF628,AG628,D628,AH628,AI628)</f>
        <v>YYx240xYY</v>
      </c>
    </row>
    <row r="629" spans="1:36" s="1" customFormat="1" x14ac:dyDescent="0.25">
      <c r="A629" s="31">
        <v>42381</v>
      </c>
      <c r="B629" s="24"/>
      <c r="C629" s="23" t="s">
        <v>1948</v>
      </c>
      <c r="D629" s="22" t="s">
        <v>1947</v>
      </c>
      <c r="E629" s="21">
        <v>0.76900000000000002</v>
      </c>
      <c r="G629" s="20"/>
      <c r="H629" s="19">
        <f>E629/0.040263</f>
        <v>19.099421304920149</v>
      </c>
      <c r="I629" s="32">
        <f>J629/100*4</f>
        <v>1.56</v>
      </c>
      <c r="J629" s="17">
        <v>39</v>
      </c>
      <c r="K629" s="16">
        <f>IF(J629&gt;1,J629-H629-I629,0)</f>
        <v>18.340578695079852</v>
      </c>
      <c r="L629" s="15">
        <v>42398</v>
      </c>
      <c r="M629" s="14"/>
      <c r="N629" s="29">
        <v>42995</v>
      </c>
      <c r="O629" s="12">
        <v>43012</v>
      </c>
      <c r="P629" s="11" t="s">
        <v>1946</v>
      </c>
      <c r="Q629" s="10"/>
      <c r="R629" s="10"/>
      <c r="S629" s="10"/>
      <c r="T629" s="10"/>
      <c r="U629" s="9">
        <v>6908261578</v>
      </c>
      <c r="V629" s="8" t="s">
        <v>1945</v>
      </c>
      <c r="W629" s="7">
        <v>1521</v>
      </c>
      <c r="X629" s="4"/>
      <c r="Y629" s="6">
        <v>39</v>
      </c>
      <c r="Z629" s="5">
        <f>IF(Y629&gt;0,Y629-J629,".")</f>
        <v>0</v>
      </c>
      <c r="AA629" s="4">
        <f>IF(J629=0,H629,0)</f>
        <v>0</v>
      </c>
      <c r="AB629" s="4">
        <f>IF(L629=0,H629,0)</f>
        <v>0</v>
      </c>
      <c r="AC629" s="4"/>
      <c r="AD629" s="3"/>
      <c r="AE629" s="2" t="str">
        <f ca="1">IF(AND(N629&gt;1,(N629+$AE$3+O629)&lt;$B$3),$B$3-N629+1111111,".")</f>
        <v>.</v>
      </c>
      <c r="AF629" s="1" t="str">
        <f>IF(A629&gt;1,"Y","N")</f>
        <v>Y</v>
      </c>
      <c r="AG629" s="1" t="str">
        <f>IF(L629&gt;1,"Y","N")</f>
        <v>Y</v>
      </c>
      <c r="AH629" s="1" t="str">
        <f>IF(N629&gt;1,"Y","N")</f>
        <v>Y</v>
      </c>
      <c r="AI629" s="1" t="str">
        <f>IF(O629&gt;1,"Y","N")</f>
        <v>Y</v>
      </c>
      <c r="AJ629" s="1" t="str">
        <f>CONCATENATE(AF629,AG629,D629,AH629,AI629)</f>
        <v>YYx18xYY</v>
      </c>
    </row>
    <row r="630" spans="1:36" s="1" customFormat="1" x14ac:dyDescent="0.25">
      <c r="A630" s="31">
        <v>42206</v>
      </c>
      <c r="B630" s="27"/>
      <c r="C630" s="23" t="s">
        <v>1849</v>
      </c>
      <c r="D630" s="22" t="s">
        <v>1848</v>
      </c>
      <c r="E630" s="21">
        <v>0.17799999999999999</v>
      </c>
      <c r="G630" s="20"/>
      <c r="H630" s="19">
        <f>E630/0.04021</f>
        <v>4.4267595125590642</v>
      </c>
      <c r="I630" s="32">
        <f>J630/100*4</f>
        <v>0.84</v>
      </c>
      <c r="J630" s="17">
        <v>21</v>
      </c>
      <c r="K630" s="16">
        <f>IF(J630&gt;1,J630-H630-I630,0)</f>
        <v>15.733240487440934</v>
      </c>
      <c r="L630" s="15">
        <v>42231</v>
      </c>
      <c r="M630" s="14"/>
      <c r="N630" s="29">
        <v>43002</v>
      </c>
      <c r="O630" s="12">
        <v>43002</v>
      </c>
      <c r="P630" s="11" t="s">
        <v>1847</v>
      </c>
      <c r="Q630" s="10" t="s">
        <v>1852</v>
      </c>
      <c r="R630" s="10" t="s">
        <v>1851</v>
      </c>
      <c r="S630" s="10" t="s">
        <v>1850</v>
      </c>
      <c r="T630" s="10"/>
      <c r="U630" s="9">
        <v>6908069940</v>
      </c>
      <c r="V630" s="8"/>
      <c r="W630" s="7">
        <v>1167</v>
      </c>
      <c r="X630" s="4"/>
      <c r="Y630" s="6">
        <v>39</v>
      </c>
      <c r="Z630" s="5">
        <f>IF(Y630&gt;0,Y630-J630,".")</f>
        <v>18</v>
      </c>
      <c r="AA630" s="4">
        <f>IF(J630=0,H630,0)</f>
        <v>0</v>
      </c>
      <c r="AB630" s="4">
        <f>IF(L630=0,H630,0)</f>
        <v>0</v>
      </c>
      <c r="AC630" s="4"/>
      <c r="AD630" s="3"/>
      <c r="AE630" s="2" t="str">
        <f ca="1">IF(AND(N630&gt;1,(N630+$AE$3+O630)&lt;$B$3),$B$3-N630+1111111,".")</f>
        <v>.</v>
      </c>
      <c r="AF630" s="1" t="str">
        <f>IF(A630&gt;1,"Y","N")</f>
        <v>Y</v>
      </c>
      <c r="AG630" s="1" t="str">
        <f>IF(L630&gt;1,"Y","N")</f>
        <v>Y</v>
      </c>
      <c r="AH630" s="1" t="str">
        <f>IF(N630&gt;1,"Y","N")</f>
        <v>Y</v>
      </c>
      <c r="AI630" s="1" t="str">
        <f>IF(O630&gt;1,"Y","N")</f>
        <v>Y</v>
      </c>
      <c r="AJ630" s="1" t="str">
        <f>CONCATENATE(AF630,AG630,D630,AH630,AI630)</f>
        <v>YYx548xYY</v>
      </c>
    </row>
    <row r="631" spans="1:36" s="1" customFormat="1" x14ac:dyDescent="0.25">
      <c r="A631" s="28">
        <v>41963</v>
      </c>
      <c r="B631" s="24"/>
      <c r="C631" s="23" t="s">
        <v>1809</v>
      </c>
      <c r="D631" s="22" t="s">
        <v>1808</v>
      </c>
      <c r="E631" s="21">
        <v>0.33900000000000002</v>
      </c>
      <c r="G631" s="20"/>
      <c r="H631" s="19">
        <f>E631/0.0504426</f>
        <v>6.7205100450809443</v>
      </c>
      <c r="I631" s="18">
        <f>J631/100*4</f>
        <v>0.88</v>
      </c>
      <c r="J631" s="17">
        <v>22</v>
      </c>
      <c r="K631" s="16">
        <f>IF(J631&gt;1,J631-H631-I631,0)</f>
        <v>14.399489954919055</v>
      </c>
      <c r="L631" s="15">
        <v>41986</v>
      </c>
      <c r="M631" s="14"/>
      <c r="N631" s="29">
        <v>43004</v>
      </c>
      <c r="O631" s="12">
        <v>43004</v>
      </c>
      <c r="P631" s="11" t="s">
        <v>1807</v>
      </c>
      <c r="Q631" s="10" t="s">
        <v>1806</v>
      </c>
      <c r="R631" s="10" t="s">
        <v>1805</v>
      </c>
      <c r="S631" s="10" t="s">
        <v>1804</v>
      </c>
      <c r="T631" s="10"/>
      <c r="U631" s="9">
        <v>6906507136</v>
      </c>
      <c r="V631" s="8"/>
      <c r="W631" s="7">
        <v>1175</v>
      </c>
      <c r="X631" s="4"/>
      <c r="Y631" s="6">
        <v>39</v>
      </c>
      <c r="Z631" s="5">
        <f>IF(Y631&gt;0,Y631-J631,".")</f>
        <v>17</v>
      </c>
      <c r="AA631" s="4">
        <f>IF(J631=0,H631,0)</f>
        <v>0</v>
      </c>
      <c r="AB631" s="4">
        <f>IF(L631=0,H631,0)</f>
        <v>0</v>
      </c>
      <c r="AC631" s="4"/>
      <c r="AD631" s="3"/>
      <c r="AE631" s="2" t="str">
        <f ca="1">IF(AND(N631&gt;1,(N631+$AE$3+O631)&lt;$B$3),$B$3-N631+1111111,".")</f>
        <v>.</v>
      </c>
      <c r="AF631" s="1" t="str">
        <f>IF(A631&gt;1,"Y","N")</f>
        <v>Y</v>
      </c>
      <c r="AG631" s="1" t="str">
        <f>IF(L631&gt;1,"Y","N")</f>
        <v>Y</v>
      </c>
      <c r="AH631" s="1" t="str">
        <f>IF(N631&gt;1,"Y","N")</f>
        <v>Y</v>
      </c>
      <c r="AI631" s="1" t="str">
        <f>IF(O631&gt;1,"Y","N")</f>
        <v>Y</v>
      </c>
      <c r="AJ631" s="1" t="str">
        <f>CONCATENATE(AF631,AG631,D631,AH631,AI631)</f>
        <v>YYx514xYY</v>
      </c>
    </row>
    <row r="632" spans="1:36" s="1" customFormat="1" x14ac:dyDescent="0.25">
      <c r="A632" s="28">
        <v>41997</v>
      </c>
      <c r="B632" s="24"/>
      <c r="C632" s="23" t="s">
        <v>1712</v>
      </c>
      <c r="D632" s="22" t="s">
        <v>1375</v>
      </c>
      <c r="E632" s="21">
        <v>0.26900000000000002</v>
      </c>
      <c r="G632" s="20"/>
      <c r="H632" s="19">
        <f>E632/0.0520638</f>
        <v>5.1667377333195041</v>
      </c>
      <c r="I632" s="18">
        <f>J632/100*4</f>
        <v>0.88</v>
      </c>
      <c r="J632" s="17">
        <v>22</v>
      </c>
      <c r="K632" s="16">
        <f>IF(J632&gt;1,J632-H632-I632,0)</f>
        <v>15.953262266680495</v>
      </c>
      <c r="L632" s="15">
        <v>42024</v>
      </c>
      <c r="M632" s="14"/>
      <c r="N632" s="29">
        <v>43011</v>
      </c>
      <c r="O632" s="12">
        <v>43011</v>
      </c>
      <c r="P632" s="11" t="s">
        <v>1711</v>
      </c>
      <c r="Q632" s="10" t="s">
        <v>1710</v>
      </c>
      <c r="R632" s="10" t="s">
        <v>1709</v>
      </c>
      <c r="S632" s="10" t="s">
        <v>863</v>
      </c>
      <c r="T632" s="10"/>
      <c r="U632" s="9">
        <v>6906313048</v>
      </c>
      <c r="V632" s="8"/>
      <c r="W632" s="7">
        <v>1196</v>
      </c>
      <c r="X632" s="4"/>
      <c r="Y632" s="6">
        <v>39</v>
      </c>
      <c r="Z632" s="5">
        <f>IF(Y632&gt;0,Y632-J632,".")</f>
        <v>17</v>
      </c>
      <c r="AA632" s="4">
        <f>IF(J632=0,H632,0)</f>
        <v>0</v>
      </c>
      <c r="AB632" s="4">
        <f>IF(L632=0,H632,0)</f>
        <v>0</v>
      </c>
      <c r="AC632" s="4"/>
      <c r="AD632" s="3"/>
      <c r="AE632" s="2" t="str">
        <f ca="1">IF(AND(N632&gt;1,(N632+$AE$3+O632)&lt;$B$3),$B$3-N632+1111111,".")</f>
        <v>.</v>
      </c>
      <c r="AF632" s="1" t="str">
        <f>IF(A632&gt;1,"Y","N")</f>
        <v>Y</v>
      </c>
      <c r="AG632" s="1" t="str">
        <f>IF(L632&gt;1,"Y","N")</f>
        <v>Y</v>
      </c>
      <c r="AH632" s="1" t="str">
        <f>IF(N632&gt;1,"Y","N")</f>
        <v>Y</v>
      </c>
      <c r="AI632" s="1" t="str">
        <f>IF(O632&gt;1,"Y","N")</f>
        <v>Y</v>
      </c>
      <c r="AJ632" s="1" t="str">
        <f>CONCATENATE(AF632,AG632,D632,AH632,AI632)</f>
        <v>YYx329xYY</v>
      </c>
    </row>
    <row r="633" spans="1:36" s="1" customFormat="1" x14ac:dyDescent="0.25">
      <c r="A633" s="31">
        <v>42805</v>
      </c>
      <c r="B633" s="24"/>
      <c r="C633" s="23" t="s">
        <v>1394</v>
      </c>
      <c r="D633" s="22" t="s">
        <v>1393</v>
      </c>
      <c r="E633" s="21">
        <v>0.37</v>
      </c>
      <c r="G633" s="20"/>
      <c r="H633" s="19">
        <f>E633/0.038689</f>
        <v>9.563441805164258</v>
      </c>
      <c r="I633" s="18">
        <f>J633/100*4</f>
        <v>1.56</v>
      </c>
      <c r="J633" s="17">
        <v>39</v>
      </c>
      <c r="K633" s="16">
        <f>IF(J633&gt;1,J633-H633-I633,0)</f>
        <v>27.876558194835741</v>
      </c>
      <c r="L633" s="15">
        <v>42827</v>
      </c>
      <c r="M633" s="14"/>
      <c r="N633" s="29">
        <v>43019</v>
      </c>
      <c r="O633" s="12">
        <v>43019</v>
      </c>
      <c r="P633" s="11" t="s">
        <v>1548</v>
      </c>
      <c r="Q633" s="10"/>
      <c r="R633" s="10"/>
      <c r="S633" s="10"/>
      <c r="T633" s="10"/>
      <c r="U633" s="9">
        <v>6911071774</v>
      </c>
      <c r="V633" s="8"/>
      <c r="W633" s="7">
        <v>1229</v>
      </c>
      <c r="X633" s="4"/>
      <c r="Y633" s="6">
        <v>39</v>
      </c>
      <c r="Z633" s="5">
        <f>IF(Y633&gt;0,Y633-J633,".")</f>
        <v>0</v>
      </c>
      <c r="AA633" s="4">
        <f>IF(J633=0,H633,0)</f>
        <v>0</v>
      </c>
      <c r="AB633" s="4">
        <f>IF(L633=0,H633,0)</f>
        <v>0</v>
      </c>
      <c r="AC633" s="4"/>
      <c r="AD633" s="3"/>
      <c r="AE633" s="2" t="str">
        <f ca="1">IF(AND(N633&gt;1,(N633+$AE$3+O633)&lt;$B$3),$B$3-N633+1111111,".")</f>
        <v>.</v>
      </c>
      <c r="AF633" s="1" t="str">
        <f>IF(A633&gt;1,"Y","N")</f>
        <v>Y</v>
      </c>
      <c r="AG633" s="1" t="str">
        <f>IF(L633&gt;1,"Y","N")</f>
        <v>Y</v>
      </c>
      <c r="AH633" s="1" t="str">
        <f>IF(N633&gt;1,"Y","N")</f>
        <v>Y</v>
      </c>
      <c r="AI633" s="1" t="str">
        <f>IF(O633&gt;1,"Y","N")</f>
        <v>Y</v>
      </c>
      <c r="AJ633" s="1" t="str">
        <f>CONCATENATE(AF633,AG633,D633,AH633,AI633)</f>
        <v>YYx19xYY</v>
      </c>
    </row>
    <row r="634" spans="1:36" s="1" customFormat="1" x14ac:dyDescent="0.25">
      <c r="A634" s="31">
        <v>42805</v>
      </c>
      <c r="B634" s="24"/>
      <c r="C634" s="23" t="s">
        <v>1394</v>
      </c>
      <c r="D634" s="22" t="s">
        <v>1393</v>
      </c>
      <c r="E634" s="21">
        <v>0.37</v>
      </c>
      <c r="G634" s="20"/>
      <c r="H634" s="19">
        <f>E634/0.038689</f>
        <v>9.563441805164258</v>
      </c>
      <c r="I634" s="18">
        <f>J634/100*4</f>
        <v>1.56</v>
      </c>
      <c r="J634" s="17">
        <v>39</v>
      </c>
      <c r="K634" s="16">
        <f>IF(J634&gt;1,J634-H634-I634,0)</f>
        <v>27.876558194835741</v>
      </c>
      <c r="L634" s="15">
        <v>42827</v>
      </c>
      <c r="M634" s="14"/>
      <c r="N634" s="29">
        <v>43032</v>
      </c>
      <c r="O634" s="12">
        <v>43032</v>
      </c>
      <c r="P634" s="11" t="s">
        <v>1389</v>
      </c>
      <c r="Q634" s="10"/>
      <c r="R634" s="10"/>
      <c r="S634" s="10"/>
      <c r="T634" s="10"/>
      <c r="U634" s="9">
        <v>6916036508</v>
      </c>
      <c r="V634" s="8"/>
      <c r="W634" s="7">
        <v>1264</v>
      </c>
      <c r="X634" s="4"/>
      <c r="Y634" s="6">
        <v>39</v>
      </c>
      <c r="Z634" s="5">
        <f>IF(Y634&gt;0,Y634-J634,".")</f>
        <v>0</v>
      </c>
      <c r="AA634" s="4">
        <f>IF(J634=0,H634,0)</f>
        <v>0</v>
      </c>
      <c r="AB634" s="4">
        <f>IF(L634=0,H634,0)</f>
        <v>0</v>
      </c>
      <c r="AC634" s="4"/>
      <c r="AD634" s="3"/>
      <c r="AE634" s="2" t="str">
        <f ca="1">IF(AND(N634&gt;1,(N634+$AE$3+O634)&lt;$B$3),$B$3-N634+1111111,".")</f>
        <v>.</v>
      </c>
      <c r="AF634" s="1" t="str">
        <f>IF(A634&gt;1,"Y","N")</f>
        <v>Y</v>
      </c>
      <c r="AG634" s="1" t="str">
        <f>IF(L634&gt;1,"Y","N")</f>
        <v>Y</v>
      </c>
      <c r="AH634" s="1" t="str">
        <f>IF(N634&gt;1,"Y","N")</f>
        <v>Y</v>
      </c>
      <c r="AI634" s="1" t="str">
        <f>IF(O634&gt;1,"Y","N")</f>
        <v>Y</v>
      </c>
      <c r="AJ634" s="1" t="str">
        <f>CONCATENATE(AF634,AG634,D634,AH634,AI634)</f>
        <v>YYx19xYY</v>
      </c>
    </row>
    <row r="635" spans="1:36" s="1" customFormat="1" x14ac:dyDescent="0.25">
      <c r="A635" s="31">
        <v>42805</v>
      </c>
      <c r="B635" s="24"/>
      <c r="C635" s="23" t="s">
        <v>1394</v>
      </c>
      <c r="D635" s="22" t="s">
        <v>1393</v>
      </c>
      <c r="E635" s="21">
        <v>0.37</v>
      </c>
      <c r="G635" s="20"/>
      <c r="H635" s="19">
        <f>E635/0.038689</f>
        <v>9.563441805164258</v>
      </c>
      <c r="I635" s="18">
        <f>J635/100*4</f>
        <v>1.56</v>
      </c>
      <c r="J635" s="17">
        <v>39</v>
      </c>
      <c r="K635" s="16">
        <f>IF(J635&gt;1,J635-H635-I635,0)</f>
        <v>27.876558194835741</v>
      </c>
      <c r="L635" s="15">
        <v>42827</v>
      </c>
      <c r="M635" s="14"/>
      <c r="N635" s="29">
        <v>43032</v>
      </c>
      <c r="O635" s="12">
        <v>43032</v>
      </c>
      <c r="P635" s="11" t="s">
        <v>1389</v>
      </c>
      <c r="Q635" s="10"/>
      <c r="R635" s="10"/>
      <c r="S635" s="10"/>
      <c r="T635" s="10"/>
      <c r="U635" s="9"/>
      <c r="V635" s="8"/>
      <c r="W635" s="7">
        <v>1264</v>
      </c>
      <c r="X635" s="4"/>
      <c r="Y635" s="6">
        <v>39</v>
      </c>
      <c r="Z635" s="5">
        <f>IF(Y635&gt;0,Y635-J635,".")</f>
        <v>0</v>
      </c>
      <c r="AA635" s="4">
        <f>IF(J635=0,H635,0)</f>
        <v>0</v>
      </c>
      <c r="AB635" s="4">
        <f>IF(L635=0,H635,0)</f>
        <v>0</v>
      </c>
      <c r="AC635" s="4"/>
      <c r="AD635" s="3"/>
      <c r="AE635" s="2" t="str">
        <f ca="1">IF(AND(N635&gt;1,(N635+$AE$3+O635)&lt;$B$3),$B$3-N635+1111111,".")</f>
        <v>.</v>
      </c>
      <c r="AF635" s="1" t="str">
        <f>IF(A635&gt;1,"Y","N")</f>
        <v>Y</v>
      </c>
      <c r="AG635" s="1" t="str">
        <f>IF(L635&gt;1,"Y","N")</f>
        <v>Y</v>
      </c>
      <c r="AH635" s="1" t="str">
        <f>IF(N635&gt;1,"Y","N")</f>
        <v>Y</v>
      </c>
      <c r="AI635" s="1" t="str">
        <f>IF(O635&gt;1,"Y","N")</f>
        <v>Y</v>
      </c>
      <c r="AJ635" s="1" t="str">
        <f>CONCATENATE(AF635,AG635,D635,AH635,AI635)</f>
        <v>YYx19xYY</v>
      </c>
    </row>
    <row r="636" spans="1:36" s="1" customFormat="1" x14ac:dyDescent="0.25">
      <c r="A636" s="31">
        <v>42206</v>
      </c>
      <c r="B636" s="24"/>
      <c r="C636" s="23" t="s">
        <v>81</v>
      </c>
      <c r="D636" s="22" t="s">
        <v>80</v>
      </c>
      <c r="E636" s="21">
        <v>0.48599999999999999</v>
      </c>
      <c r="G636" s="20"/>
      <c r="H636" s="19">
        <f>E636/0.04021</f>
        <v>12.086545635414074</v>
      </c>
      <c r="I636" s="32">
        <f>J636/100*4</f>
        <v>1.56</v>
      </c>
      <c r="J636" s="17">
        <v>39</v>
      </c>
      <c r="K636" s="16">
        <f>IF(J636&gt;1,J636-H636-I636,0)</f>
        <v>25.353454364585925</v>
      </c>
      <c r="L636" s="15">
        <v>42224</v>
      </c>
      <c r="M636" s="14"/>
      <c r="N636" s="29">
        <v>43036</v>
      </c>
      <c r="O636" s="12">
        <v>43037</v>
      </c>
      <c r="P636" s="11" t="s">
        <v>1339</v>
      </c>
      <c r="Q636" s="10"/>
      <c r="R636" s="10"/>
      <c r="S636" s="10"/>
      <c r="T636" s="10"/>
      <c r="U636" s="9">
        <v>6910130470</v>
      </c>
      <c r="V636" s="8"/>
      <c r="W636" s="7">
        <v>1274</v>
      </c>
      <c r="X636" s="4"/>
      <c r="Y636" s="6">
        <v>39</v>
      </c>
      <c r="Z636" s="5">
        <f>IF(Y636&gt;0,Y636-J636,".")</f>
        <v>0</v>
      </c>
      <c r="AA636" s="4">
        <f>IF(J636=0,H636,0)</f>
        <v>0</v>
      </c>
      <c r="AB636" s="4">
        <f>IF(L636=0,H636,0)</f>
        <v>0</v>
      </c>
      <c r="AC636" s="4"/>
      <c r="AD636" s="3"/>
      <c r="AE636" s="2" t="str">
        <f ca="1">IF(AND(N636&gt;1,(N636+$AE$3+O636)&lt;$B$3),$B$3-N636+1111111,".")</f>
        <v>.</v>
      </c>
      <c r="AF636" s="1" t="str">
        <f>IF(A636&gt;1,"Y","N")</f>
        <v>Y</v>
      </c>
      <c r="AG636" s="1" t="str">
        <f>IF(L636&gt;1,"Y","N")</f>
        <v>Y</v>
      </c>
      <c r="AH636" s="1" t="str">
        <f>IF(N636&gt;1,"Y","N")</f>
        <v>Y</v>
      </c>
      <c r="AI636" s="1" t="str">
        <f>IF(O636&gt;1,"Y","N")</f>
        <v>Y</v>
      </c>
      <c r="AJ636" s="1" t="str">
        <f>CONCATENATE(AF636,AG636,D636,AH636,AI636)</f>
        <v>YYx239xYY</v>
      </c>
    </row>
    <row r="637" spans="1:36" s="1" customFormat="1" x14ac:dyDescent="0.25">
      <c r="A637" s="31">
        <v>42206</v>
      </c>
      <c r="B637" s="24"/>
      <c r="C637" s="23" t="s">
        <v>81</v>
      </c>
      <c r="D637" s="22" t="s">
        <v>80</v>
      </c>
      <c r="E637" s="21">
        <v>0.48599999999999999</v>
      </c>
      <c r="G637" s="20"/>
      <c r="H637" s="19">
        <f>E637/0.04021</f>
        <v>12.086545635414074</v>
      </c>
      <c r="I637" s="32">
        <f>J637/100*4</f>
        <v>1.56</v>
      </c>
      <c r="J637" s="17">
        <v>39</v>
      </c>
      <c r="K637" s="16">
        <f>IF(J637&gt;1,J637-H637-I637,0)</f>
        <v>25.353454364585925</v>
      </c>
      <c r="L637" s="15">
        <v>42224</v>
      </c>
      <c r="M637" s="14"/>
      <c r="N637" s="29">
        <v>43036</v>
      </c>
      <c r="O637" s="12">
        <v>43037</v>
      </c>
      <c r="P637" s="11" t="s">
        <v>1339</v>
      </c>
      <c r="Q637" s="10"/>
      <c r="R637" s="10"/>
      <c r="S637" s="10"/>
      <c r="T637" s="10"/>
      <c r="U637" s="9"/>
      <c r="V637" s="8"/>
      <c r="W637" s="7">
        <v>1274</v>
      </c>
      <c r="X637" s="4"/>
      <c r="Y637" s="6">
        <v>39</v>
      </c>
      <c r="Z637" s="5">
        <f>IF(Y637&gt;0,Y637-J637,".")</f>
        <v>0</v>
      </c>
      <c r="AA637" s="4">
        <f>IF(J637=0,H637,0)</f>
        <v>0</v>
      </c>
      <c r="AB637" s="4">
        <f>IF(L637=0,H637,0)</f>
        <v>0</v>
      </c>
      <c r="AC637" s="4"/>
      <c r="AD637" s="3"/>
      <c r="AE637" s="2" t="str">
        <f ca="1">IF(AND(N637&gt;1,(N637+$AE$3+O637)&lt;$B$3),$B$3-N637+1111111,".")</f>
        <v>.</v>
      </c>
      <c r="AF637" s="1" t="str">
        <f>IF(A637&gt;1,"Y","N")</f>
        <v>Y</v>
      </c>
      <c r="AG637" s="1" t="str">
        <f>IF(L637&gt;1,"Y","N")</f>
        <v>Y</v>
      </c>
      <c r="AH637" s="1" t="str">
        <f>IF(N637&gt;1,"Y","N")</f>
        <v>Y</v>
      </c>
      <c r="AI637" s="1" t="str">
        <f>IF(O637&gt;1,"Y","N")</f>
        <v>Y</v>
      </c>
      <c r="AJ637" s="1" t="str">
        <f>CONCATENATE(AF637,AG637,D637,AH637,AI637)</f>
        <v>YYx239xYY</v>
      </c>
    </row>
    <row r="638" spans="1:36" s="1" customFormat="1" x14ac:dyDescent="0.25">
      <c r="A638" s="31">
        <v>42206</v>
      </c>
      <c r="B638" s="24"/>
      <c r="C638" s="23" t="s">
        <v>81</v>
      </c>
      <c r="D638" s="22" t="s">
        <v>80</v>
      </c>
      <c r="E638" s="21">
        <v>0.48599999999999999</v>
      </c>
      <c r="G638" s="20"/>
      <c r="H638" s="19">
        <f>E638/0.04021</f>
        <v>12.086545635414074</v>
      </c>
      <c r="I638" s="32">
        <f>J638/100*4</f>
        <v>1.56</v>
      </c>
      <c r="J638" s="17">
        <v>39</v>
      </c>
      <c r="K638" s="16">
        <f>IF(J638&gt;1,J638-H638-I638,0)</f>
        <v>25.353454364585925</v>
      </c>
      <c r="L638" s="15">
        <v>42224</v>
      </c>
      <c r="M638" s="14"/>
      <c r="N638" s="29">
        <v>43036</v>
      </c>
      <c r="O638" s="12">
        <v>43037</v>
      </c>
      <c r="P638" s="11" t="s">
        <v>1339</v>
      </c>
      <c r="Q638" s="10"/>
      <c r="R638" s="10"/>
      <c r="S638" s="10"/>
      <c r="T638" s="10"/>
      <c r="U638" s="9"/>
      <c r="V638" s="8"/>
      <c r="W638" s="7">
        <v>1274</v>
      </c>
      <c r="X638" s="4"/>
      <c r="Y638" s="6">
        <v>39</v>
      </c>
      <c r="Z638" s="5">
        <f>IF(Y638&gt;0,Y638-J638,".")</f>
        <v>0</v>
      </c>
      <c r="AA638" s="4">
        <f>IF(J638=0,H638,0)</f>
        <v>0</v>
      </c>
      <c r="AB638" s="4">
        <f>IF(L638=0,H638,0)</f>
        <v>0</v>
      </c>
      <c r="AC638" s="4"/>
      <c r="AD638" s="3"/>
      <c r="AE638" s="2" t="str">
        <f ca="1">IF(AND(N638&gt;1,(N638+$AE$3+O638)&lt;$B$3),$B$3-N638+1111111,".")</f>
        <v>.</v>
      </c>
      <c r="AF638" s="1" t="str">
        <f>IF(A638&gt;1,"Y","N")</f>
        <v>Y</v>
      </c>
      <c r="AG638" s="1" t="str">
        <f>IF(L638&gt;1,"Y","N")</f>
        <v>Y</v>
      </c>
      <c r="AH638" s="1" t="str">
        <f>IF(N638&gt;1,"Y","N")</f>
        <v>Y</v>
      </c>
      <c r="AI638" s="1" t="str">
        <f>IF(O638&gt;1,"Y","N")</f>
        <v>Y</v>
      </c>
      <c r="AJ638" s="1" t="str">
        <f>CONCATENATE(AF638,AG638,D638,AH638,AI638)</f>
        <v>YYx239xYY</v>
      </c>
    </row>
    <row r="639" spans="1:36" s="1" customFormat="1" x14ac:dyDescent="0.25">
      <c r="A639" s="31">
        <v>42786</v>
      </c>
      <c r="B639" s="24"/>
      <c r="C639" s="23" t="s">
        <v>697</v>
      </c>
      <c r="D639" s="22" t="s">
        <v>696</v>
      </c>
      <c r="E639" s="21">
        <v>0.33</v>
      </c>
      <c r="G639" s="20"/>
      <c r="H639" s="19">
        <f>E639/0.03844</f>
        <v>8.5848074921956297</v>
      </c>
      <c r="I639" s="18">
        <f>J639/100*4</f>
        <v>0.96</v>
      </c>
      <c r="J639" s="17">
        <v>24</v>
      </c>
      <c r="K639" s="16">
        <f>IF(J639&gt;1,J639-H639-I639,0)</f>
        <v>14.455192507804369</v>
      </c>
      <c r="L639" s="15">
        <v>42803</v>
      </c>
      <c r="M639" s="14"/>
      <c r="N639" s="29">
        <v>43050</v>
      </c>
      <c r="O639" s="12">
        <v>43051</v>
      </c>
      <c r="P639" s="11" t="s">
        <v>1118</v>
      </c>
      <c r="Q639" s="10" t="s">
        <v>1117</v>
      </c>
      <c r="R639" s="10" t="s">
        <v>1116</v>
      </c>
      <c r="S639" s="10" t="s">
        <v>1115</v>
      </c>
      <c r="T639" s="10"/>
      <c r="U639" s="9">
        <v>6908405879</v>
      </c>
      <c r="V639" s="8"/>
      <c r="W639" s="7">
        <v>1318</v>
      </c>
      <c r="X639" s="4"/>
      <c r="Y639" s="6">
        <v>39</v>
      </c>
      <c r="Z639" s="5">
        <f>IF(Y639&gt;0,Y639-J639,".")</f>
        <v>15</v>
      </c>
      <c r="AA639" s="4">
        <f>IF(J639=0,H639,0)</f>
        <v>0</v>
      </c>
      <c r="AB639" s="4">
        <f>IF(L639=0,H639,0)</f>
        <v>0</v>
      </c>
      <c r="AC639" s="4"/>
      <c r="AD639" s="3"/>
      <c r="AE639" s="2" t="str">
        <f ca="1">IF(AND(N639&gt;1,(N639+$AE$3+O639)&lt;$B$3),$B$3-N639+1111111,".")</f>
        <v>.</v>
      </c>
      <c r="AF639" s="1" t="str">
        <f>IF(A639&gt;1,"Y","N")</f>
        <v>Y</v>
      </c>
      <c r="AG639" s="1" t="str">
        <f>IF(L639&gt;1,"Y","N")</f>
        <v>Y</v>
      </c>
      <c r="AH639" s="1" t="str">
        <f>IF(N639&gt;1,"Y","N")</f>
        <v>Y</v>
      </c>
      <c r="AI639" s="1" t="str">
        <f>IF(O639&gt;1,"Y","N")</f>
        <v>Y</v>
      </c>
      <c r="AJ639" s="1" t="str">
        <f>CONCATENATE(AF639,AG639,D639,AH639,AI639)</f>
        <v>YYx176xYY</v>
      </c>
    </row>
    <row r="640" spans="1:36" s="1" customFormat="1" x14ac:dyDescent="0.25">
      <c r="A640" s="31">
        <v>42974</v>
      </c>
      <c r="B640" s="24"/>
      <c r="C640" s="23" t="s">
        <v>312</v>
      </c>
      <c r="D640" s="22" t="s">
        <v>311</v>
      </c>
      <c r="E640" s="21">
        <v>0.21</v>
      </c>
      <c r="G640" s="20"/>
      <c r="H640" s="19">
        <f>E640/0.038689</f>
        <v>5.4278994029310654</v>
      </c>
      <c r="I640" s="18">
        <f>J640/100*4</f>
        <v>1.56</v>
      </c>
      <c r="J640" s="17">
        <v>39</v>
      </c>
      <c r="K640" s="16">
        <f>IF(J640&gt;1,J640-H640-I640,0)</f>
        <v>32.01210059706893</v>
      </c>
      <c r="L640" s="15">
        <v>43002</v>
      </c>
      <c r="M640" s="14"/>
      <c r="N640" s="29">
        <v>43076</v>
      </c>
      <c r="O640" s="12">
        <v>43076</v>
      </c>
      <c r="P640" s="11" t="s">
        <v>518</v>
      </c>
      <c r="Q640" s="10"/>
      <c r="R640" s="10"/>
      <c r="S640" s="10"/>
      <c r="T640" s="10"/>
      <c r="U640" s="9"/>
      <c r="V640" s="8"/>
      <c r="W640" s="7">
        <v>1435</v>
      </c>
      <c r="X640" s="4"/>
      <c r="Y640" s="6">
        <v>39</v>
      </c>
      <c r="Z640" s="5">
        <f>IF(Y640&gt;0,Y640-J640,".")</f>
        <v>0</v>
      </c>
      <c r="AA640" s="4">
        <f>IF(J640=0,H640,0)</f>
        <v>0</v>
      </c>
      <c r="AB640" s="4">
        <f>IF(L640=0,H640,0)</f>
        <v>0</v>
      </c>
      <c r="AC640" s="4"/>
      <c r="AD640" s="3"/>
      <c r="AE640" s="2" t="str">
        <f ca="1">IF(AND(N640&gt;1,(N640+$AE$3+O640)&lt;$B$3),$B$3-N640+1111111,".")</f>
        <v>.</v>
      </c>
      <c r="AF640" s="1" t="str">
        <f>IF(A640&gt;1,"Y","N")</f>
        <v>Y</v>
      </c>
      <c r="AG640" s="1" t="str">
        <f>IF(L640&gt;1,"Y","N")</f>
        <v>Y</v>
      </c>
      <c r="AH640" s="1" t="str">
        <f>IF(N640&gt;1,"Y","N")</f>
        <v>Y</v>
      </c>
      <c r="AI640" s="1" t="str">
        <f>IF(O640&gt;1,"Y","N")</f>
        <v>Y</v>
      </c>
      <c r="AJ640" s="1" t="str">
        <f>CONCATENATE(AF640,AG640,D640,AH640,AI640)</f>
        <v>YYx460xYY</v>
      </c>
    </row>
    <row r="641" spans="1:50" s="1" customFormat="1" x14ac:dyDescent="0.25">
      <c r="A641" s="31">
        <v>42974</v>
      </c>
      <c r="B641" s="30"/>
      <c r="C641" s="23" t="s">
        <v>312</v>
      </c>
      <c r="D641" s="22" t="s">
        <v>311</v>
      </c>
      <c r="E641" s="21">
        <v>0.21</v>
      </c>
      <c r="G641" s="20"/>
      <c r="H641" s="19">
        <f>E641/0.038689</f>
        <v>5.4278994029310654</v>
      </c>
      <c r="I641" s="18">
        <f>J641/100*4</f>
        <v>1.56</v>
      </c>
      <c r="J641" s="17">
        <v>39</v>
      </c>
      <c r="K641" s="16">
        <f>IF(J641&gt;1,J641-H641-I641,0)</f>
        <v>32.01210059706893</v>
      </c>
      <c r="L641" s="15">
        <v>43002</v>
      </c>
      <c r="M641" s="14"/>
      <c r="N641" s="29">
        <v>43076</v>
      </c>
      <c r="O641" s="12">
        <v>43076</v>
      </c>
      <c r="P641" s="11" t="s">
        <v>518</v>
      </c>
      <c r="Q641" s="10"/>
      <c r="R641" s="10"/>
      <c r="S641" s="10"/>
      <c r="T641" s="10"/>
      <c r="U641" s="9"/>
      <c r="V641" s="8"/>
      <c r="W641" s="7">
        <v>1435</v>
      </c>
      <c r="X641" s="4"/>
      <c r="Y641" s="6">
        <v>39</v>
      </c>
      <c r="Z641" s="5">
        <f>IF(Y641&gt;0,Y641-J641,".")</f>
        <v>0</v>
      </c>
      <c r="AA641" s="4">
        <f>IF(J641=0,H641,0)</f>
        <v>0</v>
      </c>
      <c r="AB641" s="4">
        <f>IF(L641=0,H641,0)</f>
        <v>0</v>
      </c>
      <c r="AC641" s="4"/>
      <c r="AD641" s="3"/>
      <c r="AE641" s="2" t="str">
        <f ca="1">IF(AND(N641&gt;1,(N641+$AE$3+O641)&lt;$B$3),$B$3-N641+1111111,".")</f>
        <v>.</v>
      </c>
      <c r="AF641" s="1" t="str">
        <f>IF(A641&gt;1,"Y","N")</f>
        <v>Y</v>
      </c>
      <c r="AG641" s="1" t="str">
        <f>IF(L641&gt;1,"Y","N")</f>
        <v>Y</v>
      </c>
      <c r="AH641" s="1" t="str">
        <f>IF(N641&gt;1,"Y","N")</f>
        <v>Y</v>
      </c>
      <c r="AI641" s="1" t="str">
        <f>IF(O641&gt;1,"Y","N")</f>
        <v>Y</v>
      </c>
      <c r="AJ641" s="1" t="str">
        <f>CONCATENATE(AF641,AG641,D641,AH641,AI641)</f>
        <v>YYx460xYY</v>
      </c>
    </row>
    <row r="642" spans="1:50" s="1" customFormat="1" x14ac:dyDescent="0.25">
      <c r="A642" s="31">
        <v>42809</v>
      </c>
      <c r="B642" s="24"/>
      <c r="C642" s="23" t="s">
        <v>372</v>
      </c>
      <c r="D642" s="22" t="s">
        <v>355</v>
      </c>
      <c r="E642" s="21">
        <v>0.53</v>
      </c>
      <c r="G642" s="20"/>
      <c r="H642" s="19">
        <f>E642/0.038689</f>
        <v>13.698984207397451</v>
      </c>
      <c r="I642" s="18">
        <f>J642/100*4</f>
        <v>1.56</v>
      </c>
      <c r="J642" s="17">
        <v>39</v>
      </c>
      <c r="K642" s="16">
        <f>IF(J642&gt;1,J642-H642-I642,0)</f>
        <v>23.74101579260255</v>
      </c>
      <c r="L642" s="15">
        <v>42827</v>
      </c>
      <c r="M642" s="14"/>
      <c r="N642" s="29">
        <v>43082</v>
      </c>
      <c r="O642" s="12">
        <v>43082</v>
      </c>
      <c r="P642" s="11" t="s">
        <v>348</v>
      </c>
      <c r="Q642" s="10"/>
      <c r="R642" s="10"/>
      <c r="S642" s="10"/>
      <c r="T642" s="10"/>
      <c r="U642" s="9">
        <v>6916050276</v>
      </c>
      <c r="V642" s="8"/>
      <c r="W642" s="7">
        <v>1456</v>
      </c>
      <c r="X642" s="4"/>
      <c r="Y642" s="6">
        <v>39</v>
      </c>
      <c r="Z642" s="5">
        <f>IF(Y642&gt;0,Y642-J642,".")</f>
        <v>0</v>
      </c>
      <c r="AA642" s="4">
        <f>IF(J642=0,H642,0)</f>
        <v>0</v>
      </c>
      <c r="AB642" s="4">
        <f>IF(L642=0,H642,0)</f>
        <v>0</v>
      </c>
      <c r="AC642" s="4"/>
      <c r="AD642" s="3"/>
      <c r="AE642" s="2" t="str">
        <f ca="1">IF(AND(N642&gt;1,(N642+$AE$3+O642)&lt;$B$3),$B$3-N642+1111111,".")</f>
        <v>.</v>
      </c>
      <c r="AF642" s="1" t="str">
        <f>IF(A642&gt;1,"Y","N")</f>
        <v>Y</v>
      </c>
      <c r="AG642" s="1" t="str">
        <f>IF(L642&gt;1,"Y","N")</f>
        <v>Y</v>
      </c>
      <c r="AH642" s="1" t="str">
        <f>IF(N642&gt;1,"Y","N")</f>
        <v>Y</v>
      </c>
      <c r="AI642" s="1" t="str">
        <f>IF(O642&gt;1,"Y","N")</f>
        <v>Y</v>
      </c>
      <c r="AJ642" s="1" t="str">
        <f>CONCATENATE(AF642,AG642,D642,AH642,AI642)</f>
        <v>YYx143xYY</v>
      </c>
    </row>
    <row r="643" spans="1:50" s="1" customFormat="1" x14ac:dyDescent="0.25">
      <c r="A643" s="31">
        <v>42974</v>
      </c>
      <c r="B643" s="30"/>
      <c r="C643" s="23" t="s">
        <v>312</v>
      </c>
      <c r="D643" s="22" t="s">
        <v>311</v>
      </c>
      <c r="E643" s="21">
        <v>0.21</v>
      </c>
      <c r="G643" s="20"/>
      <c r="H643" s="19">
        <f>E643/0.038689</f>
        <v>5.4278994029310654</v>
      </c>
      <c r="I643" s="18">
        <f>J643/100*4</f>
        <v>1.56</v>
      </c>
      <c r="J643" s="17">
        <v>39</v>
      </c>
      <c r="K643" s="16">
        <f>IF(J643&gt;1,J643-H643-I643,0)</f>
        <v>32.01210059706893</v>
      </c>
      <c r="L643" s="15">
        <v>43002</v>
      </c>
      <c r="M643" s="14"/>
      <c r="N643" s="29">
        <v>43084</v>
      </c>
      <c r="O643" s="12">
        <v>43084</v>
      </c>
      <c r="P643" s="11" t="s">
        <v>310</v>
      </c>
      <c r="Q643" s="10"/>
      <c r="R643" s="10"/>
      <c r="S643" s="10"/>
      <c r="T643" s="10"/>
      <c r="U643" s="9"/>
      <c r="V643" s="8"/>
      <c r="W643" s="7">
        <v>1467</v>
      </c>
      <c r="X643" s="4"/>
      <c r="Y643" s="6">
        <v>39</v>
      </c>
      <c r="Z643" s="5">
        <f>IF(Y643&gt;0,Y643-J643,".")</f>
        <v>0</v>
      </c>
      <c r="AA643" s="4">
        <f>IF(J643=0,H643,0)</f>
        <v>0</v>
      </c>
      <c r="AB643" s="4">
        <f>IF(L643=0,H643,0)</f>
        <v>0</v>
      </c>
      <c r="AC643" s="4"/>
      <c r="AD643" s="3"/>
      <c r="AE643" s="2" t="str">
        <f ca="1">IF(AND(N643&gt;1,(N643+$AE$3+O643)&lt;$B$3),$B$3-N643+1111111,".")</f>
        <v>.</v>
      </c>
      <c r="AF643" s="1" t="str">
        <f>IF(A643&gt;1,"Y","N")</f>
        <v>Y</v>
      </c>
      <c r="AG643" s="1" t="str">
        <f>IF(L643&gt;1,"Y","N")</f>
        <v>Y</v>
      </c>
      <c r="AH643" s="1" t="str">
        <f>IF(N643&gt;1,"Y","N")</f>
        <v>Y</v>
      </c>
      <c r="AI643" s="1" t="str">
        <f>IF(O643&gt;1,"Y","N")</f>
        <v>Y</v>
      </c>
      <c r="AJ643" s="1" t="str">
        <f>CONCATENATE(AF643,AG643,D643,AH643,AI643)</f>
        <v>YYx460xYY</v>
      </c>
      <c r="AU643"/>
      <c r="AV643"/>
      <c r="AW643"/>
      <c r="AX643"/>
    </row>
    <row r="644" spans="1:50" s="1" customFormat="1" x14ac:dyDescent="0.25">
      <c r="A644" s="31">
        <v>42362</v>
      </c>
      <c r="B644" s="24" t="s">
        <v>6123</v>
      </c>
      <c r="C644" s="23" t="s">
        <v>1230</v>
      </c>
      <c r="D644" s="22" t="s">
        <v>613</v>
      </c>
      <c r="E644" s="21">
        <v>0.187</v>
      </c>
      <c r="G644" s="20"/>
      <c r="H644" s="19">
        <f>E644/0.04032</f>
        <v>4.6378968253968251</v>
      </c>
      <c r="I644" s="32">
        <f>J644/100*4</f>
        <v>0.88</v>
      </c>
      <c r="J644" s="17">
        <v>22</v>
      </c>
      <c r="K644" s="16">
        <f>IF(J644&gt;1,J644-H644-I644,0)</f>
        <v>16.482103174603175</v>
      </c>
      <c r="L644" s="15">
        <v>42387</v>
      </c>
      <c r="M644" s="14"/>
      <c r="N644" s="29">
        <v>42774</v>
      </c>
      <c r="O644" s="12">
        <v>42774</v>
      </c>
      <c r="P644" s="11" t="s">
        <v>6120</v>
      </c>
      <c r="Q644" s="10" t="s">
        <v>6122</v>
      </c>
      <c r="R644" s="10" t="s">
        <v>6121</v>
      </c>
      <c r="S644" s="10" t="s">
        <v>991</v>
      </c>
      <c r="T644" s="10"/>
      <c r="U644" s="9">
        <v>6707125294</v>
      </c>
      <c r="V644" s="8"/>
      <c r="W644" s="7">
        <v>224</v>
      </c>
      <c r="X644" s="4"/>
      <c r="Y644" s="6">
        <v>40</v>
      </c>
      <c r="Z644" s="5">
        <f>IF(Y644&gt;0,Y644-J644,".")</f>
        <v>18</v>
      </c>
      <c r="AA644" s="4">
        <f>IF(J644=0,H644,0)</f>
        <v>0</v>
      </c>
      <c r="AB644" s="4">
        <f>IF(L644=0,H644,0)</f>
        <v>0</v>
      </c>
      <c r="AC644" s="4"/>
      <c r="AD644" s="3"/>
      <c r="AE644" s="2" t="str">
        <f ca="1">IF(AND(N644&gt;1,(N644+$AE$3+O644)&lt;$B$3),$B$3-N644+1111111,".")</f>
        <v>.</v>
      </c>
      <c r="AF644" s="1" t="str">
        <f>IF(A644&gt;1,"Y","N")</f>
        <v>Y</v>
      </c>
      <c r="AG644" s="1" t="str">
        <f>IF(L644&gt;1,"Y","N")</f>
        <v>Y</v>
      </c>
      <c r="AH644" s="1" t="str">
        <f>IF(N644&gt;1,"Y","N")</f>
        <v>Y</v>
      </c>
      <c r="AI644" s="1" t="str">
        <f>IF(O644&gt;1,"Y","N")</f>
        <v>Y</v>
      </c>
      <c r="AJ644" s="1" t="str">
        <f>CONCATENATE(AF644,AG644,D644,AH644,AI644)</f>
        <v>YYx410xYY</v>
      </c>
    </row>
    <row r="645" spans="1:50" s="1" customFormat="1" x14ac:dyDescent="0.25">
      <c r="A645" s="31">
        <v>42472</v>
      </c>
      <c r="B645" s="24"/>
      <c r="C645" s="23" t="s">
        <v>434</v>
      </c>
      <c r="D645" s="22" t="s">
        <v>433</v>
      </c>
      <c r="E645" s="21">
        <v>0.156</v>
      </c>
      <c r="G645" s="20"/>
      <c r="H645" s="19">
        <f>E645/0.042177</f>
        <v>3.6986983426986271</v>
      </c>
      <c r="I645" s="32">
        <f>J645/100*4</f>
        <v>0.88</v>
      </c>
      <c r="J645" s="17">
        <v>22</v>
      </c>
      <c r="K645" s="16">
        <f>IF(J645&gt;1,J645-H645-I645,0)</f>
        <v>17.421301657301374</v>
      </c>
      <c r="L645" s="15">
        <v>42488</v>
      </c>
      <c r="M645" s="14"/>
      <c r="N645" s="29">
        <v>42801</v>
      </c>
      <c r="O645" s="12">
        <v>42801</v>
      </c>
      <c r="P645" s="11" t="s">
        <v>5461</v>
      </c>
      <c r="Q645" s="10" t="s">
        <v>5463</v>
      </c>
      <c r="R645" s="10" t="s">
        <v>5462</v>
      </c>
      <c r="S645" s="10" t="s">
        <v>907</v>
      </c>
      <c r="T645" s="10"/>
      <c r="U645" s="9">
        <v>6739416958</v>
      </c>
      <c r="V645" s="8"/>
      <c r="W645" s="7">
        <v>381</v>
      </c>
      <c r="X645" s="4"/>
      <c r="Y645" s="6">
        <v>40</v>
      </c>
      <c r="Z645" s="5">
        <f>IF(Y645&gt;0,Y645-J645,".")</f>
        <v>18</v>
      </c>
      <c r="AA645" s="4">
        <f>IF(J645=0,H645,0)</f>
        <v>0</v>
      </c>
      <c r="AB645" s="4">
        <f>IF(L645=0,H645,0)</f>
        <v>0</v>
      </c>
      <c r="AC645" s="4"/>
      <c r="AD645" s="3"/>
      <c r="AE645" s="2" t="str">
        <f ca="1">IF(AND(N645&gt;1,(N645+$AE$3+O645)&lt;$B$3),$B$3-N645+1111111,".")</f>
        <v>.</v>
      </c>
      <c r="AF645" s="1" t="str">
        <f>IF(A645&gt;1,"Y","N")</f>
        <v>Y</v>
      </c>
      <c r="AG645" s="1" t="str">
        <f>IF(L645&gt;1,"Y","N")</f>
        <v>Y</v>
      </c>
      <c r="AH645" s="1" t="str">
        <f>IF(N645&gt;1,"Y","N")</f>
        <v>Y</v>
      </c>
      <c r="AI645" s="1" t="str">
        <f>IF(O645&gt;1,"Y","N")</f>
        <v>Y</v>
      </c>
      <c r="AJ645" s="1" t="str">
        <f>CONCATENATE(AF645,AG645,D645,AH645,AI645)</f>
        <v>YYx188xYY</v>
      </c>
    </row>
    <row r="646" spans="1:50" s="1" customFormat="1" x14ac:dyDescent="0.25">
      <c r="A646" s="31">
        <v>42786</v>
      </c>
      <c r="B646" s="24" t="s">
        <v>5321</v>
      </c>
      <c r="C646" s="23" t="s">
        <v>697</v>
      </c>
      <c r="D646" s="22" t="s">
        <v>696</v>
      </c>
      <c r="E646" s="21">
        <v>0.33</v>
      </c>
      <c r="G646" s="20"/>
      <c r="H646" s="19">
        <f>E646/0.03844</f>
        <v>8.5848074921956297</v>
      </c>
      <c r="I646" s="18">
        <f>J646/100*4</f>
        <v>0.96</v>
      </c>
      <c r="J646" s="17">
        <v>24</v>
      </c>
      <c r="K646" s="16">
        <f>IF(J646&gt;1,J646-H646-I646,0)</f>
        <v>14.455192507804369</v>
      </c>
      <c r="L646" s="15">
        <v>42803</v>
      </c>
      <c r="M646" s="14"/>
      <c r="N646" s="29">
        <v>42805</v>
      </c>
      <c r="O646" s="12">
        <v>42808</v>
      </c>
      <c r="P646" s="11" t="s">
        <v>5318</v>
      </c>
      <c r="Q646" s="10" t="s">
        <v>5320</v>
      </c>
      <c r="R646" s="10" t="s">
        <v>5319</v>
      </c>
      <c r="S646" s="10" t="s">
        <v>2079</v>
      </c>
      <c r="T646" s="10"/>
      <c r="U646" s="9">
        <v>6745793747</v>
      </c>
      <c r="V646" s="8"/>
      <c r="W646" s="7">
        <v>430</v>
      </c>
      <c r="X646" s="4"/>
      <c r="Y646" s="6">
        <v>40</v>
      </c>
      <c r="Z646" s="5">
        <f>IF(Y646&gt;0,Y646-J646,".")</f>
        <v>16</v>
      </c>
      <c r="AA646" s="4">
        <f>IF(J646=0,H646,0)</f>
        <v>0</v>
      </c>
      <c r="AB646" s="4">
        <f>IF(L646=0,H646,0)</f>
        <v>0</v>
      </c>
      <c r="AC646" s="4"/>
      <c r="AD646" s="3"/>
      <c r="AE646" s="2" t="str">
        <f ca="1">IF(AND(N646&gt;1,(N646+$AE$3+O646)&lt;$B$3),$B$3-N646+1111111,".")</f>
        <v>.</v>
      </c>
      <c r="AF646" s="1" t="str">
        <f>IF(A646&gt;1,"Y","N")</f>
        <v>Y</v>
      </c>
      <c r="AG646" s="1" t="str">
        <f>IF(L646&gt;1,"Y","N")</f>
        <v>Y</v>
      </c>
      <c r="AH646" s="1" t="str">
        <f>IF(N646&gt;1,"Y","N")</f>
        <v>Y</v>
      </c>
      <c r="AI646" s="1" t="str">
        <f>IF(O646&gt;1,"Y","N")</f>
        <v>Y</v>
      </c>
      <c r="AJ646" s="1" t="str">
        <f>CONCATENATE(AF646,AG646,D646,AH646,AI646)</f>
        <v>YYx176xYY</v>
      </c>
    </row>
    <row r="647" spans="1:50" s="1" customFormat="1" x14ac:dyDescent="0.25">
      <c r="A647" s="31">
        <v>42362</v>
      </c>
      <c r="B647" s="24"/>
      <c r="C647" s="23" t="s">
        <v>1230</v>
      </c>
      <c r="D647" s="22" t="s">
        <v>613</v>
      </c>
      <c r="E647" s="21">
        <v>0.187</v>
      </c>
      <c r="G647" s="20"/>
      <c r="H647" s="19">
        <f>E647/0.04032</f>
        <v>4.6378968253968251</v>
      </c>
      <c r="I647" s="32">
        <f>J647/100*4</f>
        <v>0.88</v>
      </c>
      <c r="J647" s="17">
        <v>22</v>
      </c>
      <c r="K647" s="16">
        <f>IF(J647&gt;1,J647-H647-I647,0)</f>
        <v>16.482103174603175</v>
      </c>
      <c r="L647" s="15">
        <v>42387</v>
      </c>
      <c r="M647" s="14"/>
      <c r="N647" s="29">
        <v>42845</v>
      </c>
      <c r="O647" s="12">
        <v>42845</v>
      </c>
      <c r="P647" s="11" t="s">
        <v>4442</v>
      </c>
      <c r="Q647" s="10" t="s">
        <v>4445</v>
      </c>
      <c r="R647" s="10" t="s">
        <v>4444</v>
      </c>
      <c r="S647" s="10" t="s">
        <v>4443</v>
      </c>
      <c r="T647" s="10"/>
      <c r="U647" s="9">
        <v>6788742828</v>
      </c>
      <c r="V647" s="8"/>
      <c r="W647" s="7">
        <v>619</v>
      </c>
      <c r="X647" s="4"/>
      <c r="Y647" s="6">
        <v>40</v>
      </c>
      <c r="Z647" s="5">
        <f>IF(Y647&gt;0,Y647-J647,".")</f>
        <v>18</v>
      </c>
      <c r="AA647" s="4">
        <f>IF(J647=0,H647,0)</f>
        <v>0</v>
      </c>
      <c r="AB647" s="4">
        <f>IF(L647=0,H647,0)</f>
        <v>0</v>
      </c>
      <c r="AC647" s="4"/>
      <c r="AD647" s="3"/>
      <c r="AE647" s="2" t="str">
        <f ca="1">IF(AND(N647&gt;1,(N647+$AE$3+O647)&lt;$B$3),$B$3-N647+1111111,".")</f>
        <v>.</v>
      </c>
      <c r="AF647" s="1" t="str">
        <f>IF(A647&gt;1,"Y","N")</f>
        <v>Y</v>
      </c>
      <c r="AG647" s="1" t="str">
        <f>IF(L647&gt;1,"Y","N")</f>
        <v>Y</v>
      </c>
      <c r="AH647" s="1" t="str">
        <f>IF(N647&gt;1,"Y","N")</f>
        <v>Y</v>
      </c>
      <c r="AI647" s="1" t="str">
        <f>IF(O647&gt;1,"Y","N")</f>
        <v>Y</v>
      </c>
      <c r="AJ647" s="1" t="str">
        <f>CONCATENATE(AF647,AG647,D647,AH647,AI647)</f>
        <v>YYx410xYY</v>
      </c>
    </row>
    <row r="648" spans="1:50" s="1" customFormat="1" x14ac:dyDescent="0.25">
      <c r="A648" s="31">
        <v>42362</v>
      </c>
      <c r="B648" s="24"/>
      <c r="C648" s="23" t="s">
        <v>1230</v>
      </c>
      <c r="D648" s="22" t="s">
        <v>613</v>
      </c>
      <c r="E648" s="21">
        <v>0.187</v>
      </c>
      <c r="G648" s="20"/>
      <c r="H648" s="19">
        <f>E648/0.04032</f>
        <v>4.6378968253968251</v>
      </c>
      <c r="I648" s="32">
        <f>J648/100*4</f>
        <v>0.88</v>
      </c>
      <c r="J648" s="17">
        <v>22</v>
      </c>
      <c r="K648" s="16">
        <f>IF(J648&gt;1,J648-H648-I648,0)</f>
        <v>16.482103174603175</v>
      </c>
      <c r="L648" s="15">
        <v>42387</v>
      </c>
      <c r="M648" s="14"/>
      <c r="N648" s="29">
        <v>42847</v>
      </c>
      <c r="O648" s="12">
        <v>42848</v>
      </c>
      <c r="P648" s="11" t="s">
        <v>4410</v>
      </c>
      <c r="Q648" s="10" t="s">
        <v>4413</v>
      </c>
      <c r="R648" s="10" t="s">
        <v>4412</v>
      </c>
      <c r="S648" s="10" t="s">
        <v>4411</v>
      </c>
      <c r="T648" s="10"/>
      <c r="U648" s="9">
        <v>6788742828</v>
      </c>
      <c r="V648" s="8"/>
      <c r="W648" s="7">
        <v>626</v>
      </c>
      <c r="X648" s="4"/>
      <c r="Y648" s="6">
        <v>40</v>
      </c>
      <c r="Z648" s="5">
        <f>IF(Y648&gt;0,Y648-J648,".")</f>
        <v>18</v>
      </c>
      <c r="AA648" s="4">
        <f>IF(J648=0,H648,0)</f>
        <v>0</v>
      </c>
      <c r="AB648" s="4">
        <f>IF(L648=0,H648,0)</f>
        <v>0</v>
      </c>
      <c r="AC648" s="4"/>
      <c r="AD648" s="3"/>
      <c r="AE648" s="2" t="str">
        <f ca="1">IF(AND(N648&gt;1,(N648+$AE$3+O648)&lt;$B$3),$B$3-N648+1111111,".")</f>
        <v>.</v>
      </c>
      <c r="AF648" s="1" t="str">
        <f>IF(A648&gt;1,"Y","N")</f>
        <v>Y</v>
      </c>
      <c r="AG648" s="1" t="str">
        <f>IF(L648&gt;1,"Y","N")</f>
        <v>Y</v>
      </c>
      <c r="AH648" s="1" t="str">
        <f>IF(N648&gt;1,"Y","N")</f>
        <v>Y</v>
      </c>
      <c r="AI648" s="1" t="str">
        <f>IF(O648&gt;1,"Y","N")</f>
        <v>Y</v>
      </c>
      <c r="AJ648" s="1" t="str">
        <f>CONCATENATE(AF648,AG648,D648,AH648,AI648)</f>
        <v>YYx410xYY</v>
      </c>
    </row>
    <row r="649" spans="1:50" s="1" customFormat="1" x14ac:dyDescent="0.25">
      <c r="A649" s="28">
        <v>41562</v>
      </c>
      <c r="B649" s="27" t="s">
        <v>4122</v>
      </c>
      <c r="C649" s="23" t="s">
        <v>4121</v>
      </c>
      <c r="D649" s="22" t="s">
        <v>4120</v>
      </c>
      <c r="E649" s="21">
        <v>0.159</v>
      </c>
      <c r="G649" s="20"/>
      <c r="H649" s="19">
        <f>E649/0.0316627</f>
        <v>5.021681663282032</v>
      </c>
      <c r="I649" s="18">
        <f>J649/100*4</f>
        <v>0.84</v>
      </c>
      <c r="J649" s="17">
        <v>21</v>
      </c>
      <c r="K649" s="16">
        <f>IF(J649&gt;1,J649-H649-I649,0)</f>
        <v>15.138318336717969</v>
      </c>
      <c r="L649" s="15">
        <v>41620</v>
      </c>
      <c r="M649" s="14"/>
      <c r="N649" s="29">
        <v>42860</v>
      </c>
      <c r="O649" s="12">
        <v>42860</v>
      </c>
      <c r="P649" s="11" t="s">
        <v>4119</v>
      </c>
      <c r="Q649" s="10" t="s">
        <v>4124</v>
      </c>
      <c r="R649" s="10" t="s">
        <v>4123</v>
      </c>
      <c r="S649" s="10" t="s">
        <v>1195</v>
      </c>
      <c r="T649" s="10"/>
      <c r="U649" s="9">
        <v>6802797793</v>
      </c>
      <c r="V649" s="8"/>
      <c r="W649" s="7">
        <v>686</v>
      </c>
      <c r="X649" s="4"/>
      <c r="Y649" s="6">
        <v>40</v>
      </c>
      <c r="Z649" s="5">
        <f>IF(Y649&gt;0,Y649-J649,".")</f>
        <v>19</v>
      </c>
      <c r="AA649" s="4">
        <f>IF(J649=0,H649,0)</f>
        <v>0</v>
      </c>
      <c r="AB649" s="4">
        <f>IF(L649=0,H649,0)</f>
        <v>0</v>
      </c>
      <c r="AC649" s="4"/>
      <c r="AD649" s="3"/>
      <c r="AE649" s="2" t="str">
        <f ca="1">IF(AND(N649&gt;1,(N649+$AE$3+O649)&lt;$B$3),$B$3-N649+1111111,".")</f>
        <v>.</v>
      </c>
      <c r="AF649" s="1" t="str">
        <f>IF(A649&gt;1,"Y","N")</f>
        <v>Y</v>
      </c>
      <c r="AG649" s="1" t="str">
        <f>IF(L649&gt;1,"Y","N")</f>
        <v>Y</v>
      </c>
      <c r="AH649" s="1" t="str">
        <f>IF(N649&gt;1,"Y","N")</f>
        <v>Y</v>
      </c>
      <c r="AI649" s="1" t="str">
        <f>IF(O649&gt;1,"Y","N")</f>
        <v>Y</v>
      </c>
      <c r="AJ649" s="1" t="str">
        <f>CONCATENATE(AF649,AG649,D649,AH649,AI649)</f>
        <v>YYx357xYY</v>
      </c>
    </row>
    <row r="650" spans="1:50" s="1" customFormat="1" x14ac:dyDescent="0.25">
      <c r="A650" s="31">
        <v>42769</v>
      </c>
      <c r="B650" s="24"/>
      <c r="C650" s="23" t="s">
        <v>721</v>
      </c>
      <c r="D650" s="22" t="s">
        <v>720</v>
      </c>
      <c r="E650" s="21">
        <v>0.55000000000000004</v>
      </c>
      <c r="G650" s="20"/>
      <c r="H650" s="19">
        <f>E650/0.03878</f>
        <v>14.182568334192883</v>
      </c>
      <c r="I650" s="18">
        <f>J650/100*4</f>
        <v>1.6</v>
      </c>
      <c r="J650" s="17">
        <v>40</v>
      </c>
      <c r="K650" s="16">
        <f>IF(J650&gt;1,J650-H650-I650,0)</f>
        <v>24.217431665807116</v>
      </c>
      <c r="L650" s="15">
        <v>42812</v>
      </c>
      <c r="M650" s="14"/>
      <c r="N650" s="29">
        <v>42861</v>
      </c>
      <c r="O650" s="12">
        <v>42865</v>
      </c>
      <c r="P650" s="11" t="s">
        <v>4084</v>
      </c>
      <c r="Q650" s="10"/>
      <c r="R650" s="10"/>
      <c r="S650" s="10"/>
      <c r="T650" s="10"/>
      <c r="U650" s="9"/>
      <c r="V650" s="8"/>
      <c r="W650" s="7">
        <v>712</v>
      </c>
      <c r="X650" s="4"/>
      <c r="Y650" s="6">
        <v>40</v>
      </c>
      <c r="Z650" s="5">
        <f>IF(Y650&gt;0,Y650-J650,".")</f>
        <v>0</v>
      </c>
      <c r="AA650" s="4">
        <f>IF(J650=0,H650,0)</f>
        <v>0</v>
      </c>
      <c r="AB650" s="4">
        <f>IF(L650=0,H650,0)</f>
        <v>0</v>
      </c>
      <c r="AC650" s="4"/>
      <c r="AD650" s="3"/>
      <c r="AE650" s="2" t="str">
        <f ca="1">IF(AND(N650&gt;1,(N650+$AE$3+O650)&lt;$B$3),$B$3-N650+1111111,".")</f>
        <v>.</v>
      </c>
      <c r="AF650" s="1" t="str">
        <f>IF(A650&gt;1,"Y","N")</f>
        <v>Y</v>
      </c>
      <c r="AG650" s="1" t="str">
        <f>IF(L650&gt;1,"Y","N")</f>
        <v>Y</v>
      </c>
      <c r="AH650" s="1" t="str">
        <f>IF(N650&gt;1,"Y","N")</f>
        <v>Y</v>
      </c>
      <c r="AI650" s="1" t="str">
        <f>IF(O650&gt;1,"Y","N")</f>
        <v>Y</v>
      </c>
      <c r="AJ650" s="1" t="str">
        <f>CONCATENATE(AF650,AG650,D650,AH650,AI650)</f>
        <v>YYx144xYY</v>
      </c>
    </row>
    <row r="651" spans="1:50" s="1" customFormat="1" x14ac:dyDescent="0.25">
      <c r="A651" s="31">
        <v>42362</v>
      </c>
      <c r="B651" s="24"/>
      <c r="C651" s="23" t="s">
        <v>1230</v>
      </c>
      <c r="D651" s="22" t="s">
        <v>613</v>
      </c>
      <c r="E651" s="21">
        <v>0.187</v>
      </c>
      <c r="G651" s="20"/>
      <c r="H651" s="19">
        <f>E651/0.04032</f>
        <v>4.6378968253968251</v>
      </c>
      <c r="I651" s="32">
        <f>J651/100*4</f>
        <v>0.88</v>
      </c>
      <c r="J651" s="17">
        <v>22</v>
      </c>
      <c r="K651" s="16">
        <f>IF(J651&gt;1,J651-H651-I651,0)</f>
        <v>16.482103174603175</v>
      </c>
      <c r="L651" s="15">
        <v>42387</v>
      </c>
      <c r="M651" s="14"/>
      <c r="N651" s="29">
        <v>42872</v>
      </c>
      <c r="O651" s="12">
        <v>42872</v>
      </c>
      <c r="P651" s="11" t="s">
        <v>3876</v>
      </c>
      <c r="Q651" s="10"/>
      <c r="R651" s="10"/>
      <c r="S651" s="10"/>
      <c r="T651" s="10"/>
      <c r="U651" s="9"/>
      <c r="V651" s="8"/>
      <c r="W651" s="7">
        <v>738</v>
      </c>
      <c r="X651" s="4"/>
      <c r="Y651" s="6">
        <v>40</v>
      </c>
      <c r="Z651" s="5">
        <f>IF(Y651&gt;0,Y651-J651,".")</f>
        <v>18</v>
      </c>
      <c r="AA651" s="4">
        <f>IF(J651=0,H651,0)</f>
        <v>0</v>
      </c>
      <c r="AB651" s="4">
        <f>IF(L651=0,H651,0)</f>
        <v>0</v>
      </c>
      <c r="AC651" s="4"/>
      <c r="AD651" s="3"/>
      <c r="AE651" s="2" t="str">
        <f ca="1">IF(AND(N651&gt;1,(N651+$AE$3+O651)&lt;$B$3),$B$3-N651+1111111,".")</f>
        <v>.</v>
      </c>
      <c r="AF651" s="1" t="str">
        <f>IF(A651&gt;1,"Y","N")</f>
        <v>Y</v>
      </c>
      <c r="AG651" s="1" t="str">
        <f>IF(L651&gt;1,"Y","N")</f>
        <v>Y</v>
      </c>
      <c r="AH651" s="1" t="str">
        <f>IF(N651&gt;1,"Y","N")</f>
        <v>Y</v>
      </c>
      <c r="AI651" s="1" t="str">
        <f>IF(O651&gt;1,"Y","N")</f>
        <v>Y</v>
      </c>
      <c r="AJ651" s="1" t="str">
        <f>CONCATENATE(AF651,AG651,D651,AH651,AI651)</f>
        <v>YYx410xYY</v>
      </c>
    </row>
    <row r="652" spans="1:50" s="1" customFormat="1" x14ac:dyDescent="0.25">
      <c r="A652" s="31">
        <v>42472</v>
      </c>
      <c r="B652" s="24"/>
      <c r="C652" s="23" t="s">
        <v>434</v>
      </c>
      <c r="D652" s="22" t="s">
        <v>433</v>
      </c>
      <c r="E652" s="21">
        <v>0.156</v>
      </c>
      <c r="G652" s="20"/>
      <c r="H652" s="19">
        <f>E652/0.042177</f>
        <v>3.6986983426986271</v>
      </c>
      <c r="I652" s="32">
        <f>J652/100*4</f>
        <v>0.88</v>
      </c>
      <c r="J652" s="17">
        <v>22</v>
      </c>
      <c r="K652" s="16">
        <f>IF(J652&gt;1,J652-H652-I652,0)</f>
        <v>17.421301657301374</v>
      </c>
      <c r="L652" s="15">
        <v>42488</v>
      </c>
      <c r="M652" s="14"/>
      <c r="N652" s="29">
        <v>42898</v>
      </c>
      <c r="O652" s="12">
        <v>42898</v>
      </c>
      <c r="P652" s="11" t="s">
        <v>3467</v>
      </c>
      <c r="Q652" s="10" t="s">
        <v>3470</v>
      </c>
      <c r="R652" s="10" t="s">
        <v>3469</v>
      </c>
      <c r="S652" s="10" t="s">
        <v>3468</v>
      </c>
      <c r="T652" s="10"/>
      <c r="U652" s="9">
        <v>6852101074</v>
      </c>
      <c r="V652" s="8"/>
      <c r="W652" s="7">
        <v>825</v>
      </c>
      <c r="X652" s="4"/>
      <c r="Y652" s="6">
        <v>40</v>
      </c>
      <c r="Z652" s="5">
        <f>IF(Y652&gt;0,Y652-J652,".")</f>
        <v>18</v>
      </c>
      <c r="AA652" s="4">
        <f>IF(J652=0,H652,0)</f>
        <v>0</v>
      </c>
      <c r="AB652" s="4">
        <f>IF(L652=0,H652,0)</f>
        <v>0</v>
      </c>
      <c r="AC652" s="4"/>
      <c r="AD652" s="3"/>
      <c r="AE652" s="2" t="str">
        <f ca="1">IF(AND(N652&gt;1,(N652+$AE$3+O652)&lt;$B$3),$B$3-N652+1111111,".")</f>
        <v>.</v>
      </c>
      <c r="AF652" s="1" t="str">
        <f>IF(A652&gt;1,"Y","N")</f>
        <v>Y</v>
      </c>
      <c r="AG652" s="1" t="str">
        <f>IF(L652&gt;1,"Y","N")</f>
        <v>Y</v>
      </c>
      <c r="AH652" s="1" t="str">
        <f>IF(N652&gt;1,"Y","N")</f>
        <v>Y</v>
      </c>
      <c r="AI652" s="1" t="str">
        <f>IF(O652&gt;1,"Y","N")</f>
        <v>Y</v>
      </c>
      <c r="AJ652" s="1" t="str">
        <f>CONCATENATE(AF652,AG652,D652,AH652,AI652)</f>
        <v>YYx188xYY</v>
      </c>
    </row>
    <row r="653" spans="1:50" s="1" customFormat="1" x14ac:dyDescent="0.25">
      <c r="A653" s="28">
        <v>41563</v>
      </c>
      <c r="B653" s="27" t="s">
        <v>2024</v>
      </c>
      <c r="C653" s="23" t="s">
        <v>2398</v>
      </c>
      <c r="D653" s="22" t="s">
        <v>2397</v>
      </c>
      <c r="E653" s="21">
        <v>0.23899999999999999</v>
      </c>
      <c r="G653" s="20"/>
      <c r="H653" s="19">
        <f>E653/0.0531235</f>
        <v>4.4989505586040073</v>
      </c>
      <c r="I653" s="18">
        <f>J653/100*4</f>
        <v>0.88</v>
      </c>
      <c r="J653" s="17">
        <v>22</v>
      </c>
      <c r="K653" s="16">
        <f>IF(J653&gt;1,J653-H653-I653,0)</f>
        <v>16.621049441395993</v>
      </c>
      <c r="L653" s="15">
        <v>41574</v>
      </c>
      <c r="M653" s="14"/>
      <c r="N653" s="29">
        <v>42921</v>
      </c>
      <c r="O653" s="12">
        <v>42922</v>
      </c>
      <c r="P653" s="11" t="s">
        <v>2987</v>
      </c>
      <c r="Q653" s="10" t="s">
        <v>2989</v>
      </c>
      <c r="R653" s="10" t="s">
        <v>2988</v>
      </c>
      <c r="S653" s="10" t="s">
        <v>991</v>
      </c>
      <c r="T653" s="10"/>
      <c r="U653" s="9">
        <v>6875384295</v>
      </c>
      <c r="V653" s="8"/>
      <c r="W653" s="7">
        <v>925</v>
      </c>
      <c r="X653" s="4"/>
      <c r="Y653" s="6">
        <v>40</v>
      </c>
      <c r="Z653" s="5">
        <f>IF(Y653&gt;0,Y653-J653,".")</f>
        <v>18</v>
      </c>
      <c r="AA653" s="4">
        <f>IF(J653=0,H653,0)</f>
        <v>0</v>
      </c>
      <c r="AB653" s="4">
        <f>IF(L653=0,H653,0)</f>
        <v>0</v>
      </c>
      <c r="AC653" s="4"/>
      <c r="AD653" s="3"/>
      <c r="AE653" s="2" t="str">
        <f ca="1">IF(AND(N653&gt;1,(N653+$AE$3+O653)&lt;$B$3),$B$3-N653+1111111,".")</f>
        <v>.</v>
      </c>
      <c r="AF653" s="1" t="str">
        <f>IF(A653&gt;1,"Y","N")</f>
        <v>Y</v>
      </c>
      <c r="AG653" s="1" t="str">
        <f>IF(L653&gt;1,"Y","N")</f>
        <v>Y</v>
      </c>
      <c r="AH653" s="1" t="str">
        <f>IF(N653&gt;1,"Y","N")</f>
        <v>Y</v>
      </c>
      <c r="AI653" s="1" t="str">
        <f>IF(O653&gt;1,"Y","N")</f>
        <v>Y</v>
      </c>
      <c r="AJ653" s="1" t="str">
        <f>CONCATENATE(AF653,AG653,D653,AH653,AI653)</f>
        <v>YYx468xYY</v>
      </c>
    </row>
    <row r="654" spans="1:50" s="1" customFormat="1" x14ac:dyDescent="0.25">
      <c r="A654" s="28">
        <v>41997</v>
      </c>
      <c r="B654" s="24"/>
      <c r="C654" s="23" t="s">
        <v>1791</v>
      </c>
      <c r="D654" s="22" t="s">
        <v>1790</v>
      </c>
      <c r="E654" s="21">
        <v>0.29899999999999999</v>
      </c>
      <c r="G654" s="20"/>
      <c r="H654" s="19">
        <f>E654/0.0422706</f>
        <v>7.0734742350475273</v>
      </c>
      <c r="I654" s="18">
        <f>J654/100*4</f>
        <v>0.88</v>
      </c>
      <c r="J654" s="17">
        <v>22</v>
      </c>
      <c r="K654" s="16">
        <f>IF(J654&gt;1,J654-H654-I654,0)</f>
        <v>14.046525764952472</v>
      </c>
      <c r="L654" s="15">
        <v>42024</v>
      </c>
      <c r="M654" s="14"/>
      <c r="N654" s="29">
        <v>42955</v>
      </c>
      <c r="O654" s="12">
        <v>42958</v>
      </c>
      <c r="P654" s="11" t="s">
        <v>2562</v>
      </c>
      <c r="Q654" s="10" t="s">
        <v>2565</v>
      </c>
      <c r="R654" s="10" t="s">
        <v>2564</v>
      </c>
      <c r="S654" s="10" t="s">
        <v>2563</v>
      </c>
      <c r="T654" s="10"/>
      <c r="U654" s="9">
        <v>6906559659</v>
      </c>
      <c r="V654" s="8"/>
      <c r="W654" s="7">
        <v>1024</v>
      </c>
      <c r="X654" s="4"/>
      <c r="Y654" s="6">
        <v>40</v>
      </c>
      <c r="Z654" s="5">
        <f>IF(Y654&gt;0,Y654-J654,".")</f>
        <v>18</v>
      </c>
      <c r="AA654" s="4">
        <f>IF(J654=0,H654,0)</f>
        <v>0</v>
      </c>
      <c r="AB654" s="4">
        <f>IF(L654=0,H654,0)</f>
        <v>0</v>
      </c>
      <c r="AC654" s="4"/>
      <c r="AD654" s="3"/>
      <c r="AE654" s="2" t="str">
        <f ca="1">IF(AND(N654&gt;1,(N654+$AE$3+O654)&lt;$B$3),$B$3-N654+1111111,".")</f>
        <v>.</v>
      </c>
      <c r="AF654" s="1" t="str">
        <f>IF(A654&gt;1,"Y","N")</f>
        <v>Y</v>
      </c>
      <c r="AG654" s="1" t="str">
        <f>IF(L654&gt;1,"Y","N")</f>
        <v>Y</v>
      </c>
      <c r="AH654" s="1" t="str">
        <f>IF(N654&gt;1,"Y","N")</f>
        <v>Y</v>
      </c>
      <c r="AI654" s="1" t="str">
        <f>IF(O654&gt;1,"Y","N")</f>
        <v>Y</v>
      </c>
      <c r="AJ654" s="1" t="str">
        <f>CONCATENATE(AF654,AG654,D654,AH654,AI654)</f>
        <v>YYx246xYY</v>
      </c>
    </row>
    <row r="655" spans="1:50" s="1" customFormat="1" x14ac:dyDescent="0.25">
      <c r="A655" s="31">
        <v>42786</v>
      </c>
      <c r="B655" s="24"/>
      <c r="C655" s="23" t="s">
        <v>697</v>
      </c>
      <c r="D655" s="22" t="s">
        <v>696</v>
      </c>
      <c r="E655" s="21">
        <v>0.33</v>
      </c>
      <c r="G655" s="20"/>
      <c r="H655" s="19">
        <f>E655/0.03844</f>
        <v>8.5848074921956297</v>
      </c>
      <c r="I655" s="18">
        <f>J655/100*4</f>
        <v>0.96</v>
      </c>
      <c r="J655" s="17">
        <v>24</v>
      </c>
      <c r="K655" s="16">
        <f>IF(J655&gt;1,J655-H655-I655,0)</f>
        <v>14.455192507804369</v>
      </c>
      <c r="L655" s="15">
        <v>42803</v>
      </c>
      <c r="M655" s="14"/>
      <c r="N655" s="29">
        <v>42975</v>
      </c>
      <c r="O655" s="12">
        <v>42975</v>
      </c>
      <c r="P655" s="11" t="s">
        <v>2268</v>
      </c>
      <c r="Q655" s="10" t="s">
        <v>2271</v>
      </c>
      <c r="R655" s="10" t="s">
        <v>2270</v>
      </c>
      <c r="S655" s="10" t="s">
        <v>2269</v>
      </c>
      <c r="T655" s="10"/>
      <c r="U655" s="9">
        <v>6908405879</v>
      </c>
      <c r="V655" s="8"/>
      <c r="W655" s="7">
        <v>1085</v>
      </c>
      <c r="X655" s="4"/>
      <c r="Y655" s="6">
        <v>40</v>
      </c>
      <c r="Z655" s="5">
        <f>IF(Y655&gt;0,Y655-J655,".")</f>
        <v>16</v>
      </c>
      <c r="AA655" s="4">
        <f>IF(J655=0,H655,0)</f>
        <v>0</v>
      </c>
      <c r="AB655" s="4">
        <f>IF(L655=0,H655,0)</f>
        <v>0</v>
      </c>
      <c r="AC655" s="4"/>
      <c r="AD655" s="3"/>
      <c r="AE655" s="2" t="str">
        <f ca="1">IF(AND(N655&gt;1,(N655+$AE$3+O655)&lt;$B$3),$B$3-N655+1111111,".")</f>
        <v>.</v>
      </c>
      <c r="AF655" s="1" t="str">
        <f>IF(A655&gt;1,"Y","N")</f>
        <v>Y</v>
      </c>
      <c r="AG655" s="1" t="str">
        <f>IF(L655&gt;1,"Y","N")</f>
        <v>Y</v>
      </c>
      <c r="AH655" s="1" t="str">
        <f>IF(N655&gt;1,"Y","N")</f>
        <v>Y</v>
      </c>
      <c r="AI655" s="1" t="str">
        <f>IF(O655&gt;1,"Y","N")</f>
        <v>Y</v>
      </c>
      <c r="AJ655" s="1" t="str">
        <f>CONCATENATE(AF655,AG655,D655,AH655,AI655)</f>
        <v>YYx176xYY</v>
      </c>
    </row>
    <row r="656" spans="1:50" s="1" customFormat="1" x14ac:dyDescent="0.25">
      <c r="A656" s="28">
        <v>40770</v>
      </c>
      <c r="B656" s="27" t="s">
        <v>1500</v>
      </c>
      <c r="C656" s="23" t="s">
        <v>1499</v>
      </c>
      <c r="D656" s="22" t="s">
        <v>1498</v>
      </c>
      <c r="E656" s="21">
        <v>0.28999999999999998</v>
      </c>
      <c r="G656" s="20"/>
      <c r="H656" s="19">
        <f>E656/0.0574743</f>
        <v>5.0457334843573562</v>
      </c>
      <c r="I656" s="18">
        <f>J656/100*4</f>
        <v>0.88</v>
      </c>
      <c r="J656" s="17">
        <v>22</v>
      </c>
      <c r="K656" s="16">
        <f>IF(J656&gt;1,J656-H656-I656,0)</f>
        <v>16.074266515642645</v>
      </c>
      <c r="L656" s="15">
        <v>40778</v>
      </c>
      <c r="M656" s="14"/>
      <c r="N656" s="29">
        <v>43022</v>
      </c>
      <c r="O656" s="12">
        <v>43024</v>
      </c>
      <c r="P656" s="11" t="s">
        <v>1497</v>
      </c>
      <c r="Q656" s="10" t="s">
        <v>1503</v>
      </c>
      <c r="R656" s="10" t="s">
        <v>1502</v>
      </c>
      <c r="S656" s="10" t="s">
        <v>1501</v>
      </c>
      <c r="T656" s="10"/>
      <c r="U656" s="9">
        <v>6905352463</v>
      </c>
      <c r="V656" s="8"/>
      <c r="W656" s="7">
        <v>1245</v>
      </c>
      <c r="X656" s="4"/>
      <c r="Y656" s="6">
        <v>40</v>
      </c>
      <c r="Z656" s="5">
        <f>IF(Y656&gt;0,Y656-J656,".")</f>
        <v>18</v>
      </c>
      <c r="AA656" s="4">
        <f>IF(J656=0,H656,0)</f>
        <v>0</v>
      </c>
      <c r="AB656" s="4">
        <f>IF(L656=0,H656,0)</f>
        <v>0</v>
      </c>
      <c r="AC656" s="4"/>
      <c r="AD656" s="3"/>
      <c r="AE656" s="2" t="str">
        <f ca="1">IF(AND(N656&gt;1,(N656+$AE$3+O656)&lt;$B$3),$B$3-N656+1111111,".")</f>
        <v>.</v>
      </c>
      <c r="AF656" s="1" t="str">
        <f>IF(A656&gt;1,"Y","N")</f>
        <v>Y</v>
      </c>
      <c r="AG656" s="1" t="str">
        <f>IF(L656&gt;1,"Y","N")</f>
        <v>Y</v>
      </c>
      <c r="AH656" s="1" t="str">
        <f>IF(N656&gt;1,"Y","N")</f>
        <v>Y</v>
      </c>
      <c r="AI656" s="1" t="str">
        <f>IF(O656&gt;1,"Y","N")</f>
        <v>Y</v>
      </c>
      <c r="AJ656" s="1" t="str">
        <f>CONCATENATE(AF656,AG656,D656,AH656,AI656)</f>
        <v>YYx376xYY</v>
      </c>
    </row>
    <row r="657" spans="1:36" s="1" customFormat="1" x14ac:dyDescent="0.25">
      <c r="A657" s="28">
        <v>41158</v>
      </c>
      <c r="B657" s="27" t="s">
        <v>445</v>
      </c>
      <c r="C657" s="23" t="s">
        <v>444</v>
      </c>
      <c r="D657" s="22" t="s">
        <v>443</v>
      </c>
      <c r="E657" s="21">
        <v>0.42</v>
      </c>
      <c r="G657" s="20"/>
      <c r="H657" s="19">
        <f>E657/0.0490374</f>
        <v>8.5648912870584493</v>
      </c>
      <c r="I657" s="18">
        <f>J657/100*4</f>
        <v>0.6</v>
      </c>
      <c r="J657" s="17">
        <v>15</v>
      </c>
      <c r="K657" s="16">
        <f>IF(J657&gt;1,J657-H657-I657,0)</f>
        <v>5.8351087129415511</v>
      </c>
      <c r="L657" s="15">
        <v>41173</v>
      </c>
      <c r="M657" s="14"/>
      <c r="N657" s="29">
        <v>43078</v>
      </c>
      <c r="O657" s="12">
        <v>43080</v>
      </c>
      <c r="P657" s="11" t="s">
        <v>442</v>
      </c>
      <c r="Q657" s="10" t="s">
        <v>448</v>
      </c>
      <c r="R657" s="10" t="s">
        <v>447</v>
      </c>
      <c r="S657" s="10" t="s">
        <v>446</v>
      </c>
      <c r="T657" s="10"/>
      <c r="U657" s="9">
        <v>6915958918</v>
      </c>
      <c r="V657" s="8"/>
      <c r="W657" s="7">
        <v>1448</v>
      </c>
      <c r="X657" s="4"/>
      <c r="Y657" s="6">
        <v>40</v>
      </c>
      <c r="Z657" s="5">
        <f>IF(Y657&gt;0,Y657-J657,".")</f>
        <v>25</v>
      </c>
      <c r="AA657" s="4">
        <f>IF(J657=0,H657,0)</f>
        <v>0</v>
      </c>
      <c r="AB657" s="4">
        <f>IF(L657=0,H657,0)</f>
        <v>0</v>
      </c>
      <c r="AC657" s="4"/>
      <c r="AD657" s="3"/>
      <c r="AE657" s="2" t="str">
        <f ca="1">IF(AND(N657&gt;1,(N657+$AE$3+O657)&lt;$B$3),$B$3-N657+1111111,".")</f>
        <v>.</v>
      </c>
      <c r="AF657" s="1" t="str">
        <f>IF(A657&gt;1,"Y","N")</f>
        <v>Y</v>
      </c>
      <c r="AG657" s="1" t="str">
        <f>IF(L657&gt;1,"Y","N")</f>
        <v>Y</v>
      </c>
      <c r="AH657" s="1" t="str">
        <f>IF(N657&gt;1,"Y","N")</f>
        <v>Y</v>
      </c>
      <c r="AI657" s="1" t="str">
        <f>IF(O657&gt;1,"Y","N")</f>
        <v>Y</v>
      </c>
      <c r="AJ657" s="1" t="str">
        <f>CONCATENATE(AF657,AG657,D657,AH657,AI657)</f>
        <v>YYx290xYY</v>
      </c>
    </row>
    <row r="658" spans="1:36" s="1" customFormat="1" x14ac:dyDescent="0.25">
      <c r="A658" s="31">
        <v>42472</v>
      </c>
      <c r="B658" s="24"/>
      <c r="C658" s="23" t="s">
        <v>434</v>
      </c>
      <c r="D658" s="22" t="s">
        <v>433</v>
      </c>
      <c r="E658" s="21">
        <v>0.156</v>
      </c>
      <c r="G658" s="20"/>
      <c r="H658" s="19">
        <f>E658/0.042177</f>
        <v>3.6986983426986271</v>
      </c>
      <c r="I658" s="32">
        <f>J658/100*4</f>
        <v>0.88</v>
      </c>
      <c r="J658" s="17">
        <v>22</v>
      </c>
      <c r="K658" s="16">
        <f>IF(J658&gt;1,J658-H658-I658,0)</f>
        <v>17.421301657301374</v>
      </c>
      <c r="L658" s="15">
        <v>42488</v>
      </c>
      <c r="M658" s="14"/>
      <c r="N658" s="29">
        <v>43079</v>
      </c>
      <c r="O658" s="12">
        <v>43082</v>
      </c>
      <c r="P658" s="11" t="s">
        <v>432</v>
      </c>
      <c r="Q658" s="10" t="s">
        <v>431</v>
      </c>
      <c r="R658" s="10" t="s">
        <v>430</v>
      </c>
      <c r="S658" s="10" t="s">
        <v>429</v>
      </c>
      <c r="T658" s="10"/>
      <c r="U658" s="9">
        <v>6910131227</v>
      </c>
      <c r="V658" s="8"/>
      <c r="W658" s="7">
        <v>1461</v>
      </c>
      <c r="X658" s="4"/>
      <c r="Y658" s="6">
        <v>40</v>
      </c>
      <c r="Z658" s="5">
        <f>IF(Y658&gt;0,Y658-J658,".")</f>
        <v>18</v>
      </c>
      <c r="AA658" s="4">
        <f>IF(J658=0,H658,0)</f>
        <v>0</v>
      </c>
      <c r="AB658" s="4">
        <f>IF(L658=0,H658,0)</f>
        <v>0</v>
      </c>
      <c r="AC658" s="4"/>
      <c r="AD658" s="3"/>
      <c r="AE658" s="2" t="str">
        <f ca="1">IF(AND(N658&gt;1,(N658+$AE$3+O658)&lt;$B$3),$B$3-N658+1111111,".")</f>
        <v>.</v>
      </c>
      <c r="AF658" s="1" t="str">
        <f>IF(A658&gt;1,"Y","N")</f>
        <v>Y</v>
      </c>
      <c r="AG658" s="1" t="str">
        <f>IF(L658&gt;1,"Y","N")</f>
        <v>Y</v>
      </c>
      <c r="AH658" s="1" t="str">
        <f>IF(N658&gt;1,"Y","N")</f>
        <v>Y</v>
      </c>
      <c r="AI658" s="1" t="str">
        <f>IF(O658&gt;1,"Y","N")</f>
        <v>Y</v>
      </c>
      <c r="AJ658" s="1" t="str">
        <f>CONCATENATE(AF658,AG658,D658,AH658,AI658)</f>
        <v>YYx188xYY</v>
      </c>
    </row>
    <row r="659" spans="1:36" s="1" customFormat="1" x14ac:dyDescent="0.25">
      <c r="A659" s="31">
        <v>42541</v>
      </c>
      <c r="B659" s="24"/>
      <c r="C659" s="23" t="s">
        <v>6010</v>
      </c>
      <c r="D659" s="22" t="s">
        <v>186</v>
      </c>
      <c r="E659" s="21">
        <v>0.48</v>
      </c>
      <c r="G659" s="20"/>
      <c r="H659" s="19">
        <f>E659/0.04111</f>
        <v>11.675991243006568</v>
      </c>
      <c r="I659" s="18">
        <f>J659/100*4</f>
        <v>0.96</v>
      </c>
      <c r="J659" s="17">
        <v>24</v>
      </c>
      <c r="K659" s="16">
        <f>IF(J659&gt;1,J659-H659-I659,0)</f>
        <v>11.364008756993432</v>
      </c>
      <c r="L659" s="15">
        <v>42554</v>
      </c>
      <c r="M659" s="14"/>
      <c r="N659" s="29">
        <v>42736</v>
      </c>
      <c r="O659" s="12">
        <v>42738</v>
      </c>
      <c r="P659" s="11" t="s">
        <v>7013</v>
      </c>
      <c r="Q659" s="10" t="s">
        <v>7016</v>
      </c>
      <c r="R659" s="10" t="s">
        <v>7015</v>
      </c>
      <c r="S659" s="10" t="s">
        <v>7014</v>
      </c>
      <c r="T659" s="10"/>
      <c r="U659" s="9">
        <v>6658273032</v>
      </c>
      <c r="V659" s="8"/>
      <c r="W659" s="7">
        <v>19</v>
      </c>
      <c r="X659" s="4"/>
      <c r="Y659" s="6">
        <v>41</v>
      </c>
      <c r="Z659" s="5">
        <f>IF(Y659&gt;0,Y659-J659,".")</f>
        <v>17</v>
      </c>
      <c r="AA659" s="4">
        <f>IF(J659=0,H659,0)</f>
        <v>0</v>
      </c>
      <c r="AB659" s="4">
        <f>IF(L659=0,H659,0)</f>
        <v>0</v>
      </c>
      <c r="AC659" s="4"/>
      <c r="AD659" s="3"/>
      <c r="AE659" s="2" t="str">
        <f ca="1">IF(AND(N659&gt;1,(N659+$AE$3+O659)&lt;$B$3),$B$3-N659+1111111,".")</f>
        <v>.</v>
      </c>
      <c r="AF659" s="1" t="str">
        <f>IF(A659&gt;1,"Y","N")</f>
        <v>Y</v>
      </c>
      <c r="AG659" s="1" t="str">
        <f>IF(L659&gt;1,"Y","N")</f>
        <v>Y</v>
      </c>
      <c r="AH659" s="1" t="str">
        <f>IF(N659&gt;1,"Y","N")</f>
        <v>Y</v>
      </c>
      <c r="AI659" s="1" t="str">
        <f>IF(O659&gt;1,"Y","N")</f>
        <v>Y</v>
      </c>
      <c r="AJ659" s="1" t="str">
        <f>CONCATENATE(AF659,AG659,D659,AH659,AI659)</f>
        <v>YYx168xYY</v>
      </c>
    </row>
    <row r="660" spans="1:36" s="1" customFormat="1" x14ac:dyDescent="0.25">
      <c r="A660" s="31">
        <v>42786</v>
      </c>
      <c r="B660" s="24"/>
      <c r="C660" s="23" t="s">
        <v>697</v>
      </c>
      <c r="D660" s="22" t="s">
        <v>696</v>
      </c>
      <c r="E660" s="21">
        <v>0.33</v>
      </c>
      <c r="G660" s="20"/>
      <c r="H660" s="19">
        <f>E660/0.03844</f>
        <v>8.5848074921956297</v>
      </c>
      <c r="I660" s="18">
        <f>J660/100*4</f>
        <v>0.96</v>
      </c>
      <c r="J660" s="17">
        <v>24</v>
      </c>
      <c r="K660" s="16">
        <f>IF(J660&gt;1,J660-H660-I660,0)</f>
        <v>14.455192507804369</v>
      </c>
      <c r="L660" s="15">
        <v>42803</v>
      </c>
      <c r="M660" s="14"/>
      <c r="N660" s="29">
        <v>42808</v>
      </c>
      <c r="O660" s="12">
        <v>42808</v>
      </c>
      <c r="P660" s="11" t="s">
        <v>5227</v>
      </c>
      <c r="Q660" s="10" t="s">
        <v>5226</v>
      </c>
      <c r="R660" s="10" t="s">
        <v>5225</v>
      </c>
      <c r="S660" s="10" t="s">
        <v>1539</v>
      </c>
      <c r="T660" s="10"/>
      <c r="U660" s="9">
        <v>6745793747</v>
      </c>
      <c r="V660" s="8"/>
      <c r="W660" s="7">
        <v>428</v>
      </c>
      <c r="X660" s="4"/>
      <c r="Y660" s="6">
        <v>41</v>
      </c>
      <c r="Z660" s="5">
        <f>IF(Y660&gt;0,Y660-J660,".")</f>
        <v>17</v>
      </c>
      <c r="AA660" s="4">
        <f>IF(J660=0,H660,0)</f>
        <v>0</v>
      </c>
      <c r="AB660" s="4">
        <f>IF(L660=0,H660,0)</f>
        <v>0</v>
      </c>
      <c r="AC660" s="4"/>
      <c r="AD660" s="3"/>
      <c r="AE660" s="2" t="str">
        <f ca="1">IF(AND(N660&gt;1,(N660+$AE$3+O660)&lt;$B$3),$B$3-N660+1111111,".")</f>
        <v>.</v>
      </c>
      <c r="AF660" s="1" t="str">
        <f>IF(A660&gt;1,"Y","N")</f>
        <v>Y</v>
      </c>
      <c r="AG660" s="1" t="str">
        <f>IF(L660&gt;1,"Y","N")</f>
        <v>Y</v>
      </c>
      <c r="AH660" s="1" t="str">
        <f>IF(N660&gt;1,"Y","N")</f>
        <v>Y</v>
      </c>
      <c r="AI660" s="1" t="str">
        <f>IF(O660&gt;1,"Y","N")</f>
        <v>Y</v>
      </c>
      <c r="AJ660" s="1" t="str">
        <f>CONCATENATE(AF660,AG660,D660,AH660,AI660)</f>
        <v>YYx176xYY</v>
      </c>
    </row>
    <row r="661" spans="1:36" s="1" customFormat="1" x14ac:dyDescent="0.25">
      <c r="A661" s="28">
        <v>41563</v>
      </c>
      <c r="B661" s="27" t="s">
        <v>492</v>
      </c>
      <c r="C661" s="23" t="s">
        <v>3036</v>
      </c>
      <c r="D661" s="22" t="s">
        <v>38</v>
      </c>
      <c r="E661" s="21">
        <v>0.29899999999999999</v>
      </c>
      <c r="G661" s="20"/>
      <c r="H661" s="19">
        <f>E661/0.053</f>
        <v>5.6415094339622645</v>
      </c>
      <c r="I661" s="18">
        <f>J661/100*4</f>
        <v>0.88</v>
      </c>
      <c r="J661" s="17">
        <v>22</v>
      </c>
      <c r="K661" s="16">
        <f>IF(J661&gt;1,J661-H661-I661,0)</f>
        <v>15.478490566037737</v>
      </c>
      <c r="L661" s="15">
        <v>41574</v>
      </c>
      <c r="M661" s="14"/>
      <c r="N661" s="29">
        <v>42853</v>
      </c>
      <c r="O661" s="12">
        <v>42856</v>
      </c>
      <c r="P661" s="11" t="s">
        <v>4275</v>
      </c>
      <c r="Q661" s="10" t="s">
        <v>4274</v>
      </c>
      <c r="R661" s="10" t="s">
        <v>4273</v>
      </c>
      <c r="S661" s="10" t="s">
        <v>4272</v>
      </c>
      <c r="T661" s="10"/>
      <c r="U661" s="9" t="s">
        <v>4271</v>
      </c>
      <c r="V661" s="8"/>
      <c r="W661" s="7">
        <v>659</v>
      </c>
      <c r="X661" s="4"/>
      <c r="Y661" s="6">
        <v>41</v>
      </c>
      <c r="Z661" s="5">
        <f>IF(Y661&gt;0,Y661-J661,".")</f>
        <v>19</v>
      </c>
      <c r="AA661" s="4">
        <f>IF(J661=0,H661,0)</f>
        <v>0</v>
      </c>
      <c r="AB661" s="4">
        <f>IF(L661=0,H661,0)</f>
        <v>0</v>
      </c>
      <c r="AC661" s="4"/>
      <c r="AD661" s="3"/>
      <c r="AE661" s="2" t="str">
        <f ca="1">IF(AND(N661&gt;1,(N661+$AE$3+O661)&lt;$B$3),$B$3-N661+1111111,".")</f>
        <v>.</v>
      </c>
      <c r="AF661" s="1" t="str">
        <f>IF(A661&gt;1,"Y","N")</f>
        <v>Y</v>
      </c>
      <c r="AG661" s="1" t="str">
        <f>IF(L661&gt;1,"Y","N")</f>
        <v>Y</v>
      </c>
      <c r="AH661" s="1" t="str">
        <f>IF(N661&gt;1,"Y","N")</f>
        <v>Y</v>
      </c>
      <c r="AI661" s="1" t="str">
        <f>IF(O661&gt;1,"Y","N")</f>
        <v>Y</v>
      </c>
      <c r="AJ661" s="1" t="str">
        <f>CONCATENATE(AF661,AG661,D661,AH661,AI661)</f>
        <v>YYx446xYY</v>
      </c>
    </row>
    <row r="662" spans="1:36" s="1" customFormat="1" x14ac:dyDescent="0.25">
      <c r="A662" s="31">
        <v>42786</v>
      </c>
      <c r="B662" s="24"/>
      <c r="C662" s="23" t="s">
        <v>697</v>
      </c>
      <c r="D662" s="22" t="s">
        <v>696</v>
      </c>
      <c r="E662" s="21">
        <v>0.33</v>
      </c>
      <c r="G662" s="20"/>
      <c r="H662" s="19">
        <f>E662/0.03844</f>
        <v>8.5848074921956297</v>
      </c>
      <c r="I662" s="18">
        <f>J662/100*4</f>
        <v>0.96</v>
      </c>
      <c r="J662" s="17">
        <v>24</v>
      </c>
      <c r="K662" s="16">
        <f>IF(J662&gt;1,J662-H662-I662,0)</f>
        <v>14.455192507804369</v>
      </c>
      <c r="L662" s="15">
        <v>42803</v>
      </c>
      <c r="M662" s="14"/>
      <c r="N662" s="29">
        <v>42894</v>
      </c>
      <c r="O662" s="12">
        <v>42895</v>
      </c>
      <c r="P662" s="11" t="s">
        <v>3531</v>
      </c>
      <c r="Q662" s="10" t="s">
        <v>3534</v>
      </c>
      <c r="R662" s="10" t="s">
        <v>3533</v>
      </c>
      <c r="S662" s="10" t="s">
        <v>2062</v>
      </c>
      <c r="T662" s="10"/>
      <c r="U662" s="9">
        <v>6842204589</v>
      </c>
      <c r="V662" s="8"/>
      <c r="W662" s="7">
        <v>814</v>
      </c>
      <c r="X662" s="4"/>
      <c r="Y662" s="6">
        <v>41</v>
      </c>
      <c r="Z662" s="5">
        <f>IF(Y662&gt;0,Y662-J662,".")</f>
        <v>17</v>
      </c>
      <c r="AA662" s="4">
        <f>IF(J662=0,H662,0)</f>
        <v>0</v>
      </c>
      <c r="AB662" s="4">
        <f>IF(L662=0,H662,0)</f>
        <v>0</v>
      </c>
      <c r="AC662" s="4"/>
      <c r="AD662" s="3"/>
      <c r="AE662" s="2" t="str">
        <f ca="1">IF(AND(N662&gt;1,(N662+$AE$3+O662)&lt;$B$3),$B$3-N662+1111111,".")</f>
        <v>.</v>
      </c>
      <c r="AF662" s="1" t="str">
        <f>IF(A662&gt;1,"Y","N")</f>
        <v>Y</v>
      </c>
      <c r="AG662" s="1" t="str">
        <f>IF(L662&gt;1,"Y","N")</f>
        <v>Y</v>
      </c>
      <c r="AH662" s="1" t="str">
        <f>IF(N662&gt;1,"Y","N")</f>
        <v>Y</v>
      </c>
      <c r="AI662" s="1" t="str">
        <f>IF(O662&gt;1,"Y","N")</f>
        <v>Y</v>
      </c>
      <c r="AJ662" s="1" t="str">
        <f>CONCATENATE(AF662,AG662,D662,AH662,AI662)</f>
        <v>YYx176xYY</v>
      </c>
    </row>
    <row r="663" spans="1:36" s="1" customFormat="1" x14ac:dyDescent="0.25">
      <c r="A663" s="31">
        <v>42649</v>
      </c>
      <c r="B663" s="24"/>
      <c r="C663" s="23" t="s">
        <v>252</v>
      </c>
      <c r="D663" s="22" t="s">
        <v>251</v>
      </c>
      <c r="E663" s="21">
        <v>0.88</v>
      </c>
      <c r="G663" s="20"/>
      <c r="H663" s="19">
        <f>E663/0.0404</f>
        <v>21.782178217821784</v>
      </c>
      <c r="I663" s="18">
        <f>J663/100*4</f>
        <v>1.68</v>
      </c>
      <c r="J663" s="17">
        <v>42</v>
      </c>
      <c r="K663" s="16">
        <f>IF(J663&gt;1,J663-H663-I663,0)</f>
        <v>18.537821782178217</v>
      </c>
      <c r="L663" s="15">
        <v>42713</v>
      </c>
      <c r="M663" s="14"/>
      <c r="N663" s="29">
        <v>42745</v>
      </c>
      <c r="O663" s="12">
        <v>42745</v>
      </c>
      <c r="P663" s="11" t="s">
        <v>6793</v>
      </c>
      <c r="Q663" s="10"/>
      <c r="R663" s="10"/>
      <c r="S663" s="10"/>
      <c r="T663" s="10"/>
      <c r="U663" s="9">
        <v>6671274711</v>
      </c>
      <c r="V663" s="8"/>
      <c r="W663" s="7">
        <v>64</v>
      </c>
      <c r="X663" s="4"/>
      <c r="Y663" s="6">
        <v>42</v>
      </c>
      <c r="Z663" s="5">
        <f>IF(Y663&gt;0,Y663-J663,".")</f>
        <v>0</v>
      </c>
      <c r="AA663" s="4">
        <f>IF(J663=0,H663,0)</f>
        <v>0</v>
      </c>
      <c r="AB663" s="4">
        <f>IF(L663=0,H663,0)</f>
        <v>0</v>
      </c>
      <c r="AC663" s="4"/>
      <c r="AD663" s="3"/>
      <c r="AE663" s="2" t="str">
        <f ca="1">IF(AND(N663&gt;1,(N663+$AE$3+O663)&lt;$B$3),$B$3-N663+1111111,".")</f>
        <v>.</v>
      </c>
      <c r="AF663" s="1" t="str">
        <f>IF(A663&gt;1,"Y","N")</f>
        <v>Y</v>
      </c>
      <c r="AG663" s="1" t="str">
        <f>IF(L663&gt;1,"Y","N")</f>
        <v>Y</v>
      </c>
      <c r="AH663" s="1" t="str">
        <f>IF(N663&gt;1,"Y","N")</f>
        <v>Y</v>
      </c>
      <c r="AI663" s="1" t="str">
        <f>IF(O663&gt;1,"Y","N")</f>
        <v>Y</v>
      </c>
      <c r="AJ663" s="1" t="str">
        <f>CONCATENATE(AF663,AG663,D663,AH663,AI663)</f>
        <v>YYx292xYY</v>
      </c>
    </row>
    <row r="664" spans="1:36" s="1" customFormat="1" x14ac:dyDescent="0.25">
      <c r="A664" s="31">
        <v>42736</v>
      </c>
      <c r="B664" t="s">
        <v>6084</v>
      </c>
      <c r="C664" s="23" t="s">
        <v>6010</v>
      </c>
      <c r="D664" s="22" t="s">
        <v>186</v>
      </c>
      <c r="E664" s="21">
        <v>0.56000000000000005</v>
      </c>
      <c r="G664" s="20"/>
      <c r="H664" s="19">
        <f>E664/0.03785</f>
        <v>14.795244385733158</v>
      </c>
      <c r="I664" s="18">
        <f>J664/100*4</f>
        <v>0.96</v>
      </c>
      <c r="J664" s="17">
        <v>24</v>
      </c>
      <c r="K664" s="16">
        <f>IF(J664&gt;1,J664-H664-I664,0)</f>
        <v>8.2447556142668432</v>
      </c>
      <c r="L664" s="15">
        <v>42762</v>
      </c>
      <c r="M664" s="14"/>
      <c r="N664" s="29">
        <v>42774</v>
      </c>
      <c r="O664" s="12">
        <v>42774</v>
      </c>
      <c r="P664" s="11" t="s">
        <v>6081</v>
      </c>
      <c r="Q664" s="10" t="s">
        <v>6083</v>
      </c>
      <c r="R664" s="10" t="s">
        <v>6082</v>
      </c>
      <c r="S664" s="10" t="s">
        <v>591</v>
      </c>
      <c r="T664" s="10"/>
      <c r="U664" s="9">
        <v>6705608320</v>
      </c>
      <c r="V664" s="8"/>
      <c r="W664" s="7">
        <v>235</v>
      </c>
      <c r="X664" s="4"/>
      <c r="Y664" s="6">
        <v>42</v>
      </c>
      <c r="Z664" s="5">
        <f>IF(Y664&gt;0,Y664-J664,".")</f>
        <v>18</v>
      </c>
      <c r="AA664" s="4">
        <f>IF(J664=0,H664,0)</f>
        <v>0</v>
      </c>
      <c r="AB664" s="4">
        <f>IF(L664=0,H664,0)</f>
        <v>0</v>
      </c>
      <c r="AC664" s="4"/>
      <c r="AD664" s="3"/>
      <c r="AE664" s="2" t="str">
        <f ca="1">IF(AND(N664&gt;1,(N664+$AE$3+O664)&lt;$B$3),$B$3-N664+1111111,".")</f>
        <v>.</v>
      </c>
      <c r="AF664" s="1" t="str">
        <f>IF(A664&gt;1,"Y","N")</f>
        <v>Y</v>
      </c>
      <c r="AG664" s="1" t="str">
        <f>IF(L664&gt;1,"Y","N")</f>
        <v>Y</v>
      </c>
      <c r="AH664" s="1" t="str">
        <f>IF(N664&gt;1,"Y","N")</f>
        <v>Y</v>
      </c>
      <c r="AI664" s="1" t="str">
        <f>IF(O664&gt;1,"Y","N")</f>
        <v>Y</v>
      </c>
      <c r="AJ664" s="1" t="str">
        <f>CONCATENATE(AF664,AG664,D664,AH664,AI664)</f>
        <v>YYx168xYY</v>
      </c>
    </row>
    <row r="665" spans="1:36" s="1" customFormat="1" x14ac:dyDescent="0.25">
      <c r="A665" s="31">
        <v>42746</v>
      </c>
      <c r="B665" s="24"/>
      <c r="C665" s="23" t="s">
        <v>252</v>
      </c>
      <c r="D665" s="22" t="s">
        <v>251</v>
      </c>
      <c r="E665" s="21">
        <v>1.236</v>
      </c>
      <c r="G665" s="20"/>
      <c r="H665" s="19">
        <f>E665/0.03821</f>
        <v>32.347552996597749</v>
      </c>
      <c r="I665" s="18">
        <f>J665/100*4</f>
        <v>1.68</v>
      </c>
      <c r="J665" s="17">
        <v>42</v>
      </c>
      <c r="K665" s="16">
        <f>IF(J665&gt;1,J665-H665-I665,0)</f>
        <v>7.9724470034022517</v>
      </c>
      <c r="L665" s="15">
        <v>42768</v>
      </c>
      <c r="M665" s="14"/>
      <c r="N665" s="29">
        <v>42812</v>
      </c>
      <c r="O665" s="12">
        <v>42816</v>
      </c>
      <c r="P665" s="11" t="s">
        <v>1945</v>
      </c>
      <c r="Q665" s="10"/>
      <c r="R665" s="10"/>
      <c r="S665" s="10"/>
      <c r="T665" s="10"/>
      <c r="U665" s="9"/>
      <c r="V665" s="8"/>
      <c r="W665" s="7">
        <v>471</v>
      </c>
      <c r="X665" s="4"/>
      <c r="Y665" s="6">
        <v>42</v>
      </c>
      <c r="Z665" s="5">
        <f>IF(Y665&gt;0,Y665-J665,".")</f>
        <v>0</v>
      </c>
      <c r="AA665" s="4">
        <f>IF(J665=0,H665,0)</f>
        <v>0</v>
      </c>
      <c r="AB665" s="4">
        <f>IF(L665=0,H665,0)</f>
        <v>0</v>
      </c>
      <c r="AC665" s="4"/>
      <c r="AD665" s="3"/>
      <c r="AE665" s="2" t="str">
        <f ca="1">IF(AND(N665&gt;1,(N665+$AE$3+O665)&lt;$B$3),$B$3-N665+1111111,".")</f>
        <v>.</v>
      </c>
      <c r="AF665" s="1" t="str">
        <f>IF(A665&gt;1,"Y","N")</f>
        <v>Y</v>
      </c>
      <c r="AG665" s="1" t="str">
        <f>IF(L665&gt;1,"Y","N")</f>
        <v>Y</v>
      </c>
      <c r="AH665" s="1" t="str">
        <f>IF(N665&gt;1,"Y","N")</f>
        <v>Y</v>
      </c>
      <c r="AI665" s="1" t="str">
        <f>IF(O665&gt;1,"Y","N")</f>
        <v>Y</v>
      </c>
      <c r="AJ665" s="1" t="str">
        <f>CONCATENATE(AF665,AG665,D665,AH665,AI665)</f>
        <v>YYx292xYY</v>
      </c>
    </row>
    <row r="666" spans="1:36" s="1" customFormat="1" x14ac:dyDescent="0.25">
      <c r="A666" s="31">
        <v>42437</v>
      </c>
      <c r="B666" s="24"/>
      <c r="C666" s="23" t="s">
        <v>2088</v>
      </c>
      <c r="D666" s="22" t="s">
        <v>2087</v>
      </c>
      <c r="E666" s="21">
        <v>0.27</v>
      </c>
      <c r="G666" s="20"/>
      <c r="H666" s="19">
        <f>E666/0.03995</f>
        <v>6.7584480600750947</v>
      </c>
      <c r="I666" s="32">
        <f>J666/100*4</f>
        <v>1</v>
      </c>
      <c r="J666" s="17">
        <v>25</v>
      </c>
      <c r="K666" s="16">
        <f>IF(J666&gt;1,J666-H666-I666,0)</f>
        <v>17.241551939924904</v>
      </c>
      <c r="L666" s="15">
        <v>42461</v>
      </c>
      <c r="M666" s="14"/>
      <c r="N666" s="29">
        <v>42887</v>
      </c>
      <c r="O666" s="12">
        <v>42888</v>
      </c>
      <c r="P666" s="11" t="s">
        <v>3624</v>
      </c>
      <c r="Q666" s="10" t="s">
        <v>3623</v>
      </c>
      <c r="R666" s="10" t="s">
        <v>3622</v>
      </c>
      <c r="S666" s="10" t="s">
        <v>407</v>
      </c>
      <c r="T666" s="10" t="s">
        <v>3621</v>
      </c>
      <c r="U666" s="9">
        <v>6834318995</v>
      </c>
      <c r="V666" s="8"/>
      <c r="W666" s="7">
        <v>795</v>
      </c>
      <c r="X666" s="4"/>
      <c r="Y666" s="6">
        <v>42</v>
      </c>
      <c r="Z666" s="5">
        <f>IF(Y666&gt;0,Y666-J666,".")</f>
        <v>17</v>
      </c>
      <c r="AA666" s="4">
        <f>IF(J666=0,H666,0)</f>
        <v>0</v>
      </c>
      <c r="AB666" s="4">
        <f>IF(L666=0,H666,0)</f>
        <v>0</v>
      </c>
      <c r="AC666" s="4"/>
      <c r="AD666" s="3"/>
      <c r="AE666" s="2" t="str">
        <f ca="1">IF(AND(N666&gt;1,(N666+$AE$3+O666)&lt;$B$3),$B$3-N666+1111111,".")</f>
        <v>.</v>
      </c>
      <c r="AF666" s="1" t="str">
        <f>IF(A666&gt;1,"Y","N")</f>
        <v>Y</v>
      </c>
      <c r="AG666" s="1" t="str">
        <f>IF(L666&gt;1,"Y","N")</f>
        <v>Y</v>
      </c>
      <c r="AH666" s="1" t="str">
        <f>IF(N666&gt;1,"Y","N")</f>
        <v>Y</v>
      </c>
      <c r="AI666" s="1" t="str">
        <f>IF(O666&gt;1,"Y","N")</f>
        <v>Y</v>
      </c>
      <c r="AJ666" s="1" t="str">
        <f>CONCATENATE(AF666,AG666,D666,AH666,AI666)</f>
        <v>YYx32xYY</v>
      </c>
    </row>
    <row r="667" spans="1:36" s="1" customFormat="1" x14ac:dyDescent="0.25">
      <c r="A667" s="31">
        <v>42746</v>
      </c>
      <c r="B667" s="24"/>
      <c r="C667" s="23" t="s">
        <v>252</v>
      </c>
      <c r="D667" s="22" t="s">
        <v>251</v>
      </c>
      <c r="E667" s="21">
        <v>1.236</v>
      </c>
      <c r="G667" s="20"/>
      <c r="H667" s="19">
        <f>E667/0.03821</f>
        <v>32.347552996597749</v>
      </c>
      <c r="I667" s="18">
        <f>J667/100*4</f>
        <v>1.68</v>
      </c>
      <c r="J667" s="17">
        <v>42</v>
      </c>
      <c r="K667" s="16">
        <f>IF(J667&gt;1,J667-H667-I667,0)</f>
        <v>7.9724470034022517</v>
      </c>
      <c r="L667" s="15">
        <v>42768</v>
      </c>
      <c r="M667" s="14"/>
      <c r="N667" s="29">
        <v>42895</v>
      </c>
      <c r="O667" s="12">
        <v>42897</v>
      </c>
      <c r="P667" s="11" t="s">
        <v>3521</v>
      </c>
      <c r="Q667" s="10"/>
      <c r="R667" s="10"/>
      <c r="S667" s="10"/>
      <c r="T667" s="10"/>
      <c r="U667" s="9"/>
      <c r="V667" s="8"/>
      <c r="W667" s="7">
        <v>817</v>
      </c>
      <c r="X667" s="4"/>
      <c r="Y667" s="6">
        <v>42</v>
      </c>
      <c r="Z667" s="5">
        <f>IF(Y667&gt;0,Y667-J667,".")</f>
        <v>0</v>
      </c>
      <c r="AA667" s="4">
        <f>IF(J667=0,H667,0)</f>
        <v>0</v>
      </c>
      <c r="AB667" s="4">
        <f>IF(L667=0,H667,0)</f>
        <v>0</v>
      </c>
      <c r="AC667" s="4"/>
      <c r="AD667" s="3"/>
      <c r="AE667" s="2" t="str">
        <f ca="1">IF(AND(N667&gt;1,(N667+$AE$3+O667)&lt;$B$3),$B$3-N667+1111111,".")</f>
        <v>.</v>
      </c>
      <c r="AF667" s="1" t="str">
        <f>IF(A667&gt;1,"Y","N")</f>
        <v>Y</v>
      </c>
      <c r="AG667" s="1" t="str">
        <f>IF(L667&gt;1,"Y","N")</f>
        <v>Y</v>
      </c>
      <c r="AH667" s="1" t="str">
        <f>IF(N667&gt;1,"Y","N")</f>
        <v>Y</v>
      </c>
      <c r="AI667" s="1" t="str">
        <f>IF(O667&gt;1,"Y","N")</f>
        <v>Y</v>
      </c>
      <c r="AJ667" s="1" t="str">
        <f>CONCATENATE(AF667,AG667,D667,AH667,AI667)</f>
        <v>YYx292xYY</v>
      </c>
    </row>
    <row r="668" spans="1:36" s="1" customFormat="1" x14ac:dyDescent="0.25">
      <c r="A668" s="31">
        <v>42437</v>
      </c>
      <c r="B668" s="24"/>
      <c r="C668" s="23" t="s">
        <v>2088</v>
      </c>
      <c r="D668" s="22" t="s">
        <v>2087</v>
      </c>
      <c r="E668" s="21">
        <v>0.27</v>
      </c>
      <c r="G668" s="20"/>
      <c r="H668" s="19">
        <f>E668/0.03995</f>
        <v>6.7584480600750947</v>
      </c>
      <c r="I668" s="32">
        <f>J668/100*4</f>
        <v>1</v>
      </c>
      <c r="J668" s="17">
        <v>25</v>
      </c>
      <c r="K668" s="16">
        <f>IF(J668&gt;1,J668-H668-I668,0)</f>
        <v>17.241551939924904</v>
      </c>
      <c r="L668" s="15">
        <v>42461</v>
      </c>
      <c r="M668" s="14"/>
      <c r="N668" s="29">
        <v>42938</v>
      </c>
      <c r="O668" s="12">
        <v>42940</v>
      </c>
      <c r="P668" s="11" t="s">
        <v>2742</v>
      </c>
      <c r="Q668" s="10" t="s">
        <v>2741</v>
      </c>
      <c r="R668" s="10" t="s">
        <v>2740</v>
      </c>
      <c r="S668" s="10" t="s">
        <v>1274</v>
      </c>
      <c r="T668" s="10"/>
      <c r="U668" s="9">
        <v>6900140433</v>
      </c>
      <c r="V668" s="8" t="s">
        <v>110</v>
      </c>
      <c r="W668" s="7">
        <v>984</v>
      </c>
      <c r="X668" s="4"/>
      <c r="Y668" s="6">
        <v>42</v>
      </c>
      <c r="Z668" s="5">
        <f>IF(Y668&gt;0,Y668-J668,".")</f>
        <v>17</v>
      </c>
      <c r="AA668" s="4">
        <f>IF(J668=0,H668,0)</f>
        <v>0</v>
      </c>
      <c r="AB668" s="4">
        <f>IF(L668=0,H668,0)</f>
        <v>0</v>
      </c>
      <c r="AC668" s="4"/>
      <c r="AD668" s="3"/>
      <c r="AE668" s="2" t="str">
        <f ca="1">IF(AND(N668&gt;1,(N668+$AE$3+O668)&lt;$B$3),$B$3-N668+1111111,".")</f>
        <v>.</v>
      </c>
      <c r="AF668" s="1" t="str">
        <f>IF(A668&gt;1,"Y","N")</f>
        <v>Y</v>
      </c>
      <c r="AG668" s="1" t="str">
        <f>IF(L668&gt;1,"Y","N")</f>
        <v>Y</v>
      </c>
      <c r="AH668" s="1" t="str">
        <f>IF(N668&gt;1,"Y","N")</f>
        <v>Y</v>
      </c>
      <c r="AI668" s="1" t="str">
        <f>IF(O668&gt;1,"Y","N")</f>
        <v>Y</v>
      </c>
      <c r="AJ668" s="1" t="str">
        <f>CONCATENATE(AF668,AG668,D668,AH668,AI668)</f>
        <v>YYx32xYY</v>
      </c>
    </row>
    <row r="669" spans="1:36" s="1" customFormat="1" x14ac:dyDescent="0.25">
      <c r="A669" s="31">
        <v>42776</v>
      </c>
      <c r="B669" s="24"/>
      <c r="C669" s="23" t="s">
        <v>959</v>
      </c>
      <c r="D669" s="22" t="s">
        <v>186</v>
      </c>
      <c r="E669" s="21">
        <v>0.32</v>
      </c>
      <c r="G669" s="20"/>
      <c r="H669" s="19">
        <f>E669/0.03851</f>
        <v>8.309529992209816</v>
      </c>
      <c r="I669" s="18">
        <f>J669/100*4</f>
        <v>0.88</v>
      </c>
      <c r="J669" s="17">
        <v>22</v>
      </c>
      <c r="K669" s="16">
        <f>IF(J669&gt;1,J669-H669-I669,0)</f>
        <v>12.810470007790183</v>
      </c>
      <c r="L669" s="15">
        <v>42812</v>
      </c>
      <c r="M669" s="14"/>
      <c r="N669" s="29">
        <v>43057</v>
      </c>
      <c r="O669" s="12">
        <v>43058</v>
      </c>
      <c r="P669" s="11" t="s">
        <v>325</v>
      </c>
      <c r="Q669" s="10"/>
      <c r="R669" s="10"/>
      <c r="S669" s="10"/>
      <c r="T669" s="10"/>
      <c r="U669" s="9"/>
      <c r="V669" s="8"/>
      <c r="W669" s="7">
        <v>1345</v>
      </c>
      <c r="X669" s="4"/>
      <c r="Y669" s="6">
        <v>42</v>
      </c>
      <c r="Z669" s="5">
        <f>IF(Y669&gt;0,Y669-J669,".")</f>
        <v>20</v>
      </c>
      <c r="AA669" s="4">
        <f>IF(J669=0,H669,0)</f>
        <v>0</v>
      </c>
      <c r="AB669" s="4">
        <f>IF(L669=0,H669,0)</f>
        <v>0</v>
      </c>
      <c r="AC669" s="4"/>
      <c r="AD669" s="3"/>
      <c r="AE669" s="2" t="str">
        <f ca="1">IF(AND(N669&gt;1,(N669+$AE$3+O669)&lt;$B$3),$B$3-N669+1111111,".")</f>
        <v>.</v>
      </c>
      <c r="AF669" s="1" t="str">
        <f>IF(A669&gt;1,"Y","N")</f>
        <v>Y</v>
      </c>
      <c r="AG669" s="1" t="str">
        <f>IF(L669&gt;1,"Y","N")</f>
        <v>Y</v>
      </c>
      <c r="AH669" s="1" t="str">
        <f>IF(N669&gt;1,"Y","N")</f>
        <v>Y</v>
      </c>
      <c r="AI669" s="1" t="str">
        <f>IF(O669&gt;1,"Y","N")</f>
        <v>Y</v>
      </c>
      <c r="AJ669" s="1" t="str">
        <f>CONCATENATE(AF669,AG669,D669,AH669,AI669)</f>
        <v>YYx168xYY</v>
      </c>
    </row>
    <row r="670" spans="1:36" s="1" customFormat="1" x14ac:dyDescent="0.25">
      <c r="A670" s="31">
        <v>42746</v>
      </c>
      <c r="B670" s="24"/>
      <c r="C670" s="23" t="s">
        <v>252</v>
      </c>
      <c r="D670" s="22" t="s">
        <v>251</v>
      </c>
      <c r="E670" s="21">
        <v>1.236</v>
      </c>
      <c r="G670" s="20"/>
      <c r="H670" s="19">
        <f>E670/0.03821</f>
        <v>32.347552996597749</v>
      </c>
      <c r="I670" s="18">
        <f>J670/100*4</f>
        <v>1.68</v>
      </c>
      <c r="J670" s="17">
        <v>42</v>
      </c>
      <c r="K670" s="16">
        <f>IF(J670&gt;1,J670-H670-I670,0)</f>
        <v>7.9724470034022517</v>
      </c>
      <c r="L670" s="15">
        <v>42768</v>
      </c>
      <c r="M670" s="14"/>
      <c r="N670" s="29">
        <v>43087</v>
      </c>
      <c r="O670" s="12">
        <v>43087</v>
      </c>
      <c r="P670" s="11" t="s">
        <v>214</v>
      </c>
      <c r="Q670" s="10"/>
      <c r="R670" s="10"/>
      <c r="S670" s="10"/>
      <c r="T670" s="10"/>
      <c r="U670" s="9">
        <v>6917589286</v>
      </c>
      <c r="V670" s="8"/>
      <c r="W670" s="7">
        <v>1478</v>
      </c>
      <c r="X670" s="4"/>
      <c r="Y670" s="6">
        <v>42</v>
      </c>
      <c r="Z670" s="5">
        <f>IF(Y670&gt;0,Y670-J670,".")</f>
        <v>0</v>
      </c>
      <c r="AA670" s="4">
        <f>IF(J670=0,H670,0)</f>
        <v>0</v>
      </c>
      <c r="AB670" s="4">
        <f>IF(L670=0,H670,0)</f>
        <v>0</v>
      </c>
      <c r="AC670" s="4"/>
      <c r="AD670" s="3"/>
      <c r="AE670" s="2" t="str">
        <f ca="1">IF(AND(N670&gt;1,(N670+$AE$3+O670)&lt;$B$3),$B$3-N670+1111111,".")</f>
        <v>.</v>
      </c>
      <c r="AF670" s="1" t="str">
        <f>IF(A670&gt;1,"Y","N")</f>
        <v>Y</v>
      </c>
      <c r="AG670" s="1" t="str">
        <f>IF(L670&gt;1,"Y","N")</f>
        <v>Y</v>
      </c>
      <c r="AH670" s="1" t="str">
        <f>IF(N670&gt;1,"Y","N")</f>
        <v>Y</v>
      </c>
      <c r="AI670" s="1" t="str">
        <f>IF(O670&gt;1,"Y","N")</f>
        <v>Y</v>
      </c>
      <c r="AJ670" s="1" t="str">
        <f>CONCATENATE(AF670,AG670,D670,AH670,AI670)</f>
        <v>YYx292xYY</v>
      </c>
    </row>
    <row r="671" spans="1:36" s="1" customFormat="1" x14ac:dyDescent="0.25">
      <c r="A671" s="31">
        <v>42437</v>
      </c>
      <c r="B671" s="24"/>
      <c r="C671" s="23" t="s">
        <v>2088</v>
      </c>
      <c r="D671" s="22" t="s">
        <v>2087</v>
      </c>
      <c r="E671" s="21">
        <v>0.27</v>
      </c>
      <c r="G671" s="20"/>
      <c r="H671" s="19">
        <f>E671/0.03995</f>
        <v>6.7584480600750947</v>
      </c>
      <c r="I671" s="32">
        <f>J671/100*4</f>
        <v>1</v>
      </c>
      <c r="J671" s="17">
        <v>25</v>
      </c>
      <c r="K671" s="16">
        <f>IF(J671&gt;1,J671-H671-I671,0)</f>
        <v>17.241551939924904</v>
      </c>
      <c r="L671" s="15">
        <v>42461</v>
      </c>
      <c r="M671" s="14"/>
      <c r="N671" s="29">
        <v>42788</v>
      </c>
      <c r="O671" s="12">
        <v>42789</v>
      </c>
      <c r="P671" s="11" t="s">
        <v>1945</v>
      </c>
      <c r="Q671" s="10" t="s">
        <v>5732</v>
      </c>
      <c r="R671" s="10" t="s">
        <v>5731</v>
      </c>
      <c r="S671" s="10" t="s">
        <v>5730</v>
      </c>
      <c r="T671" s="10" t="s">
        <v>2284</v>
      </c>
      <c r="U671" s="9">
        <v>6722222669</v>
      </c>
      <c r="V671" s="8"/>
      <c r="W671" s="7">
        <v>1516</v>
      </c>
      <c r="X671" s="4"/>
      <c r="Y671" s="6">
        <v>43</v>
      </c>
      <c r="Z671" s="5">
        <f>IF(Y671&gt;0,Y671-J671,".")</f>
        <v>18</v>
      </c>
      <c r="AA671" s="4">
        <f>IF(J671=0,H671,0)</f>
        <v>0</v>
      </c>
      <c r="AB671" s="4">
        <f>IF(L671=0,H671,0)</f>
        <v>0</v>
      </c>
      <c r="AC671" s="4"/>
      <c r="AD671" s="3"/>
      <c r="AE671" s="2" t="str">
        <f ca="1">IF(AND(N671&gt;1,(N671+$AE$3+O671)&lt;$B$3),$B$3-N671+1111111,".")</f>
        <v>.</v>
      </c>
      <c r="AF671" s="1" t="str">
        <f>IF(A671&gt;1,"Y","N")</f>
        <v>Y</v>
      </c>
      <c r="AG671" s="1" t="str">
        <f>IF(L671&gt;1,"Y","N")</f>
        <v>Y</v>
      </c>
      <c r="AH671" s="1" t="str">
        <f>IF(N671&gt;1,"Y","N")</f>
        <v>Y</v>
      </c>
      <c r="AI671" s="1" t="str">
        <f>IF(O671&gt;1,"Y","N")</f>
        <v>Y</v>
      </c>
      <c r="AJ671" s="1" t="str">
        <f>CONCATENATE(AF671,AG671,D671,AH671,AI671)</f>
        <v>YYx32xYY</v>
      </c>
    </row>
    <row r="672" spans="1:36" s="1" customFormat="1" x14ac:dyDescent="0.25">
      <c r="A672" s="31">
        <v>42495</v>
      </c>
      <c r="B672" s="24"/>
      <c r="C672" s="23" t="s">
        <v>5098</v>
      </c>
      <c r="D672" s="22" t="s">
        <v>5097</v>
      </c>
      <c r="E672" s="21">
        <v>0.15</v>
      </c>
      <c r="G672" s="20"/>
      <c r="H672" s="19">
        <f>E672/0.04188</f>
        <v>3.5816618911174785</v>
      </c>
      <c r="I672" s="18">
        <f>J672/100*4</f>
        <v>1</v>
      </c>
      <c r="J672" s="17">
        <v>25</v>
      </c>
      <c r="K672" s="16">
        <f>IF(J672&gt;1,J672-H672-I672,0)</f>
        <v>20.418338108882523</v>
      </c>
      <c r="L672" s="15">
        <v>42519</v>
      </c>
      <c r="M672" s="14"/>
      <c r="N672" s="29">
        <v>42814</v>
      </c>
      <c r="O672" s="12">
        <v>42814</v>
      </c>
      <c r="P672" s="11" t="s">
        <v>5096</v>
      </c>
      <c r="Q672" s="10" t="s">
        <v>5100</v>
      </c>
      <c r="R672" s="10" t="s">
        <v>5099</v>
      </c>
      <c r="S672" s="10" t="s">
        <v>591</v>
      </c>
      <c r="T672" s="10"/>
      <c r="U672" s="9">
        <v>6756510735</v>
      </c>
      <c r="V672" s="8"/>
      <c r="W672" s="7">
        <v>459</v>
      </c>
      <c r="X672" s="4"/>
      <c r="Y672" s="6">
        <v>43</v>
      </c>
      <c r="Z672" s="5">
        <f>IF(Y672&gt;0,Y672-J672,".")</f>
        <v>18</v>
      </c>
      <c r="AA672" s="4">
        <f>IF(J672=0,H672,0)</f>
        <v>0</v>
      </c>
      <c r="AB672" s="4">
        <f>IF(L672=0,H672,0)</f>
        <v>0</v>
      </c>
      <c r="AC672" s="4"/>
      <c r="AD672" s="3"/>
      <c r="AE672" s="2" t="str">
        <f ca="1">IF(AND(N672&gt;1,(N672+$AE$3+O672)&lt;$B$3),$B$3-N672+1111111,".")</f>
        <v>.</v>
      </c>
      <c r="AF672" s="1" t="str">
        <f>IF(A672&gt;1,"Y","N")</f>
        <v>Y</v>
      </c>
      <c r="AG672" s="1" t="str">
        <f>IF(L672&gt;1,"Y","N")</f>
        <v>Y</v>
      </c>
      <c r="AH672" s="1" t="str">
        <f>IF(N672&gt;1,"Y","N")</f>
        <v>Y</v>
      </c>
      <c r="AI672" s="1" t="str">
        <f>IF(O672&gt;1,"Y","N")</f>
        <v>Y</v>
      </c>
      <c r="AJ672" s="1" t="str">
        <f>CONCATENATE(AF672,AG672,D672,AH672,AI672)</f>
        <v>YYx265xYY</v>
      </c>
    </row>
    <row r="673" spans="1:50" s="1" customFormat="1" x14ac:dyDescent="0.25">
      <c r="A673" s="31">
        <v>42293</v>
      </c>
      <c r="B673" s="23"/>
      <c r="C673" s="23" t="s">
        <v>3904</v>
      </c>
      <c r="D673" s="22" t="s">
        <v>3903</v>
      </c>
      <c r="E673" s="21">
        <v>3.5000000000000003E-2</v>
      </c>
      <c r="G673" s="20"/>
      <c r="H673" s="19">
        <f>E673/0.04198</f>
        <v>0.83373034778465938</v>
      </c>
      <c r="I673" s="32">
        <f>J673/100*4</f>
        <v>0.2</v>
      </c>
      <c r="J673" s="17">
        <v>5</v>
      </c>
      <c r="K673" s="16">
        <f>IF(J673&gt;1,J673-H673-I673,0)</f>
        <v>3.9662696522153409</v>
      </c>
      <c r="L673" s="15">
        <v>42345</v>
      </c>
      <c r="M673" s="14"/>
      <c r="N673" s="29">
        <v>42843</v>
      </c>
      <c r="O673" s="12">
        <v>42844</v>
      </c>
      <c r="P673" s="11" t="s">
        <v>4480</v>
      </c>
      <c r="Q673" s="10" t="s">
        <v>4483</v>
      </c>
      <c r="R673" s="10" t="s">
        <v>4482</v>
      </c>
      <c r="S673" s="10" t="s">
        <v>4481</v>
      </c>
      <c r="T673" s="10"/>
      <c r="U673" s="9">
        <v>6784483267</v>
      </c>
      <c r="V673" s="8"/>
      <c r="W673" s="7">
        <v>608</v>
      </c>
      <c r="X673" s="4"/>
      <c r="Y673" s="6">
        <v>43</v>
      </c>
      <c r="Z673" s="5">
        <f>IF(Y673&gt;0,Y673-J673,".")</f>
        <v>38</v>
      </c>
      <c r="AA673" s="4">
        <f>IF(J673=0,H673,0)</f>
        <v>0</v>
      </c>
      <c r="AB673" s="4">
        <f>IF(L673=0,H673,0)</f>
        <v>0</v>
      </c>
      <c r="AC673" s="4"/>
      <c r="AD673" s="3"/>
      <c r="AE673" s="2" t="str">
        <f ca="1">IF(AND(N673&gt;1,(N673+$AE$3+O673)&lt;$B$3),$B$3-N673+1111111,".")</f>
        <v>.</v>
      </c>
      <c r="AF673" s="1" t="str">
        <f>IF(A673&gt;1,"Y","N")</f>
        <v>Y</v>
      </c>
      <c r="AG673" s="1" t="str">
        <f>IF(L673&gt;1,"Y","N")</f>
        <v>Y</v>
      </c>
      <c r="AH673" s="1" t="str">
        <f>IF(N673&gt;1,"Y","N")</f>
        <v>Y</v>
      </c>
      <c r="AI673" s="1" t="str">
        <f>IF(O673&gt;1,"Y","N")</f>
        <v>Y</v>
      </c>
      <c r="AJ673" s="1" t="str">
        <f>CONCATENATE(AF673,AG673,D673,AH673,AI673)</f>
        <v>YYx235xYY</v>
      </c>
    </row>
    <row r="674" spans="1:50" s="1" customFormat="1" x14ac:dyDescent="0.25">
      <c r="A674" s="31">
        <v>42437</v>
      </c>
      <c r="B674" s="24"/>
      <c r="C674" s="23" t="s">
        <v>2088</v>
      </c>
      <c r="D674" s="22" t="s">
        <v>2087</v>
      </c>
      <c r="E674" s="21">
        <v>0.27</v>
      </c>
      <c r="G674" s="20"/>
      <c r="H674" s="19">
        <f>E674/0.03995</f>
        <v>6.7584480600750947</v>
      </c>
      <c r="I674" s="32">
        <f>J674/100*4</f>
        <v>1</v>
      </c>
      <c r="J674" s="17">
        <v>25</v>
      </c>
      <c r="K674" s="16">
        <f>IF(J674&gt;1,J674-H674-I674,0)</f>
        <v>17.241551939924904</v>
      </c>
      <c r="L674" s="15">
        <v>42461</v>
      </c>
      <c r="M674" s="14"/>
      <c r="N674" s="29">
        <v>42988</v>
      </c>
      <c r="O674" s="12">
        <v>42996</v>
      </c>
      <c r="P674" s="11" t="s">
        <v>2086</v>
      </c>
      <c r="Q674" s="10" t="s">
        <v>2085</v>
      </c>
      <c r="R674" s="10" t="s">
        <v>2084</v>
      </c>
      <c r="S674" s="10" t="s">
        <v>2083</v>
      </c>
      <c r="T674" s="10"/>
      <c r="U674" s="9">
        <v>6903950068</v>
      </c>
      <c r="V674" s="8"/>
      <c r="W674" s="7">
        <v>1153</v>
      </c>
      <c r="X674" s="4"/>
      <c r="Y674" s="6">
        <v>43</v>
      </c>
      <c r="Z674" s="5">
        <f>IF(Y674&gt;0,Y674-J674,".")</f>
        <v>18</v>
      </c>
      <c r="AA674" s="4">
        <f>IF(J674=0,H674,0)</f>
        <v>0</v>
      </c>
      <c r="AB674" s="4">
        <f>IF(L674=0,H674,0)</f>
        <v>0</v>
      </c>
      <c r="AC674" s="4"/>
      <c r="AD674" s="3"/>
      <c r="AE674" s="2" t="str">
        <f ca="1">IF(AND(N674&gt;1,(N674+$AE$3+O674)&lt;$B$3),$B$3-N674+1111111,".")</f>
        <v>.</v>
      </c>
      <c r="AF674" s="1" t="str">
        <f>IF(A674&gt;1,"Y","N")</f>
        <v>Y</v>
      </c>
      <c r="AG674" s="1" t="str">
        <f>IF(L674&gt;1,"Y","N")</f>
        <v>Y</v>
      </c>
      <c r="AH674" s="1" t="str">
        <f>IF(N674&gt;1,"Y","N")</f>
        <v>Y</v>
      </c>
      <c r="AI674" s="1" t="str">
        <f>IF(O674&gt;1,"Y","N")</f>
        <v>Y</v>
      </c>
      <c r="AJ674" s="1" t="str">
        <f>CONCATENATE(AF674,AG674,D674,AH674,AI674)</f>
        <v>YYx32xYY</v>
      </c>
    </row>
    <row r="675" spans="1:50" s="1" customFormat="1" x14ac:dyDescent="0.25">
      <c r="A675" s="31">
        <v>42298</v>
      </c>
      <c r="B675" s="24"/>
      <c r="C675" s="23" t="s">
        <v>4242</v>
      </c>
      <c r="D675" s="22" t="s">
        <v>4241</v>
      </c>
      <c r="E675" s="21">
        <v>0.87</v>
      </c>
      <c r="G675" s="20"/>
      <c r="H675" s="19">
        <f>E675/0.04198</f>
        <v>20.724154359218673</v>
      </c>
      <c r="I675" s="32">
        <f>J675/100*4</f>
        <v>1.76</v>
      </c>
      <c r="J675" s="17">
        <v>44</v>
      </c>
      <c r="K675" s="16">
        <f>IF(J675&gt;1,J675-H675-I675,0)</f>
        <v>21.515845640781325</v>
      </c>
      <c r="L675" s="15">
        <v>42323</v>
      </c>
      <c r="M675" s="14"/>
      <c r="N675" s="29">
        <v>42762</v>
      </c>
      <c r="O675" s="12">
        <v>42764</v>
      </c>
      <c r="P675" s="11" t="s">
        <v>6342</v>
      </c>
      <c r="Q675" s="10"/>
      <c r="R675" s="10"/>
      <c r="S675" s="10"/>
      <c r="T675" s="10"/>
      <c r="U675" s="9">
        <v>6691175355</v>
      </c>
      <c r="V675" s="8"/>
      <c r="W675" s="7">
        <v>169</v>
      </c>
      <c r="X675" s="4"/>
      <c r="Y675" s="6">
        <v>44</v>
      </c>
      <c r="Z675" s="5">
        <f>IF(Y675&gt;0,Y675-J675,".")</f>
        <v>0</v>
      </c>
      <c r="AA675" s="4">
        <f>IF(J675=0,H675,0)</f>
        <v>0</v>
      </c>
      <c r="AB675" s="4">
        <f>IF(L675=0,H675,0)</f>
        <v>0</v>
      </c>
      <c r="AC675" s="4"/>
      <c r="AD675" s="3"/>
      <c r="AE675" s="2" t="str">
        <f ca="1">IF(AND(N675&gt;1,(N675+$AE$3+O675)&lt;$B$3),$B$3-N675+1111111,".")</f>
        <v>.</v>
      </c>
      <c r="AF675" s="1" t="str">
        <f>IF(A675&gt;1,"Y","N")</f>
        <v>Y</v>
      </c>
      <c r="AG675" s="1" t="str">
        <f>IF(L675&gt;1,"Y","N")</f>
        <v>Y</v>
      </c>
      <c r="AH675" s="1" t="str">
        <f>IF(N675&gt;1,"Y","N")</f>
        <v>Y</v>
      </c>
      <c r="AI675" s="1" t="str">
        <f>IF(O675&gt;1,"Y","N")</f>
        <v>Y</v>
      </c>
      <c r="AJ675" s="1" t="str">
        <f>CONCATENATE(AF675,AG675,D675,AH675,AI675)</f>
        <v>YYx107xYY</v>
      </c>
    </row>
    <row r="676" spans="1:50" s="1" customFormat="1" x14ac:dyDescent="0.25">
      <c r="A676" s="31">
        <v>42298</v>
      </c>
      <c r="B676" s="24"/>
      <c r="C676" s="23" t="s">
        <v>4242</v>
      </c>
      <c r="D676" s="22" t="s">
        <v>4241</v>
      </c>
      <c r="E676" s="21">
        <v>0.87</v>
      </c>
      <c r="G676" s="20"/>
      <c r="H676" s="19">
        <f>E676/0.04198</f>
        <v>20.724154359218673</v>
      </c>
      <c r="I676" s="32">
        <f>J676/100*4</f>
        <v>1.76</v>
      </c>
      <c r="J676" s="17">
        <v>44</v>
      </c>
      <c r="K676" s="16">
        <f>IF(J676&gt;1,J676-H676-I676,0)</f>
        <v>21.515845640781325</v>
      </c>
      <c r="L676" s="15">
        <v>42323</v>
      </c>
      <c r="M676" s="14"/>
      <c r="N676" s="29">
        <v>42762</v>
      </c>
      <c r="O676" s="12">
        <v>42764</v>
      </c>
      <c r="P676" s="11" t="s">
        <v>6342</v>
      </c>
      <c r="Q676" s="10"/>
      <c r="R676" s="10"/>
      <c r="S676" s="10"/>
      <c r="T676" s="10"/>
      <c r="U676" s="9"/>
      <c r="V676" s="8"/>
      <c r="W676" s="7">
        <v>169</v>
      </c>
      <c r="X676" s="4"/>
      <c r="Y676" s="6">
        <v>44</v>
      </c>
      <c r="Z676" s="5">
        <f>IF(Y676&gt;0,Y676-J676,".")</f>
        <v>0</v>
      </c>
      <c r="AA676" s="4">
        <f>IF(J676=0,H676,0)</f>
        <v>0</v>
      </c>
      <c r="AB676" s="4">
        <f>IF(L676=0,H676,0)</f>
        <v>0</v>
      </c>
      <c r="AC676" s="4"/>
      <c r="AD676" s="3"/>
      <c r="AE676" s="2" t="str">
        <f ca="1">IF(AND(N676&gt;1,(N676+$AE$3+O676)&lt;$B$3),$B$3-N676+1111111,".")</f>
        <v>.</v>
      </c>
      <c r="AF676" s="1" t="str">
        <f>IF(A676&gt;1,"Y","N")</f>
        <v>Y</v>
      </c>
      <c r="AG676" s="1" t="str">
        <f>IF(L676&gt;1,"Y","N")</f>
        <v>Y</v>
      </c>
      <c r="AH676" s="1" t="str">
        <f>IF(N676&gt;1,"Y","N")</f>
        <v>Y</v>
      </c>
      <c r="AI676" s="1" t="str">
        <f>IF(O676&gt;1,"Y","N")</f>
        <v>Y</v>
      </c>
      <c r="AJ676" s="1" t="str">
        <f>CONCATENATE(AF676,AG676,D676,AH676,AI676)</f>
        <v>YYx107xYY</v>
      </c>
    </row>
    <row r="677" spans="1:50" s="1" customFormat="1" x14ac:dyDescent="0.25">
      <c r="A677" s="31">
        <v>42383</v>
      </c>
      <c r="B677" s="24"/>
      <c r="C677" s="23" t="s">
        <v>4047</v>
      </c>
      <c r="D677" s="22" t="s">
        <v>4046</v>
      </c>
      <c r="E677" s="21">
        <v>0.24</v>
      </c>
      <c r="G677" s="20"/>
      <c r="H677" s="19">
        <f>E677/0.040263</f>
        <v>5.9608076894419195</v>
      </c>
      <c r="I677" s="32">
        <f>J677/100*4</f>
        <v>1.1200000000000001</v>
      </c>
      <c r="J677" s="17">
        <v>28</v>
      </c>
      <c r="K677" s="16">
        <f>IF(J677&gt;1,J677-H677-I677,0)</f>
        <v>20.919192310558078</v>
      </c>
      <c r="L677" s="15">
        <v>42414</v>
      </c>
      <c r="M677" s="14"/>
      <c r="N677" s="29">
        <v>42792</v>
      </c>
      <c r="O677" s="12">
        <v>42794</v>
      </c>
      <c r="P677" s="11" t="s">
        <v>5656</v>
      </c>
      <c r="Q677" s="10" t="s">
        <v>5659</v>
      </c>
      <c r="R677" s="10" t="s">
        <v>5658</v>
      </c>
      <c r="S677" s="10" t="s">
        <v>5657</v>
      </c>
      <c r="T677" s="10"/>
      <c r="U677" s="9">
        <v>6727124091</v>
      </c>
      <c r="V677" s="8"/>
      <c r="W677" s="7">
        <v>332</v>
      </c>
      <c r="X677" s="4"/>
      <c r="Y677" s="6">
        <v>44</v>
      </c>
      <c r="Z677" s="5">
        <f>IF(Y677&gt;0,Y677-J677,".")</f>
        <v>16</v>
      </c>
      <c r="AA677" s="4">
        <f>IF(J677=0,H677,0)</f>
        <v>0</v>
      </c>
      <c r="AB677" s="4">
        <f>IF(L677=0,H677,0)</f>
        <v>0</v>
      </c>
      <c r="AC677" s="4"/>
      <c r="AD677" s="3"/>
      <c r="AE677" s="2" t="str">
        <f ca="1">IF(AND(N677&gt;1,(N677+$AE$3+O677)&lt;$B$3),$B$3-N677+1111111,".")</f>
        <v>.</v>
      </c>
      <c r="AF677" s="1" t="str">
        <f>IF(A677&gt;1,"Y","N")</f>
        <v>Y</v>
      </c>
      <c r="AG677" s="1" t="str">
        <f>IF(L677&gt;1,"Y","N")</f>
        <v>Y</v>
      </c>
      <c r="AH677" s="1" t="str">
        <f>IF(N677&gt;1,"Y","N")</f>
        <v>Y</v>
      </c>
      <c r="AI677" s="1" t="str">
        <f>IF(O677&gt;1,"Y","N")</f>
        <v>Y</v>
      </c>
      <c r="AJ677" s="1" t="str">
        <f>CONCATENATE(AF677,AG677,D677,AH677,AI677)</f>
        <v>YYx105xYY</v>
      </c>
    </row>
    <row r="678" spans="1:50" s="1" customFormat="1" x14ac:dyDescent="0.25">
      <c r="A678" s="31">
        <v>42298</v>
      </c>
      <c r="B678" s="24"/>
      <c r="C678" s="23" t="s">
        <v>4242</v>
      </c>
      <c r="D678" s="22" t="s">
        <v>4241</v>
      </c>
      <c r="E678" s="21">
        <v>0.87</v>
      </c>
      <c r="G678" s="20"/>
      <c r="H678" s="19">
        <f>E678/0.04198</f>
        <v>20.724154359218673</v>
      </c>
      <c r="I678" s="32">
        <f>J678/100*4</f>
        <v>1.76</v>
      </c>
      <c r="J678" s="17">
        <v>44</v>
      </c>
      <c r="K678" s="16">
        <f>IF(J678&gt;1,J678-H678-I678,0)</f>
        <v>21.515845640781325</v>
      </c>
      <c r="L678" s="15">
        <v>42323</v>
      </c>
      <c r="M678" s="14"/>
      <c r="N678" s="29">
        <v>42808</v>
      </c>
      <c r="O678" s="12">
        <v>42808</v>
      </c>
      <c r="P678" s="11" t="s">
        <v>5227</v>
      </c>
      <c r="Q678" s="10"/>
      <c r="R678" s="10"/>
      <c r="S678" s="10"/>
      <c r="T678" s="10"/>
      <c r="U678" s="9">
        <v>6747638639</v>
      </c>
      <c r="V678" s="8"/>
      <c r="W678" s="7">
        <v>428</v>
      </c>
      <c r="X678" s="4"/>
      <c r="Y678" s="6">
        <v>44</v>
      </c>
      <c r="Z678" s="5">
        <f>IF(Y678&gt;0,Y678-J678,".")</f>
        <v>0</v>
      </c>
      <c r="AA678" s="4">
        <f>IF(J678=0,H678,0)</f>
        <v>0</v>
      </c>
      <c r="AB678" s="4">
        <f>IF(L678=0,H678,0)</f>
        <v>0</v>
      </c>
      <c r="AC678" s="4"/>
      <c r="AD678" s="3"/>
      <c r="AE678" s="2" t="str">
        <f ca="1">IF(AND(N678&gt;1,(N678+$AE$3+O678)&lt;$B$3),$B$3-N678+1111111,".")</f>
        <v>.</v>
      </c>
      <c r="AF678" s="1" t="str">
        <f>IF(A678&gt;1,"Y","N")</f>
        <v>Y</v>
      </c>
      <c r="AG678" s="1" t="str">
        <f>IF(L678&gt;1,"Y","N")</f>
        <v>Y</v>
      </c>
      <c r="AH678" s="1" t="str">
        <f>IF(N678&gt;1,"Y","N")</f>
        <v>Y</v>
      </c>
      <c r="AI678" s="1" t="str">
        <f>IF(O678&gt;1,"Y","N")</f>
        <v>Y</v>
      </c>
      <c r="AJ678" s="1" t="str">
        <f>CONCATENATE(AF678,AG678,D678,AH678,AI678)</f>
        <v>YYx107xYY</v>
      </c>
    </row>
    <row r="679" spans="1:50" s="1" customFormat="1" x14ac:dyDescent="0.25">
      <c r="A679" s="31">
        <v>42769</v>
      </c>
      <c r="B679" s="24" t="s">
        <v>4243</v>
      </c>
      <c r="C679" s="23" t="s">
        <v>4242</v>
      </c>
      <c r="D679" s="22" t="s">
        <v>4241</v>
      </c>
      <c r="E679" s="21">
        <v>0.77</v>
      </c>
      <c r="G679" s="20"/>
      <c r="H679" s="19">
        <f>E679/0.03878</f>
        <v>19.855595667870034</v>
      </c>
      <c r="I679" s="18">
        <f>J679/100*4</f>
        <v>1.76</v>
      </c>
      <c r="J679" s="17">
        <v>44</v>
      </c>
      <c r="K679" s="16">
        <f>IF(J679&gt;1,J679-H679-I679,0)</f>
        <v>22.384404332129964</v>
      </c>
      <c r="L679" s="15">
        <v>42788</v>
      </c>
      <c r="M679" s="14"/>
      <c r="N679" s="29">
        <v>42854</v>
      </c>
      <c r="O679" s="12">
        <v>42856</v>
      </c>
      <c r="P679" s="11" t="s">
        <v>4239</v>
      </c>
      <c r="Q679" s="10"/>
      <c r="R679" s="10"/>
      <c r="S679" s="10"/>
      <c r="T679" s="10"/>
      <c r="U679" s="9">
        <v>6795654123</v>
      </c>
      <c r="V679" s="8"/>
      <c r="W679" s="7">
        <v>657</v>
      </c>
      <c r="X679" s="4"/>
      <c r="Y679" s="6">
        <v>44</v>
      </c>
      <c r="Z679" s="5">
        <f>IF(Y679&gt;0,Y679-J679,".")</f>
        <v>0</v>
      </c>
      <c r="AA679" s="4">
        <f>IF(J679=0,H679,0)</f>
        <v>0</v>
      </c>
      <c r="AB679" s="4">
        <f>IF(L679=0,H679,0)</f>
        <v>0</v>
      </c>
      <c r="AC679" s="4"/>
      <c r="AD679" s="3"/>
      <c r="AE679" s="2" t="str">
        <f ca="1">IF(AND(N679&gt;1,(N679+$AE$3+O679)&lt;$B$3),$B$3-N679+1111111,".")</f>
        <v>.</v>
      </c>
      <c r="AF679" s="1" t="str">
        <f>IF(A679&gt;1,"Y","N")</f>
        <v>Y</v>
      </c>
      <c r="AG679" s="1" t="str">
        <f>IF(L679&gt;1,"Y","N")</f>
        <v>Y</v>
      </c>
      <c r="AH679" s="1" t="str">
        <f>IF(N679&gt;1,"Y","N")</f>
        <v>Y</v>
      </c>
      <c r="AI679" s="1" t="str">
        <f>IF(O679&gt;1,"Y","N")</f>
        <v>Y</v>
      </c>
      <c r="AJ679" s="1" t="str">
        <f>CONCATENATE(AF679,AG679,D679,AH679,AI679)</f>
        <v>YYx107xYY</v>
      </c>
    </row>
    <row r="680" spans="1:50" s="1" customFormat="1" x14ac:dyDescent="0.25">
      <c r="A680" s="28">
        <v>40565</v>
      </c>
      <c r="B680" s="27" t="s">
        <v>2091</v>
      </c>
      <c r="C680" s="23" t="s">
        <v>2090</v>
      </c>
      <c r="D680" s="22" t="s">
        <v>2089</v>
      </c>
      <c r="E680" s="21">
        <v>0.39900000000000002</v>
      </c>
      <c r="G680" s="20"/>
      <c r="H680" s="19">
        <f>E680/0.0543163</f>
        <v>7.3458611871574471</v>
      </c>
      <c r="I680" s="18">
        <f>J680/100*4</f>
        <v>1.76</v>
      </c>
      <c r="J680" s="17">
        <v>44</v>
      </c>
      <c r="K680" s="16">
        <f>IF(J680&gt;1,J680-H680-I680,0)</f>
        <v>34.894138812842556</v>
      </c>
      <c r="L680" s="15">
        <v>40589</v>
      </c>
      <c r="M680" s="14"/>
      <c r="N680" s="29">
        <v>42988</v>
      </c>
      <c r="O680" s="12">
        <v>42996</v>
      </c>
      <c r="P680" s="11" t="s">
        <v>2086</v>
      </c>
      <c r="Q680" s="10"/>
      <c r="R680" s="10"/>
      <c r="S680" s="10"/>
      <c r="T680" s="10"/>
      <c r="U680" s="9">
        <v>6907743618</v>
      </c>
      <c r="V680" s="8"/>
      <c r="W680" s="7">
        <v>1153</v>
      </c>
      <c r="X680" s="4"/>
      <c r="Y680" s="6">
        <v>44</v>
      </c>
      <c r="Z680" s="5">
        <f>IF(Y680&gt;0,Y680-J680,".")</f>
        <v>0</v>
      </c>
      <c r="AA680" s="4">
        <f>IF(J680=0,H680,0)</f>
        <v>0</v>
      </c>
      <c r="AB680" s="4">
        <f>IF(L680=0,H680,0)</f>
        <v>0</v>
      </c>
      <c r="AC680" s="4"/>
      <c r="AD680" s="3"/>
      <c r="AE680" s="2" t="str">
        <f ca="1">IF(AND(N680&gt;1,(N680+$AE$3+O680)&lt;$B$3),$B$3-N680+1111111,".")</f>
        <v>.</v>
      </c>
      <c r="AF680" s="1" t="str">
        <f>IF(A680&gt;1,"Y","N")</f>
        <v>Y</v>
      </c>
      <c r="AG680" s="1" t="str">
        <f>IF(L680&gt;1,"Y","N")</f>
        <v>Y</v>
      </c>
      <c r="AH680" s="1" t="str">
        <f>IF(N680&gt;1,"Y","N")</f>
        <v>Y</v>
      </c>
      <c r="AI680" s="1" t="str">
        <f>IF(O680&gt;1,"Y","N")</f>
        <v>Y</v>
      </c>
      <c r="AJ680" s="1" t="str">
        <f>CONCATENATE(AF680,AG680,D680,AH680,AI680)</f>
        <v>YYx344xYY</v>
      </c>
    </row>
    <row r="681" spans="1:50" s="1" customFormat="1" x14ac:dyDescent="0.25">
      <c r="A681" s="31">
        <v>42943</v>
      </c>
      <c r="B681" s="24"/>
      <c r="C681" s="23" t="s">
        <v>441</v>
      </c>
      <c r="D681" s="22" t="s">
        <v>440</v>
      </c>
      <c r="E681" s="21">
        <v>0.66</v>
      </c>
      <c r="G681" s="20"/>
      <c r="H681" s="19">
        <f>E681/0.04272</f>
        <v>15.449438202247192</v>
      </c>
      <c r="I681" s="18">
        <f>J681/100*4</f>
        <v>1.76</v>
      </c>
      <c r="J681" s="17">
        <v>44</v>
      </c>
      <c r="K681" s="16">
        <f>IF(J681&gt;1,J681-H681-I681,0)</f>
        <v>26.790561797752805</v>
      </c>
      <c r="L681" s="15">
        <v>42960</v>
      </c>
      <c r="M681" s="14"/>
      <c r="N681" s="29">
        <v>43023</v>
      </c>
      <c r="O681" s="12">
        <v>43024</v>
      </c>
      <c r="P681" s="11" t="s">
        <v>1479</v>
      </c>
      <c r="Q681" s="10"/>
      <c r="R681" s="10"/>
      <c r="S681" s="10"/>
      <c r="T681" s="10"/>
      <c r="U681" s="9">
        <v>6912074709</v>
      </c>
      <c r="V681" s="8"/>
      <c r="W681" s="7">
        <v>1249</v>
      </c>
      <c r="X681" s="4"/>
      <c r="Y681" s="6">
        <v>44</v>
      </c>
      <c r="Z681" s="5">
        <f>IF(Y681&gt;0,Y681-J681,".")</f>
        <v>0</v>
      </c>
      <c r="AA681" s="4">
        <f>IF(J681=0,H681,0)</f>
        <v>0</v>
      </c>
      <c r="AB681" s="4">
        <f>IF(L681=0,H681,0)</f>
        <v>0</v>
      </c>
      <c r="AC681" s="4"/>
      <c r="AD681" s="3"/>
      <c r="AE681" s="2" t="str">
        <f ca="1">IF(AND(N681&gt;1,(N681+$AE$3+O681)&lt;$B$3),$B$3-N681+1111111,".")</f>
        <v>.</v>
      </c>
      <c r="AF681" s="1" t="str">
        <f>IF(A681&gt;1,"Y","N")</f>
        <v>Y</v>
      </c>
      <c r="AG681" s="1" t="str">
        <f>IF(L681&gt;1,"Y","N")</f>
        <v>Y</v>
      </c>
      <c r="AH681" s="1" t="str">
        <f>IF(N681&gt;1,"Y","N")</f>
        <v>Y</v>
      </c>
      <c r="AI681" s="1" t="str">
        <f>IF(O681&gt;1,"Y","N")</f>
        <v>Y</v>
      </c>
      <c r="AJ681" s="1" t="str">
        <f>CONCATENATE(AF681,AG681,D681,AH681,AI681)</f>
        <v>YYx387xYY</v>
      </c>
    </row>
    <row r="682" spans="1:50" s="1" customFormat="1" x14ac:dyDescent="0.25">
      <c r="A682" s="31">
        <v>42586</v>
      </c>
      <c r="B682" s="24" t="s">
        <v>753</v>
      </c>
      <c r="C682" s="23" t="s">
        <v>752</v>
      </c>
      <c r="D682" s="22" t="s">
        <v>355</v>
      </c>
      <c r="E682" s="21">
        <v>0.56999999999999995</v>
      </c>
      <c r="G682" s="20"/>
      <c r="H682" s="19">
        <f>E682/0.04035</f>
        <v>14.12639405204461</v>
      </c>
      <c r="I682" s="18">
        <f>J682/100*4</f>
        <v>1.76</v>
      </c>
      <c r="J682" s="17">
        <v>44</v>
      </c>
      <c r="K682" s="16">
        <f>IF(J682&gt;1,J682-H682-I682,0)</f>
        <v>28.113605947955389</v>
      </c>
      <c r="L682" s="15">
        <v>42616</v>
      </c>
      <c r="M682" s="14"/>
      <c r="N682" s="29">
        <v>43067</v>
      </c>
      <c r="O682" s="12">
        <v>43067</v>
      </c>
      <c r="P682" s="11" t="s">
        <v>749</v>
      </c>
      <c r="Q682" s="10"/>
      <c r="R682" s="10"/>
      <c r="S682" s="10"/>
      <c r="T682" s="10"/>
      <c r="U682" s="9">
        <v>6916040577</v>
      </c>
      <c r="V682" s="8"/>
      <c r="W682" s="7">
        <v>1390</v>
      </c>
      <c r="X682" s="4"/>
      <c r="Y682" s="6">
        <v>44</v>
      </c>
      <c r="Z682" s="5">
        <f>IF(Y682&gt;0,Y682-J682,".")</f>
        <v>0</v>
      </c>
      <c r="AA682" s="4">
        <f>IF(J682=0,H682,0)</f>
        <v>0</v>
      </c>
      <c r="AB682" s="4">
        <f>IF(L682=0,H682,0)</f>
        <v>0</v>
      </c>
      <c r="AC682" s="4"/>
      <c r="AD682" s="3"/>
      <c r="AE682" s="2" t="str">
        <f ca="1">IF(AND(N682&gt;1,(N682+$AE$3+O682)&lt;$B$3),$B$3-N682+1111111,".")</f>
        <v>.</v>
      </c>
      <c r="AF682" s="1" t="str">
        <f>IF(A682&gt;1,"Y","N")</f>
        <v>Y</v>
      </c>
      <c r="AG682" s="1" t="str">
        <f>IF(L682&gt;1,"Y","N")</f>
        <v>Y</v>
      </c>
      <c r="AH682" s="1" t="str">
        <f>IF(N682&gt;1,"Y","N")</f>
        <v>Y</v>
      </c>
      <c r="AI682" s="1" t="str">
        <f>IF(O682&gt;1,"Y","N")</f>
        <v>Y</v>
      </c>
      <c r="AJ682" s="1" t="str">
        <f>CONCATENATE(AF682,AG682,D682,AH682,AI682)</f>
        <v>YYx143xYY</v>
      </c>
    </row>
    <row r="683" spans="1:50" s="1" customFormat="1" x14ac:dyDescent="0.25">
      <c r="A683" s="31">
        <v>42401</v>
      </c>
      <c r="B683" s="24"/>
      <c r="C683" s="23" t="s">
        <v>441</v>
      </c>
      <c r="D683" s="22" t="s">
        <v>440</v>
      </c>
      <c r="E683" s="21">
        <v>0.64</v>
      </c>
      <c r="G683" s="20"/>
      <c r="H683" s="19">
        <f>E683/0.040475</f>
        <v>15.812229771463867</v>
      </c>
      <c r="I683" s="32">
        <f>J683/100*4</f>
        <v>1.8</v>
      </c>
      <c r="J683" s="17">
        <v>45</v>
      </c>
      <c r="K683" s="16">
        <f>IF(J683&gt;1,J683-H683-I683,0)</f>
        <v>27.38777022853613</v>
      </c>
      <c r="L683" s="15">
        <v>42441</v>
      </c>
      <c r="M683" s="14"/>
      <c r="N683" s="29">
        <v>42741</v>
      </c>
      <c r="O683" s="12">
        <v>42741</v>
      </c>
      <c r="P683" s="11" t="s">
        <v>6901</v>
      </c>
      <c r="Q683" s="10"/>
      <c r="R683" s="10"/>
      <c r="S683" s="10"/>
      <c r="T683" s="10"/>
      <c r="U683" s="9"/>
      <c r="V683" s="8"/>
      <c r="W683" s="7">
        <v>43</v>
      </c>
      <c r="X683" s="4"/>
      <c r="Y683" s="6">
        <v>45</v>
      </c>
      <c r="Z683" s="5">
        <f>IF(Y683&gt;0,Y683-J683,".")</f>
        <v>0</v>
      </c>
      <c r="AA683" s="4">
        <f>IF(J683=0,H683,0)</f>
        <v>0</v>
      </c>
      <c r="AB683" s="4">
        <f>IF(L683=0,H683,0)</f>
        <v>0</v>
      </c>
      <c r="AC683" s="4"/>
      <c r="AD683" s="3"/>
      <c r="AE683" s="2" t="str">
        <f ca="1">IF(AND(N683&gt;1,(N683+$AE$3+O683)&lt;$B$3),$B$3-N683+1111111,".")</f>
        <v>.</v>
      </c>
      <c r="AF683" s="1" t="str">
        <f>IF(A683&gt;1,"Y","N")</f>
        <v>Y</v>
      </c>
      <c r="AG683" s="1" t="str">
        <f>IF(L683&gt;1,"Y","N")</f>
        <v>Y</v>
      </c>
      <c r="AH683" s="1" t="str">
        <f>IF(N683&gt;1,"Y","N")</f>
        <v>Y</v>
      </c>
      <c r="AI683" s="1" t="str">
        <f>IF(O683&gt;1,"Y","N")</f>
        <v>Y</v>
      </c>
      <c r="AJ683" s="1" t="str">
        <f>CONCATENATE(AF683,AG683,D683,AH683,AI683)</f>
        <v>YYx387xYY</v>
      </c>
      <c r="AU683"/>
      <c r="AV683"/>
      <c r="AW683"/>
      <c r="AX683"/>
    </row>
    <row r="684" spans="1:50" s="1" customFormat="1" x14ac:dyDescent="0.25">
      <c r="A684" s="31">
        <v>42401</v>
      </c>
      <c r="B684" s="24"/>
      <c r="C684" s="23" t="s">
        <v>441</v>
      </c>
      <c r="D684" s="22" t="s">
        <v>440</v>
      </c>
      <c r="E684" s="21">
        <v>0.64</v>
      </c>
      <c r="G684" s="20"/>
      <c r="H684" s="19">
        <f>E684/0.040475</f>
        <v>15.812229771463867</v>
      </c>
      <c r="I684" s="32">
        <f>J684/100*4</f>
        <v>1.8</v>
      </c>
      <c r="J684" s="17">
        <v>45</v>
      </c>
      <c r="K684" s="16">
        <f>IF(J684&gt;1,J684-H684-I684,0)</f>
        <v>27.38777022853613</v>
      </c>
      <c r="L684" s="15">
        <v>42441</v>
      </c>
      <c r="M684" s="14"/>
      <c r="N684" s="29">
        <v>42742</v>
      </c>
      <c r="O684" s="12">
        <v>42743</v>
      </c>
      <c r="P684" s="11" t="s">
        <v>6885</v>
      </c>
      <c r="Q684" s="10"/>
      <c r="R684" s="10"/>
      <c r="S684" s="10"/>
      <c r="T684" s="10"/>
      <c r="U684" s="9"/>
      <c r="V684" s="8"/>
      <c r="W684" s="7">
        <v>49</v>
      </c>
      <c r="X684" s="4"/>
      <c r="Y684" s="6">
        <v>45</v>
      </c>
      <c r="Z684" s="5">
        <f>IF(Y684&gt;0,Y684-J684,".")</f>
        <v>0</v>
      </c>
      <c r="AA684" s="4">
        <f>IF(J684=0,H684,0)</f>
        <v>0</v>
      </c>
      <c r="AB684" s="4">
        <f>IF(L684=0,H684,0)</f>
        <v>0</v>
      </c>
      <c r="AC684" s="4"/>
      <c r="AD684" s="3"/>
      <c r="AE684" s="2" t="str">
        <f ca="1">IF(AND(N684&gt;1,(N684+$AE$3+O684)&lt;$B$3),$B$3-N684+1111111,".")</f>
        <v>.</v>
      </c>
      <c r="AF684" s="1" t="str">
        <f>IF(A684&gt;1,"Y","N")</f>
        <v>Y</v>
      </c>
      <c r="AG684" s="1" t="str">
        <f>IF(L684&gt;1,"Y","N")</f>
        <v>Y</v>
      </c>
      <c r="AH684" s="1" t="str">
        <f>IF(N684&gt;1,"Y","N")</f>
        <v>Y</v>
      </c>
      <c r="AI684" s="1" t="str">
        <f>IF(O684&gt;1,"Y","N")</f>
        <v>Y</v>
      </c>
      <c r="AJ684" s="1" t="str">
        <f>CONCATENATE(AF684,AG684,D684,AH684,AI684)</f>
        <v>YYx387xYY</v>
      </c>
    </row>
    <row r="685" spans="1:50" s="1" customFormat="1" x14ac:dyDescent="0.25">
      <c r="A685" s="31">
        <v>42742</v>
      </c>
      <c r="B685" s="24"/>
      <c r="C685" s="23" t="s">
        <v>441</v>
      </c>
      <c r="D685" s="22" t="s">
        <v>440</v>
      </c>
      <c r="E685" s="21">
        <v>0.91900000000000004</v>
      </c>
      <c r="G685" s="20"/>
      <c r="H685" s="19">
        <f>E685/0.03821</f>
        <v>24.051295472389427</v>
      </c>
      <c r="I685" s="18">
        <f>J685/100*4</f>
        <v>1.8</v>
      </c>
      <c r="J685" s="17">
        <v>45</v>
      </c>
      <c r="K685" s="16">
        <f>IF(J685&gt;1,J685-H685-I685,0)</f>
        <v>19.148704527610573</v>
      </c>
      <c r="L685" s="15">
        <v>42768</v>
      </c>
      <c r="M685" s="14"/>
      <c r="N685" s="29">
        <v>42748</v>
      </c>
      <c r="O685" s="12">
        <v>42748</v>
      </c>
      <c r="P685" s="11" t="s">
        <v>6647</v>
      </c>
      <c r="Q685" s="10"/>
      <c r="R685" s="10"/>
      <c r="S685" s="10"/>
      <c r="T685" s="10"/>
      <c r="U685" s="9"/>
      <c r="V685" s="8"/>
      <c r="W685" s="7">
        <v>93</v>
      </c>
      <c r="X685" s="4"/>
      <c r="Y685" s="6">
        <v>45</v>
      </c>
      <c r="Z685" s="5">
        <f>IF(Y685&gt;0,Y685-J685,".")</f>
        <v>0</v>
      </c>
      <c r="AA685" s="4">
        <f>IF(J685=0,H685,0)</f>
        <v>0</v>
      </c>
      <c r="AB685" s="4">
        <f>IF(L685=0,H685,0)</f>
        <v>0</v>
      </c>
      <c r="AC685" s="4"/>
      <c r="AD685" s="3"/>
      <c r="AE685" s="2" t="str">
        <f ca="1">IF(AND(N685&gt;1,(N685+$AE$3+O685)&lt;$B$3),$B$3-N685+1111111,".")</f>
        <v>.</v>
      </c>
      <c r="AF685" s="1" t="str">
        <f>IF(A685&gt;1,"Y","N")</f>
        <v>Y</v>
      </c>
      <c r="AG685" s="1" t="str">
        <f>IF(L685&gt;1,"Y","N")</f>
        <v>Y</v>
      </c>
      <c r="AH685" s="1" t="str">
        <f>IF(N685&gt;1,"Y","N")</f>
        <v>Y</v>
      </c>
      <c r="AI685" s="1" t="str">
        <f>IF(O685&gt;1,"Y","N")</f>
        <v>Y</v>
      </c>
      <c r="AJ685" s="1" t="str">
        <f>CONCATENATE(AF685,AG685,D685,AH685,AI685)</f>
        <v>YYx387xYY</v>
      </c>
    </row>
    <row r="686" spans="1:50" s="1" customFormat="1" x14ac:dyDescent="0.25">
      <c r="A686" s="31">
        <v>42721</v>
      </c>
      <c r="B686" t="s">
        <v>717</v>
      </c>
      <c r="C686" s="23" t="s">
        <v>716</v>
      </c>
      <c r="D686" s="22" t="s">
        <v>715</v>
      </c>
      <c r="E686" s="21">
        <v>0.76600000000000001</v>
      </c>
      <c r="G686" s="20"/>
      <c r="H686" s="19">
        <f>E686/0.03864</f>
        <v>19.824016563146998</v>
      </c>
      <c r="I686" s="18">
        <f>J686/100*4</f>
        <v>1.8</v>
      </c>
      <c r="J686" s="17">
        <v>45</v>
      </c>
      <c r="K686" s="16">
        <f>IF(J686&gt;1,J686-H686-I686,0)</f>
        <v>23.375983436853002</v>
      </c>
      <c r="L686" s="15">
        <v>42735</v>
      </c>
      <c r="M686" s="14"/>
      <c r="N686" s="29">
        <v>42752</v>
      </c>
      <c r="O686" s="12">
        <v>42754</v>
      </c>
      <c r="P686" s="11" t="s">
        <v>6545</v>
      </c>
      <c r="Q686" s="10"/>
      <c r="R686" s="10"/>
      <c r="S686" s="10"/>
      <c r="T686" s="10"/>
      <c r="U686" s="9">
        <v>6680639371</v>
      </c>
      <c r="V686" s="8"/>
      <c r="W686" s="7">
        <v>124</v>
      </c>
      <c r="X686" s="4"/>
      <c r="Y686" s="6">
        <v>45</v>
      </c>
      <c r="Z686" s="5">
        <f>IF(Y686&gt;0,Y686-J686,".")</f>
        <v>0</v>
      </c>
      <c r="AA686" s="4">
        <f>IF(J686=0,H686,0)</f>
        <v>0</v>
      </c>
      <c r="AB686" s="4">
        <f>IF(L686=0,H686,0)</f>
        <v>0</v>
      </c>
      <c r="AC686" s="4"/>
      <c r="AD686" s="3"/>
      <c r="AE686" s="2" t="str">
        <f ca="1">IF(AND(N686&gt;1,(N686+$AE$3+O686)&lt;$B$3),$B$3-N686+1111111,".")</f>
        <v>.</v>
      </c>
      <c r="AF686" s="1" t="str">
        <f>IF(A686&gt;1,"Y","N")</f>
        <v>Y</v>
      </c>
      <c r="AG686" s="1" t="str">
        <f>IF(L686&gt;1,"Y","N")</f>
        <v>Y</v>
      </c>
      <c r="AH686" s="1" t="str">
        <f>IF(N686&gt;1,"Y","N")</f>
        <v>Y</v>
      </c>
      <c r="AI686" s="1" t="str">
        <f>IF(O686&gt;1,"Y","N")</f>
        <v>Y</v>
      </c>
      <c r="AJ686" s="1" t="str">
        <f>CONCATENATE(AF686,AG686,D686,AH686,AI686)</f>
        <v>YYx94xYY</v>
      </c>
    </row>
    <row r="687" spans="1:50" s="1" customFormat="1" x14ac:dyDescent="0.25">
      <c r="A687" s="31">
        <v>42721</v>
      </c>
      <c r="B687" s="24"/>
      <c r="C687" s="23" t="s">
        <v>716</v>
      </c>
      <c r="D687" s="22" t="s">
        <v>715</v>
      </c>
      <c r="E687" s="21">
        <v>0.76600000000000001</v>
      </c>
      <c r="G687" s="20"/>
      <c r="H687" s="19">
        <f>E687/0.03864</f>
        <v>19.824016563146998</v>
      </c>
      <c r="I687" s="18">
        <f>J687/100*4</f>
        <v>1.8</v>
      </c>
      <c r="J687" s="17">
        <v>45</v>
      </c>
      <c r="K687" s="16">
        <f>IF(J687&gt;1,J687-H687-I687,0)</f>
        <v>23.375983436853002</v>
      </c>
      <c r="L687" s="15">
        <v>42735</v>
      </c>
      <c r="M687" s="14"/>
      <c r="N687" s="29">
        <v>42755</v>
      </c>
      <c r="O687" s="12">
        <v>42757</v>
      </c>
      <c r="P687" s="11" t="s">
        <v>6485</v>
      </c>
      <c r="Q687" s="10"/>
      <c r="R687" s="10"/>
      <c r="S687" s="10"/>
      <c r="T687" s="10"/>
      <c r="U687" s="9">
        <v>6680639371</v>
      </c>
      <c r="V687" s="8"/>
      <c r="W687" s="7">
        <v>137</v>
      </c>
      <c r="X687" s="4"/>
      <c r="Y687" s="6">
        <v>45</v>
      </c>
      <c r="Z687" s="5">
        <f>IF(Y687&gt;0,Y687-J687,".")</f>
        <v>0</v>
      </c>
      <c r="AA687" s="4">
        <f>IF(J687=0,H687,0)</f>
        <v>0</v>
      </c>
      <c r="AB687" s="4">
        <f>IF(L687=0,H687,0)</f>
        <v>0</v>
      </c>
      <c r="AC687" s="4"/>
      <c r="AD687" s="3"/>
      <c r="AE687" s="2" t="str">
        <f ca="1">IF(AND(N687&gt;1,(N687+$AE$3+O687)&lt;$B$3),$B$3-N687+1111111,".")</f>
        <v>.</v>
      </c>
      <c r="AF687" s="1" t="str">
        <f>IF(A687&gt;1,"Y","N")</f>
        <v>Y</v>
      </c>
      <c r="AG687" s="1" t="str">
        <f>IF(L687&gt;1,"Y","N")</f>
        <v>Y</v>
      </c>
      <c r="AH687" s="1" t="str">
        <f>IF(N687&gt;1,"Y","N")</f>
        <v>Y</v>
      </c>
      <c r="AI687" s="1" t="str">
        <f>IF(O687&gt;1,"Y","N")</f>
        <v>Y</v>
      </c>
      <c r="AJ687" s="1" t="str">
        <f>CONCATENATE(AF687,AG687,D687,AH687,AI687)</f>
        <v>YYx94xYY</v>
      </c>
    </row>
    <row r="688" spans="1:50" s="1" customFormat="1" x14ac:dyDescent="0.25">
      <c r="A688" s="31">
        <v>42368</v>
      </c>
      <c r="B688" s="24"/>
      <c r="C688" s="23" t="s">
        <v>50</v>
      </c>
      <c r="D688" s="22" t="s">
        <v>49</v>
      </c>
      <c r="E688" s="21">
        <v>0.72199999999999998</v>
      </c>
      <c r="G688" s="20"/>
      <c r="H688" s="19">
        <f>E688/0.04032</f>
        <v>17.906746031746032</v>
      </c>
      <c r="I688" s="32">
        <f>J688/100*4</f>
        <v>1.8</v>
      </c>
      <c r="J688" s="17">
        <v>45</v>
      </c>
      <c r="K688" s="16">
        <f>IF(J688&gt;1,J688-H688-I688,0)</f>
        <v>25.293253968253968</v>
      </c>
      <c r="L688" s="15">
        <v>42401</v>
      </c>
      <c r="M688" s="14"/>
      <c r="N688" s="29">
        <v>42760</v>
      </c>
      <c r="O688" s="12">
        <v>42760</v>
      </c>
      <c r="P688" s="11" t="s">
        <v>6400</v>
      </c>
      <c r="Q688" s="10"/>
      <c r="R688" s="10"/>
      <c r="S688" s="10"/>
      <c r="T688" s="10"/>
      <c r="U688" s="9"/>
      <c r="V688" s="8"/>
      <c r="W688" s="7">
        <v>158</v>
      </c>
      <c r="X688" s="4"/>
      <c r="Y688" s="6">
        <v>45</v>
      </c>
      <c r="Z688" s="5">
        <f>IF(Y688&gt;0,Y688-J688,".")</f>
        <v>0</v>
      </c>
      <c r="AA688" s="4">
        <f>IF(J688=0,H688,0)</f>
        <v>0</v>
      </c>
      <c r="AB688" s="4">
        <f>IF(L688=0,H688,0)</f>
        <v>0</v>
      </c>
      <c r="AC688" s="4"/>
      <c r="AD688" s="3"/>
      <c r="AE688" s="2" t="str">
        <f ca="1">IF(AND(N688&gt;1,(N688+$AE$3+O688)&lt;$B$3),$B$3-N688+1111111,".")</f>
        <v>.</v>
      </c>
      <c r="AF688" s="1" t="str">
        <f>IF(A688&gt;1,"Y","N")</f>
        <v>Y</v>
      </c>
      <c r="AG688" s="1" t="str">
        <f>IF(L688&gt;1,"Y","N")</f>
        <v>Y</v>
      </c>
      <c r="AH688" s="1" t="str">
        <f>IF(N688&gt;1,"Y","N")</f>
        <v>Y</v>
      </c>
      <c r="AI688" s="1" t="str">
        <f>IF(O688&gt;1,"Y","N")</f>
        <v>Y</v>
      </c>
      <c r="AJ688" s="1" t="str">
        <f>CONCATENATE(AF688,AG688,D688,AH688,AI688)</f>
        <v>YYx182xYY</v>
      </c>
    </row>
    <row r="689" spans="1:36" s="1" customFormat="1" x14ac:dyDescent="0.25">
      <c r="A689" s="31">
        <v>42368</v>
      </c>
      <c r="B689" s="24"/>
      <c r="C689" s="23" t="s">
        <v>50</v>
      </c>
      <c r="D689" s="22" t="s">
        <v>49</v>
      </c>
      <c r="E689" s="21">
        <v>0.72199999999999998</v>
      </c>
      <c r="G689" s="20"/>
      <c r="H689" s="19">
        <f>E689/0.04032</f>
        <v>17.906746031746032</v>
      </c>
      <c r="I689" s="32">
        <f>J689/100*4</f>
        <v>1.8</v>
      </c>
      <c r="J689" s="17">
        <v>45</v>
      </c>
      <c r="K689" s="16">
        <f>IF(J689&gt;1,J689-H689-I689,0)</f>
        <v>25.293253968253968</v>
      </c>
      <c r="L689" s="15">
        <v>42401</v>
      </c>
      <c r="M689" s="14"/>
      <c r="N689" s="29">
        <v>42780</v>
      </c>
      <c r="O689" s="12">
        <v>42780</v>
      </c>
      <c r="P689" s="11" t="s">
        <v>5600</v>
      </c>
      <c r="Q689" s="10"/>
      <c r="R689" s="10"/>
      <c r="S689" s="10"/>
      <c r="T689" s="10"/>
      <c r="U689" s="9"/>
      <c r="V689" s="8"/>
      <c r="W689" s="7">
        <v>263</v>
      </c>
      <c r="X689" s="4"/>
      <c r="Y689" s="6">
        <v>45</v>
      </c>
      <c r="Z689" s="5">
        <f>IF(Y689&gt;0,Y689-J689,".")</f>
        <v>0</v>
      </c>
      <c r="AA689" s="4">
        <f>IF(J689=0,H689,0)</f>
        <v>0</v>
      </c>
      <c r="AB689" s="4">
        <f>IF(L689=0,H689,0)</f>
        <v>0</v>
      </c>
      <c r="AC689" s="4"/>
      <c r="AD689" s="3"/>
      <c r="AE689" s="2" t="str">
        <f ca="1">IF(AND(N689&gt;1,(N689+$AE$3+O689)&lt;$B$3),$B$3-N689+1111111,".")</f>
        <v>.</v>
      </c>
      <c r="AF689" s="1" t="str">
        <f>IF(A689&gt;1,"Y","N")</f>
        <v>Y</v>
      </c>
      <c r="AG689" s="1" t="str">
        <f>IF(L689&gt;1,"Y","N")</f>
        <v>Y</v>
      </c>
      <c r="AH689" s="1" t="str">
        <f>IF(N689&gt;1,"Y","N")</f>
        <v>Y</v>
      </c>
      <c r="AI689" s="1" t="str">
        <f>IF(O689&gt;1,"Y","N")</f>
        <v>Y</v>
      </c>
      <c r="AJ689" s="1" t="str">
        <f>CONCATENATE(AF689,AG689,D689,AH689,AI689)</f>
        <v>YYx182xYY</v>
      </c>
    </row>
    <row r="690" spans="1:36" s="1" customFormat="1" x14ac:dyDescent="0.25">
      <c r="A690" s="28">
        <v>41729</v>
      </c>
      <c r="B690" s="27" t="s">
        <v>4784</v>
      </c>
      <c r="C690" s="23" t="s">
        <v>721</v>
      </c>
      <c r="D690" s="22" t="s">
        <v>720</v>
      </c>
      <c r="E690" s="21">
        <v>0.46300000000000002</v>
      </c>
      <c r="G690" s="20"/>
      <c r="H690" s="19">
        <f>E690/0.0481227</f>
        <v>9.6212390410346895</v>
      </c>
      <c r="I690" s="18">
        <f>J690/100*4</f>
        <v>1.8</v>
      </c>
      <c r="J690" s="17">
        <v>45</v>
      </c>
      <c r="K690" s="16">
        <f>IF(J690&gt;1,J690-H690-I690,0)</f>
        <v>33.578760958965312</v>
      </c>
      <c r="L690" s="15">
        <v>41754</v>
      </c>
      <c r="M690" s="14"/>
      <c r="N690" s="29">
        <v>42780</v>
      </c>
      <c r="O690" s="12">
        <v>42781</v>
      </c>
      <c r="P690" s="11" t="s">
        <v>5951</v>
      </c>
      <c r="Q690" s="10"/>
      <c r="R690" s="10"/>
      <c r="S690" s="10"/>
      <c r="T690" s="10"/>
      <c r="U690" s="9"/>
      <c r="V690" s="8"/>
      <c r="W690" s="7">
        <v>268</v>
      </c>
      <c r="X690" s="4"/>
      <c r="Y690" s="6">
        <v>45</v>
      </c>
      <c r="Z690" s="5">
        <f>IF(Y690&gt;0,Y690-J690,".")</f>
        <v>0</v>
      </c>
      <c r="AA690" s="4">
        <f>IF(J690=0,H690,0)</f>
        <v>0</v>
      </c>
      <c r="AB690" s="4">
        <f>IF(L690=0,H690,0)</f>
        <v>0</v>
      </c>
      <c r="AC690" s="4"/>
      <c r="AD690" s="3"/>
      <c r="AE690" s="2" t="str">
        <f ca="1">IF(AND(N690&gt;1,(N690+$AE$3+O690)&lt;$B$3),$B$3-N690+1111111,".")</f>
        <v>.</v>
      </c>
      <c r="AF690" s="1" t="str">
        <f>IF(A690&gt;1,"Y","N")</f>
        <v>Y</v>
      </c>
      <c r="AG690" s="1" t="str">
        <f>IF(L690&gt;1,"Y","N")</f>
        <v>Y</v>
      </c>
      <c r="AH690" s="1" t="str">
        <f>IF(N690&gt;1,"Y","N")</f>
        <v>Y</v>
      </c>
      <c r="AI690" s="1" t="str">
        <f>IF(O690&gt;1,"Y","N")</f>
        <v>Y</v>
      </c>
      <c r="AJ690" s="1" t="str">
        <f>CONCATENATE(AF690,AG690,D690,AH690,AI690)</f>
        <v>YYx144xYY</v>
      </c>
    </row>
    <row r="691" spans="1:36" s="1" customFormat="1" x14ac:dyDescent="0.25">
      <c r="A691" s="31">
        <v>42703</v>
      </c>
      <c r="B691" s="24"/>
      <c r="C691" s="23" t="s">
        <v>1685</v>
      </c>
      <c r="D691" s="22" t="s">
        <v>1684</v>
      </c>
      <c r="E691" s="21">
        <v>0.501</v>
      </c>
      <c r="G691" s="20"/>
      <c r="H691" s="19">
        <f>E691/0.0391</f>
        <v>12.813299232736572</v>
      </c>
      <c r="I691" s="18">
        <f>J691/100*4</f>
        <v>1.2</v>
      </c>
      <c r="J691" s="17">
        <v>30</v>
      </c>
      <c r="K691" s="16">
        <f>IF(J691&gt;1,J691-H691-I691,0)</f>
        <v>15.986700767263429</v>
      </c>
      <c r="L691" s="15">
        <v>42755</v>
      </c>
      <c r="M691" s="14"/>
      <c r="N691" s="29">
        <v>42790</v>
      </c>
      <c r="O691" s="12">
        <v>42792</v>
      </c>
      <c r="P691" s="11" t="s">
        <v>5699</v>
      </c>
      <c r="Q691" s="10" t="s">
        <v>5698</v>
      </c>
      <c r="R691" s="10" t="s">
        <v>5697</v>
      </c>
      <c r="S691" s="10" t="s">
        <v>2122</v>
      </c>
      <c r="T691" s="10"/>
      <c r="U691" s="9" t="s">
        <v>5696</v>
      </c>
      <c r="V691" s="8"/>
      <c r="W691" s="7">
        <v>322</v>
      </c>
      <c r="X691" s="4"/>
      <c r="Y691" s="6">
        <v>45</v>
      </c>
      <c r="Z691" s="5">
        <f>IF(Y691&gt;0,Y691-J691,".")</f>
        <v>15</v>
      </c>
      <c r="AA691" s="4">
        <f>IF(J691=0,H691,0)</f>
        <v>0</v>
      </c>
      <c r="AB691" s="4">
        <f>IF(L691=0,H691,0)</f>
        <v>0</v>
      </c>
      <c r="AC691" s="4"/>
      <c r="AD691" s="3"/>
      <c r="AE691" s="2" t="str">
        <f ca="1">IF(AND(N691&gt;1,(N691+$AE$3+O691)&lt;$B$3),$B$3-N691+1111111,".")</f>
        <v>.</v>
      </c>
      <c r="AF691" s="1" t="str">
        <f>IF(A691&gt;1,"Y","N")</f>
        <v>Y</v>
      </c>
      <c r="AG691" s="1" t="str">
        <f>IF(L691&gt;1,"Y","N")</f>
        <v>Y</v>
      </c>
      <c r="AH691" s="1" t="str">
        <f>IF(N691&gt;1,"Y","N")</f>
        <v>Y</v>
      </c>
      <c r="AI691" s="1" t="str">
        <f>IF(O691&gt;1,"Y","N")</f>
        <v>Y</v>
      </c>
      <c r="AJ691" s="1" t="str">
        <f>CONCATENATE(AF691,AG691,D691,AH691,AI691)</f>
        <v>YYx155xYY</v>
      </c>
    </row>
    <row r="692" spans="1:36" s="1" customFormat="1" x14ac:dyDescent="0.25">
      <c r="A692" s="28">
        <v>41729</v>
      </c>
      <c r="B692" s="27" t="s">
        <v>4784</v>
      </c>
      <c r="C692" s="23" t="s">
        <v>721</v>
      </c>
      <c r="D692" s="22" t="s">
        <v>720</v>
      </c>
      <c r="E692" s="21">
        <v>0.46300000000000002</v>
      </c>
      <c r="G692" s="20"/>
      <c r="H692" s="19">
        <f>E692/0.0481227</f>
        <v>9.6212390410346895</v>
      </c>
      <c r="I692" s="18">
        <f>J692/100*4</f>
        <v>1.8</v>
      </c>
      <c r="J692" s="17">
        <v>45</v>
      </c>
      <c r="K692" s="16">
        <f>IF(J692&gt;1,J692-H692-I692,0)</f>
        <v>33.578760958965312</v>
      </c>
      <c r="L692" s="15">
        <v>41754</v>
      </c>
      <c r="M692" s="14"/>
      <c r="N692" s="29">
        <v>42804</v>
      </c>
      <c r="O692" s="12">
        <v>42810</v>
      </c>
      <c r="P692" s="11" t="s">
        <v>5358</v>
      </c>
      <c r="Q692" s="10"/>
      <c r="R692" s="10"/>
      <c r="S692" s="10"/>
      <c r="T692" s="10"/>
      <c r="U692" s="9">
        <v>6740434533</v>
      </c>
      <c r="V692" s="8"/>
      <c r="W692" s="7">
        <v>436</v>
      </c>
      <c r="X692" s="4"/>
      <c r="Y692" s="6">
        <v>45</v>
      </c>
      <c r="Z692" s="5">
        <f>IF(Y692&gt;0,Y692-J692,".")</f>
        <v>0</v>
      </c>
      <c r="AA692" s="4">
        <f>IF(J692=0,H692,0)</f>
        <v>0</v>
      </c>
      <c r="AB692" s="4">
        <f>IF(L692=0,H692,0)</f>
        <v>0</v>
      </c>
      <c r="AC692" s="4"/>
      <c r="AD692" s="3"/>
      <c r="AE692" s="2" t="str">
        <f ca="1">IF(AND(N692&gt;1,(N692+$AE$3+O692)&lt;$B$3),$B$3-N692+1111111,".")</f>
        <v>.</v>
      </c>
      <c r="AF692" s="1" t="str">
        <f>IF(A692&gt;1,"Y","N")</f>
        <v>Y</v>
      </c>
      <c r="AG692" s="1" t="str">
        <f>IF(L692&gt;1,"Y","N")</f>
        <v>Y</v>
      </c>
      <c r="AH692" s="1" t="str">
        <f>IF(N692&gt;1,"Y","N")</f>
        <v>Y</v>
      </c>
      <c r="AI692" s="1" t="str">
        <f>IF(O692&gt;1,"Y","N")</f>
        <v>Y</v>
      </c>
      <c r="AJ692" s="1" t="str">
        <f>CONCATENATE(AF692,AG692,D692,AH692,AI692)</f>
        <v>YYx144xYY</v>
      </c>
    </row>
    <row r="693" spans="1:36" s="1" customFormat="1" x14ac:dyDescent="0.25">
      <c r="A693" s="31">
        <v>42769</v>
      </c>
      <c r="B693" s="24" t="s">
        <v>5160</v>
      </c>
      <c r="C693" s="23" t="s">
        <v>699</v>
      </c>
      <c r="D693" s="22" t="s">
        <v>698</v>
      </c>
      <c r="E693" s="21">
        <v>0.53300000000000003</v>
      </c>
      <c r="G693" s="20"/>
      <c r="H693" s="19">
        <f>E693/0.03878</f>
        <v>13.744198040226921</v>
      </c>
      <c r="I693" s="18">
        <f>J693/100*4</f>
        <v>1.2</v>
      </c>
      <c r="J693" s="17">
        <v>30</v>
      </c>
      <c r="K693" s="16">
        <f>IF(J693&gt;1,J693-H693-I693,0)</f>
        <v>15.055801959773081</v>
      </c>
      <c r="L693" s="15">
        <v>42797</v>
      </c>
      <c r="M693" s="14"/>
      <c r="N693" s="29">
        <v>42812</v>
      </c>
      <c r="O693" s="12">
        <v>42813</v>
      </c>
      <c r="P693" s="11" t="s">
        <v>5159</v>
      </c>
      <c r="Q693" s="10" t="s">
        <v>5158</v>
      </c>
      <c r="R693" s="10" t="s">
        <v>5157</v>
      </c>
      <c r="S693" s="10" t="s">
        <v>5156</v>
      </c>
      <c r="T693" s="10"/>
      <c r="U693" s="9">
        <v>6751170630</v>
      </c>
      <c r="V693" s="8"/>
      <c r="W693" s="7">
        <v>448</v>
      </c>
      <c r="X693" s="4"/>
      <c r="Y693" s="6">
        <v>45</v>
      </c>
      <c r="Z693" s="5">
        <f>IF(Y693&gt;0,Y693-J693,".")</f>
        <v>15</v>
      </c>
      <c r="AA693" s="4">
        <f>IF(J693=0,H693,0)</f>
        <v>0</v>
      </c>
      <c r="AB693" s="4">
        <f>IF(L693=0,H693,0)</f>
        <v>0</v>
      </c>
      <c r="AC693" s="4"/>
      <c r="AD693" s="3"/>
      <c r="AE693" s="2" t="str">
        <f ca="1">IF(AND(N693&gt;1,(N693+$AE$3+O693)&lt;$B$3),$B$3-N693+1111111,".")</f>
        <v>.</v>
      </c>
      <c r="AF693" s="1" t="str">
        <f>IF(A693&gt;1,"Y","N")</f>
        <v>Y</v>
      </c>
      <c r="AG693" s="1" t="str">
        <f>IF(L693&gt;1,"Y","N")</f>
        <v>Y</v>
      </c>
      <c r="AH693" s="1" t="str">
        <f>IF(N693&gt;1,"Y","N")</f>
        <v>Y</v>
      </c>
      <c r="AI693" s="1" t="str">
        <f>IF(O693&gt;1,"Y","N")</f>
        <v>Y</v>
      </c>
      <c r="AJ693" s="1" t="str">
        <f>CONCATENATE(AF693,AG693,D693,AH693,AI693)</f>
        <v>YYx177xYY</v>
      </c>
    </row>
    <row r="694" spans="1:36" s="1" customFormat="1" x14ac:dyDescent="0.25">
      <c r="A694" s="31">
        <v>42703</v>
      </c>
      <c r="B694" s="24"/>
      <c r="C694" s="23" t="s">
        <v>1685</v>
      </c>
      <c r="D694" s="22" t="s">
        <v>1684</v>
      </c>
      <c r="E694" s="21">
        <v>0.501</v>
      </c>
      <c r="G694" s="20"/>
      <c r="H694" s="19">
        <f>E694/0.0391</f>
        <v>12.813299232736572</v>
      </c>
      <c r="I694" s="18">
        <f>J694/100*4</f>
        <v>1.2</v>
      </c>
      <c r="J694" s="17">
        <v>30</v>
      </c>
      <c r="K694" s="16">
        <f>IF(J694&gt;1,J694-H694-I694,0)</f>
        <v>15.986700767263429</v>
      </c>
      <c r="L694" s="15">
        <v>42755</v>
      </c>
      <c r="M694" s="14"/>
      <c r="N694" s="29">
        <v>42824</v>
      </c>
      <c r="O694" s="12">
        <v>42824</v>
      </c>
      <c r="P694" s="11" t="s">
        <v>4907</v>
      </c>
      <c r="Q694" s="10" t="s">
        <v>4906</v>
      </c>
      <c r="R694" s="10" t="s">
        <v>4905</v>
      </c>
      <c r="S694" s="10" t="s">
        <v>4904</v>
      </c>
      <c r="T694" s="10"/>
      <c r="U694" s="9" t="s">
        <v>4903</v>
      </c>
      <c r="V694" s="8"/>
      <c r="W694" s="7">
        <v>513</v>
      </c>
      <c r="X694" s="4"/>
      <c r="Y694" s="6">
        <v>45</v>
      </c>
      <c r="Z694" s="5">
        <f>IF(Y694&gt;0,Y694-J694,".")</f>
        <v>15</v>
      </c>
      <c r="AA694" s="4">
        <f>IF(J694=0,H694,0)</f>
        <v>0</v>
      </c>
      <c r="AB694" s="4">
        <f>IF(L694=0,H694,0)</f>
        <v>0</v>
      </c>
      <c r="AC694" s="4"/>
      <c r="AD694" s="3"/>
      <c r="AE694" s="2" t="str">
        <f ca="1">IF(AND(N694&gt;1,(N694+$AE$3+O694)&lt;$B$3),$B$3-N694+1111111,".")</f>
        <v>.</v>
      </c>
      <c r="AF694" s="1" t="str">
        <f>IF(A694&gt;1,"Y","N")</f>
        <v>Y</v>
      </c>
      <c r="AG694" s="1" t="str">
        <f>IF(L694&gt;1,"Y","N")</f>
        <v>Y</v>
      </c>
      <c r="AH694" s="1" t="str">
        <f>IF(N694&gt;1,"Y","N")</f>
        <v>Y</v>
      </c>
      <c r="AI694" s="1" t="str">
        <f>IF(O694&gt;1,"Y","N")</f>
        <v>Y</v>
      </c>
      <c r="AJ694" s="1" t="str">
        <f>CONCATENATE(AF694,AG694,D694,AH694,AI694)</f>
        <v>YYx155xYY</v>
      </c>
    </row>
    <row r="695" spans="1:36" s="1" customFormat="1" x14ac:dyDescent="0.25">
      <c r="A695" s="28">
        <v>41729</v>
      </c>
      <c r="B695" s="27" t="s">
        <v>4784</v>
      </c>
      <c r="C695" s="23" t="s">
        <v>721</v>
      </c>
      <c r="D695" s="22" t="s">
        <v>720</v>
      </c>
      <c r="E695" s="21">
        <v>0.46300000000000002</v>
      </c>
      <c r="G695" s="20"/>
      <c r="H695" s="19">
        <f>E695/0.0481227</f>
        <v>9.6212390410346895</v>
      </c>
      <c r="I695" s="18">
        <f>J695/100*4</f>
        <v>1.8</v>
      </c>
      <c r="J695" s="17">
        <v>45</v>
      </c>
      <c r="K695" s="16">
        <f>IF(J695&gt;1,J695-H695-I695,0)</f>
        <v>33.578760958965312</v>
      </c>
      <c r="L695" s="15">
        <v>41754</v>
      </c>
      <c r="M695" s="14"/>
      <c r="N695" s="29">
        <v>42830</v>
      </c>
      <c r="O695" s="12">
        <v>42830</v>
      </c>
      <c r="P695" s="11" t="s">
        <v>4766</v>
      </c>
      <c r="Q695" s="10"/>
      <c r="R695" s="10"/>
      <c r="S695" s="10"/>
      <c r="T695" s="10"/>
      <c r="U695" s="9">
        <v>6771857527</v>
      </c>
      <c r="V695" s="8"/>
      <c r="W695" s="7">
        <v>540</v>
      </c>
      <c r="X695" s="4"/>
      <c r="Y695" s="6">
        <v>45</v>
      </c>
      <c r="Z695" s="5">
        <f>IF(Y695&gt;0,Y695-J695,".")</f>
        <v>0</v>
      </c>
      <c r="AA695" s="4">
        <f>IF(J695=0,H695,0)</f>
        <v>0</v>
      </c>
      <c r="AB695" s="4">
        <f>IF(L695=0,H695,0)</f>
        <v>0</v>
      </c>
      <c r="AC695" s="4"/>
      <c r="AD695" s="3"/>
      <c r="AE695" s="2" t="str">
        <f ca="1">IF(AND(N695&gt;1,(N695+$AE$3+O695)&lt;$B$3),$B$3-N695+1111111,".")</f>
        <v>.</v>
      </c>
      <c r="AF695" s="1" t="str">
        <f>IF(A695&gt;1,"Y","N")</f>
        <v>Y</v>
      </c>
      <c r="AG695" s="1" t="str">
        <f>IF(L695&gt;1,"Y","N")</f>
        <v>Y</v>
      </c>
      <c r="AH695" s="1" t="str">
        <f>IF(N695&gt;1,"Y","N")</f>
        <v>Y</v>
      </c>
      <c r="AI695" s="1" t="str">
        <f>IF(O695&gt;1,"Y","N")</f>
        <v>Y</v>
      </c>
      <c r="AJ695" s="1" t="str">
        <f>CONCATENATE(AF695,AG695,D695,AH695,AI695)</f>
        <v>YYx144xYY</v>
      </c>
    </row>
    <row r="696" spans="1:36" s="1" customFormat="1" x14ac:dyDescent="0.25">
      <c r="A696" s="31">
        <v>42703</v>
      </c>
      <c r="B696" s="24"/>
      <c r="C696" s="23" t="s">
        <v>1685</v>
      </c>
      <c r="D696" s="22" t="s">
        <v>1684</v>
      </c>
      <c r="E696" s="21">
        <v>0.501</v>
      </c>
      <c r="G696" s="20"/>
      <c r="H696" s="19">
        <f>E696/0.0391</f>
        <v>12.813299232736572</v>
      </c>
      <c r="I696" s="18">
        <f>J696/100*4</f>
        <v>1.2</v>
      </c>
      <c r="J696" s="17">
        <v>30</v>
      </c>
      <c r="K696" s="16">
        <f>IF(J696&gt;1,J696-H696-I696,0)</f>
        <v>15.986700767263429</v>
      </c>
      <c r="L696" s="15">
        <v>42755</v>
      </c>
      <c r="M696" s="14"/>
      <c r="N696" s="29">
        <v>42916</v>
      </c>
      <c r="O696" s="12">
        <v>42918</v>
      </c>
      <c r="P696" s="11" t="s">
        <v>3069</v>
      </c>
      <c r="Q696" s="10" t="s">
        <v>3068</v>
      </c>
      <c r="R696" s="10" t="s">
        <v>3067</v>
      </c>
      <c r="S696" s="10" t="s">
        <v>3066</v>
      </c>
      <c r="T696" s="10"/>
      <c r="U696" s="9">
        <v>6867131609</v>
      </c>
      <c r="V696" s="8"/>
      <c r="W696" s="7">
        <v>906</v>
      </c>
      <c r="X696" s="4"/>
      <c r="Y696" s="6">
        <v>45</v>
      </c>
      <c r="Z696" s="5">
        <f>IF(Y696&gt;0,Y696-J696,".")</f>
        <v>15</v>
      </c>
      <c r="AA696" s="4">
        <f>IF(J696=0,H696,0)</f>
        <v>0</v>
      </c>
      <c r="AB696" s="4">
        <f>IF(L696=0,H696,0)</f>
        <v>0</v>
      </c>
      <c r="AC696" s="4"/>
      <c r="AD696" s="3"/>
      <c r="AE696" s="2" t="str">
        <f ca="1">IF(AND(N696&gt;1,(N696+$AE$3+O696)&lt;$B$3),$B$3-N696+1111111,".")</f>
        <v>.</v>
      </c>
      <c r="AF696" s="1" t="str">
        <f>IF(A696&gt;1,"Y","N")</f>
        <v>Y</v>
      </c>
      <c r="AG696" s="1" t="str">
        <f>IF(L696&gt;1,"Y","N")</f>
        <v>Y</v>
      </c>
      <c r="AH696" s="1" t="str">
        <f>IF(N696&gt;1,"Y","N")</f>
        <v>Y</v>
      </c>
      <c r="AI696" s="1" t="str">
        <f>IF(O696&gt;1,"Y","N")</f>
        <v>Y</v>
      </c>
      <c r="AJ696" s="1" t="str">
        <f>CONCATENATE(AF696,AG696,D696,AH696,AI696)</f>
        <v>YYx155xYY</v>
      </c>
    </row>
    <row r="697" spans="1:36" s="1" customFormat="1" x14ac:dyDescent="0.25">
      <c r="A697" s="31">
        <v>42703</v>
      </c>
      <c r="B697" s="24"/>
      <c r="C697" s="23" t="s">
        <v>50</v>
      </c>
      <c r="D697" s="22" t="s">
        <v>49</v>
      </c>
      <c r="E697" s="21">
        <v>0.93899999999999995</v>
      </c>
      <c r="G697" s="20"/>
      <c r="H697" s="19">
        <f>E697/0.0391</f>
        <v>24.015345268542195</v>
      </c>
      <c r="I697" s="18">
        <f>J697/100*4</f>
        <v>1.8</v>
      </c>
      <c r="J697" s="17">
        <v>45</v>
      </c>
      <c r="K697" s="16">
        <f>IF(J697&gt;1,J697-H697-I697,0)</f>
        <v>19.184654731457805</v>
      </c>
      <c r="L697" s="15">
        <v>42762</v>
      </c>
      <c r="M697" s="14"/>
      <c r="N697" s="29">
        <v>42934</v>
      </c>
      <c r="O697" s="12">
        <v>42934</v>
      </c>
      <c r="P697" s="11" t="s">
        <v>2792</v>
      </c>
      <c r="Q697" s="10"/>
      <c r="R697" s="10"/>
      <c r="S697" s="10"/>
      <c r="T697" s="10"/>
      <c r="U697" s="9">
        <v>6895292988</v>
      </c>
      <c r="V697" s="8"/>
      <c r="W697" s="7">
        <v>968</v>
      </c>
      <c r="X697" s="4"/>
      <c r="Y697" s="6">
        <v>45</v>
      </c>
      <c r="Z697" s="5">
        <f>IF(Y697&gt;0,Y697-J697,".")</f>
        <v>0</v>
      </c>
      <c r="AA697" s="4">
        <f>IF(J697=0,H697,0)</f>
        <v>0</v>
      </c>
      <c r="AB697" s="4">
        <f>IF(L697=0,H697,0)</f>
        <v>0</v>
      </c>
      <c r="AC697" s="4"/>
      <c r="AD697" s="3"/>
      <c r="AE697" s="2" t="str">
        <f ca="1">IF(AND(N697&gt;1,(N697+$AE$3+O697)&lt;$B$3),$B$3-N697+1111111,".")</f>
        <v>.</v>
      </c>
      <c r="AF697" s="1" t="str">
        <f>IF(A697&gt;1,"Y","N")</f>
        <v>Y</v>
      </c>
      <c r="AG697" s="1" t="str">
        <f>IF(L697&gt;1,"Y","N")</f>
        <v>Y</v>
      </c>
      <c r="AH697" s="1" t="str">
        <f>IF(N697&gt;1,"Y","N")</f>
        <v>Y</v>
      </c>
      <c r="AI697" s="1" t="str">
        <f>IF(O697&gt;1,"Y","N")</f>
        <v>Y</v>
      </c>
      <c r="AJ697" s="1" t="str">
        <f>CONCATENATE(AF697,AG697,D697,AH697,AI697)</f>
        <v>YYx182xYY</v>
      </c>
    </row>
    <row r="698" spans="1:36" s="1" customFormat="1" x14ac:dyDescent="0.25">
      <c r="A698" s="31">
        <v>42742</v>
      </c>
      <c r="B698" s="24"/>
      <c r="C698" s="23" t="s">
        <v>441</v>
      </c>
      <c r="D698" s="22" t="s">
        <v>440</v>
      </c>
      <c r="E698" s="21">
        <v>0.91900000000000004</v>
      </c>
      <c r="G698" s="20"/>
      <c r="H698" s="19">
        <f>E698/0.03821</f>
        <v>24.051295472389427</v>
      </c>
      <c r="I698" s="18">
        <f>J698/100*4</f>
        <v>1.8</v>
      </c>
      <c r="J698" s="17">
        <v>45</v>
      </c>
      <c r="K698" s="16">
        <f>IF(J698&gt;1,J698-H698-I698,0)</f>
        <v>19.148704527610573</v>
      </c>
      <c r="L698" s="15">
        <v>42768</v>
      </c>
      <c r="M698" s="14"/>
      <c r="N698" s="29">
        <v>42934</v>
      </c>
      <c r="O698" s="12">
        <v>42934</v>
      </c>
      <c r="P698" s="11" t="s">
        <v>2792</v>
      </c>
      <c r="Q698" s="10"/>
      <c r="R698" s="10"/>
      <c r="S698" s="10"/>
      <c r="T698" s="10"/>
      <c r="U698" s="9">
        <v>6894495688</v>
      </c>
      <c r="V698" s="8"/>
      <c r="W698" s="7">
        <v>968</v>
      </c>
      <c r="X698" s="4"/>
      <c r="Y698" s="6">
        <v>45</v>
      </c>
      <c r="Z698" s="5">
        <f>IF(Y698&gt;0,Y698-J698,".")</f>
        <v>0</v>
      </c>
      <c r="AA698" s="4">
        <f>IF(J698=0,H698,0)</f>
        <v>0</v>
      </c>
      <c r="AB698" s="4">
        <f>IF(L698=0,H698,0)</f>
        <v>0</v>
      </c>
      <c r="AC698" s="4"/>
      <c r="AD698" s="3"/>
      <c r="AE698" s="2" t="str">
        <f ca="1">IF(AND(N698&gt;1,(N698+$AE$3+O698)&lt;$B$3),$B$3-N698+1111111,".")</f>
        <v>.</v>
      </c>
      <c r="AF698" s="1" t="str">
        <f>IF(A698&gt;1,"Y","N")</f>
        <v>Y</v>
      </c>
      <c r="AG698" s="1" t="str">
        <f>IF(L698&gt;1,"Y","N")</f>
        <v>Y</v>
      </c>
      <c r="AH698" s="1" t="str">
        <f>IF(N698&gt;1,"Y","N")</f>
        <v>Y</v>
      </c>
      <c r="AI698" s="1" t="str">
        <f>IF(O698&gt;1,"Y","N")</f>
        <v>Y</v>
      </c>
      <c r="AJ698" s="1" t="str">
        <f>CONCATENATE(AF698,AG698,D698,AH698,AI698)</f>
        <v>YYx387xYY</v>
      </c>
    </row>
    <row r="699" spans="1:36" s="1" customFormat="1" x14ac:dyDescent="0.25">
      <c r="A699" s="31">
        <v>42742</v>
      </c>
      <c r="B699" s="24"/>
      <c r="C699" s="23" t="s">
        <v>441</v>
      </c>
      <c r="D699" s="22" t="s">
        <v>440</v>
      </c>
      <c r="E699" s="21">
        <v>0.91900000000000004</v>
      </c>
      <c r="G699" s="20"/>
      <c r="H699" s="19">
        <f>E699/0.03821</f>
        <v>24.051295472389427</v>
      </c>
      <c r="I699" s="18">
        <f>J699/100*4</f>
        <v>1.8</v>
      </c>
      <c r="J699" s="17">
        <v>45</v>
      </c>
      <c r="K699" s="16">
        <f>IF(J699&gt;1,J699-H699-I699,0)</f>
        <v>19.148704527610573</v>
      </c>
      <c r="L699" s="15">
        <v>42768</v>
      </c>
      <c r="M699" s="14"/>
      <c r="N699" s="29">
        <v>42938</v>
      </c>
      <c r="O699" s="12">
        <v>42940</v>
      </c>
      <c r="P699" s="11" t="s">
        <v>2739</v>
      </c>
      <c r="Q699" s="10"/>
      <c r="R699" s="10"/>
      <c r="S699" s="10"/>
      <c r="T699" s="10"/>
      <c r="U699" s="9">
        <v>6894495688</v>
      </c>
      <c r="V699" s="8"/>
      <c r="W699" s="7">
        <v>979</v>
      </c>
      <c r="X699" s="4"/>
      <c r="Y699" s="6">
        <v>45</v>
      </c>
      <c r="Z699" s="5">
        <f>IF(Y699&gt;0,Y699-J699,".")</f>
        <v>0</v>
      </c>
      <c r="AA699" s="4">
        <f>IF(J699=0,H699,0)</f>
        <v>0</v>
      </c>
      <c r="AB699" s="4">
        <f>IF(L699=0,H699,0)</f>
        <v>0</v>
      </c>
      <c r="AC699" s="4"/>
      <c r="AD699" s="3"/>
      <c r="AE699" s="2" t="str">
        <f ca="1">IF(AND(N699&gt;1,(N699+$AE$3+O699)&lt;$B$3),$B$3-N699+1111111,".")</f>
        <v>.</v>
      </c>
      <c r="AF699" s="1" t="str">
        <f>IF(A699&gt;1,"Y","N")</f>
        <v>Y</v>
      </c>
      <c r="AG699" s="1" t="str">
        <f>IF(L699&gt;1,"Y","N")</f>
        <v>Y</v>
      </c>
      <c r="AH699" s="1" t="str">
        <f>IF(N699&gt;1,"Y","N")</f>
        <v>Y</v>
      </c>
      <c r="AI699" s="1" t="str">
        <f>IF(O699&gt;1,"Y","N")</f>
        <v>Y</v>
      </c>
      <c r="AJ699" s="1" t="str">
        <f>CONCATENATE(AF699,AG699,D699,AH699,AI699)</f>
        <v>YYx387xYY</v>
      </c>
    </row>
    <row r="700" spans="1:36" s="1" customFormat="1" x14ac:dyDescent="0.25">
      <c r="A700" s="31">
        <v>42703</v>
      </c>
      <c r="B700" s="24"/>
      <c r="C700" s="23" t="s">
        <v>1685</v>
      </c>
      <c r="D700" s="22" t="s">
        <v>1684</v>
      </c>
      <c r="E700" s="21">
        <v>0.501</v>
      </c>
      <c r="G700" s="20"/>
      <c r="H700" s="19">
        <f>E700/0.0391</f>
        <v>12.813299232736572</v>
      </c>
      <c r="I700" s="18">
        <f>J700/100*4</f>
        <v>1.2</v>
      </c>
      <c r="J700" s="17">
        <v>30</v>
      </c>
      <c r="K700" s="16">
        <f>IF(J700&gt;1,J700-H700-I700,0)</f>
        <v>15.986700767263429</v>
      </c>
      <c r="L700" s="15">
        <v>42755</v>
      </c>
      <c r="M700" s="14"/>
      <c r="N700" s="29">
        <v>42967</v>
      </c>
      <c r="O700" s="12">
        <v>42967</v>
      </c>
      <c r="P700" s="11" t="s">
        <v>2382</v>
      </c>
      <c r="Q700" s="10" t="s">
        <v>2381</v>
      </c>
      <c r="R700" s="10" t="s">
        <v>2380</v>
      </c>
      <c r="S700" s="10" t="s">
        <v>2379</v>
      </c>
      <c r="T700" s="10"/>
      <c r="U700" s="9">
        <v>6909020422</v>
      </c>
      <c r="V700" s="8"/>
      <c r="W700" s="7">
        <v>1058</v>
      </c>
      <c r="X700" s="4"/>
      <c r="Y700" s="6">
        <v>45</v>
      </c>
      <c r="Z700" s="5">
        <f>IF(Y700&gt;0,Y700-J700,".")</f>
        <v>15</v>
      </c>
      <c r="AA700" s="4">
        <f>IF(J700=0,H700,0)</f>
        <v>0</v>
      </c>
      <c r="AB700" s="4">
        <f>IF(L700=0,H700,0)</f>
        <v>0</v>
      </c>
      <c r="AC700" s="4"/>
      <c r="AD700" s="3"/>
      <c r="AE700" s="2" t="str">
        <f ca="1">IF(AND(N700&gt;1,(N700+$AE$3+O700)&lt;$B$3),$B$3-N700+1111111,".")</f>
        <v>.</v>
      </c>
      <c r="AF700" s="1" t="str">
        <f>IF(A700&gt;1,"Y","N")</f>
        <v>Y</v>
      </c>
      <c r="AG700" s="1" t="str">
        <f>IF(L700&gt;1,"Y","N")</f>
        <v>Y</v>
      </c>
      <c r="AH700" s="1" t="str">
        <f>IF(N700&gt;1,"Y","N")</f>
        <v>Y</v>
      </c>
      <c r="AI700" s="1" t="str">
        <f>IF(O700&gt;1,"Y","N")</f>
        <v>Y</v>
      </c>
      <c r="AJ700" s="1" t="str">
        <f>CONCATENATE(AF700,AG700,D700,AH700,AI700)</f>
        <v>YYx155xYY</v>
      </c>
    </row>
    <row r="701" spans="1:36" s="1" customFormat="1" x14ac:dyDescent="0.25">
      <c r="A701" s="31">
        <v>42769</v>
      </c>
      <c r="B701" s="24"/>
      <c r="C701" s="23" t="s">
        <v>699</v>
      </c>
      <c r="D701" s="22" t="s">
        <v>698</v>
      </c>
      <c r="E701" s="21">
        <v>0.53300000000000003</v>
      </c>
      <c r="G701" s="20"/>
      <c r="H701" s="19">
        <f>E701/0.03878</f>
        <v>13.744198040226921</v>
      </c>
      <c r="I701" s="18">
        <f>J701/100*4</f>
        <v>1.2</v>
      </c>
      <c r="J701" s="17">
        <v>30</v>
      </c>
      <c r="K701" s="16">
        <f>IF(J701&gt;1,J701-H701-I701,0)</f>
        <v>15.055801959773081</v>
      </c>
      <c r="L701" s="15">
        <v>42797</v>
      </c>
      <c r="M701" s="14"/>
      <c r="N701" s="29">
        <v>43066</v>
      </c>
      <c r="O701" s="12">
        <v>43067</v>
      </c>
      <c r="P701" s="11" t="s">
        <v>777</v>
      </c>
      <c r="Q701" s="10" t="s">
        <v>776</v>
      </c>
      <c r="R701" s="10" t="s">
        <v>775</v>
      </c>
      <c r="S701" s="10" t="s">
        <v>774</v>
      </c>
      <c r="T701" s="10"/>
      <c r="U701" s="9">
        <v>6915955616</v>
      </c>
      <c r="V701" s="8"/>
      <c r="W701" s="7">
        <v>1392</v>
      </c>
      <c r="X701" s="4"/>
      <c r="Y701" s="6">
        <v>45</v>
      </c>
      <c r="Z701" s="5">
        <f>IF(Y701&gt;0,Y701-J701,".")</f>
        <v>15</v>
      </c>
      <c r="AA701" s="4">
        <f>IF(J701=0,H701,0)</f>
        <v>0</v>
      </c>
      <c r="AB701" s="4">
        <f>IF(L701=0,H701,0)</f>
        <v>0</v>
      </c>
      <c r="AC701" s="4"/>
      <c r="AD701" s="3"/>
      <c r="AE701" s="2" t="str">
        <f ca="1">IF(AND(N701&gt;1,(N701+$AE$3+O701)&lt;$B$3),$B$3-N701+1111111,".")</f>
        <v>.</v>
      </c>
      <c r="AF701" s="1" t="str">
        <f>IF(A701&gt;1,"Y","N")</f>
        <v>Y</v>
      </c>
      <c r="AG701" s="1" t="str">
        <f>IF(L701&gt;1,"Y","N")</f>
        <v>Y</v>
      </c>
      <c r="AH701" s="1" t="str">
        <f>IF(N701&gt;1,"Y","N")</f>
        <v>Y</v>
      </c>
      <c r="AI701" s="1" t="str">
        <f>IF(O701&gt;1,"Y","N")</f>
        <v>Y</v>
      </c>
      <c r="AJ701" s="1" t="str">
        <f>CONCATENATE(AF701,AG701,D701,AH701,AI701)</f>
        <v>YYx177xYY</v>
      </c>
    </row>
    <row r="702" spans="1:36" s="1" customFormat="1" x14ac:dyDescent="0.25">
      <c r="A702" s="31">
        <v>43017</v>
      </c>
      <c r="B702" s="30" t="s">
        <v>717</v>
      </c>
      <c r="C702" s="23" t="s">
        <v>716</v>
      </c>
      <c r="D702" s="22" t="s">
        <v>715</v>
      </c>
      <c r="E702" s="21">
        <v>0.76600000000000001</v>
      </c>
      <c r="G702" s="20"/>
      <c r="H702" s="19">
        <f>E702/0.04452</f>
        <v>17.20575022461815</v>
      </c>
      <c r="I702" s="18">
        <f>J702/100*4</f>
        <v>1.8</v>
      </c>
      <c r="J702" s="17">
        <v>45</v>
      </c>
      <c r="K702" s="16">
        <f>IF(J702&gt;1,J702-H702-I702,0)</f>
        <v>25.994249775381849</v>
      </c>
      <c r="L702" s="15">
        <v>43055</v>
      </c>
      <c r="M702" s="14"/>
      <c r="N702" s="29">
        <v>43067</v>
      </c>
      <c r="O702" s="12">
        <v>43068</v>
      </c>
      <c r="P702" s="11" t="s">
        <v>714</v>
      </c>
      <c r="Q702" s="10"/>
      <c r="R702" s="10"/>
      <c r="S702" s="10"/>
      <c r="T702" s="10"/>
      <c r="U702" s="9">
        <v>6916034797</v>
      </c>
      <c r="V702" s="8"/>
      <c r="W702" s="7">
        <v>1399</v>
      </c>
      <c r="X702" s="4"/>
      <c r="Y702" s="6">
        <v>45</v>
      </c>
      <c r="Z702" s="5">
        <f>IF(Y702&gt;0,Y702-J702,".")</f>
        <v>0</v>
      </c>
      <c r="AA702" s="4">
        <f>IF(J702=0,H702,0)</f>
        <v>0</v>
      </c>
      <c r="AB702" s="4">
        <f>IF(L702=0,H702,0)</f>
        <v>0</v>
      </c>
      <c r="AC702" s="4"/>
      <c r="AD702" s="3"/>
      <c r="AE702" s="2" t="str">
        <f ca="1">IF(AND(N702&gt;1,(N702+$AE$3+O702)&lt;$B$3),$B$3-N702+1111111,".")</f>
        <v>.</v>
      </c>
      <c r="AF702" s="1" t="str">
        <f>IF(A702&gt;1,"Y","N")</f>
        <v>Y</v>
      </c>
      <c r="AG702" s="1" t="str">
        <f>IF(L702&gt;1,"Y","N")</f>
        <v>Y</v>
      </c>
      <c r="AH702" s="1" t="str">
        <f>IF(N702&gt;1,"Y","N")</f>
        <v>Y</v>
      </c>
      <c r="AI702" s="1" t="str">
        <f>IF(O702&gt;1,"Y","N")</f>
        <v>Y</v>
      </c>
      <c r="AJ702" s="1" t="str">
        <f>CONCATENATE(AF702,AG702,D702,AH702,AI702)</f>
        <v>YYx94xYY</v>
      </c>
    </row>
    <row r="703" spans="1:36" s="1" customFormat="1" x14ac:dyDescent="0.25">
      <c r="A703" s="31">
        <v>42755</v>
      </c>
      <c r="B703" s="24"/>
      <c r="C703" s="23" t="s">
        <v>245</v>
      </c>
      <c r="D703" s="22" t="s">
        <v>244</v>
      </c>
      <c r="E703" s="21">
        <v>0.84</v>
      </c>
      <c r="G703" s="20"/>
      <c r="H703" s="19">
        <f>E703/0.03865</f>
        <v>21.733505821474775</v>
      </c>
      <c r="I703" s="18">
        <f>J703/100*4</f>
        <v>1.8</v>
      </c>
      <c r="J703" s="17">
        <v>45</v>
      </c>
      <c r="K703" s="16">
        <f>IF(J703&gt;1,J703-H703-I703,0)</f>
        <v>21.466494178525224</v>
      </c>
      <c r="L703" s="15">
        <v>42788</v>
      </c>
      <c r="M703" s="14"/>
      <c r="N703" s="29">
        <v>43087</v>
      </c>
      <c r="O703" s="12">
        <v>43087</v>
      </c>
      <c r="P703" s="11" t="s">
        <v>214</v>
      </c>
      <c r="Q703" s="10"/>
      <c r="R703" s="10"/>
      <c r="S703" s="10"/>
      <c r="T703" s="10"/>
      <c r="U703" s="9">
        <v>6916040667</v>
      </c>
      <c r="V703" s="8"/>
      <c r="W703" s="7">
        <v>1478</v>
      </c>
      <c r="X703" s="4"/>
      <c r="Y703" s="6">
        <v>45</v>
      </c>
      <c r="Z703" s="5">
        <f>IF(Y703&gt;0,Y703-J703,".")</f>
        <v>0</v>
      </c>
      <c r="AA703" s="4">
        <f>IF(J703=0,H703,0)</f>
        <v>0</v>
      </c>
      <c r="AB703" s="4">
        <f>IF(L703=0,H703,0)</f>
        <v>0</v>
      </c>
      <c r="AC703" s="4"/>
      <c r="AD703" s="3"/>
      <c r="AE703" s="2" t="str">
        <f ca="1">IF(AND(N703&gt;1,(N703+$AE$3+O703)&lt;$B$3),$B$3-N703+1111111,".")</f>
        <v>.</v>
      </c>
      <c r="AF703" s="1" t="str">
        <f>IF(A703&gt;1,"Y","N")</f>
        <v>Y</v>
      </c>
      <c r="AG703" s="1" t="str">
        <f>IF(L703&gt;1,"Y","N")</f>
        <v>Y</v>
      </c>
      <c r="AH703" s="1" t="str">
        <f>IF(N703&gt;1,"Y","N")</f>
        <v>Y</v>
      </c>
      <c r="AI703" s="1" t="str">
        <f>IF(O703&gt;1,"Y","N")</f>
        <v>Y</v>
      </c>
      <c r="AJ703" s="1" t="str">
        <f>CONCATENATE(AF703,AG703,D703,AH703,AI703)</f>
        <v>YYx269xYY</v>
      </c>
    </row>
    <row r="704" spans="1:36" s="1" customFormat="1" x14ac:dyDescent="0.25">
      <c r="A704" s="31">
        <v>42936</v>
      </c>
      <c r="B704" s="24" t="s">
        <v>224</v>
      </c>
      <c r="C704" s="23" t="s">
        <v>223</v>
      </c>
      <c r="D704" s="22" t="s">
        <v>222</v>
      </c>
      <c r="E704" s="21">
        <v>1.1599999999999999</v>
      </c>
      <c r="G704" s="20"/>
      <c r="H704" s="19">
        <f>E704/0.04272</f>
        <v>27.153558052434455</v>
      </c>
      <c r="I704" s="18">
        <f>J704/100*4</f>
        <v>1.8</v>
      </c>
      <c r="J704" s="17">
        <v>45</v>
      </c>
      <c r="K704" s="16">
        <f>IF(J704&gt;1,J704-H704-I704,0)</f>
        <v>16.046441947565544</v>
      </c>
      <c r="L704" s="15">
        <v>42958</v>
      </c>
      <c r="M704" s="14"/>
      <c r="N704" s="29">
        <v>43087</v>
      </c>
      <c r="O704" s="12">
        <v>43087</v>
      </c>
      <c r="P704" s="11" t="s">
        <v>214</v>
      </c>
      <c r="Q704" s="10"/>
      <c r="R704" s="10"/>
      <c r="S704" s="10"/>
      <c r="T704" s="10"/>
      <c r="U704" s="9">
        <v>6915956234</v>
      </c>
      <c r="V704" s="8"/>
      <c r="W704" s="7">
        <v>1478</v>
      </c>
      <c r="X704" s="4"/>
      <c r="Y704" s="6">
        <v>45</v>
      </c>
      <c r="Z704" s="5">
        <f>IF(Y704&gt;0,Y704-J704,".")</f>
        <v>0</v>
      </c>
      <c r="AA704" s="4">
        <f>IF(J704=0,H704,0)</f>
        <v>0</v>
      </c>
      <c r="AB704" s="4">
        <f>IF(L704=0,H704,0)</f>
        <v>0</v>
      </c>
      <c r="AC704" s="4"/>
      <c r="AD704" s="3"/>
      <c r="AE704" s="2" t="str">
        <f ca="1">IF(AND(N704&gt;1,(N704+$AE$3+O704)&lt;$B$3),$B$3-N704+1111111,".")</f>
        <v>.</v>
      </c>
      <c r="AF704" s="1" t="str">
        <f>IF(A704&gt;1,"Y","N")</f>
        <v>Y</v>
      </c>
      <c r="AG704" s="1" t="str">
        <f>IF(L704&gt;1,"Y","N")</f>
        <v>Y</v>
      </c>
      <c r="AH704" s="1" t="str">
        <f>IF(N704&gt;1,"Y","N")</f>
        <v>Y</v>
      </c>
      <c r="AI704" s="1" t="str">
        <f>IF(O704&gt;1,"Y","N")</f>
        <v>Y</v>
      </c>
      <c r="AJ704" s="1" t="str">
        <f>CONCATENATE(AF704,AG704,D704,AH704,AI704)</f>
        <v>YYx2691xYY</v>
      </c>
    </row>
    <row r="705" spans="1:36" s="1" customFormat="1" x14ac:dyDescent="0.25">
      <c r="A705" s="31">
        <v>42319</v>
      </c>
      <c r="B705" s="24"/>
      <c r="C705" s="23" t="s">
        <v>699</v>
      </c>
      <c r="D705" s="22" t="s">
        <v>698</v>
      </c>
      <c r="E705" s="21">
        <v>0.53300000000000003</v>
      </c>
      <c r="G705" s="20"/>
      <c r="H705" s="19">
        <f>E705/0.0397</f>
        <v>13.425692695214106</v>
      </c>
      <c r="I705" s="32">
        <f>J705/100*4</f>
        <v>1.2</v>
      </c>
      <c r="J705" s="17">
        <v>30</v>
      </c>
      <c r="K705" s="16">
        <f>IF(J705&gt;1,J705-H705-I705,0)</f>
        <v>15.374307304785894</v>
      </c>
      <c r="L705" s="15">
        <v>42339</v>
      </c>
      <c r="M705" s="14"/>
      <c r="N705" s="29">
        <v>42762</v>
      </c>
      <c r="O705" s="12">
        <v>42766</v>
      </c>
      <c r="P705" s="11" t="s">
        <v>6338</v>
      </c>
      <c r="Q705" s="10" t="s">
        <v>6341</v>
      </c>
      <c r="R705" s="10" t="s">
        <v>6340</v>
      </c>
      <c r="S705" s="10" t="s">
        <v>6339</v>
      </c>
      <c r="T705" s="10"/>
      <c r="U705" s="9">
        <v>6692646358</v>
      </c>
      <c r="V705" s="8"/>
      <c r="W705" s="7">
        <v>187</v>
      </c>
      <c r="X705" s="4"/>
      <c r="Y705" s="6">
        <v>46</v>
      </c>
      <c r="Z705" s="5">
        <f>IF(Y705&gt;0,Y705-J705,".")</f>
        <v>16</v>
      </c>
      <c r="AA705" s="4">
        <f>IF(J705=0,H705,0)</f>
        <v>0</v>
      </c>
      <c r="AB705" s="4">
        <f>IF(L705=0,H705,0)</f>
        <v>0</v>
      </c>
      <c r="AC705" s="4"/>
      <c r="AD705" s="3"/>
      <c r="AE705" s="2" t="str">
        <f ca="1">IF(AND(N705&gt;1,(N705+$AE$3+O705)&lt;$B$3),$B$3-N705+1111111,".")</f>
        <v>.</v>
      </c>
      <c r="AF705" s="1" t="str">
        <f>IF(A705&gt;1,"Y","N")</f>
        <v>Y</v>
      </c>
      <c r="AG705" s="1" t="str">
        <f>IF(L705&gt;1,"Y","N")</f>
        <v>Y</v>
      </c>
      <c r="AH705" s="1" t="str">
        <f>IF(N705&gt;1,"Y","N")</f>
        <v>Y</v>
      </c>
      <c r="AI705" s="1" t="str">
        <f>IF(O705&gt;1,"Y","N")</f>
        <v>Y</v>
      </c>
      <c r="AJ705" s="1" t="str">
        <f>CONCATENATE(AF705,AG705,D705,AH705,AI705)</f>
        <v>YYx177xYY</v>
      </c>
    </row>
    <row r="706" spans="1:36" s="1" customFormat="1" x14ac:dyDescent="0.25">
      <c r="A706" s="31">
        <v>42703</v>
      </c>
      <c r="B706" s="24"/>
      <c r="C706" s="23" t="s">
        <v>1685</v>
      </c>
      <c r="D706" s="22" t="s">
        <v>1684</v>
      </c>
      <c r="E706" s="21">
        <v>0.501</v>
      </c>
      <c r="G706" s="20"/>
      <c r="H706" s="19">
        <f>E706/0.0391</f>
        <v>12.813299232736572</v>
      </c>
      <c r="I706" s="18">
        <f>J706/100*4</f>
        <v>1.2</v>
      </c>
      <c r="J706" s="17">
        <v>30</v>
      </c>
      <c r="K706" s="16">
        <f>IF(J706&gt;1,J706-H706-I706,0)</f>
        <v>15.986700767263429</v>
      </c>
      <c r="L706" s="15">
        <v>42755</v>
      </c>
      <c r="M706" s="14"/>
      <c r="N706" s="29">
        <v>42830</v>
      </c>
      <c r="O706" s="12">
        <v>42830</v>
      </c>
      <c r="P706" s="11" t="s">
        <v>4780</v>
      </c>
      <c r="Q706" s="10" t="s">
        <v>4783</v>
      </c>
      <c r="R706" s="10" t="s">
        <v>4782</v>
      </c>
      <c r="S706" s="10" t="s">
        <v>4781</v>
      </c>
      <c r="T706" s="10"/>
      <c r="U706" s="9">
        <v>6771039869</v>
      </c>
      <c r="V706" s="8"/>
      <c r="W706" s="7">
        <v>541</v>
      </c>
      <c r="X706" s="4"/>
      <c r="Y706" s="6">
        <v>46</v>
      </c>
      <c r="Z706" s="5">
        <f>IF(Y706&gt;0,Y706-J706,".")</f>
        <v>16</v>
      </c>
      <c r="AA706" s="4">
        <f>IF(J706=0,H706,0)</f>
        <v>0</v>
      </c>
      <c r="AB706" s="4">
        <f>IF(L706=0,H706,0)</f>
        <v>0</v>
      </c>
      <c r="AC706" s="4"/>
      <c r="AD706" s="3"/>
      <c r="AE706" s="2" t="str">
        <f ca="1">IF(AND(N706&gt;1,(N706+$AE$3+O706)&lt;$B$3),$B$3-N706+1111111,".")</f>
        <v>.</v>
      </c>
      <c r="AF706" s="1" t="str">
        <f>IF(A706&gt;1,"Y","N")</f>
        <v>Y</v>
      </c>
      <c r="AG706" s="1" t="str">
        <f>IF(L706&gt;1,"Y","N")</f>
        <v>Y</v>
      </c>
      <c r="AH706" s="1" t="str">
        <f>IF(N706&gt;1,"Y","N")</f>
        <v>Y</v>
      </c>
      <c r="AI706" s="1" t="str">
        <f>IF(O706&gt;1,"Y","N")</f>
        <v>Y</v>
      </c>
      <c r="AJ706" s="1" t="str">
        <f>CONCATENATE(AF706,AG706,D706,AH706,AI706)</f>
        <v>YYx155xYY</v>
      </c>
    </row>
    <row r="707" spans="1:36" s="1" customFormat="1" x14ac:dyDescent="0.25">
      <c r="A707" s="28">
        <v>41770</v>
      </c>
      <c r="B707" s="27" t="s">
        <v>2694</v>
      </c>
      <c r="C707" s="23" t="s">
        <v>2693</v>
      </c>
      <c r="D707" s="22" t="s">
        <v>2692</v>
      </c>
      <c r="E707" s="21">
        <v>1</v>
      </c>
      <c r="G707" s="20"/>
      <c r="H707" s="19">
        <f>E707/0.0514508</f>
        <v>19.4360437544217</v>
      </c>
      <c r="I707" s="18">
        <f>J707/100*4</f>
        <v>1.1599999999999999</v>
      </c>
      <c r="J707" s="17">
        <v>29</v>
      </c>
      <c r="K707" s="16">
        <f>IF(J707&gt;1,J707-H707-I707,0)</f>
        <v>8.4039562455782999</v>
      </c>
      <c r="L707" s="15">
        <v>41799</v>
      </c>
      <c r="M707" s="14"/>
      <c r="N707" s="29">
        <v>42842</v>
      </c>
      <c r="O707" s="12">
        <v>42844</v>
      </c>
      <c r="P707" s="11" t="s">
        <v>4516</v>
      </c>
      <c r="Q707" s="10" t="s">
        <v>4515</v>
      </c>
      <c r="R707" s="10" t="s">
        <v>4514</v>
      </c>
      <c r="S707" s="10" t="s">
        <v>4513</v>
      </c>
      <c r="T707" s="10"/>
      <c r="U707" s="9">
        <v>6788848948</v>
      </c>
      <c r="V707" s="8"/>
      <c r="W707" s="7">
        <v>611</v>
      </c>
      <c r="X707" s="4"/>
      <c r="Y707" s="6">
        <v>46</v>
      </c>
      <c r="Z707" s="5">
        <f>IF(Y707&gt;0,Y707-J707,".")</f>
        <v>17</v>
      </c>
      <c r="AA707" s="4">
        <f>IF(J707=0,H707,0)</f>
        <v>0</v>
      </c>
      <c r="AB707" s="4">
        <f>IF(L707=0,H707,0)</f>
        <v>0</v>
      </c>
      <c r="AC707" s="4"/>
      <c r="AD707" s="3"/>
      <c r="AE707" s="2" t="str">
        <f ca="1">IF(AND(N707&gt;1,(N707+$AE$3+O707)&lt;$B$3),$B$3-N707+1111111,".")</f>
        <v>.</v>
      </c>
      <c r="AF707" s="1" t="str">
        <f>IF(A707&gt;1,"Y","N")</f>
        <v>Y</v>
      </c>
      <c r="AG707" s="1" t="str">
        <f>IF(L707&gt;1,"Y","N")</f>
        <v>Y</v>
      </c>
      <c r="AH707" s="1" t="str">
        <f>IF(N707&gt;1,"Y","N")</f>
        <v>Y</v>
      </c>
      <c r="AI707" s="1" t="str">
        <f>IF(O707&gt;1,"Y","N")</f>
        <v>Y</v>
      </c>
      <c r="AJ707" s="1" t="str">
        <f>CONCATENATE(AF707,AG707,D707,AH707,AI707)</f>
        <v>YYx539xYY</v>
      </c>
    </row>
    <row r="708" spans="1:36" s="1" customFormat="1" x14ac:dyDescent="0.25">
      <c r="A708" s="28">
        <v>41770</v>
      </c>
      <c r="B708" s="27" t="s">
        <v>2694</v>
      </c>
      <c r="C708" s="23" t="s">
        <v>2693</v>
      </c>
      <c r="D708" s="22" t="s">
        <v>2692</v>
      </c>
      <c r="E708" s="21">
        <v>1</v>
      </c>
      <c r="G708" s="20"/>
      <c r="H708" s="19">
        <f>E708/0.0514508</f>
        <v>19.4360437544217</v>
      </c>
      <c r="I708" s="18">
        <f>J708/100*4</f>
        <v>1.1599999999999999</v>
      </c>
      <c r="J708" s="17">
        <v>29</v>
      </c>
      <c r="K708" s="16">
        <f>IF(J708&gt;1,J708-H708-I708,0)</f>
        <v>8.4039562455782999</v>
      </c>
      <c r="L708" s="15">
        <v>41799</v>
      </c>
      <c r="M708" s="14"/>
      <c r="N708" s="29">
        <v>42941</v>
      </c>
      <c r="O708" s="12">
        <v>42941</v>
      </c>
      <c r="P708" s="11" t="s">
        <v>2691</v>
      </c>
      <c r="Q708" s="10" t="s">
        <v>2690</v>
      </c>
      <c r="R708" s="10" t="s">
        <v>2689</v>
      </c>
      <c r="S708" s="10" t="s">
        <v>2688</v>
      </c>
      <c r="T708" s="10"/>
      <c r="U708" s="9">
        <v>6902740536</v>
      </c>
      <c r="V708" s="8"/>
      <c r="W708" s="7">
        <v>990</v>
      </c>
      <c r="X708" s="4"/>
      <c r="Y708" s="6">
        <v>46</v>
      </c>
      <c r="Z708" s="5">
        <f>IF(Y708&gt;0,Y708-J708,".")</f>
        <v>17</v>
      </c>
      <c r="AA708" s="4">
        <f>IF(J708=0,H708,0)</f>
        <v>0</v>
      </c>
      <c r="AB708" s="4">
        <f>IF(L708=0,H708,0)</f>
        <v>0</v>
      </c>
      <c r="AC708" s="4"/>
      <c r="AD708" s="3"/>
      <c r="AE708" s="2" t="str">
        <f ca="1">IF(AND(N708&gt;1,(N708+$AE$3+O708)&lt;$B$3),$B$3-N708+1111111,".")</f>
        <v>.</v>
      </c>
      <c r="AF708" s="1" t="str">
        <f>IF(A708&gt;1,"Y","N")</f>
        <v>Y</v>
      </c>
      <c r="AG708" s="1" t="str">
        <f>IF(L708&gt;1,"Y","N")</f>
        <v>Y</v>
      </c>
      <c r="AH708" s="1" t="str">
        <f>IF(N708&gt;1,"Y","N")</f>
        <v>Y</v>
      </c>
      <c r="AI708" s="1" t="str">
        <f>IF(O708&gt;1,"Y","N")</f>
        <v>Y</v>
      </c>
      <c r="AJ708" s="1" t="str">
        <f>CONCATENATE(AF708,AG708,D708,AH708,AI708)</f>
        <v>YYx539xYY</v>
      </c>
    </row>
    <row r="709" spans="1:36" s="1" customFormat="1" x14ac:dyDescent="0.25">
      <c r="A709" s="31">
        <v>42811</v>
      </c>
      <c r="B709" s="24"/>
      <c r="C709" s="23" t="s">
        <v>365</v>
      </c>
      <c r="D709" s="22" t="s">
        <v>364</v>
      </c>
      <c r="E709" s="21">
        <v>0.92</v>
      </c>
      <c r="G709" s="20"/>
      <c r="H709" s="19">
        <f>E709/0.038689</f>
        <v>23.779368812840861</v>
      </c>
      <c r="I709" s="18">
        <f>J709/100*4</f>
        <v>1.84</v>
      </c>
      <c r="J709" s="17">
        <v>46</v>
      </c>
      <c r="K709" s="16">
        <f>IF(J709&gt;1,J709-H709-I709,0)</f>
        <v>20.380631187159139</v>
      </c>
      <c r="L709" s="15">
        <v>42827</v>
      </c>
      <c r="M709" s="14"/>
      <c r="N709" s="29">
        <v>42986</v>
      </c>
      <c r="O709" s="12">
        <v>42988</v>
      </c>
      <c r="P709" s="11" t="s">
        <v>2127</v>
      </c>
      <c r="Q709" s="10"/>
      <c r="R709" s="10"/>
      <c r="S709" s="10"/>
      <c r="T709" s="10"/>
      <c r="U709" s="9">
        <v>6911262430</v>
      </c>
      <c r="V709" s="8"/>
      <c r="W709" s="7">
        <v>1115</v>
      </c>
      <c r="X709" s="4"/>
      <c r="Y709" s="6">
        <v>46</v>
      </c>
      <c r="Z709" s="5">
        <f>IF(Y709&gt;0,Y709-J709,".")</f>
        <v>0</v>
      </c>
      <c r="AA709" s="4">
        <f>IF(J709=0,H709,0)</f>
        <v>0</v>
      </c>
      <c r="AB709" s="4">
        <f>IF(L709=0,H709,0)</f>
        <v>0</v>
      </c>
      <c r="AC709" s="4"/>
      <c r="AD709" s="3"/>
      <c r="AE709" s="2" t="str">
        <f ca="1">IF(AND(N709&gt;1,(N709+$AE$3+O709)&lt;$B$3),$B$3-N709+1111111,".")</f>
        <v>.</v>
      </c>
      <c r="AF709" s="1" t="str">
        <f>IF(A709&gt;1,"Y","N")</f>
        <v>Y</v>
      </c>
      <c r="AG709" s="1" t="str">
        <f>IF(L709&gt;1,"Y","N")</f>
        <v>Y</v>
      </c>
      <c r="AH709" s="1" t="str">
        <f>IF(N709&gt;1,"Y","N")</f>
        <v>Y</v>
      </c>
      <c r="AI709" s="1" t="str">
        <f>IF(O709&gt;1,"Y","N")</f>
        <v>Y</v>
      </c>
      <c r="AJ709" s="1" t="str">
        <f>CONCATENATE(AF709,AG709,D709,AH709,AI709)</f>
        <v>YYx244xYY</v>
      </c>
    </row>
    <row r="710" spans="1:36" s="1" customFormat="1" x14ac:dyDescent="0.25">
      <c r="A710" s="31">
        <v>42811</v>
      </c>
      <c r="B710" s="24"/>
      <c r="C710" s="23" t="s">
        <v>365</v>
      </c>
      <c r="D710" s="22" t="s">
        <v>364</v>
      </c>
      <c r="E710" s="21">
        <v>0.92</v>
      </c>
      <c r="G710" s="20"/>
      <c r="H710" s="19">
        <f>E710/0.038689</f>
        <v>23.779368812840861</v>
      </c>
      <c r="I710" s="18">
        <f>J710/100*4</f>
        <v>1.84</v>
      </c>
      <c r="J710" s="17">
        <v>46</v>
      </c>
      <c r="K710" s="16">
        <f>IF(J710&gt;1,J710-H710-I710,0)</f>
        <v>20.380631187159139</v>
      </c>
      <c r="L710" s="15">
        <v>42827</v>
      </c>
      <c r="M710" s="14"/>
      <c r="N710" s="29">
        <v>43082</v>
      </c>
      <c r="O710" s="12">
        <v>43082</v>
      </c>
      <c r="P710" s="11" t="s">
        <v>348</v>
      </c>
      <c r="Q710" s="10"/>
      <c r="R710" s="10"/>
      <c r="S710" s="10"/>
      <c r="T710" s="10"/>
      <c r="U710" s="9">
        <v>6916048889</v>
      </c>
      <c r="V710" s="8"/>
      <c r="W710" s="7">
        <v>1456</v>
      </c>
      <c r="X710" s="4"/>
      <c r="Y710" s="6">
        <v>46</v>
      </c>
      <c r="Z710" s="5">
        <f>IF(Y710&gt;0,Y710-J710,".")</f>
        <v>0</v>
      </c>
      <c r="AA710" s="4">
        <f>IF(J710=0,H710,0)</f>
        <v>0</v>
      </c>
      <c r="AB710" s="4">
        <f>IF(L710=0,H710,0)</f>
        <v>0</v>
      </c>
      <c r="AC710" s="4"/>
      <c r="AD710" s="3"/>
      <c r="AE710" s="2" t="str">
        <f ca="1">IF(AND(N710&gt;1,(N710+$AE$3+O710)&lt;$B$3),$B$3-N710+1111111,".")</f>
        <v>.</v>
      </c>
      <c r="AF710" s="1" t="str">
        <f>IF(A710&gt;1,"Y","N")</f>
        <v>Y</v>
      </c>
      <c r="AG710" s="1" t="str">
        <f>IF(L710&gt;1,"Y","N")</f>
        <v>Y</v>
      </c>
      <c r="AH710" s="1" t="str">
        <f>IF(N710&gt;1,"Y","N")</f>
        <v>Y</v>
      </c>
      <c r="AI710" s="1" t="str">
        <f>IF(O710&gt;1,"Y","N")</f>
        <v>Y</v>
      </c>
      <c r="AJ710" s="1" t="str">
        <f>CONCATENATE(AF710,AG710,D710,AH710,AI710)</f>
        <v>YYx244xYY</v>
      </c>
    </row>
    <row r="711" spans="1:36" s="1" customFormat="1" x14ac:dyDescent="0.25">
      <c r="A711" s="31">
        <v>42543</v>
      </c>
      <c r="B711" s="24"/>
      <c r="C711" s="23" t="s">
        <v>1570</v>
      </c>
      <c r="D711" s="22" t="s">
        <v>1569</v>
      </c>
      <c r="E711" s="21">
        <v>0.495</v>
      </c>
      <c r="G711" s="20"/>
      <c r="H711" s="19">
        <f>E711/0.0534221</f>
        <v>9.2658281872109107</v>
      </c>
      <c r="I711" s="18">
        <f>J711/100*4</f>
        <v>1.28</v>
      </c>
      <c r="J711" s="17">
        <v>32</v>
      </c>
      <c r="K711" s="16">
        <f>IF(J711&gt;1,J711-H711-I711,0)</f>
        <v>21.454171812789088</v>
      </c>
      <c r="L711" s="15">
        <v>42575</v>
      </c>
      <c r="M711" s="14"/>
      <c r="N711" s="29">
        <v>42734</v>
      </c>
      <c r="O711" s="12">
        <v>42736</v>
      </c>
      <c r="P711" s="11" t="s">
        <v>7056</v>
      </c>
      <c r="Q711" s="10" t="s">
        <v>7055</v>
      </c>
      <c r="R711" s="10" t="s">
        <v>7054</v>
      </c>
      <c r="S711" s="10" t="s">
        <v>7053</v>
      </c>
      <c r="T711" s="10"/>
      <c r="U711" s="9">
        <v>6657727594</v>
      </c>
      <c r="V711" s="8"/>
      <c r="W711" s="7">
        <v>2</v>
      </c>
      <c r="X711" s="4"/>
      <c r="Y711" s="6">
        <v>47</v>
      </c>
      <c r="Z711" s="5">
        <f>IF(Y711&gt;0,Y711-J711,".")</f>
        <v>15</v>
      </c>
      <c r="AA711" s="4">
        <f>IF(J711=0,H711,0)</f>
        <v>0</v>
      </c>
      <c r="AB711" s="4">
        <f>IF(L711=0,H711,0)</f>
        <v>0</v>
      </c>
      <c r="AC711" s="4"/>
      <c r="AD711" s="3"/>
      <c r="AE711" s="2" t="str">
        <f ca="1">IF(AND(N711&gt;1,(N711+$AE$3+O711)&lt;$B$3),$B$3-N711+1111111,".")</f>
        <v>.</v>
      </c>
      <c r="AF711" s="1" t="str">
        <f>IF(A711&gt;1,"Y","N")</f>
        <v>Y</v>
      </c>
      <c r="AG711" s="1" t="str">
        <f>IF(L711&gt;1,"Y","N")</f>
        <v>Y</v>
      </c>
      <c r="AH711" s="1" t="str">
        <f>IF(N711&gt;1,"Y","N")</f>
        <v>Y</v>
      </c>
      <c r="AI711" s="1" t="str">
        <f>IF(O711&gt;1,"Y","N")</f>
        <v>Y</v>
      </c>
      <c r="AJ711" s="1" t="str">
        <f>CONCATENATE(AF711,AG711,D711,AH711,AI711)</f>
        <v>YYx261xYY</v>
      </c>
    </row>
    <row r="712" spans="1:36" s="1" customFormat="1" x14ac:dyDescent="0.25">
      <c r="A712" s="28">
        <v>41928</v>
      </c>
      <c r="B712" s="27"/>
      <c r="C712" s="23" t="s">
        <v>6919</v>
      </c>
      <c r="D712" s="22" t="s">
        <v>939</v>
      </c>
      <c r="E712" s="21">
        <v>0.39910000000000001</v>
      </c>
      <c r="G712" s="20"/>
      <c r="H712" s="19">
        <f>E712/0.0278807</f>
        <v>14.31456168604088</v>
      </c>
      <c r="I712" s="18">
        <f>J712/100*4</f>
        <v>1.1599999999999999</v>
      </c>
      <c r="J712" s="17">
        <v>29</v>
      </c>
      <c r="K712" s="16">
        <f>IF(J712&gt;1,J712-H712-I712,0)</f>
        <v>13.525438313959119</v>
      </c>
      <c r="L712" s="15">
        <v>41937</v>
      </c>
      <c r="M712" s="14"/>
      <c r="N712" s="29">
        <v>42739</v>
      </c>
      <c r="O712" s="12">
        <v>42739</v>
      </c>
      <c r="P712" s="11" t="s">
        <v>6918</v>
      </c>
      <c r="Q712" s="10" t="s">
        <v>6921</v>
      </c>
      <c r="R712" s="10" t="s">
        <v>6920</v>
      </c>
      <c r="S712" s="10" t="s">
        <v>345</v>
      </c>
      <c r="T712" s="10"/>
      <c r="U712" s="9">
        <v>6666010844</v>
      </c>
      <c r="V712" s="8"/>
      <c r="W712" s="7">
        <v>36</v>
      </c>
      <c r="X712" s="4"/>
      <c r="Y712" s="6">
        <v>47</v>
      </c>
      <c r="Z712" s="5">
        <f>IF(Y712&gt;0,Y712-J712,".")</f>
        <v>18</v>
      </c>
      <c r="AA712" s="4">
        <f>IF(J712=0,H712,0)</f>
        <v>0</v>
      </c>
      <c r="AB712" s="4">
        <f>IF(L712=0,H712,0)</f>
        <v>0</v>
      </c>
      <c r="AC712" s="4"/>
      <c r="AD712" s="3"/>
      <c r="AE712" s="2" t="str">
        <f ca="1">IF(AND(N712&gt;1,(N712+$AE$3+O712)&lt;$B$3),$B$3-N712+1111111,".")</f>
        <v>.</v>
      </c>
      <c r="AF712" s="1" t="str">
        <f>IF(A712&gt;1,"Y","N")</f>
        <v>Y</v>
      </c>
      <c r="AG712" s="1" t="str">
        <f>IF(L712&gt;1,"Y","N")</f>
        <v>Y</v>
      </c>
      <c r="AH712" s="1" t="str">
        <f>IF(N712&gt;1,"Y","N")</f>
        <v>Y</v>
      </c>
      <c r="AI712" s="1" t="str">
        <f>IF(O712&gt;1,"Y","N")</f>
        <v>Y</v>
      </c>
      <c r="AJ712" s="1" t="str">
        <f>CONCATENATE(AF712,AG712,D712,AH712,AI712)</f>
        <v>YYx167xYY</v>
      </c>
    </row>
    <row r="713" spans="1:36" s="1" customFormat="1" x14ac:dyDescent="0.25">
      <c r="A713" s="31">
        <v>42469</v>
      </c>
      <c r="B713" s="24"/>
      <c r="C713" s="23" t="s">
        <v>1722</v>
      </c>
      <c r="D713" s="22" t="s">
        <v>1721</v>
      </c>
      <c r="E713" s="21">
        <v>0.35</v>
      </c>
      <c r="G713" s="20"/>
      <c r="H713" s="19">
        <f>E713/0.04011</f>
        <v>8.7260034904013963</v>
      </c>
      <c r="I713" s="32">
        <f>J713/100*4</f>
        <v>1.88</v>
      </c>
      <c r="J713" s="17">
        <v>47</v>
      </c>
      <c r="K713" s="16">
        <f>IF(J713&gt;1,J713-H713-I713,0)</f>
        <v>36.393996509598601</v>
      </c>
      <c r="L713" s="15">
        <v>42498</v>
      </c>
      <c r="M713" s="14"/>
      <c r="N713" s="29">
        <v>42742</v>
      </c>
      <c r="O713" s="12">
        <v>42743</v>
      </c>
      <c r="P713" s="11" t="s">
        <v>2848</v>
      </c>
      <c r="Q713" s="10"/>
      <c r="R713" s="10"/>
      <c r="S713" s="10"/>
      <c r="T713" s="10"/>
      <c r="U713" s="9">
        <v>6664833336</v>
      </c>
      <c r="V713" s="8"/>
      <c r="W713" s="7">
        <v>47</v>
      </c>
      <c r="X713" s="4"/>
      <c r="Y713" s="6">
        <v>47</v>
      </c>
      <c r="Z713" s="5">
        <f>IF(Y713&gt;0,Y713-J713,".")</f>
        <v>0</v>
      </c>
      <c r="AA713" s="4">
        <f>IF(J713=0,H713,0)</f>
        <v>0</v>
      </c>
      <c r="AB713" s="4">
        <f>IF(L713=0,H713,0)</f>
        <v>0</v>
      </c>
      <c r="AC713" s="4"/>
      <c r="AD713" s="3"/>
      <c r="AE713" s="2" t="str">
        <f ca="1">IF(AND(N713&gt;1,(N713+$AE$3+O713)&lt;$B$3),$B$3-N713+1111111,".")</f>
        <v>.</v>
      </c>
      <c r="AF713" s="1" t="str">
        <f>IF(A713&gt;1,"Y","N")</f>
        <v>Y</v>
      </c>
      <c r="AG713" s="1" t="str">
        <f>IF(L713&gt;1,"Y","N")</f>
        <v>Y</v>
      </c>
      <c r="AH713" s="1" t="str">
        <f>IF(N713&gt;1,"Y","N")</f>
        <v>Y</v>
      </c>
      <c r="AI713" s="1" t="str">
        <f>IF(O713&gt;1,"Y","N")</f>
        <v>Y</v>
      </c>
      <c r="AJ713" s="1" t="str">
        <f>CONCATENATE(AF713,AG713,D713,AH713,AI713)</f>
        <v>YYx9xYY</v>
      </c>
    </row>
    <row r="714" spans="1:36" s="1" customFormat="1" x14ac:dyDescent="0.25">
      <c r="A714" s="31">
        <v>42742</v>
      </c>
      <c r="B714" s="24"/>
      <c r="C714" s="23" t="s">
        <v>1722</v>
      </c>
      <c r="D714" s="22" t="s">
        <v>1721</v>
      </c>
      <c r="E714" s="21">
        <v>0.35</v>
      </c>
      <c r="G714" s="20"/>
      <c r="H714" s="19">
        <f>E714/0.03821</f>
        <v>9.1599057838262219</v>
      </c>
      <c r="I714" s="18">
        <f>J714/100*4</f>
        <v>1.88</v>
      </c>
      <c r="J714" s="17">
        <v>47</v>
      </c>
      <c r="K714" s="16">
        <f>IF(J714&gt;1,J714-H714-I714,0)</f>
        <v>35.960094216173779</v>
      </c>
      <c r="L714" s="15">
        <v>42742</v>
      </c>
      <c r="M714" s="14"/>
      <c r="N714" s="29">
        <v>42752</v>
      </c>
      <c r="O714" s="12">
        <v>42752</v>
      </c>
      <c r="P714" s="11" t="s">
        <v>6556</v>
      </c>
      <c r="Q714" s="10"/>
      <c r="R714" s="10"/>
      <c r="S714" s="10"/>
      <c r="T714" s="10"/>
      <c r="U714" s="9"/>
      <c r="V714" s="8"/>
      <c r="W714" s="7">
        <v>115</v>
      </c>
      <c r="X714" s="4"/>
      <c r="Y714" s="6">
        <v>47</v>
      </c>
      <c r="Z714" s="5">
        <f>IF(Y714&gt;0,Y714-J714,".")</f>
        <v>0</v>
      </c>
      <c r="AA714" s="4">
        <f>IF(J714=0,H714,0)</f>
        <v>0</v>
      </c>
      <c r="AB714" s="4">
        <f>IF(L714=0,H714,0)</f>
        <v>0</v>
      </c>
      <c r="AC714" s="4"/>
      <c r="AD714" s="3"/>
      <c r="AE714" s="2" t="str">
        <f ca="1">IF(AND(N714&gt;1,(N714+$AE$3+O714)&lt;$B$3),$B$3-N714+1111111,".")</f>
        <v>.</v>
      </c>
      <c r="AF714" s="1" t="str">
        <f>IF(A714&gt;1,"Y","N")</f>
        <v>Y</v>
      </c>
      <c r="AG714" s="1" t="str">
        <f>IF(L714&gt;1,"Y","N")</f>
        <v>Y</v>
      </c>
      <c r="AH714" s="1" t="str">
        <f>IF(N714&gt;1,"Y","N")</f>
        <v>Y</v>
      </c>
      <c r="AI714" s="1" t="str">
        <f>IF(O714&gt;1,"Y","N")</f>
        <v>Y</v>
      </c>
      <c r="AJ714" s="1" t="str">
        <f>CONCATENATE(AF714,AG714,D714,AH714,AI714)</f>
        <v>YYx9xYY</v>
      </c>
    </row>
    <row r="715" spans="1:36" s="1" customFormat="1" x14ac:dyDescent="0.25">
      <c r="A715" s="31">
        <v>42742</v>
      </c>
      <c r="B715" s="24"/>
      <c r="C715" s="23" t="s">
        <v>1722</v>
      </c>
      <c r="D715" s="22" t="s">
        <v>1721</v>
      </c>
      <c r="E715" s="21">
        <v>0.35</v>
      </c>
      <c r="G715" s="20"/>
      <c r="H715" s="19">
        <f>E715/0.03821</f>
        <v>9.1599057838262219</v>
      </c>
      <c r="I715" s="18">
        <f>J715/100*4</f>
        <v>1.88</v>
      </c>
      <c r="J715" s="17">
        <v>47</v>
      </c>
      <c r="K715" s="16">
        <f>IF(J715&gt;1,J715-H715-I715,0)</f>
        <v>35.960094216173779</v>
      </c>
      <c r="L715" s="15">
        <v>42742</v>
      </c>
      <c r="M715" s="14"/>
      <c r="N715" s="29">
        <v>42765</v>
      </c>
      <c r="O715" s="12">
        <v>42765</v>
      </c>
      <c r="P715" s="11" t="s">
        <v>6284</v>
      </c>
      <c r="Q715" s="10"/>
      <c r="R715" s="10"/>
      <c r="S715" s="10"/>
      <c r="T715" s="10"/>
      <c r="U715" s="9"/>
      <c r="V715" s="8"/>
      <c r="W715" s="7">
        <v>181</v>
      </c>
      <c r="X715" s="4"/>
      <c r="Y715" s="6">
        <v>47</v>
      </c>
      <c r="Z715" s="5">
        <f>IF(Y715&gt;0,Y715-J715,".")</f>
        <v>0</v>
      </c>
      <c r="AA715" s="4">
        <f>IF(J715=0,H715,0)</f>
        <v>0</v>
      </c>
      <c r="AB715" s="4">
        <f>IF(L715=0,H715,0)</f>
        <v>0</v>
      </c>
      <c r="AC715" s="4"/>
      <c r="AD715" s="3"/>
      <c r="AE715" s="2" t="str">
        <f ca="1">IF(AND(N715&gt;1,(N715+$AE$3+O715)&lt;$B$3),$B$3-N715+1111111,".")</f>
        <v>.</v>
      </c>
      <c r="AF715" s="1" t="str">
        <f>IF(A715&gt;1,"Y","N")</f>
        <v>Y</v>
      </c>
      <c r="AG715" s="1" t="str">
        <f>IF(L715&gt;1,"Y","N")</f>
        <v>Y</v>
      </c>
      <c r="AH715" s="1" t="str">
        <f>IF(N715&gt;1,"Y","N")</f>
        <v>Y</v>
      </c>
      <c r="AI715" s="1" t="str">
        <f>IF(O715&gt;1,"Y","N")</f>
        <v>Y</v>
      </c>
      <c r="AJ715" s="1" t="str">
        <f>CONCATENATE(AF715,AG715,D715,AH715,AI715)</f>
        <v>YYx9xYY</v>
      </c>
    </row>
    <row r="716" spans="1:36" s="1" customFormat="1" x14ac:dyDescent="0.25">
      <c r="A716" s="31">
        <v>42742</v>
      </c>
      <c r="B716" s="24"/>
      <c r="C716" s="23" t="s">
        <v>1722</v>
      </c>
      <c r="D716" s="22" t="s">
        <v>1721</v>
      </c>
      <c r="E716" s="21">
        <v>0.35</v>
      </c>
      <c r="G716" s="20"/>
      <c r="H716" s="19">
        <f>E716/0.03821</f>
        <v>9.1599057838262219</v>
      </c>
      <c r="I716" s="18">
        <f>J716/100*4</f>
        <v>1.88</v>
      </c>
      <c r="J716" s="17">
        <v>47</v>
      </c>
      <c r="K716" s="16">
        <f>IF(J716&gt;1,J716-H716-I716,0)</f>
        <v>35.960094216173779</v>
      </c>
      <c r="L716" s="15">
        <v>42742</v>
      </c>
      <c r="M716" s="14"/>
      <c r="N716" s="29">
        <v>42767</v>
      </c>
      <c r="O716" s="12">
        <v>42771</v>
      </c>
      <c r="P716" s="11" t="s">
        <v>6236</v>
      </c>
      <c r="Q716" s="10"/>
      <c r="R716" s="10"/>
      <c r="S716" s="10"/>
      <c r="T716" s="10"/>
      <c r="U716" s="9"/>
      <c r="V716" s="8"/>
      <c r="W716" s="7">
        <v>212</v>
      </c>
      <c r="X716" s="4"/>
      <c r="Y716" s="6">
        <v>47</v>
      </c>
      <c r="Z716" s="5">
        <f>IF(Y716&gt;0,Y716-J716,".")</f>
        <v>0</v>
      </c>
      <c r="AA716" s="4">
        <f>IF(J716=0,H716,0)</f>
        <v>0</v>
      </c>
      <c r="AB716" s="4">
        <f>IF(L716=0,H716,0)</f>
        <v>0</v>
      </c>
      <c r="AC716" s="4"/>
      <c r="AD716" s="3"/>
      <c r="AE716" s="2" t="str">
        <f ca="1">IF(AND(N716&gt;1,(N716+$AE$3+O716)&lt;$B$3),$B$3-N716+1111111,".")</f>
        <v>.</v>
      </c>
      <c r="AF716" s="1" t="str">
        <f>IF(A716&gt;1,"Y","N")</f>
        <v>Y</v>
      </c>
      <c r="AG716" s="1" t="str">
        <f>IF(L716&gt;1,"Y","N")</f>
        <v>Y</v>
      </c>
      <c r="AH716" s="1" t="str">
        <f>IF(N716&gt;1,"Y","N")</f>
        <v>Y</v>
      </c>
      <c r="AI716" s="1" t="str">
        <f>IF(O716&gt;1,"Y","N")</f>
        <v>Y</v>
      </c>
      <c r="AJ716" s="1" t="str">
        <f>CONCATENATE(AF716,AG716,D716,AH716,AI716)</f>
        <v>YYx9xYY</v>
      </c>
    </row>
    <row r="717" spans="1:36" s="1" customFormat="1" x14ac:dyDescent="0.25">
      <c r="A717" s="31">
        <v>42742</v>
      </c>
      <c r="B717" s="24"/>
      <c r="C717" s="23" t="s">
        <v>1722</v>
      </c>
      <c r="D717" s="22" t="s">
        <v>1721</v>
      </c>
      <c r="E717" s="21">
        <v>0.35</v>
      </c>
      <c r="G717" s="20"/>
      <c r="H717" s="19">
        <f>E717/0.03821</f>
        <v>9.1599057838262219</v>
      </c>
      <c r="I717" s="18">
        <f>J717/100*4</f>
        <v>1.88</v>
      </c>
      <c r="J717" s="17">
        <v>47</v>
      </c>
      <c r="K717" s="16">
        <f>IF(J717&gt;1,J717-H717-I717,0)</f>
        <v>35.960094216173779</v>
      </c>
      <c r="L717" s="15">
        <v>42742</v>
      </c>
      <c r="M717" s="14"/>
      <c r="N717" s="29">
        <v>42767</v>
      </c>
      <c r="O717" s="12">
        <v>42771</v>
      </c>
      <c r="P717" s="11" t="s">
        <v>6236</v>
      </c>
      <c r="Q717" s="10"/>
      <c r="R717" s="10"/>
      <c r="S717" s="10"/>
      <c r="T717" s="10"/>
      <c r="U717" s="9"/>
      <c r="V717" s="8"/>
      <c r="W717" s="7">
        <v>212</v>
      </c>
      <c r="X717" s="4"/>
      <c r="Y717" s="6">
        <v>47</v>
      </c>
      <c r="Z717" s="5">
        <f>IF(Y717&gt;0,Y717-J717,".")</f>
        <v>0</v>
      </c>
      <c r="AA717" s="4">
        <f>IF(J717=0,H717,0)</f>
        <v>0</v>
      </c>
      <c r="AB717" s="4">
        <f>IF(L717=0,H717,0)</f>
        <v>0</v>
      </c>
      <c r="AC717" s="4"/>
      <c r="AD717" s="3"/>
      <c r="AE717" s="2" t="str">
        <f ca="1">IF(AND(N717&gt;1,(N717+$AE$3+O717)&lt;$B$3),$B$3-N717+1111111,".")</f>
        <v>.</v>
      </c>
      <c r="AF717" s="1" t="str">
        <f>IF(A717&gt;1,"Y","N")</f>
        <v>Y</v>
      </c>
      <c r="AG717" s="1" t="str">
        <f>IF(L717&gt;1,"Y","N")</f>
        <v>Y</v>
      </c>
      <c r="AH717" s="1" t="str">
        <f>IF(N717&gt;1,"Y","N")</f>
        <v>Y</v>
      </c>
      <c r="AI717" s="1" t="str">
        <f>IF(O717&gt;1,"Y","N")</f>
        <v>Y</v>
      </c>
      <c r="AJ717" s="1" t="str">
        <f>CONCATENATE(AF717,AG717,D717,AH717,AI717)</f>
        <v>YYx9xYY</v>
      </c>
    </row>
    <row r="718" spans="1:36" s="1" customFormat="1" x14ac:dyDescent="0.25">
      <c r="A718" s="31">
        <v>42416</v>
      </c>
      <c r="B718" s="24"/>
      <c r="C718" s="23" t="s">
        <v>435</v>
      </c>
      <c r="D718" s="22" t="s">
        <v>222</v>
      </c>
      <c r="E718" s="21">
        <v>0.72899999999999998</v>
      </c>
      <c r="G718" s="20"/>
      <c r="H718" s="19">
        <f>E718/0.04033</f>
        <v>18.075874039176792</v>
      </c>
      <c r="I718" s="32">
        <f>J718/100*4</f>
        <v>1.1599999999999999</v>
      </c>
      <c r="J718" s="17">
        <v>29</v>
      </c>
      <c r="K718" s="16">
        <f>IF(J718&gt;1,J718-H718-I718,0)</f>
        <v>9.7641259608232076</v>
      </c>
      <c r="L718" s="15">
        <v>42451</v>
      </c>
      <c r="M718" s="14"/>
      <c r="N718" s="29">
        <v>42770</v>
      </c>
      <c r="O718" s="12">
        <v>42771</v>
      </c>
      <c r="P718" s="11" t="s">
        <v>6190</v>
      </c>
      <c r="Q718" s="10" t="s">
        <v>6193</v>
      </c>
      <c r="R718" s="10" t="s">
        <v>6192</v>
      </c>
      <c r="S718" s="10" t="s">
        <v>6191</v>
      </c>
      <c r="T718" s="10"/>
      <c r="U718" s="9">
        <v>6701622719</v>
      </c>
      <c r="V718" s="8"/>
      <c r="W718" s="7">
        <v>208</v>
      </c>
      <c r="X718" s="4"/>
      <c r="Y718" s="6">
        <v>47</v>
      </c>
      <c r="Z718" s="5">
        <f>IF(Y718&gt;0,Y718-J718,".")</f>
        <v>18</v>
      </c>
      <c r="AA718" s="4">
        <f>IF(J718=0,H718,0)</f>
        <v>0</v>
      </c>
      <c r="AB718" s="4">
        <f>IF(L718=0,H718,0)</f>
        <v>0</v>
      </c>
      <c r="AC718" s="4"/>
      <c r="AD718" s="3"/>
      <c r="AE718" s="2" t="str">
        <f ca="1">IF(AND(N718&gt;1,(N718+$AE$3+O718)&lt;$B$3),$B$3-N718+1111111,".")</f>
        <v>.</v>
      </c>
      <c r="AF718" s="1" t="str">
        <f>IF(A718&gt;1,"Y","N")</f>
        <v>Y</v>
      </c>
      <c r="AG718" s="1" t="str">
        <f>IF(L718&gt;1,"Y","N")</f>
        <v>Y</v>
      </c>
      <c r="AH718" s="1" t="str">
        <f>IF(N718&gt;1,"Y","N")</f>
        <v>Y</v>
      </c>
      <c r="AI718" s="1" t="str">
        <f>IF(O718&gt;1,"Y","N")</f>
        <v>Y</v>
      </c>
      <c r="AJ718" s="1" t="str">
        <f>CONCATENATE(AF718,AG718,D718,AH718,AI718)</f>
        <v>YYx2691xYY</v>
      </c>
    </row>
    <row r="719" spans="1:36" s="1" customFormat="1" x14ac:dyDescent="0.25">
      <c r="A719" s="31">
        <v>42742</v>
      </c>
      <c r="B719" s="24"/>
      <c r="C719" s="23" t="s">
        <v>1722</v>
      </c>
      <c r="D719" s="22" t="s">
        <v>1721</v>
      </c>
      <c r="E719" s="21">
        <v>0.35</v>
      </c>
      <c r="G719" s="20"/>
      <c r="H719" s="19">
        <f>E719/0.03821</f>
        <v>9.1599057838262219</v>
      </c>
      <c r="I719" s="18">
        <f>J719/100*4</f>
        <v>1.88</v>
      </c>
      <c r="J719" s="17">
        <v>47</v>
      </c>
      <c r="K719" s="16">
        <f>IF(J719&gt;1,J719-H719-I719,0)</f>
        <v>35.960094216173779</v>
      </c>
      <c r="L719" s="15">
        <v>42742</v>
      </c>
      <c r="M719" s="14"/>
      <c r="N719" s="29">
        <v>42773</v>
      </c>
      <c r="O719" s="12">
        <v>42773</v>
      </c>
      <c r="P719" s="11" t="s">
        <v>6136</v>
      </c>
      <c r="Q719" s="10"/>
      <c r="R719" s="10"/>
      <c r="S719" s="10"/>
      <c r="T719" s="10"/>
      <c r="U719" s="9"/>
      <c r="V719" s="8"/>
      <c r="W719" s="7">
        <v>355</v>
      </c>
      <c r="X719" s="4"/>
      <c r="Y719" s="6">
        <v>47</v>
      </c>
      <c r="Z719" s="5">
        <f>IF(Y719&gt;0,Y719-J719,".")</f>
        <v>0</v>
      </c>
      <c r="AA719" s="4">
        <f>IF(J719=0,H719,0)</f>
        <v>0</v>
      </c>
      <c r="AB719" s="4">
        <f>IF(L719=0,H719,0)</f>
        <v>0</v>
      </c>
      <c r="AC719" s="4"/>
      <c r="AD719" s="3"/>
      <c r="AE719" s="2" t="str">
        <f ca="1">IF(AND(N719&gt;1,(N719+$AE$3+O719)&lt;$B$3),$B$3-N719+1111111,".")</f>
        <v>.</v>
      </c>
      <c r="AF719" s="1" t="str">
        <f>IF(A719&gt;1,"Y","N")</f>
        <v>Y</v>
      </c>
      <c r="AG719" s="1" t="str">
        <f>IF(L719&gt;1,"Y","N")</f>
        <v>Y</v>
      </c>
      <c r="AH719" s="1" t="str">
        <f>IF(N719&gt;1,"Y","N")</f>
        <v>Y</v>
      </c>
      <c r="AI719" s="1" t="str">
        <f>IF(O719&gt;1,"Y","N")</f>
        <v>Y</v>
      </c>
      <c r="AJ719" s="1" t="str">
        <f>CONCATENATE(AF719,AG719,D719,AH719,AI719)</f>
        <v>YYx9xYY</v>
      </c>
    </row>
    <row r="720" spans="1:36" s="1" customFormat="1" x14ac:dyDescent="0.25">
      <c r="A720" s="28">
        <v>41765</v>
      </c>
      <c r="B720" s="27" t="s">
        <v>2694</v>
      </c>
      <c r="C720" s="23" t="s">
        <v>2693</v>
      </c>
      <c r="D720" s="22" t="s">
        <v>2692</v>
      </c>
      <c r="E720" s="21">
        <v>1</v>
      </c>
      <c r="G720" s="20"/>
      <c r="H720" s="19">
        <f>E720/0.0523221</f>
        <v>19.112382721641524</v>
      </c>
      <c r="I720" s="18">
        <f>J720/100*4</f>
        <v>1.1599999999999999</v>
      </c>
      <c r="J720" s="17">
        <v>29</v>
      </c>
      <c r="K720" s="16">
        <f>IF(J720&gt;1,J720-H720-I720,0)</f>
        <v>8.7276172783584762</v>
      </c>
      <c r="L720" s="15">
        <v>41782</v>
      </c>
      <c r="M720" s="14"/>
      <c r="N720" s="29">
        <v>42776</v>
      </c>
      <c r="O720" s="12">
        <v>42778</v>
      </c>
      <c r="P720" s="11" t="s">
        <v>6059</v>
      </c>
      <c r="Q720" s="10" t="s">
        <v>6062</v>
      </c>
      <c r="R720" s="10" t="s">
        <v>6061</v>
      </c>
      <c r="S720" s="10" t="s">
        <v>6060</v>
      </c>
      <c r="T720" s="10"/>
      <c r="U720" s="9">
        <v>6707255804</v>
      </c>
      <c r="V720" s="8"/>
      <c r="W720" s="7">
        <v>239</v>
      </c>
      <c r="X720" s="4"/>
      <c r="Y720" s="6">
        <v>47</v>
      </c>
      <c r="Z720" s="5">
        <f>IF(Y720&gt;0,Y720-J720,".")</f>
        <v>18</v>
      </c>
      <c r="AA720" s="4">
        <f>IF(J720=0,H720,0)</f>
        <v>0</v>
      </c>
      <c r="AB720" s="4">
        <f>IF(L720=0,H720,0)</f>
        <v>0</v>
      </c>
      <c r="AC720" s="4"/>
      <c r="AD720" s="3"/>
      <c r="AE720" s="2" t="str">
        <f ca="1">IF(AND(N720&gt;1,(N720+$AE$3+O720)&lt;$B$3),$B$3-N720+1111111,".")</f>
        <v>.</v>
      </c>
      <c r="AF720" s="1" t="str">
        <f>IF(A720&gt;1,"Y","N")</f>
        <v>Y</v>
      </c>
      <c r="AG720" s="1" t="str">
        <f>IF(L720&gt;1,"Y","N")</f>
        <v>Y</v>
      </c>
      <c r="AH720" s="1" t="str">
        <f>IF(N720&gt;1,"Y","N")</f>
        <v>Y</v>
      </c>
      <c r="AI720" s="1" t="str">
        <f>IF(O720&gt;1,"Y","N")</f>
        <v>Y</v>
      </c>
      <c r="AJ720" s="1" t="str">
        <f>CONCATENATE(AF720,AG720,D720,AH720,AI720)</f>
        <v>YYx539xYY</v>
      </c>
    </row>
    <row r="721" spans="1:50" s="1" customFormat="1" x14ac:dyDescent="0.25">
      <c r="A721" s="31">
        <v>42543</v>
      </c>
      <c r="B721" s="24"/>
      <c r="C721" s="23" t="s">
        <v>1570</v>
      </c>
      <c r="D721" s="22" t="s">
        <v>1569</v>
      </c>
      <c r="E721" s="21">
        <v>0.495</v>
      </c>
      <c r="G721" s="20"/>
      <c r="H721" s="19">
        <f>E721/0.0534221</f>
        <v>9.2658281872109107</v>
      </c>
      <c r="I721" s="18">
        <f>J721/100*4</f>
        <v>1.28</v>
      </c>
      <c r="J721" s="17">
        <v>32</v>
      </c>
      <c r="K721" s="16">
        <f>IF(J721&gt;1,J721-H721-I721,0)</f>
        <v>21.454171812789088</v>
      </c>
      <c r="L721" s="15">
        <v>42575</v>
      </c>
      <c r="M721" s="14"/>
      <c r="N721" s="29">
        <v>42785</v>
      </c>
      <c r="O721" s="12">
        <v>42785</v>
      </c>
      <c r="P721" s="11" t="s">
        <v>1945</v>
      </c>
      <c r="Q721" s="10" t="s">
        <v>5821</v>
      </c>
      <c r="R721" s="10" t="s">
        <v>5820</v>
      </c>
      <c r="S721" s="10" t="s">
        <v>5819</v>
      </c>
      <c r="T721" s="10"/>
      <c r="U721" s="9">
        <v>6723799435</v>
      </c>
      <c r="V721" s="8"/>
      <c r="W721" s="7">
        <v>292</v>
      </c>
      <c r="X721" s="4"/>
      <c r="Y721" s="6">
        <v>47</v>
      </c>
      <c r="Z721" s="5">
        <f>IF(Y721&gt;0,Y721-J721,".")</f>
        <v>15</v>
      </c>
      <c r="AA721" s="4">
        <f>IF(J721=0,H721,0)</f>
        <v>0</v>
      </c>
      <c r="AB721" s="4">
        <f>IF(L721=0,H721,0)</f>
        <v>0</v>
      </c>
      <c r="AC721" s="4"/>
      <c r="AD721" s="3"/>
      <c r="AE721" s="2" t="str">
        <f ca="1">IF(AND(N721&gt;1,(N721+$AE$3+O721)&lt;$B$3),$B$3-N721+1111111,".")</f>
        <v>.</v>
      </c>
      <c r="AF721" s="1" t="str">
        <f>IF(A721&gt;1,"Y","N")</f>
        <v>Y</v>
      </c>
      <c r="AG721" s="1" t="str">
        <f>IF(L721&gt;1,"Y","N")</f>
        <v>Y</v>
      </c>
      <c r="AH721" s="1" t="str">
        <f>IF(N721&gt;1,"Y","N")</f>
        <v>Y</v>
      </c>
      <c r="AI721" s="1" t="str">
        <f>IF(O721&gt;1,"Y","N")</f>
        <v>Y</v>
      </c>
      <c r="AJ721" s="1" t="str">
        <f>CONCATENATE(AF721,AG721,D721,AH721,AI721)</f>
        <v>YYx261xYY</v>
      </c>
    </row>
    <row r="722" spans="1:50" s="1" customFormat="1" x14ac:dyDescent="0.25">
      <c r="A722" s="31">
        <v>42543</v>
      </c>
      <c r="B722" s="24"/>
      <c r="C722" s="23" t="s">
        <v>1570</v>
      </c>
      <c r="D722" s="22" t="s">
        <v>1569</v>
      </c>
      <c r="E722" s="21">
        <v>0.495</v>
      </c>
      <c r="G722" s="20"/>
      <c r="H722" s="19">
        <f>E722/0.0534221</f>
        <v>9.2658281872109107</v>
      </c>
      <c r="I722" s="18">
        <f>J722/100*4</f>
        <v>1.28</v>
      </c>
      <c r="J722" s="17">
        <v>32</v>
      </c>
      <c r="K722" s="16">
        <f>IF(J722&gt;1,J722-H722-I722,0)</f>
        <v>21.454171812789088</v>
      </c>
      <c r="L722" s="15">
        <v>42575</v>
      </c>
      <c r="M722" s="14"/>
      <c r="N722" s="29">
        <v>42801</v>
      </c>
      <c r="O722" s="12">
        <v>42801</v>
      </c>
      <c r="P722" s="11" t="s">
        <v>5458</v>
      </c>
      <c r="Q722" s="10" t="s">
        <v>5457</v>
      </c>
      <c r="R722" s="10" t="s">
        <v>5456</v>
      </c>
      <c r="S722" s="10" t="s">
        <v>3100</v>
      </c>
      <c r="T722" s="10"/>
      <c r="U722" s="9">
        <v>6739727728</v>
      </c>
      <c r="V722" s="8"/>
      <c r="W722" s="7">
        <v>382</v>
      </c>
      <c r="X722" s="4"/>
      <c r="Y722" s="6">
        <v>47</v>
      </c>
      <c r="Z722" s="5">
        <f>IF(Y722&gt;0,Y722-J722,".")</f>
        <v>15</v>
      </c>
      <c r="AA722" s="4">
        <f>IF(J722=0,H722,0)</f>
        <v>0</v>
      </c>
      <c r="AB722" s="4">
        <f>IF(L722=0,H722,0)</f>
        <v>0</v>
      </c>
      <c r="AC722" s="4"/>
      <c r="AD722" s="3"/>
      <c r="AE722" s="2" t="str">
        <f ca="1">IF(AND(N722&gt;1,(N722+$AE$3+O722)&lt;$B$3),$B$3-N722+1111111,".")</f>
        <v>.</v>
      </c>
      <c r="AF722" s="1" t="str">
        <f>IF(A722&gt;1,"Y","N")</f>
        <v>Y</v>
      </c>
      <c r="AG722" s="1" t="str">
        <f>IF(L722&gt;1,"Y","N")</f>
        <v>Y</v>
      </c>
      <c r="AH722" s="1" t="str">
        <f>IF(N722&gt;1,"Y","N")</f>
        <v>Y</v>
      </c>
      <c r="AI722" s="1" t="str">
        <f>IF(O722&gt;1,"Y","N")</f>
        <v>Y</v>
      </c>
      <c r="AJ722" s="1" t="str">
        <f>CONCATENATE(AF722,AG722,D722,AH722,AI722)</f>
        <v>YYx261xYY</v>
      </c>
    </row>
    <row r="723" spans="1:50" s="1" customFormat="1" x14ac:dyDescent="0.25">
      <c r="A723" s="31">
        <v>42786</v>
      </c>
      <c r="B723" s="24" t="s">
        <v>5436</v>
      </c>
      <c r="C723" s="23" t="s">
        <v>1722</v>
      </c>
      <c r="D723" s="22" t="s">
        <v>1721</v>
      </c>
      <c r="E723" s="21">
        <v>0.28000000000000003</v>
      </c>
      <c r="G723" s="20"/>
      <c r="H723" s="19">
        <f>E723/0.03844</f>
        <v>7.2840790842872014</v>
      </c>
      <c r="I723" s="18">
        <f>J723/100*4</f>
        <v>1.88</v>
      </c>
      <c r="J723" s="17">
        <v>47</v>
      </c>
      <c r="K723" s="16">
        <f>IF(J723&gt;1,J723-H723-I723,0)</f>
        <v>37.835920915712798</v>
      </c>
      <c r="L723" s="15">
        <v>42801</v>
      </c>
      <c r="M723" s="14"/>
      <c r="N723" s="29">
        <v>42801</v>
      </c>
      <c r="O723" s="12">
        <v>42802</v>
      </c>
      <c r="P723" s="11" t="s">
        <v>5435</v>
      </c>
      <c r="Q723" s="10"/>
      <c r="R723" s="10"/>
      <c r="S723" s="10"/>
      <c r="T723" s="10"/>
      <c r="U723" s="9">
        <v>6734813382</v>
      </c>
      <c r="V723" s="8"/>
      <c r="W723" s="7">
        <v>388</v>
      </c>
      <c r="X723" s="4"/>
      <c r="Y723" s="6">
        <v>47</v>
      </c>
      <c r="Z723" s="5">
        <f>IF(Y723&gt;0,Y723-J723,".")</f>
        <v>0</v>
      </c>
      <c r="AA723" s="4">
        <f>IF(J723=0,H723,0)</f>
        <v>0</v>
      </c>
      <c r="AB723" s="4">
        <f>IF(L723=0,H723,0)</f>
        <v>0</v>
      </c>
      <c r="AC723" s="4"/>
      <c r="AD723" s="3"/>
      <c r="AE723" s="2" t="str">
        <f ca="1">IF(AND(N723&gt;1,(N723+$AE$3+O723)&lt;$B$3),$B$3-N723+1111111,".")</f>
        <v>.</v>
      </c>
      <c r="AF723" s="1" t="str">
        <f>IF(A723&gt;1,"Y","N")</f>
        <v>Y</v>
      </c>
      <c r="AG723" s="1" t="str">
        <f>IF(L723&gt;1,"Y","N")</f>
        <v>Y</v>
      </c>
      <c r="AH723" s="1" t="str">
        <f>IF(N723&gt;1,"Y","N")</f>
        <v>Y</v>
      </c>
      <c r="AI723" s="1" t="str">
        <f>IF(O723&gt;1,"Y","N")</f>
        <v>Y</v>
      </c>
      <c r="AJ723" s="1" t="str">
        <f>CONCATENATE(AF723,AG723,D723,AH723,AI723)</f>
        <v>YYx9xYY</v>
      </c>
    </row>
    <row r="724" spans="1:50" s="1" customFormat="1" x14ac:dyDescent="0.25">
      <c r="A724" s="31">
        <v>42786</v>
      </c>
      <c r="B724" s="24"/>
      <c r="C724" s="23" t="s">
        <v>1722</v>
      </c>
      <c r="D724" s="22" t="s">
        <v>1721</v>
      </c>
      <c r="E724" s="21">
        <v>0.28000000000000003</v>
      </c>
      <c r="G724" s="20"/>
      <c r="H724" s="19">
        <f>E724/0.03844</f>
        <v>7.2840790842872014</v>
      </c>
      <c r="I724" s="18">
        <f>J724/100*4</f>
        <v>1.88</v>
      </c>
      <c r="J724" s="17">
        <v>47</v>
      </c>
      <c r="K724" s="16">
        <f>IF(J724&gt;1,J724-H724-I724,0)</f>
        <v>37.835920915712798</v>
      </c>
      <c r="L724" s="15">
        <v>42801</v>
      </c>
      <c r="M724" s="14"/>
      <c r="N724" s="29">
        <v>42801</v>
      </c>
      <c r="O724" s="12">
        <v>42802</v>
      </c>
      <c r="P724" s="11" t="s">
        <v>5435</v>
      </c>
      <c r="Q724" s="10"/>
      <c r="R724" s="10"/>
      <c r="S724" s="10"/>
      <c r="T724" s="10"/>
      <c r="U724" s="9"/>
      <c r="V724" s="8"/>
      <c r="W724" s="7">
        <v>388</v>
      </c>
      <c r="X724" s="4"/>
      <c r="Y724" s="6">
        <v>47</v>
      </c>
      <c r="Z724" s="5">
        <f>IF(Y724&gt;0,Y724-J724,".")</f>
        <v>0</v>
      </c>
      <c r="AA724" s="4">
        <f>IF(J724=0,H724,0)</f>
        <v>0</v>
      </c>
      <c r="AB724" s="4">
        <f>IF(L724=0,H724,0)</f>
        <v>0</v>
      </c>
      <c r="AC724" s="4"/>
      <c r="AD724" s="3"/>
      <c r="AE724" s="2" t="str">
        <f ca="1">IF(AND(N724&gt;1,(N724+$AE$3+O724)&lt;$B$3),$B$3-N724+1111111,".")</f>
        <v>.</v>
      </c>
      <c r="AF724" s="1" t="str">
        <f>IF(A724&gt;1,"Y","N")</f>
        <v>Y</v>
      </c>
      <c r="AG724" s="1" t="str">
        <f>IF(L724&gt;1,"Y","N")</f>
        <v>Y</v>
      </c>
      <c r="AH724" s="1" t="str">
        <f>IF(N724&gt;1,"Y","N")</f>
        <v>Y</v>
      </c>
      <c r="AI724" s="1" t="str">
        <f>IF(O724&gt;1,"Y","N")</f>
        <v>Y</v>
      </c>
      <c r="AJ724" s="1" t="str">
        <f>CONCATENATE(AF724,AG724,D724,AH724,AI724)</f>
        <v>YYx9xYY</v>
      </c>
    </row>
    <row r="725" spans="1:50" s="1" customFormat="1" x14ac:dyDescent="0.25">
      <c r="A725" s="31">
        <v>42786</v>
      </c>
      <c r="B725" s="24"/>
      <c r="C725" s="23" t="s">
        <v>1722</v>
      </c>
      <c r="D725" s="22" t="s">
        <v>1721</v>
      </c>
      <c r="E725" s="21">
        <v>0.28000000000000003</v>
      </c>
      <c r="G725" s="20"/>
      <c r="H725" s="19">
        <f>E725/0.03844</f>
        <v>7.2840790842872014</v>
      </c>
      <c r="I725" s="18">
        <f>J725/100*4</f>
        <v>1.88</v>
      </c>
      <c r="J725" s="17">
        <v>47</v>
      </c>
      <c r="K725" s="16">
        <f>IF(J725&gt;1,J725-H725-I725,0)</f>
        <v>37.835920915712798</v>
      </c>
      <c r="L725" s="15">
        <v>42801</v>
      </c>
      <c r="M725" s="14"/>
      <c r="N725" s="29">
        <v>42813</v>
      </c>
      <c r="O725" s="12">
        <v>42813</v>
      </c>
      <c r="P725" s="11" t="s">
        <v>5113</v>
      </c>
      <c r="Q725" s="10"/>
      <c r="R725" s="10"/>
      <c r="S725" s="10"/>
      <c r="T725" s="10"/>
      <c r="U725" s="9"/>
      <c r="V725" s="8"/>
      <c r="W725" s="7">
        <v>453</v>
      </c>
      <c r="X725" s="4"/>
      <c r="Y725" s="6">
        <v>47</v>
      </c>
      <c r="Z725" s="5">
        <f>IF(Y725&gt;0,Y725-J725,".")</f>
        <v>0</v>
      </c>
      <c r="AA725" s="4">
        <f>IF(J725=0,H725,0)</f>
        <v>0</v>
      </c>
      <c r="AB725" s="4">
        <f>IF(L725=0,H725,0)</f>
        <v>0</v>
      </c>
      <c r="AC725" s="4"/>
      <c r="AD725" s="3"/>
      <c r="AE725" s="2" t="str">
        <f ca="1">IF(AND(N725&gt;1,(N725+$AE$3+O725)&lt;$B$3),$B$3-N725+1111111,".")</f>
        <v>.</v>
      </c>
      <c r="AF725" s="1" t="str">
        <f>IF(A725&gt;1,"Y","N")</f>
        <v>Y</v>
      </c>
      <c r="AG725" s="1" t="str">
        <f>IF(L725&gt;1,"Y","N")</f>
        <v>Y</v>
      </c>
      <c r="AH725" s="1" t="str">
        <f>IF(N725&gt;1,"Y","N")</f>
        <v>Y</v>
      </c>
      <c r="AI725" s="1" t="str">
        <f>IF(O725&gt;1,"Y","N")</f>
        <v>Y</v>
      </c>
      <c r="AJ725" s="1" t="str">
        <f>CONCATENATE(AF725,AG725,D725,AH725,AI725)</f>
        <v>YYx9xYY</v>
      </c>
    </row>
    <row r="726" spans="1:50" s="1" customFormat="1" x14ac:dyDescent="0.25">
      <c r="A726" s="31">
        <v>42794</v>
      </c>
      <c r="B726" s="24" t="s">
        <v>4674</v>
      </c>
      <c r="C726" s="23" t="s">
        <v>1570</v>
      </c>
      <c r="D726" s="22" t="s">
        <v>1569</v>
      </c>
      <c r="E726" s="21">
        <v>0.31</v>
      </c>
      <c r="G726" s="20"/>
      <c r="H726" s="19">
        <f>E726/0.03844</f>
        <v>8.064516129032258</v>
      </c>
      <c r="I726" s="18">
        <f>J726/100*4</f>
        <v>1.28</v>
      </c>
      <c r="J726" s="17">
        <v>32</v>
      </c>
      <c r="K726" s="16">
        <f>IF(J726&gt;1,J726-H726-I726,0)</f>
        <v>22.655483870967743</v>
      </c>
      <c r="L726" s="15">
        <v>42808</v>
      </c>
      <c r="M726" s="14"/>
      <c r="N726" s="29">
        <v>42834</v>
      </c>
      <c r="O726" s="12">
        <v>42834</v>
      </c>
      <c r="P726" s="11" t="s">
        <v>4673</v>
      </c>
      <c r="Q726" s="10" t="s">
        <v>4672</v>
      </c>
      <c r="R726" s="10" t="s">
        <v>4671</v>
      </c>
      <c r="S726" s="10" t="s">
        <v>4670</v>
      </c>
      <c r="T726" s="10"/>
      <c r="U726" s="9" t="s">
        <v>4669</v>
      </c>
      <c r="V726" s="8"/>
      <c r="W726" s="7">
        <v>559</v>
      </c>
      <c r="X726" s="4"/>
      <c r="Y726" s="6">
        <v>47</v>
      </c>
      <c r="Z726" s="5">
        <f>IF(Y726&gt;0,Y726-J726,".")</f>
        <v>15</v>
      </c>
      <c r="AA726" s="4">
        <f>IF(J726=0,H726,0)</f>
        <v>0</v>
      </c>
      <c r="AB726" s="4">
        <f>IF(L726=0,H726,0)</f>
        <v>0</v>
      </c>
      <c r="AC726" s="4"/>
      <c r="AD726" s="3"/>
      <c r="AE726" s="2" t="str">
        <f ca="1">IF(AND(N726&gt;1,(N726+$AE$3+O726)&lt;$B$3),$B$3-N726+1111111,".")</f>
        <v>.</v>
      </c>
      <c r="AF726" s="1" t="str">
        <f>IF(A726&gt;1,"Y","N")</f>
        <v>Y</v>
      </c>
      <c r="AG726" s="1" t="str">
        <f>IF(L726&gt;1,"Y","N")</f>
        <v>Y</v>
      </c>
      <c r="AH726" s="1" t="str">
        <f>IF(N726&gt;1,"Y","N")</f>
        <v>Y</v>
      </c>
      <c r="AI726" s="1" t="str">
        <f>IF(O726&gt;1,"Y","N")</f>
        <v>Y</v>
      </c>
      <c r="AJ726" s="1" t="str">
        <f>CONCATENATE(AF726,AG726,D726,AH726,AI726)</f>
        <v>YYx261xYY</v>
      </c>
    </row>
    <row r="727" spans="1:50" s="1" customFormat="1" x14ac:dyDescent="0.25">
      <c r="A727" s="31">
        <v>42786</v>
      </c>
      <c r="B727" s="24"/>
      <c r="C727" s="23" t="s">
        <v>1722</v>
      </c>
      <c r="D727" s="22" t="s">
        <v>1721</v>
      </c>
      <c r="E727" s="21">
        <v>0.28000000000000003</v>
      </c>
      <c r="G727" s="20"/>
      <c r="H727" s="19">
        <f>E727/0.03844</f>
        <v>7.2840790842872014</v>
      </c>
      <c r="I727" s="18">
        <f>J727/100*4</f>
        <v>1.88</v>
      </c>
      <c r="J727" s="17">
        <v>47</v>
      </c>
      <c r="K727" s="16">
        <f>IF(J727&gt;1,J727-H727-I727,0)</f>
        <v>37.835920915712798</v>
      </c>
      <c r="L727" s="15">
        <v>42801</v>
      </c>
      <c r="M727" s="14"/>
      <c r="N727" s="29">
        <v>42858</v>
      </c>
      <c r="O727" s="12">
        <v>42859</v>
      </c>
      <c r="P727" s="11" t="s">
        <v>4152</v>
      </c>
      <c r="Q727" s="10"/>
      <c r="R727" s="10"/>
      <c r="S727" s="10"/>
      <c r="T727" s="10"/>
      <c r="U727" s="9">
        <v>6807049768</v>
      </c>
      <c r="V727" s="8"/>
      <c r="W727" s="7">
        <v>679</v>
      </c>
      <c r="X727" s="4"/>
      <c r="Y727" s="6">
        <v>47</v>
      </c>
      <c r="Z727" s="5">
        <f>IF(Y727&gt;0,Y727-J727,".")</f>
        <v>0</v>
      </c>
      <c r="AA727" s="4">
        <f>IF(J727=0,H727,0)</f>
        <v>0</v>
      </c>
      <c r="AB727" s="4">
        <f>IF(L727=0,H727,0)</f>
        <v>0</v>
      </c>
      <c r="AC727" s="4"/>
      <c r="AD727" s="3"/>
      <c r="AE727" s="2" t="str">
        <f ca="1">IF(AND(N727&gt;1,(N727+$AE$3+O727)&lt;$B$3),$B$3-N727+1111111,".")</f>
        <v>.</v>
      </c>
      <c r="AF727" s="1" t="str">
        <f>IF(A727&gt;1,"Y","N")</f>
        <v>Y</v>
      </c>
      <c r="AG727" s="1" t="str">
        <f>IF(L727&gt;1,"Y","N")</f>
        <v>Y</v>
      </c>
      <c r="AH727" s="1" t="str">
        <f>IF(N727&gt;1,"Y","N")</f>
        <v>Y</v>
      </c>
      <c r="AI727" s="1" t="str">
        <f>IF(O727&gt;1,"Y","N")</f>
        <v>Y</v>
      </c>
      <c r="AJ727" s="1" t="str">
        <f>CONCATENATE(AF727,AG727,D727,AH727,AI727)</f>
        <v>YYx9xYY</v>
      </c>
    </row>
    <row r="728" spans="1:50" s="1" customFormat="1" x14ac:dyDescent="0.25">
      <c r="A728" s="31">
        <v>42786</v>
      </c>
      <c r="B728" s="24"/>
      <c r="C728" s="23" t="s">
        <v>1722</v>
      </c>
      <c r="D728" s="22" t="s">
        <v>1721</v>
      </c>
      <c r="E728" s="21">
        <v>0.28000000000000003</v>
      </c>
      <c r="G728" s="20"/>
      <c r="H728" s="19">
        <f>E728/0.03844</f>
        <v>7.2840790842872014</v>
      </c>
      <c r="I728" s="18">
        <f>J728/100*4</f>
        <v>1.88</v>
      </c>
      <c r="J728" s="17">
        <v>47</v>
      </c>
      <c r="K728" s="16">
        <f>IF(J728&gt;1,J728-H728-I728,0)</f>
        <v>37.835920915712798</v>
      </c>
      <c r="L728" s="15">
        <v>42801</v>
      </c>
      <c r="M728" s="14"/>
      <c r="N728" s="29">
        <v>42858</v>
      </c>
      <c r="O728" s="12">
        <v>42859</v>
      </c>
      <c r="P728" s="11" t="s">
        <v>4152</v>
      </c>
      <c r="Q728" s="10"/>
      <c r="R728" s="10"/>
      <c r="S728" s="10"/>
      <c r="T728" s="10"/>
      <c r="U728" s="9"/>
      <c r="V728" s="8"/>
      <c r="W728" s="7">
        <v>679</v>
      </c>
      <c r="X728" s="4"/>
      <c r="Y728" s="6">
        <v>47</v>
      </c>
      <c r="Z728" s="5">
        <f>IF(Y728&gt;0,Y728-J728,".")</f>
        <v>0</v>
      </c>
      <c r="AA728" s="4">
        <f>IF(J728=0,H728,0)</f>
        <v>0</v>
      </c>
      <c r="AB728" s="4">
        <f>IF(L728=0,H728,0)</f>
        <v>0</v>
      </c>
      <c r="AC728" s="4"/>
      <c r="AD728" s="3"/>
      <c r="AE728" s="2" t="str">
        <f ca="1">IF(AND(N728&gt;1,(N728+$AE$3+O728)&lt;$B$3),$B$3-N728+1111111,".")</f>
        <v>.</v>
      </c>
      <c r="AF728" s="1" t="str">
        <f>IF(A728&gt;1,"Y","N")</f>
        <v>Y</v>
      </c>
      <c r="AG728" s="1" t="str">
        <f>IF(L728&gt;1,"Y","N")</f>
        <v>Y</v>
      </c>
      <c r="AH728" s="1" t="str">
        <f>IF(N728&gt;1,"Y","N")</f>
        <v>Y</v>
      </c>
      <c r="AI728" s="1" t="str">
        <f>IF(O728&gt;1,"Y","N")</f>
        <v>Y</v>
      </c>
      <c r="AJ728" s="1" t="str">
        <f>CONCATENATE(AF728,AG728,D728,AH728,AI728)</f>
        <v>YYx9xYY</v>
      </c>
    </row>
    <row r="729" spans="1:50" s="1" customFormat="1" x14ac:dyDescent="0.25">
      <c r="A729" s="31">
        <v>42769</v>
      </c>
      <c r="B729" s="24"/>
      <c r="C729" s="23" t="s">
        <v>699</v>
      </c>
      <c r="D729" s="22" t="s">
        <v>698</v>
      </c>
      <c r="E729" s="21">
        <v>0.53300000000000003</v>
      </c>
      <c r="G729" s="20"/>
      <c r="H729" s="19">
        <f>E729/0.03878</f>
        <v>13.744198040226921</v>
      </c>
      <c r="I729" s="18">
        <f>J729/100*4</f>
        <v>1.2</v>
      </c>
      <c r="J729" s="17">
        <v>30</v>
      </c>
      <c r="K729" s="16">
        <f>IF(J729&gt;1,J729-H729-I729,0)</f>
        <v>15.055801959773081</v>
      </c>
      <c r="L729" s="15">
        <v>42797</v>
      </c>
      <c r="M729" s="14"/>
      <c r="N729" s="29">
        <v>42860</v>
      </c>
      <c r="O729" s="12">
        <v>42863</v>
      </c>
      <c r="P729" s="11" t="s">
        <v>4105</v>
      </c>
      <c r="Q729" s="10" t="s">
        <v>4113</v>
      </c>
      <c r="R729" s="10" t="s">
        <v>4112</v>
      </c>
      <c r="S729" s="10" t="s">
        <v>4111</v>
      </c>
      <c r="T729" s="10"/>
      <c r="U729" s="9">
        <v>6806761203</v>
      </c>
      <c r="V729" s="8"/>
      <c r="W729" s="7">
        <v>690</v>
      </c>
      <c r="X729" s="4"/>
      <c r="Y729" s="6">
        <v>47</v>
      </c>
      <c r="Z729" s="5">
        <f>IF(Y729&gt;0,Y729-J729,".")</f>
        <v>17</v>
      </c>
      <c r="AA729" s="4">
        <f>IF(J729=0,H729,0)</f>
        <v>0</v>
      </c>
      <c r="AB729" s="4">
        <f>IF(L729=0,H729,0)</f>
        <v>0</v>
      </c>
      <c r="AC729" s="4"/>
      <c r="AD729" s="3"/>
      <c r="AE729" s="2" t="str">
        <f ca="1">IF(AND(N729&gt;1,(N729+$AE$3+O729)&lt;$B$3),$B$3-N729+1111111,".")</f>
        <v>.</v>
      </c>
      <c r="AF729" s="1" t="str">
        <f>IF(A729&gt;1,"Y","N")</f>
        <v>Y</v>
      </c>
      <c r="AG729" s="1" t="str">
        <f>IF(L729&gt;1,"Y","N")</f>
        <v>Y</v>
      </c>
      <c r="AH729" s="1" t="str">
        <f>IF(N729&gt;1,"Y","N")</f>
        <v>Y</v>
      </c>
      <c r="AI729" s="1" t="str">
        <f>IF(O729&gt;1,"Y","N")</f>
        <v>Y</v>
      </c>
      <c r="AJ729" s="1" t="str">
        <f>CONCATENATE(AF729,AG729,D729,AH729,AI729)</f>
        <v>YYx177xYY</v>
      </c>
    </row>
    <row r="730" spans="1:50" s="1" customFormat="1" x14ac:dyDescent="0.25">
      <c r="A730" s="31">
        <v>42794</v>
      </c>
      <c r="B730" s="24"/>
      <c r="C730" s="23" t="s">
        <v>1570</v>
      </c>
      <c r="D730" s="22" t="s">
        <v>1569</v>
      </c>
      <c r="E730" s="21">
        <v>0.31</v>
      </c>
      <c r="G730" s="20"/>
      <c r="H730" s="19">
        <f>E730/0.03844</f>
        <v>8.064516129032258</v>
      </c>
      <c r="I730" s="18">
        <f>J730/100*4</f>
        <v>1.28</v>
      </c>
      <c r="J730" s="17">
        <v>32</v>
      </c>
      <c r="K730" s="16">
        <f>IF(J730&gt;1,J730-H730-I730,0)</f>
        <v>22.655483870967743</v>
      </c>
      <c r="L730" s="15">
        <v>42808</v>
      </c>
      <c r="M730" s="14"/>
      <c r="N730" s="29">
        <v>42877</v>
      </c>
      <c r="O730" s="12">
        <v>42878</v>
      </c>
      <c r="P730" s="11" t="s">
        <v>3767</v>
      </c>
      <c r="Q730" s="10" t="s">
        <v>3766</v>
      </c>
      <c r="R730" s="10" t="s">
        <v>3765</v>
      </c>
      <c r="S730" s="10" t="s">
        <v>3764</v>
      </c>
      <c r="T730" s="10"/>
      <c r="U730" s="9">
        <v>6827672066</v>
      </c>
      <c r="V730" s="8"/>
      <c r="W730" s="7">
        <v>762</v>
      </c>
      <c r="X730" s="4"/>
      <c r="Y730" s="6">
        <v>47</v>
      </c>
      <c r="Z730" s="5">
        <f>IF(Y730&gt;0,Y730-J730,".")</f>
        <v>15</v>
      </c>
      <c r="AA730" s="4">
        <f>IF(J730=0,H730,0)</f>
        <v>0</v>
      </c>
      <c r="AB730" s="4">
        <f>IF(L730=0,H730,0)</f>
        <v>0</v>
      </c>
      <c r="AC730" s="4"/>
      <c r="AD730" s="3"/>
      <c r="AE730" s="2" t="str">
        <f ca="1">IF(AND(N730&gt;1,(N730+$AE$3+O730)&lt;$B$3),$B$3-N730+1111111,".")</f>
        <v>.</v>
      </c>
      <c r="AF730" s="1" t="str">
        <f>IF(A730&gt;1,"Y","N")</f>
        <v>Y</v>
      </c>
      <c r="AG730" s="1" t="str">
        <f>IF(L730&gt;1,"Y","N")</f>
        <v>Y</v>
      </c>
      <c r="AH730" s="1" t="str">
        <f>IF(N730&gt;1,"Y","N")</f>
        <v>Y</v>
      </c>
      <c r="AI730" s="1" t="str">
        <f>IF(O730&gt;1,"Y","N")</f>
        <v>Y</v>
      </c>
      <c r="AJ730" s="1" t="str">
        <f>CONCATENATE(AF730,AG730,D730,AH730,AI730)</f>
        <v>YYx261xYY</v>
      </c>
    </row>
    <row r="731" spans="1:50" s="1" customFormat="1" x14ac:dyDescent="0.25">
      <c r="A731" s="31">
        <v>42786</v>
      </c>
      <c r="B731" s="24"/>
      <c r="C731" s="23" t="s">
        <v>1722</v>
      </c>
      <c r="D731" s="22" t="s">
        <v>1721</v>
      </c>
      <c r="E731" s="21">
        <v>0.28000000000000003</v>
      </c>
      <c r="G731" s="20"/>
      <c r="H731" s="19">
        <f>E731/0.03844</f>
        <v>7.2840790842872014</v>
      </c>
      <c r="I731" s="18">
        <f>J731/100*4</f>
        <v>1.88</v>
      </c>
      <c r="J731" s="17">
        <v>47</v>
      </c>
      <c r="K731" s="16">
        <f>IF(J731&gt;1,J731-H731-I731,0)</f>
        <v>37.835920915712798</v>
      </c>
      <c r="L731" s="15">
        <v>42801</v>
      </c>
      <c r="M731" s="14"/>
      <c r="N731" s="29">
        <v>42901</v>
      </c>
      <c r="O731" s="12">
        <v>42901</v>
      </c>
      <c r="P731" s="11" t="s">
        <v>3358</v>
      </c>
      <c r="Q731" s="10"/>
      <c r="R731" s="10"/>
      <c r="S731" s="10"/>
      <c r="T731" s="10"/>
      <c r="U731" s="9"/>
      <c r="V731" s="8"/>
      <c r="W731" s="7">
        <v>843</v>
      </c>
      <c r="X731" s="4"/>
      <c r="Y731" s="6">
        <v>47</v>
      </c>
      <c r="Z731" s="5">
        <f>IF(Y731&gt;0,Y731-J731,".")</f>
        <v>0</v>
      </c>
      <c r="AA731" s="4">
        <f>IF(J731=0,H731,0)</f>
        <v>0</v>
      </c>
      <c r="AB731" s="4">
        <f>IF(L731=0,H731,0)</f>
        <v>0</v>
      </c>
      <c r="AC731" s="4"/>
      <c r="AD731" s="3"/>
      <c r="AE731" s="2" t="str">
        <f ca="1">IF(AND(N731&gt;1,(N731+$AE$3+O731)&lt;$B$3),$B$3-N731+1111111,".")</f>
        <v>.</v>
      </c>
      <c r="AF731" s="1" t="str">
        <f>IF(A731&gt;1,"Y","N")</f>
        <v>Y</v>
      </c>
      <c r="AG731" s="1" t="str">
        <f>IF(L731&gt;1,"Y","N")</f>
        <v>Y</v>
      </c>
      <c r="AH731" s="1" t="str">
        <f>IF(N731&gt;1,"Y","N")</f>
        <v>Y</v>
      </c>
      <c r="AI731" s="1" t="str">
        <f>IF(O731&gt;1,"Y","N")</f>
        <v>Y</v>
      </c>
      <c r="AJ731" s="1" t="str">
        <f>CONCATENATE(AF731,AG731,D731,AH731,AI731)</f>
        <v>YYx9xYY</v>
      </c>
      <c r="AU731"/>
      <c r="AV731"/>
      <c r="AW731"/>
      <c r="AX731"/>
    </row>
    <row r="732" spans="1:50" s="1" customFormat="1" x14ac:dyDescent="0.25">
      <c r="A732" s="31">
        <v>42786</v>
      </c>
      <c r="B732" s="24"/>
      <c r="C732" s="23" t="s">
        <v>1722</v>
      </c>
      <c r="D732" s="22" t="s">
        <v>1721</v>
      </c>
      <c r="E732" s="21">
        <v>0.28000000000000003</v>
      </c>
      <c r="G732" s="20"/>
      <c r="H732" s="19">
        <f>E732/0.03844</f>
        <v>7.2840790842872014</v>
      </c>
      <c r="I732" s="18">
        <f>J732/100*4</f>
        <v>1.88</v>
      </c>
      <c r="J732" s="17">
        <v>47</v>
      </c>
      <c r="K732" s="16">
        <f>IF(J732&gt;1,J732-H732-I732,0)</f>
        <v>37.835920915712798</v>
      </c>
      <c r="L732" s="15">
        <v>42801</v>
      </c>
      <c r="M732" s="14"/>
      <c r="N732" s="29">
        <v>42936</v>
      </c>
      <c r="O732" s="12">
        <v>42939</v>
      </c>
      <c r="P732" s="11" t="s">
        <v>2768</v>
      </c>
      <c r="Q732" s="10"/>
      <c r="R732" s="10"/>
      <c r="S732" s="10"/>
      <c r="T732" s="10"/>
      <c r="U732" s="9"/>
      <c r="V732" s="8"/>
      <c r="W732" s="7">
        <v>975</v>
      </c>
      <c r="X732" s="4"/>
      <c r="Y732" s="6">
        <v>47</v>
      </c>
      <c r="Z732" s="5">
        <f>IF(Y732&gt;0,Y732-J732,".")</f>
        <v>0</v>
      </c>
      <c r="AA732" s="4">
        <f>IF(J732=0,H732,0)</f>
        <v>0</v>
      </c>
      <c r="AB732" s="4">
        <f>IF(L732=0,H732,0)</f>
        <v>0</v>
      </c>
      <c r="AC732" s="4"/>
      <c r="AD732" s="3"/>
      <c r="AE732" s="2" t="str">
        <f ca="1">IF(AND(N732&gt;1,(N732+$AE$3+O732)&lt;$B$3),$B$3-N732+1111111,".")</f>
        <v>.</v>
      </c>
      <c r="AF732" s="1" t="str">
        <f>IF(A732&gt;1,"Y","N")</f>
        <v>Y</v>
      </c>
      <c r="AG732" s="1" t="str">
        <f>IF(L732&gt;1,"Y","N")</f>
        <v>Y</v>
      </c>
      <c r="AH732" s="1" t="str">
        <f>IF(N732&gt;1,"Y","N")</f>
        <v>Y</v>
      </c>
      <c r="AI732" s="1" t="str">
        <f>IF(O732&gt;1,"Y","N")</f>
        <v>Y</v>
      </c>
      <c r="AJ732" s="1" t="str">
        <f>CONCATENATE(AF732,AG732,D732,AH732,AI732)</f>
        <v>YYx9xYY</v>
      </c>
    </row>
    <row r="733" spans="1:50" s="1" customFormat="1" x14ac:dyDescent="0.25">
      <c r="A733" s="31">
        <v>42929</v>
      </c>
      <c r="B733" s="24"/>
      <c r="C733" s="23" t="s">
        <v>312</v>
      </c>
      <c r="D733" s="22" t="s">
        <v>2343</v>
      </c>
      <c r="E733" s="21">
        <v>0.21</v>
      </c>
      <c r="G733" s="20"/>
      <c r="H733" s="19">
        <f>E733/0.03878</f>
        <v>5.4151624548736459</v>
      </c>
      <c r="I733" s="18">
        <f>J733/100*4</f>
        <v>1.88</v>
      </c>
      <c r="J733" s="17">
        <v>47</v>
      </c>
      <c r="K733" s="16">
        <f>IF(J733&gt;1,J733-H733-I733,0)</f>
        <v>39.704837545126352</v>
      </c>
      <c r="L733" s="15">
        <v>42969</v>
      </c>
      <c r="M733" s="14"/>
      <c r="N733" s="29">
        <v>42968</v>
      </c>
      <c r="O733" s="12">
        <v>42969</v>
      </c>
      <c r="P733" s="11" t="s">
        <v>2342</v>
      </c>
      <c r="Q733" s="10"/>
      <c r="R733" s="10"/>
      <c r="S733" s="10"/>
      <c r="T733" s="10"/>
      <c r="U733" s="9"/>
      <c r="V733" s="8"/>
      <c r="W733" s="7">
        <v>1066</v>
      </c>
      <c r="X733" s="4"/>
      <c r="Y733" s="6">
        <v>47</v>
      </c>
      <c r="Z733" s="5">
        <f>IF(Y733&gt;0,Y733-J733,".")</f>
        <v>0</v>
      </c>
      <c r="AA733" s="4">
        <f>IF(J733=0,H733,0)</f>
        <v>0</v>
      </c>
      <c r="AB733" s="4">
        <f>IF(L733=0,H733,0)</f>
        <v>0</v>
      </c>
      <c r="AC733" s="4"/>
      <c r="AD733" s="3"/>
      <c r="AE733" s="2" t="str">
        <f ca="1">IF(AND(N733&gt;1,(N733+$AE$3+O733)&lt;$B$3),$B$3-N733+1111111,".")</f>
        <v>.</v>
      </c>
      <c r="AF733" s="1" t="str">
        <f>IF(A733&gt;1,"Y","N")</f>
        <v>Y</v>
      </c>
      <c r="AG733" s="1" t="str">
        <f>IF(L733&gt;1,"Y","N")</f>
        <v>Y</v>
      </c>
      <c r="AH733" s="1" t="str">
        <f>IF(N733&gt;1,"Y","N")</f>
        <v>Y</v>
      </c>
      <c r="AI733" s="1" t="str">
        <f>IF(O733&gt;1,"Y","N")</f>
        <v>Y</v>
      </c>
      <c r="AJ733" s="1" t="str">
        <f>CONCATENATE(AF733,AG733,D733,AH733,AI733)</f>
        <v>YYxtcxYY</v>
      </c>
    </row>
    <row r="734" spans="1:50" s="1" customFormat="1" x14ac:dyDescent="0.25">
      <c r="A734" s="31">
        <v>42786</v>
      </c>
      <c r="B734" s="24"/>
      <c r="C734" s="23" t="s">
        <v>1722</v>
      </c>
      <c r="D734" s="22" t="s">
        <v>1721</v>
      </c>
      <c r="E734" s="21">
        <v>0.28000000000000003</v>
      </c>
      <c r="G734" s="20"/>
      <c r="H734" s="19">
        <f>E734/0.03844</f>
        <v>7.2840790842872014</v>
      </c>
      <c r="I734" s="18">
        <f>J734/100*4</f>
        <v>1.88</v>
      </c>
      <c r="J734" s="17">
        <v>47</v>
      </c>
      <c r="K734" s="16">
        <f>IF(J734&gt;1,J734-H734-I734,0)</f>
        <v>37.835920915712798</v>
      </c>
      <c r="L734" s="15">
        <v>42801</v>
      </c>
      <c r="M734" s="14"/>
      <c r="N734" s="29">
        <v>43003</v>
      </c>
      <c r="O734" s="12">
        <v>43007</v>
      </c>
      <c r="P734" s="11" t="s">
        <v>1812</v>
      </c>
      <c r="Q734" s="10" t="s">
        <v>1815</v>
      </c>
      <c r="R734" s="10" t="s">
        <v>1814</v>
      </c>
      <c r="S734" s="10" t="s">
        <v>768</v>
      </c>
      <c r="T734" s="10"/>
      <c r="U734" s="9">
        <v>6908259151</v>
      </c>
      <c r="V734" s="8"/>
      <c r="W734" s="7">
        <v>1177</v>
      </c>
      <c r="X734" s="4"/>
      <c r="Y734" s="6">
        <v>47</v>
      </c>
      <c r="Z734" s="5">
        <f>IF(Y734&gt;0,Y734-J734,".")</f>
        <v>0</v>
      </c>
      <c r="AA734" s="4">
        <f>IF(J734=0,H734,0)</f>
        <v>0</v>
      </c>
      <c r="AB734" s="4">
        <f>IF(L734=0,H734,0)</f>
        <v>0</v>
      </c>
      <c r="AC734" s="4"/>
      <c r="AD734" s="3"/>
      <c r="AE734" s="2" t="str">
        <f ca="1">IF(AND(N734&gt;1,(N734+$AE$3+O734)&lt;$B$3),$B$3-N734+1111111,".")</f>
        <v>.</v>
      </c>
      <c r="AF734" s="1" t="str">
        <f>IF(A734&gt;1,"Y","N")</f>
        <v>Y</v>
      </c>
      <c r="AG734" s="1" t="str">
        <f>IF(L734&gt;1,"Y","N")</f>
        <v>Y</v>
      </c>
      <c r="AH734" s="1" t="str">
        <f>IF(N734&gt;1,"Y","N")</f>
        <v>Y</v>
      </c>
      <c r="AI734" s="1" t="str">
        <f>IF(O734&gt;1,"Y","N")</f>
        <v>Y</v>
      </c>
      <c r="AJ734" s="1" t="str">
        <f>CONCATENATE(AF734,AG734,D734,AH734,AI734)</f>
        <v>YYx9xYY</v>
      </c>
    </row>
    <row r="735" spans="1:50" s="1" customFormat="1" x14ac:dyDescent="0.25">
      <c r="A735" s="31">
        <v>42375</v>
      </c>
      <c r="B735" s="24"/>
      <c r="C735" s="23" t="s">
        <v>1032</v>
      </c>
      <c r="D735" s="22" t="s">
        <v>1031</v>
      </c>
      <c r="E735" s="21">
        <v>0.63</v>
      </c>
      <c r="G735" s="20"/>
      <c r="H735" s="19">
        <f>E735/0.040263</f>
        <v>15.647120184785038</v>
      </c>
      <c r="I735" s="32">
        <f>J735/100*4</f>
        <v>1.92</v>
      </c>
      <c r="J735" s="17">
        <v>48</v>
      </c>
      <c r="K735" s="16">
        <f>IF(J735&gt;1,J735-H735-I735,0)</f>
        <v>30.43287981521496</v>
      </c>
      <c r="L735" s="15">
        <v>42397</v>
      </c>
      <c r="M735" s="14"/>
      <c r="N735" s="29">
        <v>42739</v>
      </c>
      <c r="O735" s="12">
        <v>42741</v>
      </c>
      <c r="P735" s="11" t="s">
        <v>5258</v>
      </c>
      <c r="Q735" s="10"/>
      <c r="R735" s="10"/>
      <c r="S735" s="10"/>
      <c r="T735" s="10"/>
      <c r="U735" s="9"/>
      <c r="V735" s="8"/>
      <c r="W735" s="7">
        <v>40</v>
      </c>
      <c r="X735" s="4"/>
      <c r="Y735" s="6">
        <v>48</v>
      </c>
      <c r="Z735" s="5">
        <f>IF(Y735&gt;0,Y735-J735,".")</f>
        <v>0</v>
      </c>
      <c r="AA735" s="4">
        <f>IF(J735=0,H735,0)</f>
        <v>0</v>
      </c>
      <c r="AB735" s="4">
        <f>IF(L735=0,H735,0)</f>
        <v>0</v>
      </c>
      <c r="AC735" s="4"/>
      <c r="AD735" s="3"/>
      <c r="AE735" s="2" t="str">
        <f ca="1">IF(AND(N735&gt;1,(N735+$AE$3+O735)&lt;$B$3),$B$3-N735+1111111,".")</f>
        <v>.</v>
      </c>
      <c r="AF735" s="1" t="str">
        <f>IF(A735&gt;1,"Y","N")</f>
        <v>Y</v>
      </c>
      <c r="AG735" s="1" t="str">
        <f>IF(L735&gt;1,"Y","N")</f>
        <v>Y</v>
      </c>
      <c r="AH735" s="1" t="str">
        <f>IF(N735&gt;1,"Y","N")</f>
        <v>Y</v>
      </c>
      <c r="AI735" s="1" t="str">
        <f>IF(O735&gt;1,"Y","N")</f>
        <v>Y</v>
      </c>
      <c r="AJ735" s="1" t="str">
        <f>CONCATENATE(AF735,AG735,D735,AH735,AI735)</f>
        <v>YYx222xYY</v>
      </c>
      <c r="AU735"/>
      <c r="AV735"/>
      <c r="AW735"/>
      <c r="AX735"/>
    </row>
    <row r="736" spans="1:50" s="1" customFormat="1" x14ac:dyDescent="0.25">
      <c r="A736" s="31">
        <v>42375</v>
      </c>
      <c r="B736" s="24"/>
      <c r="C736" s="23" t="s">
        <v>1032</v>
      </c>
      <c r="D736" s="22" t="s">
        <v>1031</v>
      </c>
      <c r="E736" s="21">
        <v>0.63</v>
      </c>
      <c r="G736" s="20"/>
      <c r="H736" s="19">
        <f>E736/0.040263</f>
        <v>15.647120184785038</v>
      </c>
      <c r="I736" s="32">
        <f>J736/100*4</f>
        <v>1.92</v>
      </c>
      <c r="J736" s="17">
        <v>48</v>
      </c>
      <c r="K736" s="16">
        <f>IF(J736&gt;1,J736-H736-I736,0)</f>
        <v>30.43287981521496</v>
      </c>
      <c r="L736" s="15">
        <v>42397</v>
      </c>
      <c r="M736" s="14"/>
      <c r="N736" s="29">
        <v>42743</v>
      </c>
      <c r="O736" s="12">
        <v>42743</v>
      </c>
      <c r="P736" s="11" t="s">
        <v>6860</v>
      </c>
      <c r="Q736" s="10"/>
      <c r="R736" s="10"/>
      <c r="S736" s="10"/>
      <c r="T736" s="10"/>
      <c r="U736" s="9">
        <v>6668930979</v>
      </c>
      <c r="V736" s="8"/>
      <c r="W736" s="7">
        <v>53</v>
      </c>
      <c r="X736" s="4"/>
      <c r="Y736" s="6">
        <v>48</v>
      </c>
      <c r="Z736" s="5">
        <f>IF(Y736&gt;0,Y736-J736,".")</f>
        <v>0</v>
      </c>
      <c r="AA736" s="4">
        <f>IF(J736=0,H736,0)</f>
        <v>0</v>
      </c>
      <c r="AB736" s="4">
        <f>IF(L736=0,H736,0)</f>
        <v>0</v>
      </c>
      <c r="AC736" s="4"/>
      <c r="AD736" s="3"/>
      <c r="AE736" s="2" t="str">
        <f ca="1">IF(AND(N736&gt;1,(N736+$AE$3+O736)&lt;$B$3),$B$3-N736+1111111,".")</f>
        <v>.</v>
      </c>
      <c r="AF736" s="1" t="str">
        <f>IF(A736&gt;1,"Y","N")</f>
        <v>Y</v>
      </c>
      <c r="AG736" s="1" t="str">
        <f>IF(L736&gt;1,"Y","N")</f>
        <v>Y</v>
      </c>
      <c r="AH736" s="1" t="str">
        <f>IF(N736&gt;1,"Y","N")</f>
        <v>Y</v>
      </c>
      <c r="AI736" s="1" t="str">
        <f>IF(O736&gt;1,"Y","N")</f>
        <v>Y</v>
      </c>
      <c r="AJ736" s="1" t="str">
        <f>CONCATENATE(AF736,AG736,D736,AH736,AI736)</f>
        <v>YYx222xYY</v>
      </c>
    </row>
    <row r="737" spans="1:36" s="1" customFormat="1" x14ac:dyDescent="0.25">
      <c r="A737" s="31">
        <v>42375</v>
      </c>
      <c r="B737" s="24"/>
      <c r="C737" s="23" t="s">
        <v>1032</v>
      </c>
      <c r="D737" s="22" t="s">
        <v>1031</v>
      </c>
      <c r="E737" s="21">
        <v>0.63</v>
      </c>
      <c r="G737" s="20"/>
      <c r="H737" s="19">
        <f>E737/0.040263</f>
        <v>15.647120184785038</v>
      </c>
      <c r="I737" s="32">
        <f>J737/100*4</f>
        <v>1.92</v>
      </c>
      <c r="J737" s="17">
        <v>48</v>
      </c>
      <c r="K737" s="16">
        <f>IF(J737&gt;1,J737-H737-I737,0)</f>
        <v>30.43287981521496</v>
      </c>
      <c r="L737" s="15">
        <v>42397</v>
      </c>
      <c r="M737" s="14"/>
      <c r="N737" s="29">
        <v>42743</v>
      </c>
      <c r="O737" s="12">
        <v>42743</v>
      </c>
      <c r="P737" s="11" t="s">
        <v>6860</v>
      </c>
      <c r="Q737" s="10"/>
      <c r="R737" s="10"/>
      <c r="S737" s="10"/>
      <c r="T737" s="10"/>
      <c r="U737" s="9"/>
      <c r="V737" s="8"/>
      <c r="W737" s="7">
        <v>53</v>
      </c>
      <c r="X737" s="4"/>
      <c r="Y737" s="6">
        <v>48</v>
      </c>
      <c r="Z737" s="5">
        <f>IF(Y737&gt;0,Y737-J737,".")</f>
        <v>0</v>
      </c>
      <c r="AA737" s="4">
        <f>IF(J737=0,H737,0)</f>
        <v>0</v>
      </c>
      <c r="AB737" s="4">
        <f>IF(L737=0,H737,0)</f>
        <v>0</v>
      </c>
      <c r="AC737" s="4"/>
      <c r="AD737" s="3"/>
      <c r="AE737" s="2" t="str">
        <f ca="1">IF(AND(N737&gt;1,(N737+$AE$3+O737)&lt;$B$3),$B$3-N737+1111111,".")</f>
        <v>.</v>
      </c>
      <c r="AF737" s="1" t="str">
        <f>IF(A737&gt;1,"Y","N")</f>
        <v>Y</v>
      </c>
      <c r="AG737" s="1" t="str">
        <f>IF(L737&gt;1,"Y","N")</f>
        <v>Y</v>
      </c>
      <c r="AH737" s="1" t="str">
        <f>IF(N737&gt;1,"Y","N")</f>
        <v>Y</v>
      </c>
      <c r="AI737" s="1" t="str">
        <f>IF(O737&gt;1,"Y","N")</f>
        <v>Y</v>
      </c>
      <c r="AJ737" s="1" t="str">
        <f>CONCATENATE(AF737,AG737,D737,AH737,AI737)</f>
        <v>YYx222xYY</v>
      </c>
    </row>
    <row r="738" spans="1:36" s="1" customFormat="1" x14ac:dyDescent="0.25">
      <c r="A738" s="28">
        <v>41770</v>
      </c>
      <c r="B738" s="27" t="s">
        <v>2694</v>
      </c>
      <c r="C738" s="23" t="s">
        <v>2693</v>
      </c>
      <c r="D738" s="22" t="s">
        <v>2692</v>
      </c>
      <c r="E738" s="21">
        <v>1</v>
      </c>
      <c r="G738" s="20"/>
      <c r="H738" s="19">
        <f>E738/0.0514508</f>
        <v>19.4360437544217</v>
      </c>
      <c r="I738" s="18">
        <f>J738/100*4</f>
        <v>1.1599999999999999</v>
      </c>
      <c r="J738" s="17">
        <v>29</v>
      </c>
      <c r="K738" s="16">
        <f>IF(J738&gt;1,J738-H738-I738,0)</f>
        <v>8.4039562455782999</v>
      </c>
      <c r="L738" s="15">
        <v>41799</v>
      </c>
      <c r="M738" s="14"/>
      <c r="N738" s="29">
        <v>42748</v>
      </c>
      <c r="O738" s="12">
        <v>42750</v>
      </c>
      <c r="P738" s="11" t="s">
        <v>6645</v>
      </c>
      <c r="Q738" s="10" t="s">
        <v>5356</v>
      </c>
      <c r="R738" s="10" t="s">
        <v>6646</v>
      </c>
      <c r="S738" s="10" t="s">
        <v>2314</v>
      </c>
      <c r="T738" s="10"/>
      <c r="U738" s="9">
        <v>6673140311</v>
      </c>
      <c r="V738" s="8"/>
      <c r="W738" s="7">
        <v>97</v>
      </c>
      <c r="X738" s="4"/>
      <c r="Y738" s="6">
        <v>48</v>
      </c>
      <c r="Z738" s="5">
        <f>IF(Y738&gt;0,Y738-J738,".")</f>
        <v>19</v>
      </c>
      <c r="AA738" s="4">
        <f>IF(J738=0,H738,0)</f>
        <v>0</v>
      </c>
      <c r="AB738" s="4">
        <f>IF(L738=0,H738,0)</f>
        <v>0</v>
      </c>
      <c r="AC738" s="4"/>
      <c r="AD738" s="3"/>
      <c r="AE738" s="2" t="str">
        <f ca="1">IF(AND(N738&gt;1,(N738+$AE$3+O738)&lt;$B$3),$B$3-N738+1111111,".")</f>
        <v>.</v>
      </c>
      <c r="AF738" s="1" t="str">
        <f>IF(A738&gt;1,"Y","N")</f>
        <v>Y</v>
      </c>
      <c r="AG738" s="1" t="str">
        <f>IF(L738&gt;1,"Y","N")</f>
        <v>Y</v>
      </c>
      <c r="AH738" s="1" t="str">
        <f>IF(N738&gt;1,"Y","N")</f>
        <v>Y</v>
      </c>
      <c r="AI738" s="1" t="str">
        <f>IF(O738&gt;1,"Y","N")</f>
        <v>Y</v>
      </c>
      <c r="AJ738" s="1" t="str">
        <f>CONCATENATE(AF738,AG738,D738,AH738,AI738)</f>
        <v>YYx539xYY</v>
      </c>
    </row>
    <row r="739" spans="1:36" s="1" customFormat="1" x14ac:dyDescent="0.25">
      <c r="A739" s="31">
        <v>42375</v>
      </c>
      <c r="B739" s="24"/>
      <c r="C739" s="23" t="s">
        <v>1032</v>
      </c>
      <c r="D739" s="22" t="s">
        <v>1031</v>
      </c>
      <c r="E739" s="21">
        <v>0.63</v>
      </c>
      <c r="G739" s="20"/>
      <c r="H739" s="19">
        <f>E739/0.040263</f>
        <v>15.647120184785038</v>
      </c>
      <c r="I739" s="32">
        <f>J739/100*4</f>
        <v>1.92</v>
      </c>
      <c r="J739" s="17">
        <v>48</v>
      </c>
      <c r="K739" s="16">
        <f>IF(J739&gt;1,J739-H739-I739,0)</f>
        <v>30.43287981521496</v>
      </c>
      <c r="L739" s="15">
        <v>42397</v>
      </c>
      <c r="M739" s="14"/>
      <c r="N739" s="29">
        <v>42755</v>
      </c>
      <c r="O739" s="12">
        <v>42757</v>
      </c>
      <c r="P739" s="11" t="s">
        <v>6495</v>
      </c>
      <c r="Q739" s="10" t="s">
        <v>6498</v>
      </c>
      <c r="R739" s="10" t="s">
        <v>6497</v>
      </c>
      <c r="S739" s="10" t="s">
        <v>6496</v>
      </c>
      <c r="T739" s="10"/>
      <c r="U739" s="9">
        <v>6685805943</v>
      </c>
      <c r="V739" s="8"/>
      <c r="W739" s="7">
        <v>136</v>
      </c>
      <c r="X739" s="4"/>
      <c r="Y739" s="6">
        <v>48</v>
      </c>
      <c r="Z739" s="5">
        <f>IF(Y739&gt;0,Y739-J739,".")</f>
        <v>0</v>
      </c>
      <c r="AA739" s="4">
        <f>IF(J739=0,H739,0)</f>
        <v>0</v>
      </c>
      <c r="AB739" s="4">
        <f>IF(L739=0,H739,0)</f>
        <v>0</v>
      </c>
      <c r="AC739" s="4"/>
      <c r="AD739" s="3"/>
      <c r="AE739" s="2" t="str">
        <f ca="1">IF(AND(N739&gt;1,(N739+$AE$3+O739)&lt;$B$3),$B$3-N739+1111111,".")</f>
        <v>.</v>
      </c>
      <c r="AF739" s="1" t="str">
        <f>IF(A739&gt;1,"Y","N")</f>
        <v>Y</v>
      </c>
      <c r="AG739" s="1" t="str">
        <f>IF(L739&gt;1,"Y","N")</f>
        <v>Y</v>
      </c>
      <c r="AH739" s="1" t="str">
        <f>IF(N739&gt;1,"Y","N")</f>
        <v>Y</v>
      </c>
      <c r="AI739" s="1" t="str">
        <f>IF(O739&gt;1,"Y","N")</f>
        <v>Y</v>
      </c>
      <c r="AJ739" s="1" t="str">
        <f>CONCATENATE(AF739,AG739,D739,AH739,AI739)</f>
        <v>YYx222xYY</v>
      </c>
    </row>
    <row r="740" spans="1:36" s="1" customFormat="1" x14ac:dyDescent="0.25">
      <c r="A740" s="31">
        <v>42375</v>
      </c>
      <c r="B740" s="24"/>
      <c r="C740" s="23" t="s">
        <v>1032</v>
      </c>
      <c r="D740" s="22" t="s">
        <v>1031</v>
      </c>
      <c r="E740" s="21">
        <v>0.63</v>
      </c>
      <c r="G740" s="20"/>
      <c r="H740" s="19">
        <f>E740/0.040263</f>
        <v>15.647120184785038</v>
      </c>
      <c r="I740" s="32">
        <f>J740/100*4</f>
        <v>1.92</v>
      </c>
      <c r="J740" s="17">
        <v>48</v>
      </c>
      <c r="K740" s="16">
        <f>IF(J740&gt;1,J740-H740-I740,0)</f>
        <v>30.43287981521496</v>
      </c>
      <c r="L740" s="15">
        <v>42397</v>
      </c>
      <c r="M740" s="14"/>
      <c r="N740" s="29">
        <v>42762</v>
      </c>
      <c r="O740" s="12">
        <v>42764</v>
      </c>
      <c r="P740" s="11" t="s">
        <v>6342</v>
      </c>
      <c r="Q740" s="10"/>
      <c r="R740" s="10"/>
      <c r="S740" s="10"/>
      <c r="T740" s="10"/>
      <c r="U740" s="9"/>
      <c r="V740" s="8"/>
      <c r="W740" s="7">
        <v>169</v>
      </c>
      <c r="X740" s="4"/>
      <c r="Y740" s="6">
        <v>48</v>
      </c>
      <c r="Z740" s="5">
        <f>IF(Y740&gt;0,Y740-J740,".")</f>
        <v>0</v>
      </c>
      <c r="AA740" s="4">
        <f>IF(J740=0,H740,0)</f>
        <v>0</v>
      </c>
      <c r="AB740" s="4">
        <f>IF(L740=0,H740,0)</f>
        <v>0</v>
      </c>
      <c r="AC740" s="4"/>
      <c r="AD740" s="3"/>
      <c r="AE740" s="2" t="str">
        <f ca="1">IF(AND(N740&gt;1,(N740+$AE$3+O740)&lt;$B$3),$B$3-N740+1111111,".")</f>
        <v>.</v>
      </c>
      <c r="AF740" s="1" t="str">
        <f>IF(A740&gt;1,"Y","N")</f>
        <v>Y</v>
      </c>
      <c r="AG740" s="1" t="str">
        <f>IF(L740&gt;1,"Y","N")</f>
        <v>Y</v>
      </c>
      <c r="AH740" s="1" t="str">
        <f>IF(N740&gt;1,"Y","N")</f>
        <v>Y</v>
      </c>
      <c r="AI740" s="1" t="str">
        <f>IF(O740&gt;1,"Y","N")</f>
        <v>Y</v>
      </c>
      <c r="AJ740" s="1" t="str">
        <f>CONCATENATE(AF740,AG740,D740,AH740,AI740)</f>
        <v>YYx222xYY</v>
      </c>
    </row>
    <row r="741" spans="1:36" s="1" customFormat="1" x14ac:dyDescent="0.25">
      <c r="A741" s="31">
        <v>42375</v>
      </c>
      <c r="B741" s="24"/>
      <c r="C741" s="23" t="s">
        <v>1032</v>
      </c>
      <c r="D741" s="22" t="s">
        <v>1031</v>
      </c>
      <c r="E741" s="21">
        <v>0.63</v>
      </c>
      <c r="G741" s="20"/>
      <c r="H741" s="19">
        <f>E741/0.040263</f>
        <v>15.647120184785038</v>
      </c>
      <c r="I741" s="32">
        <f>J741/100*4</f>
        <v>1.92</v>
      </c>
      <c r="J741" s="17">
        <v>48</v>
      </c>
      <c r="K741" s="16">
        <f>IF(J741&gt;1,J741-H741-I741,0)</f>
        <v>30.43287981521496</v>
      </c>
      <c r="L741" s="15">
        <v>42397</v>
      </c>
      <c r="M741" s="14"/>
      <c r="N741" s="29">
        <v>42762</v>
      </c>
      <c r="O741" s="12">
        <v>42764</v>
      </c>
      <c r="P741" s="11" t="s">
        <v>6342</v>
      </c>
      <c r="Q741" s="10"/>
      <c r="R741" s="10"/>
      <c r="S741" s="10"/>
      <c r="T741" s="10"/>
      <c r="U741" s="9"/>
      <c r="V741" s="8"/>
      <c r="W741" s="7">
        <v>169</v>
      </c>
      <c r="X741" s="4"/>
      <c r="Y741" s="6">
        <v>48</v>
      </c>
      <c r="Z741" s="5">
        <f>IF(Y741&gt;0,Y741-J741,".")</f>
        <v>0</v>
      </c>
      <c r="AA741" s="4">
        <f>IF(J741=0,H741,0)</f>
        <v>0</v>
      </c>
      <c r="AB741" s="4">
        <f>IF(L741=0,H741,0)</f>
        <v>0</v>
      </c>
      <c r="AC741" s="4"/>
      <c r="AD741" s="3"/>
      <c r="AE741" s="2" t="str">
        <f ca="1">IF(AND(N741&gt;1,(N741+$AE$3+O741)&lt;$B$3),$B$3-N741+1111111,".")</f>
        <v>.</v>
      </c>
      <c r="AF741" s="1" t="str">
        <f>IF(A741&gt;1,"Y","N")</f>
        <v>Y</v>
      </c>
      <c r="AG741" s="1" t="str">
        <f>IF(L741&gt;1,"Y","N")</f>
        <v>Y</v>
      </c>
      <c r="AH741" s="1" t="str">
        <f>IF(N741&gt;1,"Y","N")</f>
        <v>Y</v>
      </c>
      <c r="AI741" s="1" t="str">
        <f>IF(O741&gt;1,"Y","N")</f>
        <v>Y</v>
      </c>
      <c r="AJ741" s="1" t="str">
        <f>CONCATENATE(AF741,AG741,D741,AH741,AI741)</f>
        <v>YYx222xYY</v>
      </c>
    </row>
    <row r="742" spans="1:36" s="1" customFormat="1" x14ac:dyDescent="0.25">
      <c r="A742" s="31">
        <v>42375</v>
      </c>
      <c r="B742" s="24"/>
      <c r="C742" s="23" t="s">
        <v>1032</v>
      </c>
      <c r="D742" s="22" t="s">
        <v>1031</v>
      </c>
      <c r="E742" s="21">
        <v>0.63</v>
      </c>
      <c r="G742" s="20"/>
      <c r="H742" s="19">
        <f>E742/0.040263</f>
        <v>15.647120184785038</v>
      </c>
      <c r="I742" s="32">
        <f>J742/100*4</f>
        <v>1.92</v>
      </c>
      <c r="J742" s="17">
        <v>48</v>
      </c>
      <c r="K742" s="16">
        <f>IF(J742&gt;1,J742-H742-I742,0)</f>
        <v>30.43287981521496</v>
      </c>
      <c r="L742" s="15">
        <v>42397</v>
      </c>
      <c r="M742" s="14"/>
      <c r="N742" s="29">
        <v>42762</v>
      </c>
      <c r="O742" s="12">
        <v>42764</v>
      </c>
      <c r="P742" s="11" t="s">
        <v>6342</v>
      </c>
      <c r="Q742" s="10"/>
      <c r="R742" s="10"/>
      <c r="S742" s="10"/>
      <c r="T742" s="10"/>
      <c r="U742" s="9"/>
      <c r="V742" s="8"/>
      <c r="W742" s="7">
        <v>169</v>
      </c>
      <c r="X742" s="4"/>
      <c r="Y742" s="6">
        <v>48</v>
      </c>
      <c r="Z742" s="5">
        <f>IF(Y742&gt;0,Y742-J742,".")</f>
        <v>0</v>
      </c>
      <c r="AA742" s="4">
        <f>IF(J742=0,H742,0)</f>
        <v>0</v>
      </c>
      <c r="AB742" s="4">
        <f>IF(L742=0,H742,0)</f>
        <v>0</v>
      </c>
      <c r="AC742" s="4"/>
      <c r="AD742" s="3"/>
      <c r="AE742" s="2" t="str">
        <f ca="1">IF(AND(N742&gt;1,(N742+$AE$3+O742)&lt;$B$3),$B$3-N742+1111111,".")</f>
        <v>.</v>
      </c>
      <c r="AF742" s="1" t="str">
        <f>IF(A742&gt;1,"Y","N")</f>
        <v>Y</v>
      </c>
      <c r="AG742" s="1" t="str">
        <f>IF(L742&gt;1,"Y","N")</f>
        <v>Y</v>
      </c>
      <c r="AH742" s="1" t="str">
        <f>IF(N742&gt;1,"Y","N")</f>
        <v>Y</v>
      </c>
      <c r="AI742" s="1" t="str">
        <f>IF(O742&gt;1,"Y","N")</f>
        <v>Y</v>
      </c>
      <c r="AJ742" s="1" t="str">
        <f>CONCATENATE(AF742,AG742,D742,AH742,AI742)</f>
        <v>YYx222xYY</v>
      </c>
    </row>
    <row r="743" spans="1:36" s="1" customFormat="1" x14ac:dyDescent="0.25">
      <c r="A743" s="31">
        <v>42375</v>
      </c>
      <c r="B743" s="24"/>
      <c r="C743" s="23" t="s">
        <v>1032</v>
      </c>
      <c r="D743" s="22" t="s">
        <v>1031</v>
      </c>
      <c r="E743" s="21">
        <v>0.63</v>
      </c>
      <c r="G743" s="20"/>
      <c r="H743" s="19">
        <f>E743/0.040263</f>
        <v>15.647120184785038</v>
      </c>
      <c r="I743" s="32">
        <f>J743/100*4</f>
        <v>1.92</v>
      </c>
      <c r="J743" s="17">
        <v>48</v>
      </c>
      <c r="K743" s="16">
        <f>IF(J743&gt;1,J743-H743-I743,0)</f>
        <v>30.43287981521496</v>
      </c>
      <c r="L743" s="15">
        <v>42397</v>
      </c>
      <c r="M743" s="14"/>
      <c r="N743" s="29">
        <v>42762</v>
      </c>
      <c r="O743" s="12">
        <v>42764</v>
      </c>
      <c r="P743" s="11" t="s">
        <v>6342</v>
      </c>
      <c r="Q743" s="10"/>
      <c r="R743" s="10"/>
      <c r="S743" s="10"/>
      <c r="T743" s="10"/>
      <c r="U743" s="9"/>
      <c r="V743" s="8"/>
      <c r="W743" s="7">
        <v>169</v>
      </c>
      <c r="X743" s="4"/>
      <c r="Y743" s="6">
        <v>48</v>
      </c>
      <c r="Z743" s="5">
        <f>IF(Y743&gt;0,Y743-J743,".")</f>
        <v>0</v>
      </c>
      <c r="AA743" s="4">
        <f>IF(J743=0,H743,0)</f>
        <v>0</v>
      </c>
      <c r="AB743" s="4">
        <f>IF(L743=0,H743,0)</f>
        <v>0</v>
      </c>
      <c r="AC743" s="4"/>
      <c r="AD743" s="3"/>
      <c r="AE743" s="2" t="str">
        <f ca="1">IF(AND(N743&gt;1,(N743+$AE$3+O743)&lt;$B$3),$B$3-N743+1111111,".")</f>
        <v>.</v>
      </c>
      <c r="AF743" s="1" t="str">
        <f>IF(A743&gt;1,"Y","N")</f>
        <v>Y</v>
      </c>
      <c r="AG743" s="1" t="str">
        <f>IF(L743&gt;1,"Y","N")</f>
        <v>Y</v>
      </c>
      <c r="AH743" s="1" t="str">
        <f>IF(N743&gt;1,"Y","N")</f>
        <v>Y</v>
      </c>
      <c r="AI743" s="1" t="str">
        <f>IF(O743&gt;1,"Y","N")</f>
        <v>Y</v>
      </c>
      <c r="AJ743" s="1" t="str">
        <f>CONCATENATE(AF743,AG743,D743,AH743,AI743)</f>
        <v>YYx222xYY</v>
      </c>
    </row>
    <row r="744" spans="1:36" s="1" customFormat="1" x14ac:dyDescent="0.25">
      <c r="A744" s="31">
        <v>42375</v>
      </c>
      <c r="B744" s="24"/>
      <c r="C744" s="23" t="s">
        <v>1032</v>
      </c>
      <c r="D744" s="22" t="s">
        <v>1031</v>
      </c>
      <c r="E744" s="21">
        <v>0.63</v>
      </c>
      <c r="G744" s="20"/>
      <c r="H744" s="19">
        <f>E744/0.040263</f>
        <v>15.647120184785038</v>
      </c>
      <c r="I744" s="32">
        <f>J744/100*4</f>
        <v>1.92</v>
      </c>
      <c r="J744" s="17">
        <v>48</v>
      </c>
      <c r="K744" s="16">
        <f>IF(J744&gt;1,J744-H744-I744,0)</f>
        <v>30.43287981521496</v>
      </c>
      <c r="L744" s="15">
        <v>42397</v>
      </c>
      <c r="M744" s="14"/>
      <c r="N744" s="29">
        <v>42792</v>
      </c>
      <c r="O744" s="12">
        <v>42792</v>
      </c>
      <c r="P744" s="11" t="s">
        <v>5660</v>
      </c>
      <c r="Q744" s="10"/>
      <c r="R744" s="10"/>
      <c r="S744" s="10"/>
      <c r="T744" s="10"/>
      <c r="U744" s="9">
        <v>6728075615</v>
      </c>
      <c r="V744" s="8"/>
      <c r="W744" s="7">
        <v>331</v>
      </c>
      <c r="X744" s="4"/>
      <c r="Y744" s="6">
        <v>48</v>
      </c>
      <c r="Z744" s="5">
        <f>IF(Y744&gt;0,Y744-J744,".")</f>
        <v>0</v>
      </c>
      <c r="AA744" s="4">
        <f>IF(J744=0,H744,0)</f>
        <v>0</v>
      </c>
      <c r="AB744" s="4">
        <f>IF(L744=0,H744,0)</f>
        <v>0</v>
      </c>
      <c r="AC744" s="4"/>
      <c r="AD744" s="3"/>
      <c r="AE744" s="2" t="str">
        <f ca="1">IF(AND(N744&gt;1,(N744+$AE$3+O744)&lt;$B$3),$B$3-N744+1111111,".")</f>
        <v>.</v>
      </c>
      <c r="AF744" s="1" t="str">
        <f>IF(A744&gt;1,"Y","N")</f>
        <v>Y</v>
      </c>
      <c r="AG744" s="1" t="str">
        <f>IF(L744&gt;1,"Y","N")</f>
        <v>Y</v>
      </c>
      <c r="AH744" s="1" t="str">
        <f>IF(N744&gt;1,"Y","N")</f>
        <v>Y</v>
      </c>
      <c r="AI744" s="1" t="str">
        <f>IF(O744&gt;1,"Y","N")</f>
        <v>Y</v>
      </c>
      <c r="AJ744" s="1" t="str">
        <f>CONCATENATE(AF744,AG744,D744,AH744,AI744)</f>
        <v>YYx222xYY</v>
      </c>
    </row>
    <row r="745" spans="1:36" s="1" customFormat="1" x14ac:dyDescent="0.25">
      <c r="A745" s="31">
        <v>42375</v>
      </c>
      <c r="B745" s="24"/>
      <c r="C745" s="23" t="s">
        <v>1032</v>
      </c>
      <c r="D745" s="22" t="s">
        <v>1031</v>
      </c>
      <c r="E745" s="21">
        <v>0.63</v>
      </c>
      <c r="G745" s="20"/>
      <c r="H745" s="19">
        <f>E745/0.040263</f>
        <v>15.647120184785038</v>
      </c>
      <c r="I745" s="32">
        <f>J745/100*4</f>
        <v>1.92</v>
      </c>
      <c r="J745" s="17">
        <v>48</v>
      </c>
      <c r="K745" s="16">
        <f>IF(J745&gt;1,J745-H745-I745,0)</f>
        <v>30.43287981521496</v>
      </c>
      <c r="L745" s="15">
        <v>42397</v>
      </c>
      <c r="M745" s="14"/>
      <c r="N745" s="29">
        <v>42792</v>
      </c>
      <c r="O745" s="12">
        <v>42792</v>
      </c>
      <c r="P745" s="11" t="s">
        <v>5660</v>
      </c>
      <c r="Q745" s="10"/>
      <c r="R745" s="10"/>
      <c r="S745" s="10"/>
      <c r="T745" s="10"/>
      <c r="U745" s="9"/>
      <c r="V745" s="8"/>
      <c r="W745" s="7">
        <v>331</v>
      </c>
      <c r="X745" s="4"/>
      <c r="Y745" s="6">
        <v>48</v>
      </c>
      <c r="Z745" s="5">
        <f>IF(Y745&gt;0,Y745-J745,".")</f>
        <v>0</v>
      </c>
      <c r="AA745" s="4">
        <f>IF(J745=0,H745,0)</f>
        <v>0</v>
      </c>
      <c r="AB745" s="4">
        <f>IF(L745=0,H745,0)</f>
        <v>0</v>
      </c>
      <c r="AC745" s="4"/>
      <c r="AD745" s="3"/>
      <c r="AE745" s="2" t="str">
        <f ca="1">IF(AND(N745&gt;1,(N745+$AE$3+O745)&lt;$B$3),$B$3-N745+1111111,".")</f>
        <v>.</v>
      </c>
      <c r="AF745" s="1" t="str">
        <f>IF(A745&gt;1,"Y","N")</f>
        <v>Y</v>
      </c>
      <c r="AG745" s="1" t="str">
        <f>IF(L745&gt;1,"Y","N")</f>
        <v>Y</v>
      </c>
      <c r="AH745" s="1" t="str">
        <f>IF(N745&gt;1,"Y","N")</f>
        <v>Y</v>
      </c>
      <c r="AI745" s="1" t="str">
        <f>IF(O745&gt;1,"Y","N")</f>
        <v>Y</v>
      </c>
      <c r="AJ745" s="1" t="str">
        <f>CONCATENATE(AF745,AG745,D745,AH745,AI745)</f>
        <v>YYx222xYY</v>
      </c>
    </row>
    <row r="746" spans="1:36" s="1" customFormat="1" x14ac:dyDescent="0.25">
      <c r="A746" s="28">
        <v>41723</v>
      </c>
      <c r="B746" s="27" t="s">
        <v>886</v>
      </c>
      <c r="C746" s="23" t="s">
        <v>885</v>
      </c>
      <c r="D746" s="22" t="s">
        <v>884</v>
      </c>
      <c r="E746" s="21">
        <v>0.39900000000000002</v>
      </c>
      <c r="G746" s="20"/>
      <c r="H746" s="19">
        <f>E746/0.02928</f>
        <v>13.627049180327869</v>
      </c>
      <c r="I746" s="18">
        <f>J746/100*4</f>
        <v>1.2</v>
      </c>
      <c r="J746" s="17">
        <v>30</v>
      </c>
      <c r="K746" s="16">
        <f>IF(J746&gt;1,J746-H746-I746,0)</f>
        <v>15.172950819672131</v>
      </c>
      <c r="L746" s="15">
        <v>41750</v>
      </c>
      <c r="M746" s="14"/>
      <c r="N746" s="29">
        <v>42796</v>
      </c>
      <c r="O746" s="12">
        <v>42809</v>
      </c>
      <c r="P746" s="11" t="s">
        <v>5548</v>
      </c>
      <c r="Q746" s="10" t="s">
        <v>5553</v>
      </c>
      <c r="R746" s="10" t="s">
        <v>5552</v>
      </c>
      <c r="S746" s="10" t="s">
        <v>5551</v>
      </c>
      <c r="T746" s="10"/>
      <c r="U746" s="9" t="s">
        <v>5550</v>
      </c>
      <c r="V746" s="8" t="s">
        <v>5547</v>
      </c>
      <c r="W746" s="7">
        <v>322</v>
      </c>
      <c r="X746" s="4"/>
      <c r="Y746" s="6">
        <v>48</v>
      </c>
      <c r="Z746" s="5">
        <f>IF(Y746&gt;0,Y746-J746,".")</f>
        <v>18</v>
      </c>
      <c r="AA746" s="4">
        <f>IF(J746=0,H746,0)</f>
        <v>0</v>
      </c>
      <c r="AB746" s="4">
        <f>IF(L746=0,H746,0)</f>
        <v>0</v>
      </c>
      <c r="AC746" s="4"/>
      <c r="AD746" s="3"/>
      <c r="AE746" s="2" t="str">
        <f ca="1">IF(AND(N746&gt;1,(N746+$AE$3+O746)&lt;$B$3),$B$3-N746+1111111,".")</f>
        <v>.</v>
      </c>
      <c r="AF746" s="1" t="str">
        <f>IF(A746&gt;1,"Y","N")</f>
        <v>Y</v>
      </c>
      <c r="AG746" s="1" t="str">
        <f>IF(L746&gt;1,"Y","N")</f>
        <v>Y</v>
      </c>
      <c r="AH746" s="1" t="str">
        <f>IF(N746&gt;1,"Y","N")</f>
        <v>Y</v>
      </c>
      <c r="AI746" s="1" t="str">
        <f>IF(O746&gt;1,"Y","N")</f>
        <v>Y</v>
      </c>
      <c r="AJ746" s="1" t="str">
        <f>CONCATENATE(AF746,AG746,D746,AH746,AI746)</f>
        <v>YYx192xYY</v>
      </c>
    </row>
    <row r="747" spans="1:36" s="1" customFormat="1" x14ac:dyDescent="0.25">
      <c r="A747" s="31">
        <v>42469</v>
      </c>
      <c r="B747" s="24"/>
      <c r="C747" s="23" t="s">
        <v>97</v>
      </c>
      <c r="D747" s="22" t="s">
        <v>96</v>
      </c>
      <c r="E747" s="21">
        <v>0.53100000000000003</v>
      </c>
      <c r="G747" s="20"/>
      <c r="H747" s="19">
        <f>E747/0.04128</f>
        <v>12.863372093023257</v>
      </c>
      <c r="I747" s="32">
        <f>J747/100*4</f>
        <v>1.32</v>
      </c>
      <c r="J747" s="17">
        <v>33</v>
      </c>
      <c r="K747" s="16">
        <f>IF(J747&gt;1,J747-H747-I747,0)</f>
        <v>18.816627906976741</v>
      </c>
      <c r="L747" s="15">
        <v>42494</v>
      </c>
      <c r="M747" s="14"/>
      <c r="N747" s="29">
        <v>42818</v>
      </c>
      <c r="O747" s="12">
        <v>42822</v>
      </c>
      <c r="P747" s="11" t="s">
        <v>4478</v>
      </c>
      <c r="Q747" s="10" t="s">
        <v>4477</v>
      </c>
      <c r="R747" s="10" t="s">
        <v>4476</v>
      </c>
      <c r="S747" s="10" t="s">
        <v>4475</v>
      </c>
      <c r="T747" s="10"/>
      <c r="U747" s="9">
        <v>6755237841</v>
      </c>
      <c r="V747" s="8"/>
      <c r="W747" s="7">
        <v>496</v>
      </c>
      <c r="X747" s="4"/>
      <c r="Y747" s="6">
        <v>48</v>
      </c>
      <c r="Z747" s="5">
        <f>IF(Y747&gt;0,Y747-J747,".")</f>
        <v>15</v>
      </c>
      <c r="AA747" s="4">
        <f>IF(J747=0,H747,0)</f>
        <v>0</v>
      </c>
      <c r="AB747" s="4">
        <f>IF(L747=0,H747,0)</f>
        <v>0</v>
      </c>
      <c r="AC747" s="4"/>
      <c r="AD747" s="3"/>
      <c r="AE747" s="2" t="str">
        <f ca="1">IF(AND(N747&gt;1,(N747+$AE$3+O747)&lt;$B$3),$B$3-N747+1111111,".")</f>
        <v>.</v>
      </c>
      <c r="AF747" s="1" t="str">
        <f>IF(A747&gt;1,"Y","N")</f>
        <v>Y</v>
      </c>
      <c r="AG747" s="1" t="str">
        <f>IF(L747&gt;1,"Y","N")</f>
        <v>Y</v>
      </c>
      <c r="AH747" s="1" t="str">
        <f>IF(N747&gt;1,"Y","N")</f>
        <v>Y</v>
      </c>
      <c r="AI747" s="1" t="str">
        <f>IF(O747&gt;1,"Y","N")</f>
        <v>Y</v>
      </c>
      <c r="AJ747" s="1" t="str">
        <f>CONCATENATE(AF747,AG747,D747,AH747,AI747)</f>
        <v>YYx101xYY</v>
      </c>
    </row>
    <row r="748" spans="1:36" s="1" customFormat="1" x14ac:dyDescent="0.25">
      <c r="A748" s="31">
        <v>42794</v>
      </c>
      <c r="B748" s="24"/>
      <c r="C748" s="23" t="s">
        <v>1570</v>
      </c>
      <c r="D748" s="22" t="s">
        <v>1569</v>
      </c>
      <c r="E748" s="21">
        <v>0.31</v>
      </c>
      <c r="G748" s="20"/>
      <c r="H748" s="19">
        <f>E748/0.03844</f>
        <v>8.064516129032258</v>
      </c>
      <c r="I748" s="18">
        <f>J748/100*4</f>
        <v>1.28</v>
      </c>
      <c r="J748" s="17">
        <v>32</v>
      </c>
      <c r="K748" s="16">
        <f>IF(J748&gt;1,J748-H748-I748,0)</f>
        <v>22.655483870967743</v>
      </c>
      <c r="L748" s="15">
        <v>42808</v>
      </c>
      <c r="M748" s="14"/>
      <c r="N748" s="29">
        <v>42838</v>
      </c>
      <c r="O748" s="12">
        <v>42842</v>
      </c>
      <c r="P748" s="11" t="s">
        <v>4584</v>
      </c>
      <c r="Q748" s="10" t="s">
        <v>4587</v>
      </c>
      <c r="R748" s="10" t="s">
        <v>4586</v>
      </c>
      <c r="S748" s="10" t="s">
        <v>4585</v>
      </c>
      <c r="T748" s="10"/>
      <c r="U748" s="9">
        <v>6780444275</v>
      </c>
      <c r="V748" s="8"/>
      <c r="W748" s="7">
        <v>582</v>
      </c>
      <c r="X748" s="4"/>
      <c r="Y748" s="6">
        <v>48</v>
      </c>
      <c r="Z748" s="5">
        <f>IF(Y748&gt;0,Y748-J748,".")</f>
        <v>16</v>
      </c>
      <c r="AA748" s="4">
        <f>IF(J748=0,H748,0)</f>
        <v>0</v>
      </c>
      <c r="AB748" s="4">
        <f>IF(L748=0,H748,0)</f>
        <v>0</v>
      </c>
      <c r="AC748" s="4"/>
      <c r="AD748" s="3"/>
      <c r="AE748" s="2" t="str">
        <f ca="1">IF(AND(N748&gt;1,(N748+$AE$3+O748)&lt;$B$3),$B$3-N748+1111111,".")</f>
        <v>.</v>
      </c>
      <c r="AF748" s="1" t="str">
        <f>IF(A748&gt;1,"Y","N")</f>
        <v>Y</v>
      </c>
      <c r="AG748" s="1" t="str">
        <f>IF(L748&gt;1,"Y","N")</f>
        <v>Y</v>
      </c>
      <c r="AH748" s="1" t="str">
        <f>IF(N748&gt;1,"Y","N")</f>
        <v>Y</v>
      </c>
      <c r="AI748" s="1" t="str">
        <f>IF(O748&gt;1,"Y","N")</f>
        <v>Y</v>
      </c>
      <c r="AJ748" s="1" t="str">
        <f>CONCATENATE(AF748,AG748,D748,AH748,AI748)</f>
        <v>YYx261xYY</v>
      </c>
    </row>
    <row r="749" spans="1:36" s="1" customFormat="1" x14ac:dyDescent="0.25">
      <c r="A749" s="31">
        <v>42756</v>
      </c>
      <c r="B749" s="24"/>
      <c r="C749" s="23" t="s">
        <v>97</v>
      </c>
      <c r="D749" s="22" t="s">
        <v>96</v>
      </c>
      <c r="E749" s="21">
        <v>0.46160000000000001</v>
      </c>
      <c r="G749" s="20"/>
      <c r="H749" s="19">
        <f>E749/0.03865</f>
        <v>11.94307891332471</v>
      </c>
      <c r="I749" s="18">
        <f>J749/100*4</f>
        <v>1.32</v>
      </c>
      <c r="J749" s="17">
        <v>33</v>
      </c>
      <c r="K749" s="16">
        <f>IF(J749&gt;1,J749-H749-I749,0)</f>
        <v>19.736921086675288</v>
      </c>
      <c r="L749" s="15">
        <v>42797</v>
      </c>
      <c r="M749" s="14"/>
      <c r="N749" s="29">
        <v>42842</v>
      </c>
      <c r="O749" s="12">
        <v>42843</v>
      </c>
      <c r="P749" s="11" t="s">
        <v>4520</v>
      </c>
      <c r="Q749" s="10" t="s">
        <v>4519</v>
      </c>
      <c r="R749" s="10" t="s">
        <v>4518</v>
      </c>
      <c r="S749" s="10" t="s">
        <v>4517</v>
      </c>
      <c r="T749" s="10"/>
      <c r="U749" s="9">
        <v>6787458286</v>
      </c>
      <c r="V749" s="8"/>
      <c r="W749" s="7">
        <v>599</v>
      </c>
      <c r="X749" s="4"/>
      <c r="Y749" s="6">
        <v>48</v>
      </c>
      <c r="Z749" s="5">
        <f>IF(Y749&gt;0,Y749-J749,".")</f>
        <v>15</v>
      </c>
      <c r="AA749" s="4">
        <f>IF(J749=0,H749,0)</f>
        <v>0</v>
      </c>
      <c r="AB749" s="4">
        <f>IF(L749=0,H749,0)</f>
        <v>0</v>
      </c>
      <c r="AC749" s="4"/>
      <c r="AD749" s="3"/>
      <c r="AE749" s="2" t="str">
        <f ca="1">IF(AND(N749&gt;1,(N749+$AE$3+O749)&lt;$B$3),$B$3-N749+1111111,".")</f>
        <v>.</v>
      </c>
      <c r="AF749" s="1" t="str">
        <f>IF(A749&gt;1,"Y","N")</f>
        <v>Y</v>
      </c>
      <c r="AG749" s="1" t="str">
        <f>IF(L749&gt;1,"Y","N")</f>
        <v>Y</v>
      </c>
      <c r="AH749" s="1" t="str">
        <f>IF(N749&gt;1,"Y","N")</f>
        <v>Y</v>
      </c>
      <c r="AI749" s="1" t="str">
        <f>IF(O749&gt;1,"Y","N")</f>
        <v>Y</v>
      </c>
      <c r="AJ749" s="1" t="str">
        <f>CONCATENATE(AF749,AG749,D749,AH749,AI749)</f>
        <v>YYx101xYY</v>
      </c>
    </row>
    <row r="750" spans="1:36" s="1" customFormat="1" x14ac:dyDescent="0.25">
      <c r="A750" s="31">
        <v>42431</v>
      </c>
      <c r="B750" s="24"/>
      <c r="C750" s="23" t="s">
        <v>2519</v>
      </c>
      <c r="D750" s="22" t="s">
        <v>2518</v>
      </c>
      <c r="E750" s="21">
        <v>0.40699999999999997</v>
      </c>
      <c r="G750" s="20"/>
      <c r="H750" s="19">
        <f>E750/0.04011</f>
        <v>10.147095487409622</v>
      </c>
      <c r="I750" s="32">
        <f>J750/100*4</f>
        <v>1.92</v>
      </c>
      <c r="J750" s="17">
        <v>48</v>
      </c>
      <c r="K750" s="16">
        <f>IF(J750&gt;1,J750-H750-I750,0)</f>
        <v>35.932904512590376</v>
      </c>
      <c r="L750" s="15">
        <v>42451</v>
      </c>
      <c r="M750" s="14"/>
      <c r="N750" s="29">
        <v>42898</v>
      </c>
      <c r="O750" s="12">
        <v>42898</v>
      </c>
      <c r="P750" s="11" t="s">
        <v>3471</v>
      </c>
      <c r="Q750" s="10"/>
      <c r="R750" s="10"/>
      <c r="S750" s="10"/>
      <c r="T750" s="10"/>
      <c r="U750" s="9">
        <v>6850072141</v>
      </c>
      <c r="V750" s="8"/>
      <c r="W750" s="7">
        <v>823</v>
      </c>
      <c r="X750" s="4"/>
      <c r="Y750" s="6">
        <v>48</v>
      </c>
      <c r="Z750" s="5">
        <f>IF(Y750&gt;0,Y750-J750,".")</f>
        <v>0</v>
      </c>
      <c r="AA750" s="4">
        <f>IF(J750=0,H750,0)</f>
        <v>0</v>
      </c>
      <c r="AB750" s="4">
        <f>IF(L750=0,H750,0)</f>
        <v>0</v>
      </c>
      <c r="AC750" s="4"/>
      <c r="AD750" s="3"/>
      <c r="AE750" s="2" t="str">
        <f ca="1">IF(AND(N750&gt;1,(N750+$AE$3+O750)&lt;$B$3),$B$3-N750+1111111,".")</f>
        <v>.</v>
      </c>
      <c r="AF750" s="1" t="str">
        <f>IF(A750&gt;1,"Y","N")</f>
        <v>Y</v>
      </c>
      <c r="AG750" s="1" t="str">
        <f>IF(L750&gt;1,"Y","N")</f>
        <v>Y</v>
      </c>
      <c r="AH750" s="1" t="str">
        <f>IF(N750&gt;1,"Y","N")</f>
        <v>Y</v>
      </c>
      <c r="AI750" s="1" t="str">
        <f>IF(O750&gt;1,"Y","N")</f>
        <v>Y</v>
      </c>
      <c r="AJ750" s="1" t="str">
        <f>CONCATENATE(AF750,AG750,D750,AH750,AI750)</f>
        <v>YYx166xYY</v>
      </c>
    </row>
    <row r="751" spans="1:36" s="1" customFormat="1" x14ac:dyDescent="0.25">
      <c r="A751" s="31">
        <v>42431</v>
      </c>
      <c r="B751" s="24"/>
      <c r="C751" s="23" t="s">
        <v>2519</v>
      </c>
      <c r="D751" s="22" t="s">
        <v>2518</v>
      </c>
      <c r="E751" s="21">
        <v>0.40699999999999997</v>
      </c>
      <c r="G751" s="20"/>
      <c r="H751" s="19">
        <f>E751/0.04011</f>
        <v>10.147095487409622</v>
      </c>
      <c r="I751" s="32">
        <f>J751/100*4</f>
        <v>1.92</v>
      </c>
      <c r="J751" s="17">
        <v>48</v>
      </c>
      <c r="K751" s="16">
        <f>IF(J751&gt;1,J751-H751-I751,0)</f>
        <v>35.932904512590376</v>
      </c>
      <c r="L751" s="15">
        <v>42451</v>
      </c>
      <c r="M751" s="14"/>
      <c r="N751" s="29">
        <v>42898</v>
      </c>
      <c r="O751" s="12">
        <v>42898</v>
      </c>
      <c r="P751" s="11" t="s">
        <v>3471</v>
      </c>
      <c r="Q751" s="10"/>
      <c r="R751" s="10"/>
      <c r="S751" s="10"/>
      <c r="T751" s="10"/>
      <c r="U751" s="9"/>
      <c r="V751" s="8" t="s">
        <v>110</v>
      </c>
      <c r="W751" s="7">
        <v>823</v>
      </c>
      <c r="X751" s="4"/>
      <c r="Y751" s="6">
        <v>48</v>
      </c>
      <c r="Z751" s="5">
        <f>IF(Y751&gt;0,Y751-J751,".")</f>
        <v>0</v>
      </c>
      <c r="AA751" s="4">
        <f>IF(J751=0,H751,0)</f>
        <v>0</v>
      </c>
      <c r="AB751" s="4">
        <f>IF(L751=0,H751,0)</f>
        <v>0</v>
      </c>
      <c r="AC751" s="4"/>
      <c r="AD751" s="3"/>
      <c r="AE751" s="2" t="str">
        <f ca="1">IF(AND(N751&gt;1,(N751+$AE$3+O751)&lt;$B$3),$B$3-N751+1111111,".")</f>
        <v>.</v>
      </c>
      <c r="AF751" s="1" t="str">
        <f>IF(A751&gt;1,"Y","N")</f>
        <v>Y</v>
      </c>
      <c r="AG751" s="1" t="str">
        <f>IF(L751&gt;1,"Y","N")</f>
        <v>Y</v>
      </c>
      <c r="AH751" s="1" t="str">
        <f>IF(N751&gt;1,"Y","N")</f>
        <v>Y</v>
      </c>
      <c r="AI751" s="1" t="str">
        <f>IF(O751&gt;1,"Y","N")</f>
        <v>Y</v>
      </c>
      <c r="AJ751" s="1" t="str">
        <f>CONCATENATE(AF751,AG751,D751,AH751,AI751)</f>
        <v>YYx166xYY</v>
      </c>
    </row>
    <row r="752" spans="1:36" s="1" customFormat="1" x14ac:dyDescent="0.25">
      <c r="A752" s="31">
        <v>42431</v>
      </c>
      <c r="B752" s="24"/>
      <c r="C752" s="23" t="s">
        <v>2519</v>
      </c>
      <c r="D752" s="22" t="s">
        <v>2518</v>
      </c>
      <c r="E752" s="21">
        <v>0.40699999999999997</v>
      </c>
      <c r="G752" s="20"/>
      <c r="H752" s="19">
        <f>E752/0.04011</f>
        <v>10.147095487409622</v>
      </c>
      <c r="I752" s="32">
        <f>J752/100*4</f>
        <v>1.92</v>
      </c>
      <c r="J752" s="17">
        <v>48</v>
      </c>
      <c r="K752" s="16">
        <f>IF(J752&gt;1,J752-H752-I752,0)</f>
        <v>35.932904512590376</v>
      </c>
      <c r="L752" s="15">
        <v>42451</v>
      </c>
      <c r="M752" s="14"/>
      <c r="N752" s="29">
        <v>42898</v>
      </c>
      <c r="O752" s="12">
        <v>42898</v>
      </c>
      <c r="P752" s="11" t="s">
        <v>3471</v>
      </c>
      <c r="Q752" s="10"/>
      <c r="R752" s="10"/>
      <c r="S752" s="10"/>
      <c r="T752" s="10"/>
      <c r="U752" s="9"/>
      <c r="V752" s="8"/>
      <c r="W752" s="7">
        <v>823</v>
      </c>
      <c r="X752" s="4"/>
      <c r="Y752" s="6">
        <v>48</v>
      </c>
      <c r="Z752" s="5">
        <f>IF(Y752&gt;0,Y752-J752,".")</f>
        <v>0</v>
      </c>
      <c r="AA752" s="4">
        <f>IF(J752=0,H752,0)</f>
        <v>0</v>
      </c>
      <c r="AB752" s="4">
        <f>IF(L752=0,H752,0)</f>
        <v>0</v>
      </c>
      <c r="AC752" s="4"/>
      <c r="AD752" s="3"/>
      <c r="AE752" s="2" t="str">
        <f ca="1">IF(AND(N752&gt;1,(N752+$AE$3+O752)&lt;$B$3),$B$3-N752+1111111,".")</f>
        <v>.</v>
      </c>
      <c r="AF752" s="1" t="str">
        <f>IF(A752&gt;1,"Y","N")</f>
        <v>Y</v>
      </c>
      <c r="AG752" s="1" t="str">
        <f>IF(L752&gt;1,"Y","N")</f>
        <v>Y</v>
      </c>
      <c r="AH752" s="1" t="str">
        <f>IF(N752&gt;1,"Y","N")</f>
        <v>Y</v>
      </c>
      <c r="AI752" s="1" t="str">
        <f>IF(O752&gt;1,"Y","N")</f>
        <v>Y</v>
      </c>
      <c r="AJ752" s="1" t="str">
        <f>CONCATENATE(AF752,AG752,D752,AH752,AI752)</f>
        <v>YYx166xYY</v>
      </c>
    </row>
    <row r="753" spans="1:50" s="1" customFormat="1" x14ac:dyDescent="0.25">
      <c r="A753" s="31">
        <v>42756</v>
      </c>
      <c r="B753" s="24"/>
      <c r="C753" s="23" t="s">
        <v>97</v>
      </c>
      <c r="D753" s="22" t="s">
        <v>96</v>
      </c>
      <c r="E753" s="21">
        <v>0.46160000000000001</v>
      </c>
      <c r="G753" s="20"/>
      <c r="H753" s="19">
        <f>E753/0.03865</f>
        <v>11.94307891332471</v>
      </c>
      <c r="I753" s="18">
        <f>J753/100*4</f>
        <v>1.32</v>
      </c>
      <c r="J753" s="17">
        <v>33</v>
      </c>
      <c r="K753" s="16">
        <f>IF(J753&gt;1,J753-H753-I753,0)</f>
        <v>19.736921086675288</v>
      </c>
      <c r="L753" s="15">
        <v>42797</v>
      </c>
      <c r="M753" s="14"/>
      <c r="N753" s="29">
        <v>42898</v>
      </c>
      <c r="O753" s="12">
        <v>42898</v>
      </c>
      <c r="P753" s="11" t="s">
        <v>3464</v>
      </c>
      <c r="Q753" s="10" t="s">
        <v>3463</v>
      </c>
      <c r="R753" s="10" t="s">
        <v>3462</v>
      </c>
      <c r="S753" s="10" t="s">
        <v>742</v>
      </c>
      <c r="T753" s="10"/>
      <c r="U753" s="9">
        <v>6851635475</v>
      </c>
      <c r="V753" s="8"/>
      <c r="W753" s="7">
        <v>822</v>
      </c>
      <c r="X753" s="4"/>
      <c r="Y753" s="6">
        <v>48</v>
      </c>
      <c r="Z753" s="5">
        <f>IF(Y753&gt;0,Y753-J753,".")</f>
        <v>15</v>
      </c>
      <c r="AA753" s="4">
        <f>IF(J753=0,H753,0)</f>
        <v>0</v>
      </c>
      <c r="AB753" s="4">
        <f>IF(L753=0,H753,0)</f>
        <v>0</v>
      </c>
      <c r="AC753" s="4"/>
      <c r="AD753" s="3"/>
      <c r="AE753" s="2" t="str">
        <f ca="1">IF(AND(N753&gt;1,(N753+$AE$3+O753)&lt;$B$3),$B$3-N753+1111111,".")</f>
        <v>.</v>
      </c>
      <c r="AF753" s="1" t="str">
        <f>IF(A753&gt;1,"Y","N")</f>
        <v>Y</v>
      </c>
      <c r="AG753" s="1" t="str">
        <f>IF(L753&gt;1,"Y","N")</f>
        <v>Y</v>
      </c>
      <c r="AH753" s="1" t="str">
        <f>IF(N753&gt;1,"Y","N")</f>
        <v>Y</v>
      </c>
      <c r="AI753" s="1" t="str">
        <f>IF(O753&gt;1,"Y","N")</f>
        <v>Y</v>
      </c>
      <c r="AJ753" s="1" t="str">
        <f>CONCATENATE(AF753,AG753,D753,AH753,AI753)</f>
        <v>YYx101xYY</v>
      </c>
    </row>
    <row r="754" spans="1:50" s="1" customFormat="1" x14ac:dyDescent="0.25">
      <c r="A754" s="31">
        <v>42865</v>
      </c>
      <c r="B754" s="24"/>
      <c r="C754" s="23" t="s">
        <v>3401</v>
      </c>
      <c r="D754" s="22" t="s">
        <v>19</v>
      </c>
      <c r="E754" s="21"/>
      <c r="G754" s="20"/>
      <c r="H754" s="19">
        <f>E754/0.04001</f>
        <v>0</v>
      </c>
      <c r="I754" s="18">
        <f>J754/100*4</f>
        <v>1.92</v>
      </c>
      <c r="J754" s="17">
        <v>48</v>
      </c>
      <c r="K754" s="16">
        <f>IF(J754&gt;1,J754-H754-I754,0)</f>
        <v>46.08</v>
      </c>
      <c r="L754" s="15">
        <v>42872</v>
      </c>
      <c r="M754" s="14"/>
      <c r="N754" s="29">
        <v>42899</v>
      </c>
      <c r="O754" s="12">
        <v>42899</v>
      </c>
      <c r="P754" s="11" t="s">
        <v>3400</v>
      </c>
      <c r="Q754" s="10"/>
      <c r="R754" s="10"/>
      <c r="S754" s="10"/>
      <c r="T754" s="10"/>
      <c r="U754" s="9"/>
      <c r="V754" s="8"/>
      <c r="W754" s="7">
        <v>831</v>
      </c>
      <c r="X754" s="4"/>
      <c r="Y754" s="6">
        <v>48</v>
      </c>
      <c r="Z754" s="5">
        <f>IF(Y754&gt;0,Y754-J754,".")</f>
        <v>0</v>
      </c>
      <c r="AA754" s="4">
        <f>IF(J754=0,H754,0)</f>
        <v>0</v>
      </c>
      <c r="AB754" s="4">
        <f>IF(L754=0,H754,0)</f>
        <v>0</v>
      </c>
      <c r="AC754" s="4"/>
      <c r="AD754" s="3"/>
      <c r="AE754" s="2" t="str">
        <f ca="1">IF(AND(N754&gt;1,(N754+$AE$3+O754)&lt;$B$3),$B$3-N754+1111111,".")</f>
        <v>.</v>
      </c>
      <c r="AF754" s="1" t="str">
        <f>IF(A754&gt;1,"Y","N")</f>
        <v>Y</v>
      </c>
      <c r="AG754" s="1" t="str">
        <f>IF(L754&gt;1,"Y","N")</f>
        <v>Y</v>
      </c>
      <c r="AH754" s="1" t="str">
        <f>IF(N754&gt;1,"Y","N")</f>
        <v>Y</v>
      </c>
      <c r="AI754" s="1" t="str">
        <f>IF(O754&gt;1,"Y","N")</f>
        <v>Y</v>
      </c>
      <c r="AJ754" s="1" t="str">
        <f>CONCATENATE(AF754,AG754,D754,AH754,AI754)</f>
        <v>YYx277xYY</v>
      </c>
      <c r="AU754"/>
      <c r="AV754"/>
      <c r="AW754"/>
      <c r="AX754"/>
    </row>
    <row r="755" spans="1:50" s="1" customFormat="1" x14ac:dyDescent="0.25">
      <c r="A755" s="31">
        <v>42531</v>
      </c>
      <c r="B755" s="24"/>
      <c r="C755" s="23" t="s">
        <v>2073</v>
      </c>
      <c r="D755" s="22" t="s">
        <v>2072</v>
      </c>
      <c r="E755" s="21">
        <v>0.41</v>
      </c>
      <c r="G755" s="20"/>
      <c r="H755" s="19">
        <f>E755/0.04111</f>
        <v>9.9732425200681085</v>
      </c>
      <c r="I755" s="18">
        <f>J755/100*4</f>
        <v>1.2</v>
      </c>
      <c r="J755" s="17">
        <v>30</v>
      </c>
      <c r="K755" s="16">
        <f>IF(J755&gt;1,J755-H755-I755,0)</f>
        <v>18.826757479931892</v>
      </c>
      <c r="L755" s="15">
        <v>42543</v>
      </c>
      <c r="M755" s="14"/>
      <c r="N755" s="29">
        <v>42989</v>
      </c>
      <c r="O755" s="12">
        <v>43003</v>
      </c>
      <c r="P755" s="11" t="s">
        <v>2068</v>
      </c>
      <c r="Q755" s="10" t="s">
        <v>2071</v>
      </c>
      <c r="R755" s="10" t="s">
        <v>2070</v>
      </c>
      <c r="S755" s="10" t="s">
        <v>2069</v>
      </c>
      <c r="T755" s="10"/>
      <c r="U755" s="9">
        <v>6908239858</v>
      </c>
      <c r="V755" s="8"/>
      <c r="W755" s="7">
        <v>1174</v>
      </c>
      <c r="X755" s="4"/>
      <c r="Y755" s="6">
        <v>48</v>
      </c>
      <c r="Z755" s="5">
        <f>IF(Y755&gt;0,Y755-J755,".")</f>
        <v>18</v>
      </c>
      <c r="AA755" s="4">
        <f>IF(J755=0,H755,0)</f>
        <v>0</v>
      </c>
      <c r="AB755" s="4">
        <f>IF(L755=0,H755,0)</f>
        <v>0</v>
      </c>
      <c r="AC755" s="4"/>
      <c r="AD755" s="3"/>
      <c r="AE755" s="2" t="str">
        <f ca="1">IF(AND(N755&gt;1,(N755+$AE$3+O755)&lt;$B$3),$B$3-N755+1111111,".")</f>
        <v>.</v>
      </c>
      <c r="AF755" s="1" t="str">
        <f>IF(A755&gt;1,"Y","N")</f>
        <v>Y</v>
      </c>
      <c r="AG755" s="1" t="str">
        <f>IF(L755&gt;1,"Y","N")</f>
        <v>Y</v>
      </c>
      <c r="AH755" s="1" t="str">
        <f>IF(N755&gt;1,"Y","N")</f>
        <v>Y</v>
      </c>
      <c r="AI755" s="1" t="str">
        <f>IF(O755&gt;1,"Y","N")</f>
        <v>Y</v>
      </c>
      <c r="AJ755" s="1" t="str">
        <f>CONCATENATE(AF755,AG755,D755,AH755,AI755)</f>
        <v>YYx505xYY</v>
      </c>
    </row>
    <row r="756" spans="1:50" s="1" customFormat="1" x14ac:dyDescent="0.25">
      <c r="A756" s="31">
        <v>42756</v>
      </c>
      <c r="B756" s="24"/>
      <c r="C756" s="23" t="s">
        <v>97</v>
      </c>
      <c r="D756" s="22" t="s">
        <v>96</v>
      </c>
      <c r="E756" s="21">
        <v>0.46160000000000001</v>
      </c>
      <c r="G756" s="20"/>
      <c r="H756" s="19">
        <f>E756/0.03865</f>
        <v>11.94307891332471</v>
      </c>
      <c r="I756" s="18">
        <f>J756/100*4</f>
        <v>1.32</v>
      </c>
      <c r="J756" s="17">
        <v>33</v>
      </c>
      <c r="K756" s="16">
        <f>IF(J756&gt;1,J756-H756-I756,0)</f>
        <v>19.736921086675288</v>
      </c>
      <c r="L756" s="15">
        <v>42797</v>
      </c>
      <c r="M756" s="14"/>
      <c r="N756" s="13">
        <v>42994</v>
      </c>
      <c r="O756" s="38">
        <v>42995</v>
      </c>
      <c r="P756" s="37" t="s">
        <v>1985</v>
      </c>
      <c r="Q756" s="10" t="s">
        <v>1984</v>
      </c>
      <c r="R756" s="10" t="s">
        <v>1983</v>
      </c>
      <c r="S756" s="10" t="s">
        <v>1982</v>
      </c>
      <c r="T756" s="10"/>
      <c r="U756" s="9">
        <v>6909657234</v>
      </c>
      <c r="V756" s="8"/>
      <c r="W756" s="7">
        <v>1143</v>
      </c>
      <c r="X756" s="55"/>
      <c r="Y756" s="6">
        <v>48</v>
      </c>
      <c r="Z756" s="5">
        <f>IF(Y756&gt;0,Y756-J756,".")</f>
        <v>15</v>
      </c>
      <c r="AA756" s="4">
        <f>IF(J756=0,H756,0)</f>
        <v>0</v>
      </c>
      <c r="AB756" s="4">
        <f>IF(L756=0,H756,0)</f>
        <v>0</v>
      </c>
      <c r="AC756" s="4"/>
      <c r="AD756" s="3"/>
      <c r="AE756" s="2" t="str">
        <f ca="1">IF(AND(N756&gt;1,(N756+$AE$3+O756)&lt;$B$3),$B$3-N756+1111111,".")</f>
        <v>.</v>
      </c>
      <c r="AF756" s="1" t="str">
        <f>IF(A756&gt;1,"Y","N")</f>
        <v>Y</v>
      </c>
      <c r="AG756" s="1" t="str">
        <f>IF(L756&gt;1,"Y","N")</f>
        <v>Y</v>
      </c>
      <c r="AH756" s="1" t="str">
        <f>IF(N756&gt;1,"Y","N")</f>
        <v>Y</v>
      </c>
      <c r="AI756" s="1" t="str">
        <f>IF(O756&gt;1,"Y","N")</f>
        <v>Y</v>
      </c>
      <c r="AJ756" s="1" t="str">
        <f>CONCATENATE(AF756,AG756,D756,AH756,AI756)</f>
        <v>YYx101xYY</v>
      </c>
    </row>
    <row r="757" spans="1:50" s="1" customFormat="1" x14ac:dyDescent="0.25">
      <c r="A757" s="31">
        <v>42936</v>
      </c>
      <c r="B757" s="24" t="s">
        <v>1675</v>
      </c>
      <c r="C757" s="23" t="s">
        <v>356</v>
      </c>
      <c r="D757" s="22" t="s">
        <v>355</v>
      </c>
      <c r="E757" s="21">
        <v>1.29</v>
      </c>
      <c r="G757" s="20"/>
      <c r="H757" s="19">
        <f>E757/0.04318</f>
        <v>29.874942102825379</v>
      </c>
      <c r="I757" s="18">
        <f>J757/100*4</f>
        <v>1.92</v>
      </c>
      <c r="J757" s="17">
        <v>48</v>
      </c>
      <c r="K757" s="16">
        <f>IF(J757&gt;1,J757-H757-I757,0)</f>
        <v>16.205057897174619</v>
      </c>
      <c r="L757" s="15">
        <v>42960</v>
      </c>
      <c r="M757" s="14"/>
      <c r="N757" s="29">
        <v>43012</v>
      </c>
      <c r="O757" s="12">
        <v>43012</v>
      </c>
      <c r="P757" s="11" t="s">
        <v>1674</v>
      </c>
      <c r="Q757" s="10"/>
      <c r="R757" s="10"/>
      <c r="S757" s="10"/>
      <c r="T757" s="10"/>
      <c r="U757" s="9">
        <v>6912073734</v>
      </c>
      <c r="V757" s="8"/>
      <c r="W757" s="7">
        <v>1199</v>
      </c>
      <c r="X757" s="4"/>
      <c r="Y757" s="6">
        <v>48</v>
      </c>
      <c r="Z757" s="5">
        <f>IF(Y757&gt;0,Y757-J757,".")</f>
        <v>0</v>
      </c>
      <c r="AA757" s="4">
        <f>IF(J757=0,H757,0)</f>
        <v>0</v>
      </c>
      <c r="AB757" s="4">
        <f>IF(L757=0,H757,0)</f>
        <v>0</v>
      </c>
      <c r="AC757" s="4"/>
      <c r="AD757" s="3"/>
      <c r="AE757" s="2" t="str">
        <f ca="1">IF(AND(N757&gt;1,(N757+$AE$3+O757)&lt;$B$3),$B$3-N757+1111111,".")</f>
        <v>.</v>
      </c>
      <c r="AF757" s="1" t="str">
        <f>IF(A757&gt;1,"Y","N")</f>
        <v>Y</v>
      </c>
      <c r="AG757" s="1" t="str">
        <f>IF(L757&gt;1,"Y","N")</f>
        <v>Y</v>
      </c>
      <c r="AH757" s="1" t="str">
        <f>IF(N757&gt;1,"Y","N")</f>
        <v>Y</v>
      </c>
      <c r="AI757" s="1" t="str">
        <f>IF(O757&gt;1,"Y","N")</f>
        <v>Y</v>
      </c>
      <c r="AJ757" s="1" t="str">
        <f>CONCATENATE(AF757,AG757,D757,AH757,AI757)</f>
        <v>YYx143xYY</v>
      </c>
    </row>
    <row r="758" spans="1:50" s="1" customFormat="1" x14ac:dyDescent="0.25">
      <c r="A758" s="31">
        <v>42936</v>
      </c>
      <c r="B758" s="24" t="s">
        <v>357</v>
      </c>
      <c r="C758" s="23" t="s">
        <v>356</v>
      </c>
      <c r="D758" s="22" t="s">
        <v>355</v>
      </c>
      <c r="E758" s="21">
        <v>1.08</v>
      </c>
      <c r="G758" s="20"/>
      <c r="H758" s="19">
        <f>E758/0.04318</f>
        <v>25.011579434923576</v>
      </c>
      <c r="I758" s="18">
        <f>J758/100*4</f>
        <v>1.92</v>
      </c>
      <c r="J758" s="17">
        <v>48</v>
      </c>
      <c r="K758" s="16">
        <f>IF(J758&gt;1,J758-H758-I758,0)</f>
        <v>21.068420565076423</v>
      </c>
      <c r="L758" s="15">
        <v>42958</v>
      </c>
      <c r="M758" s="14"/>
      <c r="N758" s="29">
        <v>43082</v>
      </c>
      <c r="O758" s="12">
        <v>43082</v>
      </c>
      <c r="P758" s="11" t="s">
        <v>348</v>
      </c>
      <c r="Q758" s="10"/>
      <c r="R758" s="10"/>
      <c r="S758" s="10"/>
      <c r="T758" s="10"/>
      <c r="U758" s="9">
        <v>6915955628</v>
      </c>
      <c r="V758" s="8"/>
      <c r="W758" s="7">
        <v>1456</v>
      </c>
      <c r="X758" s="7"/>
      <c r="Y758" s="6">
        <v>48</v>
      </c>
      <c r="Z758" s="5">
        <f>IF(Y758&gt;0,Y758-J758,".")</f>
        <v>0</v>
      </c>
      <c r="AA758" s="4">
        <f>IF(J758=0,H758,0)</f>
        <v>0</v>
      </c>
      <c r="AB758" s="4">
        <f>IF(L758=0,H758,0)</f>
        <v>0</v>
      </c>
      <c r="AC758" s="4"/>
      <c r="AD758" s="3"/>
      <c r="AE758" s="2" t="str">
        <f ca="1">IF(AND(N758&gt;1,(N758+$AE$3+O758)&lt;$B$3),$B$3-N758+1111111,".")</f>
        <v>.</v>
      </c>
      <c r="AF758" s="1" t="str">
        <f>IF(A758&gt;1,"Y","N")</f>
        <v>Y</v>
      </c>
      <c r="AG758" s="1" t="str">
        <f>IF(L758&gt;1,"Y","N")</f>
        <v>Y</v>
      </c>
      <c r="AH758" s="1" t="str">
        <f>IF(N758&gt;1,"Y","N")</f>
        <v>Y</v>
      </c>
      <c r="AI758" s="1" t="str">
        <f>IF(O758&gt;1,"Y","N")</f>
        <v>Y</v>
      </c>
      <c r="AJ758" s="1" t="str">
        <f>CONCATENATE(AF758,AG758,D758,AH758,AI758)</f>
        <v>YYx143xYY</v>
      </c>
    </row>
    <row r="759" spans="1:50" s="1" customFormat="1" x14ac:dyDescent="0.25">
      <c r="A759" s="31">
        <v>42668</v>
      </c>
      <c r="B759" s="24"/>
      <c r="C759" s="23" t="s">
        <v>4193</v>
      </c>
      <c r="D759" s="22" t="s">
        <v>462</v>
      </c>
      <c r="E759" s="21">
        <v>0.9</v>
      </c>
      <c r="G759" s="20"/>
      <c r="H759" s="19">
        <f>E759/0.03988</f>
        <v>22.567703109327987</v>
      </c>
      <c r="I759" s="18">
        <f>J759/100*4</f>
        <v>1.96</v>
      </c>
      <c r="J759" s="17">
        <v>49</v>
      </c>
      <c r="K759" s="16">
        <f>IF(J759&gt;1,J759-H759-I759,0)</f>
        <v>24.472296890672013</v>
      </c>
      <c r="L759" s="15">
        <v>42697</v>
      </c>
      <c r="M759" s="14"/>
      <c r="N759" s="29">
        <v>42774</v>
      </c>
      <c r="O759" s="12">
        <v>42774</v>
      </c>
      <c r="P759" s="11" t="s">
        <v>6094</v>
      </c>
      <c r="Q759" s="10"/>
      <c r="R759" s="10"/>
      <c r="S759" s="10"/>
      <c r="T759" s="10"/>
      <c r="U759" s="9"/>
      <c r="V759" s="8"/>
      <c r="W759" s="7">
        <v>225</v>
      </c>
      <c r="X759" s="4"/>
      <c r="Y759" s="6">
        <v>49</v>
      </c>
      <c r="Z759" s="5">
        <f>IF(Y759&gt;0,Y759-J759,".")</f>
        <v>0</v>
      </c>
      <c r="AA759" s="4">
        <f>IF(J759=0,H759,0)</f>
        <v>0</v>
      </c>
      <c r="AB759" s="4">
        <f>IF(L759=0,H759,0)</f>
        <v>0</v>
      </c>
      <c r="AC759" s="4"/>
      <c r="AD759" s="3"/>
      <c r="AE759" s="2" t="str">
        <f ca="1">IF(AND(N759&gt;1,(N759+$AE$3+O759)&lt;$B$3),$B$3-N759+1111111,".")</f>
        <v>.</v>
      </c>
      <c r="AF759" s="1" t="str">
        <f>IF(A759&gt;1,"Y","N")</f>
        <v>Y</v>
      </c>
      <c r="AG759" s="1" t="str">
        <f>IF(L759&gt;1,"Y","N")</f>
        <v>Y</v>
      </c>
      <c r="AH759" s="1" t="str">
        <f>IF(N759&gt;1,"Y","N")</f>
        <v>Y</v>
      </c>
      <c r="AI759" s="1" t="str">
        <f>IF(O759&gt;1,"Y","N")</f>
        <v>Y</v>
      </c>
      <c r="AJ759" s="1" t="str">
        <f>CONCATENATE(AF759,AG759,D759,AH759,AI759)</f>
        <v>YYx81xYY</v>
      </c>
    </row>
    <row r="760" spans="1:50" s="1" customFormat="1" x14ac:dyDescent="0.25">
      <c r="A760" s="31">
        <v>42668</v>
      </c>
      <c r="B760" s="24"/>
      <c r="C760" s="23" t="s">
        <v>4193</v>
      </c>
      <c r="D760" s="22" t="s">
        <v>462</v>
      </c>
      <c r="E760" s="21">
        <v>0.9</v>
      </c>
      <c r="G760" s="20"/>
      <c r="H760" s="19">
        <f>E760/0.03988</f>
        <v>22.567703109327987</v>
      </c>
      <c r="I760" s="18">
        <f>J760/100*4</f>
        <v>1.96</v>
      </c>
      <c r="J760" s="17">
        <v>49</v>
      </c>
      <c r="K760" s="16">
        <f>IF(J760&gt;1,J760-H760-I760,0)</f>
        <v>24.472296890672013</v>
      </c>
      <c r="L760" s="15">
        <v>42697</v>
      </c>
      <c r="M760" s="14"/>
      <c r="N760" s="29">
        <v>42774</v>
      </c>
      <c r="O760" s="12">
        <v>42774</v>
      </c>
      <c r="P760" s="11" t="s">
        <v>6094</v>
      </c>
      <c r="Q760" s="10"/>
      <c r="R760" s="10"/>
      <c r="S760" s="10"/>
      <c r="T760" s="10"/>
      <c r="U760" s="9"/>
      <c r="V760" s="8"/>
      <c r="W760" s="7">
        <v>225</v>
      </c>
      <c r="X760" s="4"/>
      <c r="Y760" s="6">
        <v>49</v>
      </c>
      <c r="Z760" s="5">
        <f>IF(Y760&gt;0,Y760-J760,".")</f>
        <v>0</v>
      </c>
      <c r="AA760" s="4">
        <f>IF(J760=0,H760,0)</f>
        <v>0</v>
      </c>
      <c r="AB760" s="4">
        <f>IF(L760=0,H760,0)</f>
        <v>0</v>
      </c>
      <c r="AC760" s="4"/>
      <c r="AD760" s="3"/>
      <c r="AE760" s="2" t="str">
        <f ca="1">IF(AND(N760&gt;1,(N760+$AE$3+O760)&lt;$B$3),$B$3-N760+1111111,".")</f>
        <v>.</v>
      </c>
      <c r="AF760" s="1" t="str">
        <f>IF(A760&gt;1,"Y","N")</f>
        <v>Y</v>
      </c>
      <c r="AG760" s="1" t="str">
        <f>IF(L760&gt;1,"Y","N")</f>
        <v>Y</v>
      </c>
      <c r="AH760" s="1" t="str">
        <f>IF(N760&gt;1,"Y","N")</f>
        <v>Y</v>
      </c>
      <c r="AI760" s="1" t="str">
        <f>IF(O760&gt;1,"Y","N")</f>
        <v>Y</v>
      </c>
      <c r="AJ760" s="1" t="str">
        <f>CONCATENATE(AF760,AG760,D760,AH760,AI760)</f>
        <v>YYx81xYY</v>
      </c>
    </row>
    <row r="761" spans="1:50" s="1" customFormat="1" x14ac:dyDescent="0.25">
      <c r="A761" s="31">
        <v>42668</v>
      </c>
      <c r="B761" s="24"/>
      <c r="C761" s="23" t="s">
        <v>4193</v>
      </c>
      <c r="D761" s="22" t="s">
        <v>462</v>
      </c>
      <c r="E761" s="21">
        <v>0.9</v>
      </c>
      <c r="G761" s="20"/>
      <c r="H761" s="19">
        <f>E761/0.03988</f>
        <v>22.567703109327987</v>
      </c>
      <c r="I761" s="18">
        <f>J761/100*4</f>
        <v>1.96</v>
      </c>
      <c r="J761" s="17">
        <v>49</v>
      </c>
      <c r="K761" s="16">
        <f>IF(J761&gt;1,J761-H761-I761,0)</f>
        <v>24.472296890672013</v>
      </c>
      <c r="L761" s="15">
        <v>42697</v>
      </c>
      <c r="M761" s="14"/>
      <c r="N761" s="29">
        <v>42774</v>
      </c>
      <c r="O761" s="12">
        <v>42774</v>
      </c>
      <c r="P761" s="11" t="s">
        <v>6094</v>
      </c>
      <c r="Q761" s="10"/>
      <c r="R761" s="10"/>
      <c r="S761" s="10"/>
      <c r="T761" s="10"/>
      <c r="U761" s="9"/>
      <c r="V761" s="8"/>
      <c r="W761" s="7">
        <v>225</v>
      </c>
      <c r="X761" s="4"/>
      <c r="Y761" s="6">
        <v>49</v>
      </c>
      <c r="Z761" s="5">
        <f>IF(Y761&gt;0,Y761-J761,".")</f>
        <v>0</v>
      </c>
      <c r="AA761" s="4">
        <f>IF(J761=0,H761,0)</f>
        <v>0</v>
      </c>
      <c r="AB761" s="4">
        <f>IF(L761=0,H761,0)</f>
        <v>0</v>
      </c>
      <c r="AC761" s="4"/>
      <c r="AD761" s="3"/>
      <c r="AE761" s="2" t="str">
        <f ca="1">IF(AND(N761&gt;1,(N761+$AE$3+O761)&lt;$B$3),$B$3-N761+1111111,".")</f>
        <v>.</v>
      </c>
      <c r="AF761" s="1" t="str">
        <f>IF(A761&gt;1,"Y","N")</f>
        <v>Y</v>
      </c>
      <c r="AG761" s="1" t="str">
        <f>IF(L761&gt;1,"Y","N")</f>
        <v>Y</v>
      </c>
      <c r="AH761" s="1" t="str">
        <f>IF(N761&gt;1,"Y","N")</f>
        <v>Y</v>
      </c>
      <c r="AI761" s="1" t="str">
        <f>IF(O761&gt;1,"Y","N")</f>
        <v>Y</v>
      </c>
      <c r="AJ761" s="1" t="str">
        <f>CONCATENATE(AF761,AG761,D761,AH761,AI761)</f>
        <v>YYx81xYY</v>
      </c>
    </row>
    <row r="762" spans="1:50" s="1" customFormat="1" x14ac:dyDescent="0.25">
      <c r="A762" s="28">
        <v>41936</v>
      </c>
      <c r="B762" s="27"/>
      <c r="C762" s="23" t="s">
        <v>206</v>
      </c>
      <c r="D762" s="22" t="s">
        <v>205</v>
      </c>
      <c r="E762" s="21">
        <v>0.28760000000000002</v>
      </c>
      <c r="G762" s="20"/>
      <c r="H762" s="19">
        <f>E762/0.0438404</f>
        <v>6.560159122635743</v>
      </c>
      <c r="I762" s="18">
        <f>J762/100*4</f>
        <v>1.96</v>
      </c>
      <c r="J762" s="17">
        <v>49</v>
      </c>
      <c r="K762" s="16">
        <f>IF(J762&gt;1,J762-H762-I762,0)</f>
        <v>40.479840877364254</v>
      </c>
      <c r="L762" s="15">
        <v>41957</v>
      </c>
      <c r="M762" s="14"/>
      <c r="N762" s="29">
        <v>42793</v>
      </c>
      <c r="O762" s="12">
        <v>42794</v>
      </c>
      <c r="P762" s="11" t="s">
        <v>5648</v>
      </c>
      <c r="Q762" s="10"/>
      <c r="R762" s="10"/>
      <c r="S762" s="10"/>
      <c r="T762" s="10"/>
      <c r="U762" s="9">
        <v>6727210335</v>
      </c>
      <c r="V762" s="8"/>
      <c r="W762" s="7">
        <v>339</v>
      </c>
      <c r="X762" s="4"/>
      <c r="Y762" s="6">
        <v>49</v>
      </c>
      <c r="Z762" s="5">
        <f>IF(Y762&gt;0,Y762-J762,".")</f>
        <v>0</v>
      </c>
      <c r="AA762" s="4">
        <f>IF(J762=0,H762,0)</f>
        <v>0</v>
      </c>
      <c r="AB762" s="4">
        <f>IF(L762=0,H762,0)</f>
        <v>0</v>
      </c>
      <c r="AC762" s="4"/>
      <c r="AD762" s="3"/>
      <c r="AE762" s="2" t="str">
        <f ca="1">IF(AND(N762&gt;1,(N762+$AE$3+O762)&lt;$B$3),$B$3-N762+1111111,".")</f>
        <v>.</v>
      </c>
      <c r="AF762" s="1" t="str">
        <f>IF(A762&gt;1,"Y","N")</f>
        <v>Y</v>
      </c>
      <c r="AG762" s="1" t="str">
        <f>IF(L762&gt;1,"Y","N")</f>
        <v>Y</v>
      </c>
      <c r="AH762" s="1" t="str">
        <f>IF(N762&gt;1,"Y","N")</f>
        <v>Y</v>
      </c>
      <c r="AI762" s="1" t="str">
        <f>IF(O762&gt;1,"Y","N")</f>
        <v>Y</v>
      </c>
      <c r="AJ762" s="1" t="str">
        <f>CONCATENATE(AF762,AG762,D762,AH762,AI762)</f>
        <v>YYx233xYY</v>
      </c>
    </row>
    <row r="763" spans="1:50" s="1" customFormat="1" x14ac:dyDescent="0.25">
      <c r="A763" s="31">
        <v>42756</v>
      </c>
      <c r="B763" s="24"/>
      <c r="C763" s="23" t="s">
        <v>97</v>
      </c>
      <c r="D763" s="22" t="s">
        <v>96</v>
      </c>
      <c r="E763" s="21">
        <v>0.46160000000000001</v>
      </c>
      <c r="G763" s="20"/>
      <c r="H763" s="19">
        <f>E763/0.03865</f>
        <v>11.94307891332471</v>
      </c>
      <c r="I763" s="18">
        <f>J763/100*4</f>
        <v>1.32</v>
      </c>
      <c r="J763" s="17">
        <v>33</v>
      </c>
      <c r="K763" s="16">
        <f>IF(J763&gt;1,J763-H763-I763,0)</f>
        <v>19.736921086675288</v>
      </c>
      <c r="L763" s="15">
        <v>42797</v>
      </c>
      <c r="M763" s="14"/>
      <c r="N763" s="29">
        <v>42799</v>
      </c>
      <c r="O763" s="12">
        <v>42801</v>
      </c>
      <c r="P763" s="11" t="s">
        <v>5507</v>
      </c>
      <c r="Q763" s="10" t="s">
        <v>5510</v>
      </c>
      <c r="R763" s="10" t="s">
        <v>5509</v>
      </c>
      <c r="S763" s="10" t="s">
        <v>5508</v>
      </c>
      <c r="T763" s="10"/>
      <c r="U763" s="9">
        <v>6738901096</v>
      </c>
      <c r="V763" s="8"/>
      <c r="W763" s="7">
        <v>380</v>
      </c>
      <c r="X763" s="4"/>
      <c r="Y763" s="6">
        <v>49</v>
      </c>
      <c r="Z763" s="5">
        <f>IF(Y763&gt;0,Y763-J763,".")</f>
        <v>16</v>
      </c>
      <c r="AA763" s="4">
        <f>IF(J763=0,H763,0)</f>
        <v>0</v>
      </c>
      <c r="AB763" s="4">
        <f>IF(L763=0,H763,0)</f>
        <v>0</v>
      </c>
      <c r="AC763" s="4"/>
      <c r="AD763" s="3"/>
      <c r="AE763" s="2" t="str">
        <f ca="1">IF(AND(N763&gt;1,(N763+$AE$3+O763)&lt;$B$3),$B$3-N763+1111111,".")</f>
        <v>.</v>
      </c>
      <c r="AF763" s="1" t="str">
        <f>IF(A763&gt;1,"Y","N")</f>
        <v>Y</v>
      </c>
      <c r="AG763" s="1" t="str">
        <f>IF(L763&gt;1,"Y","N")</f>
        <v>Y</v>
      </c>
      <c r="AH763" s="1" t="str">
        <f>IF(N763&gt;1,"Y","N")</f>
        <v>Y</v>
      </c>
      <c r="AI763" s="1" t="str">
        <f>IF(O763&gt;1,"Y","N")</f>
        <v>Y</v>
      </c>
      <c r="AJ763" s="1" t="str">
        <f>CONCATENATE(AF763,AG763,D763,AH763,AI763)</f>
        <v>YYx101xYY</v>
      </c>
    </row>
    <row r="764" spans="1:50" s="1" customFormat="1" x14ac:dyDescent="0.25">
      <c r="A764" s="31">
        <v>42668</v>
      </c>
      <c r="B764" s="24"/>
      <c r="C764" s="23" t="s">
        <v>4193</v>
      </c>
      <c r="D764" s="22" t="s">
        <v>462</v>
      </c>
      <c r="E764" s="21">
        <v>0.9</v>
      </c>
      <c r="G764" s="20"/>
      <c r="H764" s="19">
        <f>E764/0.03988</f>
        <v>22.567703109327987</v>
      </c>
      <c r="I764" s="18">
        <f>J764/100*4</f>
        <v>1.96</v>
      </c>
      <c r="J764" s="17">
        <v>49</v>
      </c>
      <c r="K764" s="16">
        <f>IF(J764&gt;1,J764-H764-I764,0)</f>
        <v>24.472296890672013</v>
      </c>
      <c r="L764" s="15">
        <v>42697</v>
      </c>
      <c r="M764" s="14"/>
      <c r="N764" s="29">
        <v>42800</v>
      </c>
      <c r="O764" s="12">
        <v>42801</v>
      </c>
      <c r="P764" s="11" t="s">
        <v>4164</v>
      </c>
      <c r="Q764" s="10"/>
      <c r="R764" s="10"/>
      <c r="S764" s="10"/>
      <c r="T764" s="10"/>
      <c r="U764" s="9"/>
      <c r="V764" s="8"/>
      <c r="W764" s="7">
        <v>378</v>
      </c>
      <c r="X764" s="4"/>
      <c r="Y764" s="6">
        <v>49</v>
      </c>
      <c r="Z764" s="5">
        <f>IF(Y764&gt;0,Y764-J764,".")</f>
        <v>0</v>
      </c>
      <c r="AA764" s="4">
        <f>IF(J764=0,H764,0)</f>
        <v>0</v>
      </c>
      <c r="AB764" s="4">
        <f>IF(L764=0,H764,0)</f>
        <v>0</v>
      </c>
      <c r="AC764" s="4"/>
      <c r="AD764" s="3"/>
      <c r="AE764" s="2" t="str">
        <f ca="1">IF(AND(N764&gt;1,(N764+$AE$3+O764)&lt;$B$3),$B$3-N764+1111111,".")</f>
        <v>.</v>
      </c>
      <c r="AF764" s="1" t="str">
        <f>IF(A764&gt;1,"Y","N")</f>
        <v>Y</v>
      </c>
      <c r="AG764" s="1" t="str">
        <f>IF(L764&gt;1,"Y","N")</f>
        <v>Y</v>
      </c>
      <c r="AH764" s="1" t="str">
        <f>IF(N764&gt;1,"Y","N")</f>
        <v>Y</v>
      </c>
      <c r="AI764" s="1" t="str">
        <f>IF(O764&gt;1,"Y","N")</f>
        <v>Y</v>
      </c>
      <c r="AJ764" s="1" t="str">
        <f>CONCATENATE(AF764,AG764,D764,AH764,AI764)</f>
        <v>YYx81xYY</v>
      </c>
    </row>
    <row r="765" spans="1:50" s="1" customFormat="1" x14ac:dyDescent="0.25">
      <c r="A765" s="31">
        <v>42756</v>
      </c>
      <c r="B765" s="24"/>
      <c r="C765" s="23" t="s">
        <v>97</v>
      </c>
      <c r="D765" s="22" t="s">
        <v>96</v>
      </c>
      <c r="E765" s="21">
        <v>0.46160000000000001</v>
      </c>
      <c r="G765" s="20"/>
      <c r="H765" s="19">
        <f>E765/0.03865</f>
        <v>11.94307891332471</v>
      </c>
      <c r="I765" s="18">
        <f>J765/100*4</f>
        <v>1.32</v>
      </c>
      <c r="J765" s="17">
        <v>33</v>
      </c>
      <c r="K765" s="16">
        <f>IF(J765&gt;1,J765-H765-I765,0)</f>
        <v>19.736921086675288</v>
      </c>
      <c r="L765" s="15">
        <v>42797</v>
      </c>
      <c r="M765" s="14"/>
      <c r="N765" s="29">
        <v>42801</v>
      </c>
      <c r="O765" s="12">
        <v>42801</v>
      </c>
      <c r="P765" s="11" t="s">
        <v>5446</v>
      </c>
      <c r="Q765" s="10" t="s">
        <v>5449</v>
      </c>
      <c r="R765" s="10" t="s">
        <v>5448</v>
      </c>
      <c r="S765" s="10" t="s">
        <v>5447</v>
      </c>
      <c r="T765" s="10"/>
      <c r="U765" s="9">
        <v>6738901096</v>
      </c>
      <c r="V765" s="8"/>
      <c r="W765" s="7">
        <v>383</v>
      </c>
      <c r="X765" s="4"/>
      <c r="Y765" s="6">
        <v>49</v>
      </c>
      <c r="Z765" s="5">
        <f>IF(Y765&gt;0,Y765-J765,".")</f>
        <v>16</v>
      </c>
      <c r="AA765" s="4">
        <f>IF(J765=0,H765,0)</f>
        <v>0</v>
      </c>
      <c r="AB765" s="4">
        <f>IF(L765=0,H765,0)</f>
        <v>0</v>
      </c>
      <c r="AC765" s="4"/>
      <c r="AD765" s="3"/>
      <c r="AE765" s="2" t="str">
        <f ca="1">IF(AND(N765&gt;1,(N765+$AE$3+O765)&lt;$B$3),$B$3-N765+1111111,".")</f>
        <v>.</v>
      </c>
      <c r="AF765" s="1" t="str">
        <f>IF(A765&gt;1,"Y","N")</f>
        <v>Y</v>
      </c>
      <c r="AG765" s="1" t="str">
        <f>IF(L765&gt;1,"Y","N")</f>
        <v>Y</v>
      </c>
      <c r="AH765" s="1" t="str">
        <f>IF(N765&gt;1,"Y","N")</f>
        <v>Y</v>
      </c>
      <c r="AI765" s="1" t="str">
        <f>IF(O765&gt;1,"Y","N")</f>
        <v>Y</v>
      </c>
      <c r="AJ765" s="1" t="str">
        <f>CONCATENATE(AF765,AG765,D765,AH765,AI765)</f>
        <v>YYx101xYY</v>
      </c>
    </row>
    <row r="766" spans="1:50" s="1" customFormat="1" x14ac:dyDescent="0.25">
      <c r="A766" s="31">
        <v>42671</v>
      </c>
      <c r="B766" s="24"/>
      <c r="C766" s="23" t="s">
        <v>412</v>
      </c>
      <c r="D766" s="22" t="s">
        <v>411</v>
      </c>
      <c r="E766" s="21">
        <v>0.15</v>
      </c>
      <c r="G766" s="20"/>
      <c r="H766" s="19">
        <f>E766/0.03988</f>
        <v>3.7612838515546638</v>
      </c>
      <c r="I766" s="18">
        <f>J766/100*4</f>
        <v>0.6</v>
      </c>
      <c r="J766" s="17">
        <v>15</v>
      </c>
      <c r="K766" s="16">
        <f>IF(J766&gt;1,J766-H766-I766,0)</f>
        <v>10.638716148445337</v>
      </c>
      <c r="L766" s="15">
        <v>42697</v>
      </c>
      <c r="M766" s="14"/>
      <c r="N766" s="29">
        <v>42842</v>
      </c>
      <c r="O766" s="12">
        <v>42845</v>
      </c>
      <c r="P766" s="11" t="s">
        <v>4505</v>
      </c>
      <c r="Q766" s="10" t="s">
        <v>4508</v>
      </c>
      <c r="R766" s="10" t="s">
        <v>4507</v>
      </c>
      <c r="S766" s="10" t="s">
        <v>4506</v>
      </c>
      <c r="T766" s="10"/>
      <c r="U766" s="9">
        <v>6786303117</v>
      </c>
      <c r="V766" s="8"/>
      <c r="W766" s="7">
        <v>618</v>
      </c>
      <c r="X766" s="4"/>
      <c r="Y766" s="6">
        <v>49</v>
      </c>
      <c r="Z766" s="5">
        <f>IF(Y766&gt;0,Y766-J766,".")</f>
        <v>34</v>
      </c>
      <c r="AA766" s="4">
        <f>IF(J766=0,H766,0)</f>
        <v>0</v>
      </c>
      <c r="AB766" s="4">
        <f>IF(L766=0,H766,0)</f>
        <v>0</v>
      </c>
      <c r="AC766" s="4"/>
      <c r="AD766" s="3"/>
      <c r="AE766" s="2" t="str">
        <f ca="1">IF(AND(N766&gt;1,(N766+$AE$3+O766)&lt;$B$3),$B$3-N766+1111111,".")</f>
        <v>.</v>
      </c>
      <c r="AF766" s="1" t="str">
        <f>IF(A766&gt;1,"Y","N")</f>
        <v>Y</v>
      </c>
      <c r="AG766" s="1" t="str">
        <f>IF(L766&gt;1,"Y","N")</f>
        <v>Y</v>
      </c>
      <c r="AH766" s="1" t="str">
        <f>IF(N766&gt;1,"Y","N")</f>
        <v>Y</v>
      </c>
      <c r="AI766" s="1" t="str">
        <f>IF(O766&gt;1,"Y","N")</f>
        <v>Y</v>
      </c>
      <c r="AJ766" s="1" t="str">
        <f>CONCATENATE(AF766,AG766,D766,AH766,AI766)</f>
        <v>YYx259xYY</v>
      </c>
    </row>
    <row r="767" spans="1:50" s="1" customFormat="1" x14ac:dyDescent="0.25">
      <c r="A767" s="31">
        <v>42668</v>
      </c>
      <c r="B767" s="24"/>
      <c r="C767" s="23" t="s">
        <v>4193</v>
      </c>
      <c r="D767" s="22" t="s">
        <v>462</v>
      </c>
      <c r="E767" s="21">
        <v>0.9</v>
      </c>
      <c r="G767" s="20"/>
      <c r="H767" s="19">
        <f>E767/0.03988</f>
        <v>22.567703109327987</v>
      </c>
      <c r="I767" s="18">
        <f>J767/100*4</f>
        <v>1.96</v>
      </c>
      <c r="J767" s="17">
        <v>49</v>
      </c>
      <c r="K767" s="16">
        <f>IF(J767&gt;1,J767-H767-I767,0)</f>
        <v>24.472296890672013</v>
      </c>
      <c r="L767" s="15">
        <v>42697</v>
      </c>
      <c r="M767" s="14"/>
      <c r="N767" s="29">
        <v>42843</v>
      </c>
      <c r="O767" s="12">
        <v>42843</v>
      </c>
      <c r="P767" s="11" t="s">
        <v>4492</v>
      </c>
      <c r="Q767" s="10"/>
      <c r="R767" s="10"/>
      <c r="S767" s="10"/>
      <c r="T767" s="10"/>
      <c r="U767" s="9">
        <v>6786281379</v>
      </c>
      <c r="V767" s="8"/>
      <c r="W767" s="7">
        <v>606</v>
      </c>
      <c r="X767" s="4"/>
      <c r="Y767" s="6">
        <v>49</v>
      </c>
      <c r="Z767" s="5">
        <f>IF(Y767&gt;0,Y767-J767,".")</f>
        <v>0</v>
      </c>
      <c r="AA767" s="4">
        <f>IF(J767=0,H767,0)</f>
        <v>0</v>
      </c>
      <c r="AB767" s="4">
        <f>IF(L767=0,H767,0)</f>
        <v>0</v>
      </c>
      <c r="AC767" s="4"/>
      <c r="AD767" s="3"/>
      <c r="AE767" s="2" t="str">
        <f ca="1">IF(AND(N767&gt;1,(N767+$AE$3+O767)&lt;$B$3),$B$3-N767+1111111,".")</f>
        <v>.</v>
      </c>
      <c r="AF767" s="1" t="str">
        <f>IF(A767&gt;1,"Y","N")</f>
        <v>Y</v>
      </c>
      <c r="AG767" s="1" t="str">
        <f>IF(L767&gt;1,"Y","N")</f>
        <v>Y</v>
      </c>
      <c r="AH767" s="1" t="str">
        <f>IF(N767&gt;1,"Y","N")</f>
        <v>Y</v>
      </c>
      <c r="AI767" s="1" t="str">
        <f>IF(O767&gt;1,"Y","N")</f>
        <v>Y</v>
      </c>
      <c r="AJ767" s="1" t="str">
        <f>CONCATENATE(AF767,AG767,D767,AH767,AI767)</f>
        <v>YYx81xYY</v>
      </c>
    </row>
    <row r="768" spans="1:50" s="1" customFormat="1" x14ac:dyDescent="0.25">
      <c r="A768" s="31">
        <v>42668</v>
      </c>
      <c r="B768" s="24"/>
      <c r="C768" s="23" t="s">
        <v>4193</v>
      </c>
      <c r="D768" s="22" t="s">
        <v>462</v>
      </c>
      <c r="E768" s="21">
        <v>0.9</v>
      </c>
      <c r="G768" s="20"/>
      <c r="H768" s="19">
        <f>E768/0.03988</f>
        <v>22.567703109327987</v>
      </c>
      <c r="I768" s="18">
        <f>J768/100*4</f>
        <v>1.96</v>
      </c>
      <c r="J768" s="17">
        <v>49</v>
      </c>
      <c r="K768" s="16">
        <f>IF(J768&gt;1,J768-H768-I768,0)</f>
        <v>24.472296890672013</v>
      </c>
      <c r="L768" s="15">
        <v>42697</v>
      </c>
      <c r="M768" s="14"/>
      <c r="N768" s="29">
        <v>42843</v>
      </c>
      <c r="O768" s="12">
        <v>42843</v>
      </c>
      <c r="P768" s="11" t="s">
        <v>4492</v>
      </c>
      <c r="Q768" s="10"/>
      <c r="R768" s="10"/>
      <c r="S768" s="10"/>
      <c r="T768" s="10"/>
      <c r="U768" s="9"/>
      <c r="V768" s="8"/>
      <c r="W768" s="7">
        <v>606</v>
      </c>
      <c r="X768" s="4"/>
      <c r="Y768" s="6">
        <v>49</v>
      </c>
      <c r="Z768" s="5">
        <f>IF(Y768&gt;0,Y768-J768,".")</f>
        <v>0</v>
      </c>
      <c r="AA768" s="4">
        <f>IF(J768=0,H768,0)</f>
        <v>0</v>
      </c>
      <c r="AB768" s="4">
        <f>IF(L768=0,H768,0)</f>
        <v>0</v>
      </c>
      <c r="AC768" s="4"/>
      <c r="AD768" s="3"/>
      <c r="AE768" s="2" t="str">
        <f ca="1">IF(AND(N768&gt;1,(N768+$AE$3+O768)&lt;$B$3),$B$3-N768+1111111,".")</f>
        <v>.</v>
      </c>
      <c r="AF768" s="1" t="str">
        <f>IF(A768&gt;1,"Y","N")</f>
        <v>Y</v>
      </c>
      <c r="AG768" s="1" t="str">
        <f>IF(L768&gt;1,"Y","N")</f>
        <v>Y</v>
      </c>
      <c r="AH768" s="1" t="str">
        <f>IF(N768&gt;1,"Y","N")</f>
        <v>Y</v>
      </c>
      <c r="AI768" s="1" t="str">
        <f>IF(O768&gt;1,"Y","N")</f>
        <v>Y</v>
      </c>
      <c r="AJ768" s="1" t="str">
        <f>CONCATENATE(AF768,AG768,D768,AH768,AI768)</f>
        <v>YYx81xYY</v>
      </c>
    </row>
    <row r="769" spans="1:50" s="1" customFormat="1" x14ac:dyDescent="0.25">
      <c r="A769" s="31">
        <v>42668</v>
      </c>
      <c r="B769" s="24"/>
      <c r="C769" s="23" t="s">
        <v>4193</v>
      </c>
      <c r="D769" s="22" t="s">
        <v>462</v>
      </c>
      <c r="E769" s="21">
        <v>0.9</v>
      </c>
      <c r="G769" s="20"/>
      <c r="H769" s="19">
        <f>E769/0.03988</f>
        <v>22.567703109327987</v>
      </c>
      <c r="I769" s="18">
        <f>J769/100*4</f>
        <v>1.96</v>
      </c>
      <c r="J769" s="17">
        <v>49</v>
      </c>
      <c r="K769" s="16">
        <f>IF(J769&gt;1,J769-H769-I769,0)</f>
        <v>24.472296890672013</v>
      </c>
      <c r="L769" s="15">
        <v>42697</v>
      </c>
      <c r="M769" s="14"/>
      <c r="N769" s="29">
        <v>42843</v>
      </c>
      <c r="O769" s="12">
        <v>42843</v>
      </c>
      <c r="P769" s="11" t="s">
        <v>4492</v>
      </c>
      <c r="Q769" s="10"/>
      <c r="R769" s="10"/>
      <c r="S769" s="10"/>
      <c r="T769" s="10"/>
      <c r="U769" s="9"/>
      <c r="V769" s="8"/>
      <c r="W769" s="7">
        <v>606</v>
      </c>
      <c r="X769" s="4"/>
      <c r="Y769" s="6">
        <v>49</v>
      </c>
      <c r="Z769" s="5">
        <f>IF(Y769&gt;0,Y769-J769,".")</f>
        <v>0</v>
      </c>
      <c r="AA769" s="4">
        <f>IF(J769=0,H769,0)</f>
        <v>0</v>
      </c>
      <c r="AB769" s="4">
        <f>IF(L769=0,H769,0)</f>
        <v>0</v>
      </c>
      <c r="AC769" s="4"/>
      <c r="AD769" s="3"/>
      <c r="AE769" s="2" t="str">
        <f ca="1">IF(AND(N769&gt;1,(N769+$AE$3+O769)&lt;$B$3),$B$3-N769+1111111,".")</f>
        <v>.</v>
      </c>
      <c r="AF769" s="1" t="str">
        <f>IF(A769&gt;1,"Y","N")</f>
        <v>Y</v>
      </c>
      <c r="AG769" s="1" t="str">
        <f>IF(L769&gt;1,"Y","N")</f>
        <v>Y</v>
      </c>
      <c r="AH769" s="1" t="str">
        <f>IF(N769&gt;1,"Y","N")</f>
        <v>Y</v>
      </c>
      <c r="AI769" s="1" t="str">
        <f>IF(O769&gt;1,"Y","N")</f>
        <v>Y</v>
      </c>
      <c r="AJ769" s="1" t="str">
        <f>CONCATENATE(AF769,AG769,D769,AH769,AI769)</f>
        <v>YYx81xYY</v>
      </c>
    </row>
    <row r="770" spans="1:50" s="1" customFormat="1" x14ac:dyDescent="0.25">
      <c r="A770" s="31">
        <v>42668</v>
      </c>
      <c r="B770" s="24"/>
      <c r="C770" s="23" t="s">
        <v>4193</v>
      </c>
      <c r="D770" s="22" t="s">
        <v>462</v>
      </c>
      <c r="E770" s="21">
        <v>0.9</v>
      </c>
      <c r="G770" s="20"/>
      <c r="H770" s="19">
        <f>E770/0.03988</f>
        <v>22.567703109327987</v>
      </c>
      <c r="I770" s="18">
        <f>J770/100*4</f>
        <v>1.96</v>
      </c>
      <c r="J770" s="17">
        <v>49</v>
      </c>
      <c r="K770" s="16">
        <f>IF(J770&gt;1,J770-H770-I770,0)</f>
        <v>24.472296890672013</v>
      </c>
      <c r="L770" s="15">
        <v>42697</v>
      </c>
      <c r="M770" s="14"/>
      <c r="N770" s="29">
        <v>42843</v>
      </c>
      <c r="O770" s="12">
        <v>42843</v>
      </c>
      <c r="P770" s="11" t="s">
        <v>4492</v>
      </c>
      <c r="Q770" s="10"/>
      <c r="R770" s="10"/>
      <c r="S770" s="10"/>
      <c r="T770" s="10"/>
      <c r="U770" s="9"/>
      <c r="V770" s="8"/>
      <c r="W770" s="7">
        <v>606</v>
      </c>
      <c r="X770" s="4"/>
      <c r="Y770" s="6">
        <v>49</v>
      </c>
      <c r="Z770" s="5">
        <f>IF(Y770&gt;0,Y770-J770,".")</f>
        <v>0</v>
      </c>
      <c r="AA770" s="4">
        <f>IF(J770=0,H770,0)</f>
        <v>0</v>
      </c>
      <c r="AB770" s="4">
        <f>IF(L770=0,H770,0)</f>
        <v>0</v>
      </c>
      <c r="AC770" s="4"/>
      <c r="AD770" s="3"/>
      <c r="AE770" s="2" t="str">
        <f ca="1">IF(AND(N770&gt;1,(N770+$AE$3+O770)&lt;$B$3),$B$3-N770+1111111,".")</f>
        <v>.</v>
      </c>
      <c r="AF770" s="1" t="str">
        <f>IF(A770&gt;1,"Y","N")</f>
        <v>Y</v>
      </c>
      <c r="AG770" s="1" t="str">
        <f>IF(L770&gt;1,"Y","N")</f>
        <v>Y</v>
      </c>
      <c r="AH770" s="1" t="str">
        <f>IF(N770&gt;1,"Y","N")</f>
        <v>Y</v>
      </c>
      <c r="AI770" s="1" t="str">
        <f>IF(O770&gt;1,"Y","N")</f>
        <v>Y</v>
      </c>
      <c r="AJ770" s="1" t="str">
        <f>CONCATENATE(AF770,AG770,D770,AH770,AI770)</f>
        <v>YYx81xYY</v>
      </c>
    </row>
    <row r="771" spans="1:50" s="1" customFormat="1" x14ac:dyDescent="0.25">
      <c r="A771" s="31">
        <v>42668</v>
      </c>
      <c r="B771" s="24"/>
      <c r="C771" s="23" t="s">
        <v>4193</v>
      </c>
      <c r="D771" s="22" t="s">
        <v>462</v>
      </c>
      <c r="E771" s="21">
        <v>0.9</v>
      </c>
      <c r="G771" s="20"/>
      <c r="H771" s="19">
        <f>E771/0.03988</f>
        <v>22.567703109327987</v>
      </c>
      <c r="I771" s="18">
        <f>J771/100*4</f>
        <v>1.96</v>
      </c>
      <c r="J771" s="17">
        <v>49</v>
      </c>
      <c r="K771" s="16">
        <f>IF(J771&gt;1,J771-H771-I771,0)</f>
        <v>24.472296890672013</v>
      </c>
      <c r="L771" s="15">
        <v>42697</v>
      </c>
      <c r="M771" s="14"/>
      <c r="N771" s="29">
        <v>42856</v>
      </c>
      <c r="O771" s="12">
        <v>42857</v>
      </c>
      <c r="P771" s="11" t="s">
        <v>4192</v>
      </c>
      <c r="Q771" s="10"/>
      <c r="R771" s="10"/>
      <c r="S771" s="10"/>
      <c r="T771" s="10"/>
      <c r="U771" s="9"/>
      <c r="V771" s="8"/>
      <c r="W771" s="7">
        <v>674</v>
      </c>
      <c r="X771" s="4"/>
      <c r="Y771" s="6">
        <v>49</v>
      </c>
      <c r="Z771" s="5">
        <f>IF(Y771&gt;0,Y771-J771,".")</f>
        <v>0</v>
      </c>
      <c r="AA771" s="4">
        <f>IF(J771=0,H771,0)</f>
        <v>0</v>
      </c>
      <c r="AB771" s="4">
        <f>IF(L771=0,H771,0)</f>
        <v>0</v>
      </c>
      <c r="AC771" s="4"/>
      <c r="AD771" s="3"/>
      <c r="AE771" s="2" t="str">
        <f ca="1">IF(AND(N771&gt;1,(N771+$AE$3+O771)&lt;$B$3),$B$3-N771+1111111,".")</f>
        <v>.</v>
      </c>
      <c r="AF771" s="1" t="str">
        <f>IF(A771&gt;1,"Y","N")</f>
        <v>Y</v>
      </c>
      <c r="AG771" s="1" t="str">
        <f>IF(L771&gt;1,"Y","N")</f>
        <v>Y</v>
      </c>
      <c r="AH771" s="1" t="str">
        <f>IF(N771&gt;1,"Y","N")</f>
        <v>Y</v>
      </c>
      <c r="AI771" s="1" t="str">
        <f>IF(O771&gt;1,"Y","N")</f>
        <v>Y</v>
      </c>
      <c r="AJ771" s="1" t="str">
        <f>CONCATENATE(AF771,AG771,D771,AH771,AI771)</f>
        <v>YYx81xYY</v>
      </c>
    </row>
    <row r="772" spans="1:50" s="1" customFormat="1" x14ac:dyDescent="0.25">
      <c r="A772" s="28">
        <v>41914</v>
      </c>
      <c r="B772" s="27"/>
      <c r="C772" s="23" t="s">
        <v>3599</v>
      </c>
      <c r="D772" s="22" t="s">
        <v>462</v>
      </c>
      <c r="E772" s="21">
        <v>0.98</v>
      </c>
      <c r="G772" s="20"/>
      <c r="H772" s="19">
        <f>E772/0.0440942</f>
        <v>22.225145257199358</v>
      </c>
      <c r="I772" s="18">
        <f>J772/100*4</f>
        <v>1.96</v>
      </c>
      <c r="J772" s="17">
        <v>49</v>
      </c>
      <c r="K772" s="16">
        <f>IF(J772&gt;1,J772-H772-I772,0)</f>
        <v>24.814854742800641</v>
      </c>
      <c r="L772" s="15">
        <v>41966</v>
      </c>
      <c r="M772" s="14"/>
      <c r="N772" s="29">
        <v>42890</v>
      </c>
      <c r="O772" s="12">
        <v>42891</v>
      </c>
      <c r="P772" s="11" t="s">
        <v>3598</v>
      </c>
      <c r="Q772" s="10" t="s">
        <v>3597</v>
      </c>
      <c r="R772" s="10" t="s">
        <v>3596</v>
      </c>
      <c r="S772" s="10" t="s">
        <v>3595</v>
      </c>
      <c r="T772" s="10"/>
      <c r="U772" s="9">
        <v>6836755467</v>
      </c>
      <c r="V772" s="8"/>
      <c r="W772" s="7">
        <v>802</v>
      </c>
      <c r="X772" s="4"/>
      <c r="Y772" s="6">
        <v>49</v>
      </c>
      <c r="Z772" s="5">
        <f>IF(Y772&gt;0,Y772-J772,".")</f>
        <v>0</v>
      </c>
      <c r="AA772" s="4">
        <f>IF(J772=0,H772,0)</f>
        <v>0</v>
      </c>
      <c r="AB772" s="4">
        <f>IF(L772=0,H772,0)</f>
        <v>0</v>
      </c>
      <c r="AC772" s="4"/>
      <c r="AD772" s="3"/>
      <c r="AE772" s="2" t="str">
        <f ca="1">IF(AND(N772&gt;1,(N772+$AE$3+O772)&lt;$B$3),$B$3-N772+1111111,".")</f>
        <v>.</v>
      </c>
      <c r="AF772" s="1" t="str">
        <f>IF(A772&gt;1,"Y","N")</f>
        <v>Y</v>
      </c>
      <c r="AG772" s="1" t="str">
        <f>IF(L772&gt;1,"Y","N")</f>
        <v>Y</v>
      </c>
      <c r="AH772" s="1" t="str">
        <f>IF(N772&gt;1,"Y","N")</f>
        <v>Y</v>
      </c>
      <c r="AI772" s="1" t="str">
        <f>IF(O772&gt;1,"Y","N")</f>
        <v>Y</v>
      </c>
      <c r="AJ772" s="1" t="str">
        <f>CONCATENATE(AF772,AG772,D772,AH772,AI772)</f>
        <v>YYx81xYY</v>
      </c>
    </row>
    <row r="773" spans="1:50" s="1" customFormat="1" x14ac:dyDescent="0.25">
      <c r="A773" s="28">
        <v>41782</v>
      </c>
      <c r="B773" s="27" t="s">
        <v>2898</v>
      </c>
      <c r="C773" s="23" t="s">
        <v>2897</v>
      </c>
      <c r="D773" s="22" t="s">
        <v>2896</v>
      </c>
      <c r="E773" s="21">
        <v>0.8</v>
      </c>
      <c r="G773" s="20"/>
      <c r="H773" s="19">
        <f>E773/0.0493653</f>
        <v>16.205715350661293</v>
      </c>
      <c r="I773" s="18">
        <f>J773/100*4</f>
        <v>1.28</v>
      </c>
      <c r="J773" s="17">
        <v>32</v>
      </c>
      <c r="K773" s="16">
        <f>IF(J773&gt;1,J773-H773-I773,0)</f>
        <v>14.514284649338707</v>
      </c>
      <c r="L773" s="15">
        <v>41804</v>
      </c>
      <c r="M773" s="14"/>
      <c r="N773" s="29">
        <v>42901</v>
      </c>
      <c r="O773" s="12">
        <v>42904</v>
      </c>
      <c r="P773" s="11" t="s">
        <v>3357</v>
      </c>
      <c r="Q773" s="10" t="s">
        <v>3356</v>
      </c>
      <c r="R773" s="10" t="s">
        <v>3355</v>
      </c>
      <c r="S773" s="10" t="s">
        <v>45</v>
      </c>
      <c r="T773" s="10"/>
      <c r="U773" s="9">
        <v>6852326827</v>
      </c>
      <c r="V773" s="8"/>
      <c r="W773" s="7">
        <v>847</v>
      </c>
      <c r="X773" s="4"/>
      <c r="Y773" s="6">
        <v>49</v>
      </c>
      <c r="Z773" s="5">
        <f>IF(Y773&gt;0,Y773-J773,".")</f>
        <v>17</v>
      </c>
      <c r="AA773" s="4">
        <f>IF(J773=0,H773,0)</f>
        <v>0</v>
      </c>
      <c r="AB773" s="4">
        <f>IF(L773=0,H773,0)</f>
        <v>0</v>
      </c>
      <c r="AC773" s="4"/>
      <c r="AD773" s="3"/>
      <c r="AE773" s="2" t="str">
        <f ca="1">IF(AND(N773&gt;1,(N773+$AE$3+O773)&lt;$B$3),$B$3-N773+1111111,".")</f>
        <v>.</v>
      </c>
      <c r="AF773" s="1" t="str">
        <f>IF(A773&gt;1,"Y","N")</f>
        <v>Y</v>
      </c>
      <c r="AG773" s="1" t="str">
        <f>IF(L773&gt;1,"Y","N")</f>
        <v>Y</v>
      </c>
      <c r="AH773" s="1" t="str">
        <f>IF(N773&gt;1,"Y","N")</f>
        <v>Y</v>
      </c>
      <c r="AI773" s="1" t="str">
        <f>IF(O773&gt;1,"Y","N")</f>
        <v>Y</v>
      </c>
      <c r="AJ773" s="1" t="str">
        <f>CONCATENATE(AF773,AG773,D773,AH773,AI773)</f>
        <v>YYx544xYY</v>
      </c>
      <c r="AU773"/>
      <c r="AV773"/>
      <c r="AW773"/>
      <c r="AX773"/>
    </row>
    <row r="774" spans="1:50" s="1" customFormat="1" x14ac:dyDescent="0.25">
      <c r="A774" s="28">
        <v>41782</v>
      </c>
      <c r="B774" s="27" t="s">
        <v>2898</v>
      </c>
      <c r="C774" s="23" t="s">
        <v>2897</v>
      </c>
      <c r="D774" s="22" t="s">
        <v>2896</v>
      </c>
      <c r="E774" s="21">
        <v>0.8</v>
      </c>
      <c r="G774" s="20"/>
      <c r="H774" s="19">
        <f>E774/0.0493653</f>
        <v>16.205715350661293</v>
      </c>
      <c r="I774" s="18">
        <f>J774/100*4</f>
        <v>1.28</v>
      </c>
      <c r="J774" s="17">
        <v>32</v>
      </c>
      <c r="K774" s="16">
        <f>IF(J774&gt;1,J774-H774-I774,0)</f>
        <v>14.514284649338707</v>
      </c>
      <c r="L774" s="15">
        <v>41804</v>
      </c>
      <c r="M774" s="14"/>
      <c r="N774" s="29">
        <v>42928</v>
      </c>
      <c r="O774" s="12">
        <v>42929</v>
      </c>
      <c r="P774" s="11" t="s">
        <v>2887</v>
      </c>
      <c r="Q774" s="10" t="s">
        <v>2895</v>
      </c>
      <c r="R774" s="10" t="s">
        <v>2894</v>
      </c>
      <c r="S774" s="10" t="s">
        <v>566</v>
      </c>
      <c r="T774" s="10"/>
      <c r="U774" s="9">
        <v>6885218132</v>
      </c>
      <c r="V774" s="8"/>
      <c r="W774" s="7">
        <v>947</v>
      </c>
      <c r="X774" s="4"/>
      <c r="Y774" s="6">
        <v>49</v>
      </c>
      <c r="Z774" s="5">
        <f>IF(Y774&gt;0,Y774-J774,".")</f>
        <v>17</v>
      </c>
      <c r="AA774" s="4">
        <f>IF(J774=0,H774,0)</f>
        <v>0</v>
      </c>
      <c r="AB774" s="4">
        <f>IF(L774=0,H774,0)</f>
        <v>0</v>
      </c>
      <c r="AC774" s="4"/>
      <c r="AD774" s="3"/>
      <c r="AE774" s="2" t="str">
        <f ca="1">IF(AND(N774&gt;1,(N774+$AE$3+O774)&lt;$B$3),$B$3-N774+1111111,".")</f>
        <v>.</v>
      </c>
      <c r="AF774" s="1" t="str">
        <f>IF(A774&gt;1,"Y","N")</f>
        <v>Y</v>
      </c>
      <c r="AG774" s="1" t="str">
        <f>IF(L774&gt;1,"Y","N")</f>
        <v>Y</v>
      </c>
      <c r="AH774" s="1" t="str">
        <f>IF(N774&gt;1,"Y","N")</f>
        <v>Y</v>
      </c>
      <c r="AI774" s="1" t="str">
        <f>IF(O774&gt;1,"Y","N")</f>
        <v>Y</v>
      </c>
      <c r="AJ774" s="1" t="str">
        <f>CONCATENATE(AF774,AG774,D774,AH774,AI774)</f>
        <v>YYx544xYY</v>
      </c>
    </row>
    <row r="775" spans="1:50" s="1" customFormat="1" x14ac:dyDescent="0.25">
      <c r="A775" s="28">
        <v>41827</v>
      </c>
      <c r="B775" s="27"/>
      <c r="C775" s="23" t="s">
        <v>2660</v>
      </c>
      <c r="D775" s="22" t="s">
        <v>2659</v>
      </c>
      <c r="E775" s="21">
        <v>0.33</v>
      </c>
      <c r="G775" s="20"/>
      <c r="H775" s="19">
        <f>E775/0.0475246</f>
        <v>6.9437722779360591</v>
      </c>
      <c r="I775" s="18">
        <f>J775/100*4</f>
        <v>1.96</v>
      </c>
      <c r="J775" s="17">
        <v>49</v>
      </c>
      <c r="K775" s="16">
        <f>IF(J775&gt;1,J775-H775-I775,0)</f>
        <v>40.096227722063936</v>
      </c>
      <c r="L775" s="15">
        <v>41846</v>
      </c>
      <c r="M775" s="14"/>
      <c r="N775" s="29">
        <v>42944</v>
      </c>
      <c r="O775" s="12">
        <v>42946</v>
      </c>
      <c r="P775" s="11" t="s">
        <v>2658</v>
      </c>
      <c r="Q775" s="10"/>
      <c r="R775" s="10"/>
      <c r="S775" s="10"/>
      <c r="T775" s="10"/>
      <c r="U775" s="9">
        <v>6902339900</v>
      </c>
      <c r="V775" s="8"/>
      <c r="W775" s="7">
        <v>999</v>
      </c>
      <c r="X775" s="4"/>
      <c r="Y775" s="6">
        <v>49</v>
      </c>
      <c r="Z775" s="5">
        <f>IF(Y775&gt;0,Y775-J775,".")</f>
        <v>0</v>
      </c>
      <c r="AA775" s="4">
        <f>IF(J775=0,H775,0)</f>
        <v>0</v>
      </c>
      <c r="AB775" s="4">
        <f>IF(L775=0,H775,0)</f>
        <v>0</v>
      </c>
      <c r="AC775" s="4"/>
      <c r="AD775" s="3"/>
      <c r="AE775" s="2" t="str">
        <f ca="1">IF(AND(N775&gt;1,(N775+$AE$3+O775)&lt;$B$3),$B$3-N775+1111111,".")</f>
        <v>.</v>
      </c>
      <c r="AF775" s="1" t="str">
        <f>IF(A775&gt;1,"Y","N")</f>
        <v>Y</v>
      </c>
      <c r="AG775" s="1" t="str">
        <f>IF(L775&gt;1,"Y","N")</f>
        <v>Y</v>
      </c>
      <c r="AH775" s="1" t="str">
        <f>IF(N775&gt;1,"Y","N")</f>
        <v>Y</v>
      </c>
      <c r="AI775" s="1" t="str">
        <f>IF(O775&gt;1,"Y","N")</f>
        <v>Y</v>
      </c>
      <c r="AJ775" s="1" t="str">
        <f>CONCATENATE(AF775,AG775,D775,AH775,AI775)</f>
        <v>YYx223xYY</v>
      </c>
    </row>
    <row r="776" spans="1:50" s="1" customFormat="1" x14ac:dyDescent="0.25">
      <c r="A776" s="28">
        <v>41936</v>
      </c>
      <c r="B776" s="27"/>
      <c r="C776" s="23" t="s">
        <v>206</v>
      </c>
      <c r="D776" s="22" t="s">
        <v>205</v>
      </c>
      <c r="E776" s="21">
        <v>0.28760000000000002</v>
      </c>
      <c r="G776" s="20"/>
      <c r="H776" s="19">
        <f>E776/0.0438404</f>
        <v>6.560159122635743</v>
      </c>
      <c r="I776" s="18">
        <f>J776/100*4</f>
        <v>1.96</v>
      </c>
      <c r="J776" s="17">
        <v>49</v>
      </c>
      <c r="K776" s="16">
        <f>IF(J776&gt;1,J776-H776-I776,0)</f>
        <v>40.479840877364254</v>
      </c>
      <c r="L776" s="15">
        <v>41957</v>
      </c>
      <c r="M776" s="14"/>
      <c r="N776" s="29">
        <v>42974</v>
      </c>
      <c r="O776" s="12">
        <v>42974</v>
      </c>
      <c r="P776" s="11" t="s">
        <v>2291</v>
      </c>
      <c r="Q776" s="10"/>
      <c r="R776" s="10"/>
      <c r="S776" s="10"/>
      <c r="T776" s="10"/>
      <c r="U776" s="9"/>
      <c r="V776" s="8"/>
      <c r="W776" s="7">
        <v>1077</v>
      </c>
      <c r="X776" s="4"/>
      <c r="Y776" s="6">
        <v>49</v>
      </c>
      <c r="Z776" s="5">
        <f>IF(Y776&gt;0,Y776-J776,".")</f>
        <v>0</v>
      </c>
      <c r="AA776" s="4">
        <f>IF(J776=0,H776,0)</f>
        <v>0</v>
      </c>
      <c r="AB776" s="4">
        <f>IF(L776=0,H776,0)</f>
        <v>0</v>
      </c>
      <c r="AC776" s="4"/>
      <c r="AD776" s="3"/>
      <c r="AE776" s="2" t="str">
        <f ca="1">IF(AND(N776&gt;1,(N776+$AE$3+O776)&lt;$B$3),$B$3-N776+1111111,".")</f>
        <v>.</v>
      </c>
      <c r="AF776" s="1" t="str">
        <f>IF(A776&gt;1,"Y","N")</f>
        <v>Y</v>
      </c>
      <c r="AG776" s="1" t="str">
        <f>IF(L776&gt;1,"Y","N")</f>
        <v>Y</v>
      </c>
      <c r="AH776" s="1" t="str">
        <f>IF(N776&gt;1,"Y","N")</f>
        <v>Y</v>
      </c>
      <c r="AI776" s="1" t="str">
        <f>IF(O776&gt;1,"Y","N")</f>
        <v>Y</v>
      </c>
      <c r="AJ776" s="1" t="str">
        <f>CONCATENATE(AF776,AG776,D776,AH776,AI776)</f>
        <v>YYx233xYY</v>
      </c>
    </row>
    <row r="777" spans="1:50" s="1" customFormat="1" x14ac:dyDescent="0.25">
      <c r="A777" s="31">
        <v>42756</v>
      </c>
      <c r="B777" s="24"/>
      <c r="C777" s="23" t="s">
        <v>97</v>
      </c>
      <c r="D777" s="22" t="s">
        <v>96</v>
      </c>
      <c r="E777" s="21">
        <v>0.46160000000000001</v>
      </c>
      <c r="G777" s="20"/>
      <c r="H777" s="19">
        <f>E777/0.03865</f>
        <v>11.94307891332471</v>
      </c>
      <c r="I777" s="18">
        <f>J777/100*4</f>
        <v>1.32</v>
      </c>
      <c r="J777" s="17">
        <v>33</v>
      </c>
      <c r="K777" s="16">
        <f>IF(J777&gt;1,J777-H777-I777,0)</f>
        <v>19.736921086675288</v>
      </c>
      <c r="L777" s="15">
        <v>42797</v>
      </c>
      <c r="M777" s="14"/>
      <c r="N777" s="29">
        <v>43009</v>
      </c>
      <c r="O777" s="12">
        <v>43009</v>
      </c>
      <c r="P777" s="11" t="s">
        <v>1729</v>
      </c>
      <c r="Q777" s="10" t="s">
        <v>1732</v>
      </c>
      <c r="R777" s="10" t="s">
        <v>1731</v>
      </c>
      <c r="S777" s="10" t="s">
        <v>1730</v>
      </c>
      <c r="T777" s="10"/>
      <c r="U777" s="9">
        <v>6909657234</v>
      </c>
      <c r="V777" s="8"/>
      <c r="W777" s="7">
        <v>1203</v>
      </c>
      <c r="X777" s="4"/>
      <c r="Y777" s="6">
        <v>49</v>
      </c>
      <c r="Z777" s="5">
        <f>IF(Y777&gt;0,Y777-J777,".")</f>
        <v>16</v>
      </c>
      <c r="AA777" s="4">
        <f>IF(J777=0,H777,0)</f>
        <v>0</v>
      </c>
      <c r="AB777" s="4">
        <f>IF(L777=0,H777,0)</f>
        <v>0</v>
      </c>
      <c r="AC777" s="4"/>
      <c r="AD777" s="3"/>
      <c r="AE777" s="2" t="str">
        <f ca="1">IF(AND(N777&gt;1,(N777+$AE$3+O777)&lt;$B$3),$B$3-N777+1111111,".")</f>
        <v>.</v>
      </c>
      <c r="AF777" s="1" t="str">
        <f>IF(A777&gt;1,"Y","N")</f>
        <v>Y</v>
      </c>
      <c r="AG777" s="1" t="str">
        <f>IF(L777&gt;1,"Y","N")</f>
        <v>Y</v>
      </c>
      <c r="AH777" s="1" t="str">
        <f>IF(N777&gt;1,"Y","N")</f>
        <v>Y</v>
      </c>
      <c r="AI777" s="1" t="str">
        <f>IF(O777&gt;1,"Y","N")</f>
        <v>Y</v>
      </c>
      <c r="AJ777" s="1" t="str">
        <f>CONCATENATE(AF777,AG777,D777,AH777,AI777)</f>
        <v>YYx101xYY</v>
      </c>
    </row>
    <row r="778" spans="1:50" s="1" customFormat="1" x14ac:dyDescent="0.25">
      <c r="A778" s="31">
        <v>42903</v>
      </c>
      <c r="B778" s="24"/>
      <c r="C778" s="23" t="s">
        <v>463</v>
      </c>
      <c r="D778" s="22" t="s">
        <v>462</v>
      </c>
      <c r="E778" s="21">
        <v>0.95</v>
      </c>
      <c r="G778" s="20"/>
      <c r="H778" s="19">
        <f>E778/0.0418425</f>
        <v>22.704188325267371</v>
      </c>
      <c r="I778" s="18">
        <f>J778/100*4</f>
        <v>1.96</v>
      </c>
      <c r="J778" s="17">
        <v>49</v>
      </c>
      <c r="K778" s="16">
        <f>IF(J778&gt;1,J778-H778-I778,0)</f>
        <v>24.335811674732629</v>
      </c>
      <c r="L778" s="15">
        <v>42925</v>
      </c>
      <c r="M778" s="14"/>
      <c r="N778" s="29">
        <v>43031</v>
      </c>
      <c r="O778" s="12">
        <v>43031</v>
      </c>
      <c r="P778" s="11" t="s">
        <v>1404</v>
      </c>
      <c r="Q778" s="10"/>
      <c r="R778" s="10"/>
      <c r="S778" s="10"/>
      <c r="T778" s="10"/>
      <c r="U778" s="9"/>
      <c r="V778" s="8"/>
      <c r="W778" s="7">
        <v>1257</v>
      </c>
      <c r="X778" s="4"/>
      <c r="Y778" s="6">
        <v>49</v>
      </c>
      <c r="Z778" s="5">
        <f>IF(Y778&gt;0,Y778-J778,".")</f>
        <v>0</v>
      </c>
      <c r="AA778" s="4">
        <f>IF(J778=0,H778,0)</f>
        <v>0</v>
      </c>
      <c r="AB778" s="4">
        <f>IF(L778=0,H778,0)</f>
        <v>0</v>
      </c>
      <c r="AC778" s="4"/>
      <c r="AD778" s="3"/>
      <c r="AE778" s="2" t="str">
        <f ca="1">IF(AND(N778&gt;1,(N778+$AE$3+O778)&lt;$B$3),$B$3-N778+1111111,".")</f>
        <v>.</v>
      </c>
      <c r="AF778" s="1" t="str">
        <f>IF(A778&gt;1,"Y","N")</f>
        <v>Y</v>
      </c>
      <c r="AG778" s="1" t="str">
        <f>IF(L778&gt;1,"Y","N")</f>
        <v>Y</v>
      </c>
      <c r="AH778" s="1" t="str">
        <f>IF(N778&gt;1,"Y","N")</f>
        <v>Y</v>
      </c>
      <c r="AI778" s="1" t="str">
        <f>IF(O778&gt;1,"Y","N")</f>
        <v>Y</v>
      </c>
      <c r="AJ778" s="1" t="str">
        <f>CONCATENATE(AF778,AG778,D778,AH778,AI778)</f>
        <v>YYx81xYY</v>
      </c>
    </row>
    <row r="779" spans="1:50" s="1" customFormat="1" x14ac:dyDescent="0.25">
      <c r="A779" s="31">
        <v>42903</v>
      </c>
      <c r="B779" s="24"/>
      <c r="C779" s="23" t="s">
        <v>463</v>
      </c>
      <c r="D779" s="22" t="s">
        <v>462</v>
      </c>
      <c r="E779" s="21">
        <v>0.95</v>
      </c>
      <c r="G779" s="20"/>
      <c r="H779" s="19">
        <f>E779/0.0418425</f>
        <v>22.704188325267371</v>
      </c>
      <c r="I779" s="18">
        <f>J779/100*4</f>
        <v>1.96</v>
      </c>
      <c r="J779" s="17">
        <v>49</v>
      </c>
      <c r="K779" s="16">
        <f>IF(J779&gt;1,J779-H779-I779,0)</f>
        <v>24.335811674732629</v>
      </c>
      <c r="L779" s="15">
        <v>42925</v>
      </c>
      <c r="M779" s="14"/>
      <c r="N779" s="29">
        <v>43031</v>
      </c>
      <c r="O779" s="12">
        <v>43031</v>
      </c>
      <c r="P779" s="11" t="s">
        <v>1404</v>
      </c>
      <c r="Q779" s="10"/>
      <c r="R779" s="10"/>
      <c r="S779" s="10"/>
      <c r="T779" s="10"/>
      <c r="U779" s="9"/>
      <c r="V779" s="8"/>
      <c r="W779" s="7">
        <v>1257</v>
      </c>
      <c r="X779" s="4"/>
      <c r="Y779" s="6">
        <v>49</v>
      </c>
      <c r="Z779" s="5">
        <f>IF(Y779&gt;0,Y779-J779,".")</f>
        <v>0</v>
      </c>
      <c r="AA779" s="4">
        <f>IF(J779=0,H779,0)</f>
        <v>0</v>
      </c>
      <c r="AB779" s="4">
        <f>IF(L779=0,H779,0)</f>
        <v>0</v>
      </c>
      <c r="AC779" s="4"/>
      <c r="AD779" s="3"/>
      <c r="AE779" s="2" t="str">
        <f ca="1">IF(AND(N779&gt;1,(N779+$AE$3+O779)&lt;$B$3),$B$3-N779+1111111,".")</f>
        <v>.</v>
      </c>
      <c r="AF779" s="1" t="str">
        <f>IF(A779&gt;1,"Y","N")</f>
        <v>Y</v>
      </c>
      <c r="AG779" s="1" t="str">
        <f>IF(L779&gt;1,"Y","N")</f>
        <v>Y</v>
      </c>
      <c r="AH779" s="1" t="str">
        <f>IF(N779&gt;1,"Y","N")</f>
        <v>Y</v>
      </c>
      <c r="AI779" s="1" t="str">
        <f>IF(O779&gt;1,"Y","N")</f>
        <v>Y</v>
      </c>
      <c r="AJ779" s="1" t="str">
        <f>CONCATENATE(AF779,AG779,D779,AH779,AI779)</f>
        <v>YYx81xYY</v>
      </c>
    </row>
    <row r="780" spans="1:50" s="1" customFormat="1" x14ac:dyDescent="0.25">
      <c r="A780" s="31">
        <v>42903</v>
      </c>
      <c r="B780" s="24"/>
      <c r="C780" s="23" t="s">
        <v>463</v>
      </c>
      <c r="D780" s="22" t="s">
        <v>462</v>
      </c>
      <c r="E780" s="21">
        <v>0.95</v>
      </c>
      <c r="G780" s="20"/>
      <c r="H780" s="19">
        <f>E780/0.0418425</f>
        <v>22.704188325267371</v>
      </c>
      <c r="I780" s="18">
        <f>J780/100*4</f>
        <v>1.96</v>
      </c>
      <c r="J780" s="17">
        <v>49</v>
      </c>
      <c r="K780" s="16">
        <f>IF(J780&gt;1,J780-H780-I780,0)</f>
        <v>24.335811674732629</v>
      </c>
      <c r="L780" s="15">
        <v>42925</v>
      </c>
      <c r="M780" s="14"/>
      <c r="N780" s="29">
        <v>43031</v>
      </c>
      <c r="O780" s="12">
        <v>43031</v>
      </c>
      <c r="P780" s="11" t="s">
        <v>1404</v>
      </c>
      <c r="Q780" s="10"/>
      <c r="R780" s="10"/>
      <c r="S780" s="10"/>
      <c r="T780" s="10"/>
      <c r="U780" s="9"/>
      <c r="V780" s="8"/>
      <c r="W780" s="7">
        <v>1257</v>
      </c>
      <c r="X780" s="4"/>
      <c r="Y780" s="6">
        <v>49</v>
      </c>
      <c r="Z780" s="5">
        <f>IF(Y780&gt;0,Y780-J780,".")</f>
        <v>0</v>
      </c>
      <c r="AA780" s="4">
        <f>IF(J780=0,H780,0)</f>
        <v>0</v>
      </c>
      <c r="AB780" s="4">
        <f>IF(L780=0,H780,0)</f>
        <v>0</v>
      </c>
      <c r="AC780" s="4"/>
      <c r="AD780" s="3"/>
      <c r="AE780" s="2" t="str">
        <f ca="1">IF(AND(N780&gt;1,(N780+$AE$3+O780)&lt;$B$3),$B$3-N780+1111111,".")</f>
        <v>.</v>
      </c>
      <c r="AF780" s="1" t="str">
        <f>IF(A780&gt;1,"Y","N")</f>
        <v>Y</v>
      </c>
      <c r="AG780" s="1" t="str">
        <f>IF(L780&gt;1,"Y","N")</f>
        <v>Y</v>
      </c>
      <c r="AH780" s="1" t="str">
        <f>IF(N780&gt;1,"Y","N")</f>
        <v>Y</v>
      </c>
      <c r="AI780" s="1" t="str">
        <f>IF(O780&gt;1,"Y","N")</f>
        <v>Y</v>
      </c>
      <c r="AJ780" s="1" t="str">
        <f>CONCATENATE(AF780,AG780,D780,AH780,AI780)</f>
        <v>YYx81xYY</v>
      </c>
    </row>
    <row r="781" spans="1:50" s="1" customFormat="1" x14ac:dyDescent="0.25">
      <c r="A781" s="31">
        <v>42778</v>
      </c>
      <c r="B781" s="24"/>
      <c r="C781" s="23" t="s">
        <v>187</v>
      </c>
      <c r="D781" s="22" t="s">
        <v>186</v>
      </c>
      <c r="E781" s="21">
        <v>0.56000000000000005</v>
      </c>
      <c r="G781" s="20"/>
      <c r="H781" s="19">
        <f>E781/0.03851</f>
        <v>14.541677486367178</v>
      </c>
      <c r="I781" s="18">
        <f>J781/100*4</f>
        <v>1.08</v>
      </c>
      <c r="J781" s="17">
        <v>27</v>
      </c>
      <c r="K781" s="16">
        <f>IF(J781&gt;1,J781-H781-I781,0)</f>
        <v>11.378322513632822</v>
      </c>
      <c r="L781" s="15">
        <v>42797</v>
      </c>
      <c r="M781" s="14"/>
      <c r="N781" s="29">
        <v>43057</v>
      </c>
      <c r="O781" s="12">
        <v>43058</v>
      </c>
      <c r="P781" s="11" t="s">
        <v>962</v>
      </c>
      <c r="Q781" s="10" t="s">
        <v>961</v>
      </c>
      <c r="R781" s="10" t="s">
        <v>960</v>
      </c>
      <c r="S781" s="10" t="s">
        <v>907</v>
      </c>
      <c r="T781" s="10"/>
      <c r="U781" s="9">
        <v>6909582354</v>
      </c>
      <c r="V781" s="8"/>
      <c r="W781" s="7">
        <v>1346</v>
      </c>
      <c r="X781" s="4"/>
      <c r="Y781" s="6">
        <v>49</v>
      </c>
      <c r="Z781" s="5">
        <f>IF(Y781&gt;0,Y781-J781,".")</f>
        <v>22</v>
      </c>
      <c r="AA781" s="4">
        <f>IF(J781=0,H781,0)</f>
        <v>0</v>
      </c>
      <c r="AB781" s="4">
        <f>IF(L781=0,H781,0)</f>
        <v>0</v>
      </c>
      <c r="AC781" s="4"/>
      <c r="AD781" s="3"/>
      <c r="AE781" s="2" t="str">
        <f ca="1">IF(AND(N781&gt;1,(N781+$AE$3+O781)&lt;$B$3),$B$3-N781+1111111,".")</f>
        <v>.</v>
      </c>
      <c r="AF781" s="1" t="str">
        <f>IF(A781&gt;1,"Y","N")</f>
        <v>Y</v>
      </c>
      <c r="AG781" s="1" t="str">
        <f>IF(L781&gt;1,"Y","N")</f>
        <v>Y</v>
      </c>
      <c r="AH781" s="1" t="str">
        <f>IF(N781&gt;1,"Y","N")</f>
        <v>Y</v>
      </c>
      <c r="AI781" s="1" t="str">
        <f>IF(O781&gt;1,"Y","N")</f>
        <v>Y</v>
      </c>
      <c r="AJ781" s="1" t="str">
        <f>CONCATENATE(AF781,AG781,D781,AH781,AI781)</f>
        <v>YYx168xYY</v>
      </c>
    </row>
    <row r="782" spans="1:50" s="1" customFormat="1" x14ac:dyDescent="0.25">
      <c r="A782" s="31">
        <v>42903</v>
      </c>
      <c r="B782" s="24" t="s">
        <v>464</v>
      </c>
      <c r="C782" s="23" t="s">
        <v>463</v>
      </c>
      <c r="D782" s="22" t="s">
        <v>462</v>
      </c>
      <c r="E782" s="21">
        <v>0.87</v>
      </c>
      <c r="G782" s="20"/>
      <c r="H782" s="19">
        <f>E782/0.0418425</f>
        <v>20.792256676823804</v>
      </c>
      <c r="I782" s="18">
        <f>J782/100*4</f>
        <v>1.96</v>
      </c>
      <c r="J782" s="17">
        <v>49</v>
      </c>
      <c r="K782" s="16">
        <f>IF(J782&gt;1,J782-H782-I782,0)</f>
        <v>26.247743323176195</v>
      </c>
      <c r="L782" s="15">
        <v>42925</v>
      </c>
      <c r="M782" s="14"/>
      <c r="N782" s="29">
        <v>43078</v>
      </c>
      <c r="O782" s="12">
        <v>43079</v>
      </c>
      <c r="P782" s="11" t="s">
        <v>449</v>
      </c>
      <c r="Q782" s="10"/>
      <c r="R782" s="10"/>
      <c r="S782" s="10"/>
      <c r="T782" s="10"/>
      <c r="U782" s="9">
        <v>6916033031</v>
      </c>
      <c r="V782" s="8"/>
      <c r="W782" s="7">
        <v>1442</v>
      </c>
      <c r="X782" s="4"/>
      <c r="Y782" s="6">
        <v>49</v>
      </c>
      <c r="Z782" s="5">
        <f>IF(Y782&gt;0,Y782-J782,".")</f>
        <v>0</v>
      </c>
      <c r="AA782" s="4">
        <f>IF(J782=0,H782,0)</f>
        <v>0</v>
      </c>
      <c r="AB782" s="4">
        <f>IF(L782=0,H782,0)</f>
        <v>0</v>
      </c>
      <c r="AC782" s="4"/>
      <c r="AD782" s="3"/>
      <c r="AE782" s="2" t="str">
        <f ca="1">IF(AND(N782&gt;1,(N782+$AE$3+O782)&lt;$B$3),$B$3-N782+1111111,".")</f>
        <v>.</v>
      </c>
      <c r="AF782" s="1" t="str">
        <f>IF(A782&gt;1,"Y","N")</f>
        <v>Y</v>
      </c>
      <c r="AG782" s="1" t="str">
        <f>IF(L782&gt;1,"Y","N")</f>
        <v>Y</v>
      </c>
      <c r="AH782" s="1" t="str">
        <f>IF(N782&gt;1,"Y","N")</f>
        <v>Y</v>
      </c>
      <c r="AI782" s="1" t="str">
        <f>IF(O782&gt;1,"Y","N")</f>
        <v>Y</v>
      </c>
      <c r="AJ782" s="1" t="str">
        <f>CONCATENATE(AF782,AG782,D782,AH782,AI782)</f>
        <v>YYx81xYY</v>
      </c>
    </row>
    <row r="783" spans="1:50" s="1" customFormat="1" x14ac:dyDescent="0.25">
      <c r="A783" s="31">
        <v>42903</v>
      </c>
      <c r="B783" s="24"/>
      <c r="C783" s="23" t="s">
        <v>463</v>
      </c>
      <c r="D783" s="22" t="s">
        <v>462</v>
      </c>
      <c r="E783" s="21">
        <v>0.87</v>
      </c>
      <c r="G783" s="20"/>
      <c r="H783" s="19">
        <f>E783/0.0418425</f>
        <v>20.792256676823804</v>
      </c>
      <c r="I783" s="18">
        <f>J783/100*4</f>
        <v>1.96</v>
      </c>
      <c r="J783" s="17">
        <v>49</v>
      </c>
      <c r="K783" s="16">
        <f>IF(J783&gt;1,J783-H783-I783,0)</f>
        <v>26.247743323176195</v>
      </c>
      <c r="L783" s="15">
        <v>42925</v>
      </c>
      <c r="M783" s="14"/>
      <c r="N783" s="29">
        <v>43078</v>
      </c>
      <c r="O783" s="12">
        <v>43079</v>
      </c>
      <c r="P783" s="11" t="s">
        <v>449</v>
      </c>
      <c r="Q783" s="10"/>
      <c r="R783" s="10"/>
      <c r="S783" s="10"/>
      <c r="T783" s="10"/>
      <c r="U783" s="9"/>
      <c r="V783" s="8"/>
      <c r="W783" s="7">
        <v>1442</v>
      </c>
      <c r="X783" s="4"/>
      <c r="Y783" s="6">
        <v>49</v>
      </c>
      <c r="Z783" s="5">
        <f>IF(Y783&gt;0,Y783-J783,".")</f>
        <v>0</v>
      </c>
      <c r="AA783" s="4">
        <f>IF(J783=0,H783,0)</f>
        <v>0</v>
      </c>
      <c r="AB783" s="4">
        <f>IF(L783=0,H783,0)</f>
        <v>0</v>
      </c>
      <c r="AC783" s="4"/>
      <c r="AD783" s="3"/>
      <c r="AE783" s="2" t="str">
        <f ca="1">IF(AND(N783&gt;1,(N783+$AE$3+O783)&lt;$B$3),$B$3-N783+1111111,".")</f>
        <v>.</v>
      </c>
      <c r="AF783" s="1" t="str">
        <f>IF(A783&gt;1,"Y","N")</f>
        <v>Y</v>
      </c>
      <c r="AG783" s="1" t="str">
        <f>IF(L783&gt;1,"Y","N")</f>
        <v>Y</v>
      </c>
      <c r="AH783" s="1" t="str">
        <f>IF(N783&gt;1,"Y","N")</f>
        <v>Y</v>
      </c>
      <c r="AI783" s="1" t="str">
        <f>IF(O783&gt;1,"Y","N")</f>
        <v>Y</v>
      </c>
      <c r="AJ783" s="1" t="str">
        <f>CONCATENATE(AF783,AG783,D783,AH783,AI783)</f>
        <v>YYx81xYY</v>
      </c>
    </row>
    <row r="784" spans="1:50" s="1" customFormat="1" x14ac:dyDescent="0.25">
      <c r="A784" s="28">
        <v>41770</v>
      </c>
      <c r="B784" s="27" t="s">
        <v>1373</v>
      </c>
      <c r="C784" s="23" t="s">
        <v>1372</v>
      </c>
      <c r="D784" s="22" t="s">
        <v>1371</v>
      </c>
      <c r="E784" s="21">
        <v>0.51</v>
      </c>
      <c r="G784" s="20"/>
      <c r="H784" s="19">
        <f>E784/0.0484556</f>
        <v>10.525099266132294</v>
      </c>
      <c r="I784" s="18">
        <f>J784/100*4</f>
        <v>1.32</v>
      </c>
      <c r="J784" s="17">
        <v>33</v>
      </c>
      <c r="K784" s="16">
        <f>IF(J784&gt;1,J784-H784-I784,0)</f>
        <v>21.154900733867706</v>
      </c>
      <c r="L784" s="15">
        <v>41795</v>
      </c>
      <c r="M784" s="14"/>
      <c r="N784" s="29">
        <v>42734</v>
      </c>
      <c r="O784" s="12">
        <v>42739</v>
      </c>
      <c r="P784" s="11" t="s">
        <v>7040</v>
      </c>
      <c r="Q784" s="10" t="s">
        <v>7039</v>
      </c>
      <c r="R784" s="10" t="s">
        <v>7038</v>
      </c>
      <c r="S784" s="10" t="s">
        <v>7037</v>
      </c>
      <c r="T784" s="10"/>
      <c r="U784" s="9">
        <v>6658731218</v>
      </c>
      <c r="V784" s="8"/>
      <c r="W784" s="7">
        <v>39</v>
      </c>
      <c r="X784" s="4"/>
      <c r="Y784" s="6">
        <v>50</v>
      </c>
      <c r="Z784" s="5">
        <f>IF(Y784&gt;0,Y784-J784,".")</f>
        <v>17</v>
      </c>
      <c r="AA784" s="4">
        <f>IF(J784=0,H784,0)</f>
        <v>0</v>
      </c>
      <c r="AB784" s="4">
        <f>IF(L784=0,H784,0)</f>
        <v>0</v>
      </c>
      <c r="AC784" s="4"/>
      <c r="AD784" s="3"/>
      <c r="AE784" s="2" t="str">
        <f ca="1">IF(AND(N784&gt;1,(N784+$AE$3+O784)&lt;$B$3),$B$3-N784+1111111,".")</f>
        <v>.</v>
      </c>
      <c r="AF784" s="1" t="str">
        <f>IF(A784&gt;1,"Y","N")</f>
        <v>Y</v>
      </c>
      <c r="AG784" s="1" t="str">
        <f>IF(L784&gt;1,"Y","N")</f>
        <v>Y</v>
      </c>
      <c r="AH784" s="1" t="str">
        <f>IF(N784&gt;1,"Y","N")</f>
        <v>Y</v>
      </c>
      <c r="AI784" s="1" t="str">
        <f>IF(O784&gt;1,"Y","N")</f>
        <v>Y</v>
      </c>
      <c r="AJ784" s="1" t="str">
        <f>CONCATENATE(AF784,AG784,D784,AH784,AI784)</f>
        <v>YYx309xYY</v>
      </c>
    </row>
    <row r="785" spans="1:36" s="1" customFormat="1" x14ac:dyDescent="0.25">
      <c r="A785" s="28">
        <v>40590</v>
      </c>
      <c r="B785" s="27" t="s">
        <v>6269</v>
      </c>
      <c r="C785" s="23" t="s">
        <v>6268</v>
      </c>
      <c r="D785" s="22" t="s">
        <v>367</v>
      </c>
      <c r="E785" s="21">
        <v>0.2</v>
      </c>
      <c r="G785" s="20"/>
      <c r="H785" s="19">
        <f>E785/0.0543345</f>
        <v>3.6809025573070517</v>
      </c>
      <c r="I785" s="18">
        <f>J785/100*4</f>
        <v>0.6</v>
      </c>
      <c r="J785" s="17">
        <v>15</v>
      </c>
      <c r="K785" s="16">
        <f>IF(J785&gt;1,J785-H785-I785,0)</f>
        <v>10.719097442692949</v>
      </c>
      <c r="L785" s="15">
        <v>40602</v>
      </c>
      <c r="M785" s="14"/>
      <c r="N785" s="29">
        <v>42766</v>
      </c>
      <c r="O785" s="12">
        <v>42766</v>
      </c>
      <c r="P785" s="11" t="s">
        <v>1729</v>
      </c>
      <c r="Q785" s="10" t="s">
        <v>1732</v>
      </c>
      <c r="R785" s="10" t="s">
        <v>5049</v>
      </c>
      <c r="S785" s="10" t="s">
        <v>5048</v>
      </c>
      <c r="T785" s="10"/>
      <c r="U785" s="9">
        <v>6695009272</v>
      </c>
      <c r="V785" s="8"/>
      <c r="W785" s="7">
        <v>190</v>
      </c>
      <c r="X785" s="4"/>
      <c r="Y785" s="6">
        <v>50</v>
      </c>
      <c r="Z785" s="5">
        <f>IF(Y785&gt;0,Y785-J785,".")</f>
        <v>35</v>
      </c>
      <c r="AA785" s="4">
        <f>IF(J785=0,H785,0)</f>
        <v>0</v>
      </c>
      <c r="AB785" s="4">
        <f>IF(L785=0,H785,0)</f>
        <v>0</v>
      </c>
      <c r="AC785" s="4"/>
      <c r="AD785" s="3"/>
      <c r="AE785" s="2" t="str">
        <f ca="1">IF(AND(N785&gt;1,(N785+$AE$3+O785)&lt;$B$3),$B$3-N785+1111111,".")</f>
        <v>.</v>
      </c>
      <c r="AF785" s="1" t="str">
        <f>IF(A785&gt;1,"Y","N")</f>
        <v>Y</v>
      </c>
      <c r="AG785" s="1" t="str">
        <f>IF(L785&gt;1,"Y","N")</f>
        <v>Y</v>
      </c>
      <c r="AH785" s="1" t="str">
        <f>IF(N785&gt;1,"Y","N")</f>
        <v>Y</v>
      </c>
      <c r="AI785" s="1" t="str">
        <f>IF(O785&gt;1,"Y","N")</f>
        <v>Y</v>
      </c>
      <c r="AJ785" s="1" t="str">
        <f>CONCATENATE(AF785,AG785,D785,AH785,AI785)</f>
        <v>YYx450xYY</v>
      </c>
    </row>
    <row r="786" spans="1:36" s="1" customFormat="1" x14ac:dyDescent="0.25">
      <c r="A786" s="31">
        <v>42756</v>
      </c>
      <c r="B786" s="24"/>
      <c r="C786" s="23" t="s">
        <v>97</v>
      </c>
      <c r="D786" s="22" t="s">
        <v>96</v>
      </c>
      <c r="E786" s="21">
        <v>0.46160000000000001</v>
      </c>
      <c r="G786" s="20"/>
      <c r="H786" s="19">
        <f>E786/0.03865</f>
        <v>11.94307891332471</v>
      </c>
      <c r="I786" s="18">
        <f>J786/100*4</f>
        <v>1.32</v>
      </c>
      <c r="J786" s="17">
        <v>33</v>
      </c>
      <c r="K786" s="16">
        <f>IF(J786&gt;1,J786-H786-I786,0)</f>
        <v>19.736921086675288</v>
      </c>
      <c r="L786" s="15">
        <v>42797</v>
      </c>
      <c r="M786" s="14"/>
      <c r="N786" s="29">
        <v>42812</v>
      </c>
      <c r="O786" s="12">
        <v>42815</v>
      </c>
      <c r="P786" s="11" t="s">
        <v>5146</v>
      </c>
      <c r="Q786" s="10"/>
      <c r="R786" s="10"/>
      <c r="S786" s="10"/>
      <c r="T786" s="10"/>
      <c r="U786" s="9">
        <v>6755237841</v>
      </c>
      <c r="V786" s="8"/>
      <c r="W786" s="7">
        <v>464</v>
      </c>
      <c r="X786" s="4"/>
      <c r="Y786" s="6">
        <v>50</v>
      </c>
      <c r="Z786" s="5">
        <f>IF(Y786&gt;0,Y786-J786,".")</f>
        <v>17</v>
      </c>
      <c r="AA786" s="4">
        <f>IF(J786=0,H786,0)</f>
        <v>0</v>
      </c>
      <c r="AB786" s="4">
        <f>IF(L786=0,H786,0)</f>
        <v>0</v>
      </c>
      <c r="AC786" s="4"/>
      <c r="AD786" s="3"/>
      <c r="AE786" s="2" t="str">
        <f ca="1">IF(AND(N786&gt;1,(N786+$AE$3+O786)&lt;$B$3),$B$3-N786+1111111,".")</f>
        <v>.</v>
      </c>
      <c r="AF786" s="1" t="str">
        <f>IF(A786&gt;1,"Y","N")</f>
        <v>Y</v>
      </c>
      <c r="AG786" s="1" t="str">
        <f>IF(L786&gt;1,"Y","N")</f>
        <v>Y</v>
      </c>
      <c r="AH786" s="1" t="str">
        <f>IF(N786&gt;1,"Y","N")</f>
        <v>Y</v>
      </c>
      <c r="AI786" s="1" t="str">
        <f>IF(O786&gt;1,"Y","N")</f>
        <v>Y</v>
      </c>
      <c r="AJ786" s="1" t="str">
        <f>CONCATENATE(AF786,AG786,D786,AH786,AI786)</f>
        <v>YYx101xYY</v>
      </c>
    </row>
    <row r="787" spans="1:36" s="1" customFormat="1" x14ac:dyDescent="0.25">
      <c r="A787" s="28">
        <v>40930</v>
      </c>
      <c r="B787" s="27" t="s">
        <v>4826</v>
      </c>
      <c r="C787" s="23" t="s">
        <v>4825</v>
      </c>
      <c r="D787" s="22" t="s">
        <v>4824</v>
      </c>
      <c r="E787" s="21">
        <v>0.83</v>
      </c>
      <c r="G787" s="20"/>
      <c r="H787" s="19">
        <f>E787/0.0493164</f>
        <v>16.830101142824699</v>
      </c>
      <c r="I787" s="18">
        <f>J787/100*4</f>
        <v>2</v>
      </c>
      <c r="J787" s="17">
        <v>50</v>
      </c>
      <c r="K787" s="16">
        <f>IF(J787&gt;1,J787-H787-I787,0)</f>
        <v>31.169898857175298</v>
      </c>
      <c r="L787" s="15">
        <v>40973</v>
      </c>
      <c r="M787" s="14"/>
      <c r="N787" s="29">
        <v>42828</v>
      </c>
      <c r="O787" s="12">
        <v>42829</v>
      </c>
      <c r="P787" s="11" t="s">
        <v>4833</v>
      </c>
      <c r="Q787" s="10"/>
      <c r="R787" s="10"/>
      <c r="S787" s="10"/>
      <c r="T787" s="10"/>
      <c r="U787" s="9"/>
      <c r="V787" s="8"/>
      <c r="W787" s="7">
        <v>530</v>
      </c>
      <c r="X787" s="4"/>
      <c r="Y787" s="6">
        <v>50</v>
      </c>
      <c r="Z787" s="5">
        <f>IF(Y787&gt;0,Y787-J787,".")</f>
        <v>0</v>
      </c>
      <c r="AA787" s="4">
        <f>IF(J787=0,H787,0)</f>
        <v>0</v>
      </c>
      <c r="AB787" s="4">
        <f>IF(L787=0,H787,0)</f>
        <v>0</v>
      </c>
      <c r="AC787" s="4"/>
      <c r="AD787" s="3"/>
      <c r="AE787" s="2" t="str">
        <f ca="1">IF(AND(N787&gt;1,(N787+$AE$3+O787)&lt;$B$3),$B$3-N787+1111111,".")</f>
        <v>.</v>
      </c>
      <c r="AF787" s="1" t="str">
        <f>IF(A787&gt;1,"Y","N")</f>
        <v>Y</v>
      </c>
      <c r="AG787" s="1" t="str">
        <f>IF(L787&gt;1,"Y","N")</f>
        <v>Y</v>
      </c>
      <c r="AH787" s="1" t="str">
        <f>IF(N787&gt;1,"Y","N")</f>
        <v>Y</v>
      </c>
      <c r="AI787" s="1" t="str">
        <f>IF(O787&gt;1,"Y","N")</f>
        <v>Y</v>
      </c>
      <c r="AJ787" s="1" t="str">
        <f>CONCATENATE(AF787,AG787,D787,AH787,AI787)</f>
        <v>YYx308xYY</v>
      </c>
    </row>
    <row r="788" spans="1:36" s="1" customFormat="1" x14ac:dyDescent="0.25">
      <c r="A788" s="28">
        <v>40930</v>
      </c>
      <c r="B788" s="27" t="s">
        <v>4826</v>
      </c>
      <c r="C788" s="23" t="s">
        <v>4825</v>
      </c>
      <c r="D788" s="22" t="s">
        <v>4824</v>
      </c>
      <c r="E788" s="21">
        <v>0.83</v>
      </c>
      <c r="G788" s="20"/>
      <c r="H788" s="19">
        <f>E788/0.0493164</f>
        <v>16.830101142824699</v>
      </c>
      <c r="I788" s="18">
        <f>J788/100*4</f>
        <v>2</v>
      </c>
      <c r="J788" s="17">
        <v>50</v>
      </c>
      <c r="K788" s="16">
        <f>IF(J788&gt;1,J788-H788-I788,0)</f>
        <v>31.169898857175298</v>
      </c>
      <c r="L788" s="15">
        <v>40973</v>
      </c>
      <c r="M788" s="14"/>
      <c r="N788" s="29">
        <v>42828</v>
      </c>
      <c r="O788" s="12">
        <v>42834</v>
      </c>
      <c r="P788" s="11" t="s">
        <v>4823</v>
      </c>
      <c r="Q788" s="10" t="s">
        <v>4822</v>
      </c>
      <c r="R788" s="10" t="s">
        <v>4821</v>
      </c>
      <c r="S788" s="10" t="s">
        <v>4820</v>
      </c>
      <c r="T788" s="10"/>
      <c r="U788" s="9">
        <v>6770015111</v>
      </c>
      <c r="V788" s="53"/>
      <c r="W788" s="7">
        <v>563</v>
      </c>
      <c r="X788" s="4"/>
      <c r="Y788" s="6">
        <v>50</v>
      </c>
      <c r="Z788" s="5">
        <f>IF(Y788&gt;0,Y788-J788,".")</f>
        <v>0</v>
      </c>
      <c r="AA788" s="4">
        <f>IF(J788=0,H788,0)</f>
        <v>0</v>
      </c>
      <c r="AB788" s="4">
        <f>IF(L788=0,H788,0)</f>
        <v>0</v>
      </c>
      <c r="AC788" s="4"/>
      <c r="AD788" s="3"/>
      <c r="AE788" s="2" t="str">
        <f ca="1">IF(AND(N788&gt;1,(N788+$AE$3+O788)&lt;$B$3),$B$3-N788+1111111,".")</f>
        <v>.</v>
      </c>
      <c r="AF788" s="1" t="str">
        <f>IF(A788&gt;1,"Y","N")</f>
        <v>Y</v>
      </c>
      <c r="AG788" s="1" t="str">
        <f>IF(L788&gt;1,"Y","N")</f>
        <v>Y</v>
      </c>
      <c r="AH788" s="1" t="str">
        <f>IF(N788&gt;1,"Y","N")</f>
        <v>Y</v>
      </c>
      <c r="AI788" s="1" t="str">
        <f>IF(O788&gt;1,"Y","N")</f>
        <v>Y</v>
      </c>
      <c r="AJ788" s="1" t="str">
        <f>CONCATENATE(AF788,AG788,D788,AH788,AI788)</f>
        <v>YYx308xYY</v>
      </c>
    </row>
    <row r="789" spans="1:36" s="1" customFormat="1" x14ac:dyDescent="0.25">
      <c r="A789" s="31">
        <v>42765</v>
      </c>
      <c r="B789" s="24"/>
      <c r="C789" s="23" t="s">
        <v>335</v>
      </c>
      <c r="D789" s="22" t="s">
        <v>334</v>
      </c>
      <c r="E789" s="21">
        <v>0.14000000000000001</v>
      </c>
      <c r="G789" s="20"/>
      <c r="H789" s="19">
        <f>E789/0.03878</f>
        <v>3.6101083032490977</v>
      </c>
      <c r="I789" s="18">
        <f>J789/100*4</f>
        <v>1.32</v>
      </c>
      <c r="J789" s="17">
        <v>33</v>
      </c>
      <c r="K789" s="16">
        <f>IF(J789&gt;1,J789-H789-I789,0)</f>
        <v>28.069891696750901</v>
      </c>
      <c r="L789" s="15">
        <v>42797</v>
      </c>
      <c r="M789" s="14"/>
      <c r="N789" s="29">
        <v>42833</v>
      </c>
      <c r="O789" s="12">
        <v>42834</v>
      </c>
      <c r="P789" s="11" t="s">
        <v>4700</v>
      </c>
      <c r="Q789" s="10" t="s">
        <v>4699</v>
      </c>
      <c r="R789" s="10" t="s">
        <v>4698</v>
      </c>
      <c r="S789" s="10" t="s">
        <v>4697</v>
      </c>
      <c r="T789" s="10"/>
      <c r="U789" s="9" t="s">
        <v>4696</v>
      </c>
      <c r="V789" s="8"/>
      <c r="W789" s="7">
        <v>556</v>
      </c>
      <c r="X789" s="4"/>
      <c r="Y789" s="6">
        <v>50</v>
      </c>
      <c r="Z789" s="5">
        <f>IF(Y789&gt;0,Y789-J789,".")</f>
        <v>17</v>
      </c>
      <c r="AA789" s="4">
        <f>IF(J789=0,H789,0)</f>
        <v>0</v>
      </c>
      <c r="AB789" s="4">
        <f>IF(L789=0,H789,0)</f>
        <v>0</v>
      </c>
      <c r="AC789" s="4"/>
      <c r="AD789" s="3"/>
      <c r="AE789" s="2" t="str">
        <f ca="1">IF(AND(N789&gt;1,(N789+$AE$3+O789)&lt;$B$3),$B$3-N789+1111111,".")</f>
        <v>.</v>
      </c>
      <c r="AF789" s="1" t="str">
        <f>IF(A789&gt;1,"Y","N")</f>
        <v>Y</v>
      </c>
      <c r="AG789" s="1" t="str">
        <f>IF(L789&gt;1,"Y","N")</f>
        <v>Y</v>
      </c>
      <c r="AH789" s="1" t="str">
        <f>IF(N789&gt;1,"Y","N")</f>
        <v>Y</v>
      </c>
      <c r="AI789" s="1" t="str">
        <f>IF(O789&gt;1,"Y","N")</f>
        <v>Y</v>
      </c>
      <c r="AJ789" s="1" t="str">
        <f>CONCATENATE(AF789,AG789,D789,AH789,AI789)</f>
        <v>YYx149xYY</v>
      </c>
    </row>
    <row r="790" spans="1:36" s="1" customFormat="1" x14ac:dyDescent="0.25">
      <c r="A790" s="31">
        <v>42756</v>
      </c>
      <c r="B790" s="24"/>
      <c r="C790" s="23" t="s">
        <v>97</v>
      </c>
      <c r="D790" s="22" t="s">
        <v>96</v>
      </c>
      <c r="E790" s="21">
        <v>0.46160000000000001</v>
      </c>
      <c r="G790" s="20"/>
      <c r="H790" s="19">
        <f>E790/0.03865</f>
        <v>11.94307891332471</v>
      </c>
      <c r="I790" s="18">
        <f>J790/100*4</f>
        <v>1.32</v>
      </c>
      <c r="J790" s="17">
        <v>33</v>
      </c>
      <c r="K790" s="16">
        <f>IF(J790&gt;1,J790-H790-I790,0)</f>
        <v>19.736921086675288</v>
      </c>
      <c r="L790" s="15">
        <v>42797</v>
      </c>
      <c r="M790" s="14"/>
      <c r="N790" s="29">
        <v>42838</v>
      </c>
      <c r="O790" s="12">
        <v>42842</v>
      </c>
      <c r="P790" s="11" t="s">
        <v>3258</v>
      </c>
      <c r="Q790" s="10" t="s">
        <v>3261</v>
      </c>
      <c r="R790" s="10" t="s">
        <v>3260</v>
      </c>
      <c r="S790" s="10" t="s">
        <v>3259</v>
      </c>
      <c r="T790" s="10"/>
      <c r="U790" s="9">
        <v>6779684370</v>
      </c>
      <c r="V790" s="8"/>
      <c r="W790" s="7">
        <v>585</v>
      </c>
      <c r="X790" s="4"/>
      <c r="Y790" s="6">
        <v>50</v>
      </c>
      <c r="Z790" s="5">
        <f>IF(Y790&gt;0,Y790-J790,".")</f>
        <v>17</v>
      </c>
      <c r="AA790" s="4">
        <f>IF(J790=0,H790,0)</f>
        <v>0</v>
      </c>
      <c r="AB790" s="4">
        <f>IF(L790=0,H790,0)</f>
        <v>0</v>
      </c>
      <c r="AC790" s="4"/>
      <c r="AD790" s="3"/>
      <c r="AE790" s="2" t="str">
        <f ca="1">IF(AND(N790&gt;1,(N790+$AE$3+O790)&lt;$B$3),$B$3-N790+1111111,".")</f>
        <v>.</v>
      </c>
      <c r="AF790" s="1" t="str">
        <f>IF(A790&gt;1,"Y","N")</f>
        <v>Y</v>
      </c>
      <c r="AG790" s="1" t="str">
        <f>IF(L790&gt;1,"Y","N")</f>
        <v>Y</v>
      </c>
      <c r="AH790" s="1" t="str">
        <f>IF(N790&gt;1,"Y","N")</f>
        <v>Y</v>
      </c>
      <c r="AI790" s="1" t="str">
        <f>IF(O790&gt;1,"Y","N")</f>
        <v>Y</v>
      </c>
      <c r="AJ790" s="1" t="str">
        <f>CONCATENATE(AF790,AG790,D790,AH790,AI790)</f>
        <v>YYx101xYY</v>
      </c>
    </row>
    <row r="791" spans="1:36" s="1" customFormat="1" x14ac:dyDescent="0.25">
      <c r="A791" s="31">
        <v>42395</v>
      </c>
      <c r="B791" s="24"/>
      <c r="C791" s="23" t="s">
        <v>2005</v>
      </c>
      <c r="D791" s="22" t="s">
        <v>2004</v>
      </c>
      <c r="E791" s="21">
        <v>0.51</v>
      </c>
      <c r="G791" s="20"/>
      <c r="H791" s="19">
        <f>E791/0.03995</f>
        <v>12.76595744680851</v>
      </c>
      <c r="I791" s="32">
        <f>J791/100*4</f>
        <v>1.4</v>
      </c>
      <c r="J791" s="17">
        <v>35</v>
      </c>
      <c r="K791" s="16">
        <f>IF(J791&gt;1,J791-H791-I791,0)</f>
        <v>20.834042553191491</v>
      </c>
      <c r="L791" s="15">
        <v>42420</v>
      </c>
      <c r="M791" s="14"/>
      <c r="N791" s="29">
        <v>42848</v>
      </c>
      <c r="O791" s="12">
        <v>42848</v>
      </c>
      <c r="P791" s="11" t="s">
        <v>4374</v>
      </c>
      <c r="Q791" s="10" t="s">
        <v>4373</v>
      </c>
      <c r="R791" s="10" t="s">
        <v>4372</v>
      </c>
      <c r="S791" s="10" t="s">
        <v>2507</v>
      </c>
      <c r="T791" s="10"/>
      <c r="U791" s="9">
        <v>6794862194</v>
      </c>
      <c r="V791" s="8"/>
      <c r="W791" s="7">
        <v>638</v>
      </c>
      <c r="X791" s="4"/>
      <c r="Y791" s="6">
        <v>50</v>
      </c>
      <c r="Z791" s="5">
        <f>IF(Y791&gt;0,Y791-J791,".")</f>
        <v>15</v>
      </c>
      <c r="AA791" s="4">
        <f>IF(J791=0,H791,0)</f>
        <v>0</v>
      </c>
      <c r="AB791" s="4">
        <f>IF(L791=0,H791,0)</f>
        <v>0</v>
      </c>
      <c r="AC791" s="4"/>
      <c r="AD791" s="3"/>
      <c r="AE791" s="2" t="str">
        <f ca="1">IF(AND(N791&gt;1,(N791+$AE$3+O791)&lt;$B$3),$B$3-N791+1111111,".")</f>
        <v>.</v>
      </c>
      <c r="AF791" s="1" t="str">
        <f>IF(A791&gt;1,"Y","N")</f>
        <v>Y</v>
      </c>
      <c r="AG791" s="1" t="str">
        <f>IF(L791&gt;1,"Y","N")</f>
        <v>Y</v>
      </c>
      <c r="AH791" s="1" t="str">
        <f>IF(N791&gt;1,"Y","N")</f>
        <v>Y</v>
      </c>
      <c r="AI791" s="1" t="str">
        <f>IF(O791&gt;1,"Y","N")</f>
        <v>Y</v>
      </c>
      <c r="AJ791" s="1" t="str">
        <f>CONCATENATE(AF791,AG791,D791,AH791,AI791)</f>
        <v>YYx254xYY</v>
      </c>
    </row>
    <row r="792" spans="1:36" s="1" customFormat="1" x14ac:dyDescent="0.25">
      <c r="A792" s="31">
        <v>42665</v>
      </c>
      <c r="B792" s="24"/>
      <c r="C792" s="23" t="s">
        <v>335</v>
      </c>
      <c r="D792" s="22" t="s">
        <v>334</v>
      </c>
      <c r="E792" s="21">
        <v>0.16</v>
      </c>
      <c r="G792" s="20"/>
      <c r="H792" s="19">
        <f>E792/0.03988</f>
        <v>4.0120361083249749</v>
      </c>
      <c r="I792" s="18">
        <f>J792/100*4</f>
        <v>1.32</v>
      </c>
      <c r="J792" s="17">
        <v>33</v>
      </c>
      <c r="K792" s="16">
        <f>IF(J792&gt;1,J792-H792-I792,0)</f>
        <v>27.667963891675026</v>
      </c>
      <c r="L792" s="15">
        <v>42685</v>
      </c>
      <c r="M792" s="14"/>
      <c r="N792" s="29">
        <v>42909</v>
      </c>
      <c r="O792" s="12">
        <v>42910</v>
      </c>
      <c r="P792" s="11" t="s">
        <v>3213</v>
      </c>
      <c r="Q792" s="10" t="s">
        <v>3217</v>
      </c>
      <c r="R792" s="10" t="s">
        <v>3216</v>
      </c>
      <c r="S792" s="10" t="s">
        <v>3087</v>
      </c>
      <c r="T792" s="10" t="s">
        <v>3215</v>
      </c>
      <c r="U792" s="9">
        <v>6866948299</v>
      </c>
      <c r="V792" s="8"/>
      <c r="W792" s="7">
        <v>876</v>
      </c>
      <c r="X792" s="4"/>
      <c r="Y792" s="6">
        <v>50</v>
      </c>
      <c r="Z792" s="5">
        <f>IF(Y792&gt;0,Y792-J792,".")</f>
        <v>17</v>
      </c>
      <c r="AA792" s="4">
        <f>IF(J792=0,H792,0)</f>
        <v>0</v>
      </c>
      <c r="AB792" s="4">
        <f>IF(L792=0,H792,0)</f>
        <v>0</v>
      </c>
      <c r="AC792" s="4"/>
      <c r="AD792" s="3"/>
      <c r="AE792" s="2" t="str">
        <f ca="1">IF(AND(N792&gt;1,(N792+$AE$3+O792)&lt;$B$3),$B$3-N792+1111111,".")</f>
        <v>.</v>
      </c>
      <c r="AF792" s="1" t="str">
        <f>IF(A792&gt;1,"Y","N")</f>
        <v>Y</v>
      </c>
      <c r="AG792" s="1" t="str">
        <f>IF(L792&gt;1,"Y","N")</f>
        <v>Y</v>
      </c>
      <c r="AH792" s="1" t="str">
        <f>IF(N792&gt;1,"Y","N")</f>
        <v>Y</v>
      </c>
      <c r="AI792" s="1" t="str">
        <f>IF(O792&gt;1,"Y","N")</f>
        <v>Y</v>
      </c>
      <c r="AJ792" s="1" t="str">
        <f>CONCATENATE(AF792,AG792,D792,AH792,AI792)</f>
        <v>YYx149xYY</v>
      </c>
    </row>
    <row r="793" spans="1:36" s="1" customFormat="1" x14ac:dyDescent="0.25">
      <c r="A793" s="31">
        <v>42765</v>
      </c>
      <c r="B793" s="24"/>
      <c r="C793" s="23" t="s">
        <v>335</v>
      </c>
      <c r="D793" s="22" t="s">
        <v>334</v>
      </c>
      <c r="E793" s="21">
        <v>0.14000000000000001</v>
      </c>
      <c r="G793" s="20"/>
      <c r="H793" s="19">
        <f>E793/0.03878</f>
        <v>3.6101083032490977</v>
      </c>
      <c r="I793" s="18">
        <f>J793/100*4</f>
        <v>1.32</v>
      </c>
      <c r="J793" s="17">
        <v>33</v>
      </c>
      <c r="K793" s="16">
        <f>IF(J793&gt;1,J793-H793-I793,0)</f>
        <v>28.069891696750901</v>
      </c>
      <c r="L793" s="15">
        <v>42797</v>
      </c>
      <c r="M793" s="14"/>
      <c r="N793" s="29">
        <v>42911</v>
      </c>
      <c r="O793" s="12">
        <v>42939</v>
      </c>
      <c r="P793" s="11" t="s">
        <v>3155</v>
      </c>
      <c r="Q793" s="10" t="s">
        <v>3168</v>
      </c>
      <c r="R793" s="10" t="s">
        <v>3167</v>
      </c>
      <c r="S793" s="10" t="s">
        <v>3152</v>
      </c>
      <c r="T793" s="10"/>
      <c r="U793" s="9">
        <v>6866948299</v>
      </c>
      <c r="V793" s="8"/>
      <c r="W793" s="7">
        <v>886</v>
      </c>
      <c r="X793" s="4"/>
      <c r="Y793" s="6">
        <v>50</v>
      </c>
      <c r="Z793" s="5">
        <f>IF(Y793&gt;0,Y793-J793,".")</f>
        <v>17</v>
      </c>
      <c r="AA793" s="4">
        <f>IF(J793=0,H793,0)</f>
        <v>0</v>
      </c>
      <c r="AB793" s="4">
        <f>IF(L793=0,H793,0)</f>
        <v>0</v>
      </c>
      <c r="AC793" s="4"/>
      <c r="AD793" s="3"/>
      <c r="AE793" s="2" t="str">
        <f ca="1">IF(AND(N793&gt;1,(N793+$AE$3+O793)&lt;$B$3),$B$3-N793+1111111,".")</f>
        <v>.</v>
      </c>
      <c r="AF793" s="1" t="str">
        <f>IF(A793&gt;1,"Y","N")</f>
        <v>Y</v>
      </c>
      <c r="AG793" s="1" t="str">
        <f>IF(L793&gt;1,"Y","N")</f>
        <v>Y</v>
      </c>
      <c r="AH793" s="1" t="str">
        <f>IF(N793&gt;1,"Y","N")</f>
        <v>Y</v>
      </c>
      <c r="AI793" s="1" t="str">
        <f>IF(O793&gt;1,"Y","N")</f>
        <v>Y</v>
      </c>
      <c r="AJ793" s="1" t="str">
        <f>CONCATENATE(AF793,AG793,D793,AH793,AI793)</f>
        <v>YYx149xYY</v>
      </c>
    </row>
    <row r="794" spans="1:36" s="1" customFormat="1" x14ac:dyDescent="0.25">
      <c r="A794" s="31">
        <v>42665</v>
      </c>
      <c r="B794" s="24"/>
      <c r="C794" s="23" t="s">
        <v>335</v>
      </c>
      <c r="D794" s="22" t="s">
        <v>334</v>
      </c>
      <c r="E794" s="21">
        <v>0.16</v>
      </c>
      <c r="G794" s="20"/>
      <c r="H794" s="19">
        <f>E794/0.03988</f>
        <v>4.0120361083249749</v>
      </c>
      <c r="I794" s="18">
        <f>J794/100*4</f>
        <v>1.32</v>
      </c>
      <c r="J794" s="17">
        <v>33</v>
      </c>
      <c r="K794" s="16">
        <f>IF(J794&gt;1,J794-H794-I794,0)</f>
        <v>27.667963891675026</v>
      </c>
      <c r="L794" s="15">
        <v>42685</v>
      </c>
      <c r="M794" s="14"/>
      <c r="N794" s="29">
        <v>42912</v>
      </c>
      <c r="O794" s="12">
        <v>42913</v>
      </c>
      <c r="P794" s="11" t="s">
        <v>3155</v>
      </c>
      <c r="Q794" s="10" t="s">
        <v>3154</v>
      </c>
      <c r="R794" s="10" t="s">
        <v>3153</v>
      </c>
      <c r="S794" s="10" t="s">
        <v>3152</v>
      </c>
      <c r="T794" s="10"/>
      <c r="U794" s="9" t="s">
        <v>3151</v>
      </c>
      <c r="V794" s="8"/>
      <c r="W794" s="7">
        <v>886</v>
      </c>
      <c r="X794" s="4"/>
      <c r="Y794" s="6">
        <v>50</v>
      </c>
      <c r="Z794" s="5">
        <f>IF(Y794&gt;0,Y794-J794,".")</f>
        <v>17</v>
      </c>
      <c r="AA794" s="4">
        <f>IF(J794=0,H794,0)</f>
        <v>0</v>
      </c>
      <c r="AB794" s="4">
        <f>IF(L794=0,H794,0)</f>
        <v>0</v>
      </c>
      <c r="AC794" s="4"/>
      <c r="AD794" s="3"/>
      <c r="AE794" s="2" t="str">
        <f ca="1">IF(AND(N794&gt;1,(N794+$AE$3+O794)&lt;$B$3),$B$3-N794+1111111,".")</f>
        <v>.</v>
      </c>
      <c r="AF794" s="1" t="str">
        <f>IF(A794&gt;1,"Y","N")</f>
        <v>Y</v>
      </c>
      <c r="AG794" s="1" t="str">
        <f>IF(L794&gt;1,"Y","N")</f>
        <v>Y</v>
      </c>
      <c r="AH794" s="1" t="str">
        <f>IF(N794&gt;1,"Y","N")</f>
        <v>Y</v>
      </c>
      <c r="AI794" s="1" t="str">
        <f>IF(O794&gt;1,"Y","N")</f>
        <v>Y</v>
      </c>
      <c r="AJ794" s="1" t="str">
        <f>CONCATENATE(AF794,AG794,D794,AH794,AI794)</f>
        <v>YYx149xYY</v>
      </c>
    </row>
    <row r="795" spans="1:36" s="1" customFormat="1" x14ac:dyDescent="0.25">
      <c r="A795" s="31">
        <v>42410</v>
      </c>
      <c r="B795" s="24"/>
      <c r="C795" s="23" t="s">
        <v>2368</v>
      </c>
      <c r="D795" s="22" t="s">
        <v>2367</v>
      </c>
      <c r="E795" s="21">
        <v>0.88</v>
      </c>
      <c r="G795" s="20"/>
      <c r="H795" s="19">
        <f>E795/0.04011</f>
        <v>21.939665918723509</v>
      </c>
      <c r="I795" s="32">
        <f>J795/100*4</f>
        <v>1.4</v>
      </c>
      <c r="J795" s="17">
        <v>35</v>
      </c>
      <c r="K795" s="16">
        <f>IF(J795&gt;1,J795-H795-I795,0)</f>
        <v>11.66033408127649</v>
      </c>
      <c r="L795" s="15">
        <v>42435</v>
      </c>
      <c r="M795" s="14"/>
      <c r="N795" s="29">
        <v>42919</v>
      </c>
      <c r="O795" s="12">
        <v>42919</v>
      </c>
      <c r="P795" s="11" t="s">
        <v>3016</v>
      </c>
      <c r="Q795" s="10" t="s">
        <v>3015</v>
      </c>
      <c r="R795" s="10" t="s">
        <v>3014</v>
      </c>
      <c r="S795" s="10" t="s">
        <v>3013</v>
      </c>
      <c r="T795" s="10"/>
      <c r="U795" s="9">
        <v>6873518337</v>
      </c>
      <c r="V795" s="8"/>
      <c r="W795" s="7">
        <v>918</v>
      </c>
      <c r="X795" s="4"/>
      <c r="Y795" s="6">
        <v>50</v>
      </c>
      <c r="Z795" s="5">
        <f>IF(Y795&gt;0,Y795-J795,".")</f>
        <v>15</v>
      </c>
      <c r="AA795" s="4">
        <f>IF(J795=0,H795,0)</f>
        <v>0</v>
      </c>
      <c r="AB795" s="4">
        <f>IF(L795=0,H795,0)</f>
        <v>0</v>
      </c>
      <c r="AC795" s="4"/>
      <c r="AD795" s="3"/>
      <c r="AE795" s="2" t="str">
        <f ca="1">IF(AND(N795&gt;1,(N795+$AE$3+O795)&lt;$B$3),$B$3-N795+1111111,".")</f>
        <v>.</v>
      </c>
      <c r="AF795" s="1" t="str">
        <f>IF(A795&gt;1,"Y","N")</f>
        <v>Y</v>
      </c>
      <c r="AG795" s="1" t="str">
        <f>IF(L795&gt;1,"Y","N")</f>
        <v>Y</v>
      </c>
      <c r="AH795" s="1" t="str">
        <f>IF(N795&gt;1,"Y","N")</f>
        <v>Y</v>
      </c>
      <c r="AI795" s="1" t="str">
        <f>IF(O795&gt;1,"Y","N")</f>
        <v>Y</v>
      </c>
      <c r="AJ795" s="1" t="str">
        <f>CONCATENATE(AF795,AG795,D795,AH795,AI795)</f>
        <v>YYx252xYY</v>
      </c>
    </row>
    <row r="796" spans="1:36" s="1" customFormat="1" x14ac:dyDescent="0.25">
      <c r="A796" s="31">
        <v>42639</v>
      </c>
      <c r="B796" s="24"/>
      <c r="C796" s="23" t="s">
        <v>2648</v>
      </c>
      <c r="D796" s="22" t="s">
        <v>2647</v>
      </c>
      <c r="E796" s="21">
        <v>0.9</v>
      </c>
      <c r="G796" s="20"/>
      <c r="H796" s="19">
        <f>E796/0.0404</f>
        <v>22.277227722772277</v>
      </c>
      <c r="I796" s="18">
        <f>J796/100*4</f>
        <v>1.32</v>
      </c>
      <c r="J796" s="17">
        <v>33</v>
      </c>
      <c r="K796" s="16">
        <f>IF(J796&gt;1,J796-H796-I796,0)</f>
        <v>9.4027722772277222</v>
      </c>
      <c r="L796" s="15">
        <v>42680</v>
      </c>
      <c r="M796" s="14"/>
      <c r="N796" s="29">
        <v>42944</v>
      </c>
      <c r="O796" s="12">
        <v>42948</v>
      </c>
      <c r="P796" s="11" t="s">
        <v>2646</v>
      </c>
      <c r="Q796" s="10" t="s">
        <v>2645</v>
      </c>
      <c r="R796" s="10" t="s">
        <v>2644</v>
      </c>
      <c r="S796" s="10" t="s">
        <v>2643</v>
      </c>
      <c r="T796" s="10"/>
      <c r="U796" s="9">
        <v>6901408718</v>
      </c>
      <c r="V796" s="8"/>
      <c r="W796" s="7">
        <v>1006</v>
      </c>
      <c r="X796" s="4"/>
      <c r="Y796" s="6">
        <v>50</v>
      </c>
      <c r="Z796" s="5">
        <f>IF(Y796&gt;0,Y796-J796,".")</f>
        <v>17</v>
      </c>
      <c r="AA796" s="4">
        <f>IF(J796=0,H796,0)</f>
        <v>0</v>
      </c>
      <c r="AB796" s="4">
        <f>IF(L796=0,H796,0)</f>
        <v>0</v>
      </c>
      <c r="AC796" s="4"/>
      <c r="AD796" s="3"/>
      <c r="AE796" s="2" t="str">
        <f ca="1">IF(AND(N796&gt;1,(N796+$AE$3+O796)&lt;$B$3),$B$3-N796+1111111,".")</f>
        <v>.</v>
      </c>
      <c r="AF796" s="1" t="str">
        <f>IF(A796&gt;1,"Y","N")</f>
        <v>Y</v>
      </c>
      <c r="AG796" s="1" t="str">
        <f>IF(L796&gt;1,"Y","N")</f>
        <v>Y</v>
      </c>
      <c r="AH796" s="1" t="str">
        <f>IF(N796&gt;1,"Y","N")</f>
        <v>Y</v>
      </c>
      <c r="AI796" s="1" t="str">
        <f>IF(O796&gt;1,"Y","N")</f>
        <v>Y</v>
      </c>
      <c r="AJ796" s="1" t="str">
        <f>CONCATENATE(AF796,AG796,D796,AH796,AI796)</f>
        <v>YYx175xYY</v>
      </c>
    </row>
    <row r="797" spans="1:36" s="1" customFormat="1" x14ac:dyDescent="0.25">
      <c r="A797" s="31">
        <v>42410</v>
      </c>
      <c r="B797" s="24"/>
      <c r="C797" s="23" t="s">
        <v>2368</v>
      </c>
      <c r="D797" s="22" t="s">
        <v>2367</v>
      </c>
      <c r="E797" s="21">
        <v>0.88</v>
      </c>
      <c r="G797" s="20"/>
      <c r="H797" s="19">
        <f>E797/0.04011</f>
        <v>21.939665918723509</v>
      </c>
      <c r="I797" s="32">
        <f>J797/100*4</f>
        <v>1.4</v>
      </c>
      <c r="J797" s="17">
        <v>35</v>
      </c>
      <c r="K797" s="16">
        <f>IF(J797&gt;1,J797-H797-I797,0)</f>
        <v>11.66033408127649</v>
      </c>
      <c r="L797" s="15">
        <v>42435</v>
      </c>
      <c r="M797" s="14"/>
      <c r="N797" s="29">
        <v>42968</v>
      </c>
      <c r="O797" s="12">
        <v>42968</v>
      </c>
      <c r="P797" s="11" t="s">
        <v>2366</v>
      </c>
      <c r="Q797" s="10" t="s">
        <v>2365</v>
      </c>
      <c r="R797" s="10" t="s">
        <v>2364</v>
      </c>
      <c r="S797" s="10" t="s">
        <v>2363</v>
      </c>
      <c r="T797" s="10"/>
      <c r="U797" s="9">
        <v>6910397371</v>
      </c>
      <c r="V797" s="8"/>
      <c r="W797" s="7">
        <v>1063</v>
      </c>
      <c r="X797" s="4"/>
      <c r="Y797" s="6">
        <v>50</v>
      </c>
      <c r="Z797" s="5">
        <f>IF(Y797&gt;0,Y797-J797,".")</f>
        <v>15</v>
      </c>
      <c r="AA797" s="4">
        <f>IF(J797=0,H797,0)</f>
        <v>0</v>
      </c>
      <c r="AB797" s="4">
        <f>IF(L797=0,H797,0)</f>
        <v>0</v>
      </c>
      <c r="AC797" s="4"/>
      <c r="AD797" s="3"/>
      <c r="AE797" s="2" t="str">
        <f ca="1">IF(AND(N797&gt;1,(N797+$AE$3+O797)&lt;$B$3),$B$3-N797+1111111,".")</f>
        <v>.</v>
      </c>
      <c r="AF797" s="1" t="str">
        <f>IF(A797&gt;1,"Y","N")</f>
        <v>Y</v>
      </c>
      <c r="AG797" s="1" t="str">
        <f>IF(L797&gt;1,"Y","N")</f>
        <v>Y</v>
      </c>
      <c r="AH797" s="1" t="str">
        <f>IF(N797&gt;1,"Y","N")</f>
        <v>Y</v>
      </c>
      <c r="AI797" s="1" t="str">
        <f>IF(O797&gt;1,"Y","N")</f>
        <v>Y</v>
      </c>
      <c r="AJ797" s="1" t="str">
        <f>CONCATENATE(AF797,AG797,D797,AH797,AI797)</f>
        <v>YYx252xYY</v>
      </c>
    </row>
    <row r="798" spans="1:36" s="1" customFormat="1" x14ac:dyDescent="0.25">
      <c r="A798" s="31">
        <v>41706</v>
      </c>
      <c r="B798" s="27" t="s">
        <v>2311</v>
      </c>
      <c r="C798" s="23" t="s">
        <v>2310</v>
      </c>
      <c r="D798" s="22" t="s">
        <v>2309</v>
      </c>
      <c r="E798" s="21">
        <v>0.6</v>
      </c>
      <c r="G798" s="20"/>
      <c r="H798" s="19">
        <f>E798/0.047842</f>
        <v>12.54128171899168</v>
      </c>
      <c r="I798" s="18">
        <f>J798/100*4</f>
        <v>1.28</v>
      </c>
      <c r="J798" s="17">
        <v>32</v>
      </c>
      <c r="K798" s="16">
        <f>IF(J798&gt;1,J798-H798-I798,0)</f>
        <v>18.178718281008319</v>
      </c>
      <c r="L798" s="15">
        <v>41741</v>
      </c>
      <c r="M798" s="14"/>
      <c r="N798" s="29">
        <v>42973</v>
      </c>
      <c r="O798" s="12">
        <v>42974</v>
      </c>
      <c r="P798" s="11" t="s">
        <v>2308</v>
      </c>
      <c r="Q798" s="10" t="s">
        <v>2313</v>
      </c>
      <c r="R798" s="10" t="s">
        <v>2312</v>
      </c>
      <c r="S798" s="10" t="s">
        <v>1850</v>
      </c>
      <c r="T798" s="10"/>
      <c r="U798" s="9">
        <v>6910161686</v>
      </c>
      <c r="V798" s="8"/>
      <c r="W798" s="7">
        <v>1073</v>
      </c>
      <c r="X798" s="4"/>
      <c r="Y798" s="6">
        <v>50</v>
      </c>
      <c r="Z798" s="5">
        <f>IF(Y798&gt;0,Y798-J798,".")</f>
        <v>18</v>
      </c>
      <c r="AA798" s="4">
        <f>IF(J798=0,H798,0)</f>
        <v>0</v>
      </c>
      <c r="AB798" s="4">
        <f>IF(L798=0,H798,0)</f>
        <v>0</v>
      </c>
      <c r="AC798" s="4"/>
      <c r="AD798" s="3"/>
      <c r="AE798" s="2" t="str">
        <f ca="1">IF(AND(N798&gt;1,(N798+$AE$3+O798)&lt;$B$3),$B$3-N798+1111111,".")</f>
        <v>.</v>
      </c>
      <c r="AF798" s="1" t="str">
        <f>IF(A798&gt;1,"Y","N")</f>
        <v>Y</v>
      </c>
      <c r="AG798" s="1" t="str">
        <f>IF(L798&gt;1,"Y","N")</f>
        <v>Y</v>
      </c>
      <c r="AH798" s="1" t="str">
        <f>IF(N798&gt;1,"Y","N")</f>
        <v>Y</v>
      </c>
      <c r="AI798" s="1" t="str">
        <f>IF(O798&gt;1,"Y","N")</f>
        <v>Y</v>
      </c>
      <c r="AJ798" s="1" t="str">
        <f>CONCATENATE(AF798,AG798,D798,AH798,AI798)</f>
        <v>YYx198xYY</v>
      </c>
    </row>
    <row r="799" spans="1:36" s="1" customFormat="1" x14ac:dyDescent="0.25">
      <c r="A799" s="31">
        <v>42395</v>
      </c>
      <c r="B799" s="24"/>
      <c r="C799" s="23" t="s">
        <v>2005</v>
      </c>
      <c r="D799" s="22" t="s">
        <v>2004</v>
      </c>
      <c r="E799" s="21">
        <v>0.51</v>
      </c>
      <c r="G799" s="20"/>
      <c r="H799" s="19">
        <f>E799/0.03995</f>
        <v>12.76595744680851</v>
      </c>
      <c r="I799" s="32">
        <f>J799/100*4</f>
        <v>1.4</v>
      </c>
      <c r="J799" s="17">
        <v>35</v>
      </c>
      <c r="K799" s="16">
        <f>IF(J799&gt;1,J799-H799-I799,0)</f>
        <v>20.834042553191491</v>
      </c>
      <c r="L799" s="15">
        <v>42420</v>
      </c>
      <c r="M799" s="14"/>
      <c r="N799" s="29">
        <v>42993</v>
      </c>
      <c r="O799" s="12">
        <v>42995</v>
      </c>
      <c r="P799" s="11" t="s">
        <v>2003</v>
      </c>
      <c r="Q799" s="10" t="s">
        <v>2002</v>
      </c>
      <c r="R799" s="10" t="s">
        <v>2001</v>
      </c>
      <c r="S799" s="10" t="s">
        <v>65</v>
      </c>
      <c r="T799" s="10"/>
      <c r="U799" s="9">
        <v>6909432624</v>
      </c>
      <c r="V799" s="8"/>
      <c r="W799" s="7">
        <v>1140</v>
      </c>
      <c r="X799" s="4"/>
      <c r="Y799" s="6">
        <v>50</v>
      </c>
      <c r="Z799" s="5">
        <f>IF(Y799&gt;0,Y799-J799,".")</f>
        <v>15</v>
      </c>
      <c r="AA799" s="4">
        <f>IF(J799=0,H799,0)</f>
        <v>0</v>
      </c>
      <c r="AB799" s="4">
        <f>IF(L799=0,H799,0)</f>
        <v>0</v>
      </c>
      <c r="AC799" s="4"/>
      <c r="AD799" s="3"/>
      <c r="AE799" s="2" t="str">
        <f ca="1">IF(AND(N799&gt;1,(N799+$AE$3+O799)&lt;$B$3),$B$3-N799+1111111,".")</f>
        <v>.</v>
      </c>
      <c r="AF799" s="1" t="str">
        <f>IF(A799&gt;1,"Y","N")</f>
        <v>Y</v>
      </c>
      <c r="AG799" s="1" t="str">
        <f>IF(L799&gt;1,"Y","N")</f>
        <v>Y</v>
      </c>
      <c r="AH799" s="1" t="str">
        <f>IF(N799&gt;1,"Y","N")</f>
        <v>Y</v>
      </c>
      <c r="AI799" s="1" t="str">
        <f>IF(O799&gt;1,"Y","N")</f>
        <v>Y</v>
      </c>
      <c r="AJ799" s="1" t="str">
        <f>CONCATENATE(AF799,AG799,D799,AH799,AI799)</f>
        <v>YYx254xYY</v>
      </c>
    </row>
    <row r="800" spans="1:36" s="1" customFormat="1" x14ac:dyDescent="0.25">
      <c r="A800" s="31">
        <v>42765</v>
      </c>
      <c r="B800" s="24"/>
      <c r="C800" s="23" t="s">
        <v>335</v>
      </c>
      <c r="D800" s="22" t="s">
        <v>334</v>
      </c>
      <c r="E800" s="21">
        <v>0.14000000000000001</v>
      </c>
      <c r="G800" s="20"/>
      <c r="H800" s="19">
        <f>E800/0.03878</f>
        <v>3.6101083032490977</v>
      </c>
      <c r="I800" s="18">
        <f>J800/100*4</f>
        <v>1.32</v>
      </c>
      <c r="J800" s="17">
        <v>33</v>
      </c>
      <c r="K800" s="16">
        <f>IF(J800&gt;1,J800-H800-I800,0)</f>
        <v>28.069891696750901</v>
      </c>
      <c r="L800" s="15">
        <v>42797</v>
      </c>
      <c r="M800" s="14"/>
      <c r="N800" s="29">
        <v>42995</v>
      </c>
      <c r="O800" s="12">
        <v>42996</v>
      </c>
      <c r="P800" s="11" t="s">
        <v>1959</v>
      </c>
      <c r="Q800" s="10" t="s">
        <v>1958</v>
      </c>
      <c r="R800" s="10" t="s">
        <v>1957</v>
      </c>
      <c r="S800" s="10" t="s">
        <v>1956</v>
      </c>
      <c r="T800" s="10"/>
      <c r="U800" s="9">
        <v>6912475921</v>
      </c>
      <c r="V800" s="8"/>
      <c r="W800" s="7">
        <v>1150</v>
      </c>
      <c r="X800" s="4"/>
      <c r="Y800" s="6">
        <v>50</v>
      </c>
      <c r="Z800" s="5">
        <f>IF(Y800&gt;0,Y800-J800,".")</f>
        <v>17</v>
      </c>
      <c r="AA800" s="4">
        <f>IF(J800=0,H800,0)</f>
        <v>0</v>
      </c>
      <c r="AB800" s="4">
        <f>IF(L800=0,H800,0)</f>
        <v>0</v>
      </c>
      <c r="AC800" s="4"/>
      <c r="AD800" s="3"/>
      <c r="AE800" s="2" t="str">
        <f ca="1">IF(AND(N800&gt;1,(N800+$AE$3+O800)&lt;$B$3),$B$3-N800+1111111,".")</f>
        <v>.</v>
      </c>
      <c r="AF800" s="1" t="str">
        <f>IF(A800&gt;1,"Y","N")</f>
        <v>Y</v>
      </c>
      <c r="AG800" s="1" t="str">
        <f>IF(L800&gt;1,"Y","N")</f>
        <v>Y</v>
      </c>
      <c r="AH800" s="1" t="str">
        <f>IF(N800&gt;1,"Y","N")</f>
        <v>Y</v>
      </c>
      <c r="AI800" s="1" t="str">
        <f>IF(O800&gt;1,"Y","N")</f>
        <v>Y</v>
      </c>
      <c r="AJ800" s="1" t="str">
        <f>CONCATENATE(AF800,AG800,D800,AH800,AI800)</f>
        <v>YYx149xYY</v>
      </c>
    </row>
    <row r="801" spans="1:50" s="1" customFormat="1" x14ac:dyDescent="0.25">
      <c r="A801" s="31">
        <v>42765</v>
      </c>
      <c r="B801" s="24"/>
      <c r="C801" s="23" t="s">
        <v>335</v>
      </c>
      <c r="D801" s="22" t="s">
        <v>334</v>
      </c>
      <c r="E801" s="21">
        <v>0.14000000000000001</v>
      </c>
      <c r="G801" s="20"/>
      <c r="H801" s="19">
        <f>E801/0.03878</f>
        <v>3.6101083032490977</v>
      </c>
      <c r="I801" s="18">
        <f>J801/100*4</f>
        <v>1.32</v>
      </c>
      <c r="J801" s="17">
        <v>33</v>
      </c>
      <c r="K801" s="16">
        <f>IF(J801&gt;1,J801-H801-I801,0)</f>
        <v>28.069891696750901</v>
      </c>
      <c r="L801" s="15">
        <v>42797</v>
      </c>
      <c r="M801" s="14"/>
      <c r="N801" s="29">
        <v>43012</v>
      </c>
      <c r="O801" s="12">
        <v>43012</v>
      </c>
      <c r="P801" s="11" t="s">
        <v>1683</v>
      </c>
      <c r="Q801" s="10" t="s">
        <v>1682</v>
      </c>
      <c r="R801" s="10" t="s">
        <v>1681</v>
      </c>
      <c r="S801" s="10" t="s">
        <v>1680</v>
      </c>
      <c r="T801" s="10"/>
      <c r="U801" s="9">
        <v>6912475921</v>
      </c>
      <c r="V801" s="8"/>
      <c r="W801" s="7">
        <v>1201</v>
      </c>
      <c r="X801" s="4"/>
      <c r="Y801" s="6">
        <v>50</v>
      </c>
      <c r="Z801" s="5">
        <f>IF(Y801&gt;0,Y801-J801,".")</f>
        <v>17</v>
      </c>
      <c r="AA801" s="4">
        <f>IF(J801=0,H801,0)</f>
        <v>0</v>
      </c>
      <c r="AB801" s="4">
        <f>IF(L801=0,H801,0)</f>
        <v>0</v>
      </c>
      <c r="AC801" s="4"/>
      <c r="AD801" s="3"/>
      <c r="AE801" s="2" t="str">
        <f ca="1">IF(AND(N801&gt;1,(N801+$AE$3+O801)&lt;$B$3),$B$3-N801+1111111,".")</f>
        <v>.</v>
      </c>
      <c r="AF801" s="1" t="str">
        <f>IF(A801&gt;1,"Y","N")</f>
        <v>Y</v>
      </c>
      <c r="AG801" s="1" t="str">
        <f>IF(L801&gt;1,"Y","N")</f>
        <v>Y</v>
      </c>
      <c r="AH801" s="1" t="str">
        <f>IF(N801&gt;1,"Y","N")</f>
        <v>Y</v>
      </c>
      <c r="AI801" s="1" t="str">
        <f>IF(O801&gt;1,"Y","N")</f>
        <v>Y</v>
      </c>
      <c r="AJ801" s="1" t="str">
        <f>CONCATENATE(AF801,AG801,D801,AH801,AI801)</f>
        <v>YYx149xYY</v>
      </c>
    </row>
    <row r="802" spans="1:50" s="1" customFormat="1" x14ac:dyDescent="0.25">
      <c r="A802" s="31">
        <v>42765</v>
      </c>
      <c r="B802" s="24"/>
      <c r="C802" s="23" t="s">
        <v>335</v>
      </c>
      <c r="D802" s="22" t="s">
        <v>334</v>
      </c>
      <c r="E802" s="21">
        <v>0.14000000000000001</v>
      </c>
      <c r="G802" s="20"/>
      <c r="H802" s="19">
        <f>E802/0.03878</f>
        <v>3.6101083032490977</v>
      </c>
      <c r="I802" s="18">
        <f>J802/100*4</f>
        <v>1.32</v>
      </c>
      <c r="J802" s="17">
        <v>33</v>
      </c>
      <c r="K802" s="16">
        <f>IF(J802&gt;1,J802-H802-I802,0)</f>
        <v>28.069891696750901</v>
      </c>
      <c r="L802" s="15">
        <v>42797</v>
      </c>
      <c r="M802" s="14"/>
      <c r="N802" s="29">
        <v>43017</v>
      </c>
      <c r="O802" s="12">
        <v>43017</v>
      </c>
      <c r="P802" s="11" t="s">
        <v>1620</v>
      </c>
      <c r="Q802" s="10" t="s">
        <v>1619</v>
      </c>
      <c r="R802" s="10" t="s">
        <v>1618</v>
      </c>
      <c r="S802" s="10" t="s">
        <v>1617</v>
      </c>
      <c r="T802" s="10"/>
      <c r="U802" s="9">
        <v>6912475921</v>
      </c>
      <c r="V802" s="8"/>
      <c r="W802" s="7">
        <v>1219</v>
      </c>
      <c r="X802" s="4"/>
      <c r="Y802" s="6">
        <v>50</v>
      </c>
      <c r="Z802" s="5">
        <f>IF(Y802&gt;0,Y802-J802,".")</f>
        <v>17</v>
      </c>
      <c r="AA802" s="4">
        <f>IF(J802=0,H802,0)</f>
        <v>0</v>
      </c>
      <c r="AB802" s="4">
        <f>IF(L802=0,H802,0)</f>
        <v>0</v>
      </c>
      <c r="AC802" s="4"/>
      <c r="AD802" s="3"/>
      <c r="AE802" s="2" t="str">
        <f ca="1">IF(AND(N802&gt;1,(N802+$AE$3+O802)&lt;$B$3),$B$3-N802+1111111,".")</f>
        <v>.</v>
      </c>
      <c r="AF802" s="1" t="str">
        <f>IF(A802&gt;1,"Y","N")</f>
        <v>Y</v>
      </c>
      <c r="AG802" s="1" t="str">
        <f>IF(L802&gt;1,"Y","N")</f>
        <v>Y</v>
      </c>
      <c r="AH802" s="1" t="str">
        <f>IF(N802&gt;1,"Y","N")</f>
        <v>Y</v>
      </c>
      <c r="AI802" s="1" t="str">
        <f>IF(O802&gt;1,"Y","N")</f>
        <v>Y</v>
      </c>
      <c r="AJ802" s="1" t="str">
        <f>CONCATENATE(AF802,AG802,D802,AH802,AI802)</f>
        <v>YYx149xYY</v>
      </c>
    </row>
    <row r="803" spans="1:50" s="1" customFormat="1" x14ac:dyDescent="0.25">
      <c r="A803" s="31">
        <v>42765</v>
      </c>
      <c r="B803" s="24"/>
      <c r="C803" s="23" t="s">
        <v>335</v>
      </c>
      <c r="D803" s="22" t="s">
        <v>334</v>
      </c>
      <c r="E803" s="21">
        <v>0.14000000000000001</v>
      </c>
      <c r="G803" s="20"/>
      <c r="H803" s="19">
        <f>E803/0.03878</f>
        <v>3.6101083032490977</v>
      </c>
      <c r="I803" s="18">
        <f>J803/100*4</f>
        <v>1.32</v>
      </c>
      <c r="J803" s="17">
        <v>33</v>
      </c>
      <c r="K803" s="16">
        <f>IF(J803&gt;1,J803-H803-I803,0)</f>
        <v>28.069891696750901</v>
      </c>
      <c r="L803" s="15">
        <v>42797</v>
      </c>
      <c r="M803" s="14"/>
      <c r="N803" s="29">
        <v>43058</v>
      </c>
      <c r="O803" s="12">
        <v>43058</v>
      </c>
      <c r="P803" s="11" t="s">
        <v>953</v>
      </c>
      <c r="Q803" s="10" t="s">
        <v>952</v>
      </c>
      <c r="R803" s="10" t="s">
        <v>951</v>
      </c>
      <c r="S803" s="10" t="s">
        <v>950</v>
      </c>
      <c r="T803" s="10"/>
      <c r="U803" s="9">
        <v>6916037493</v>
      </c>
      <c r="V803" s="8"/>
      <c r="W803" s="7">
        <v>1350</v>
      </c>
      <c r="X803" s="4"/>
      <c r="Y803" s="6">
        <v>50</v>
      </c>
      <c r="Z803" s="5">
        <f>IF(Y803&gt;0,Y803-J803,".")</f>
        <v>17</v>
      </c>
      <c r="AA803" s="4">
        <f>IF(J803=0,H803,0)</f>
        <v>0</v>
      </c>
      <c r="AB803" s="4">
        <f>IF(L803=0,H803,0)</f>
        <v>0</v>
      </c>
      <c r="AC803" s="4"/>
      <c r="AD803" s="3"/>
      <c r="AE803" s="2" t="str">
        <f ca="1">IF(AND(N803&gt;1,(N803+$AE$3+O803)&lt;$B$3),$B$3-N803+1111111,".")</f>
        <v>.</v>
      </c>
      <c r="AF803" s="1" t="str">
        <f>IF(A803&gt;1,"Y","N")</f>
        <v>Y</v>
      </c>
      <c r="AG803" s="1" t="str">
        <f>IF(L803&gt;1,"Y","N")</f>
        <v>Y</v>
      </c>
      <c r="AH803" s="1" t="str">
        <f>IF(N803&gt;1,"Y","N")</f>
        <v>Y</v>
      </c>
      <c r="AI803" s="1" t="str">
        <f>IF(O803&gt;1,"Y","N")</f>
        <v>Y</v>
      </c>
      <c r="AJ803" s="1" t="str">
        <f>CONCATENATE(AF803,AG803,D803,AH803,AI803)</f>
        <v>YYx149xYY</v>
      </c>
    </row>
    <row r="804" spans="1:50" s="1" customFormat="1" x14ac:dyDescent="0.25">
      <c r="A804" s="31">
        <v>42765</v>
      </c>
      <c r="B804" s="24"/>
      <c r="C804" s="23" t="s">
        <v>335</v>
      </c>
      <c r="D804" s="22" t="s">
        <v>334</v>
      </c>
      <c r="E804" s="21">
        <v>0.14000000000000001</v>
      </c>
      <c r="G804" s="20"/>
      <c r="H804" s="19">
        <f>E804/0.03878</f>
        <v>3.6101083032490977</v>
      </c>
      <c r="I804" s="18">
        <f>J804/100*4</f>
        <v>1.32</v>
      </c>
      <c r="J804" s="17">
        <v>33</v>
      </c>
      <c r="K804" s="16">
        <f>IF(J804&gt;1,J804-H804-I804,0)</f>
        <v>28.069891696750901</v>
      </c>
      <c r="L804" s="15">
        <v>42797</v>
      </c>
      <c r="M804" s="14"/>
      <c r="N804" s="29">
        <v>43078</v>
      </c>
      <c r="O804" s="12">
        <v>43079</v>
      </c>
      <c r="P804" s="11" t="s">
        <v>468</v>
      </c>
      <c r="Q804" s="10" t="s">
        <v>467</v>
      </c>
      <c r="R804" s="10" t="s">
        <v>466</v>
      </c>
      <c r="S804" s="10" t="s">
        <v>465</v>
      </c>
      <c r="T804" s="10"/>
      <c r="U804" s="9">
        <v>6916037493</v>
      </c>
      <c r="V804" s="8"/>
      <c r="W804" s="7">
        <v>1441</v>
      </c>
      <c r="X804" s="4"/>
      <c r="Y804" s="6">
        <v>50</v>
      </c>
      <c r="Z804" s="5">
        <f>IF(Y804&gt;0,Y804-J804,".")</f>
        <v>17</v>
      </c>
      <c r="AA804" s="4">
        <f>IF(J804=0,H804,0)</f>
        <v>0</v>
      </c>
      <c r="AB804" s="4">
        <f>IF(L804=0,H804,0)</f>
        <v>0</v>
      </c>
      <c r="AC804" s="4"/>
      <c r="AD804" s="3"/>
      <c r="AE804" s="2" t="str">
        <f ca="1">IF(AND(N804&gt;1,(N804+$AE$3+O804)&lt;$B$3),$B$3-N804+1111111,".")</f>
        <v>.</v>
      </c>
      <c r="AF804" s="1" t="str">
        <f>IF(A804&gt;1,"Y","N")</f>
        <v>Y</v>
      </c>
      <c r="AG804" s="1" t="str">
        <f>IF(L804&gt;1,"Y","N")</f>
        <v>Y</v>
      </c>
      <c r="AH804" s="1" t="str">
        <f>IF(N804&gt;1,"Y","N")</f>
        <v>Y</v>
      </c>
      <c r="AI804" s="1" t="str">
        <f>IF(O804&gt;1,"Y","N")</f>
        <v>Y</v>
      </c>
      <c r="AJ804" s="1" t="str">
        <f>CONCATENATE(AF804,AG804,D804,AH804,AI804)</f>
        <v>YYx149xYY</v>
      </c>
    </row>
    <row r="805" spans="1:50" s="1" customFormat="1" x14ac:dyDescent="0.25">
      <c r="A805" s="31">
        <v>42381</v>
      </c>
      <c r="B805" s="24"/>
      <c r="C805" s="23" t="s">
        <v>1175</v>
      </c>
      <c r="D805" s="22" t="s">
        <v>1174</v>
      </c>
      <c r="E805" s="21">
        <v>0.51800000000000002</v>
      </c>
      <c r="G805" s="20"/>
      <c r="H805" s="19">
        <f>E805/0.040263</f>
        <v>12.865409929712143</v>
      </c>
      <c r="I805" s="32">
        <f>J805/100*4</f>
        <v>1.44</v>
      </c>
      <c r="J805" s="17">
        <v>36</v>
      </c>
      <c r="K805" s="16">
        <f>IF(J805&gt;1,J805-H805-I805,0)</f>
        <v>21.694590070287855</v>
      </c>
      <c r="L805" s="15">
        <v>42419</v>
      </c>
      <c r="M805" s="14"/>
      <c r="N805" s="29">
        <v>42735</v>
      </c>
      <c r="O805" s="12">
        <v>42737</v>
      </c>
      <c r="P805" s="11" t="s">
        <v>7033</v>
      </c>
      <c r="Q805" s="10" t="s">
        <v>7032</v>
      </c>
      <c r="R805" s="10" t="s">
        <v>7031</v>
      </c>
      <c r="S805" s="10" t="s">
        <v>7030</v>
      </c>
      <c r="T805" s="10"/>
      <c r="U805" s="9">
        <v>6663620799</v>
      </c>
      <c r="V805" s="8"/>
      <c r="W805" s="7">
        <v>11</v>
      </c>
      <c r="X805" s="4"/>
      <c r="Y805" s="6">
        <v>51</v>
      </c>
      <c r="Z805" s="5">
        <f>IF(Y805&gt;0,Y805-J805,".")</f>
        <v>15</v>
      </c>
      <c r="AA805" s="4">
        <f>IF(J805=0,H805,0)</f>
        <v>0</v>
      </c>
      <c r="AB805" s="4">
        <f>IF(L805=0,H805,0)</f>
        <v>0</v>
      </c>
      <c r="AC805" s="4"/>
      <c r="AD805" s="3"/>
      <c r="AE805" s="2" t="str">
        <f ca="1">IF(AND(N805&gt;1,(N805+$AE$3+O805)&lt;$B$3),$B$3-N805+1111111,".")</f>
        <v>.</v>
      </c>
      <c r="AF805" s="1" t="str">
        <f>IF(A805&gt;1,"Y","N")</f>
        <v>Y</v>
      </c>
      <c r="AG805" s="1" t="str">
        <f>IF(L805&gt;1,"Y","N")</f>
        <v>Y</v>
      </c>
      <c r="AH805" s="1" t="str">
        <f>IF(N805&gt;1,"Y","N")</f>
        <v>Y</v>
      </c>
      <c r="AI805" s="1" t="str">
        <f>IF(O805&gt;1,"Y","N")</f>
        <v>Y</v>
      </c>
      <c r="AJ805" s="1" t="str">
        <f>CONCATENATE(AF805,AG805,D805,AH805,AI805)</f>
        <v>YYx242xYY</v>
      </c>
    </row>
    <row r="806" spans="1:50" s="1" customFormat="1" x14ac:dyDescent="0.25">
      <c r="A806" s="31">
        <v>42410</v>
      </c>
      <c r="B806" s="24"/>
      <c r="C806" s="23" t="s">
        <v>2368</v>
      </c>
      <c r="D806" s="22" t="s">
        <v>2367</v>
      </c>
      <c r="E806" s="21">
        <v>0.88</v>
      </c>
      <c r="G806" s="20"/>
      <c r="H806" s="19">
        <f>E806/0.04011</f>
        <v>21.939665918723509</v>
      </c>
      <c r="I806" s="32">
        <f>J806/100*4</f>
        <v>1.4</v>
      </c>
      <c r="J806" s="17">
        <v>35</v>
      </c>
      <c r="K806" s="16">
        <f>IF(J806&gt;1,J806-H806-I806,0)</f>
        <v>11.66033408127649</v>
      </c>
      <c r="L806" s="15">
        <v>42435</v>
      </c>
      <c r="M806" s="14"/>
      <c r="N806" s="29">
        <v>42751</v>
      </c>
      <c r="O806" s="12">
        <v>42751</v>
      </c>
      <c r="P806" s="11" t="s">
        <v>6582</v>
      </c>
      <c r="Q806" s="10" t="s">
        <v>6584</v>
      </c>
      <c r="R806" s="10" t="s">
        <v>6583</v>
      </c>
      <c r="S806" s="10" t="s">
        <v>2576</v>
      </c>
      <c r="T806" s="10"/>
      <c r="U806" s="9">
        <v>6676829466</v>
      </c>
      <c r="V806" s="8"/>
      <c r="W806" s="7">
        <v>108</v>
      </c>
      <c r="X806" s="4"/>
      <c r="Y806" s="6">
        <v>51</v>
      </c>
      <c r="Z806" s="5">
        <f>IF(Y806&gt;0,Y806-J806,".")</f>
        <v>16</v>
      </c>
      <c r="AA806" s="4">
        <f>IF(J806=0,H806,0)</f>
        <v>0</v>
      </c>
      <c r="AB806" s="4">
        <f>IF(L806=0,H806,0)</f>
        <v>0</v>
      </c>
      <c r="AC806" s="4"/>
      <c r="AD806" s="3"/>
      <c r="AE806" s="2" t="str">
        <f ca="1">IF(AND(N806&gt;1,(N806+$AE$3+O806)&lt;$B$3),$B$3-N806+1111111,".")</f>
        <v>.</v>
      </c>
      <c r="AF806" s="1" t="str">
        <f>IF(A806&gt;1,"Y","N")</f>
        <v>Y</v>
      </c>
      <c r="AG806" s="1" t="str">
        <f>IF(L806&gt;1,"Y","N")</f>
        <v>Y</v>
      </c>
      <c r="AH806" s="1" t="str">
        <f>IF(N806&gt;1,"Y","N")</f>
        <v>Y</v>
      </c>
      <c r="AI806" s="1" t="str">
        <f>IF(O806&gt;1,"Y","N")</f>
        <v>Y</v>
      </c>
      <c r="AJ806" s="1" t="str">
        <f>CONCATENATE(AF806,AG806,D806,AH806,AI806)</f>
        <v>YYx252xYY</v>
      </c>
      <c r="AU806"/>
      <c r="AV806"/>
      <c r="AW806"/>
      <c r="AX806"/>
    </row>
    <row r="807" spans="1:50" s="1" customFormat="1" x14ac:dyDescent="0.25">
      <c r="A807" s="31">
        <v>42649</v>
      </c>
      <c r="B807" s="24"/>
      <c r="C807" s="23" t="s">
        <v>571</v>
      </c>
      <c r="D807" s="22" t="s">
        <v>570</v>
      </c>
      <c r="E807" s="21">
        <v>0.49</v>
      </c>
      <c r="G807" s="20"/>
      <c r="H807" s="19">
        <f>E807/0.0404</f>
        <v>12.12871287128713</v>
      </c>
      <c r="I807" s="18">
        <f>J807/100*4</f>
        <v>1.44</v>
      </c>
      <c r="J807" s="17">
        <v>36</v>
      </c>
      <c r="K807" s="16">
        <f>IF(J807&gt;1,J807-H807-I807,0)</f>
        <v>22.431287128712871</v>
      </c>
      <c r="L807" s="15">
        <v>42681</v>
      </c>
      <c r="M807" s="14"/>
      <c r="N807" s="29">
        <v>42760</v>
      </c>
      <c r="O807" s="12">
        <v>42760</v>
      </c>
      <c r="P807" s="11" t="s">
        <v>6399</v>
      </c>
      <c r="Q807" s="10" t="s">
        <v>6398</v>
      </c>
      <c r="R807" s="10" t="s">
        <v>6397</v>
      </c>
      <c r="S807" s="10" t="s">
        <v>3504</v>
      </c>
      <c r="T807" s="10"/>
      <c r="U807" s="9">
        <v>6692577186</v>
      </c>
      <c r="V807" s="8"/>
      <c r="W807" s="7">
        <v>157</v>
      </c>
      <c r="X807" s="4"/>
      <c r="Y807" s="6">
        <v>51</v>
      </c>
      <c r="Z807" s="5">
        <f>IF(Y807&gt;0,Y807-J807,".")</f>
        <v>15</v>
      </c>
      <c r="AA807" s="4">
        <f>IF(J807=0,H807,0)</f>
        <v>0</v>
      </c>
      <c r="AB807" s="4">
        <f>IF(L807=0,H807,0)</f>
        <v>0</v>
      </c>
      <c r="AC807" s="4"/>
      <c r="AD807" s="3"/>
      <c r="AE807" s="2" t="str">
        <f ca="1">IF(AND(N807&gt;1,(N807+$AE$3+O807)&lt;$B$3),$B$3-N807+1111111,".")</f>
        <v>.</v>
      </c>
      <c r="AF807" s="1" t="str">
        <f>IF(A807&gt;1,"Y","N")</f>
        <v>Y</v>
      </c>
      <c r="AG807" s="1" t="str">
        <f>IF(L807&gt;1,"Y","N")</f>
        <v>Y</v>
      </c>
      <c r="AH807" s="1" t="str">
        <f>IF(N807&gt;1,"Y","N")</f>
        <v>Y</v>
      </c>
      <c r="AI807" s="1" t="str">
        <f>IF(O807&gt;1,"Y","N")</f>
        <v>Y</v>
      </c>
      <c r="AJ807" s="1" t="str">
        <f>CONCATENATE(AF807,AG807,D807,AH807,AI807)</f>
        <v>YYx535xYY</v>
      </c>
    </row>
    <row r="808" spans="1:50" s="1" customFormat="1" x14ac:dyDescent="0.25">
      <c r="A808" s="28">
        <v>41774</v>
      </c>
      <c r="B808" s="27" t="s">
        <v>6307</v>
      </c>
      <c r="C808" s="23" t="s">
        <v>6306</v>
      </c>
      <c r="D808" s="22" t="s">
        <v>2647</v>
      </c>
      <c r="E808" s="21">
        <v>0.69599999999999995</v>
      </c>
      <c r="G808" s="20"/>
      <c r="H808" s="19">
        <f>E808/0.0477991</f>
        <v>14.560943616093191</v>
      </c>
      <c r="I808" s="18">
        <f>J808/100*4</f>
        <v>1.32</v>
      </c>
      <c r="J808" s="17">
        <v>33</v>
      </c>
      <c r="K808" s="16">
        <f>IF(J808&gt;1,J808-H808-I808,0)</f>
        <v>17.119056383906809</v>
      </c>
      <c r="L808" s="15">
        <v>41803</v>
      </c>
      <c r="M808" s="14"/>
      <c r="N808" s="29">
        <v>42765</v>
      </c>
      <c r="O808" s="12">
        <v>42765</v>
      </c>
      <c r="P808" s="11" t="s">
        <v>6301</v>
      </c>
      <c r="Q808" s="10" t="s">
        <v>6310</v>
      </c>
      <c r="R808" s="10" t="s">
        <v>6309</v>
      </c>
      <c r="S808" s="10" t="s">
        <v>6308</v>
      </c>
      <c r="T808" s="10"/>
      <c r="U808" s="9">
        <v>6698953745</v>
      </c>
      <c r="V808" s="8"/>
      <c r="W808" s="7">
        <v>183</v>
      </c>
      <c r="X808" s="4"/>
      <c r="Y808" s="6">
        <v>51</v>
      </c>
      <c r="Z808" s="5">
        <f>IF(Y808&gt;0,Y808-J808,".")</f>
        <v>18</v>
      </c>
      <c r="AA808" s="4">
        <f>IF(J808=0,H808,0)</f>
        <v>0</v>
      </c>
      <c r="AB808" s="4">
        <f>IF(L808=0,H808,0)</f>
        <v>0</v>
      </c>
      <c r="AC808" s="4"/>
      <c r="AD808" s="3"/>
      <c r="AE808" s="2" t="str">
        <f ca="1">IF(AND(N808&gt;1,(N808+$AE$3+O808)&lt;$B$3),$B$3-N808+1111111,".")</f>
        <v>.</v>
      </c>
      <c r="AF808" s="1" t="str">
        <f>IF(A808&gt;1,"Y","N")</f>
        <v>Y</v>
      </c>
      <c r="AG808" s="1" t="str">
        <f>IF(L808&gt;1,"Y","N")</f>
        <v>Y</v>
      </c>
      <c r="AH808" s="1" t="str">
        <f>IF(N808&gt;1,"Y","N")</f>
        <v>Y</v>
      </c>
      <c r="AI808" s="1" t="str">
        <f>IF(O808&gt;1,"Y","N")</f>
        <v>Y</v>
      </c>
      <c r="AJ808" s="1" t="str">
        <f>CONCATENATE(AF808,AG808,D808,AH808,AI808)</f>
        <v>YYx175xYY</v>
      </c>
    </row>
    <row r="809" spans="1:50" s="1" customFormat="1" x14ac:dyDescent="0.25">
      <c r="A809" s="31">
        <v>42596</v>
      </c>
      <c r="B809" s="24"/>
      <c r="C809" s="23" t="s">
        <v>1175</v>
      </c>
      <c r="D809" s="22" t="s">
        <v>1174</v>
      </c>
      <c r="E809" s="21">
        <v>0.52800000000000002</v>
      </c>
      <c r="G809" s="20"/>
      <c r="H809" s="19">
        <f>E809/0.04046</f>
        <v>13.049925852694019</v>
      </c>
      <c r="I809" s="18">
        <f>J809/100*4</f>
        <v>1.44</v>
      </c>
      <c r="J809" s="17">
        <v>36</v>
      </c>
      <c r="K809" s="16">
        <f>IF(J809&gt;1,J809-H809-I809,0)</f>
        <v>21.510074147305982</v>
      </c>
      <c r="L809" s="15">
        <v>42636</v>
      </c>
      <c r="M809" s="14"/>
      <c r="N809" s="29">
        <v>42778</v>
      </c>
      <c r="O809" s="12">
        <v>42778</v>
      </c>
      <c r="P809" s="11" t="s">
        <v>6014</v>
      </c>
      <c r="Q809" s="10" t="s">
        <v>6013</v>
      </c>
      <c r="R809" s="10" t="s">
        <v>6012</v>
      </c>
      <c r="S809" s="10" t="s">
        <v>6011</v>
      </c>
      <c r="T809" s="10"/>
      <c r="U809" s="9">
        <v>6714529753</v>
      </c>
      <c r="V809" s="8"/>
      <c r="W809" s="7">
        <v>248</v>
      </c>
      <c r="X809" s="4"/>
      <c r="Y809" s="6">
        <v>51</v>
      </c>
      <c r="Z809" s="5">
        <f>IF(Y809&gt;0,Y809-J809,".")</f>
        <v>15</v>
      </c>
      <c r="AA809" s="4">
        <f>IF(J809=0,H809,0)</f>
        <v>0</v>
      </c>
      <c r="AB809" s="4">
        <f>IF(L809=0,H809,0)</f>
        <v>0</v>
      </c>
      <c r="AC809" s="4"/>
      <c r="AD809" s="3"/>
      <c r="AE809" s="2" t="str">
        <f ca="1">IF(AND(N809&gt;1,(N809+$AE$3+O809)&lt;$B$3),$B$3-N809+1111111,".")</f>
        <v>.</v>
      </c>
      <c r="AF809" s="1" t="str">
        <f>IF(A809&gt;1,"Y","N")</f>
        <v>Y</v>
      </c>
      <c r="AG809" s="1" t="str">
        <f>IF(L809&gt;1,"Y","N")</f>
        <v>Y</v>
      </c>
      <c r="AH809" s="1" t="str">
        <f>IF(N809&gt;1,"Y","N")</f>
        <v>Y</v>
      </c>
      <c r="AI809" s="1" t="str">
        <f>IF(O809&gt;1,"Y","N")</f>
        <v>Y</v>
      </c>
      <c r="AJ809" s="1" t="str">
        <f>CONCATENATE(AF809,AG809,D809,AH809,AI809)</f>
        <v>YYx242xYY</v>
      </c>
    </row>
    <row r="810" spans="1:50" s="1" customFormat="1" x14ac:dyDescent="0.25">
      <c r="A810" s="31">
        <v>42665</v>
      </c>
      <c r="B810" s="24"/>
      <c r="C810" s="23" t="s">
        <v>335</v>
      </c>
      <c r="D810" s="22" t="s">
        <v>334</v>
      </c>
      <c r="E810" s="21">
        <v>0.16</v>
      </c>
      <c r="G810" s="20"/>
      <c r="H810" s="19">
        <f>E810/0.03988</f>
        <v>4.0120361083249749</v>
      </c>
      <c r="I810" s="18">
        <f>J810/100*4</f>
        <v>1.32</v>
      </c>
      <c r="J810" s="17">
        <v>33</v>
      </c>
      <c r="K810" s="16">
        <f>IF(J810&gt;1,J810-H810-I810,0)</f>
        <v>27.667963891675026</v>
      </c>
      <c r="L810" s="15">
        <v>42685</v>
      </c>
      <c r="M810" s="14"/>
      <c r="N810" s="29">
        <v>42819</v>
      </c>
      <c r="O810" s="12">
        <v>42820</v>
      </c>
      <c r="P810" s="11" t="s">
        <v>4994</v>
      </c>
      <c r="Q810" s="10" t="s">
        <v>4996</v>
      </c>
      <c r="R810" s="10" t="s">
        <v>4995</v>
      </c>
      <c r="S810" s="10" t="s">
        <v>1269</v>
      </c>
      <c r="T810" s="10"/>
      <c r="U810" s="9">
        <v>6762723760</v>
      </c>
      <c r="V810" s="8"/>
      <c r="W810" s="7">
        <v>483</v>
      </c>
      <c r="X810" s="4"/>
      <c r="Y810" s="6">
        <v>51</v>
      </c>
      <c r="Z810" s="5">
        <f>IF(Y810&gt;0,Y810-J810,".")</f>
        <v>18</v>
      </c>
      <c r="AA810" s="4">
        <f>IF(J810=0,H810,0)</f>
        <v>0</v>
      </c>
      <c r="AB810" s="4">
        <f>IF(L810=0,H810,0)</f>
        <v>0</v>
      </c>
      <c r="AC810" s="4"/>
      <c r="AD810" s="3"/>
      <c r="AE810" s="2" t="str">
        <f ca="1">IF(AND(N810&gt;1,(N810+$AE$3+O810)&lt;$B$3),$B$3-N810+1111111,".")</f>
        <v>.</v>
      </c>
      <c r="AF810" s="1" t="str">
        <f>IF(A810&gt;1,"Y","N")</f>
        <v>Y</v>
      </c>
      <c r="AG810" s="1" t="str">
        <f>IF(L810&gt;1,"Y","N")</f>
        <v>Y</v>
      </c>
      <c r="AH810" s="1" t="str">
        <f>IF(N810&gt;1,"Y","N")</f>
        <v>Y</v>
      </c>
      <c r="AI810" s="1" t="str">
        <f>IF(O810&gt;1,"Y","N")</f>
        <v>Y</v>
      </c>
      <c r="AJ810" s="1" t="str">
        <f>CONCATENATE(AF810,AG810,D810,AH810,AI810)</f>
        <v>YYx149xYY</v>
      </c>
    </row>
    <row r="811" spans="1:50" s="1" customFormat="1" x14ac:dyDescent="0.25">
      <c r="A811" s="31">
        <v>42410</v>
      </c>
      <c r="B811" s="24"/>
      <c r="C811" s="23" t="s">
        <v>2368</v>
      </c>
      <c r="D811" s="22" t="s">
        <v>2367</v>
      </c>
      <c r="E811" s="21">
        <v>0.88</v>
      </c>
      <c r="G811" s="20"/>
      <c r="H811" s="19">
        <f>E811/0.04011</f>
        <v>21.939665918723509</v>
      </c>
      <c r="I811" s="32">
        <f>J811/100*4</f>
        <v>1.4</v>
      </c>
      <c r="J811" s="17">
        <v>35</v>
      </c>
      <c r="K811" s="16">
        <f>IF(J811&gt;1,J811-H811-I811,0)</f>
        <v>11.66033408127649</v>
      </c>
      <c r="L811" s="15">
        <v>42435</v>
      </c>
      <c r="M811" s="14"/>
      <c r="N811" s="29">
        <v>42825</v>
      </c>
      <c r="O811" s="12">
        <v>42828</v>
      </c>
      <c r="P811" s="11" t="s">
        <v>4876</v>
      </c>
      <c r="Q811" s="10" t="s">
        <v>4879</v>
      </c>
      <c r="R811" s="10" t="s">
        <v>4878</v>
      </c>
      <c r="S811" s="10" t="s">
        <v>4877</v>
      </c>
      <c r="T811" s="10"/>
      <c r="U811" s="9">
        <v>6768932185</v>
      </c>
      <c r="V811" s="8"/>
      <c r="W811" s="7">
        <v>527</v>
      </c>
      <c r="X811" s="4"/>
      <c r="Y811" s="6">
        <v>51</v>
      </c>
      <c r="Z811" s="5">
        <f>IF(Y811&gt;0,Y811-J811,".")</f>
        <v>16</v>
      </c>
      <c r="AA811" s="4">
        <f>IF(J811=0,H811,0)</f>
        <v>0</v>
      </c>
      <c r="AB811" s="4">
        <f>IF(L811=0,H811,0)</f>
        <v>0</v>
      </c>
      <c r="AC811" s="4"/>
      <c r="AD811" s="3"/>
      <c r="AE811" s="2" t="str">
        <f ca="1">IF(AND(N811&gt;1,(N811+$AE$3+O811)&lt;$B$3),$B$3-N811+1111111,".")</f>
        <v>.</v>
      </c>
      <c r="AF811" s="1" t="str">
        <f>IF(A811&gt;1,"Y","N")</f>
        <v>Y</v>
      </c>
      <c r="AG811" s="1" t="str">
        <f>IF(L811&gt;1,"Y","N")</f>
        <v>Y</v>
      </c>
      <c r="AH811" s="1" t="str">
        <f>IF(N811&gt;1,"Y","N")</f>
        <v>Y</v>
      </c>
      <c r="AI811" s="1" t="str">
        <f>IF(O811&gt;1,"Y","N")</f>
        <v>Y</v>
      </c>
      <c r="AJ811" s="1" t="str">
        <f>CONCATENATE(AF811,AG811,D811,AH811,AI811)</f>
        <v>YYx252xYY</v>
      </c>
    </row>
    <row r="812" spans="1:50" s="1" customFormat="1" x14ac:dyDescent="0.25">
      <c r="A812" s="31">
        <v>42765</v>
      </c>
      <c r="B812" s="24" t="s">
        <v>4727</v>
      </c>
      <c r="C812" s="23" t="s">
        <v>335</v>
      </c>
      <c r="D812" s="22" t="s">
        <v>334</v>
      </c>
      <c r="E812" s="21">
        <v>0.14000000000000001</v>
      </c>
      <c r="G812" s="20"/>
      <c r="H812" s="19">
        <f>E812/0.03878</f>
        <v>3.6101083032490977</v>
      </c>
      <c r="I812" s="18">
        <f>J812/100*4</f>
        <v>1.32</v>
      </c>
      <c r="J812" s="17">
        <v>33</v>
      </c>
      <c r="K812" s="16">
        <f>IF(J812&gt;1,J812-H812-I812,0)</f>
        <v>28.069891696750901</v>
      </c>
      <c r="L812" s="15">
        <v>42797</v>
      </c>
      <c r="M812" s="14"/>
      <c r="N812" s="29">
        <v>42832</v>
      </c>
      <c r="O812" s="12">
        <v>42834</v>
      </c>
      <c r="P812" s="11" t="s">
        <v>4724</v>
      </c>
      <c r="Q812" s="10" t="s">
        <v>4726</v>
      </c>
      <c r="R812" s="10" t="s">
        <v>4725</v>
      </c>
      <c r="S812" s="10" t="s">
        <v>1189</v>
      </c>
      <c r="T812" s="10"/>
      <c r="U812" s="9">
        <v>6778923431</v>
      </c>
      <c r="V812" s="8"/>
      <c r="W812" s="7">
        <v>552</v>
      </c>
      <c r="X812" s="4"/>
      <c r="Y812" s="6">
        <v>51</v>
      </c>
      <c r="Z812" s="5">
        <f>IF(Y812&gt;0,Y812-J812,".")</f>
        <v>18</v>
      </c>
      <c r="AA812" s="4">
        <f>IF(J812=0,H812,0)</f>
        <v>0</v>
      </c>
      <c r="AB812" s="4">
        <f>IF(L812=0,H812,0)</f>
        <v>0</v>
      </c>
      <c r="AC812" s="4"/>
      <c r="AD812" s="3"/>
      <c r="AE812" s="2" t="str">
        <f ca="1">IF(AND(N812&gt;1,(N812+$AE$3+O812)&lt;$B$3),$B$3-N812+1111111,".")</f>
        <v>.</v>
      </c>
      <c r="AF812" s="1" t="str">
        <f>IF(A812&gt;1,"Y","N")</f>
        <v>Y</v>
      </c>
      <c r="AG812" s="1" t="str">
        <f>IF(L812&gt;1,"Y","N")</f>
        <v>Y</v>
      </c>
      <c r="AH812" s="1" t="str">
        <f>IF(N812&gt;1,"Y","N")</f>
        <v>Y</v>
      </c>
      <c r="AI812" s="1" t="str">
        <f>IF(O812&gt;1,"Y","N")</f>
        <v>Y</v>
      </c>
      <c r="AJ812" s="1" t="str">
        <f>CONCATENATE(AF812,AG812,D812,AH812,AI812)</f>
        <v>YYx149xYY</v>
      </c>
    </row>
    <row r="813" spans="1:50" s="1" customFormat="1" x14ac:dyDescent="0.25">
      <c r="A813" s="31">
        <v>42751</v>
      </c>
      <c r="B813" s="24"/>
      <c r="C813" s="23" t="s">
        <v>247</v>
      </c>
      <c r="D813" s="22" t="s">
        <v>246</v>
      </c>
      <c r="E813" s="21">
        <v>0.7</v>
      </c>
      <c r="G813" s="20"/>
      <c r="H813" s="19">
        <f>E813/0.03821</f>
        <v>18.319811567652444</v>
      </c>
      <c r="I813" s="18">
        <f>J813/100*4</f>
        <v>1.32</v>
      </c>
      <c r="J813" s="17">
        <v>33</v>
      </c>
      <c r="K813" s="16">
        <f>IF(J813&gt;1,J813-H813-I813,0)</f>
        <v>13.360188432347556</v>
      </c>
      <c r="L813" s="15">
        <v>42777</v>
      </c>
      <c r="M813" s="14"/>
      <c r="N813" s="29">
        <v>42843</v>
      </c>
      <c r="O813" s="12">
        <v>42843</v>
      </c>
      <c r="P813" s="11" t="s">
        <v>4494</v>
      </c>
      <c r="Q813" s="10" t="s">
        <v>4497</v>
      </c>
      <c r="R813" s="10" t="s">
        <v>4496</v>
      </c>
      <c r="S813" s="10" t="s">
        <v>4495</v>
      </c>
      <c r="T813" s="10"/>
      <c r="U813" s="9">
        <v>6788310314</v>
      </c>
      <c r="V813" s="8"/>
      <c r="W813" s="7">
        <v>604</v>
      </c>
      <c r="X813" s="4"/>
      <c r="Y813" s="6">
        <v>51</v>
      </c>
      <c r="Z813" s="5">
        <f>IF(Y813&gt;0,Y813-J813,".")</f>
        <v>18</v>
      </c>
      <c r="AA813" s="4">
        <f>IF(J813=0,H813,0)</f>
        <v>0</v>
      </c>
      <c r="AB813" s="4">
        <f>IF(L813=0,H813,0)</f>
        <v>0</v>
      </c>
      <c r="AC813" s="4"/>
      <c r="AD813" s="3"/>
      <c r="AE813" s="2" t="str">
        <f ca="1">IF(AND(N813&gt;1,(N813+$AE$3+O813)&lt;$B$3),$B$3-N813+1111111,".")</f>
        <v>.</v>
      </c>
      <c r="AF813" s="1" t="str">
        <f>IF(A813&gt;1,"Y","N")</f>
        <v>Y</v>
      </c>
      <c r="AG813" s="1" t="str">
        <f>IF(L813&gt;1,"Y","N")</f>
        <v>Y</v>
      </c>
      <c r="AH813" s="1" t="str">
        <f>IF(N813&gt;1,"Y","N")</f>
        <v>Y</v>
      </c>
      <c r="AI813" s="1" t="str">
        <f>IF(O813&gt;1,"Y","N")</f>
        <v>Y</v>
      </c>
      <c r="AJ813" s="1" t="str">
        <f>CONCATENATE(AF813,AG813,D813,AH813,AI813)</f>
        <v>YYx530xYY</v>
      </c>
    </row>
    <row r="814" spans="1:50" s="1" customFormat="1" x14ac:dyDescent="0.25">
      <c r="A814" s="31">
        <v>42381</v>
      </c>
      <c r="B814" s="24"/>
      <c r="C814" s="23" t="s">
        <v>1175</v>
      </c>
      <c r="D814" s="22" t="s">
        <v>1174</v>
      </c>
      <c r="E814" s="21">
        <v>0.51800000000000002</v>
      </c>
      <c r="G814" s="20"/>
      <c r="H814" s="19">
        <f>E814/0.040263</f>
        <v>12.865409929712143</v>
      </c>
      <c r="I814" s="32">
        <f>J814/100*4</f>
        <v>1.44</v>
      </c>
      <c r="J814" s="17">
        <v>36</v>
      </c>
      <c r="K814" s="16">
        <f>IF(J814&gt;1,J814-H814-I814,0)</f>
        <v>21.694590070287855</v>
      </c>
      <c r="L814" s="15">
        <v>42419</v>
      </c>
      <c r="M814" s="14"/>
      <c r="N814" s="29">
        <v>42845</v>
      </c>
      <c r="O814" s="12">
        <v>42848</v>
      </c>
      <c r="P814" s="11" t="s">
        <v>79</v>
      </c>
      <c r="Q814" s="10" t="s">
        <v>78</v>
      </c>
      <c r="R814" s="10" t="s">
        <v>77</v>
      </c>
      <c r="S814" s="10" t="s">
        <v>76</v>
      </c>
      <c r="T814" s="10"/>
      <c r="U814" s="9">
        <v>6787020518</v>
      </c>
      <c r="V814" s="8"/>
      <c r="W814" s="7">
        <v>620</v>
      </c>
      <c r="X814" s="4"/>
      <c r="Y814" s="6">
        <v>51</v>
      </c>
      <c r="Z814" s="5">
        <f>IF(Y814&gt;0,Y814-J814,".")</f>
        <v>15</v>
      </c>
      <c r="AA814" s="4">
        <f>IF(J814=0,H814,0)</f>
        <v>0</v>
      </c>
      <c r="AB814" s="4">
        <f>IF(L814=0,H814,0)</f>
        <v>0</v>
      </c>
      <c r="AC814" s="4"/>
      <c r="AD814" s="3"/>
      <c r="AE814" s="2" t="str">
        <f ca="1">IF(AND(N814&gt;1,(N814+$AE$3+O814)&lt;$B$3),$B$3-N814+1111111,".")</f>
        <v>.</v>
      </c>
      <c r="AF814" s="1" t="str">
        <f>IF(A814&gt;1,"Y","N")</f>
        <v>Y</v>
      </c>
      <c r="AG814" s="1" t="str">
        <f>IF(L814&gt;1,"Y","N")</f>
        <v>Y</v>
      </c>
      <c r="AH814" s="1" t="str">
        <f>IF(N814&gt;1,"Y","N")</f>
        <v>Y</v>
      </c>
      <c r="AI814" s="1" t="str">
        <f>IF(O814&gt;1,"Y","N")</f>
        <v>Y</v>
      </c>
      <c r="AJ814" s="1" t="str">
        <f>CONCATENATE(AF814,AG814,D814,AH814,AI814)</f>
        <v>YYx242xYY</v>
      </c>
    </row>
    <row r="815" spans="1:50" s="1" customFormat="1" x14ac:dyDescent="0.25">
      <c r="A815" s="31">
        <v>42671</v>
      </c>
      <c r="B815" s="24"/>
      <c r="C815" s="23" t="s">
        <v>412</v>
      </c>
      <c r="D815" s="22" t="s">
        <v>411</v>
      </c>
      <c r="E815" s="21">
        <v>0.15</v>
      </c>
      <c r="G815" s="20"/>
      <c r="H815" s="19">
        <f>E815/0.03988</f>
        <v>3.7612838515546638</v>
      </c>
      <c r="I815" s="18">
        <f>J815/100*4</f>
        <v>0.6</v>
      </c>
      <c r="J815" s="17">
        <v>15</v>
      </c>
      <c r="K815" s="16">
        <f>IF(J815&gt;1,J815-H815-I815,0)</f>
        <v>10.638716148445337</v>
      </c>
      <c r="L815" s="15">
        <v>42697</v>
      </c>
      <c r="M815" s="14"/>
      <c r="N815" s="29">
        <v>42847</v>
      </c>
      <c r="O815" s="12">
        <v>42848</v>
      </c>
      <c r="P815" s="11" t="s">
        <v>4400</v>
      </c>
      <c r="Q815" s="10" t="s">
        <v>4403</v>
      </c>
      <c r="R815" s="10" t="s">
        <v>4402</v>
      </c>
      <c r="S815" s="10" t="s">
        <v>4401</v>
      </c>
      <c r="T815" s="10"/>
      <c r="U815" s="9">
        <v>6793845725</v>
      </c>
      <c r="V815" s="8"/>
      <c r="W815" s="7">
        <v>629</v>
      </c>
      <c r="X815" s="4"/>
      <c r="Y815" s="6">
        <v>51</v>
      </c>
      <c r="Z815" s="5">
        <f>IF(Y815&gt;0,Y815-J815,".")</f>
        <v>36</v>
      </c>
      <c r="AA815" s="4">
        <f>IF(J815=0,H815,0)</f>
        <v>0</v>
      </c>
      <c r="AB815" s="4">
        <f>IF(L815=0,H815,0)</f>
        <v>0</v>
      </c>
      <c r="AC815" s="4"/>
      <c r="AD815" s="3"/>
      <c r="AE815" s="2" t="str">
        <f ca="1">IF(AND(N815&gt;1,(N815+$AE$3+O815)&lt;$B$3),$B$3-N815+1111111,".")</f>
        <v>.</v>
      </c>
      <c r="AF815" s="1" t="str">
        <f>IF(A815&gt;1,"Y","N")</f>
        <v>Y</v>
      </c>
      <c r="AG815" s="1" t="str">
        <f>IF(L815&gt;1,"Y","N")</f>
        <v>Y</v>
      </c>
      <c r="AH815" s="1" t="str">
        <f>IF(N815&gt;1,"Y","N")</f>
        <v>Y</v>
      </c>
      <c r="AI815" s="1" t="str">
        <f>IF(O815&gt;1,"Y","N")</f>
        <v>Y</v>
      </c>
      <c r="AJ815" s="1" t="str">
        <f>CONCATENATE(AF815,AG815,D815,AH815,AI815)</f>
        <v>YYx259xYY</v>
      </c>
    </row>
    <row r="816" spans="1:50" s="1" customFormat="1" x14ac:dyDescent="0.25">
      <c r="A816" s="31">
        <v>42665</v>
      </c>
      <c r="B816" s="24"/>
      <c r="C816" s="23" t="s">
        <v>335</v>
      </c>
      <c r="D816" s="22" t="s">
        <v>334</v>
      </c>
      <c r="E816" s="21">
        <v>0.16</v>
      </c>
      <c r="G816" s="20"/>
      <c r="H816" s="19">
        <f>E816/0.03988</f>
        <v>4.0120361083249749</v>
      </c>
      <c r="I816" s="18">
        <f>J816/100*4</f>
        <v>1.32</v>
      </c>
      <c r="J816" s="17">
        <v>33</v>
      </c>
      <c r="K816" s="16">
        <f>IF(J816&gt;1,J816-H816-I816,0)</f>
        <v>27.667963891675026</v>
      </c>
      <c r="L816" s="15">
        <v>42685</v>
      </c>
      <c r="M816" s="14"/>
      <c r="N816" s="29">
        <v>42854</v>
      </c>
      <c r="O816" s="12">
        <v>42859</v>
      </c>
      <c r="P816" s="11" t="s">
        <v>4234</v>
      </c>
      <c r="Q816" s="10"/>
      <c r="R816" s="10"/>
      <c r="S816" s="10"/>
      <c r="T816" s="10"/>
      <c r="U816" s="9"/>
      <c r="V816" s="8"/>
      <c r="W816" s="7">
        <v>684</v>
      </c>
      <c r="X816" s="4"/>
      <c r="Y816" s="6">
        <v>51</v>
      </c>
      <c r="Z816" s="5">
        <f>IF(Y816&gt;0,Y816-J816,".")</f>
        <v>18</v>
      </c>
      <c r="AA816" s="4">
        <f>IF(J816=0,H816,0)</f>
        <v>0</v>
      </c>
      <c r="AB816" s="4">
        <f>IF(L816=0,H816,0)</f>
        <v>0</v>
      </c>
      <c r="AC816" s="4"/>
      <c r="AD816" s="3"/>
      <c r="AE816" s="2" t="str">
        <f ca="1">IF(AND(N816&gt;1,(N816+$AE$3+O816)&lt;$B$3),$B$3-N816+1111111,".")</f>
        <v>.</v>
      </c>
      <c r="AF816" s="1" t="str">
        <f>IF(A816&gt;1,"Y","N")</f>
        <v>Y</v>
      </c>
      <c r="AG816" s="1" t="str">
        <f>IF(L816&gt;1,"Y","N")</f>
        <v>Y</v>
      </c>
      <c r="AH816" s="1" t="str">
        <f>IF(N816&gt;1,"Y","N")</f>
        <v>Y</v>
      </c>
      <c r="AI816" s="1" t="str">
        <f>IF(O816&gt;1,"Y","N")</f>
        <v>Y</v>
      </c>
      <c r="AJ816" s="1" t="str">
        <f>CONCATENATE(AF816,AG816,D816,AH816,AI816)</f>
        <v>YYx149xYY</v>
      </c>
    </row>
    <row r="817" spans="1:50" s="1" customFormat="1" x14ac:dyDescent="0.25">
      <c r="A817" s="31">
        <v>42381</v>
      </c>
      <c r="B817" s="24"/>
      <c r="C817" s="23" t="s">
        <v>1175</v>
      </c>
      <c r="D817" s="22" t="s">
        <v>1174</v>
      </c>
      <c r="E817" s="21">
        <v>0.51800000000000002</v>
      </c>
      <c r="G817" s="20"/>
      <c r="H817" s="19">
        <f>E817/0.040263</f>
        <v>12.865409929712143</v>
      </c>
      <c r="I817" s="32">
        <f>J817/100*4</f>
        <v>1.44</v>
      </c>
      <c r="J817" s="17">
        <v>36</v>
      </c>
      <c r="K817" s="16">
        <f>IF(J817&gt;1,J817-H817-I817,0)</f>
        <v>21.694590070287855</v>
      </c>
      <c r="L817" s="15">
        <v>42419</v>
      </c>
      <c r="M817" s="14"/>
      <c r="N817" s="29">
        <v>42857</v>
      </c>
      <c r="O817" s="12">
        <v>42857</v>
      </c>
      <c r="P817" s="11" t="s">
        <v>4191</v>
      </c>
      <c r="Q817" s="10" t="s">
        <v>4190</v>
      </c>
      <c r="R817" s="10" t="s">
        <v>4189</v>
      </c>
      <c r="S817" s="10" t="s">
        <v>4188</v>
      </c>
      <c r="T817" s="10"/>
      <c r="U817" s="9">
        <v>6802794644</v>
      </c>
      <c r="V817" s="8"/>
      <c r="W817" s="7">
        <v>673</v>
      </c>
      <c r="X817" s="4"/>
      <c r="Y817" s="6">
        <v>51</v>
      </c>
      <c r="Z817" s="5">
        <f>IF(Y817&gt;0,Y817-J817,".")</f>
        <v>15</v>
      </c>
      <c r="AA817" s="4">
        <f>IF(J817=0,H817,0)</f>
        <v>0</v>
      </c>
      <c r="AB817" s="4">
        <f>IF(L817=0,H817,0)</f>
        <v>0</v>
      </c>
      <c r="AC817" s="4"/>
      <c r="AD817" s="3"/>
      <c r="AE817" s="2" t="str">
        <f ca="1">IF(AND(N817&gt;1,(N817+$AE$3+O817)&lt;$B$3),$B$3-N817+1111111,".")</f>
        <v>.</v>
      </c>
      <c r="AF817" s="1" t="str">
        <f>IF(A817&gt;1,"Y","N")</f>
        <v>Y</v>
      </c>
      <c r="AG817" s="1" t="str">
        <f>IF(L817&gt;1,"Y","N")</f>
        <v>Y</v>
      </c>
      <c r="AH817" s="1" t="str">
        <f>IF(N817&gt;1,"Y","N")</f>
        <v>Y</v>
      </c>
      <c r="AI817" s="1" t="str">
        <f>IF(O817&gt;1,"Y","N")</f>
        <v>Y</v>
      </c>
      <c r="AJ817" s="1" t="str">
        <f>CONCATENATE(AF817,AG817,D817,AH817,AI817)</f>
        <v>YYx242xYY</v>
      </c>
    </row>
    <row r="818" spans="1:50" s="1" customFormat="1" x14ac:dyDescent="0.25">
      <c r="A818" s="31">
        <v>42596</v>
      </c>
      <c r="B818" s="24"/>
      <c r="C818" s="23" t="s">
        <v>1175</v>
      </c>
      <c r="D818" s="22" t="s">
        <v>1174</v>
      </c>
      <c r="E818" s="21">
        <v>0.52800000000000002</v>
      </c>
      <c r="G818" s="20"/>
      <c r="H818" s="19">
        <f>E818/0.04046</f>
        <v>13.049925852694019</v>
      </c>
      <c r="I818" s="18">
        <f>J818/100*4</f>
        <v>1.44</v>
      </c>
      <c r="J818" s="17">
        <v>36</v>
      </c>
      <c r="K818" s="16">
        <f>IF(J818&gt;1,J818-H818-I818,0)</f>
        <v>21.510074147305982</v>
      </c>
      <c r="L818" s="15">
        <v>42636</v>
      </c>
      <c r="M818" s="14"/>
      <c r="N818" s="29">
        <v>42858</v>
      </c>
      <c r="O818" s="12">
        <v>42859</v>
      </c>
      <c r="P818" s="11" t="s">
        <v>4174</v>
      </c>
      <c r="Q818" s="10" t="s">
        <v>2235</v>
      </c>
      <c r="R818" s="10" t="s">
        <v>4173</v>
      </c>
      <c r="S818" s="10" t="s">
        <v>1302</v>
      </c>
      <c r="T818" s="10"/>
      <c r="U818" s="9">
        <v>6802794644</v>
      </c>
      <c r="V818" s="8"/>
      <c r="W818" s="7">
        <v>682</v>
      </c>
      <c r="X818" s="4"/>
      <c r="Y818" s="6">
        <v>51</v>
      </c>
      <c r="Z818" s="5">
        <f>IF(Y818&gt;0,Y818-J818,".")</f>
        <v>15</v>
      </c>
      <c r="AA818" s="4">
        <f>IF(J818=0,H818,0)</f>
        <v>0</v>
      </c>
      <c r="AB818" s="4">
        <f>IF(L818=0,H818,0)</f>
        <v>0</v>
      </c>
      <c r="AC818" s="4"/>
      <c r="AD818" s="3"/>
      <c r="AE818" s="2" t="str">
        <f ca="1">IF(AND(N818&gt;1,(N818+$AE$3+O818)&lt;$B$3),$B$3-N818+1111111,".")</f>
        <v>.</v>
      </c>
      <c r="AF818" s="1" t="str">
        <f>IF(A818&gt;1,"Y","N")</f>
        <v>Y</v>
      </c>
      <c r="AG818" s="1" t="str">
        <f>IF(L818&gt;1,"Y","N")</f>
        <v>Y</v>
      </c>
      <c r="AH818" s="1" t="str">
        <f>IF(N818&gt;1,"Y","N")</f>
        <v>Y</v>
      </c>
      <c r="AI818" s="1" t="str">
        <f>IF(O818&gt;1,"Y","N")</f>
        <v>Y</v>
      </c>
      <c r="AJ818" s="1" t="str">
        <f>CONCATENATE(AF818,AG818,D818,AH818,AI818)</f>
        <v>YYx242xYY</v>
      </c>
    </row>
    <row r="819" spans="1:50" s="1" customFormat="1" x14ac:dyDescent="0.25">
      <c r="A819" s="31">
        <v>42751</v>
      </c>
      <c r="B819" s="24"/>
      <c r="C819" s="23" t="s">
        <v>247</v>
      </c>
      <c r="D819" s="22" t="s">
        <v>246</v>
      </c>
      <c r="E819" s="21">
        <v>0.7</v>
      </c>
      <c r="G819" s="20"/>
      <c r="H819" s="19">
        <f>E819/0.03821</f>
        <v>18.319811567652444</v>
      </c>
      <c r="I819" s="18">
        <f>J819/100*4</f>
        <v>1.32</v>
      </c>
      <c r="J819" s="17">
        <v>33</v>
      </c>
      <c r="K819" s="16">
        <f>IF(J819&gt;1,J819-H819-I819,0)</f>
        <v>13.360188432347556</v>
      </c>
      <c r="L819" s="15">
        <v>42777</v>
      </c>
      <c r="M819" s="14"/>
      <c r="N819" s="29">
        <v>42913</v>
      </c>
      <c r="O819" s="12">
        <v>42914</v>
      </c>
      <c r="P819" s="11" t="s">
        <v>3139</v>
      </c>
      <c r="Q819" s="10" t="s">
        <v>3142</v>
      </c>
      <c r="R819" s="10" t="s">
        <v>3141</v>
      </c>
      <c r="S819" s="10" t="s">
        <v>3140</v>
      </c>
      <c r="T819" s="10"/>
      <c r="U819" s="9">
        <v>6868630464</v>
      </c>
      <c r="V819" s="8"/>
      <c r="W819" s="7">
        <v>892</v>
      </c>
      <c r="X819" s="4"/>
      <c r="Y819" s="6">
        <v>51</v>
      </c>
      <c r="Z819" s="5">
        <f>IF(Y819&gt;0,Y819-J819,".")</f>
        <v>18</v>
      </c>
      <c r="AA819" s="4">
        <f>IF(J819=0,H819,0)</f>
        <v>0</v>
      </c>
      <c r="AB819" s="4">
        <f>IF(L819=0,H819,0)</f>
        <v>0</v>
      </c>
      <c r="AC819" s="4"/>
      <c r="AD819" s="3"/>
      <c r="AE819" s="2" t="str">
        <f ca="1">IF(AND(N819&gt;1,(N819+$AE$3+O819)&lt;$B$3),$B$3-N819+1111111,".")</f>
        <v>.</v>
      </c>
      <c r="AF819" s="1" t="str">
        <f>IF(A819&gt;1,"Y","N")</f>
        <v>Y</v>
      </c>
      <c r="AG819" s="1" t="str">
        <f>IF(L819&gt;1,"Y","N")</f>
        <v>Y</v>
      </c>
      <c r="AH819" s="1" t="str">
        <f>IF(N819&gt;1,"Y","N")</f>
        <v>Y</v>
      </c>
      <c r="AI819" s="1" t="str">
        <f>IF(O819&gt;1,"Y","N")</f>
        <v>Y</v>
      </c>
      <c r="AJ819" s="1" t="str">
        <f>CONCATENATE(AF819,AG819,D819,AH819,AI819)</f>
        <v>YYx530xYY</v>
      </c>
    </row>
    <row r="820" spans="1:50" s="1" customFormat="1" x14ac:dyDescent="0.25">
      <c r="A820" s="31">
        <v>42665</v>
      </c>
      <c r="B820" s="24"/>
      <c r="C820" s="23" t="s">
        <v>335</v>
      </c>
      <c r="D820" s="22" t="s">
        <v>334</v>
      </c>
      <c r="E820" s="21">
        <v>0.16</v>
      </c>
      <c r="G820" s="20"/>
      <c r="H820" s="19">
        <f>E820/0.03988</f>
        <v>4.0120361083249749</v>
      </c>
      <c r="I820" s="18">
        <f>J820/100*4</f>
        <v>1.32</v>
      </c>
      <c r="J820" s="17">
        <v>33</v>
      </c>
      <c r="K820" s="16">
        <f>IF(J820&gt;1,J820-H820-I820,0)</f>
        <v>27.667963891675026</v>
      </c>
      <c r="L820" s="15">
        <v>42685</v>
      </c>
      <c r="M820" s="14"/>
      <c r="N820" s="29">
        <v>42915</v>
      </c>
      <c r="O820" s="12">
        <v>42915</v>
      </c>
      <c r="P820" s="11" t="s">
        <v>3081</v>
      </c>
      <c r="Q820" s="10" t="s">
        <v>3084</v>
      </c>
      <c r="R820" s="10" t="s">
        <v>3083</v>
      </c>
      <c r="S820" s="10" t="s">
        <v>3082</v>
      </c>
      <c r="T820" s="10"/>
      <c r="U820" s="9">
        <v>6866948299</v>
      </c>
      <c r="V820" s="8"/>
      <c r="W820" s="7">
        <v>902</v>
      </c>
      <c r="X820" s="4"/>
      <c r="Y820" s="6">
        <v>51</v>
      </c>
      <c r="Z820" s="5">
        <f>IF(Y820&gt;0,Y820-J820,".")</f>
        <v>18</v>
      </c>
      <c r="AA820" s="4">
        <f>IF(J820=0,H820,0)</f>
        <v>0</v>
      </c>
      <c r="AB820" s="4">
        <f>IF(L820=0,H820,0)</f>
        <v>0</v>
      </c>
      <c r="AC820" s="4"/>
      <c r="AD820" s="3"/>
      <c r="AE820" s="2" t="str">
        <f ca="1">IF(AND(N820&gt;1,(N820+$AE$3+O820)&lt;$B$3),$B$3-N820+1111111,".")</f>
        <v>.</v>
      </c>
      <c r="AF820" s="1" t="str">
        <f>IF(A820&gt;1,"Y","N")</f>
        <v>Y</v>
      </c>
      <c r="AG820" s="1" t="str">
        <f>IF(L820&gt;1,"Y","N")</f>
        <v>Y</v>
      </c>
      <c r="AH820" s="1" t="str">
        <f>IF(N820&gt;1,"Y","N")</f>
        <v>Y</v>
      </c>
      <c r="AI820" s="1" t="str">
        <f>IF(O820&gt;1,"Y","N")</f>
        <v>Y</v>
      </c>
      <c r="AJ820" s="1" t="str">
        <f>CONCATENATE(AF820,AG820,D820,AH820,AI820)</f>
        <v>YYx149xYY</v>
      </c>
    </row>
    <row r="821" spans="1:50" s="1" customFormat="1" x14ac:dyDescent="0.25">
      <c r="A821" s="31">
        <v>42596</v>
      </c>
      <c r="B821" s="24"/>
      <c r="C821" s="23" t="s">
        <v>1175</v>
      </c>
      <c r="D821" s="22" t="s">
        <v>1174</v>
      </c>
      <c r="E821" s="21">
        <v>0.52800000000000002</v>
      </c>
      <c r="G821" s="20"/>
      <c r="H821" s="19">
        <f>E821/0.04046</f>
        <v>13.049925852694019</v>
      </c>
      <c r="I821" s="18">
        <f>J821/100*4</f>
        <v>1.44</v>
      </c>
      <c r="J821" s="17">
        <v>36</v>
      </c>
      <c r="K821" s="16">
        <f>IF(J821&gt;1,J821-H821-I821,0)</f>
        <v>21.510074147305982</v>
      </c>
      <c r="L821" s="15">
        <v>42636</v>
      </c>
      <c r="M821" s="14"/>
      <c r="N821" s="29">
        <v>42917</v>
      </c>
      <c r="O821" s="12">
        <v>42918</v>
      </c>
      <c r="P821" s="11" t="s">
        <v>3049</v>
      </c>
      <c r="Q821" s="10" t="s">
        <v>3048</v>
      </c>
      <c r="R821" s="10" t="s">
        <v>3047</v>
      </c>
      <c r="S821" s="10" t="s">
        <v>3046</v>
      </c>
      <c r="T821" s="10"/>
      <c r="U821" s="9">
        <v>6875811218</v>
      </c>
      <c r="V821" s="8"/>
      <c r="W821" s="7">
        <v>911</v>
      </c>
      <c r="X821" s="4"/>
      <c r="Y821" s="6">
        <v>51</v>
      </c>
      <c r="Z821" s="5">
        <f>IF(Y821&gt;0,Y821-J821,".")</f>
        <v>15</v>
      </c>
      <c r="AA821" s="4">
        <f>IF(J821=0,H821,0)</f>
        <v>0</v>
      </c>
      <c r="AB821" s="4">
        <f>IF(L821=0,H821,0)</f>
        <v>0</v>
      </c>
      <c r="AC821" s="4"/>
      <c r="AD821" s="3"/>
      <c r="AE821" s="2" t="str">
        <f ca="1">IF(AND(N821&gt;1,(N821+$AE$3+O821)&lt;$B$3),$B$3-N821+1111111,".")</f>
        <v>.</v>
      </c>
      <c r="AF821" s="1" t="str">
        <f>IF(A821&gt;1,"Y","N")</f>
        <v>Y</v>
      </c>
      <c r="AG821" s="1" t="str">
        <f>IF(L821&gt;1,"Y","N")</f>
        <v>Y</v>
      </c>
      <c r="AH821" s="1" t="str">
        <f>IF(N821&gt;1,"Y","N")</f>
        <v>Y</v>
      </c>
      <c r="AI821" s="1" t="str">
        <f>IF(O821&gt;1,"Y","N")</f>
        <v>Y</v>
      </c>
      <c r="AJ821" s="1" t="str">
        <f>CONCATENATE(AF821,AG821,D821,AH821,AI821)</f>
        <v>YYx242xYY</v>
      </c>
    </row>
    <row r="822" spans="1:50" s="1" customFormat="1" x14ac:dyDescent="0.25">
      <c r="A822" s="31">
        <v>42410</v>
      </c>
      <c r="B822" s="24"/>
      <c r="C822" s="23" t="s">
        <v>2368</v>
      </c>
      <c r="D822" s="22" t="s">
        <v>2367</v>
      </c>
      <c r="E822" s="21">
        <v>0.88</v>
      </c>
      <c r="G822" s="20"/>
      <c r="H822" s="19">
        <f>E822/0.04011</f>
        <v>21.939665918723509</v>
      </c>
      <c r="I822" s="32">
        <f>J822/100*4</f>
        <v>1.4</v>
      </c>
      <c r="J822" s="17">
        <v>35</v>
      </c>
      <c r="K822" s="16">
        <f>IF(J822&gt;1,J822-H822-I822,0)</f>
        <v>11.66033408127649</v>
      </c>
      <c r="L822" s="15">
        <v>42435</v>
      </c>
      <c r="M822" s="14"/>
      <c r="N822" s="29">
        <v>42924</v>
      </c>
      <c r="O822" s="12">
        <v>42925</v>
      </c>
      <c r="P822" s="11" t="s">
        <v>2969</v>
      </c>
      <c r="Q822" s="10"/>
      <c r="R822" s="10"/>
      <c r="S822" s="10"/>
      <c r="T822" s="10"/>
      <c r="U822" s="9">
        <v>6878853934</v>
      </c>
      <c r="V822" s="8"/>
      <c r="W822" s="7">
        <v>929</v>
      </c>
      <c r="X822" s="4"/>
      <c r="Y822" s="6">
        <v>51</v>
      </c>
      <c r="Z822" s="5">
        <f>IF(Y822&gt;0,Y822-J822,".")</f>
        <v>16</v>
      </c>
      <c r="AA822" s="4">
        <f>IF(J822=0,H822,0)</f>
        <v>0</v>
      </c>
      <c r="AB822" s="4">
        <f>IF(L822=0,H822,0)</f>
        <v>0</v>
      </c>
      <c r="AC822" s="4"/>
      <c r="AD822" s="3"/>
      <c r="AE822" s="2" t="str">
        <f ca="1">IF(AND(N822&gt;1,(N822+$AE$3+O822)&lt;$B$3),$B$3-N822+1111111,".")</f>
        <v>.</v>
      </c>
      <c r="AF822" s="1" t="str">
        <f>IF(A822&gt;1,"Y","N")</f>
        <v>Y</v>
      </c>
      <c r="AG822" s="1" t="str">
        <f>IF(L822&gt;1,"Y","N")</f>
        <v>Y</v>
      </c>
      <c r="AH822" s="1" t="str">
        <f>IF(N822&gt;1,"Y","N")</f>
        <v>Y</v>
      </c>
      <c r="AI822" s="1" t="str">
        <f>IF(O822&gt;1,"Y","N")</f>
        <v>Y</v>
      </c>
      <c r="AJ822" s="1" t="str">
        <f>CONCATENATE(AF822,AG822,D822,AH822,AI822)</f>
        <v>YYx252xYY</v>
      </c>
    </row>
    <row r="823" spans="1:50" s="1" customFormat="1" x14ac:dyDescent="0.25">
      <c r="A823" s="31">
        <v>42751</v>
      </c>
      <c r="B823" s="24"/>
      <c r="C823" s="23" t="s">
        <v>247</v>
      </c>
      <c r="D823" s="22" t="s">
        <v>246</v>
      </c>
      <c r="E823" s="21">
        <v>0.7</v>
      </c>
      <c r="G823" s="20"/>
      <c r="H823" s="19">
        <f>E823/0.03821</f>
        <v>18.319811567652444</v>
      </c>
      <c r="I823" s="18">
        <f>J823/100*4</f>
        <v>1.32</v>
      </c>
      <c r="J823" s="17">
        <v>33</v>
      </c>
      <c r="K823" s="16">
        <f>IF(J823&gt;1,J823-H823-I823,0)</f>
        <v>13.360188432347556</v>
      </c>
      <c r="L823" s="15">
        <v>42777</v>
      </c>
      <c r="M823" s="14"/>
      <c r="N823" s="29">
        <v>42931</v>
      </c>
      <c r="O823" s="12">
        <v>42934</v>
      </c>
      <c r="P823" s="11" t="s">
        <v>2588</v>
      </c>
      <c r="Q823" s="10"/>
      <c r="R823" s="10"/>
      <c r="S823" s="10"/>
      <c r="T823" s="10"/>
      <c r="U823" s="9"/>
      <c r="V823" s="8" t="s">
        <v>2861</v>
      </c>
      <c r="W823" s="7">
        <v>970</v>
      </c>
      <c r="X823" s="4"/>
      <c r="Y823" s="6">
        <v>51</v>
      </c>
      <c r="Z823" s="5">
        <f>IF(Y823&gt;0,Y823-J823,".")</f>
        <v>18</v>
      </c>
      <c r="AA823" s="4">
        <f>IF(J823=0,H823,0)</f>
        <v>0</v>
      </c>
      <c r="AB823" s="4">
        <f>IF(L823=0,H823,0)</f>
        <v>0</v>
      </c>
      <c r="AC823" s="4"/>
      <c r="AD823" s="3"/>
      <c r="AE823" s="2" t="str">
        <f ca="1">IF(AND(N823&gt;1,(N823+$AE$3+O823)&lt;$B$3),$B$3-N823+1111111,".")</f>
        <v>.</v>
      </c>
      <c r="AF823" s="1" t="str">
        <f>IF(A823&gt;1,"Y","N")</f>
        <v>Y</v>
      </c>
      <c r="AG823" s="1" t="str">
        <f>IF(L823&gt;1,"Y","N")</f>
        <v>Y</v>
      </c>
      <c r="AH823" s="1" t="str">
        <f>IF(N823&gt;1,"Y","N")</f>
        <v>Y</v>
      </c>
      <c r="AI823" s="1" t="str">
        <f>IF(O823&gt;1,"Y","N")</f>
        <v>Y</v>
      </c>
      <c r="AJ823" s="1" t="str">
        <f>CONCATENATE(AF823,AG823,D823,AH823,AI823)</f>
        <v>YYx530xYY</v>
      </c>
    </row>
    <row r="824" spans="1:50" s="1" customFormat="1" x14ac:dyDescent="0.25">
      <c r="A824" s="31">
        <v>42946</v>
      </c>
      <c r="B824" s="24" t="s">
        <v>2322</v>
      </c>
      <c r="C824" s="23" t="s">
        <v>197</v>
      </c>
      <c r="D824" s="22" t="s">
        <v>196</v>
      </c>
      <c r="E824" s="21">
        <v>0.377</v>
      </c>
      <c r="G824" s="20"/>
      <c r="H824" s="19">
        <f>E824/0.04272</f>
        <v>8.8249063670411978</v>
      </c>
      <c r="I824" s="18">
        <f>J824/100*4</f>
        <v>1.44</v>
      </c>
      <c r="J824" s="17">
        <v>36</v>
      </c>
      <c r="K824" s="16">
        <f>IF(J824&gt;1,J824-H824-I824,0)</f>
        <v>25.735093632958801</v>
      </c>
      <c r="L824" s="15">
        <v>42965</v>
      </c>
      <c r="M824" s="14"/>
      <c r="N824" s="29">
        <v>42972</v>
      </c>
      <c r="O824" s="12">
        <v>42972</v>
      </c>
      <c r="P824" s="11" t="s">
        <v>2321</v>
      </c>
      <c r="Q824" s="10" t="s">
        <v>2320</v>
      </c>
      <c r="R824" s="10" t="s">
        <v>2319</v>
      </c>
      <c r="S824" s="10" t="s">
        <v>2318</v>
      </c>
      <c r="T824" s="10"/>
      <c r="U824" s="9">
        <v>6912207807</v>
      </c>
      <c r="V824" s="8"/>
      <c r="W824" s="7">
        <v>1071</v>
      </c>
      <c r="X824" s="4"/>
      <c r="Y824" s="6">
        <v>51</v>
      </c>
      <c r="Z824" s="5">
        <f>IF(Y824&gt;0,Y824-J824,".")</f>
        <v>15</v>
      </c>
      <c r="AA824" s="4">
        <f>IF(J824=0,H824,0)</f>
        <v>0</v>
      </c>
      <c r="AB824" s="4">
        <f>IF(L824=0,H824,0)</f>
        <v>0</v>
      </c>
      <c r="AC824" s="4"/>
      <c r="AD824" s="3"/>
      <c r="AE824" s="2" t="str">
        <f ca="1">IF(AND(N824&gt;1,(N824+$AE$3+O824)&lt;$B$3),$B$3-N824+1111111,".")</f>
        <v>.</v>
      </c>
      <c r="AF824" s="1" t="str">
        <f>IF(A824&gt;1,"Y","N")</f>
        <v>Y</v>
      </c>
      <c r="AG824" s="1" t="str">
        <f>IF(L824&gt;1,"Y","N")</f>
        <v>Y</v>
      </c>
      <c r="AH824" s="1" t="str">
        <f>IF(N824&gt;1,"Y","N")</f>
        <v>Y</v>
      </c>
      <c r="AI824" s="1" t="str">
        <f>IF(O824&gt;1,"Y","N")</f>
        <v>Y</v>
      </c>
      <c r="AJ824" s="1" t="str">
        <f>CONCATENATE(AF824,AG824,D824,AH824,AI824)</f>
        <v>YYx123xYY</v>
      </c>
    </row>
    <row r="825" spans="1:50" s="1" customFormat="1" x14ac:dyDescent="0.25">
      <c r="A825" s="31">
        <v>42935</v>
      </c>
      <c r="B825" s="24"/>
      <c r="C825" s="23" t="s">
        <v>571</v>
      </c>
      <c r="D825" s="22" t="s">
        <v>570</v>
      </c>
      <c r="E825" s="21">
        <v>0.55000000000000004</v>
      </c>
      <c r="G825" s="20"/>
      <c r="H825" s="19">
        <f>E825/0.04318</f>
        <v>12.737378415933303</v>
      </c>
      <c r="I825" s="18">
        <f>J825/100*4</f>
        <v>1.44</v>
      </c>
      <c r="J825" s="17">
        <v>36</v>
      </c>
      <c r="K825" s="16">
        <f>IF(J825&gt;1,J825-H825-I825,0)</f>
        <v>21.822621584066695</v>
      </c>
      <c r="L825" s="15">
        <v>42953</v>
      </c>
      <c r="M825" s="14"/>
      <c r="N825" s="29">
        <v>43033</v>
      </c>
      <c r="O825" s="12">
        <v>43033</v>
      </c>
      <c r="P825" s="11" t="s">
        <v>1388</v>
      </c>
      <c r="Q825" s="10" t="s">
        <v>1387</v>
      </c>
      <c r="R825" s="10" t="s">
        <v>1386</v>
      </c>
      <c r="S825" s="10" t="s">
        <v>1385</v>
      </c>
      <c r="T825" s="10"/>
      <c r="U825" s="9">
        <v>6911898560</v>
      </c>
      <c r="V825" s="8"/>
      <c r="W825" s="7">
        <v>1265</v>
      </c>
      <c r="X825" s="4"/>
      <c r="Y825" s="6">
        <v>51</v>
      </c>
      <c r="Z825" s="5">
        <f>IF(Y825&gt;0,Y825-J825,".")</f>
        <v>15</v>
      </c>
      <c r="AA825" s="4">
        <f>IF(J825=0,H825,0)</f>
        <v>0</v>
      </c>
      <c r="AB825" s="4">
        <f>IF(L825=0,H825,0)</f>
        <v>0</v>
      </c>
      <c r="AC825" s="4"/>
      <c r="AD825" s="3"/>
      <c r="AE825" s="2" t="str">
        <f ca="1">IF(AND(N825&gt;1,(N825+$AE$3+O825)&lt;$B$3),$B$3-N825+1111111,".")</f>
        <v>.</v>
      </c>
      <c r="AF825" s="1" t="str">
        <f>IF(A825&gt;1,"Y","N")</f>
        <v>Y</v>
      </c>
      <c r="AG825" s="1" t="str">
        <f>IF(L825&gt;1,"Y","N")</f>
        <v>Y</v>
      </c>
      <c r="AH825" s="1" t="str">
        <f>IF(N825&gt;1,"Y","N")</f>
        <v>Y</v>
      </c>
      <c r="AI825" s="1" t="str">
        <f>IF(O825&gt;1,"Y","N")</f>
        <v>Y</v>
      </c>
      <c r="AJ825" s="1" t="str">
        <f>CONCATENATE(AF825,AG825,D825,AH825,AI825)</f>
        <v>YYx535xYY</v>
      </c>
    </row>
    <row r="826" spans="1:50" s="1" customFormat="1" x14ac:dyDescent="0.25">
      <c r="A826" s="31">
        <v>42765</v>
      </c>
      <c r="B826" s="24"/>
      <c r="C826" s="23" t="s">
        <v>335</v>
      </c>
      <c r="D826" s="22" t="s">
        <v>334</v>
      </c>
      <c r="E826" s="21">
        <v>0.14000000000000001</v>
      </c>
      <c r="G826" s="20"/>
      <c r="H826" s="19">
        <f>E826/0.03878</f>
        <v>3.6101083032490977</v>
      </c>
      <c r="I826" s="18">
        <f>J826/100*4</f>
        <v>1.32</v>
      </c>
      <c r="J826" s="17">
        <v>33</v>
      </c>
      <c r="K826" s="16">
        <f>IF(J826&gt;1,J826-H826-I826,0)</f>
        <v>28.069891696750901</v>
      </c>
      <c r="L826" s="15">
        <v>42797</v>
      </c>
      <c r="M826" s="14"/>
      <c r="N826" s="13">
        <v>43040</v>
      </c>
      <c r="O826" s="12">
        <v>43041</v>
      </c>
      <c r="P826" s="11" t="s">
        <v>1292</v>
      </c>
      <c r="Q826" s="10" t="s">
        <v>1295</v>
      </c>
      <c r="R826" s="10" t="s">
        <v>1294</v>
      </c>
      <c r="S826" s="10" t="s">
        <v>849</v>
      </c>
      <c r="T826" s="10" t="s">
        <v>1293</v>
      </c>
      <c r="U826" s="9">
        <v>6916037493</v>
      </c>
      <c r="V826" s="8"/>
      <c r="W826" s="7">
        <v>1284</v>
      </c>
      <c r="X826" s="4"/>
      <c r="Y826" s="6">
        <v>51</v>
      </c>
      <c r="Z826" s="5">
        <f>IF(Y826&gt;0,Y826-J826,".")</f>
        <v>18</v>
      </c>
      <c r="AA826" s="4">
        <f>IF(J826=0,H826,0)</f>
        <v>0</v>
      </c>
      <c r="AB826" s="4">
        <f>IF(L826=0,H826,0)</f>
        <v>0</v>
      </c>
      <c r="AC826" s="4"/>
      <c r="AD826" s="3"/>
      <c r="AE826" s="2" t="str">
        <f ca="1">IF(AND(N826&gt;1,(N826+$AE$3+O826)&lt;$B$3),$B$3-N826+1111111,".")</f>
        <v>.</v>
      </c>
      <c r="AF826" s="1" t="str">
        <f>IF(A826&gt;1,"Y","N")</f>
        <v>Y</v>
      </c>
      <c r="AG826" s="1" t="str">
        <f>IF(L826&gt;1,"Y","N")</f>
        <v>Y</v>
      </c>
      <c r="AH826" s="1" t="str">
        <f>IF(N826&gt;1,"Y","N")</f>
        <v>Y</v>
      </c>
      <c r="AI826" s="1" t="str">
        <f>IF(O826&gt;1,"Y","N")</f>
        <v>Y</v>
      </c>
      <c r="AJ826" s="1" t="str">
        <f>CONCATENATE(AF826,AG826,D826,AH826,AI826)</f>
        <v>YYx149xYY</v>
      </c>
    </row>
    <row r="827" spans="1:50" s="1" customFormat="1" x14ac:dyDescent="0.25">
      <c r="A827" s="31">
        <v>43036</v>
      </c>
      <c r="B827" s="24" t="s">
        <v>1176</v>
      </c>
      <c r="C827" s="23" t="s">
        <v>1175</v>
      </c>
      <c r="D827" s="22" t="s">
        <v>1174</v>
      </c>
      <c r="E827" s="21">
        <v>0.53</v>
      </c>
      <c r="G827" s="20"/>
      <c r="H827" s="19">
        <f>E827/0.04452</f>
        <v>11.904761904761907</v>
      </c>
      <c r="I827" s="18">
        <f>J827/100*4</f>
        <v>1.44</v>
      </c>
      <c r="J827" s="17">
        <v>36</v>
      </c>
      <c r="K827" s="16">
        <f>IF(J827&gt;1,J827-H827-I827,0)</f>
        <v>22.655238095238094</v>
      </c>
      <c r="L827" s="15">
        <v>43073</v>
      </c>
      <c r="M827" s="14"/>
      <c r="N827" s="29">
        <v>43047</v>
      </c>
      <c r="O827" s="12">
        <v>43047</v>
      </c>
      <c r="P827" s="11" t="s">
        <v>1173</v>
      </c>
      <c r="Q827" s="10" t="s">
        <v>1172</v>
      </c>
      <c r="R827" s="10" t="s">
        <v>1171</v>
      </c>
      <c r="S827" s="10" t="s">
        <v>1170</v>
      </c>
      <c r="T827" s="10" t="s">
        <v>1169</v>
      </c>
      <c r="U827" s="9">
        <v>6916032895</v>
      </c>
      <c r="V827" s="8" t="s">
        <v>1168</v>
      </c>
      <c r="W827" s="7">
        <v>1308</v>
      </c>
      <c r="X827" s="4"/>
      <c r="Y827" s="6">
        <v>51</v>
      </c>
      <c r="Z827" s="5">
        <f>IF(Y827&gt;0,Y827-J827,".")</f>
        <v>15</v>
      </c>
      <c r="AA827" s="4">
        <f>IF(J827=0,H827,0)</f>
        <v>0</v>
      </c>
      <c r="AB827" s="4">
        <f>IF(L827=0,H827,0)</f>
        <v>0</v>
      </c>
      <c r="AC827" s="4"/>
      <c r="AD827" s="3"/>
      <c r="AE827" s="2" t="str">
        <f ca="1">IF(AND(N827&gt;1,(N827+$AE$3+O827)&lt;$B$3),$B$3-N827+1111111,".")</f>
        <v>.</v>
      </c>
      <c r="AF827" s="1" t="str">
        <f>IF(A827&gt;1,"Y","N")</f>
        <v>Y</v>
      </c>
      <c r="AG827" s="1" t="str">
        <f>IF(L827&gt;1,"Y","N")</f>
        <v>Y</v>
      </c>
      <c r="AH827" s="1" t="str">
        <f>IF(N827&gt;1,"Y","N")</f>
        <v>Y</v>
      </c>
      <c r="AI827" s="1" t="str">
        <f>IF(O827&gt;1,"Y","N")</f>
        <v>Y</v>
      </c>
      <c r="AJ827" s="1" t="str">
        <f>CONCATENATE(AF827,AG827,D827,AH827,AI827)</f>
        <v>YYx242xYY</v>
      </c>
    </row>
    <row r="828" spans="1:50" s="1" customFormat="1" x14ac:dyDescent="0.25">
      <c r="A828" s="28">
        <v>40330</v>
      </c>
      <c r="B828" s="27" t="s">
        <v>783</v>
      </c>
      <c r="C828" s="23" t="s">
        <v>782</v>
      </c>
      <c r="D828" s="22" t="s">
        <v>781</v>
      </c>
      <c r="E828" s="21">
        <v>3.6999999999999998E-2</v>
      </c>
      <c r="G828" s="20"/>
      <c r="H828" s="19">
        <f>E828/0.0478243</f>
        <v>0.77366527058420087</v>
      </c>
      <c r="I828" s="18">
        <f>J828/100*4</f>
        <v>0.32</v>
      </c>
      <c r="J828" s="17">
        <v>8</v>
      </c>
      <c r="K828" s="16">
        <f>IF(J828&gt;1,J828-H828-I828,0)</f>
        <v>6.9063347294157991</v>
      </c>
      <c r="L828" s="15">
        <v>40340</v>
      </c>
      <c r="M828" s="14"/>
      <c r="N828" s="29">
        <v>43066</v>
      </c>
      <c r="O828" s="12">
        <v>43066</v>
      </c>
      <c r="P828" s="11" t="s">
        <v>778</v>
      </c>
      <c r="Q828" s="10" t="s">
        <v>786</v>
      </c>
      <c r="R828" s="10" t="s">
        <v>785</v>
      </c>
      <c r="S828" s="10" t="s">
        <v>784</v>
      </c>
      <c r="T828" s="10"/>
      <c r="U828" s="9">
        <v>6909607148</v>
      </c>
      <c r="V828" s="8"/>
      <c r="W828" s="7">
        <v>1384</v>
      </c>
      <c r="X828" s="4" t="str">
        <f>CONCATENATE("2010-",W828)</f>
        <v>2010-1384</v>
      </c>
      <c r="Y828" s="6">
        <v>51</v>
      </c>
      <c r="Z828" s="5">
        <f>IF(Y828&gt;0,Y828-J828,".")</f>
        <v>43</v>
      </c>
      <c r="AA828" s="4">
        <f>IF(J828=0,H828,0)</f>
        <v>0</v>
      </c>
      <c r="AB828" s="4">
        <f>IF(L828=0,H828,0)</f>
        <v>0</v>
      </c>
      <c r="AC828" s="4"/>
      <c r="AD828" s="3"/>
      <c r="AE828" s="2" t="str">
        <f ca="1">IF(AND(N828&gt;1,(N828+$AE$3+O828)&lt;$B$3),$B$3-N828+1111111,".")</f>
        <v>.</v>
      </c>
      <c r="AF828" s="1" t="str">
        <f>IF(A828&gt;1,"Y","N")</f>
        <v>Y</v>
      </c>
      <c r="AG828" s="1" t="str">
        <f>IF(L828&gt;1,"Y","N")</f>
        <v>Y</v>
      </c>
      <c r="AH828" s="1" t="str">
        <f>IF(N828&gt;1,"Y","N")</f>
        <v>Y</v>
      </c>
      <c r="AI828" s="1" t="str">
        <f>IF(O828&gt;1,"Y","N")</f>
        <v>Y</v>
      </c>
      <c r="AJ828" s="1" t="str">
        <f>CONCATENATE(AF828,AG828,D828,AH828,AI828)</f>
        <v>YYx130xYY</v>
      </c>
    </row>
    <row r="829" spans="1:50" s="1" customFormat="1" x14ac:dyDescent="0.25">
      <c r="A829" s="31">
        <v>42935</v>
      </c>
      <c r="B829" s="24"/>
      <c r="C829" s="23" t="s">
        <v>571</v>
      </c>
      <c r="D829" s="22" t="s">
        <v>570</v>
      </c>
      <c r="E829" s="21">
        <v>0.55000000000000004</v>
      </c>
      <c r="G829" s="20"/>
      <c r="H829" s="19">
        <f>E829/0.04318</f>
        <v>12.737378415933303</v>
      </c>
      <c r="I829" s="18">
        <f>J829/100*4</f>
        <v>1.44</v>
      </c>
      <c r="J829" s="17">
        <v>36</v>
      </c>
      <c r="K829" s="16">
        <f>IF(J829&gt;1,J829-H829-I829,0)</f>
        <v>21.822621584066695</v>
      </c>
      <c r="L829" s="15">
        <v>42953</v>
      </c>
      <c r="M829" s="14"/>
      <c r="N829" s="29">
        <v>43074</v>
      </c>
      <c r="O829" s="12">
        <v>43074</v>
      </c>
      <c r="P829" s="11" t="s">
        <v>569</v>
      </c>
      <c r="Q829" s="10" t="s">
        <v>568</v>
      </c>
      <c r="R829" s="10" t="s">
        <v>567</v>
      </c>
      <c r="S829" s="10" t="s">
        <v>566</v>
      </c>
      <c r="T829" s="10"/>
      <c r="U829" s="9">
        <v>6911898560</v>
      </c>
      <c r="V829" s="8"/>
      <c r="W829" s="7">
        <v>1421</v>
      </c>
      <c r="X829" s="4"/>
      <c r="Y829" s="6">
        <v>51</v>
      </c>
      <c r="Z829" s="5">
        <f>IF(Y829&gt;0,Y829-J829,".")</f>
        <v>15</v>
      </c>
      <c r="AA829" s="4">
        <f>IF(J829=0,H829,0)</f>
        <v>0</v>
      </c>
      <c r="AB829" s="4">
        <f>IF(L829=0,H829,0)</f>
        <v>0</v>
      </c>
      <c r="AC829" s="4"/>
      <c r="AD829" s="3"/>
      <c r="AE829" s="2" t="str">
        <f ca="1">IF(AND(N829&gt;1,(N829+$AE$3+O829)&lt;$B$3),$B$3-N829+1111111,".")</f>
        <v>.</v>
      </c>
      <c r="AF829" s="1" t="str">
        <f>IF(A829&gt;1,"Y","N")</f>
        <v>Y</v>
      </c>
      <c r="AG829" s="1" t="str">
        <f>IF(L829&gt;1,"Y","N")</f>
        <v>Y</v>
      </c>
      <c r="AH829" s="1" t="str">
        <f>IF(N829&gt;1,"Y","N")</f>
        <v>Y</v>
      </c>
      <c r="AI829" s="1" t="str">
        <f>IF(O829&gt;1,"Y","N")</f>
        <v>Y</v>
      </c>
      <c r="AJ829" s="1" t="str">
        <f>CONCATENATE(AF829,AG829,D829,AH829,AI829)</f>
        <v>YYx535xYY</v>
      </c>
    </row>
    <row r="830" spans="1:50" s="1" customFormat="1" x14ac:dyDescent="0.25">
      <c r="A830" s="31">
        <v>42765</v>
      </c>
      <c r="B830" s="24"/>
      <c r="C830" s="23" t="s">
        <v>335</v>
      </c>
      <c r="D830" s="22" t="s">
        <v>334</v>
      </c>
      <c r="E830" s="21">
        <v>0.14000000000000001</v>
      </c>
      <c r="G830" s="20"/>
      <c r="H830" s="19">
        <f>E830/0.03878</f>
        <v>3.6101083032490977</v>
      </c>
      <c r="I830" s="18">
        <f>J830/100*4</f>
        <v>1.32</v>
      </c>
      <c r="J830" s="17">
        <v>33</v>
      </c>
      <c r="K830" s="16">
        <f>IF(J830&gt;1,J830-H830-I830,0)</f>
        <v>28.069891696750901</v>
      </c>
      <c r="L830" s="15">
        <v>42797</v>
      </c>
      <c r="M830" s="14"/>
      <c r="N830" s="29">
        <v>43075</v>
      </c>
      <c r="O830" s="12">
        <v>43075</v>
      </c>
      <c r="P830" s="11" t="s">
        <v>547</v>
      </c>
      <c r="Q830" s="10"/>
      <c r="R830" s="10"/>
      <c r="S830" s="10"/>
      <c r="T830" s="10"/>
      <c r="U830" s="9"/>
      <c r="V830" s="8"/>
      <c r="W830" s="7">
        <v>1427</v>
      </c>
      <c r="X830" s="4"/>
      <c r="Y830" s="6">
        <v>51</v>
      </c>
      <c r="Z830" s="5">
        <f>IF(Y830&gt;0,Y830-J830,".")</f>
        <v>18</v>
      </c>
      <c r="AA830" s="4">
        <f>IF(J830=0,H830,0)</f>
        <v>0</v>
      </c>
      <c r="AB830" s="4">
        <f>IF(L830=0,H830,0)</f>
        <v>0</v>
      </c>
      <c r="AC830" s="4"/>
      <c r="AD830" s="3"/>
      <c r="AE830" s="2" t="str">
        <f ca="1">IF(AND(N830&gt;1,(N830+$AE$3+O830)&lt;$B$3),$B$3-N830+1111111,".")</f>
        <v>.</v>
      </c>
      <c r="AF830" s="1" t="str">
        <f>IF(A830&gt;1,"Y","N")</f>
        <v>Y</v>
      </c>
      <c r="AG830" s="1" t="str">
        <f>IF(L830&gt;1,"Y","N")</f>
        <v>Y</v>
      </c>
      <c r="AH830" s="1" t="str">
        <f>IF(N830&gt;1,"Y","N")</f>
        <v>Y</v>
      </c>
      <c r="AI830" s="1" t="str">
        <f>IF(O830&gt;1,"Y","N")</f>
        <v>Y</v>
      </c>
      <c r="AJ830" s="1" t="str">
        <f>CONCATENATE(AF830,AG830,D830,AH830,AI830)</f>
        <v>YYx149xYY</v>
      </c>
    </row>
    <row r="831" spans="1:50" s="1" customFormat="1" x14ac:dyDescent="0.25">
      <c r="A831" s="31">
        <v>42946</v>
      </c>
      <c r="B831" s="24"/>
      <c r="C831" s="23" t="s">
        <v>197</v>
      </c>
      <c r="D831" s="22" t="s">
        <v>196</v>
      </c>
      <c r="E831" s="21">
        <v>0.377</v>
      </c>
      <c r="G831" s="20"/>
      <c r="H831" s="19">
        <f>E831/0.04272</f>
        <v>8.8249063670411978</v>
      </c>
      <c r="I831" s="18">
        <f>J831/100*4</f>
        <v>1.44</v>
      </c>
      <c r="J831" s="17">
        <v>36</v>
      </c>
      <c r="K831" s="16">
        <f>IF(J831&gt;1,J831-H831-I831,0)</f>
        <v>25.735093632958801</v>
      </c>
      <c r="L831" s="15">
        <v>42965</v>
      </c>
      <c r="M831" s="14"/>
      <c r="N831" s="29">
        <v>43083</v>
      </c>
      <c r="O831" s="12">
        <v>43084</v>
      </c>
      <c r="P831" s="11" t="s">
        <v>325</v>
      </c>
      <c r="Q831" s="10" t="s">
        <v>324</v>
      </c>
      <c r="R831" s="10" t="s">
        <v>323</v>
      </c>
      <c r="S831" s="10" t="s">
        <v>322</v>
      </c>
      <c r="T831" s="10"/>
      <c r="U831" s="9">
        <v>6916050209</v>
      </c>
      <c r="V831" s="8"/>
      <c r="W831" s="7">
        <v>1462</v>
      </c>
      <c r="X831" s="4"/>
      <c r="Y831" s="6">
        <v>51</v>
      </c>
      <c r="Z831" s="5">
        <f>IF(Y831&gt;0,Y831-J831,".")</f>
        <v>15</v>
      </c>
      <c r="AA831" s="4">
        <f>IF(J831=0,H831,0)</f>
        <v>0</v>
      </c>
      <c r="AB831" s="4">
        <f>IF(L831=0,H831,0)</f>
        <v>0</v>
      </c>
      <c r="AC831" s="4"/>
      <c r="AD831" s="3"/>
      <c r="AE831" s="2" t="str">
        <f ca="1">IF(AND(N831&gt;1,(N831+$AE$3+O831)&lt;$B$3),$B$3-N831+1111111,".")</f>
        <v>.</v>
      </c>
      <c r="AF831" s="1" t="str">
        <f>IF(A831&gt;1,"Y","N")</f>
        <v>Y</v>
      </c>
      <c r="AG831" s="1" t="str">
        <f>IF(L831&gt;1,"Y","N")</f>
        <v>Y</v>
      </c>
      <c r="AH831" s="1" t="str">
        <f>IF(N831&gt;1,"Y","N")</f>
        <v>Y</v>
      </c>
      <c r="AI831" s="1" t="str">
        <f>IF(O831&gt;1,"Y","N")</f>
        <v>Y</v>
      </c>
      <c r="AJ831" s="1" t="str">
        <f>CONCATENATE(AF831,AG831,D831,AH831,AI831)</f>
        <v>YYx123xYY</v>
      </c>
      <c r="AU831"/>
      <c r="AV831"/>
      <c r="AW831"/>
      <c r="AX831"/>
    </row>
    <row r="832" spans="1:50" s="1" customFormat="1" x14ac:dyDescent="0.25">
      <c r="A832" s="31">
        <v>42596</v>
      </c>
      <c r="B832" s="24"/>
      <c r="C832" s="23" t="s">
        <v>5170</v>
      </c>
      <c r="D832" s="22" t="s">
        <v>1174</v>
      </c>
      <c r="E832" s="21">
        <v>0.52800000000000002</v>
      </c>
      <c r="G832" s="20"/>
      <c r="H832" s="19">
        <f>E832/0.04046</f>
        <v>13.049925852694019</v>
      </c>
      <c r="I832" s="18">
        <f>J832/100*4</f>
        <v>1.44</v>
      </c>
      <c r="J832" s="17">
        <v>36</v>
      </c>
      <c r="K832" s="16">
        <f>IF(J832&gt;1,J832-H832-I832,0)</f>
        <v>21.510074147305982</v>
      </c>
      <c r="L832" s="15">
        <v>42636</v>
      </c>
      <c r="M832" s="14"/>
      <c r="N832" s="29">
        <v>42738</v>
      </c>
      <c r="O832" s="12">
        <v>42738</v>
      </c>
      <c r="P832" s="11" t="s">
        <v>6962</v>
      </c>
      <c r="Q832" s="10" t="s">
        <v>6964</v>
      </c>
      <c r="R832" s="10" t="s">
        <v>6963</v>
      </c>
      <c r="S832" s="10" t="s">
        <v>784</v>
      </c>
      <c r="T832" s="10"/>
      <c r="U832" s="9">
        <v>6664373764</v>
      </c>
      <c r="V832" s="8"/>
      <c r="W832" s="7">
        <v>21</v>
      </c>
      <c r="X832" s="4"/>
      <c r="Y832" s="6">
        <v>52</v>
      </c>
      <c r="Z832" s="5">
        <f>IF(Y832&gt;0,Y832-J832,".")</f>
        <v>16</v>
      </c>
      <c r="AA832" s="4">
        <f>IF(J832=0,H832,0)</f>
        <v>0</v>
      </c>
      <c r="AB832" s="4">
        <f>IF(L832=0,H832,0)</f>
        <v>0</v>
      </c>
      <c r="AC832" s="4"/>
      <c r="AD832" s="3"/>
      <c r="AE832" s="2" t="str">
        <f ca="1">IF(AND(N832&gt;1,(N832+$AE$3+O832)&lt;$B$3),$B$3-N832+1111111,".")</f>
        <v>.</v>
      </c>
      <c r="AF832" s="1" t="str">
        <f>IF(A832&gt;1,"Y","N")</f>
        <v>Y</v>
      </c>
      <c r="AG832" s="1" t="str">
        <f>IF(L832&gt;1,"Y","N")</f>
        <v>Y</v>
      </c>
      <c r="AH832" s="1" t="str">
        <f>IF(N832&gt;1,"Y","N")</f>
        <v>Y</v>
      </c>
      <c r="AI832" s="1" t="str">
        <f>IF(O832&gt;1,"Y","N")</f>
        <v>Y</v>
      </c>
      <c r="AJ832" s="1" t="str">
        <f>CONCATENATE(AF832,AG832,D832,AH832,AI832)</f>
        <v>YYx242xYY</v>
      </c>
    </row>
    <row r="833" spans="1:36" s="1" customFormat="1" x14ac:dyDescent="0.25">
      <c r="A833" s="28">
        <v>41786</v>
      </c>
      <c r="B833" s="27" t="s">
        <v>3818</v>
      </c>
      <c r="C833" s="23" t="s">
        <v>3817</v>
      </c>
      <c r="D833" s="22" t="s">
        <v>3816</v>
      </c>
      <c r="E833" s="21">
        <v>0.5</v>
      </c>
      <c r="G833" s="20"/>
      <c r="H833" s="19">
        <f>E833/0.0477468</f>
        <v>10.471905970661908</v>
      </c>
      <c r="I833" s="18">
        <f>J833/100*4</f>
        <v>1.4</v>
      </c>
      <c r="J833" s="17">
        <v>35</v>
      </c>
      <c r="K833" s="16">
        <f>IF(J833&gt;1,J833-H833-I833,0)</f>
        <v>23.128094029338094</v>
      </c>
      <c r="L833" s="15">
        <v>41807</v>
      </c>
      <c r="M833" s="14"/>
      <c r="N833" s="29">
        <v>42762</v>
      </c>
      <c r="O833" s="12">
        <v>42764</v>
      </c>
      <c r="P833" s="11" t="s">
        <v>6358</v>
      </c>
      <c r="Q833" s="10" t="s">
        <v>6357</v>
      </c>
      <c r="R833" s="10" t="s">
        <v>6356</v>
      </c>
      <c r="S833" s="10" t="s">
        <v>4929</v>
      </c>
      <c r="T833" s="10"/>
      <c r="U833" s="9">
        <v>6694850010</v>
      </c>
      <c r="V833" s="8"/>
      <c r="W833" s="7">
        <v>168</v>
      </c>
      <c r="X833" s="4"/>
      <c r="Y833" s="6">
        <v>52</v>
      </c>
      <c r="Z833" s="5">
        <f>IF(Y833&gt;0,Y833-J833,".")</f>
        <v>17</v>
      </c>
      <c r="AA833" s="4">
        <f>IF(J833=0,H833,0)</f>
        <v>0</v>
      </c>
      <c r="AB833" s="4">
        <f>IF(L833=0,H833,0)</f>
        <v>0</v>
      </c>
      <c r="AC833" s="4"/>
      <c r="AD833" s="3"/>
      <c r="AE833" s="2" t="str">
        <f ca="1">IF(AND(N833&gt;1,(N833+$AE$3+O833)&lt;$B$3),$B$3-N833+1111111,".")</f>
        <v>.</v>
      </c>
      <c r="AF833" s="1" t="str">
        <f>IF(A833&gt;1,"Y","N")</f>
        <v>Y</v>
      </c>
      <c r="AG833" s="1" t="str">
        <f>IF(L833&gt;1,"Y","N")</f>
        <v>Y</v>
      </c>
      <c r="AH833" s="1" t="str">
        <f>IF(N833&gt;1,"Y","N")</f>
        <v>Y</v>
      </c>
      <c r="AI833" s="1" t="str">
        <f>IF(O833&gt;1,"Y","N")</f>
        <v>Y</v>
      </c>
      <c r="AJ833" s="1" t="str">
        <f>CONCATENATE(AF833,AG833,D833,AH833,AI833)</f>
        <v>YYx112xYY</v>
      </c>
    </row>
    <row r="834" spans="1:36" s="1" customFormat="1" x14ac:dyDescent="0.25">
      <c r="A834" s="31">
        <v>42596</v>
      </c>
      <c r="B834" s="24"/>
      <c r="C834" s="23" t="s">
        <v>5170</v>
      </c>
      <c r="D834" s="22" t="s">
        <v>5169</v>
      </c>
      <c r="E834" s="21">
        <v>0.52800000000000002</v>
      </c>
      <c r="G834" s="20"/>
      <c r="H834" s="19">
        <f>E834/0.04046</f>
        <v>13.049925852694019</v>
      </c>
      <c r="I834" s="18">
        <f>J834/100*4</f>
        <v>1.44</v>
      </c>
      <c r="J834" s="17">
        <v>36</v>
      </c>
      <c r="K834" s="16">
        <f>IF(J834&gt;1,J834-H834-I834,0)</f>
        <v>21.510074147305982</v>
      </c>
      <c r="L834" s="15">
        <v>42636</v>
      </c>
      <c r="M834" s="14"/>
      <c r="N834" s="29">
        <v>42765</v>
      </c>
      <c r="O834" s="12">
        <v>42766</v>
      </c>
      <c r="P834" s="11" t="s">
        <v>6275</v>
      </c>
      <c r="Q834" s="10"/>
      <c r="R834" s="10"/>
      <c r="S834" s="10"/>
      <c r="T834" s="10"/>
      <c r="U834" s="9">
        <v>6693898135</v>
      </c>
      <c r="V834" s="8"/>
      <c r="W834" s="7">
        <v>192</v>
      </c>
      <c r="X834" s="4"/>
      <c r="Y834" s="6">
        <v>52</v>
      </c>
      <c r="Z834" s="5">
        <f>IF(Y834&gt;0,Y834-J834,".")</f>
        <v>16</v>
      </c>
      <c r="AA834" s="4">
        <f>IF(J834=0,H834,0)</f>
        <v>0</v>
      </c>
      <c r="AB834" s="4">
        <f>IF(L834=0,H834,0)</f>
        <v>0</v>
      </c>
      <c r="AC834" s="4"/>
      <c r="AD834" s="3"/>
      <c r="AE834" s="2" t="str">
        <f ca="1">IF(AND(N834&gt;1,(N834+$AE$3+O834)&lt;$B$3),$B$3-N834+1111111,".")</f>
        <v>.</v>
      </c>
      <c r="AF834" s="1" t="str">
        <f>IF(A834&gt;1,"Y","N")</f>
        <v>Y</v>
      </c>
      <c r="AG834" s="1" t="str">
        <f>IF(L834&gt;1,"Y","N")</f>
        <v>Y</v>
      </c>
      <c r="AH834" s="1" t="str">
        <f>IF(N834&gt;1,"Y","N")</f>
        <v>Y</v>
      </c>
      <c r="AI834" s="1" t="str">
        <f>IF(O834&gt;1,"Y","N")</f>
        <v>Y</v>
      </c>
      <c r="AJ834" s="1" t="str">
        <f>CONCATENATE(AF834,AG834,D834,AH834,AI834)</f>
        <v>YYx310xYY</v>
      </c>
    </row>
    <row r="835" spans="1:36" s="1" customFormat="1" x14ac:dyDescent="0.25">
      <c r="A835" s="28">
        <v>41963</v>
      </c>
      <c r="B835" s="27"/>
      <c r="C835" s="23" t="s">
        <v>6182</v>
      </c>
      <c r="D835" s="22" t="s">
        <v>6181</v>
      </c>
      <c r="E835" s="21">
        <v>0.79300000000000004</v>
      </c>
      <c r="G835" s="20"/>
      <c r="H835" s="19">
        <f>E835/0.0504426</f>
        <v>15.720839132003507</v>
      </c>
      <c r="I835" s="18">
        <f>J835/100*4</f>
        <v>1.4</v>
      </c>
      <c r="J835" s="17">
        <v>35</v>
      </c>
      <c r="K835" s="16">
        <f>IF(J835&gt;1,J835-H835-I835,0)</f>
        <v>17.879160867996497</v>
      </c>
      <c r="L835" s="15">
        <v>41990</v>
      </c>
      <c r="M835" s="14"/>
      <c r="N835" s="29">
        <v>42771</v>
      </c>
      <c r="O835" s="12">
        <v>42771</v>
      </c>
      <c r="P835" s="11" t="s">
        <v>6180</v>
      </c>
      <c r="Q835" s="10" t="s">
        <v>6179</v>
      </c>
      <c r="R835" s="10" t="s">
        <v>6178</v>
      </c>
      <c r="S835" s="10" t="s">
        <v>3645</v>
      </c>
      <c r="T835" s="10"/>
      <c r="U835" s="9">
        <v>6702927516</v>
      </c>
      <c r="V835" s="8"/>
      <c r="W835" s="7">
        <v>211</v>
      </c>
      <c r="X835" s="4"/>
      <c r="Y835" s="6">
        <v>52</v>
      </c>
      <c r="Z835" s="5">
        <f>IF(Y835&gt;0,Y835-J835,".")</f>
        <v>17</v>
      </c>
      <c r="AA835" s="4">
        <f>IF(J835=0,H835,0)</f>
        <v>0</v>
      </c>
      <c r="AB835" s="4">
        <f>IF(L835=0,H835,0)</f>
        <v>0</v>
      </c>
      <c r="AC835" s="4"/>
      <c r="AD835" s="3"/>
      <c r="AE835" s="2" t="str">
        <f ca="1">IF(AND(N835&gt;1,(N835+$AE$3+O835)&lt;$B$3),$B$3-N835+1111111,".")</f>
        <v>.</v>
      </c>
      <c r="AF835" s="1" t="str">
        <f>IF(A835&gt;1,"Y","N")</f>
        <v>Y</v>
      </c>
      <c r="AG835" s="1" t="str">
        <f>IF(L835&gt;1,"Y","N")</f>
        <v>Y</v>
      </c>
      <c r="AH835" s="1" t="str">
        <f>IF(N835&gt;1,"Y","N")</f>
        <v>Y</v>
      </c>
      <c r="AI835" s="1" t="str">
        <f>IF(O835&gt;1,"Y","N")</f>
        <v>Y</v>
      </c>
      <c r="AJ835" s="1" t="str">
        <f>CONCATENATE(AF835,AG835,D835,AH835,AI835)</f>
        <v>YYx421xYY</v>
      </c>
    </row>
    <row r="836" spans="1:36" s="1" customFormat="1" x14ac:dyDescent="0.25">
      <c r="A836" s="31">
        <v>42387</v>
      </c>
      <c r="B836" s="24"/>
      <c r="C836" s="23" t="s">
        <v>376</v>
      </c>
      <c r="D836" s="22" t="s">
        <v>375</v>
      </c>
      <c r="E836" s="21">
        <v>0.37</v>
      </c>
      <c r="G836" s="20"/>
      <c r="H836" s="19">
        <f>E836/0.0405</f>
        <v>9.1358024691358022</v>
      </c>
      <c r="I836" s="32">
        <f>J836/100*4</f>
        <v>1.48</v>
      </c>
      <c r="J836" s="17">
        <v>37</v>
      </c>
      <c r="K836" s="16">
        <f>IF(J836&gt;1,J836-H836-I836,0)</f>
        <v>26.384197530864196</v>
      </c>
      <c r="L836" s="15">
        <v>42416</v>
      </c>
      <c r="M836" s="14"/>
      <c r="N836" s="29">
        <v>42829</v>
      </c>
      <c r="O836" s="12">
        <v>42829</v>
      </c>
      <c r="P836" s="11" t="s">
        <v>4812</v>
      </c>
      <c r="Q836" s="10" t="s">
        <v>4811</v>
      </c>
      <c r="R836" s="10" t="s">
        <v>4810</v>
      </c>
      <c r="S836" s="10" t="s">
        <v>4809</v>
      </c>
      <c r="T836" s="10"/>
      <c r="U836" s="9" t="s">
        <v>4808</v>
      </c>
      <c r="V836" s="8"/>
      <c r="W836" s="7">
        <v>534</v>
      </c>
      <c r="X836" s="4"/>
      <c r="Y836" s="6">
        <v>52</v>
      </c>
      <c r="Z836" s="5">
        <f>IF(Y836&gt;0,Y836-J836,".")</f>
        <v>15</v>
      </c>
      <c r="AA836" s="4">
        <f>IF(J836=0,H836,0)</f>
        <v>0</v>
      </c>
      <c r="AB836" s="4">
        <f>IF(L836=0,H836,0)</f>
        <v>0</v>
      </c>
      <c r="AC836" s="4"/>
      <c r="AD836" s="3"/>
      <c r="AE836" s="2" t="str">
        <f ca="1">IF(AND(N836&gt;1,(N836+$AE$3+O836)&lt;$B$3),$B$3-N836+1111111,".")</f>
        <v>.</v>
      </c>
      <c r="AF836" s="1" t="str">
        <f>IF(A836&gt;1,"Y","N")</f>
        <v>Y</v>
      </c>
      <c r="AG836" s="1" t="str">
        <f>IF(L836&gt;1,"Y","N")</f>
        <v>Y</v>
      </c>
      <c r="AH836" s="1" t="str">
        <f>IF(N836&gt;1,"Y","N")</f>
        <v>Y</v>
      </c>
      <c r="AI836" s="1" t="str">
        <f>IF(O836&gt;1,"Y","N")</f>
        <v>Y</v>
      </c>
      <c r="AJ836" s="1" t="str">
        <f>CONCATENATE(AF836,AG836,D836,AH836,AI836)</f>
        <v>YYx536xYY</v>
      </c>
    </row>
    <row r="837" spans="1:36" s="1" customFormat="1" x14ac:dyDescent="0.25">
      <c r="A837" s="28">
        <v>41786</v>
      </c>
      <c r="B837" s="27" t="s">
        <v>3818</v>
      </c>
      <c r="C837" s="23" t="s">
        <v>3817</v>
      </c>
      <c r="D837" s="22" t="s">
        <v>3816</v>
      </c>
      <c r="E837" s="21">
        <v>0.5</v>
      </c>
      <c r="G837" s="20"/>
      <c r="H837" s="19">
        <f>E837/0.0477468</f>
        <v>10.471905970661908</v>
      </c>
      <c r="I837" s="18">
        <f>J837/100*4</f>
        <v>1.4</v>
      </c>
      <c r="J837" s="17">
        <v>35</v>
      </c>
      <c r="K837" s="16">
        <f>IF(J837&gt;1,J837-H837-I837,0)</f>
        <v>23.128094029338094</v>
      </c>
      <c r="L837" s="15">
        <v>41807</v>
      </c>
      <c r="M837" s="14"/>
      <c r="N837" s="29">
        <v>42876</v>
      </c>
      <c r="O837" s="12">
        <v>42877</v>
      </c>
      <c r="P837" s="11" t="s">
        <v>3815</v>
      </c>
      <c r="Q837" s="10" t="s">
        <v>3814</v>
      </c>
      <c r="R837" s="10" t="s">
        <v>3813</v>
      </c>
      <c r="S837" s="10" t="s">
        <v>3812</v>
      </c>
      <c r="T837" s="10"/>
      <c r="U837" s="9">
        <v>6823995289</v>
      </c>
      <c r="V837" s="8"/>
      <c r="W837" s="7">
        <v>756</v>
      </c>
      <c r="X837" s="4"/>
      <c r="Y837" s="6">
        <v>52</v>
      </c>
      <c r="Z837" s="5">
        <f>IF(Y837&gt;0,Y837-J837,".")</f>
        <v>17</v>
      </c>
      <c r="AA837" s="4">
        <f>IF(J837=0,H837,0)</f>
        <v>0</v>
      </c>
      <c r="AB837" s="4">
        <f>IF(L837=0,H837,0)</f>
        <v>0</v>
      </c>
      <c r="AC837" s="4"/>
      <c r="AD837" s="3"/>
      <c r="AE837" s="2" t="str">
        <f ca="1">IF(AND(N837&gt;1,(N837+$AE$3+O837)&lt;$B$3),$B$3-N837+1111111,".")</f>
        <v>.</v>
      </c>
      <c r="AF837" s="1" t="str">
        <f>IF(A837&gt;1,"Y","N")</f>
        <v>Y</v>
      </c>
      <c r="AG837" s="1" t="str">
        <f>IF(L837&gt;1,"Y","N")</f>
        <v>Y</v>
      </c>
      <c r="AH837" s="1" t="str">
        <f>IF(N837&gt;1,"Y","N")</f>
        <v>Y</v>
      </c>
      <c r="AI837" s="1" t="str">
        <f>IF(O837&gt;1,"Y","N")</f>
        <v>Y</v>
      </c>
      <c r="AJ837" s="1" t="str">
        <f>CONCATENATE(AF837,AG837,D837,AH837,AI837)</f>
        <v>YYx112xYY</v>
      </c>
    </row>
    <row r="838" spans="1:36" s="1" customFormat="1" x14ac:dyDescent="0.25">
      <c r="A838" s="28">
        <v>41770</v>
      </c>
      <c r="B838" s="27" t="s">
        <v>1202</v>
      </c>
      <c r="C838" s="23" t="s">
        <v>1201</v>
      </c>
      <c r="D838" s="22" t="s">
        <v>1200</v>
      </c>
      <c r="E838" s="21">
        <v>0.6</v>
      </c>
      <c r="G838" s="20"/>
      <c r="H838" s="19">
        <f>E838/0.0477136</f>
        <v>12.575031018409845</v>
      </c>
      <c r="I838" s="18">
        <f>J838/100*4</f>
        <v>1.4</v>
      </c>
      <c r="J838" s="17">
        <v>35</v>
      </c>
      <c r="K838" s="16">
        <f>IF(J838&gt;1,J838-H838-I838,0)</f>
        <v>21.024968981590156</v>
      </c>
      <c r="L838" s="15">
        <v>41782</v>
      </c>
      <c r="M838" s="14"/>
      <c r="N838" s="29">
        <v>42962</v>
      </c>
      <c r="O838" s="12">
        <v>42962</v>
      </c>
      <c r="P838" s="11" t="s">
        <v>2465</v>
      </c>
      <c r="Q838" s="10" t="s">
        <v>2464</v>
      </c>
      <c r="R838" s="10" t="s">
        <v>2463</v>
      </c>
      <c r="S838" s="10" t="s">
        <v>2462</v>
      </c>
      <c r="T838" s="10"/>
      <c r="U838" s="9" t="s">
        <v>2461</v>
      </c>
      <c r="V838" s="8"/>
      <c r="W838" s="7">
        <v>1041</v>
      </c>
      <c r="X838" s="4"/>
      <c r="Y838" s="6">
        <v>52</v>
      </c>
      <c r="Z838" s="5">
        <f>IF(Y838&gt;0,Y838-J838,".")</f>
        <v>17</v>
      </c>
      <c r="AA838" s="4">
        <f>IF(J838=0,H838,0)</f>
        <v>0</v>
      </c>
      <c r="AB838" s="4">
        <f>IF(L838=0,H838,0)</f>
        <v>0</v>
      </c>
      <c r="AC838" s="4"/>
      <c r="AD838" s="3"/>
      <c r="AE838" s="2" t="str">
        <f ca="1">IF(AND(N838&gt;1,(N838+$AE$3+O838)&lt;$B$3),$B$3-N838+1111111,".")</f>
        <v>.</v>
      </c>
      <c r="AF838" s="1" t="str">
        <f>IF(A838&gt;1,"Y","N")</f>
        <v>Y</v>
      </c>
      <c r="AG838" s="1" t="str">
        <f>IF(L838&gt;1,"Y","N")</f>
        <v>Y</v>
      </c>
      <c r="AH838" s="1" t="str">
        <f>IF(N838&gt;1,"Y","N")</f>
        <v>Y</v>
      </c>
      <c r="AI838" s="1" t="str">
        <f>IF(O838&gt;1,"Y","N")</f>
        <v>Y</v>
      </c>
      <c r="AJ838" s="1" t="str">
        <f>CONCATENATE(AF838,AG838,D838,AH838,AI838)</f>
        <v>YYx46xYY</v>
      </c>
    </row>
    <row r="839" spans="1:36" s="1" customFormat="1" x14ac:dyDescent="0.25">
      <c r="A839" s="31">
        <v>42935</v>
      </c>
      <c r="B839" s="24"/>
      <c r="C839" s="23" t="s">
        <v>571</v>
      </c>
      <c r="D839" s="22" t="s">
        <v>570</v>
      </c>
      <c r="E839" s="21">
        <v>0.55000000000000004</v>
      </c>
      <c r="G839" s="20"/>
      <c r="H839" s="19">
        <f>E839/0.04318</f>
        <v>12.737378415933303</v>
      </c>
      <c r="I839" s="18">
        <f>J839/100*4</f>
        <v>1.44</v>
      </c>
      <c r="J839" s="17">
        <v>36</v>
      </c>
      <c r="K839" s="16">
        <f>IF(J839&gt;1,J839-H839-I839,0)</f>
        <v>21.822621584066695</v>
      </c>
      <c r="L839" s="15">
        <v>42953</v>
      </c>
      <c r="M839" s="14"/>
      <c r="N839" s="29">
        <v>43003</v>
      </c>
      <c r="O839" s="12">
        <v>43003</v>
      </c>
      <c r="P839" s="11" t="s">
        <v>87</v>
      </c>
      <c r="Q839" s="10" t="s">
        <v>86</v>
      </c>
      <c r="R839" s="10" t="s">
        <v>85</v>
      </c>
      <c r="S839" s="10" t="s">
        <v>84</v>
      </c>
      <c r="T839" s="10"/>
      <c r="U839" s="9">
        <v>6911898560</v>
      </c>
      <c r="V839" s="8"/>
      <c r="W839" s="7">
        <v>1172</v>
      </c>
      <c r="X839" s="4"/>
      <c r="Y839" s="6">
        <v>52</v>
      </c>
      <c r="Z839" s="5">
        <f>IF(Y839&gt;0,Y839-J839,".")</f>
        <v>16</v>
      </c>
      <c r="AA839" s="4">
        <f>IF(J839=0,H839,0)</f>
        <v>0</v>
      </c>
      <c r="AB839" s="4">
        <f>IF(L839=0,H839,0)</f>
        <v>0</v>
      </c>
      <c r="AC839" s="4"/>
      <c r="AD839" s="3"/>
      <c r="AE839" s="2" t="str">
        <f ca="1">IF(AND(N839&gt;1,(N839+$AE$3+O839)&lt;$B$3),$B$3-N839+1111111,".")</f>
        <v>.</v>
      </c>
      <c r="AF839" s="1" t="str">
        <f>IF(A839&gt;1,"Y","N")</f>
        <v>Y</v>
      </c>
      <c r="AG839" s="1" t="str">
        <f>IF(L839&gt;1,"Y","N")</f>
        <v>Y</v>
      </c>
      <c r="AH839" s="1" t="str">
        <f>IF(N839&gt;1,"Y","N")</f>
        <v>Y</v>
      </c>
      <c r="AI839" s="1" t="str">
        <f>IF(O839&gt;1,"Y","N")</f>
        <v>Y</v>
      </c>
      <c r="AJ839" s="1" t="str">
        <f>CONCATENATE(AF839,AG839,D839,AH839,AI839)</f>
        <v>YYx535xYY</v>
      </c>
    </row>
    <row r="840" spans="1:36" s="1" customFormat="1" x14ac:dyDescent="0.25">
      <c r="A840" s="31">
        <v>42946</v>
      </c>
      <c r="B840" s="41" t="s">
        <v>1766</v>
      </c>
      <c r="C840" s="23" t="s">
        <v>236</v>
      </c>
      <c r="D840" s="22" t="s">
        <v>235</v>
      </c>
      <c r="E840" s="21">
        <v>0.7</v>
      </c>
      <c r="G840" s="20"/>
      <c r="H840" s="19">
        <f>E840/0.038689</f>
        <v>18.092998009770216</v>
      </c>
      <c r="I840" s="18">
        <f>J840/100*4</f>
        <v>1.44</v>
      </c>
      <c r="J840" s="17">
        <v>36</v>
      </c>
      <c r="K840" s="16">
        <f>IF(J840&gt;1,J840-H840-I840,0)</f>
        <v>16.467001990229782</v>
      </c>
      <c r="L840" s="15">
        <v>43008</v>
      </c>
      <c r="M840" s="14"/>
      <c r="N840" s="29">
        <v>43007</v>
      </c>
      <c r="O840" s="12">
        <v>43009</v>
      </c>
      <c r="P840" s="11" t="s">
        <v>1762</v>
      </c>
      <c r="Q840" s="10" t="s">
        <v>1765</v>
      </c>
      <c r="R840" s="10" t="s">
        <v>1764</v>
      </c>
      <c r="S840" s="10" t="s">
        <v>1763</v>
      </c>
      <c r="T840" s="10"/>
      <c r="U840" s="9">
        <v>6912018798</v>
      </c>
      <c r="V840" s="8"/>
      <c r="W840" s="7">
        <v>1189</v>
      </c>
      <c r="X840" s="4"/>
      <c r="Y840" s="6">
        <v>52</v>
      </c>
      <c r="Z840" s="5">
        <f>IF(Y840&gt;0,Y840-J840,".")</f>
        <v>16</v>
      </c>
      <c r="AA840" s="4">
        <f>IF(J840=0,H840,0)</f>
        <v>0</v>
      </c>
      <c r="AB840" s="4">
        <f>IF(L840=0,H840,0)</f>
        <v>0</v>
      </c>
      <c r="AC840" s="4"/>
      <c r="AD840" s="3"/>
      <c r="AE840" s="2" t="str">
        <f ca="1">IF(AND(N840&gt;1,(N840+$AE$3+O840)&lt;$B$3),$B$3-N840+1111111,".")</f>
        <v>.</v>
      </c>
      <c r="AF840" s="1" t="str">
        <f>IF(A840&gt;1,"Y","N")</f>
        <v>Y</v>
      </c>
      <c r="AG840" s="1" t="str">
        <f>IF(L840&gt;1,"Y","N")</f>
        <v>Y</v>
      </c>
      <c r="AH840" s="1" t="str">
        <f>IF(N840&gt;1,"Y","N")</f>
        <v>Y</v>
      </c>
      <c r="AI840" s="1" t="str">
        <f>IF(O840&gt;1,"Y","N")</f>
        <v>Y</v>
      </c>
      <c r="AJ840" s="1" t="str">
        <f>CONCATENATE(AF840,AG840,D840,AH840,AI840)</f>
        <v>YYx10xYY</v>
      </c>
    </row>
    <row r="841" spans="1:36" s="1" customFormat="1" x14ac:dyDescent="0.25">
      <c r="A841" s="28">
        <v>40847</v>
      </c>
      <c r="B841" s="27" t="s">
        <v>1048</v>
      </c>
      <c r="C841" s="23" t="s">
        <v>1047</v>
      </c>
      <c r="D841" s="22" t="s">
        <v>1046</v>
      </c>
      <c r="E841" s="21">
        <v>1</v>
      </c>
      <c r="G841" s="20"/>
      <c r="H841" s="19">
        <f>E841/0.05044</f>
        <v>19.825535289452816</v>
      </c>
      <c r="I841" s="18">
        <f>J841/100*4</f>
        <v>1.32</v>
      </c>
      <c r="J841" s="17">
        <v>33</v>
      </c>
      <c r="K841" s="16">
        <f>IF(J841&gt;1,J841-H841-I841,0)</f>
        <v>11.854464710547184</v>
      </c>
      <c r="L841" s="15">
        <v>41221</v>
      </c>
      <c r="M841" s="14"/>
      <c r="N841" s="29">
        <v>43054</v>
      </c>
      <c r="O841" s="12">
        <v>43054</v>
      </c>
      <c r="P841" s="11" t="s">
        <v>1045</v>
      </c>
      <c r="Q841" s="10" t="s">
        <v>1044</v>
      </c>
      <c r="R841" s="10" t="s">
        <v>1043</v>
      </c>
      <c r="S841" s="10" t="s">
        <v>253</v>
      </c>
      <c r="T841" s="10"/>
      <c r="U841" s="9">
        <v>6915900733</v>
      </c>
      <c r="V841" s="8"/>
      <c r="W841" s="7">
        <v>1331</v>
      </c>
      <c r="X841" s="4"/>
      <c r="Y841" s="6">
        <v>52</v>
      </c>
      <c r="Z841" s="5">
        <f>IF(Y841&gt;0,Y841-J841,".")</f>
        <v>19</v>
      </c>
      <c r="AA841" s="4">
        <f>IF(J841=0,H841,0)</f>
        <v>0</v>
      </c>
      <c r="AB841" s="4">
        <f>IF(L841=0,H841,0)</f>
        <v>0</v>
      </c>
      <c r="AC841" s="4"/>
      <c r="AD841" s="3"/>
      <c r="AE841" s="2" t="str">
        <f ca="1">IF(AND(N841&gt;1,(N841+$AE$3+O841)&lt;$B$3),$B$3-N841+1111111,".")</f>
        <v>.</v>
      </c>
      <c r="AF841" s="1" t="str">
        <f>IF(A841&gt;1,"Y","N")</f>
        <v>Y</v>
      </c>
      <c r="AG841" s="1" t="str">
        <f>IF(L841&gt;1,"Y","N")</f>
        <v>Y</v>
      </c>
      <c r="AH841" s="1" t="str">
        <f>IF(N841&gt;1,"Y","N")</f>
        <v>Y</v>
      </c>
      <c r="AI841" s="1" t="str">
        <f>IF(O841&gt;1,"Y","N")</f>
        <v>Y</v>
      </c>
      <c r="AJ841" s="1" t="str">
        <f>CONCATENATE(AF841,AG841,D841,AH841,AI841)</f>
        <v>YYx409xYY</v>
      </c>
    </row>
    <row r="842" spans="1:36" s="1" customFormat="1" x14ac:dyDescent="0.25">
      <c r="A842" s="31">
        <v>42402</v>
      </c>
      <c r="B842" s="24"/>
      <c r="C842" s="23" t="s">
        <v>197</v>
      </c>
      <c r="D842" s="22" t="s">
        <v>196</v>
      </c>
      <c r="E842" s="21">
        <v>0.68</v>
      </c>
      <c r="G842" s="20"/>
      <c r="H842" s="19">
        <f>E842/0.04033</f>
        <v>16.860897594842552</v>
      </c>
      <c r="I842" s="32">
        <f>J842/100*4</f>
        <v>1.52</v>
      </c>
      <c r="J842" s="17">
        <v>38</v>
      </c>
      <c r="K842" s="16">
        <f>IF(J842&gt;1,J842-H842-I842,0)</f>
        <v>19.619102405157449</v>
      </c>
      <c r="L842" s="15">
        <v>42423</v>
      </c>
      <c r="M842" s="14"/>
      <c r="N842" s="13">
        <v>42748</v>
      </c>
      <c r="O842" s="12">
        <v>42751</v>
      </c>
      <c r="P842" s="11" t="s">
        <v>6644</v>
      </c>
      <c r="Q842" s="10" t="s">
        <v>6643</v>
      </c>
      <c r="R842" s="10" t="s">
        <v>6642</v>
      </c>
      <c r="S842" s="10" t="s">
        <v>6641</v>
      </c>
      <c r="T842" s="10"/>
      <c r="U842" s="9">
        <v>6674178963</v>
      </c>
      <c r="V842" s="8"/>
      <c r="W842" s="7">
        <v>110</v>
      </c>
      <c r="X842" s="4"/>
      <c r="Y842" s="6">
        <v>53</v>
      </c>
      <c r="Z842" s="5">
        <f>IF(Y842&gt;0,Y842-J842,".")</f>
        <v>15</v>
      </c>
      <c r="AA842" s="4">
        <f>IF(J842=0,H842,0)</f>
        <v>0</v>
      </c>
      <c r="AB842" s="4">
        <f>IF(L842=0,H842,0)</f>
        <v>0</v>
      </c>
      <c r="AC842" s="4"/>
      <c r="AD842" s="3"/>
      <c r="AE842" s="2" t="str">
        <f ca="1">IF(AND(N842&gt;1,(N842+$AE$3+O842)&lt;$B$3),$B$3-N842+1111111,".")</f>
        <v>.</v>
      </c>
      <c r="AF842" s="1" t="str">
        <f>IF(A842&gt;1,"Y","N")</f>
        <v>Y</v>
      </c>
      <c r="AG842" s="1" t="str">
        <f>IF(L842&gt;1,"Y","N")</f>
        <v>Y</v>
      </c>
      <c r="AH842" s="1" t="str">
        <f>IF(N842&gt;1,"Y","N")</f>
        <v>Y</v>
      </c>
      <c r="AI842" s="1" t="str">
        <f>IF(O842&gt;1,"Y","N")</f>
        <v>Y</v>
      </c>
      <c r="AJ842" s="1" t="str">
        <f>CONCATENATE(AF842,AG842,D842,AH842,AI842)</f>
        <v>YYx123xYY</v>
      </c>
    </row>
    <row r="843" spans="1:36" s="1" customFormat="1" x14ac:dyDescent="0.25">
      <c r="A843" s="31">
        <v>42671</v>
      </c>
      <c r="B843" s="24"/>
      <c r="C843" s="23" t="s">
        <v>412</v>
      </c>
      <c r="D843" s="22" t="s">
        <v>411</v>
      </c>
      <c r="E843" s="21">
        <v>0.15</v>
      </c>
      <c r="G843" s="20"/>
      <c r="H843" s="19">
        <f>E843/0.03988</f>
        <v>3.7612838515546638</v>
      </c>
      <c r="I843" s="18">
        <f>J843/100*4</f>
        <v>0.6</v>
      </c>
      <c r="J843" s="17">
        <v>15</v>
      </c>
      <c r="K843" s="16">
        <f>IF(J843&gt;1,J843-H843-I843,0)</f>
        <v>10.638716148445337</v>
      </c>
      <c r="L843" s="15">
        <v>42697</v>
      </c>
      <c r="M843" s="14"/>
      <c r="N843" s="29">
        <v>42749</v>
      </c>
      <c r="O843" s="12">
        <v>42751</v>
      </c>
      <c r="P843" s="11" t="s">
        <v>6627</v>
      </c>
      <c r="Q843" s="10"/>
      <c r="R843" s="10"/>
      <c r="S843" s="10"/>
      <c r="T843" s="10"/>
      <c r="U843" s="9">
        <v>6677129097</v>
      </c>
      <c r="V843" s="8"/>
      <c r="W843" s="7">
        <v>112</v>
      </c>
      <c r="X843" s="4"/>
      <c r="Y843" s="6">
        <v>53</v>
      </c>
      <c r="Z843" s="5">
        <f>IF(Y843&gt;0,Y843-J843,".")</f>
        <v>38</v>
      </c>
      <c r="AA843" s="4">
        <f>IF(J843=0,H843,0)</f>
        <v>0</v>
      </c>
      <c r="AB843" s="4">
        <f>IF(L843=0,H843,0)</f>
        <v>0</v>
      </c>
      <c r="AC843" s="4"/>
      <c r="AD843" s="3"/>
      <c r="AE843" s="2" t="str">
        <f ca="1">IF(AND(N843&gt;1,(N843+$AE$3+O843)&lt;$B$3),$B$3-N843+1111111,".")</f>
        <v>.</v>
      </c>
      <c r="AF843" s="1" t="str">
        <f>IF(A843&gt;1,"Y","N")</f>
        <v>Y</v>
      </c>
      <c r="AG843" s="1" t="str">
        <f>IF(L843&gt;1,"Y","N")</f>
        <v>Y</v>
      </c>
      <c r="AH843" s="1" t="str">
        <f>IF(N843&gt;1,"Y","N")</f>
        <v>Y</v>
      </c>
      <c r="AI843" s="1" t="str">
        <f>IF(O843&gt;1,"Y","N")</f>
        <v>Y</v>
      </c>
      <c r="AJ843" s="1" t="str">
        <f>CONCATENATE(AF843,AG843,D843,AH843,AI843)</f>
        <v>YYx259xYY</v>
      </c>
    </row>
    <row r="844" spans="1:36" s="1" customFormat="1" x14ac:dyDescent="0.25">
      <c r="A844" s="28">
        <v>41786</v>
      </c>
      <c r="B844" s="27" t="s">
        <v>3818</v>
      </c>
      <c r="C844" s="23" t="s">
        <v>3817</v>
      </c>
      <c r="D844" s="22" t="s">
        <v>3816</v>
      </c>
      <c r="E844" s="21">
        <v>0.5</v>
      </c>
      <c r="G844" s="20"/>
      <c r="H844" s="19">
        <f>E844/0.0477468</f>
        <v>10.471905970661908</v>
      </c>
      <c r="I844" s="18">
        <f>J844/100*4</f>
        <v>1.4</v>
      </c>
      <c r="J844" s="17">
        <v>35</v>
      </c>
      <c r="K844" s="16">
        <f>IF(J844&gt;1,J844-H844-I844,0)</f>
        <v>23.128094029338094</v>
      </c>
      <c r="L844" s="15">
        <v>41807</v>
      </c>
      <c r="M844" s="14"/>
      <c r="N844" s="29">
        <v>42753</v>
      </c>
      <c r="O844" s="12">
        <v>42754</v>
      </c>
      <c r="P844" s="11" t="s">
        <v>6537</v>
      </c>
      <c r="Q844" s="10" t="s">
        <v>6539</v>
      </c>
      <c r="R844" s="10" t="s">
        <v>6538</v>
      </c>
      <c r="S844" s="10" t="s">
        <v>1240</v>
      </c>
      <c r="T844" s="10"/>
      <c r="U844" s="9">
        <v>6685784766</v>
      </c>
      <c r="V844" s="8"/>
      <c r="W844" s="7">
        <v>122</v>
      </c>
      <c r="X844" s="4"/>
      <c r="Y844" s="6">
        <v>53</v>
      </c>
      <c r="Z844" s="5">
        <f>IF(Y844&gt;0,Y844-J844,".")</f>
        <v>18</v>
      </c>
      <c r="AA844" s="4">
        <f>IF(J844=0,H844,0)</f>
        <v>0</v>
      </c>
      <c r="AB844" s="4">
        <f>IF(L844=0,H844,0)</f>
        <v>0</v>
      </c>
      <c r="AC844" s="4"/>
      <c r="AD844" s="3"/>
      <c r="AE844" s="2" t="str">
        <f ca="1">IF(AND(N844&gt;1,(N844+$AE$3+O844)&lt;$B$3),$B$3-N844+1111111,".")</f>
        <v>.</v>
      </c>
      <c r="AF844" s="1" t="str">
        <f>IF(A844&gt;1,"Y","N")</f>
        <v>Y</v>
      </c>
      <c r="AG844" s="1" t="str">
        <f>IF(L844&gt;1,"Y","N")</f>
        <v>Y</v>
      </c>
      <c r="AH844" s="1" t="str">
        <f>IF(N844&gt;1,"Y","N")</f>
        <v>Y</v>
      </c>
      <c r="AI844" s="1" t="str">
        <f>IF(O844&gt;1,"Y","N")</f>
        <v>Y</v>
      </c>
      <c r="AJ844" s="1" t="str">
        <f>CONCATENATE(AF844,AG844,D844,AH844,AI844)</f>
        <v>YYx112xYY</v>
      </c>
    </row>
    <row r="845" spans="1:36" s="1" customFormat="1" x14ac:dyDescent="0.25">
      <c r="A845" s="31">
        <v>42402</v>
      </c>
      <c r="B845" s="24"/>
      <c r="C845" s="23" t="s">
        <v>197</v>
      </c>
      <c r="D845" s="22" t="s">
        <v>196</v>
      </c>
      <c r="E845" s="21">
        <v>0.68</v>
      </c>
      <c r="G845" s="20"/>
      <c r="H845" s="19">
        <f>E845/0.04033</f>
        <v>16.860897594842552</v>
      </c>
      <c r="I845" s="32">
        <f>J845/100*4</f>
        <v>1.52</v>
      </c>
      <c r="J845" s="17">
        <v>38</v>
      </c>
      <c r="K845" s="16">
        <f>IF(J845&gt;1,J845-H845-I845,0)</f>
        <v>19.619102405157449</v>
      </c>
      <c r="L845" s="15">
        <v>42423</v>
      </c>
      <c r="M845" s="14"/>
      <c r="N845" s="29">
        <v>42757</v>
      </c>
      <c r="O845" s="12">
        <v>42757</v>
      </c>
      <c r="P845" s="11" t="s">
        <v>6455</v>
      </c>
      <c r="Q845" s="10" t="s">
        <v>6454</v>
      </c>
      <c r="R845" s="10" t="s">
        <v>6453</v>
      </c>
      <c r="S845" s="10" t="s">
        <v>6452</v>
      </c>
      <c r="T845" s="10"/>
      <c r="U845" s="9">
        <v>6682746468</v>
      </c>
      <c r="V845" s="8"/>
      <c r="W845" s="7">
        <v>144</v>
      </c>
      <c r="X845" s="4"/>
      <c r="Y845" s="6">
        <v>53</v>
      </c>
      <c r="Z845" s="5">
        <f>IF(Y845&gt;0,Y845-J845,".")</f>
        <v>15</v>
      </c>
      <c r="AA845" s="4">
        <f>IF(J845=0,H845,0)</f>
        <v>0</v>
      </c>
      <c r="AB845" s="4">
        <f>IF(L845=0,H845,0)</f>
        <v>0</v>
      </c>
      <c r="AC845" s="4"/>
      <c r="AD845" s="3"/>
      <c r="AE845" s="2" t="str">
        <f ca="1">IF(AND(N845&gt;1,(N845+$AE$3+O845)&lt;$B$3),$B$3-N845+1111111,".")</f>
        <v>.</v>
      </c>
      <c r="AF845" s="1" t="str">
        <f>IF(A845&gt;1,"Y","N")</f>
        <v>Y</v>
      </c>
      <c r="AG845" s="1" t="str">
        <f>IF(L845&gt;1,"Y","N")</f>
        <v>Y</v>
      </c>
      <c r="AH845" s="1" t="str">
        <f>IF(N845&gt;1,"Y","N")</f>
        <v>Y</v>
      </c>
      <c r="AI845" s="1" t="str">
        <f>IF(O845&gt;1,"Y","N")</f>
        <v>Y</v>
      </c>
      <c r="AJ845" s="1" t="str">
        <f>CONCATENATE(AF845,AG845,D845,AH845,AI845)</f>
        <v>YYx123xYY</v>
      </c>
    </row>
    <row r="846" spans="1:36" s="1" customFormat="1" x14ac:dyDescent="0.25">
      <c r="A846" s="31">
        <v>42671</v>
      </c>
      <c r="B846" s="24"/>
      <c r="C846" s="23" t="s">
        <v>412</v>
      </c>
      <c r="D846" s="22" t="s">
        <v>411</v>
      </c>
      <c r="E846" s="21">
        <v>0.15</v>
      </c>
      <c r="G846" s="20"/>
      <c r="H846" s="19">
        <f>E846/0.03988</f>
        <v>3.7612838515546638</v>
      </c>
      <c r="I846" s="18">
        <f>J846/100*4</f>
        <v>0.6</v>
      </c>
      <c r="J846" s="17">
        <v>15</v>
      </c>
      <c r="K846" s="16">
        <f>IF(J846&gt;1,J846-H846-I846,0)</f>
        <v>10.638716148445337</v>
      </c>
      <c r="L846" s="15">
        <v>42697</v>
      </c>
      <c r="M846" s="14"/>
      <c r="N846" s="29">
        <v>42764</v>
      </c>
      <c r="O846" s="12">
        <v>42764</v>
      </c>
      <c r="P846" s="11" t="s">
        <v>195</v>
      </c>
      <c r="Q846" s="10" t="s">
        <v>200</v>
      </c>
      <c r="R846" s="10" t="s">
        <v>199</v>
      </c>
      <c r="S846" s="10" t="s">
        <v>198</v>
      </c>
      <c r="T846" s="10"/>
      <c r="U846" s="9">
        <v>6695144885</v>
      </c>
      <c r="V846" s="8"/>
      <c r="W846" s="7">
        <v>175</v>
      </c>
      <c r="X846" s="4"/>
      <c r="Y846" s="6">
        <v>53</v>
      </c>
      <c r="Z846" s="5">
        <f>IF(Y846&gt;0,Y846-J846,".")</f>
        <v>38</v>
      </c>
      <c r="AA846" s="4">
        <f>IF(J846=0,H846,0)</f>
        <v>0</v>
      </c>
      <c r="AB846" s="4">
        <f>IF(L846=0,H846,0)</f>
        <v>0</v>
      </c>
      <c r="AC846" s="4"/>
      <c r="AD846" s="3"/>
      <c r="AE846" s="2" t="str">
        <f ca="1">IF(AND(N846&gt;1,(N846+$AE$3+O846)&lt;$B$3),$B$3-N846+1111111,".")</f>
        <v>.</v>
      </c>
      <c r="AF846" s="1" t="str">
        <f>IF(A846&gt;1,"Y","N")</f>
        <v>Y</v>
      </c>
      <c r="AG846" s="1" t="str">
        <f>IF(L846&gt;1,"Y","N")</f>
        <v>Y</v>
      </c>
      <c r="AH846" s="1" t="str">
        <f>IF(N846&gt;1,"Y","N")</f>
        <v>Y</v>
      </c>
      <c r="AI846" s="1" t="str">
        <f>IF(O846&gt;1,"Y","N")</f>
        <v>Y</v>
      </c>
      <c r="AJ846" s="1" t="str">
        <f>CONCATENATE(AF846,AG846,D846,AH846,AI846)</f>
        <v>YYx259xYY</v>
      </c>
    </row>
    <row r="847" spans="1:36" s="1" customFormat="1" x14ac:dyDescent="0.25">
      <c r="A847" s="31">
        <v>42402</v>
      </c>
      <c r="B847" s="24"/>
      <c r="C847" s="23" t="s">
        <v>197</v>
      </c>
      <c r="D847" s="22" t="s">
        <v>196</v>
      </c>
      <c r="E847" s="21">
        <v>0.68</v>
      </c>
      <c r="G847" s="20"/>
      <c r="H847" s="19">
        <f>E847/0.04033</f>
        <v>16.860897594842552</v>
      </c>
      <c r="I847" s="32">
        <f>J847/100*4</f>
        <v>1.52</v>
      </c>
      <c r="J847" s="17">
        <v>38</v>
      </c>
      <c r="K847" s="16">
        <f>IF(J847&gt;1,J847-H847-I847,0)</f>
        <v>19.619102405157449</v>
      </c>
      <c r="L847" s="15">
        <v>42423</v>
      </c>
      <c r="M847" s="14"/>
      <c r="N847" s="29">
        <v>42765</v>
      </c>
      <c r="O847" s="12">
        <v>42767</v>
      </c>
      <c r="P847" s="11" t="s">
        <v>5434</v>
      </c>
      <c r="Q847" s="10" t="s">
        <v>5433</v>
      </c>
      <c r="R847" s="10" t="s">
        <v>5432</v>
      </c>
      <c r="S847" s="10" t="s">
        <v>5431</v>
      </c>
      <c r="T847" s="10"/>
      <c r="U847" s="9">
        <v>6700153039</v>
      </c>
      <c r="V847" s="8"/>
      <c r="W847" s="7">
        <v>195</v>
      </c>
      <c r="X847" s="4"/>
      <c r="Y847" s="6">
        <v>53</v>
      </c>
      <c r="Z847" s="5">
        <f>IF(Y847&gt;0,Y847-J847,".")</f>
        <v>15</v>
      </c>
      <c r="AA847" s="4">
        <f>IF(J847=0,H847,0)</f>
        <v>0</v>
      </c>
      <c r="AB847" s="4">
        <f>IF(L847=0,H847,0)</f>
        <v>0</v>
      </c>
      <c r="AC847" s="4"/>
      <c r="AD847" s="3"/>
      <c r="AE847" s="2" t="str">
        <f ca="1">IF(AND(N847&gt;1,(N847+$AE$3+O847)&lt;$B$3),$B$3-N847+1111111,".")</f>
        <v>.</v>
      </c>
      <c r="AF847" s="1" t="str">
        <f>IF(A847&gt;1,"Y","N")</f>
        <v>Y</v>
      </c>
      <c r="AG847" s="1" t="str">
        <f>IF(L847&gt;1,"Y","N")</f>
        <v>Y</v>
      </c>
      <c r="AH847" s="1" t="str">
        <f>IF(N847&gt;1,"Y","N")</f>
        <v>Y</v>
      </c>
      <c r="AI847" s="1" t="str">
        <f>IF(O847&gt;1,"Y","N")</f>
        <v>Y</v>
      </c>
      <c r="AJ847" s="1" t="str">
        <f>CONCATENATE(AF847,AG847,D847,AH847,AI847)</f>
        <v>YYx123xYY</v>
      </c>
    </row>
    <row r="848" spans="1:36" s="1" customFormat="1" x14ac:dyDescent="0.25">
      <c r="A848" s="31">
        <v>42671</v>
      </c>
      <c r="B848" s="24"/>
      <c r="C848" s="23" t="s">
        <v>412</v>
      </c>
      <c r="D848" s="22" t="s">
        <v>411</v>
      </c>
      <c r="E848" s="21">
        <v>0.15</v>
      </c>
      <c r="G848" s="20"/>
      <c r="H848" s="19">
        <f>E848/0.03988</f>
        <v>3.7612838515546638</v>
      </c>
      <c r="I848" s="18">
        <f>J848/100*4</f>
        <v>0.6</v>
      </c>
      <c r="J848" s="17">
        <v>15</v>
      </c>
      <c r="K848" s="16">
        <f>IF(J848&gt;1,J848-H848-I848,0)</f>
        <v>10.638716148445337</v>
      </c>
      <c r="L848" s="15">
        <v>42697</v>
      </c>
      <c r="M848" s="14"/>
      <c r="N848" s="29">
        <v>42774</v>
      </c>
      <c r="O848" s="12">
        <v>42774</v>
      </c>
      <c r="P848" s="11" t="s">
        <v>6090</v>
      </c>
      <c r="Q848" s="10" t="s">
        <v>6093</v>
      </c>
      <c r="R848" s="10" t="s">
        <v>6092</v>
      </c>
      <c r="S848" s="10" t="s">
        <v>6091</v>
      </c>
      <c r="T848" s="10"/>
      <c r="U848" s="9">
        <v>6703179437</v>
      </c>
      <c r="V848" s="8"/>
      <c r="W848" s="7">
        <v>232</v>
      </c>
      <c r="X848" s="4"/>
      <c r="Y848" s="6">
        <v>53</v>
      </c>
      <c r="Z848" s="5">
        <f>IF(Y848&gt;0,Y848-J848,".")</f>
        <v>38</v>
      </c>
      <c r="AA848" s="4">
        <f>IF(J848=0,H848,0)</f>
        <v>0</v>
      </c>
      <c r="AB848" s="4">
        <f>IF(L848=0,H848,0)</f>
        <v>0</v>
      </c>
      <c r="AC848" s="4"/>
      <c r="AD848" s="3"/>
      <c r="AE848" s="2" t="str">
        <f ca="1">IF(AND(N848&gt;1,(N848+$AE$3+O848)&lt;$B$3),$B$3-N848+1111111,".")</f>
        <v>.</v>
      </c>
      <c r="AF848" s="1" t="str">
        <f>IF(A848&gt;1,"Y","N")</f>
        <v>Y</v>
      </c>
      <c r="AG848" s="1" t="str">
        <f>IF(L848&gt;1,"Y","N")</f>
        <v>Y</v>
      </c>
      <c r="AH848" s="1" t="str">
        <f>IF(N848&gt;1,"Y","N")</f>
        <v>Y</v>
      </c>
      <c r="AI848" s="1" t="str">
        <f>IF(O848&gt;1,"Y","N")</f>
        <v>Y</v>
      </c>
      <c r="AJ848" s="1" t="str">
        <f>CONCATENATE(AF848,AG848,D848,AH848,AI848)</f>
        <v>YYx259xYY</v>
      </c>
    </row>
    <row r="849" spans="1:50" s="1" customFormat="1" x14ac:dyDescent="0.25">
      <c r="A849" s="31">
        <v>42649</v>
      </c>
      <c r="B849" s="24"/>
      <c r="C849" s="23" t="s">
        <v>1439</v>
      </c>
      <c r="D849" s="22" t="s">
        <v>1438</v>
      </c>
      <c r="E849" s="21">
        <v>0.71</v>
      </c>
      <c r="G849" s="20"/>
      <c r="H849" s="19">
        <f>E849/0.0404</f>
        <v>17.574257425742573</v>
      </c>
      <c r="I849" s="18">
        <f>J849/100*4</f>
        <v>1.52</v>
      </c>
      <c r="J849" s="17">
        <v>38</v>
      </c>
      <c r="K849" s="16">
        <f>IF(J849&gt;1,J849-H849-I849,0)</f>
        <v>18.905742574257427</v>
      </c>
      <c r="L849" s="15">
        <v>42684</v>
      </c>
      <c r="M849" s="14"/>
      <c r="N849" s="13">
        <v>42790</v>
      </c>
      <c r="O849" s="12">
        <v>42795</v>
      </c>
      <c r="P849" s="11" t="s">
        <v>5146</v>
      </c>
      <c r="Q849" s="10" t="s">
        <v>5145</v>
      </c>
      <c r="R849" s="10" t="s">
        <v>249</v>
      </c>
      <c r="S849" s="10" t="s">
        <v>248</v>
      </c>
      <c r="T849" s="10"/>
      <c r="U849" s="9">
        <v>6729851034</v>
      </c>
      <c r="V849" s="8"/>
      <c r="W849" s="7">
        <v>351</v>
      </c>
      <c r="X849" s="4"/>
      <c r="Y849" s="6">
        <v>53</v>
      </c>
      <c r="Z849" s="5">
        <f>IF(Y849&gt;0,Y849-J849,".")</f>
        <v>15</v>
      </c>
      <c r="AA849" s="4">
        <f>IF(J849=0,H849,0)</f>
        <v>0</v>
      </c>
      <c r="AB849" s="4">
        <f>IF(L849=0,H849,0)</f>
        <v>0</v>
      </c>
      <c r="AC849" s="4"/>
      <c r="AD849" s="3"/>
      <c r="AE849" s="2" t="str">
        <f ca="1">IF(AND(N849&gt;1,(N849+$AE$3+O849)&lt;$B$3),$B$3-N849+1111111,".")</f>
        <v>.</v>
      </c>
      <c r="AF849" s="1" t="str">
        <f>IF(A849&gt;1,"Y","N")</f>
        <v>Y</v>
      </c>
      <c r="AG849" s="1" t="str">
        <f>IF(L849&gt;1,"Y","N")</f>
        <v>Y</v>
      </c>
      <c r="AH849" s="1" t="str">
        <f>IF(N849&gt;1,"Y","N")</f>
        <v>Y</v>
      </c>
      <c r="AI849" s="1" t="str">
        <f>IF(O849&gt;1,"Y","N")</f>
        <v>Y</v>
      </c>
      <c r="AJ849" s="1" t="str">
        <f>CONCATENATE(AF849,AG849,D849,AH849,AI849)</f>
        <v>YYx124xYY</v>
      </c>
    </row>
    <row r="850" spans="1:50" s="1" customFormat="1" x14ac:dyDescent="0.25">
      <c r="A850" s="31">
        <v>42758</v>
      </c>
      <c r="B850" s="24" t="s">
        <v>5655</v>
      </c>
      <c r="C850" s="23" t="s">
        <v>872</v>
      </c>
      <c r="D850" s="22" t="s">
        <v>871</v>
      </c>
      <c r="E850" s="21">
        <v>1</v>
      </c>
      <c r="G850" s="20"/>
      <c r="H850" s="19">
        <f>E850/0.03895</f>
        <v>25.673940949935815</v>
      </c>
      <c r="I850" s="18">
        <f>J850/100*4</f>
        <v>1.52</v>
      </c>
      <c r="J850" s="17">
        <v>38</v>
      </c>
      <c r="K850" s="16">
        <f>IF(J850&gt;1,J850-H850-I850,0)</f>
        <v>10.806059050064185</v>
      </c>
      <c r="L850" s="15">
        <v>42792</v>
      </c>
      <c r="M850" s="14"/>
      <c r="N850" s="13">
        <v>42792</v>
      </c>
      <c r="O850" s="12">
        <v>42794</v>
      </c>
      <c r="P850" s="11" t="s">
        <v>5654</v>
      </c>
      <c r="Q850" s="10" t="s">
        <v>5653</v>
      </c>
      <c r="R850" s="10" t="s">
        <v>5652</v>
      </c>
      <c r="S850" s="10" t="s">
        <v>5651</v>
      </c>
      <c r="T850" s="10"/>
      <c r="U850" s="9">
        <v>6732196069</v>
      </c>
      <c r="V850" s="8"/>
      <c r="W850" s="7">
        <v>341</v>
      </c>
      <c r="X850" s="4"/>
      <c r="Y850" s="6">
        <v>53</v>
      </c>
      <c r="Z850" s="5">
        <f>IF(Y850&gt;0,Y850-J850,".")</f>
        <v>15</v>
      </c>
      <c r="AA850" s="4">
        <f>IF(J850=0,H850,0)</f>
        <v>0</v>
      </c>
      <c r="AB850" s="4">
        <f>IF(L850=0,H850,0)</f>
        <v>0</v>
      </c>
      <c r="AC850" s="4"/>
      <c r="AD850" s="3"/>
      <c r="AE850" s="2" t="str">
        <f ca="1">IF(AND(N850&gt;1,(N850+$AE$3+O850)&lt;$B$3),$B$3-N850+1111111,".")</f>
        <v>.</v>
      </c>
      <c r="AF850" s="1" t="str">
        <f>IF(A850&gt;1,"Y","N")</f>
        <v>Y</v>
      </c>
      <c r="AG850" s="1" t="str">
        <f>IF(L850&gt;1,"Y","N")</f>
        <v>Y</v>
      </c>
      <c r="AH850" s="1" t="str">
        <f>IF(N850&gt;1,"Y","N")</f>
        <v>Y</v>
      </c>
      <c r="AI850" s="1" t="str">
        <f>IF(O850&gt;1,"Y","N")</f>
        <v>Y</v>
      </c>
      <c r="AJ850" s="1" t="str">
        <f>CONCATENATE(AF850,AG850,D850,AH850,AI850)</f>
        <v>YYxa72xYY</v>
      </c>
    </row>
    <row r="851" spans="1:50" s="1" customFormat="1" x14ac:dyDescent="0.25">
      <c r="A851" s="28">
        <v>41993</v>
      </c>
      <c r="B851" s="24"/>
      <c r="C851" s="23" t="s">
        <v>2794</v>
      </c>
      <c r="D851" s="22" t="s">
        <v>2793</v>
      </c>
      <c r="E851" s="21">
        <v>0.78900000000000003</v>
      </c>
      <c r="G851" s="20"/>
      <c r="H851" s="19">
        <f>E851/0.042871</f>
        <v>18.404049357374451</v>
      </c>
      <c r="I851" s="18">
        <f>J851/100*4</f>
        <v>1.52</v>
      </c>
      <c r="J851" s="17">
        <v>38</v>
      </c>
      <c r="K851" s="16">
        <f>IF(J851&gt;1,J851-H851-I851,0)</f>
        <v>18.07595064262555</v>
      </c>
      <c r="L851" s="15">
        <v>42011</v>
      </c>
      <c r="M851" s="14"/>
      <c r="N851" s="29">
        <v>42795</v>
      </c>
      <c r="O851" s="12">
        <v>42795</v>
      </c>
      <c r="P851" s="11" t="s">
        <v>4984</v>
      </c>
      <c r="Q851" s="10" t="s">
        <v>4987</v>
      </c>
      <c r="R851" s="10" t="s">
        <v>4986</v>
      </c>
      <c r="S851" s="10" t="s">
        <v>4985</v>
      </c>
      <c r="T851" s="10"/>
      <c r="U851" s="9">
        <v>6732420980</v>
      </c>
      <c r="V851" s="8"/>
      <c r="W851" s="7">
        <v>348</v>
      </c>
      <c r="X851" s="4"/>
      <c r="Y851" s="6">
        <v>53</v>
      </c>
      <c r="Z851" s="5">
        <f>IF(Y851&gt;0,Y851-J851,".")</f>
        <v>15</v>
      </c>
      <c r="AA851" s="4">
        <f>IF(J851=0,H851,0)</f>
        <v>0</v>
      </c>
      <c r="AB851" s="4">
        <f>IF(L851=0,H851,0)</f>
        <v>0</v>
      </c>
      <c r="AC851" s="4"/>
      <c r="AD851" s="3"/>
      <c r="AE851" s="2" t="str">
        <f ca="1">IF(AND(N851&gt;1,(N851+$AE$3+O851)&lt;$B$3),$B$3-N851+1111111,".")</f>
        <v>.</v>
      </c>
      <c r="AF851" s="1" t="str">
        <f>IF(A851&gt;1,"Y","N")</f>
        <v>Y</v>
      </c>
      <c r="AG851" s="1" t="str">
        <f>IF(L851&gt;1,"Y","N")</f>
        <v>Y</v>
      </c>
      <c r="AH851" s="1" t="str">
        <f>IF(N851&gt;1,"Y","N")</f>
        <v>Y</v>
      </c>
      <c r="AI851" s="1" t="str">
        <f>IF(O851&gt;1,"Y","N")</f>
        <v>Y</v>
      </c>
      <c r="AJ851" s="1" t="str">
        <f>CONCATENATE(AF851,AG851,D851,AH851,AI851)</f>
        <v>YYx241xYY</v>
      </c>
    </row>
    <row r="852" spans="1:50" s="1" customFormat="1" x14ac:dyDescent="0.25">
      <c r="A852" s="31">
        <v>42671</v>
      </c>
      <c r="B852" s="24"/>
      <c r="C852" s="23" t="s">
        <v>412</v>
      </c>
      <c r="D852" s="22" t="s">
        <v>411</v>
      </c>
      <c r="E852" s="21">
        <v>0.15</v>
      </c>
      <c r="G852" s="20"/>
      <c r="H852" s="19">
        <f>E852/0.03988</f>
        <v>3.7612838515546638</v>
      </c>
      <c r="I852" s="18">
        <f>J852/100*4</f>
        <v>0.6</v>
      </c>
      <c r="J852" s="17">
        <v>15</v>
      </c>
      <c r="K852" s="16">
        <f>IF(J852&gt;1,J852-H852-I852,0)</f>
        <v>10.638716148445337</v>
      </c>
      <c r="L852" s="15">
        <v>42697</v>
      </c>
      <c r="M852" s="14"/>
      <c r="N852" s="29">
        <v>42816</v>
      </c>
      <c r="O852" s="12">
        <v>42820</v>
      </c>
      <c r="P852" s="11" t="s">
        <v>5033</v>
      </c>
      <c r="Q852" s="10" t="s">
        <v>5036</v>
      </c>
      <c r="R852" s="10" t="s">
        <v>5035</v>
      </c>
      <c r="S852" s="10" t="s">
        <v>5034</v>
      </c>
      <c r="T852" s="10"/>
      <c r="U852" s="9">
        <v>6754019164</v>
      </c>
      <c r="V852" s="8"/>
      <c r="W852" s="7">
        <v>491</v>
      </c>
      <c r="X852" s="4"/>
      <c r="Y852" s="6">
        <v>53</v>
      </c>
      <c r="Z852" s="5">
        <f>IF(Y852&gt;0,Y852-J852,".")</f>
        <v>38</v>
      </c>
      <c r="AA852" s="4">
        <f>IF(J852=0,H852,0)</f>
        <v>0</v>
      </c>
      <c r="AB852" s="4">
        <f>IF(L852=0,H852,0)</f>
        <v>0</v>
      </c>
      <c r="AC852" s="4"/>
      <c r="AD852" s="3"/>
      <c r="AE852" s="2" t="str">
        <f ca="1">IF(AND(N852&gt;1,(N852+$AE$3+O852)&lt;$B$3),$B$3-N852+1111111,".")</f>
        <v>.</v>
      </c>
      <c r="AF852" s="1" t="str">
        <f>IF(A852&gt;1,"Y","N")</f>
        <v>Y</v>
      </c>
      <c r="AG852" s="1" t="str">
        <f>IF(L852&gt;1,"Y","N")</f>
        <v>Y</v>
      </c>
      <c r="AH852" s="1" t="str">
        <f>IF(N852&gt;1,"Y","N")</f>
        <v>Y</v>
      </c>
      <c r="AI852" s="1" t="str">
        <f>IF(O852&gt;1,"Y","N")</f>
        <v>Y</v>
      </c>
      <c r="AJ852" s="1" t="str">
        <f>CONCATENATE(AF852,AG852,D852,AH852,AI852)</f>
        <v>YYx259xYY</v>
      </c>
    </row>
    <row r="853" spans="1:50" s="1" customFormat="1" x14ac:dyDescent="0.25">
      <c r="A853" s="31">
        <v>42577</v>
      </c>
      <c r="B853" s="24"/>
      <c r="C853" s="23" t="s">
        <v>197</v>
      </c>
      <c r="D853" s="22" t="s">
        <v>196</v>
      </c>
      <c r="E853" s="21">
        <v>0.45</v>
      </c>
      <c r="G853" s="20"/>
      <c r="H853" s="19">
        <f>E853/0.04011</f>
        <v>11.219147344801796</v>
      </c>
      <c r="I853" s="18">
        <f>J853/100*4</f>
        <v>1.52</v>
      </c>
      <c r="J853" s="17">
        <v>38</v>
      </c>
      <c r="K853" s="16">
        <f>IF(J853&gt;1,J853-H853-I853,0)</f>
        <v>25.260852655198203</v>
      </c>
      <c r="L853" s="15">
        <v>42602</v>
      </c>
      <c r="M853" s="14"/>
      <c r="N853" s="29">
        <v>42844</v>
      </c>
      <c r="O853" s="12">
        <v>42844</v>
      </c>
      <c r="P853" s="11" t="s">
        <v>4478</v>
      </c>
      <c r="Q853" s="10" t="s">
        <v>4477</v>
      </c>
      <c r="R853" s="10" t="s">
        <v>4476</v>
      </c>
      <c r="S853" s="10" t="s">
        <v>4475</v>
      </c>
      <c r="T853" s="10"/>
      <c r="U853" s="9">
        <v>6791182429</v>
      </c>
      <c r="V853" s="8"/>
      <c r="W853" s="7">
        <v>610</v>
      </c>
      <c r="X853" s="4"/>
      <c r="Y853" s="6">
        <v>53</v>
      </c>
      <c r="Z853" s="5">
        <f>IF(Y853&gt;0,Y853-J853,".")</f>
        <v>15</v>
      </c>
      <c r="AA853" s="4">
        <f>IF(J853=0,H853,0)</f>
        <v>0</v>
      </c>
      <c r="AB853" s="4">
        <f>IF(L853=0,H853,0)</f>
        <v>0</v>
      </c>
      <c r="AC853" s="4"/>
      <c r="AD853" s="3"/>
      <c r="AE853" s="2" t="str">
        <f ca="1">IF(AND(N853&gt;1,(N853+$AE$3+O853)&lt;$B$3),$B$3-N853+1111111,".")</f>
        <v>.</v>
      </c>
      <c r="AF853" s="1" t="str">
        <f>IF(A853&gt;1,"Y","N")</f>
        <v>Y</v>
      </c>
      <c r="AG853" s="1" t="str">
        <f>IF(L853&gt;1,"Y","N")</f>
        <v>Y</v>
      </c>
      <c r="AH853" s="1" t="str">
        <f>IF(N853&gt;1,"Y","N")</f>
        <v>Y</v>
      </c>
      <c r="AI853" s="1" t="str">
        <f>IF(O853&gt;1,"Y","N")</f>
        <v>Y</v>
      </c>
      <c r="AJ853" s="1" t="str">
        <f>CONCATENATE(AF853,AG853,D853,AH853,AI853)</f>
        <v>YYx123xYY</v>
      </c>
    </row>
    <row r="854" spans="1:50" s="1" customFormat="1" x14ac:dyDescent="0.25">
      <c r="A854" s="31">
        <v>42671</v>
      </c>
      <c r="B854" s="24"/>
      <c r="C854" s="23" t="s">
        <v>412</v>
      </c>
      <c r="D854" s="22" t="s">
        <v>411</v>
      </c>
      <c r="E854" s="21">
        <v>0.15</v>
      </c>
      <c r="G854" s="20"/>
      <c r="H854" s="19">
        <f>E854/0.03988</f>
        <v>3.7612838515546638</v>
      </c>
      <c r="I854" s="18">
        <f>J854/100*4</f>
        <v>0.6</v>
      </c>
      <c r="J854" s="17">
        <v>15</v>
      </c>
      <c r="K854" s="16">
        <f>IF(J854&gt;1,J854-H854-I854,0)</f>
        <v>10.638716148445337</v>
      </c>
      <c r="L854" s="15">
        <v>42697</v>
      </c>
      <c r="M854" s="14"/>
      <c r="N854" s="29">
        <v>42876</v>
      </c>
      <c r="O854" s="12">
        <v>42877</v>
      </c>
      <c r="P854" s="11" t="s">
        <v>3803</v>
      </c>
      <c r="Q854" s="10" t="s">
        <v>3806</v>
      </c>
      <c r="R854" s="10" t="s">
        <v>3805</v>
      </c>
      <c r="S854" s="10" t="s">
        <v>3804</v>
      </c>
      <c r="T854" s="10"/>
      <c r="U854" s="9">
        <v>6828229300</v>
      </c>
      <c r="V854" s="8"/>
      <c r="W854" s="7">
        <v>754</v>
      </c>
      <c r="X854" s="4"/>
      <c r="Y854" s="6">
        <v>53</v>
      </c>
      <c r="Z854" s="5">
        <f>IF(Y854&gt;0,Y854-J854,".")</f>
        <v>38</v>
      </c>
      <c r="AA854" s="4">
        <f>IF(J854=0,H854,0)</f>
        <v>0</v>
      </c>
      <c r="AB854" s="4">
        <f>IF(L854=0,H854,0)</f>
        <v>0</v>
      </c>
      <c r="AC854" s="4"/>
      <c r="AD854" s="3"/>
      <c r="AE854" s="2" t="str">
        <f ca="1">IF(AND(N854&gt;1,(N854+$AE$3+O854)&lt;$B$3),$B$3-N854+1111111,".")</f>
        <v>.</v>
      </c>
      <c r="AF854" s="1" t="str">
        <f>IF(A854&gt;1,"Y","N")</f>
        <v>Y</v>
      </c>
      <c r="AG854" s="1" t="str">
        <f>IF(L854&gt;1,"Y","N")</f>
        <v>Y</v>
      </c>
      <c r="AH854" s="1" t="str">
        <f>IF(N854&gt;1,"Y","N")</f>
        <v>Y</v>
      </c>
      <c r="AI854" s="1" t="str">
        <f>IF(O854&gt;1,"Y","N")</f>
        <v>Y</v>
      </c>
      <c r="AJ854" s="1" t="str">
        <f>CONCATENATE(AF854,AG854,D854,AH854,AI854)</f>
        <v>YYx259xYY</v>
      </c>
    </row>
    <row r="855" spans="1:50" s="1" customFormat="1" x14ac:dyDescent="0.25">
      <c r="A855" s="31">
        <v>42671</v>
      </c>
      <c r="B855" s="24"/>
      <c r="C855" s="23" t="s">
        <v>412</v>
      </c>
      <c r="D855" s="22" t="s">
        <v>411</v>
      </c>
      <c r="E855" s="21">
        <v>0.15</v>
      </c>
      <c r="G855" s="20"/>
      <c r="H855" s="19">
        <f>E855/0.03988</f>
        <v>3.7612838515546638</v>
      </c>
      <c r="I855" s="18">
        <f>J855/100*4</f>
        <v>0.6</v>
      </c>
      <c r="J855" s="17">
        <v>15</v>
      </c>
      <c r="K855" s="16">
        <f>IF(J855&gt;1,J855-H855-I855,0)</f>
        <v>10.638716148445337</v>
      </c>
      <c r="L855" s="15">
        <v>42697</v>
      </c>
      <c r="M855" s="14"/>
      <c r="N855" s="29">
        <v>42880</v>
      </c>
      <c r="O855" s="12">
        <v>42880</v>
      </c>
      <c r="P855" s="11" t="s">
        <v>3707</v>
      </c>
      <c r="Q855" s="10" t="s">
        <v>3718</v>
      </c>
      <c r="R855" s="10" t="s">
        <v>3717</v>
      </c>
      <c r="S855" s="10" t="s">
        <v>3716</v>
      </c>
      <c r="T855" s="10" t="s">
        <v>3715</v>
      </c>
      <c r="U855" s="9">
        <v>6829312456</v>
      </c>
      <c r="V855" s="8"/>
      <c r="W855" s="7">
        <v>771</v>
      </c>
      <c r="X855" s="4"/>
      <c r="Y855" s="6">
        <v>53</v>
      </c>
      <c r="Z855" s="5">
        <f>IF(Y855&gt;0,Y855-J855,".")</f>
        <v>38</v>
      </c>
      <c r="AA855" s="4">
        <f>IF(J855=0,H855,0)</f>
        <v>0</v>
      </c>
      <c r="AB855" s="4">
        <f>IF(L855=0,H855,0)</f>
        <v>0</v>
      </c>
      <c r="AC855" s="4"/>
      <c r="AD855" s="3"/>
      <c r="AE855" s="2" t="str">
        <f ca="1">IF(AND(N855&gt;1,(N855+$AE$3+O855)&lt;$B$3),$B$3-N855+1111111,".")</f>
        <v>.</v>
      </c>
      <c r="AF855" s="1" t="str">
        <f>IF(A855&gt;1,"Y","N")</f>
        <v>Y</v>
      </c>
      <c r="AG855" s="1" t="str">
        <f>IF(L855&gt;1,"Y","N")</f>
        <v>Y</v>
      </c>
      <c r="AH855" s="1" t="str">
        <f>IF(N855&gt;1,"Y","N")</f>
        <v>Y</v>
      </c>
      <c r="AI855" s="1" t="str">
        <f>IF(O855&gt;1,"Y","N")</f>
        <v>Y</v>
      </c>
      <c r="AJ855" s="1" t="str">
        <f>CONCATENATE(AF855,AG855,D855,AH855,AI855)</f>
        <v>YYx259xYY</v>
      </c>
    </row>
    <row r="856" spans="1:50" s="1" customFormat="1" x14ac:dyDescent="0.25">
      <c r="A856" s="31">
        <v>42809</v>
      </c>
      <c r="B856" s="24"/>
      <c r="C856" s="23" t="s">
        <v>279</v>
      </c>
      <c r="D856" s="22" t="s">
        <v>196</v>
      </c>
      <c r="E856" s="21">
        <v>0.67</v>
      </c>
      <c r="G856" s="20"/>
      <c r="H856" s="19">
        <f>E856/0.038689</f>
        <v>17.317583809351497</v>
      </c>
      <c r="I856" s="18">
        <f>J856/100*4</f>
        <v>1.52</v>
      </c>
      <c r="J856" s="17">
        <v>38</v>
      </c>
      <c r="K856" s="16">
        <f>IF(J856&gt;1,J856-H856-I856,0)</f>
        <v>19.162416190648504</v>
      </c>
      <c r="L856" s="15">
        <v>42834</v>
      </c>
      <c r="M856" s="14"/>
      <c r="N856" s="29">
        <v>42899</v>
      </c>
      <c r="O856" s="12">
        <v>42899</v>
      </c>
      <c r="P856" s="11" t="s">
        <v>3418</v>
      </c>
      <c r="Q856" s="10" t="s">
        <v>3417</v>
      </c>
      <c r="R856" s="10" t="s">
        <v>3416</v>
      </c>
      <c r="S856" s="10" t="s">
        <v>3415</v>
      </c>
      <c r="T856" s="10"/>
      <c r="U856" s="9" t="s">
        <v>3414</v>
      </c>
      <c r="V856" s="8"/>
      <c r="W856" s="7">
        <v>832</v>
      </c>
      <c r="X856" s="4"/>
      <c r="Y856" s="6">
        <v>53</v>
      </c>
      <c r="Z856" s="5">
        <f>IF(Y856&gt;0,Y856-J856,".")</f>
        <v>15</v>
      </c>
      <c r="AA856" s="4">
        <f>IF(J856=0,H856,0)</f>
        <v>0</v>
      </c>
      <c r="AB856" s="4">
        <f>IF(L856=0,H856,0)</f>
        <v>0</v>
      </c>
      <c r="AC856" s="4"/>
      <c r="AD856" s="3"/>
      <c r="AE856" s="2" t="str">
        <f ca="1">IF(AND(N856&gt;1,(N856+$AE$3+O856)&lt;$B$3),$B$3-N856+1111111,".")</f>
        <v>.</v>
      </c>
      <c r="AF856" s="1" t="str">
        <f>IF(A856&gt;1,"Y","N")</f>
        <v>Y</v>
      </c>
      <c r="AG856" s="1" t="str">
        <f>IF(L856&gt;1,"Y","N")</f>
        <v>Y</v>
      </c>
      <c r="AH856" s="1" t="str">
        <f>IF(N856&gt;1,"Y","N")</f>
        <v>Y</v>
      </c>
      <c r="AI856" s="1" t="str">
        <f>IF(O856&gt;1,"Y","N")</f>
        <v>Y</v>
      </c>
      <c r="AJ856" s="1" t="str">
        <f>CONCATENATE(AF856,AG856,D856,AH856,AI856)</f>
        <v>YYx123xYY</v>
      </c>
      <c r="AU856"/>
      <c r="AV856"/>
      <c r="AW856"/>
      <c r="AX856"/>
    </row>
    <row r="857" spans="1:50" s="1" customFormat="1" x14ac:dyDescent="0.25">
      <c r="A857" s="31">
        <v>42413</v>
      </c>
      <c r="B857" s="24"/>
      <c r="C857" s="23" t="s">
        <v>2603</v>
      </c>
      <c r="D857" s="22" t="s">
        <v>2602</v>
      </c>
      <c r="E857" s="21">
        <v>0.46</v>
      </c>
      <c r="G857" s="20"/>
      <c r="H857" s="19">
        <f>E857/0.041355</f>
        <v>11.123201547575867</v>
      </c>
      <c r="I857" s="32">
        <f>J857/100*4</f>
        <v>1.52</v>
      </c>
      <c r="J857" s="17">
        <v>38</v>
      </c>
      <c r="K857" s="16">
        <f>IF(J857&gt;1,J857-H857-I857,0)</f>
        <v>25.356798452424133</v>
      </c>
      <c r="L857" s="15">
        <v>42470</v>
      </c>
      <c r="M857" s="14"/>
      <c r="N857" s="29">
        <v>42912</v>
      </c>
      <c r="O857" s="12">
        <v>42913</v>
      </c>
      <c r="P857" s="11" t="s">
        <v>3159</v>
      </c>
      <c r="Q857" s="10" t="s">
        <v>3158</v>
      </c>
      <c r="R857" s="10" t="s">
        <v>3157</v>
      </c>
      <c r="S857" s="10" t="s">
        <v>3156</v>
      </c>
      <c r="T857" s="10"/>
      <c r="U857" s="9">
        <v>6868930747</v>
      </c>
      <c r="V857" s="8"/>
      <c r="W857" s="7">
        <v>888</v>
      </c>
      <c r="X857" s="4"/>
      <c r="Y857" s="6">
        <v>53</v>
      </c>
      <c r="Z857" s="5">
        <f>IF(Y857&gt;0,Y857-J857,".")</f>
        <v>15</v>
      </c>
      <c r="AA857" s="4">
        <f>IF(J857=0,H857,0)</f>
        <v>0</v>
      </c>
      <c r="AB857" s="4">
        <f>IF(L857=0,H857,0)</f>
        <v>0</v>
      </c>
      <c r="AC857" s="4"/>
      <c r="AD857" s="3"/>
      <c r="AE857" s="2" t="str">
        <f ca="1">IF(AND(N857&gt;1,(N857+$AE$3+O857)&lt;$B$3),$B$3-N857+1111111,".")</f>
        <v>.</v>
      </c>
      <c r="AF857" s="1" t="str">
        <f>IF(A857&gt;1,"Y","N")</f>
        <v>Y</v>
      </c>
      <c r="AG857" s="1" t="str">
        <f>IF(L857&gt;1,"Y","N")</f>
        <v>Y</v>
      </c>
      <c r="AH857" s="1" t="str">
        <f>IF(N857&gt;1,"Y","N")</f>
        <v>Y</v>
      </c>
      <c r="AI857" s="1" t="str">
        <f>IF(O857&gt;1,"Y","N")</f>
        <v>Y</v>
      </c>
      <c r="AJ857" s="1" t="str">
        <f>CONCATENATE(AF857,AG857,D857,AH857,AI857)</f>
        <v>YYxa710xYY</v>
      </c>
    </row>
    <row r="858" spans="1:50" s="1" customFormat="1" x14ac:dyDescent="0.25">
      <c r="A858" s="31">
        <v>42929</v>
      </c>
      <c r="B858" s="24"/>
      <c r="C858" s="23" t="s">
        <v>279</v>
      </c>
      <c r="D858" s="22" t="s">
        <v>278</v>
      </c>
      <c r="E858" s="21">
        <v>0.57999999999999996</v>
      </c>
      <c r="G858" s="20"/>
      <c r="H858" s="19">
        <f>E858/0.04272</f>
        <v>13.576779026217228</v>
      </c>
      <c r="I858" s="18">
        <f>J858/100*4</f>
        <v>1.52</v>
      </c>
      <c r="J858" s="17">
        <v>38</v>
      </c>
      <c r="K858" s="16">
        <f>IF(J858&gt;1,J858-H858-I858,0)</f>
        <v>22.903220973782773</v>
      </c>
      <c r="L858" s="15">
        <v>42952</v>
      </c>
      <c r="M858" s="14"/>
      <c r="N858" s="29">
        <v>42974</v>
      </c>
      <c r="O858" s="12">
        <v>42975</v>
      </c>
      <c r="P858" s="11" t="s">
        <v>2287</v>
      </c>
      <c r="Q858" s="10" t="s">
        <v>2286</v>
      </c>
      <c r="R858" s="10" t="s">
        <v>2285</v>
      </c>
      <c r="S858" s="10" t="s">
        <v>2284</v>
      </c>
      <c r="T858" s="10"/>
      <c r="U858" s="9">
        <v>6911864822</v>
      </c>
      <c r="V858" s="8"/>
      <c r="W858" s="7">
        <v>1078</v>
      </c>
      <c r="X858" s="4"/>
      <c r="Y858" s="6">
        <v>53</v>
      </c>
      <c r="Z858" s="5">
        <f>IF(Y858&gt;0,Y858-J858,".")</f>
        <v>15</v>
      </c>
      <c r="AA858" s="4">
        <f>IF(J858=0,H858,0)</f>
        <v>0</v>
      </c>
      <c r="AB858" s="4">
        <f>IF(L858=0,H858,0)</f>
        <v>0</v>
      </c>
      <c r="AC858" s="4"/>
      <c r="AD858" s="3"/>
      <c r="AE858" s="2" t="str">
        <f ca="1">IF(AND(N858&gt;1,(N858+$AE$3+O858)&lt;$B$3),$B$3-N858+1111111,".")</f>
        <v>.</v>
      </c>
      <c r="AF858" s="1" t="str">
        <f>IF(A858&gt;1,"Y","N")</f>
        <v>Y</v>
      </c>
      <c r="AG858" s="1" t="str">
        <f>IF(L858&gt;1,"Y","N")</f>
        <v>Y</v>
      </c>
      <c r="AH858" s="1" t="str">
        <f>IF(N858&gt;1,"Y","N")</f>
        <v>Y</v>
      </c>
      <c r="AI858" s="1" t="str">
        <f>IF(O858&gt;1,"Y","N")</f>
        <v>Y</v>
      </c>
      <c r="AJ858" s="1" t="str">
        <f>CONCATENATE(AF858,AG858,D858,AH858,AI858)</f>
        <v>YYx8xYY</v>
      </c>
    </row>
    <row r="859" spans="1:50" s="1" customFormat="1" x14ac:dyDescent="0.25">
      <c r="A859" s="31">
        <v>42769</v>
      </c>
      <c r="B859" s="24"/>
      <c r="C859" s="23" t="s">
        <v>1439</v>
      </c>
      <c r="D859" s="22" t="s">
        <v>1438</v>
      </c>
      <c r="E859" s="21">
        <v>0.42</v>
      </c>
      <c r="G859" s="20"/>
      <c r="H859" s="19">
        <f>E859/0.03878</f>
        <v>10.830324909747292</v>
      </c>
      <c r="I859" s="18">
        <f>J859/100*4</f>
        <v>1.52</v>
      </c>
      <c r="J859" s="17">
        <v>38</v>
      </c>
      <c r="K859" s="16">
        <f>IF(J859&gt;1,J859-H859-I859,0)</f>
        <v>25.64967509025271</v>
      </c>
      <c r="L859" s="15">
        <v>42790</v>
      </c>
      <c r="M859" s="14"/>
      <c r="N859" s="29">
        <v>43019</v>
      </c>
      <c r="O859" s="12">
        <v>43020</v>
      </c>
      <c r="P859" s="11" t="s">
        <v>1547</v>
      </c>
      <c r="Q859" s="10" t="s">
        <v>1546</v>
      </c>
      <c r="R859" s="10" t="s">
        <v>1545</v>
      </c>
      <c r="S859" s="10" t="s">
        <v>1544</v>
      </c>
      <c r="T859" s="10"/>
      <c r="U859" s="9">
        <v>6909588918</v>
      </c>
      <c r="V859" s="8"/>
      <c r="W859" s="7">
        <v>1231</v>
      </c>
      <c r="X859" s="4"/>
      <c r="Y859" s="6">
        <v>53</v>
      </c>
      <c r="Z859" s="5">
        <f>IF(Y859&gt;0,Y859-J859,".")</f>
        <v>15</v>
      </c>
      <c r="AA859" s="4">
        <f>IF(J859=0,H859,0)</f>
        <v>0</v>
      </c>
      <c r="AB859" s="4">
        <f>IF(L859=0,H859,0)</f>
        <v>0</v>
      </c>
      <c r="AC859" s="4"/>
      <c r="AD859" s="3"/>
      <c r="AE859" s="2" t="str">
        <f ca="1">IF(AND(N859&gt;1,(N859+$AE$3+O859)&lt;$B$3),$B$3-N859+1111111,".")</f>
        <v>.</v>
      </c>
      <c r="AF859" s="1" t="str">
        <f>IF(A859&gt;1,"Y","N")</f>
        <v>Y</v>
      </c>
      <c r="AG859" s="1" t="str">
        <f>IF(L859&gt;1,"Y","N")</f>
        <v>Y</v>
      </c>
      <c r="AH859" s="1" t="str">
        <f>IF(N859&gt;1,"Y","N")</f>
        <v>Y</v>
      </c>
      <c r="AI859" s="1" t="str">
        <f>IF(O859&gt;1,"Y","N")</f>
        <v>Y</v>
      </c>
      <c r="AJ859" s="1" t="str">
        <f>CONCATENATE(AF859,AG859,D859,AH859,AI859)</f>
        <v>YYx124xYY</v>
      </c>
    </row>
    <row r="860" spans="1:50" s="1" customFormat="1" x14ac:dyDescent="0.25">
      <c r="A860" s="31">
        <v>42769</v>
      </c>
      <c r="B860" s="24"/>
      <c r="C860" s="23" t="s">
        <v>1439</v>
      </c>
      <c r="D860" s="22" t="s">
        <v>1438</v>
      </c>
      <c r="E860" s="21">
        <v>0.42</v>
      </c>
      <c r="G860" s="20"/>
      <c r="H860" s="19">
        <f>E860/0.03878</f>
        <v>10.830324909747292</v>
      </c>
      <c r="I860" s="18">
        <f>J860/100*4</f>
        <v>1.52</v>
      </c>
      <c r="J860" s="17">
        <v>38</v>
      </c>
      <c r="K860" s="16">
        <f>IF(J860&gt;1,J860-H860-I860,0)</f>
        <v>25.64967509025271</v>
      </c>
      <c r="L860" s="15">
        <v>42790</v>
      </c>
      <c r="M860" s="14"/>
      <c r="N860" s="29">
        <v>43030</v>
      </c>
      <c r="O860" s="12">
        <v>43031</v>
      </c>
      <c r="P860" s="11" t="s">
        <v>1437</v>
      </c>
      <c r="Q860" s="10" t="s">
        <v>1436</v>
      </c>
      <c r="R860" s="10" t="s">
        <v>1435</v>
      </c>
      <c r="S860" s="10" t="s">
        <v>1434</v>
      </c>
      <c r="T860" s="10"/>
      <c r="U860" s="9">
        <v>6909588918</v>
      </c>
      <c r="V860" s="8"/>
      <c r="W860" s="7">
        <v>1254</v>
      </c>
      <c r="X860" s="4"/>
      <c r="Y860" s="6">
        <v>53</v>
      </c>
      <c r="Z860" s="5">
        <f>IF(Y860&gt;0,Y860-J860,".")</f>
        <v>15</v>
      </c>
      <c r="AA860" s="4">
        <f>IF(J860=0,H860,0)</f>
        <v>0</v>
      </c>
      <c r="AB860" s="4">
        <f>IF(L860=0,H860,0)</f>
        <v>0</v>
      </c>
      <c r="AC860" s="4"/>
      <c r="AD860" s="3"/>
      <c r="AE860" s="2" t="str">
        <f ca="1">IF(AND(N860&gt;1,(N860+$AE$3+O860)&lt;$B$3),$B$3-N860+1111111,".")</f>
        <v>.</v>
      </c>
      <c r="AF860" s="1" t="str">
        <f>IF(A860&gt;1,"Y","N")</f>
        <v>Y</v>
      </c>
      <c r="AG860" s="1" t="str">
        <f>IF(L860&gt;1,"Y","N")</f>
        <v>Y</v>
      </c>
      <c r="AH860" s="1" t="str">
        <f>IF(N860&gt;1,"Y","N")</f>
        <v>Y</v>
      </c>
      <c r="AI860" s="1" t="str">
        <f>IF(O860&gt;1,"Y","N")</f>
        <v>Y</v>
      </c>
      <c r="AJ860" s="1" t="str">
        <f>CONCATENATE(AF860,AG860,D860,AH860,AI860)</f>
        <v>YYx124xYY</v>
      </c>
    </row>
    <row r="861" spans="1:50" s="1" customFormat="1" x14ac:dyDescent="0.25">
      <c r="A861" s="31">
        <v>42758</v>
      </c>
      <c r="B861" s="24"/>
      <c r="C861" s="23" t="s">
        <v>872</v>
      </c>
      <c r="D861" s="22" t="s">
        <v>871</v>
      </c>
      <c r="E861" s="21">
        <v>1</v>
      </c>
      <c r="G861" s="20"/>
      <c r="H861" s="19">
        <f>E861/0.03895</f>
        <v>25.673940949935815</v>
      </c>
      <c r="I861" s="18">
        <f>J861/100*4</f>
        <v>1.52</v>
      </c>
      <c r="J861" s="17">
        <v>38</v>
      </c>
      <c r="K861" s="16">
        <f>IF(J861&gt;1,J861-H861-I861,0)</f>
        <v>10.806059050064185</v>
      </c>
      <c r="L861" s="15">
        <v>42792</v>
      </c>
      <c r="M861" s="14"/>
      <c r="N861" s="29">
        <v>43062</v>
      </c>
      <c r="O861" s="12">
        <v>43062</v>
      </c>
      <c r="P861" s="11" t="s">
        <v>870</v>
      </c>
      <c r="Q861" s="10" t="s">
        <v>869</v>
      </c>
      <c r="R861" s="10" t="s">
        <v>868</v>
      </c>
      <c r="S861" s="10" t="s">
        <v>867</v>
      </c>
      <c r="T861" s="10"/>
      <c r="U861" s="9">
        <v>6916028780</v>
      </c>
      <c r="V861" s="8"/>
      <c r="W861" s="7">
        <v>1366</v>
      </c>
      <c r="X861" s="4"/>
      <c r="Y861" s="6">
        <v>53</v>
      </c>
      <c r="Z861" s="5">
        <f>IF(Y861&gt;0,Y861-J861,".")</f>
        <v>15</v>
      </c>
      <c r="AA861" s="4">
        <f>IF(J861=0,H861,0)</f>
        <v>0</v>
      </c>
      <c r="AB861" s="4">
        <f>IF(L861=0,H861,0)</f>
        <v>0</v>
      </c>
      <c r="AC861" s="4"/>
      <c r="AD861" s="3"/>
      <c r="AE861" s="2" t="str">
        <f ca="1">IF(AND(N861&gt;1,(N861+$AE$3+O861)&lt;$B$3),$B$3-N861+1111111,".")</f>
        <v>.</v>
      </c>
      <c r="AF861" s="1" t="str">
        <f>IF(A861&gt;1,"Y","N")</f>
        <v>Y</v>
      </c>
      <c r="AG861" s="1" t="str">
        <f>IF(L861&gt;1,"Y","N")</f>
        <v>Y</v>
      </c>
      <c r="AH861" s="1" t="str">
        <f>IF(N861&gt;1,"Y","N")</f>
        <v>Y</v>
      </c>
      <c r="AI861" s="1" t="str">
        <f>IF(O861&gt;1,"Y","N")</f>
        <v>Y</v>
      </c>
      <c r="AJ861" s="1" t="str">
        <f>CONCATENATE(AF861,AG861,D861,AH861,AI861)</f>
        <v>YYxa72xYY</v>
      </c>
    </row>
    <row r="862" spans="1:50" s="1" customFormat="1" x14ac:dyDescent="0.25">
      <c r="A862" s="31">
        <v>42946</v>
      </c>
      <c r="B862" s="24"/>
      <c r="C862" s="23" t="s">
        <v>197</v>
      </c>
      <c r="D862" s="22" t="s">
        <v>196</v>
      </c>
      <c r="E862" s="21">
        <v>0.377</v>
      </c>
      <c r="G862" s="20"/>
      <c r="H862" s="19">
        <f>E862/0.04272</f>
        <v>8.8249063670411978</v>
      </c>
      <c r="I862" s="18">
        <f>J862/100*4</f>
        <v>1.44</v>
      </c>
      <c r="J862" s="17">
        <v>36</v>
      </c>
      <c r="K862" s="16">
        <f>IF(J862&gt;1,J862-H862-I862,0)</f>
        <v>25.735093632958801</v>
      </c>
      <c r="L862" s="15">
        <v>42965</v>
      </c>
      <c r="M862" s="14"/>
      <c r="N862" s="29">
        <v>43068</v>
      </c>
      <c r="O862" s="12">
        <v>43068</v>
      </c>
      <c r="P862" s="11" t="s">
        <v>669</v>
      </c>
      <c r="Q862" s="10" t="s">
        <v>683</v>
      </c>
      <c r="R862" s="10" t="s">
        <v>682</v>
      </c>
      <c r="S862" s="10" t="s">
        <v>681</v>
      </c>
      <c r="T862" s="10" t="s">
        <v>680</v>
      </c>
      <c r="U862" s="9">
        <v>6916050209</v>
      </c>
      <c r="V862" s="8"/>
      <c r="W862" s="7">
        <v>1398</v>
      </c>
      <c r="X862" s="4"/>
      <c r="Y862" s="6">
        <v>53</v>
      </c>
      <c r="Z862" s="5">
        <f>IF(Y862&gt;0,Y862-J862,".")</f>
        <v>17</v>
      </c>
      <c r="AA862" s="4">
        <f>IF(J862=0,H862,0)</f>
        <v>0</v>
      </c>
      <c r="AB862" s="4">
        <f>IF(L862=0,H862,0)</f>
        <v>0</v>
      </c>
      <c r="AC862" s="4"/>
      <c r="AD862" s="3"/>
      <c r="AE862" s="2" t="str">
        <f ca="1">IF(AND(N862&gt;1,(N862+$AE$3+O862)&lt;$B$3),$B$3-N862+1111111,".")</f>
        <v>.</v>
      </c>
      <c r="AF862" s="1" t="str">
        <f>IF(A862&gt;1,"Y","N")</f>
        <v>Y</v>
      </c>
      <c r="AG862" s="1" t="str">
        <f>IF(L862&gt;1,"Y","N")</f>
        <v>Y</v>
      </c>
      <c r="AH862" s="1" t="str">
        <f>IF(N862&gt;1,"Y","N")</f>
        <v>Y</v>
      </c>
      <c r="AI862" s="1" t="str">
        <f>IF(O862&gt;1,"Y","N")</f>
        <v>Y</v>
      </c>
      <c r="AJ862" s="1" t="str">
        <f>CONCATENATE(AF862,AG862,D862,AH862,AI862)</f>
        <v>YYx123xYY</v>
      </c>
    </row>
    <row r="863" spans="1:50" s="1" customFormat="1" x14ac:dyDescent="0.25">
      <c r="A863" s="31">
        <v>42170</v>
      </c>
      <c r="B863" s="27"/>
      <c r="C863" s="23" t="s">
        <v>573</v>
      </c>
      <c r="D863" s="22" t="s">
        <v>572</v>
      </c>
      <c r="E863" s="21">
        <v>0.74099999999999999</v>
      </c>
      <c r="G863" s="20"/>
      <c r="H863" s="19">
        <f>E863/0.0413</f>
        <v>17.941888619854719</v>
      </c>
      <c r="I863" s="32">
        <f>J863/100*4</f>
        <v>1.52</v>
      </c>
      <c r="J863" s="17">
        <v>38</v>
      </c>
      <c r="K863" s="16">
        <f>IF(J863&gt;1,J863-H863-I863,0)</f>
        <v>18.538111380145281</v>
      </c>
      <c r="L863" s="15">
        <v>42196</v>
      </c>
      <c r="M863" s="14"/>
      <c r="N863" s="29">
        <v>43074</v>
      </c>
      <c r="O863" s="12">
        <v>43074</v>
      </c>
      <c r="P863" s="11" t="s">
        <v>79</v>
      </c>
      <c r="Q863" s="10" t="s">
        <v>78</v>
      </c>
      <c r="R863" s="10" t="s">
        <v>77</v>
      </c>
      <c r="S863" s="10" t="s">
        <v>76</v>
      </c>
      <c r="T863" s="10"/>
      <c r="U863" s="9">
        <v>6916028252</v>
      </c>
      <c r="V863" s="8"/>
      <c r="W863" s="7">
        <v>1423</v>
      </c>
      <c r="X863" s="4"/>
      <c r="Y863" s="6">
        <v>53</v>
      </c>
      <c r="Z863" s="5">
        <f>IF(Y863&gt;0,Y863-J863,".")</f>
        <v>15</v>
      </c>
      <c r="AA863" s="4">
        <f>IF(J863=0,H863,0)</f>
        <v>0</v>
      </c>
      <c r="AB863" s="4">
        <f>IF(L863=0,H863,0)</f>
        <v>0</v>
      </c>
      <c r="AC863" s="4"/>
      <c r="AD863" s="3"/>
      <c r="AE863" s="2" t="str">
        <f ca="1">IF(AND(N863&gt;1,(N863+$AE$3+O863)&lt;$B$3),$B$3-N863+1111111,".")</f>
        <v>.</v>
      </c>
      <c r="AF863" s="1" t="str">
        <f>IF(A863&gt;1,"Y","N")</f>
        <v>Y</v>
      </c>
      <c r="AG863" s="1" t="str">
        <f>IF(L863&gt;1,"Y","N")</f>
        <v>Y</v>
      </c>
      <c r="AH863" s="1" t="str">
        <f>IF(N863&gt;1,"Y","N")</f>
        <v>Y</v>
      </c>
      <c r="AI863" s="1" t="str">
        <f>IF(O863&gt;1,"Y","N")</f>
        <v>Y</v>
      </c>
      <c r="AJ863" s="1" t="str">
        <f>CONCATENATE(AF863,AG863,D863,AH863,AI863)</f>
        <v>YYx150xYY</v>
      </c>
    </row>
    <row r="864" spans="1:50" s="1" customFormat="1" x14ac:dyDescent="0.25">
      <c r="A864" s="31">
        <v>42387</v>
      </c>
      <c r="B864" s="24"/>
      <c r="C864" s="23" t="s">
        <v>376</v>
      </c>
      <c r="D864" s="22" t="s">
        <v>375</v>
      </c>
      <c r="E864" s="21">
        <v>0.37</v>
      </c>
      <c r="G864" s="20"/>
      <c r="H864" s="19">
        <f>E864/0.0405</f>
        <v>9.1358024691358022</v>
      </c>
      <c r="I864" s="32">
        <f>J864/100*4</f>
        <v>1.48</v>
      </c>
      <c r="J864" s="17">
        <v>37</v>
      </c>
      <c r="K864" s="16">
        <f>IF(J864&gt;1,J864-H864-I864,0)</f>
        <v>26.384197530864196</v>
      </c>
      <c r="L864" s="15">
        <v>42416</v>
      </c>
      <c r="M864" s="14"/>
      <c r="N864" s="29">
        <v>43082</v>
      </c>
      <c r="O864" s="12">
        <v>43082</v>
      </c>
      <c r="P864" s="11" t="s">
        <v>374</v>
      </c>
      <c r="Q864" s="10" t="s">
        <v>379</v>
      </c>
      <c r="R864" s="10" t="s">
        <v>378</v>
      </c>
      <c r="S864" s="10" t="s">
        <v>377</v>
      </c>
      <c r="T864" s="10"/>
      <c r="U864" s="9">
        <v>6915957517</v>
      </c>
      <c r="V864" s="8"/>
      <c r="W864" s="7">
        <v>1460</v>
      </c>
      <c r="X864" s="4"/>
      <c r="Y864" s="6">
        <v>53</v>
      </c>
      <c r="Z864" s="5">
        <f>IF(Y864&gt;0,Y864-J864,".")</f>
        <v>16</v>
      </c>
      <c r="AA864" s="4">
        <f>IF(J864=0,H864,0)</f>
        <v>0</v>
      </c>
      <c r="AB864" s="4">
        <f>IF(L864=0,H864,0)</f>
        <v>0</v>
      </c>
      <c r="AC864" s="4"/>
      <c r="AD864" s="3"/>
      <c r="AE864" s="2" t="str">
        <f ca="1">IF(AND(N864&gt;1,(N864+$AE$3+O864)&lt;$B$3),$B$3-N864+1111111,".")</f>
        <v>.</v>
      </c>
      <c r="AF864" s="1" t="str">
        <f>IF(A864&gt;1,"Y","N")</f>
        <v>Y</v>
      </c>
      <c r="AG864" s="1" t="str">
        <f>IF(L864&gt;1,"Y","N")</f>
        <v>Y</v>
      </c>
      <c r="AH864" s="1" t="str">
        <f>IF(N864&gt;1,"Y","N")</f>
        <v>Y</v>
      </c>
      <c r="AI864" s="1" t="str">
        <f>IF(O864&gt;1,"Y","N")</f>
        <v>Y</v>
      </c>
      <c r="AJ864" s="1" t="str">
        <f>CONCATENATE(AF864,AG864,D864,AH864,AI864)</f>
        <v>YYx536xYY</v>
      </c>
    </row>
    <row r="865" spans="1:50" s="1" customFormat="1" x14ac:dyDescent="0.25">
      <c r="A865" s="28">
        <v>41859</v>
      </c>
      <c r="B865" s="27"/>
      <c r="C865" s="23" t="s">
        <v>6716</v>
      </c>
      <c r="D865" s="22" t="s">
        <v>6715</v>
      </c>
      <c r="E865" s="21">
        <v>0.754</v>
      </c>
      <c r="G865" s="20"/>
      <c r="H865" s="19">
        <f>E865/0.0461134</f>
        <v>16.350995589134612</v>
      </c>
      <c r="I865" s="18">
        <f>J865/100*4</f>
        <v>1.56</v>
      </c>
      <c r="J865" s="17">
        <v>39</v>
      </c>
      <c r="K865" s="16">
        <f>IF(J865&gt;1,J865-H865-I865,0)</f>
        <v>21.089004410865389</v>
      </c>
      <c r="L865" s="15">
        <v>41882</v>
      </c>
      <c r="M865" s="14"/>
      <c r="N865" s="29">
        <v>42737</v>
      </c>
      <c r="O865" s="12">
        <v>42738</v>
      </c>
      <c r="P865" s="11" t="s">
        <v>962</v>
      </c>
      <c r="Q865" s="10" t="s">
        <v>961</v>
      </c>
      <c r="R865" s="10" t="s">
        <v>960</v>
      </c>
      <c r="S865" s="10" t="s">
        <v>907</v>
      </c>
      <c r="T865" s="10"/>
      <c r="U865" s="9" t="s">
        <v>7006</v>
      </c>
      <c r="V865" s="8" t="s">
        <v>6709</v>
      </c>
      <c r="W865" s="7">
        <v>16</v>
      </c>
      <c r="X865" s="4"/>
      <c r="Y865" s="6">
        <v>54</v>
      </c>
      <c r="Z865" s="5">
        <f>IF(Y865&gt;0,Y865-J865,".")</f>
        <v>15</v>
      </c>
      <c r="AA865" s="4">
        <f>IF(J865=0,H865,0)</f>
        <v>0</v>
      </c>
      <c r="AB865" s="4">
        <f>IF(L865=0,H865,0)</f>
        <v>0</v>
      </c>
      <c r="AC865" s="4"/>
      <c r="AD865" s="3"/>
      <c r="AE865" s="2" t="str">
        <f ca="1">IF(AND(N865&gt;1,(N865+$AE$3+O865)&lt;$B$3),$B$3-N865+1111111,".")</f>
        <v>.</v>
      </c>
      <c r="AF865" s="1" t="str">
        <f>IF(A865&gt;1,"Y","N")</f>
        <v>Y</v>
      </c>
      <c r="AG865" s="1" t="str">
        <f>IF(L865&gt;1,"Y","N")</f>
        <v>Y</v>
      </c>
      <c r="AH865" s="1" t="str">
        <f>IF(N865&gt;1,"Y","N")</f>
        <v>Y</v>
      </c>
      <c r="AI865" s="1" t="str">
        <f>IF(O865&gt;1,"Y","N")</f>
        <v>Y</v>
      </c>
      <c r="AJ865" s="1" t="str">
        <f>CONCATENATE(AF865,AG865,D865,AH865,AI865)</f>
        <v>YYx125xYY</v>
      </c>
    </row>
    <row r="866" spans="1:50" s="1" customFormat="1" x14ac:dyDescent="0.25">
      <c r="A866" s="31">
        <v>42381</v>
      </c>
      <c r="B866" s="24"/>
      <c r="C866" s="23" t="s">
        <v>1394</v>
      </c>
      <c r="D866" s="22" t="s">
        <v>1393</v>
      </c>
      <c r="E866" s="21">
        <v>0.35</v>
      </c>
      <c r="G866" s="20"/>
      <c r="H866" s="19">
        <f>E866/0.040263</f>
        <v>8.6928445471027977</v>
      </c>
      <c r="I866" s="32">
        <f>J866/100*4</f>
        <v>1.56</v>
      </c>
      <c r="J866" s="17">
        <v>39</v>
      </c>
      <c r="K866" s="16">
        <f>IF(J866&gt;1,J866-H866-I866,0)</f>
        <v>28.747155452897204</v>
      </c>
      <c r="L866" s="15">
        <v>42402</v>
      </c>
      <c r="M866" s="14"/>
      <c r="N866" s="29">
        <v>42738</v>
      </c>
      <c r="O866" s="12">
        <v>42738</v>
      </c>
      <c r="P866" s="11" t="s">
        <v>6974</v>
      </c>
      <c r="Q866" s="10" t="s">
        <v>6973</v>
      </c>
      <c r="R866" s="10" t="s">
        <v>6972</v>
      </c>
      <c r="S866" s="10" t="s">
        <v>6971</v>
      </c>
      <c r="T866" s="10"/>
      <c r="U866" s="9" t="s">
        <v>6970</v>
      </c>
      <c r="V866" s="8"/>
      <c r="W866" s="7">
        <v>30</v>
      </c>
      <c r="X866" s="4"/>
      <c r="Y866" s="6">
        <v>54</v>
      </c>
      <c r="Z866" s="5">
        <f>IF(Y866&gt;0,Y866-J866,".")</f>
        <v>15</v>
      </c>
      <c r="AA866" s="4">
        <f>IF(J866=0,H866,0)</f>
        <v>0</v>
      </c>
      <c r="AB866" s="4">
        <f>IF(L866=0,H866,0)</f>
        <v>0</v>
      </c>
      <c r="AC866" s="4"/>
      <c r="AD866" s="3"/>
      <c r="AE866" s="2" t="str">
        <f ca="1">IF(AND(N866&gt;1,(N866+$AE$3+O866)&lt;$B$3),$B$3-N866+1111111,".")</f>
        <v>.</v>
      </c>
      <c r="AF866" s="1" t="str">
        <f>IF(A866&gt;1,"Y","N")</f>
        <v>Y</v>
      </c>
      <c r="AG866" s="1" t="str">
        <f>IF(L866&gt;1,"Y","N")</f>
        <v>Y</v>
      </c>
      <c r="AH866" s="1" t="str">
        <f>IF(N866&gt;1,"Y","N")</f>
        <v>Y</v>
      </c>
      <c r="AI866" s="1" t="str">
        <f>IF(O866&gt;1,"Y","N")</f>
        <v>Y</v>
      </c>
      <c r="AJ866" s="1" t="str">
        <f>CONCATENATE(AF866,AG866,D866,AH866,AI866)</f>
        <v>YYx19xYY</v>
      </c>
    </row>
    <row r="867" spans="1:50" s="1" customFormat="1" x14ac:dyDescent="0.25">
      <c r="A867" s="31">
        <v>42146</v>
      </c>
      <c r="B867" s="24"/>
      <c r="C867" s="23" t="s">
        <v>1948</v>
      </c>
      <c r="D867" s="22" t="s">
        <v>1947</v>
      </c>
      <c r="E867" s="21">
        <v>0.7</v>
      </c>
      <c r="G867" s="20"/>
      <c r="H867" s="19">
        <f>E867/0.0415</f>
        <v>16.867469879518069</v>
      </c>
      <c r="I867" s="32">
        <f>J867/100*4</f>
        <v>1.56</v>
      </c>
      <c r="J867" s="17">
        <v>39</v>
      </c>
      <c r="K867" s="16">
        <f>IF(J867&gt;1,J867-H867-I867,0)</f>
        <v>20.572530120481932</v>
      </c>
      <c r="L867" s="15">
        <v>42173</v>
      </c>
      <c r="M867" s="14"/>
      <c r="N867" s="29">
        <v>42740</v>
      </c>
      <c r="O867" s="12">
        <v>42741</v>
      </c>
      <c r="P867" s="11" t="s">
        <v>6908</v>
      </c>
      <c r="Q867" s="10" t="s">
        <v>6907</v>
      </c>
      <c r="R867" s="10" t="s">
        <v>6906</v>
      </c>
      <c r="S867" s="10" t="s">
        <v>1978</v>
      </c>
      <c r="T867" s="10"/>
      <c r="U867" s="9" t="s">
        <v>6905</v>
      </c>
      <c r="V867" s="8"/>
      <c r="W867" s="7">
        <v>41</v>
      </c>
      <c r="X867" s="4"/>
      <c r="Y867" s="6">
        <v>54</v>
      </c>
      <c r="Z867" s="5">
        <f>IF(Y867&gt;0,Y867-J867,".")</f>
        <v>15</v>
      </c>
      <c r="AA867" s="4">
        <f>IF(J867=0,H867,0)</f>
        <v>0</v>
      </c>
      <c r="AB867" s="4">
        <f>IF(L867=0,H867,0)</f>
        <v>0</v>
      </c>
      <c r="AC867" s="4"/>
      <c r="AD867" s="3"/>
      <c r="AE867" s="2" t="str">
        <f ca="1">IF(AND(N867&gt;1,(N867+$AE$3+O867)&lt;$B$3),$B$3-N867+1111111,".")</f>
        <v>.</v>
      </c>
      <c r="AF867" s="1" t="str">
        <f>IF(A867&gt;1,"Y","N")</f>
        <v>Y</v>
      </c>
      <c r="AG867" s="1" t="str">
        <f>IF(L867&gt;1,"Y","N")</f>
        <v>Y</v>
      </c>
      <c r="AH867" s="1" t="str">
        <f>IF(N867&gt;1,"Y","N")</f>
        <v>Y</v>
      </c>
      <c r="AI867" s="1" t="str">
        <f>IF(O867&gt;1,"Y","N")</f>
        <v>Y</v>
      </c>
      <c r="AJ867" s="1" t="str">
        <f>CONCATENATE(AF867,AG867,D867,AH867,AI867)</f>
        <v>YYx18xYY</v>
      </c>
      <c r="AU867"/>
      <c r="AV867"/>
      <c r="AW867"/>
      <c r="AX867"/>
    </row>
    <row r="868" spans="1:50" s="1" customFormat="1" x14ac:dyDescent="0.25">
      <c r="A868" s="31">
        <v>42665</v>
      </c>
      <c r="B868" s="24"/>
      <c r="C868" s="23" t="s">
        <v>335</v>
      </c>
      <c r="D868" s="22" t="s">
        <v>334</v>
      </c>
      <c r="E868" s="21">
        <v>0.16</v>
      </c>
      <c r="G868" s="20"/>
      <c r="H868" s="19">
        <f>E868/0.03988</f>
        <v>4.0120361083249749</v>
      </c>
      <c r="I868" s="18">
        <f>J868/100*4</f>
        <v>1.48</v>
      </c>
      <c r="J868" s="17">
        <v>37</v>
      </c>
      <c r="K868" s="16">
        <f>IF(J868&gt;1,J868-H868-I868,0)</f>
        <v>31.507963891675022</v>
      </c>
      <c r="L868" s="15">
        <v>42685</v>
      </c>
      <c r="M868" s="14"/>
      <c r="N868" s="29">
        <v>42745</v>
      </c>
      <c r="O868" s="12">
        <v>42745</v>
      </c>
      <c r="P868" s="11" t="s">
        <v>6793</v>
      </c>
      <c r="Q868" s="10" t="s">
        <v>6792</v>
      </c>
      <c r="R868" s="10" t="s">
        <v>6791</v>
      </c>
      <c r="S868" s="10" t="s">
        <v>5917</v>
      </c>
      <c r="T868" s="10"/>
      <c r="U868" s="9" t="s">
        <v>6654</v>
      </c>
      <c r="V868" s="8"/>
      <c r="W868" s="7">
        <v>64</v>
      </c>
      <c r="X868" s="4"/>
      <c r="Y868" s="6">
        <v>54</v>
      </c>
      <c r="Z868" s="5">
        <f>IF(Y868&gt;0,Y868-J868,".")</f>
        <v>17</v>
      </c>
      <c r="AA868" s="4">
        <f>IF(J868=0,H868,0)</f>
        <v>0</v>
      </c>
      <c r="AB868" s="4">
        <f>IF(L868=0,H868,0)</f>
        <v>0</v>
      </c>
      <c r="AC868" s="4"/>
      <c r="AD868" s="3"/>
      <c r="AE868" s="2" t="str">
        <f ca="1">IF(AND(N868&gt;1,(N868+$AE$3+O868)&lt;$B$3),$B$3-N868+1111111,".")</f>
        <v>.</v>
      </c>
      <c r="AF868" s="1" t="str">
        <f>IF(A868&gt;1,"Y","N")</f>
        <v>Y</v>
      </c>
      <c r="AG868" s="1" t="str">
        <f>IF(L868&gt;1,"Y","N")</f>
        <v>Y</v>
      </c>
      <c r="AH868" s="1" t="str">
        <f>IF(N868&gt;1,"Y","N")</f>
        <v>Y</v>
      </c>
      <c r="AI868" s="1" t="str">
        <f>IF(O868&gt;1,"Y","N")</f>
        <v>Y</v>
      </c>
      <c r="AJ868" s="1" t="str">
        <f>CONCATENATE(AF868,AG868,D868,AH868,AI868)</f>
        <v>YYx149xYY</v>
      </c>
    </row>
    <row r="869" spans="1:50" s="1" customFormat="1" x14ac:dyDescent="0.25">
      <c r="A869" s="28">
        <v>41859</v>
      </c>
      <c r="B869" s="27"/>
      <c r="C869" s="23" t="s">
        <v>6716</v>
      </c>
      <c r="D869" s="22" t="s">
        <v>6715</v>
      </c>
      <c r="E869" s="21">
        <v>0.754</v>
      </c>
      <c r="G869" s="20"/>
      <c r="H869" s="19">
        <f>E869/0.0461134</f>
        <v>16.350995589134612</v>
      </c>
      <c r="I869" s="18">
        <f>J869/100*4</f>
        <v>1.56</v>
      </c>
      <c r="J869" s="17">
        <v>39</v>
      </c>
      <c r="K869" s="16">
        <f>IF(J869&gt;1,J869-H869-I869,0)</f>
        <v>21.089004410865389</v>
      </c>
      <c r="L869" s="15">
        <v>41882</v>
      </c>
      <c r="M869" s="14"/>
      <c r="N869" s="29">
        <v>42747</v>
      </c>
      <c r="O869" s="12">
        <v>42748</v>
      </c>
      <c r="P869" s="11" t="s">
        <v>6714</v>
      </c>
      <c r="Q869" s="10" t="s">
        <v>6713</v>
      </c>
      <c r="R869" s="10" t="s">
        <v>6712</v>
      </c>
      <c r="S869" s="10" t="s">
        <v>6711</v>
      </c>
      <c r="T869" s="10"/>
      <c r="U869" s="9" t="s">
        <v>6710</v>
      </c>
      <c r="V869" s="8" t="s">
        <v>6709</v>
      </c>
      <c r="W869" s="7">
        <v>89</v>
      </c>
      <c r="X869" s="4"/>
      <c r="Y869" s="6">
        <v>54</v>
      </c>
      <c r="Z869" s="5">
        <f>IF(Y869&gt;0,Y869-J869,".")</f>
        <v>15</v>
      </c>
      <c r="AA869" s="4">
        <f>IF(J869=0,H869,0)</f>
        <v>0</v>
      </c>
      <c r="AB869" s="4">
        <f>IF(L869=0,H869,0)</f>
        <v>0</v>
      </c>
      <c r="AC869" s="4"/>
      <c r="AD869" s="3"/>
      <c r="AE869" s="2" t="str">
        <f ca="1">IF(AND(N869&gt;1,(N869+$AE$3+O869)&lt;$B$3),$B$3-N869+1111111,".")</f>
        <v>.</v>
      </c>
      <c r="AF869" s="1" t="str">
        <f>IF(A869&gt;1,"Y","N")</f>
        <v>Y</v>
      </c>
      <c r="AG869" s="1" t="str">
        <f>IF(L869&gt;1,"Y","N")</f>
        <v>Y</v>
      </c>
      <c r="AH869" s="1" t="str">
        <f>IF(N869&gt;1,"Y","N")</f>
        <v>Y</v>
      </c>
      <c r="AI869" s="1" t="str">
        <f>IF(O869&gt;1,"Y","N")</f>
        <v>Y</v>
      </c>
      <c r="AJ869" s="1" t="str">
        <f>CONCATENATE(AF869,AG869,D869,AH869,AI869)</f>
        <v>YYx125xYY</v>
      </c>
    </row>
    <row r="870" spans="1:50" s="1" customFormat="1" x14ac:dyDescent="0.25">
      <c r="A870" s="31">
        <v>42665</v>
      </c>
      <c r="B870" s="24"/>
      <c r="C870" s="23" t="s">
        <v>335</v>
      </c>
      <c r="D870" s="22" t="s">
        <v>334</v>
      </c>
      <c r="E870" s="21">
        <v>0.16</v>
      </c>
      <c r="G870" s="20"/>
      <c r="H870" s="19">
        <f>E870/0.03988</f>
        <v>4.0120361083249749</v>
      </c>
      <c r="I870" s="18">
        <f>J870/100*4</f>
        <v>1.48</v>
      </c>
      <c r="J870" s="17">
        <v>37</v>
      </c>
      <c r="K870" s="16">
        <f>IF(J870&gt;1,J870-H870-I870,0)</f>
        <v>31.507963891675022</v>
      </c>
      <c r="L870" s="15">
        <v>42685</v>
      </c>
      <c r="M870" s="14"/>
      <c r="N870" s="29">
        <v>42747</v>
      </c>
      <c r="O870" s="12">
        <v>42748</v>
      </c>
      <c r="P870" s="11" t="s">
        <v>6683</v>
      </c>
      <c r="Q870" s="10" t="s">
        <v>6682</v>
      </c>
      <c r="R870" s="10" t="s">
        <v>6681</v>
      </c>
      <c r="S870" s="10" t="s">
        <v>1723</v>
      </c>
      <c r="T870" s="10"/>
      <c r="U870" s="9" t="s">
        <v>6654</v>
      </c>
      <c r="V870" s="8"/>
      <c r="W870" s="7">
        <v>81</v>
      </c>
      <c r="X870" s="4"/>
      <c r="Y870" s="6">
        <v>54</v>
      </c>
      <c r="Z870" s="5">
        <f>IF(Y870&gt;0,Y870-J870,".")</f>
        <v>17</v>
      </c>
      <c r="AA870" s="4">
        <f>IF(J870=0,H870,0)</f>
        <v>0</v>
      </c>
      <c r="AB870" s="4">
        <f>IF(L870=0,H870,0)</f>
        <v>0</v>
      </c>
      <c r="AC870" s="4"/>
      <c r="AD870" s="3"/>
      <c r="AE870" s="2" t="str">
        <f ca="1">IF(AND(N870&gt;1,(N870+$AE$3+O870)&lt;$B$3),$B$3-N870+1111111,".")</f>
        <v>.</v>
      </c>
      <c r="AF870" s="1" t="str">
        <f>IF(A870&gt;1,"Y","N")</f>
        <v>Y</v>
      </c>
      <c r="AG870" s="1" t="str">
        <f>IF(L870&gt;1,"Y","N")</f>
        <v>Y</v>
      </c>
      <c r="AH870" s="1" t="str">
        <f>IF(N870&gt;1,"Y","N")</f>
        <v>Y</v>
      </c>
      <c r="AI870" s="1" t="str">
        <f>IF(O870&gt;1,"Y","N")</f>
        <v>Y</v>
      </c>
      <c r="AJ870" s="1" t="str">
        <f>CONCATENATE(AF870,AG870,D870,AH870,AI870)</f>
        <v>YYx149xYY</v>
      </c>
    </row>
    <row r="871" spans="1:50" s="1" customFormat="1" x14ac:dyDescent="0.25">
      <c r="A871" s="31">
        <v>42665</v>
      </c>
      <c r="B871" s="24"/>
      <c r="C871" s="23" t="s">
        <v>335</v>
      </c>
      <c r="D871" s="22" t="s">
        <v>334</v>
      </c>
      <c r="E871" s="21">
        <v>0.16</v>
      </c>
      <c r="G871" s="20"/>
      <c r="H871" s="19">
        <f>E871/0.03988</f>
        <v>4.0120361083249749</v>
      </c>
      <c r="I871" s="18">
        <f>J871/100*4</f>
        <v>1.48</v>
      </c>
      <c r="J871" s="17">
        <v>37</v>
      </c>
      <c r="K871" s="16">
        <f>IF(J871&gt;1,J871-H871-I871,0)</f>
        <v>31.507963891675022</v>
      </c>
      <c r="L871" s="15">
        <v>42685</v>
      </c>
      <c r="M871" s="14"/>
      <c r="N871" s="13">
        <v>42748</v>
      </c>
      <c r="O871" s="12">
        <v>42748</v>
      </c>
      <c r="P871" s="11" t="s">
        <v>6658</v>
      </c>
      <c r="Q871" s="10" t="s">
        <v>6657</v>
      </c>
      <c r="R871" s="10" t="s">
        <v>6656</v>
      </c>
      <c r="S871" s="10" t="s">
        <v>6655</v>
      </c>
      <c r="T871" s="10"/>
      <c r="U871" s="9" t="s">
        <v>6654</v>
      </c>
      <c r="V871" s="8" t="s">
        <v>6653</v>
      </c>
      <c r="W871" s="7">
        <v>94</v>
      </c>
      <c r="X871" s="4"/>
      <c r="Y871" s="6">
        <v>54</v>
      </c>
      <c r="Z871" s="5">
        <f>IF(Y871&gt;0,Y871-J871,".")</f>
        <v>17</v>
      </c>
      <c r="AA871" s="4">
        <f>IF(J871=0,H871,0)</f>
        <v>0</v>
      </c>
      <c r="AB871" s="4">
        <f>IF(L871=0,H871,0)</f>
        <v>0</v>
      </c>
      <c r="AC871" s="4"/>
      <c r="AD871" s="3"/>
      <c r="AE871" s="2" t="str">
        <f ca="1">IF(AND(N871&gt;1,(N871+$AE$3+O871)&lt;$B$3),$B$3-N871+1111111,".")</f>
        <v>.</v>
      </c>
      <c r="AF871" s="1" t="str">
        <f>IF(A871&gt;1,"Y","N")</f>
        <v>Y</v>
      </c>
      <c r="AG871" s="1" t="str">
        <f>IF(L871&gt;1,"Y","N")</f>
        <v>Y</v>
      </c>
      <c r="AH871" s="1" t="str">
        <f>IF(N871&gt;1,"Y","N")</f>
        <v>Y</v>
      </c>
      <c r="AI871" s="1" t="str">
        <f>IF(O871&gt;1,"Y","N")</f>
        <v>Y</v>
      </c>
      <c r="AJ871" s="1" t="str">
        <f>CONCATENATE(AF871,AG871,D871,AH871,AI871)</f>
        <v>YYx149xYY</v>
      </c>
    </row>
    <row r="872" spans="1:50" s="1" customFormat="1" x14ac:dyDescent="0.25">
      <c r="A872" s="31">
        <v>42665</v>
      </c>
      <c r="B872" s="24"/>
      <c r="C872" s="23" t="s">
        <v>335</v>
      </c>
      <c r="D872" s="22" t="s">
        <v>334</v>
      </c>
      <c r="E872" s="21">
        <v>0.16</v>
      </c>
      <c r="G872" s="20"/>
      <c r="H872" s="19">
        <f>E872/0.03988</f>
        <v>4.0120361083249749</v>
      </c>
      <c r="I872" s="18">
        <f>J872/100*4</f>
        <v>1.48</v>
      </c>
      <c r="J872" s="17">
        <v>37</v>
      </c>
      <c r="K872" s="16">
        <f>IF(J872&gt;1,J872-H872-I872,0)</f>
        <v>31.507963891675022</v>
      </c>
      <c r="L872" s="15">
        <v>42685</v>
      </c>
      <c r="M872" s="14"/>
      <c r="N872" s="29">
        <v>42751</v>
      </c>
      <c r="O872" s="12">
        <v>42751</v>
      </c>
      <c r="P872" s="11" t="s">
        <v>6572</v>
      </c>
      <c r="Q872" s="10" t="s">
        <v>6571</v>
      </c>
      <c r="R872" s="10" t="s">
        <v>6570</v>
      </c>
      <c r="S872" s="10" t="s">
        <v>469</v>
      </c>
      <c r="T872" s="10"/>
      <c r="U872" s="9" t="s">
        <v>6502</v>
      </c>
      <c r="V872" s="8"/>
      <c r="W872" s="7">
        <v>114</v>
      </c>
      <c r="X872" s="4"/>
      <c r="Y872" s="6">
        <v>54</v>
      </c>
      <c r="Z872" s="5">
        <f>IF(Y872&gt;0,Y872-J872,".")</f>
        <v>17</v>
      </c>
      <c r="AA872" s="4">
        <f>IF(J872=0,H872,0)</f>
        <v>0</v>
      </c>
      <c r="AB872" s="4">
        <f>IF(L872=0,H872,0)</f>
        <v>0</v>
      </c>
      <c r="AC872" s="4"/>
      <c r="AD872" s="3"/>
      <c r="AE872" s="2" t="str">
        <f ca="1">IF(AND(N872&gt;1,(N872+$AE$3+O872)&lt;$B$3),$B$3-N872+1111111,".")</f>
        <v>.</v>
      </c>
      <c r="AF872" s="1" t="str">
        <f>IF(A872&gt;1,"Y","N")</f>
        <v>Y</v>
      </c>
      <c r="AG872" s="1" t="str">
        <f>IF(L872&gt;1,"Y","N")</f>
        <v>Y</v>
      </c>
      <c r="AH872" s="1" t="str">
        <f>IF(N872&gt;1,"Y","N")</f>
        <v>Y</v>
      </c>
      <c r="AI872" s="1" t="str">
        <f>IF(O872&gt;1,"Y","N")</f>
        <v>Y</v>
      </c>
      <c r="AJ872" s="1" t="str">
        <f>CONCATENATE(AF872,AG872,D872,AH872,AI872)</f>
        <v>YYx149xYY</v>
      </c>
      <c r="AU872"/>
      <c r="AV872"/>
      <c r="AW872"/>
      <c r="AX872"/>
    </row>
    <row r="873" spans="1:50" s="1" customFormat="1" x14ac:dyDescent="0.25">
      <c r="A873" s="31">
        <v>42665</v>
      </c>
      <c r="B873" s="24"/>
      <c r="C873" s="23" t="s">
        <v>335</v>
      </c>
      <c r="D873" s="22" t="s">
        <v>334</v>
      </c>
      <c r="E873" s="21">
        <v>0.16</v>
      </c>
      <c r="G873" s="20"/>
      <c r="H873" s="19">
        <f>E873/0.03988</f>
        <v>4.0120361083249749</v>
      </c>
      <c r="I873" s="18">
        <f>J873/100*4</f>
        <v>1.48</v>
      </c>
      <c r="J873" s="17">
        <v>37</v>
      </c>
      <c r="K873" s="16">
        <f>IF(J873&gt;1,J873-H873-I873,0)</f>
        <v>31.507963891675022</v>
      </c>
      <c r="L873" s="15">
        <v>42685</v>
      </c>
      <c r="M873" s="14"/>
      <c r="N873" s="29">
        <v>42752</v>
      </c>
      <c r="O873" s="12">
        <v>42752</v>
      </c>
      <c r="P873" s="11" t="s">
        <v>1945</v>
      </c>
      <c r="Q873" s="10" t="s">
        <v>6561</v>
      </c>
      <c r="R873" s="10" t="s">
        <v>6560</v>
      </c>
      <c r="S873" s="10" t="s">
        <v>3229</v>
      </c>
      <c r="T873" s="10"/>
      <c r="U873" s="9" t="s">
        <v>6502</v>
      </c>
      <c r="V873" s="8"/>
      <c r="W873" s="7">
        <v>118</v>
      </c>
      <c r="X873" s="4"/>
      <c r="Y873" s="6">
        <v>54</v>
      </c>
      <c r="Z873" s="5">
        <f>IF(Y873&gt;0,Y873-J873,".")</f>
        <v>17</v>
      </c>
      <c r="AA873" s="4">
        <f>IF(J873=0,H873,0)</f>
        <v>0</v>
      </c>
      <c r="AB873" s="4">
        <f>IF(L873=0,H873,0)</f>
        <v>0</v>
      </c>
      <c r="AC873" s="4"/>
      <c r="AD873" s="3"/>
      <c r="AE873" s="2" t="str">
        <f ca="1">IF(AND(N873&gt;1,(N873+$AE$3+O873)&lt;$B$3),$B$3-N873+1111111,".")</f>
        <v>.</v>
      </c>
      <c r="AF873" s="1" t="str">
        <f>IF(A873&gt;1,"Y","N")</f>
        <v>Y</v>
      </c>
      <c r="AG873" s="1" t="str">
        <f>IF(L873&gt;1,"Y","N")</f>
        <v>Y</v>
      </c>
      <c r="AH873" s="1" t="str">
        <f>IF(N873&gt;1,"Y","N")</f>
        <v>Y</v>
      </c>
      <c r="AI873" s="1" t="str">
        <f>IF(O873&gt;1,"Y","N")</f>
        <v>Y</v>
      </c>
      <c r="AJ873" s="1" t="str">
        <f>CONCATENATE(AF873,AG873,D873,AH873,AI873)</f>
        <v>YYx149xYY</v>
      </c>
    </row>
    <row r="874" spans="1:50" s="1" customFormat="1" x14ac:dyDescent="0.25">
      <c r="A874" s="31">
        <v>42665</v>
      </c>
      <c r="B874" s="24"/>
      <c r="C874" s="23" t="s">
        <v>335</v>
      </c>
      <c r="D874" s="22" t="s">
        <v>334</v>
      </c>
      <c r="E874" s="21">
        <v>0.16</v>
      </c>
      <c r="G874" s="20"/>
      <c r="H874" s="19">
        <f>E874/0.03988</f>
        <v>4.0120361083249749</v>
      </c>
      <c r="I874" s="18">
        <f>J874/100*4</f>
        <v>1.48</v>
      </c>
      <c r="J874" s="17">
        <v>37</v>
      </c>
      <c r="K874" s="16">
        <f>IF(J874&gt;1,J874-H874-I874,0)</f>
        <v>31.507963891675022</v>
      </c>
      <c r="L874" s="15">
        <v>42685</v>
      </c>
      <c r="M874" s="14"/>
      <c r="N874" s="29">
        <v>42754</v>
      </c>
      <c r="O874" s="12">
        <v>42755</v>
      </c>
      <c r="P874" s="11" t="s">
        <v>6515</v>
      </c>
      <c r="Q874" s="10" t="s">
        <v>6514</v>
      </c>
      <c r="R874" s="10" t="s">
        <v>6513</v>
      </c>
      <c r="S874" s="10" t="s">
        <v>6512</v>
      </c>
      <c r="T874" s="10"/>
      <c r="U874" s="9" t="s">
        <v>6502</v>
      </c>
      <c r="V874" s="8"/>
      <c r="W874" s="7">
        <v>126</v>
      </c>
      <c r="X874" s="4"/>
      <c r="Y874" s="6">
        <v>54</v>
      </c>
      <c r="Z874" s="5">
        <f>IF(Y874&gt;0,Y874-J874,".")</f>
        <v>17</v>
      </c>
      <c r="AA874" s="4">
        <f>IF(J874=0,H874,0)</f>
        <v>0</v>
      </c>
      <c r="AB874" s="4">
        <f>IF(L874=0,H874,0)</f>
        <v>0</v>
      </c>
      <c r="AC874" s="4"/>
      <c r="AD874" s="3"/>
      <c r="AE874" s="2" t="str">
        <f ca="1">IF(AND(N874&gt;1,(N874+$AE$3+O874)&lt;$B$3),$B$3-N874+1111111,".")</f>
        <v>.</v>
      </c>
      <c r="AF874" s="1" t="str">
        <f>IF(A874&gt;1,"Y","N")</f>
        <v>Y</v>
      </c>
      <c r="AG874" s="1" t="str">
        <f>IF(L874&gt;1,"Y","N")</f>
        <v>Y</v>
      </c>
      <c r="AH874" s="1" t="str">
        <f>IF(N874&gt;1,"Y","N")</f>
        <v>Y</v>
      </c>
      <c r="AI874" s="1" t="str">
        <f>IF(O874&gt;1,"Y","N")</f>
        <v>Y</v>
      </c>
      <c r="AJ874" s="1" t="str">
        <f>CONCATENATE(AF874,AG874,D874,AH874,AI874)</f>
        <v>YYx149xYY</v>
      </c>
    </row>
    <row r="875" spans="1:50" s="1" customFormat="1" x14ac:dyDescent="0.25">
      <c r="A875" s="31">
        <v>42665</v>
      </c>
      <c r="B875" s="24"/>
      <c r="C875" s="23" t="s">
        <v>335</v>
      </c>
      <c r="D875" s="22" t="s">
        <v>334</v>
      </c>
      <c r="E875" s="21">
        <v>0.16</v>
      </c>
      <c r="G875" s="20"/>
      <c r="H875" s="19">
        <f>E875/0.03988</f>
        <v>4.0120361083249749</v>
      </c>
      <c r="I875" s="18">
        <f>J875/100*4</f>
        <v>1.48</v>
      </c>
      <c r="J875" s="17">
        <v>37</v>
      </c>
      <c r="K875" s="16">
        <f>IF(J875&gt;1,J875-H875-I875,0)</f>
        <v>31.507963891675022</v>
      </c>
      <c r="L875" s="15">
        <v>42685</v>
      </c>
      <c r="M875" s="14"/>
      <c r="N875" s="29">
        <v>42755</v>
      </c>
      <c r="O875" s="12">
        <v>42755</v>
      </c>
      <c r="P875" s="11" t="s">
        <v>6505</v>
      </c>
      <c r="Q875" s="10" t="s">
        <v>6504</v>
      </c>
      <c r="R875" s="10" t="s">
        <v>6503</v>
      </c>
      <c r="S875" s="10" t="s">
        <v>4517</v>
      </c>
      <c r="T875" s="10"/>
      <c r="U875" s="9" t="s">
        <v>6502</v>
      </c>
      <c r="V875" s="8"/>
      <c r="W875" s="7">
        <v>127</v>
      </c>
      <c r="X875" s="4"/>
      <c r="Y875" s="6">
        <v>54</v>
      </c>
      <c r="Z875" s="5">
        <f>IF(Y875&gt;0,Y875-J875,".")</f>
        <v>17</v>
      </c>
      <c r="AA875" s="4">
        <f>IF(J875=0,H875,0)</f>
        <v>0</v>
      </c>
      <c r="AB875" s="4">
        <f>IF(L875=0,H875,0)</f>
        <v>0</v>
      </c>
      <c r="AC875" s="4"/>
      <c r="AD875" s="3"/>
      <c r="AE875" s="2" t="str">
        <f ca="1">IF(AND(N875&gt;1,(N875+$AE$3+O875)&lt;$B$3),$B$3-N875+1111111,".")</f>
        <v>.</v>
      </c>
      <c r="AF875" s="1" t="str">
        <f>IF(A875&gt;1,"Y","N")</f>
        <v>Y</v>
      </c>
      <c r="AG875" s="1" t="str">
        <f>IF(L875&gt;1,"Y","N")</f>
        <v>Y</v>
      </c>
      <c r="AH875" s="1" t="str">
        <f>IF(N875&gt;1,"Y","N")</f>
        <v>Y</v>
      </c>
      <c r="AI875" s="1" t="str">
        <f>IF(O875&gt;1,"Y","N")</f>
        <v>Y</v>
      </c>
      <c r="AJ875" s="1" t="str">
        <f>CONCATENATE(AF875,AG875,D875,AH875,AI875)</f>
        <v>YYx149xYY</v>
      </c>
    </row>
    <row r="876" spans="1:50" s="1" customFormat="1" x14ac:dyDescent="0.25">
      <c r="A876" s="31">
        <v>42665</v>
      </c>
      <c r="B876" s="24"/>
      <c r="C876" s="23" t="s">
        <v>335</v>
      </c>
      <c r="D876" s="22" t="s">
        <v>334</v>
      </c>
      <c r="E876" s="21">
        <v>0.16</v>
      </c>
      <c r="G876" s="20"/>
      <c r="H876" s="19">
        <f>E876/0.03988</f>
        <v>4.0120361083249749</v>
      </c>
      <c r="I876" s="18">
        <f>J876/100*4</f>
        <v>1.48</v>
      </c>
      <c r="J876" s="17">
        <v>37</v>
      </c>
      <c r="K876" s="16">
        <f>IF(J876&gt;1,J876-H876-I876,0)</f>
        <v>31.507963891675022</v>
      </c>
      <c r="L876" s="15">
        <v>42685</v>
      </c>
      <c r="M876" s="14"/>
      <c r="N876" s="29">
        <v>42757</v>
      </c>
      <c r="O876" s="12">
        <v>42757</v>
      </c>
      <c r="P876" s="11" t="s">
        <v>6451</v>
      </c>
      <c r="Q876" s="10" t="s">
        <v>738</v>
      </c>
      <c r="R876" s="10" t="s">
        <v>6450</v>
      </c>
      <c r="S876" s="10" t="s">
        <v>6449</v>
      </c>
      <c r="T876" s="10"/>
      <c r="U876" s="9" t="s">
        <v>6444</v>
      </c>
      <c r="V876" s="8"/>
      <c r="W876" s="7">
        <v>142</v>
      </c>
      <c r="X876" s="4"/>
      <c r="Y876" s="6">
        <v>54</v>
      </c>
      <c r="Z876" s="5">
        <f>IF(Y876&gt;0,Y876-J876,".")</f>
        <v>17</v>
      </c>
      <c r="AA876" s="4">
        <f>IF(J876=0,H876,0)</f>
        <v>0</v>
      </c>
      <c r="AB876" s="4">
        <f>IF(L876=0,H876,0)</f>
        <v>0</v>
      </c>
      <c r="AC876" s="4"/>
      <c r="AD876" s="3"/>
      <c r="AE876" s="2" t="str">
        <f ca="1">IF(AND(N876&gt;1,(N876+$AE$3+O876)&lt;$B$3),$B$3-N876+1111111,".")</f>
        <v>.</v>
      </c>
      <c r="AF876" s="1" t="str">
        <f>IF(A876&gt;1,"Y","N")</f>
        <v>Y</v>
      </c>
      <c r="AG876" s="1" t="str">
        <f>IF(L876&gt;1,"Y","N")</f>
        <v>Y</v>
      </c>
      <c r="AH876" s="1" t="str">
        <f>IF(N876&gt;1,"Y","N")</f>
        <v>Y</v>
      </c>
      <c r="AI876" s="1" t="str">
        <f>IF(O876&gt;1,"Y","N")</f>
        <v>Y</v>
      </c>
      <c r="AJ876" s="1" t="str">
        <f>CONCATENATE(AF876,AG876,D876,AH876,AI876)</f>
        <v>YYx149xYY</v>
      </c>
    </row>
    <row r="877" spans="1:50" s="1" customFormat="1" x14ac:dyDescent="0.25">
      <c r="A877" s="31">
        <v>42665</v>
      </c>
      <c r="B877" s="24"/>
      <c r="C877" s="23" t="s">
        <v>335</v>
      </c>
      <c r="D877" s="22" t="s">
        <v>334</v>
      </c>
      <c r="E877" s="21">
        <v>0.16</v>
      </c>
      <c r="G877" s="20"/>
      <c r="H877" s="19">
        <f>E877/0.03988</f>
        <v>4.0120361083249749</v>
      </c>
      <c r="I877" s="18">
        <f>J877/100*4</f>
        <v>1.48</v>
      </c>
      <c r="J877" s="17">
        <v>37</v>
      </c>
      <c r="K877" s="16">
        <f>IF(J877&gt;1,J877-H877-I877,0)</f>
        <v>31.507963891675022</v>
      </c>
      <c r="L877" s="15">
        <v>42685</v>
      </c>
      <c r="M877" s="14"/>
      <c r="N877" s="29">
        <v>42767</v>
      </c>
      <c r="O877" s="12">
        <v>42767</v>
      </c>
      <c r="P877" s="11" t="s">
        <v>6255</v>
      </c>
      <c r="Q877" s="10" t="s">
        <v>6254</v>
      </c>
      <c r="R877" s="10" t="s">
        <v>6253</v>
      </c>
      <c r="S877" s="10" t="s">
        <v>6252</v>
      </c>
      <c r="T877" s="10"/>
      <c r="U877" s="9" t="s">
        <v>6221</v>
      </c>
      <c r="V877" s="8"/>
      <c r="W877" s="7">
        <v>193</v>
      </c>
      <c r="X877" s="4"/>
      <c r="Y877" s="6">
        <v>54</v>
      </c>
      <c r="Z877" s="5">
        <f>IF(Y877&gt;0,Y877-J877,".")</f>
        <v>17</v>
      </c>
      <c r="AA877" s="4">
        <f>IF(J877=0,H877,0)</f>
        <v>0</v>
      </c>
      <c r="AB877" s="4">
        <f>IF(L877=0,H877,0)</f>
        <v>0</v>
      </c>
      <c r="AC877" s="4"/>
      <c r="AD877" s="3"/>
      <c r="AE877" s="2" t="str">
        <f ca="1">IF(AND(N877&gt;1,(N877+$AE$3+O877)&lt;$B$3),$B$3-N877+1111111,".")</f>
        <v>.</v>
      </c>
      <c r="AF877" s="1" t="str">
        <f>IF(A877&gt;1,"Y","N")</f>
        <v>Y</v>
      </c>
      <c r="AG877" s="1" t="str">
        <f>IF(L877&gt;1,"Y","N")</f>
        <v>Y</v>
      </c>
      <c r="AH877" s="1" t="str">
        <f>IF(N877&gt;1,"Y","N")</f>
        <v>Y</v>
      </c>
      <c r="AI877" s="1" t="str">
        <f>IF(O877&gt;1,"Y","N")</f>
        <v>Y</v>
      </c>
      <c r="AJ877" s="1" t="str">
        <f>CONCATENATE(AF877,AG877,D877,AH877,AI877)</f>
        <v>YYx149xYY</v>
      </c>
    </row>
    <row r="878" spans="1:50" s="1" customFormat="1" x14ac:dyDescent="0.25">
      <c r="A878" s="31">
        <v>42665</v>
      </c>
      <c r="B878" s="24"/>
      <c r="C878" s="23" t="s">
        <v>335</v>
      </c>
      <c r="D878" s="22" t="s">
        <v>334</v>
      </c>
      <c r="E878" s="21">
        <v>0.16</v>
      </c>
      <c r="G878" s="20"/>
      <c r="H878" s="19">
        <f>E878/0.03988</f>
        <v>4.0120361083249749</v>
      </c>
      <c r="I878" s="18">
        <f>J878/100*4</f>
        <v>1.48</v>
      </c>
      <c r="J878" s="17">
        <v>37</v>
      </c>
      <c r="K878" s="16">
        <f>IF(J878&gt;1,J878-H878-I878,0)</f>
        <v>31.507963891675022</v>
      </c>
      <c r="L878" s="15">
        <v>42685</v>
      </c>
      <c r="M878" s="14"/>
      <c r="N878" s="29">
        <v>42768</v>
      </c>
      <c r="O878" s="12">
        <v>42768</v>
      </c>
      <c r="P878" s="11" t="s">
        <v>6225</v>
      </c>
      <c r="Q878" s="10" t="s">
        <v>6224</v>
      </c>
      <c r="R878" s="10" t="s">
        <v>6223</v>
      </c>
      <c r="S878" s="10" t="s">
        <v>6222</v>
      </c>
      <c r="T878" s="10"/>
      <c r="U878" s="9" t="s">
        <v>6221</v>
      </c>
      <c r="V878" s="8"/>
      <c r="W878" s="7">
        <v>200</v>
      </c>
      <c r="X878" s="4"/>
      <c r="Y878" s="6">
        <v>54</v>
      </c>
      <c r="Z878" s="5">
        <f>IF(Y878&gt;0,Y878-J878,".")</f>
        <v>17</v>
      </c>
      <c r="AA878" s="4">
        <f>IF(J878=0,H878,0)</f>
        <v>0</v>
      </c>
      <c r="AB878" s="4">
        <f>IF(L878=0,H878,0)</f>
        <v>0</v>
      </c>
      <c r="AC878" s="4"/>
      <c r="AD878" s="3"/>
      <c r="AE878" s="2" t="str">
        <f ca="1">IF(AND(N878&gt;1,(N878+$AE$3+O878)&lt;$B$3),$B$3-N878+1111111,".")</f>
        <v>.</v>
      </c>
      <c r="AF878" s="1" t="str">
        <f>IF(A878&gt;1,"Y","N")</f>
        <v>Y</v>
      </c>
      <c r="AG878" s="1" t="str">
        <f>IF(L878&gt;1,"Y","N")</f>
        <v>Y</v>
      </c>
      <c r="AH878" s="1" t="str">
        <f>IF(N878&gt;1,"Y","N")</f>
        <v>Y</v>
      </c>
      <c r="AI878" s="1" t="str">
        <f>IF(O878&gt;1,"Y","N")</f>
        <v>Y</v>
      </c>
      <c r="AJ878" s="1" t="str">
        <f>CONCATENATE(AF878,AG878,D878,AH878,AI878)</f>
        <v>YYx149xYY</v>
      </c>
    </row>
    <row r="879" spans="1:50" s="1" customFormat="1" x14ac:dyDescent="0.25">
      <c r="A879" s="31">
        <v>42665</v>
      </c>
      <c r="B879" s="24"/>
      <c r="C879" s="23" t="s">
        <v>335</v>
      </c>
      <c r="D879" s="22" t="s">
        <v>334</v>
      </c>
      <c r="E879" s="21">
        <v>0.16</v>
      </c>
      <c r="G879" s="20"/>
      <c r="H879" s="19">
        <f>E879/0.03988</f>
        <v>4.0120361083249749</v>
      </c>
      <c r="I879" s="18">
        <f>J879/100*4</f>
        <v>1.48</v>
      </c>
      <c r="J879" s="17">
        <v>37</v>
      </c>
      <c r="K879" s="16">
        <f>IF(J879&gt;1,J879-H879-I879,0)</f>
        <v>31.507963891675022</v>
      </c>
      <c r="L879" s="15">
        <v>42685</v>
      </c>
      <c r="M879" s="14"/>
      <c r="N879" s="29">
        <v>42786</v>
      </c>
      <c r="O879" s="12">
        <v>42786</v>
      </c>
      <c r="P879" s="11" t="s">
        <v>5788</v>
      </c>
      <c r="Q879" s="10" t="s">
        <v>5787</v>
      </c>
      <c r="R879" s="10" t="s">
        <v>5786</v>
      </c>
      <c r="S879" s="10" t="s">
        <v>5279</v>
      </c>
      <c r="T879" s="10"/>
      <c r="U879" s="9" t="s">
        <v>5785</v>
      </c>
      <c r="V879" s="8"/>
      <c r="W879" s="7">
        <v>301</v>
      </c>
      <c r="X879" s="4"/>
      <c r="Y879" s="6">
        <v>54</v>
      </c>
      <c r="Z879" s="5">
        <f>IF(Y879&gt;0,Y879-J879,".")</f>
        <v>17</v>
      </c>
      <c r="AA879" s="4">
        <f>IF(J879=0,H879,0)</f>
        <v>0</v>
      </c>
      <c r="AB879" s="4">
        <f>IF(L879=0,H879,0)</f>
        <v>0</v>
      </c>
      <c r="AC879" s="4"/>
      <c r="AD879" s="3"/>
      <c r="AE879" s="2" t="str">
        <f ca="1">IF(AND(N879&gt;1,(N879+$AE$3+O879)&lt;$B$3),$B$3-N879+1111111,".")</f>
        <v>.</v>
      </c>
      <c r="AF879" s="1" t="str">
        <f>IF(A879&gt;1,"Y","N")</f>
        <v>Y</v>
      </c>
      <c r="AG879" s="1" t="str">
        <f>IF(L879&gt;1,"Y","N")</f>
        <v>Y</v>
      </c>
      <c r="AH879" s="1" t="str">
        <f>IF(N879&gt;1,"Y","N")</f>
        <v>Y</v>
      </c>
      <c r="AI879" s="1" t="str">
        <f>IF(O879&gt;1,"Y","N")</f>
        <v>Y</v>
      </c>
      <c r="AJ879" s="1" t="str">
        <f>CONCATENATE(AF879,AG879,D879,AH879,AI879)</f>
        <v>YYx149xYY</v>
      </c>
    </row>
    <row r="880" spans="1:50" s="1" customFormat="1" x14ac:dyDescent="0.25">
      <c r="A880" s="31">
        <v>42381</v>
      </c>
      <c r="B880" s="24"/>
      <c r="C880" s="23" t="s">
        <v>1394</v>
      </c>
      <c r="D880" s="22" t="s">
        <v>1393</v>
      </c>
      <c r="E880" s="21">
        <v>0.35</v>
      </c>
      <c r="G880" s="20"/>
      <c r="H880" s="19">
        <f>E880/0.040263</f>
        <v>8.6928445471027977</v>
      </c>
      <c r="I880" s="32">
        <f>J880/100*4</f>
        <v>1.56</v>
      </c>
      <c r="J880" s="17">
        <v>39</v>
      </c>
      <c r="K880" s="16">
        <f>IF(J880&gt;1,J880-H880-I880,0)</f>
        <v>28.747155452897204</v>
      </c>
      <c r="L880" s="15">
        <v>42402</v>
      </c>
      <c r="M880" s="14"/>
      <c r="N880" s="29">
        <v>42800</v>
      </c>
      <c r="O880" s="12">
        <v>42800</v>
      </c>
      <c r="P880" s="11" t="s">
        <v>5495</v>
      </c>
      <c r="Q880" s="10" t="s">
        <v>5494</v>
      </c>
      <c r="R880" s="10" t="s">
        <v>5493</v>
      </c>
      <c r="S880" s="10" t="s">
        <v>671</v>
      </c>
      <c r="T880" s="10"/>
      <c r="U880" s="9" t="s">
        <v>5492</v>
      </c>
      <c r="V880" s="8"/>
      <c r="W880" s="7">
        <v>366</v>
      </c>
      <c r="X880" s="4"/>
      <c r="Y880" s="6">
        <v>54</v>
      </c>
      <c r="Z880" s="5">
        <f>IF(Y880&gt;0,Y880-J880,".")</f>
        <v>15</v>
      </c>
      <c r="AA880" s="4">
        <f>IF(J880=0,H880,0)</f>
        <v>0</v>
      </c>
      <c r="AB880" s="4">
        <f>IF(L880=0,H880,0)</f>
        <v>0</v>
      </c>
      <c r="AC880" s="4"/>
      <c r="AD880" s="3"/>
      <c r="AE880" s="2" t="str">
        <f ca="1">IF(AND(N880&gt;1,(N880+$AE$3+O880)&lt;$B$3),$B$3-N880+1111111,".")</f>
        <v>.</v>
      </c>
      <c r="AF880" s="1" t="str">
        <f>IF(A880&gt;1,"Y","N")</f>
        <v>Y</v>
      </c>
      <c r="AG880" s="1" t="str">
        <f>IF(L880&gt;1,"Y","N")</f>
        <v>Y</v>
      </c>
      <c r="AH880" s="1" t="str">
        <f>IF(N880&gt;1,"Y","N")</f>
        <v>Y</v>
      </c>
      <c r="AI880" s="1" t="str">
        <f>IF(O880&gt;1,"Y","N")</f>
        <v>Y</v>
      </c>
      <c r="AJ880" s="1" t="str">
        <f>CONCATENATE(AF880,AG880,D880,AH880,AI880)</f>
        <v>YYx19xYY</v>
      </c>
    </row>
    <row r="881" spans="1:36" s="1" customFormat="1" x14ac:dyDescent="0.25">
      <c r="A881" s="31">
        <v>42361</v>
      </c>
      <c r="B881" s="24"/>
      <c r="C881" s="23" t="s">
        <v>877</v>
      </c>
      <c r="D881" s="22" t="s">
        <v>876</v>
      </c>
      <c r="E881" s="21">
        <v>0.65</v>
      </c>
      <c r="G881" s="20"/>
      <c r="H881" s="19">
        <f>E881/0.04032</f>
        <v>16.121031746031747</v>
      </c>
      <c r="I881" s="32">
        <f>J881/100*4</f>
        <v>1.56</v>
      </c>
      <c r="J881" s="17">
        <v>39</v>
      </c>
      <c r="K881" s="16">
        <f>IF(J881&gt;1,J881-H881-I881,0)</f>
        <v>21.318968253968254</v>
      </c>
      <c r="L881" s="15">
        <v>42426</v>
      </c>
      <c r="M881" s="14"/>
      <c r="N881" s="29">
        <v>42812</v>
      </c>
      <c r="O881" s="12">
        <v>42813</v>
      </c>
      <c r="P881" s="11" t="s">
        <v>5174</v>
      </c>
      <c r="Q881" s="10" t="s">
        <v>5173</v>
      </c>
      <c r="R881" s="10" t="s">
        <v>5172</v>
      </c>
      <c r="S881" s="10" t="s">
        <v>5171</v>
      </c>
      <c r="T881" s="10"/>
      <c r="U881" s="9">
        <v>6747837902</v>
      </c>
      <c r="V881" s="8"/>
      <c r="W881" s="7">
        <v>446</v>
      </c>
      <c r="X881" s="4"/>
      <c r="Y881" s="6">
        <v>54</v>
      </c>
      <c r="Z881" s="5">
        <f>IF(Y881&gt;0,Y881-J881,".")</f>
        <v>15</v>
      </c>
      <c r="AA881" s="4">
        <f>IF(J881=0,H881,0)</f>
        <v>0</v>
      </c>
      <c r="AB881" s="4">
        <f>IF(L881=0,H881,0)</f>
        <v>0</v>
      </c>
      <c r="AC881" s="4"/>
      <c r="AD881" s="3"/>
      <c r="AE881" s="2" t="str">
        <f ca="1">IF(AND(N881&gt;1,(N881+$AE$3+O881)&lt;$B$3),$B$3-N881+1111111,".")</f>
        <v>.</v>
      </c>
      <c r="AF881" s="1" t="str">
        <f>IF(A881&gt;1,"Y","N")</f>
        <v>Y</v>
      </c>
      <c r="AG881" s="1" t="str">
        <f>IF(L881&gt;1,"Y","N")</f>
        <v>Y</v>
      </c>
      <c r="AH881" s="1" t="str">
        <f>IF(N881&gt;1,"Y","N")</f>
        <v>Y</v>
      </c>
      <c r="AI881" s="1" t="str">
        <f>IF(O881&gt;1,"Y","N")</f>
        <v>Y</v>
      </c>
      <c r="AJ881" s="1" t="str">
        <f>CONCATENATE(AF881,AG881,D881,AH881,AI881)</f>
        <v>YYx429xYY</v>
      </c>
    </row>
    <row r="882" spans="1:36" s="1" customFormat="1" x14ac:dyDescent="0.25">
      <c r="A882" s="31">
        <v>42596</v>
      </c>
      <c r="B882" s="24"/>
      <c r="C882" s="23" t="s">
        <v>5170</v>
      </c>
      <c r="D882" s="22" t="s">
        <v>5169</v>
      </c>
      <c r="E882" s="21">
        <v>0.52800000000000002</v>
      </c>
      <c r="G882" s="20"/>
      <c r="H882" s="19">
        <f>E882/0.04046</f>
        <v>13.049925852694019</v>
      </c>
      <c r="I882" s="18">
        <f>J882/100*4</f>
        <v>1.56</v>
      </c>
      <c r="J882" s="17">
        <v>39</v>
      </c>
      <c r="K882" s="16">
        <f>IF(J882&gt;1,J882-H882-I882,0)</f>
        <v>24.390074147305985</v>
      </c>
      <c r="L882" s="15">
        <v>42636</v>
      </c>
      <c r="M882" s="14"/>
      <c r="N882" s="29">
        <v>42812</v>
      </c>
      <c r="O882" s="12">
        <v>42813</v>
      </c>
      <c r="P882" s="11" t="s">
        <v>1945</v>
      </c>
      <c r="Q882" s="10" t="s">
        <v>5168</v>
      </c>
      <c r="R882" s="10" t="s">
        <v>5167</v>
      </c>
      <c r="S882" s="10" t="s">
        <v>2062</v>
      </c>
      <c r="T882" s="10"/>
      <c r="U882" s="9">
        <v>6751307145</v>
      </c>
      <c r="V882" s="8"/>
      <c r="W882" s="7">
        <v>445</v>
      </c>
      <c r="X882" s="4"/>
      <c r="Y882" s="6">
        <v>54</v>
      </c>
      <c r="Z882" s="5">
        <f>IF(Y882&gt;0,Y882-J882,".")</f>
        <v>15</v>
      </c>
      <c r="AA882" s="4">
        <f>IF(J882=0,H882,0)</f>
        <v>0</v>
      </c>
      <c r="AB882" s="4">
        <f>IF(L882=0,H882,0)</f>
        <v>0</v>
      </c>
      <c r="AC882" s="4"/>
      <c r="AD882" s="3"/>
      <c r="AE882" s="2" t="str">
        <f ca="1">IF(AND(N882&gt;1,(N882+$AE$3+O882)&lt;$B$3),$B$3-N882+1111111,".")</f>
        <v>.</v>
      </c>
      <c r="AF882" s="1" t="str">
        <f>IF(A882&gt;1,"Y","N")</f>
        <v>Y</v>
      </c>
      <c r="AG882" s="1" t="str">
        <f>IF(L882&gt;1,"Y","N")</f>
        <v>Y</v>
      </c>
      <c r="AH882" s="1" t="str">
        <f>IF(N882&gt;1,"Y","N")</f>
        <v>Y</v>
      </c>
      <c r="AI882" s="1" t="str">
        <f>IF(O882&gt;1,"Y","N")</f>
        <v>Y</v>
      </c>
      <c r="AJ882" s="1" t="str">
        <f>CONCATENATE(AF882,AG882,D882,AH882,AI882)</f>
        <v>YYx310xYY</v>
      </c>
    </row>
    <row r="883" spans="1:36" s="1" customFormat="1" x14ac:dyDescent="0.25">
      <c r="A883" s="28">
        <v>41993</v>
      </c>
      <c r="B883" s="24"/>
      <c r="C883" s="23" t="s">
        <v>2794</v>
      </c>
      <c r="D883" s="22" t="s">
        <v>2793</v>
      </c>
      <c r="E883" s="21">
        <v>0.78900000000000003</v>
      </c>
      <c r="G883" s="20"/>
      <c r="H883" s="19">
        <f>E883/0.042871</f>
        <v>18.404049357374451</v>
      </c>
      <c r="I883" s="18">
        <f>J883/100*4</f>
        <v>1.52</v>
      </c>
      <c r="J883" s="17">
        <v>38</v>
      </c>
      <c r="K883" s="16">
        <f>IF(J883&gt;1,J883-H883-I883,0)</f>
        <v>18.07595064262555</v>
      </c>
      <c r="L883" s="15">
        <v>42011</v>
      </c>
      <c r="M883" s="14"/>
      <c r="N883" s="29">
        <v>42819</v>
      </c>
      <c r="O883" s="12">
        <v>42822</v>
      </c>
      <c r="P883" s="11" t="s">
        <v>4984</v>
      </c>
      <c r="Q883" s="10" t="s">
        <v>4987</v>
      </c>
      <c r="R883" s="10" t="s">
        <v>4986</v>
      </c>
      <c r="S883" s="10" t="s">
        <v>4985</v>
      </c>
      <c r="T883" s="10"/>
      <c r="U883" s="9">
        <v>6757168082</v>
      </c>
      <c r="V883" s="8" t="s">
        <v>110</v>
      </c>
      <c r="W883" s="7">
        <v>498</v>
      </c>
      <c r="X883" s="4"/>
      <c r="Y883" s="6">
        <v>54</v>
      </c>
      <c r="Z883" s="5">
        <f>IF(Y883&gt;0,Y883-J883,".")</f>
        <v>16</v>
      </c>
      <c r="AA883" s="4">
        <f>IF(J883=0,H883,0)</f>
        <v>0</v>
      </c>
      <c r="AB883" s="4">
        <f>IF(L883=0,H883,0)</f>
        <v>0</v>
      </c>
      <c r="AC883" s="4"/>
      <c r="AD883" s="3"/>
      <c r="AE883" s="2" t="str">
        <f ca="1">IF(AND(N883&gt;1,(N883+$AE$3+O883)&lt;$B$3),$B$3-N883+1111111,".")</f>
        <v>.</v>
      </c>
      <c r="AF883" s="1" t="str">
        <f>IF(A883&gt;1,"Y","N")</f>
        <v>Y</v>
      </c>
      <c r="AG883" s="1" t="str">
        <f>IF(L883&gt;1,"Y","N")</f>
        <v>Y</v>
      </c>
      <c r="AH883" s="1" t="str">
        <f>IF(N883&gt;1,"Y","N")</f>
        <v>Y</v>
      </c>
      <c r="AI883" s="1" t="str">
        <f>IF(O883&gt;1,"Y","N")</f>
        <v>Y</v>
      </c>
      <c r="AJ883" s="1" t="str">
        <f>CONCATENATE(AF883,AG883,D883,AH883,AI883)</f>
        <v>YYx241xYY</v>
      </c>
    </row>
    <row r="884" spans="1:36" s="1" customFormat="1" x14ac:dyDescent="0.25">
      <c r="A884" s="31">
        <v>42381</v>
      </c>
      <c r="B884" s="24"/>
      <c r="C884" s="23" t="s">
        <v>1948</v>
      </c>
      <c r="D884" s="22" t="s">
        <v>1947</v>
      </c>
      <c r="E884" s="21">
        <v>0.76900000000000002</v>
      </c>
      <c r="G884" s="20"/>
      <c r="H884" s="19">
        <f>E884/0.040263</f>
        <v>19.099421304920149</v>
      </c>
      <c r="I884" s="32">
        <f>J884/100*4</f>
        <v>1.56</v>
      </c>
      <c r="J884" s="17">
        <v>39</v>
      </c>
      <c r="K884" s="16">
        <f>IF(J884&gt;1,J884-H884-I884,0)</f>
        <v>18.340578695079852</v>
      </c>
      <c r="L884" s="15">
        <v>42398</v>
      </c>
      <c r="M884" s="14"/>
      <c r="N884" s="29">
        <v>42828</v>
      </c>
      <c r="O884" s="12">
        <v>42828</v>
      </c>
      <c r="P884" s="11" t="s">
        <v>4845</v>
      </c>
      <c r="Q884" s="10" t="s">
        <v>4844</v>
      </c>
      <c r="R884" s="10" t="s">
        <v>4843</v>
      </c>
      <c r="S884" s="10" t="s">
        <v>4842</v>
      </c>
      <c r="T884" s="10"/>
      <c r="U884" s="9" t="s">
        <v>4841</v>
      </c>
      <c r="V884" s="8"/>
      <c r="W884" s="7">
        <v>528</v>
      </c>
      <c r="X884" s="4"/>
      <c r="Y884" s="6">
        <v>54</v>
      </c>
      <c r="Z884" s="5">
        <f>IF(Y884&gt;0,Y884-J884,".")</f>
        <v>15</v>
      </c>
      <c r="AA884" s="4">
        <f>IF(J884=0,H884,0)</f>
        <v>0</v>
      </c>
      <c r="AB884" s="4">
        <f>IF(L884=0,H884,0)</f>
        <v>0</v>
      </c>
      <c r="AC884" s="4"/>
      <c r="AD884" s="3"/>
      <c r="AE884" s="2" t="str">
        <f ca="1">IF(AND(N884&gt;1,(N884+$AE$3+O884)&lt;$B$3),$B$3-N884+1111111,".")</f>
        <v>.</v>
      </c>
      <c r="AF884" s="1" t="str">
        <f>IF(A884&gt;1,"Y","N")</f>
        <v>Y</v>
      </c>
      <c r="AG884" s="1" t="str">
        <f>IF(L884&gt;1,"Y","N")</f>
        <v>Y</v>
      </c>
      <c r="AH884" s="1" t="str">
        <f>IF(N884&gt;1,"Y","N")</f>
        <v>Y</v>
      </c>
      <c r="AI884" s="1" t="str">
        <f>IF(O884&gt;1,"Y","N")</f>
        <v>Y</v>
      </c>
      <c r="AJ884" s="1" t="str">
        <f>CONCATENATE(AF884,AG884,D884,AH884,AI884)</f>
        <v>YYx18xYY</v>
      </c>
    </row>
    <row r="885" spans="1:36" s="1" customFormat="1" x14ac:dyDescent="0.25">
      <c r="A885" s="28">
        <v>41646</v>
      </c>
      <c r="B885" s="27"/>
      <c r="C885" s="23" t="s">
        <v>4568</v>
      </c>
      <c r="D885" s="22" t="s">
        <v>278</v>
      </c>
      <c r="E885" s="21">
        <v>0.6</v>
      </c>
      <c r="G885" s="20"/>
      <c r="H885" s="19">
        <f>E885/0.0475</f>
        <v>12.631578947368421</v>
      </c>
      <c r="I885" s="18">
        <f>J885/100*4</f>
        <v>1.52</v>
      </c>
      <c r="J885" s="17">
        <v>38</v>
      </c>
      <c r="K885" s="16">
        <f>IF(J885&gt;1,J885-H885-I885,0)</f>
        <v>23.848421052631579</v>
      </c>
      <c r="L885" s="15">
        <v>41688</v>
      </c>
      <c r="M885" s="14"/>
      <c r="N885" s="29">
        <v>42840</v>
      </c>
      <c r="O885" s="12">
        <v>42842</v>
      </c>
      <c r="P885" s="11" t="s">
        <v>4567</v>
      </c>
      <c r="Q885" s="10" t="s">
        <v>4571</v>
      </c>
      <c r="R885" s="10" t="s">
        <v>4570</v>
      </c>
      <c r="S885" s="10" t="s">
        <v>4569</v>
      </c>
      <c r="T885" s="10"/>
      <c r="U885" s="9">
        <v>6783843158</v>
      </c>
      <c r="V885" s="8"/>
      <c r="W885" s="7">
        <v>590</v>
      </c>
      <c r="X885" s="4"/>
      <c r="Y885" s="6">
        <v>54</v>
      </c>
      <c r="Z885" s="5">
        <f>IF(Y885&gt;0,Y885-J885,".")</f>
        <v>16</v>
      </c>
      <c r="AA885" s="4">
        <f>IF(J885=0,H885,0)</f>
        <v>0</v>
      </c>
      <c r="AB885" s="4">
        <f>IF(L885=0,H885,0)</f>
        <v>0</v>
      </c>
      <c r="AC885" s="4"/>
      <c r="AD885" s="3"/>
      <c r="AE885" s="2" t="str">
        <f ca="1">IF(AND(N885&gt;1,(N885+$AE$3+O885)&lt;$B$3),$B$3-N885+1111111,".")</f>
        <v>.</v>
      </c>
      <c r="AF885" s="1" t="str">
        <f>IF(A885&gt;1,"Y","N")</f>
        <v>Y</v>
      </c>
      <c r="AG885" s="1" t="str">
        <f>IF(L885&gt;1,"Y","N")</f>
        <v>Y</v>
      </c>
      <c r="AH885" s="1" t="str">
        <f>IF(N885&gt;1,"Y","N")</f>
        <v>Y</v>
      </c>
      <c r="AI885" s="1" t="str">
        <f>IF(O885&gt;1,"Y","N")</f>
        <v>Y</v>
      </c>
      <c r="AJ885" s="1" t="str">
        <f>CONCATENATE(AF885,AG885,D885,AH885,AI885)</f>
        <v>YYx8xYY</v>
      </c>
    </row>
    <row r="886" spans="1:36" s="1" customFormat="1" x14ac:dyDescent="0.25">
      <c r="A886" s="31">
        <v>42809</v>
      </c>
      <c r="B886" s="30" t="s">
        <v>3701</v>
      </c>
      <c r="C886" s="23" t="s">
        <v>279</v>
      </c>
      <c r="D886" s="22" t="s">
        <v>196</v>
      </c>
      <c r="E886" s="21">
        <v>0.67</v>
      </c>
      <c r="G886" s="20"/>
      <c r="H886" s="19">
        <f>E886/0.038689</f>
        <v>17.317583809351497</v>
      </c>
      <c r="I886" s="18">
        <f>J886/100*4</f>
        <v>1.52</v>
      </c>
      <c r="J886" s="17">
        <v>38</v>
      </c>
      <c r="K886" s="16">
        <f>IF(J886&gt;1,J886-H886-I886,0)</f>
        <v>19.162416190648504</v>
      </c>
      <c r="L886" s="15">
        <v>42834</v>
      </c>
      <c r="M886" s="14"/>
      <c r="N886" s="13">
        <v>42881</v>
      </c>
      <c r="O886" s="12">
        <v>42884</v>
      </c>
      <c r="P886" s="11" t="s">
        <v>3697</v>
      </c>
      <c r="Q886" s="10" t="s">
        <v>3700</v>
      </c>
      <c r="R886" s="10" t="s">
        <v>3699</v>
      </c>
      <c r="S886" s="10" t="s">
        <v>3698</v>
      </c>
      <c r="T886" s="10"/>
      <c r="U886" s="9">
        <v>6828480964</v>
      </c>
      <c r="V886" s="8"/>
      <c r="W886" s="7">
        <v>783</v>
      </c>
      <c r="X886" s="4"/>
      <c r="Y886" s="6">
        <v>54</v>
      </c>
      <c r="Z886" s="5">
        <f>IF(Y886&gt;0,Y886-J886,".")</f>
        <v>16</v>
      </c>
      <c r="AA886" s="4">
        <f>IF(J886=0,H886,0)</f>
        <v>0</v>
      </c>
      <c r="AB886" s="4">
        <f>IF(L886=0,H886,0)</f>
        <v>0</v>
      </c>
      <c r="AC886" s="4"/>
      <c r="AD886" s="3"/>
      <c r="AE886" s="2" t="str">
        <f ca="1">IF(AND(N886&gt;1,(N886+$AE$3+O886)&lt;$B$3),$B$3-N886+1111111,".")</f>
        <v>.</v>
      </c>
      <c r="AF886" s="1" t="str">
        <f>IF(A886&gt;1,"Y","N")</f>
        <v>Y</v>
      </c>
      <c r="AG886" s="1" t="str">
        <f>IF(L886&gt;1,"Y","N")</f>
        <v>Y</v>
      </c>
      <c r="AH886" s="1" t="str">
        <f>IF(N886&gt;1,"Y","N")</f>
        <v>Y</v>
      </c>
      <c r="AI886" s="1" t="str">
        <f>IF(O886&gt;1,"Y","N")</f>
        <v>Y</v>
      </c>
      <c r="AJ886" s="1" t="str">
        <f>CONCATENATE(AF886,AG886,D886,AH886,AI886)</f>
        <v>YYx123xYY</v>
      </c>
    </row>
    <row r="887" spans="1:36" s="1" customFormat="1" x14ac:dyDescent="0.25">
      <c r="A887" s="31">
        <v>42758</v>
      </c>
      <c r="B887" s="24"/>
      <c r="C887" s="23" t="s">
        <v>872</v>
      </c>
      <c r="D887" s="22" t="s">
        <v>871</v>
      </c>
      <c r="E887" s="21">
        <v>1</v>
      </c>
      <c r="G887" s="20"/>
      <c r="H887" s="19">
        <f>E887/0.03895</f>
        <v>25.673940949935815</v>
      </c>
      <c r="I887" s="18">
        <f>J887/100*4</f>
        <v>1.52</v>
      </c>
      <c r="J887" s="17">
        <v>38</v>
      </c>
      <c r="K887" s="16">
        <f>IF(J887&gt;1,J887-H887-I887,0)</f>
        <v>10.806059050064185</v>
      </c>
      <c r="L887" s="15">
        <v>42792</v>
      </c>
      <c r="M887" s="14"/>
      <c r="N887" s="29">
        <v>42925</v>
      </c>
      <c r="O887" s="12">
        <v>42926</v>
      </c>
      <c r="P887" s="11" t="s">
        <v>2951</v>
      </c>
      <c r="Q887" s="10" t="s">
        <v>2953</v>
      </c>
      <c r="R887" s="10" t="s">
        <v>2952</v>
      </c>
      <c r="S887" t="s">
        <v>493</v>
      </c>
      <c r="T887" s="10"/>
      <c r="U887" s="9">
        <v>6886173402</v>
      </c>
      <c r="V887" s="8"/>
      <c r="W887" s="7">
        <v>933</v>
      </c>
      <c r="X887" s="4"/>
      <c r="Y887" s="6">
        <v>54</v>
      </c>
      <c r="Z887" s="5">
        <f>IF(Y887&gt;0,Y887-J887,".")</f>
        <v>16</v>
      </c>
      <c r="AA887" s="4">
        <f>IF(J887=0,H887,0)</f>
        <v>0</v>
      </c>
      <c r="AB887" s="4">
        <f>IF(L887=0,H887,0)</f>
        <v>0</v>
      </c>
      <c r="AC887" s="4"/>
      <c r="AD887" s="3"/>
      <c r="AE887" s="2" t="str">
        <f ca="1">IF(AND(N887&gt;1,(N887+$AE$3+O887)&lt;$B$3),$B$3-N887+1111111,".")</f>
        <v>.</v>
      </c>
      <c r="AF887" s="1" t="str">
        <f>IF(A887&gt;1,"Y","N")</f>
        <v>Y</v>
      </c>
      <c r="AG887" s="1" t="str">
        <f>IF(L887&gt;1,"Y","N")</f>
        <v>Y</v>
      </c>
      <c r="AH887" s="1" t="str">
        <f>IF(N887&gt;1,"Y","N")</f>
        <v>Y</v>
      </c>
      <c r="AI887" s="1" t="str">
        <f>IF(O887&gt;1,"Y","N")</f>
        <v>Y</v>
      </c>
      <c r="AJ887" s="1" t="str">
        <f>CONCATENATE(AF887,AG887,D887,AH887,AI887)</f>
        <v>YYxa72xYY</v>
      </c>
    </row>
    <row r="888" spans="1:36" s="1" customFormat="1" x14ac:dyDescent="0.25">
      <c r="A888" s="31">
        <v>42929</v>
      </c>
      <c r="B888" s="30" t="s">
        <v>2502</v>
      </c>
      <c r="C888" s="23" t="s">
        <v>279</v>
      </c>
      <c r="D888" s="22" t="s">
        <v>278</v>
      </c>
      <c r="E888" s="21">
        <v>0.57999999999999996</v>
      </c>
      <c r="G888" s="20"/>
      <c r="H888" s="19">
        <f>E888/0.04272</f>
        <v>13.576779026217228</v>
      </c>
      <c r="I888" s="18">
        <f>J888/100*4</f>
        <v>1.52</v>
      </c>
      <c r="J888" s="17">
        <v>38</v>
      </c>
      <c r="K888" s="16">
        <f>IF(J888&gt;1,J888-H888-I888,0)</f>
        <v>22.903220973782773</v>
      </c>
      <c r="L888" s="15">
        <v>42952</v>
      </c>
      <c r="M888" s="14"/>
      <c r="N888" s="29">
        <v>42960</v>
      </c>
      <c r="O888" s="12">
        <v>42960</v>
      </c>
      <c r="P888" s="11" t="s">
        <v>2498</v>
      </c>
      <c r="Q888" s="10" t="s">
        <v>2501</v>
      </c>
      <c r="R888" s="10" t="s">
        <v>2500</v>
      </c>
      <c r="S888" s="10" t="s">
        <v>2499</v>
      </c>
      <c r="T888" s="10"/>
      <c r="U888" s="9">
        <v>6911864822</v>
      </c>
      <c r="V888" s="8"/>
      <c r="W888" s="7">
        <v>1030</v>
      </c>
      <c r="X888" s="4"/>
      <c r="Y888" s="6">
        <v>54</v>
      </c>
      <c r="Z888" s="5">
        <f>IF(Y888&gt;0,Y888-J888,".")</f>
        <v>16</v>
      </c>
      <c r="AA888" s="4">
        <f>IF(J888=0,H888,0)</f>
        <v>0</v>
      </c>
      <c r="AB888" s="4">
        <f>IF(L888=0,H888,0)</f>
        <v>0</v>
      </c>
      <c r="AC888" s="4"/>
      <c r="AD888" s="3"/>
      <c r="AE888" s="2" t="str">
        <f ca="1">IF(AND(N888&gt;1,(N888+$AE$3+O888)&lt;$B$3),$B$3-N888+1111111,".")</f>
        <v>.</v>
      </c>
      <c r="AF888" s="1" t="str">
        <f>IF(A888&gt;1,"Y","N")</f>
        <v>Y</v>
      </c>
      <c r="AG888" s="1" t="str">
        <f>IF(L888&gt;1,"Y","N")</f>
        <v>Y</v>
      </c>
      <c r="AH888" s="1" t="str">
        <f>IF(N888&gt;1,"Y","N")</f>
        <v>Y</v>
      </c>
      <c r="AI888" s="1" t="str">
        <f>IF(O888&gt;1,"Y","N")</f>
        <v>Y</v>
      </c>
      <c r="AJ888" s="1" t="str">
        <f>CONCATENATE(AF888,AG888,D888,AH888,AI888)</f>
        <v>YYx8xYY</v>
      </c>
    </row>
    <row r="889" spans="1:36" s="1" customFormat="1" x14ac:dyDescent="0.25">
      <c r="A889" s="31">
        <v>42970</v>
      </c>
      <c r="B889" s="24"/>
      <c r="C889" s="23" t="s">
        <v>2331</v>
      </c>
      <c r="D889" s="22"/>
      <c r="E889" s="21"/>
      <c r="G889" s="20"/>
      <c r="H889" s="19">
        <f>E889/0.04417</f>
        <v>0</v>
      </c>
      <c r="I889" s="18">
        <f>J889/100*4</f>
        <v>1.56</v>
      </c>
      <c r="J889" s="17">
        <v>39</v>
      </c>
      <c r="K889" s="16">
        <f>IF(J889&gt;1,J889-H889-I889,0)</f>
        <v>37.44</v>
      </c>
      <c r="L889" s="15">
        <v>42970</v>
      </c>
      <c r="M889" s="14"/>
      <c r="N889" s="29">
        <v>42970</v>
      </c>
      <c r="O889" s="12">
        <v>42972</v>
      </c>
      <c r="P889" s="11" t="s">
        <v>2330</v>
      </c>
      <c r="Q889" s="10" t="s">
        <v>2329</v>
      </c>
      <c r="R889" s="10" t="s">
        <v>2328</v>
      </c>
      <c r="S889" s="10" t="s">
        <v>2327</v>
      </c>
      <c r="T889" s="10"/>
      <c r="U889" s="9">
        <v>6905253411</v>
      </c>
      <c r="V889" s="8"/>
      <c r="W889" s="7">
        <v>1068</v>
      </c>
      <c r="X889" s="4"/>
      <c r="Y889" s="6">
        <v>54</v>
      </c>
      <c r="Z889" s="5">
        <f>IF(Y889&gt;0,Y889-J889,".")</f>
        <v>15</v>
      </c>
      <c r="AA889" s="4">
        <f>IF(J889=0,H889,0)</f>
        <v>0</v>
      </c>
      <c r="AB889" s="4">
        <f>IF(L889=0,H889,0)</f>
        <v>0</v>
      </c>
      <c r="AC889" s="4"/>
      <c r="AD889" s="3"/>
      <c r="AE889" s="2" t="str">
        <f ca="1">IF(AND(N889&gt;1,(N889+$AE$3+O889)&lt;$B$3),$B$3-N889+1111111,".")</f>
        <v>.</v>
      </c>
      <c r="AF889" s="1" t="str">
        <f>IF(A889&gt;1,"Y","N")</f>
        <v>Y</v>
      </c>
      <c r="AG889" s="1" t="str">
        <f>IF(L889&gt;1,"Y","N")</f>
        <v>Y</v>
      </c>
      <c r="AH889" s="1" t="str">
        <f>IF(N889&gt;1,"Y","N")</f>
        <v>Y</v>
      </c>
      <c r="AI889" s="1" t="str">
        <f>IF(O889&gt;1,"Y","N")</f>
        <v>Y</v>
      </c>
      <c r="AJ889" s="1" t="str">
        <f>CONCATENATE(AF889,AG889,D889,AH889,AI889)</f>
        <v>YYYY</v>
      </c>
    </row>
    <row r="890" spans="1:36" s="1" customFormat="1" x14ac:dyDescent="0.25">
      <c r="A890" s="31">
        <v>42807</v>
      </c>
      <c r="B890" s="24"/>
      <c r="C890" s="23" t="s">
        <v>877</v>
      </c>
      <c r="D890" s="22" t="s">
        <v>876</v>
      </c>
      <c r="E890" s="21">
        <v>0.48</v>
      </c>
      <c r="G890" s="20"/>
      <c r="H890" s="19">
        <f>E890/0.038689</f>
        <v>12.406627206699579</v>
      </c>
      <c r="I890" s="18">
        <f>J890/100*4</f>
        <v>1.56</v>
      </c>
      <c r="J890" s="17">
        <v>39</v>
      </c>
      <c r="K890" s="16">
        <f>IF(J890&gt;1,J890-H890-I890,0)</f>
        <v>25.033372793300423</v>
      </c>
      <c r="L890" s="15">
        <v>42833</v>
      </c>
      <c r="M890" s="14"/>
      <c r="N890" s="13">
        <v>42982</v>
      </c>
      <c r="O890" s="12">
        <v>42982</v>
      </c>
      <c r="P890" s="11" t="s">
        <v>2191</v>
      </c>
      <c r="Q890" s="10" t="s">
        <v>2190</v>
      </c>
      <c r="R890" s="10" t="s">
        <v>2189</v>
      </c>
      <c r="S890" s="10" t="s">
        <v>2188</v>
      </c>
      <c r="T890" s="10"/>
      <c r="U890" s="9">
        <v>6910438353</v>
      </c>
      <c r="V890" s="8"/>
      <c r="W890" s="7">
        <v>1104</v>
      </c>
      <c r="X890" s="4"/>
      <c r="Y890" s="6">
        <v>54</v>
      </c>
      <c r="Z890" s="5">
        <f>IF(Y890&gt;0,Y890-J890,".")</f>
        <v>15</v>
      </c>
      <c r="AA890" s="4">
        <f>IF(J890=0,H890,0)</f>
        <v>0</v>
      </c>
      <c r="AB890" s="4">
        <f>IF(L890=0,H890,0)</f>
        <v>0</v>
      </c>
      <c r="AC890" s="4"/>
      <c r="AD890" s="3"/>
      <c r="AE890" s="2" t="str">
        <f ca="1">IF(AND(N890&gt;1,(N890+$AE$3+O890)&lt;$B$3),$B$3-N890+1111111,".")</f>
        <v>.</v>
      </c>
      <c r="AF890" s="1" t="str">
        <f>IF(A890&gt;1,"Y","N")</f>
        <v>Y</v>
      </c>
      <c r="AG890" s="1" t="str">
        <f>IF(L890&gt;1,"Y","N")</f>
        <v>Y</v>
      </c>
      <c r="AH890" s="1" t="str">
        <f>IF(N890&gt;1,"Y","N")</f>
        <v>Y</v>
      </c>
      <c r="AI890" s="1" t="str">
        <f>IF(O890&gt;1,"Y","N")</f>
        <v>Y</v>
      </c>
      <c r="AJ890" s="1" t="str">
        <f>CONCATENATE(AF890,AG890,D890,AH890,AI890)</f>
        <v>YYx429xYY</v>
      </c>
    </row>
    <row r="891" spans="1:36" s="1" customFormat="1" x14ac:dyDescent="0.25">
      <c r="A891" s="31">
        <v>42807</v>
      </c>
      <c r="B891" s="24"/>
      <c r="C891" s="23" t="s">
        <v>877</v>
      </c>
      <c r="D891" s="22" t="s">
        <v>876</v>
      </c>
      <c r="E891" s="21">
        <v>0.48</v>
      </c>
      <c r="G891" s="20"/>
      <c r="H891" s="19">
        <f>E891/0.038689</f>
        <v>12.406627206699579</v>
      </c>
      <c r="I891" s="18">
        <f>J891/100*4</f>
        <v>1.56</v>
      </c>
      <c r="J891" s="17">
        <v>39</v>
      </c>
      <c r="K891" s="16">
        <f>IF(J891&gt;1,J891-H891-I891,0)</f>
        <v>25.033372793300423</v>
      </c>
      <c r="L891" s="15">
        <v>42833</v>
      </c>
      <c r="M891" s="14"/>
      <c r="N891" s="29">
        <v>43014</v>
      </c>
      <c r="O891" s="12">
        <v>43016</v>
      </c>
      <c r="P891" s="11" t="s">
        <v>1645</v>
      </c>
      <c r="Q891" s="10" t="s">
        <v>1644</v>
      </c>
      <c r="R891" s="10" t="s">
        <v>1643</v>
      </c>
      <c r="S891" s="10" t="s">
        <v>1642</v>
      </c>
      <c r="T891" s="10"/>
      <c r="U891" s="9">
        <v>6910438353</v>
      </c>
      <c r="V891" s="8"/>
      <c r="W891" s="7">
        <v>1209</v>
      </c>
      <c r="X891" s="4"/>
      <c r="Y891" s="6">
        <v>54</v>
      </c>
      <c r="Z891" s="5">
        <f>IF(Y891&gt;0,Y891-J891,".")</f>
        <v>15</v>
      </c>
      <c r="AA891" s="4">
        <f>IF(J891=0,H891,0)</f>
        <v>0</v>
      </c>
      <c r="AB891" s="4">
        <f>IF(L891=0,H891,0)</f>
        <v>0</v>
      </c>
      <c r="AC891" s="4"/>
      <c r="AD891" s="3"/>
      <c r="AE891" s="2" t="str">
        <f ca="1">IF(AND(N891&gt;1,(N891+$AE$3+O891)&lt;$B$3),$B$3-N891+1111111,".")</f>
        <v>.</v>
      </c>
      <c r="AF891" s="1" t="str">
        <f>IF(A891&gt;1,"Y","N")</f>
        <v>Y</v>
      </c>
      <c r="AG891" s="1" t="str">
        <f>IF(L891&gt;1,"Y","N")</f>
        <v>Y</v>
      </c>
      <c r="AH891" s="1" t="str">
        <f>IF(N891&gt;1,"Y","N")</f>
        <v>Y</v>
      </c>
      <c r="AI891" s="1" t="str">
        <f>IF(O891&gt;1,"Y","N")</f>
        <v>Y</v>
      </c>
      <c r="AJ891" s="1" t="str">
        <f>CONCATENATE(AF891,AG891,D891,AH891,AI891)</f>
        <v>YYx429xYY</v>
      </c>
    </row>
    <row r="892" spans="1:36" s="1" customFormat="1" x14ac:dyDescent="0.25">
      <c r="A892" s="31">
        <v>42596</v>
      </c>
      <c r="B892" s="24"/>
      <c r="C892" s="23" t="s">
        <v>1175</v>
      </c>
      <c r="D892" s="22" t="s">
        <v>1174</v>
      </c>
      <c r="E892" s="21">
        <v>0.52800000000000002</v>
      </c>
      <c r="G892" s="20"/>
      <c r="H892" s="19">
        <f>E892/0.04046</f>
        <v>13.049925852694019</v>
      </c>
      <c r="I892" s="18">
        <f>J892/100*4</f>
        <v>1.56</v>
      </c>
      <c r="J892" s="17">
        <v>39</v>
      </c>
      <c r="K892" s="16">
        <f>IF(J892&gt;1,J892-H892-I892,0)</f>
        <v>24.390074147305985</v>
      </c>
      <c r="L892" s="15">
        <v>42636</v>
      </c>
      <c r="M892" s="14"/>
      <c r="N892" s="29">
        <v>43035</v>
      </c>
      <c r="O892" s="12">
        <v>43037</v>
      </c>
      <c r="P892" s="11" t="s">
        <v>1370</v>
      </c>
      <c r="Q892" s="10" t="s">
        <v>1369</v>
      </c>
      <c r="R892" s="10" t="s">
        <v>1368</v>
      </c>
      <c r="S892" s="10" t="s">
        <v>1367</v>
      </c>
      <c r="T892" s="10"/>
      <c r="U892" s="9">
        <v>6915955627</v>
      </c>
      <c r="V892" s="8"/>
      <c r="W892" s="7">
        <v>1271</v>
      </c>
      <c r="X892" s="4"/>
      <c r="Y892" s="6">
        <v>54</v>
      </c>
      <c r="Z892" s="5">
        <f>IF(Y892&gt;0,Y892-J892,".")</f>
        <v>15</v>
      </c>
      <c r="AA892" s="4">
        <f>IF(J892=0,H892,0)</f>
        <v>0</v>
      </c>
      <c r="AB892" s="4">
        <f>IF(L892=0,H892,0)</f>
        <v>0</v>
      </c>
      <c r="AC892" s="4"/>
      <c r="AD892" s="3"/>
      <c r="AE892" s="2" t="str">
        <f ca="1">IF(AND(N892&gt;1,(N892+$AE$3+O892)&lt;$B$3),$B$3-N892+1111111,".")</f>
        <v>.</v>
      </c>
      <c r="AF892" s="1" t="str">
        <f>IF(A892&gt;1,"Y","N")</f>
        <v>Y</v>
      </c>
      <c r="AG892" s="1" t="str">
        <f>IF(L892&gt;1,"Y","N")</f>
        <v>Y</v>
      </c>
      <c r="AH892" s="1" t="str">
        <f>IF(N892&gt;1,"Y","N")</f>
        <v>Y</v>
      </c>
      <c r="AI892" s="1" t="str">
        <f>IF(O892&gt;1,"Y","N")</f>
        <v>Y</v>
      </c>
      <c r="AJ892" s="1" t="str">
        <f>CONCATENATE(AF892,AG892,D892,AH892,AI892)</f>
        <v>YYx242xYY</v>
      </c>
    </row>
    <row r="893" spans="1:36" s="1" customFormat="1" x14ac:dyDescent="0.25">
      <c r="A893" s="31">
        <v>42362</v>
      </c>
      <c r="B893" s="24"/>
      <c r="C893" s="23" t="s">
        <v>877</v>
      </c>
      <c r="D893" s="22" t="s">
        <v>876</v>
      </c>
      <c r="E893" s="21">
        <v>0.65</v>
      </c>
      <c r="G893" s="20"/>
      <c r="H893" s="19">
        <f>E893/0.04032</f>
        <v>16.121031746031747</v>
      </c>
      <c r="I893" s="32">
        <f>J893/100*4</f>
        <v>1.56</v>
      </c>
      <c r="J893" s="17">
        <v>39</v>
      </c>
      <c r="K893" s="16">
        <f>IF(J893&gt;1,J893-H893-I893,0)</f>
        <v>21.318968253968254</v>
      </c>
      <c r="L893" s="15">
        <v>42434</v>
      </c>
      <c r="M893" s="14"/>
      <c r="N893" s="29">
        <v>43062</v>
      </c>
      <c r="O893" s="12">
        <v>43062</v>
      </c>
      <c r="P893" s="11" t="s">
        <v>875</v>
      </c>
      <c r="Q893" s="10" t="s">
        <v>874</v>
      </c>
      <c r="R893" s="10" t="s">
        <v>873</v>
      </c>
      <c r="S893" s="10" t="s">
        <v>469</v>
      </c>
      <c r="T893" s="10"/>
      <c r="U893" s="9">
        <v>6910438353</v>
      </c>
      <c r="V893" s="8"/>
      <c r="W893" s="7">
        <v>1371</v>
      </c>
      <c r="X893" s="4"/>
      <c r="Y893" s="6">
        <v>54</v>
      </c>
      <c r="Z893" s="5">
        <f>IF(Y893&gt;0,Y893-J893,".")</f>
        <v>15</v>
      </c>
      <c r="AA893" s="4">
        <f>IF(J893=0,H893,0)</f>
        <v>0</v>
      </c>
      <c r="AB893" s="4">
        <f>IF(L893=0,H893,0)</f>
        <v>0</v>
      </c>
      <c r="AC893" s="4"/>
      <c r="AD893" s="3"/>
      <c r="AE893" s="2" t="str">
        <f ca="1">IF(AND(N893&gt;1,(N893+$AE$3+O893)&lt;$B$3),$B$3-N893+1111111,".")</f>
        <v>.</v>
      </c>
      <c r="AF893" s="1" t="str">
        <f>IF(A893&gt;1,"Y","N")</f>
        <v>Y</v>
      </c>
      <c r="AG893" s="1" t="str">
        <f>IF(L893&gt;1,"Y","N")</f>
        <v>Y</v>
      </c>
      <c r="AH893" s="1" t="str">
        <f>IF(N893&gt;1,"Y","N")</f>
        <v>Y</v>
      </c>
      <c r="AI893" s="1" t="str">
        <f>IF(O893&gt;1,"Y","N")</f>
        <v>Y</v>
      </c>
      <c r="AJ893" s="1" t="str">
        <f>CONCATENATE(AF893,AG893,D893,AH893,AI893)</f>
        <v>YYx429xYY</v>
      </c>
    </row>
    <row r="894" spans="1:36" s="1" customFormat="1" x14ac:dyDescent="0.25">
      <c r="A894" s="28">
        <v>41860</v>
      </c>
      <c r="B894" s="27"/>
      <c r="C894" s="23" t="s">
        <v>587</v>
      </c>
      <c r="D894" s="22" t="s">
        <v>586</v>
      </c>
      <c r="E894" s="21">
        <v>0.35899999999999999</v>
      </c>
      <c r="G894" s="20"/>
      <c r="H894" s="19">
        <f>E894/0.0461888</f>
        <v>7.7724470001385608</v>
      </c>
      <c r="I894" s="18">
        <f>J894/100*4</f>
        <v>0.68</v>
      </c>
      <c r="J894" s="17">
        <v>17</v>
      </c>
      <c r="K894" s="16">
        <f>IF(J894&gt;1,J894-H894-I894,0)</f>
        <v>8.5475529998614395</v>
      </c>
      <c r="L894" s="15">
        <v>41881</v>
      </c>
      <c r="M894" s="14"/>
      <c r="N894" s="29">
        <v>43073</v>
      </c>
      <c r="O894" s="12">
        <v>43074</v>
      </c>
      <c r="P894" s="11" t="s">
        <v>585</v>
      </c>
      <c r="Q894" s="10" t="s">
        <v>584</v>
      </c>
      <c r="R894" s="10" t="s">
        <v>583</v>
      </c>
      <c r="S894" s="10" t="s">
        <v>582</v>
      </c>
      <c r="T894" s="10"/>
      <c r="U894" s="9">
        <v>6916048117</v>
      </c>
      <c r="V894" s="8"/>
      <c r="W894" s="7">
        <v>1417</v>
      </c>
      <c r="X894" s="4"/>
      <c r="Y894" s="6">
        <v>54</v>
      </c>
      <c r="Z894" s="5">
        <f>IF(Y894&gt;0,Y894-J894,".")</f>
        <v>37</v>
      </c>
      <c r="AA894" s="4">
        <f>IF(J894=0,H894,0)</f>
        <v>0</v>
      </c>
      <c r="AB894" s="4">
        <f>IF(L894=0,H894,0)</f>
        <v>0</v>
      </c>
      <c r="AC894" s="4"/>
      <c r="AD894" s="3"/>
      <c r="AE894" s="2" t="str">
        <f ca="1">IF(AND(N894&gt;1,(N894+$AE$3+O894)&lt;$B$3),$B$3-N894+1111111,".")</f>
        <v>.</v>
      </c>
      <c r="AF894" s="1" t="str">
        <f>IF(A894&gt;1,"Y","N")</f>
        <v>Y</v>
      </c>
      <c r="AG894" s="1" t="str">
        <f>IF(L894&gt;1,"Y","N")</f>
        <v>Y</v>
      </c>
      <c r="AH894" s="1" t="str">
        <f>IF(N894&gt;1,"Y","N")</f>
        <v>Y</v>
      </c>
      <c r="AI894" s="1" t="str">
        <f>IF(O894&gt;1,"Y","N")</f>
        <v>Y</v>
      </c>
      <c r="AJ894" s="1" t="str">
        <f>CONCATENATE(AF894,AG894,D894,AH894,AI894)</f>
        <v>YYx430xYY</v>
      </c>
    </row>
    <row r="895" spans="1:36" s="1" customFormat="1" x14ac:dyDescent="0.25">
      <c r="A895" s="28">
        <v>41827</v>
      </c>
      <c r="B895" s="27"/>
      <c r="C895" s="23" t="s">
        <v>139</v>
      </c>
      <c r="D895" s="22" t="s">
        <v>138</v>
      </c>
      <c r="E895" s="21">
        <v>0.81</v>
      </c>
      <c r="G895" s="20"/>
      <c r="H895" s="19">
        <f>E895/0.0475246</f>
        <v>17.043804682206691</v>
      </c>
      <c r="I895" s="18">
        <f>J895/100*4</f>
        <v>1.56</v>
      </c>
      <c r="J895" s="17">
        <v>39</v>
      </c>
      <c r="K895" s="16">
        <f>IF(J895&gt;1,J895-H895-I895,0)</f>
        <v>20.39619531779331</v>
      </c>
      <c r="L895" s="15">
        <v>41844</v>
      </c>
      <c r="M895" s="14"/>
      <c r="N895" s="29">
        <v>43092</v>
      </c>
      <c r="O895" s="12">
        <v>43095</v>
      </c>
      <c r="P895" s="11" t="s">
        <v>137</v>
      </c>
      <c r="Q895" s="10" t="s">
        <v>136</v>
      </c>
      <c r="R895" s="10" t="s">
        <v>135</v>
      </c>
      <c r="S895" s="10" t="s">
        <v>134</v>
      </c>
      <c r="T895" s="10"/>
      <c r="U895" s="9">
        <v>6920086271</v>
      </c>
      <c r="V895" s="8"/>
      <c r="W895" s="7">
        <v>1497</v>
      </c>
      <c r="X895" s="4"/>
      <c r="Y895" s="6">
        <v>54</v>
      </c>
      <c r="Z895" s="5">
        <f>IF(Y895&gt;0,Y895-J895,".")</f>
        <v>15</v>
      </c>
      <c r="AA895" s="4">
        <f>IF(J895=0,H895,0)</f>
        <v>0</v>
      </c>
      <c r="AB895" s="4">
        <f>IF(L895=0,H895,0)</f>
        <v>0</v>
      </c>
      <c r="AC895" s="4"/>
      <c r="AD895" s="3"/>
      <c r="AE895" s="2" t="str">
        <f ca="1">IF(AND(N895&gt;1,(N895+$AE$3+O895)&lt;$B$3),$B$3-N895+1111111,".")</f>
        <v>.</v>
      </c>
      <c r="AF895" s="1" t="str">
        <f>IF(A895&gt;1,"Y","N")</f>
        <v>Y</v>
      </c>
      <c r="AG895" s="1" t="str">
        <f>IF(L895&gt;1,"Y","N")</f>
        <v>Y</v>
      </c>
      <c r="AH895" s="1" t="str">
        <f>IF(N895&gt;1,"Y","N")</f>
        <v>Y</v>
      </c>
      <c r="AI895" s="1" t="str">
        <f>IF(O895&gt;1,"Y","N")</f>
        <v>Y</v>
      </c>
      <c r="AJ895" s="1" t="str">
        <f>CONCATENATE(AF895,AG895,D895,AH895,AI895)</f>
        <v>YYx343xYY</v>
      </c>
    </row>
    <row r="896" spans="1:36" s="1" customFormat="1" x14ac:dyDescent="0.25">
      <c r="A896" s="31">
        <v>42206</v>
      </c>
      <c r="B896" s="24"/>
      <c r="C896" s="23" t="s">
        <v>81</v>
      </c>
      <c r="D896" s="22" t="s">
        <v>80</v>
      </c>
      <c r="E896" s="21">
        <v>0.48599999999999999</v>
      </c>
      <c r="G896" s="20"/>
      <c r="H896" s="19">
        <f>E896/0.04021</f>
        <v>12.086545635414074</v>
      </c>
      <c r="I896" s="32">
        <f>J896/100*4</f>
        <v>1.48</v>
      </c>
      <c r="J896" s="17">
        <v>37</v>
      </c>
      <c r="K896" s="16">
        <f>IF(J896&gt;1,J896-H896-I896,0)</f>
        <v>23.433454364585923</v>
      </c>
      <c r="L896" s="15">
        <v>42224</v>
      </c>
      <c r="M896" s="14"/>
      <c r="N896" s="13">
        <v>43096</v>
      </c>
      <c r="O896" s="12">
        <v>43096</v>
      </c>
      <c r="P896" s="11" t="s">
        <v>79</v>
      </c>
      <c r="Q896" s="10" t="s">
        <v>78</v>
      </c>
      <c r="R896" s="10" t="s">
        <v>77</v>
      </c>
      <c r="S896" s="10" t="s">
        <v>76</v>
      </c>
      <c r="T896" s="10"/>
      <c r="U896" s="9">
        <v>6910130470</v>
      </c>
      <c r="V896" s="8"/>
      <c r="W896" s="7">
        <v>1505</v>
      </c>
      <c r="X896" s="4"/>
      <c r="Y896" s="6">
        <v>54</v>
      </c>
      <c r="Z896" s="5">
        <f>IF(Y896&gt;0,Y896-J896,".")</f>
        <v>17</v>
      </c>
      <c r="AA896" s="4">
        <f>IF(J896=0,H896,0)</f>
        <v>0</v>
      </c>
      <c r="AB896" s="4">
        <f>IF(L896=0,H896,0)</f>
        <v>0</v>
      </c>
      <c r="AC896" s="4"/>
      <c r="AD896" s="3"/>
      <c r="AE896" s="2" t="str">
        <f ca="1">IF(AND(N896&gt;1,(N896+$AE$3+O896)&lt;$B$3),$B$3-N896+1111111,".")</f>
        <v>.</v>
      </c>
      <c r="AF896" s="1" t="str">
        <f>IF(A896&gt;1,"Y","N")</f>
        <v>Y</v>
      </c>
      <c r="AG896" s="1" t="str">
        <f>IF(L896&gt;1,"Y","N")</f>
        <v>Y</v>
      </c>
      <c r="AH896" s="1" t="str">
        <f>IF(N896&gt;1,"Y","N")</f>
        <v>Y</v>
      </c>
      <c r="AI896" s="1" t="str">
        <f>IF(O896&gt;1,"Y","N")</f>
        <v>Y</v>
      </c>
      <c r="AJ896" s="1" t="str">
        <f>CONCATENATE(AF896,AG896,D896,AH896,AI896)</f>
        <v>YYx239xYY</v>
      </c>
    </row>
    <row r="897" spans="1:36" s="1" customFormat="1" x14ac:dyDescent="0.25">
      <c r="A897" s="31">
        <v>42665</v>
      </c>
      <c r="B897" s="24"/>
      <c r="C897" s="23" t="s">
        <v>335</v>
      </c>
      <c r="D897" s="22" t="s">
        <v>334</v>
      </c>
      <c r="E897" s="21">
        <v>0.16</v>
      </c>
      <c r="G897" s="20"/>
      <c r="H897" s="19">
        <f>E897/0.03988</f>
        <v>4.0120361083249749</v>
      </c>
      <c r="I897" s="18">
        <f>J897/100*4</f>
        <v>1.48</v>
      </c>
      <c r="J897" s="17">
        <v>37</v>
      </c>
      <c r="K897" s="16">
        <f>IF(J897&gt;1,J897-H897-I897,0)</f>
        <v>31.507963891675022</v>
      </c>
      <c r="L897" s="15">
        <v>42685</v>
      </c>
      <c r="M897" s="14"/>
      <c r="N897" s="13">
        <v>42745</v>
      </c>
      <c r="O897" s="12">
        <v>42745</v>
      </c>
      <c r="P897" s="11" t="s">
        <v>6794</v>
      </c>
      <c r="Q897" s="10" t="s">
        <v>6797</v>
      </c>
      <c r="R897" s="10" t="s">
        <v>6796</v>
      </c>
      <c r="S897" s="10" t="s">
        <v>6795</v>
      </c>
      <c r="T897" s="10"/>
      <c r="U897" s="9">
        <v>6672159435</v>
      </c>
      <c r="V897" s="8"/>
      <c r="W897" s="7">
        <v>63</v>
      </c>
      <c r="X897" s="4"/>
      <c r="Y897" s="6">
        <v>55</v>
      </c>
      <c r="Z897" s="5">
        <f>IF(Y897&gt;0,Y897-J897,".")</f>
        <v>18</v>
      </c>
      <c r="AA897" s="4">
        <f>IF(J897=0,H897,0)</f>
        <v>0</v>
      </c>
      <c r="AB897" s="4">
        <f>IF(L897=0,H897,0)</f>
        <v>0</v>
      </c>
      <c r="AC897" s="4"/>
      <c r="AD897" s="3"/>
      <c r="AE897" s="2" t="str">
        <f ca="1">IF(AND(N897&gt;1,(N897+$AE$3+O897)&lt;$B$3),$B$3-N897+1111111,".")</f>
        <v>.</v>
      </c>
      <c r="AF897" s="1" t="str">
        <f>IF(A897&gt;1,"Y","N")</f>
        <v>Y</v>
      </c>
      <c r="AG897" s="1" t="str">
        <f>IF(L897&gt;1,"Y","N")</f>
        <v>Y</v>
      </c>
      <c r="AH897" s="1" t="str">
        <f>IF(N897&gt;1,"Y","N")</f>
        <v>Y</v>
      </c>
      <c r="AI897" s="1" t="str">
        <f>IF(O897&gt;1,"Y","N")</f>
        <v>Y</v>
      </c>
      <c r="AJ897" s="1" t="str">
        <f>CONCATENATE(AF897,AG897,D897,AH897,AI897)</f>
        <v>YYx149xYY</v>
      </c>
    </row>
    <row r="898" spans="1:36" s="1" customFormat="1" x14ac:dyDescent="0.25">
      <c r="A898" s="31">
        <v>42665</v>
      </c>
      <c r="B898" s="24"/>
      <c r="C898" s="23" t="s">
        <v>335</v>
      </c>
      <c r="D898" s="22" t="s">
        <v>334</v>
      </c>
      <c r="E898" s="21">
        <v>0.16</v>
      </c>
      <c r="G898" s="20"/>
      <c r="H898" s="19">
        <f>E898/0.03988</f>
        <v>4.0120361083249749</v>
      </c>
      <c r="I898" s="18">
        <f>J898/100*4</f>
        <v>1.48</v>
      </c>
      <c r="J898" s="17">
        <v>37</v>
      </c>
      <c r="K898" s="16">
        <f>IF(J898&gt;1,J898-H898-I898,0)</f>
        <v>31.507963891675022</v>
      </c>
      <c r="L898" s="15">
        <v>42685</v>
      </c>
      <c r="M898" s="14"/>
      <c r="N898" s="13">
        <v>42747</v>
      </c>
      <c r="O898" s="12">
        <v>42748</v>
      </c>
      <c r="P898" s="11" t="s">
        <v>6678</v>
      </c>
      <c r="Q898" s="10" t="s">
        <v>6680</v>
      </c>
      <c r="R898" s="10" t="s">
        <v>6679</v>
      </c>
      <c r="S898" s="10" t="s">
        <v>1424</v>
      </c>
      <c r="T898" s="10"/>
      <c r="U898" s="9">
        <v>6672159435</v>
      </c>
      <c r="V898" s="8"/>
      <c r="W898" s="7">
        <v>84</v>
      </c>
      <c r="X898" s="4"/>
      <c r="Y898" s="6">
        <v>55</v>
      </c>
      <c r="Z898" s="5">
        <f>IF(Y898&gt;0,Y898-J898,".")</f>
        <v>18</v>
      </c>
      <c r="AA898" s="4">
        <f>IF(J898=0,H898,0)</f>
        <v>0</v>
      </c>
      <c r="AB898" s="4">
        <f>IF(L898=0,H898,0)</f>
        <v>0</v>
      </c>
      <c r="AC898" s="4"/>
      <c r="AD898" s="3"/>
      <c r="AE898" s="2" t="str">
        <f ca="1">IF(AND(N898&gt;1,(N898+$AE$3+O898)&lt;$B$3),$B$3-N898+1111111,".")</f>
        <v>.</v>
      </c>
      <c r="AF898" s="1" t="str">
        <f>IF(A898&gt;1,"Y","N")</f>
        <v>Y</v>
      </c>
      <c r="AG898" s="1" t="str">
        <f>IF(L898&gt;1,"Y","N")</f>
        <v>Y</v>
      </c>
      <c r="AH898" s="1" t="str">
        <f>IF(N898&gt;1,"Y","N")</f>
        <v>Y</v>
      </c>
      <c r="AI898" s="1" t="str">
        <f>IF(O898&gt;1,"Y","N")</f>
        <v>Y</v>
      </c>
      <c r="AJ898" s="1" t="str">
        <f>CONCATENATE(AF898,AG898,D898,AH898,AI898)</f>
        <v>YYx149xYY</v>
      </c>
    </row>
    <row r="899" spans="1:36" s="1" customFormat="1" x14ac:dyDescent="0.25">
      <c r="A899" s="28">
        <v>41827</v>
      </c>
      <c r="B899" s="27"/>
      <c r="C899" s="23" t="s">
        <v>139</v>
      </c>
      <c r="D899" s="22" t="s">
        <v>138</v>
      </c>
      <c r="E899" s="21">
        <v>0.81</v>
      </c>
      <c r="G899" s="20"/>
      <c r="H899" s="19">
        <f>E899/0.0475246</f>
        <v>17.043804682206691</v>
      </c>
      <c r="I899" s="18">
        <f>J899/100*4</f>
        <v>1.52</v>
      </c>
      <c r="J899" s="17">
        <v>38</v>
      </c>
      <c r="K899" s="16">
        <f>IF(J899&gt;1,J899-H899-I899,0)</f>
        <v>19.43619531779331</v>
      </c>
      <c r="L899" s="15">
        <v>41844</v>
      </c>
      <c r="M899" s="14"/>
      <c r="N899" s="13">
        <v>42749</v>
      </c>
      <c r="O899" s="12">
        <v>42750</v>
      </c>
      <c r="P899" s="11" t="s">
        <v>1729</v>
      </c>
      <c r="Q899" s="10" t="s">
        <v>1732</v>
      </c>
      <c r="R899" s="10" t="s">
        <v>5049</v>
      </c>
      <c r="S899" s="10" t="s">
        <v>5048</v>
      </c>
      <c r="T899" s="10"/>
      <c r="U899" s="9">
        <v>6674386712</v>
      </c>
      <c r="V899" s="8"/>
      <c r="W899" s="7">
        <v>98</v>
      </c>
      <c r="X899" s="4"/>
      <c r="Y899" s="6">
        <v>55</v>
      </c>
      <c r="Z899" s="5">
        <f>IF(Y899&gt;0,Y899-J899,".")</f>
        <v>17</v>
      </c>
      <c r="AA899" s="4">
        <f>IF(J899=0,H899,0)</f>
        <v>0</v>
      </c>
      <c r="AB899" s="4">
        <f>IF(L899=0,H899,0)</f>
        <v>0</v>
      </c>
      <c r="AC899" s="4"/>
      <c r="AD899" s="3"/>
      <c r="AE899" s="2" t="str">
        <f ca="1">IF(AND(N899&gt;1,(N899+$AE$3+O899)&lt;$B$3),$B$3-N899+1111111,".")</f>
        <v>.</v>
      </c>
      <c r="AF899" s="1" t="str">
        <f>IF(A899&gt;1,"Y","N")</f>
        <v>Y</v>
      </c>
      <c r="AG899" s="1" t="str">
        <f>IF(L899&gt;1,"Y","N")</f>
        <v>Y</v>
      </c>
      <c r="AH899" s="1" t="str">
        <f>IF(N899&gt;1,"Y","N")</f>
        <v>Y</v>
      </c>
      <c r="AI899" s="1" t="str">
        <f>IF(O899&gt;1,"Y","N")</f>
        <v>Y</v>
      </c>
      <c r="AJ899" s="1" t="str">
        <f>CONCATENATE(AF899,AG899,D899,AH899,AI899)</f>
        <v>YYx343xYY</v>
      </c>
    </row>
    <row r="900" spans="1:36" s="1" customFormat="1" x14ac:dyDescent="0.25">
      <c r="A900" s="31">
        <v>42649</v>
      </c>
      <c r="B900" s="24"/>
      <c r="C900" s="23" t="s">
        <v>1439</v>
      </c>
      <c r="D900" s="22" t="s">
        <v>1438</v>
      </c>
      <c r="E900" s="21">
        <v>0.71</v>
      </c>
      <c r="G900" s="20"/>
      <c r="H900" s="19">
        <f>E900/0.0404</f>
        <v>17.574257425742573</v>
      </c>
      <c r="I900" s="18">
        <f>J900/100*4</f>
        <v>1.52</v>
      </c>
      <c r="J900" s="17">
        <v>38</v>
      </c>
      <c r="K900" s="16">
        <f>IF(J900&gt;1,J900-H900-I900,0)</f>
        <v>18.905742574257427</v>
      </c>
      <c r="L900" s="15">
        <v>42684</v>
      </c>
      <c r="M900" s="14"/>
      <c r="N900" s="29">
        <v>42754</v>
      </c>
      <c r="O900" s="12">
        <v>42755</v>
      </c>
      <c r="P900" s="11" t="s">
        <v>6516</v>
      </c>
      <c r="Q900" s="10"/>
      <c r="R900" s="10"/>
      <c r="S900" s="10"/>
      <c r="T900" s="10"/>
      <c r="U900" s="9">
        <v>6678399598</v>
      </c>
      <c r="V900" s="8"/>
      <c r="W900" s="7">
        <v>132</v>
      </c>
      <c r="X900" s="4"/>
      <c r="Y900" s="6">
        <v>55</v>
      </c>
      <c r="Z900" s="5">
        <f>IF(Y900&gt;0,Y900-J900,".")</f>
        <v>17</v>
      </c>
      <c r="AA900" s="4">
        <f>IF(J900=0,H900,0)</f>
        <v>0</v>
      </c>
      <c r="AB900" s="4">
        <f>IF(L900=0,H900,0)</f>
        <v>0</v>
      </c>
      <c r="AC900" s="4"/>
      <c r="AD900" s="3"/>
      <c r="AE900" s="2" t="str">
        <f ca="1">IF(AND(N900&gt;1,(N900+$AE$3+O900)&lt;$B$3),$B$3-N900+1111111,".")</f>
        <v>.</v>
      </c>
      <c r="AF900" s="1" t="str">
        <f>IF(A900&gt;1,"Y","N")</f>
        <v>Y</v>
      </c>
      <c r="AG900" s="1" t="str">
        <f>IF(L900&gt;1,"Y","N")</f>
        <v>Y</v>
      </c>
      <c r="AH900" s="1" t="str">
        <f>IF(N900&gt;1,"Y","N")</f>
        <v>Y</v>
      </c>
      <c r="AI900" s="1" t="str">
        <f>IF(O900&gt;1,"Y","N")</f>
        <v>Y</v>
      </c>
      <c r="AJ900" s="1" t="str">
        <f>CONCATENATE(AF900,AG900,D900,AH900,AI900)</f>
        <v>YYx124xYY</v>
      </c>
    </row>
    <row r="901" spans="1:36" s="1" customFormat="1" x14ac:dyDescent="0.25">
      <c r="A901" s="31">
        <v>42352</v>
      </c>
      <c r="B901" s="24"/>
      <c r="C901" s="23" t="s">
        <v>780</v>
      </c>
      <c r="D901" s="22" t="s">
        <v>779</v>
      </c>
      <c r="E901" s="21">
        <v>0.158</v>
      </c>
      <c r="G901" s="20"/>
      <c r="H901" s="19">
        <f>E901/0.04114</f>
        <v>3.8405444822557118</v>
      </c>
      <c r="I901" s="32">
        <f>J901/100*4</f>
        <v>0.6</v>
      </c>
      <c r="J901" s="17">
        <v>15</v>
      </c>
      <c r="K901" s="16">
        <f>IF(J901&gt;1,J901-H901-I901,0)</f>
        <v>10.559455517744288</v>
      </c>
      <c r="L901" s="15">
        <v>42377</v>
      </c>
      <c r="M901" s="14"/>
      <c r="N901" s="29">
        <v>42755</v>
      </c>
      <c r="O901" s="38">
        <v>42757</v>
      </c>
      <c r="P901" s="37" t="s">
        <v>6485</v>
      </c>
      <c r="Q901" s="10" t="s">
        <v>6501</v>
      </c>
      <c r="R901" s="10" t="s">
        <v>6500</v>
      </c>
      <c r="S901" s="10" t="s">
        <v>6499</v>
      </c>
      <c r="T901" s="10"/>
      <c r="U901" s="9">
        <v>6680556446</v>
      </c>
      <c r="V901" s="8"/>
      <c r="W901" s="7">
        <v>137</v>
      </c>
      <c r="X901" s="4"/>
      <c r="Y901" s="6">
        <v>55</v>
      </c>
      <c r="Z901" s="5">
        <f>IF(Y901&gt;0,Y901-J901,".")</f>
        <v>40</v>
      </c>
      <c r="AA901" s="4">
        <f>IF(J901=0,H901,0)</f>
        <v>0</v>
      </c>
      <c r="AB901" s="4">
        <f>IF(L901=0,H901,0)</f>
        <v>0</v>
      </c>
      <c r="AC901" s="4"/>
      <c r="AD901" s="3"/>
      <c r="AE901" s="2" t="str">
        <f ca="1">IF(AND(N901&gt;1,(N901+$AE$3+O901)&lt;$B$3),$B$3-N901+1111111,".")</f>
        <v>.</v>
      </c>
      <c r="AF901" s="1" t="str">
        <f>IF(A901&gt;1,"Y","N")</f>
        <v>Y</v>
      </c>
      <c r="AG901" s="1" t="str">
        <f>IF(L901&gt;1,"Y","N")</f>
        <v>Y</v>
      </c>
      <c r="AH901" s="1" t="str">
        <f>IF(N901&gt;1,"Y","N")</f>
        <v>Y</v>
      </c>
      <c r="AI901" s="1" t="str">
        <f>IF(O901&gt;1,"Y","N")</f>
        <v>Y</v>
      </c>
      <c r="AJ901" s="1" t="str">
        <f>CONCATENATE(AF901,AG901,D901,AH901,AI901)</f>
        <v>YYx434xYY</v>
      </c>
    </row>
    <row r="902" spans="1:36" s="1" customFormat="1" x14ac:dyDescent="0.25">
      <c r="A902" s="31">
        <v>42665</v>
      </c>
      <c r="B902" s="24"/>
      <c r="C902" s="23" t="s">
        <v>335</v>
      </c>
      <c r="D902" s="22" t="s">
        <v>334</v>
      </c>
      <c r="E902" s="21">
        <v>0.16</v>
      </c>
      <c r="G902" s="20"/>
      <c r="H902" s="19">
        <f>E902/0.03988</f>
        <v>4.0120361083249749</v>
      </c>
      <c r="I902" s="18">
        <f>J902/100*4</f>
        <v>1.48</v>
      </c>
      <c r="J902" s="17">
        <v>37</v>
      </c>
      <c r="K902" s="16">
        <f>IF(J902&gt;1,J902-H902-I902,0)</f>
        <v>31.507963891675022</v>
      </c>
      <c r="L902" s="15">
        <v>42685</v>
      </c>
      <c r="M902" s="14"/>
      <c r="N902" s="29">
        <v>42764</v>
      </c>
      <c r="O902" s="38">
        <v>42764</v>
      </c>
      <c r="P902" s="37" t="s">
        <v>6320</v>
      </c>
      <c r="Q902" s="10" t="s">
        <v>6322</v>
      </c>
      <c r="R902" s="10" t="s">
        <v>6321</v>
      </c>
      <c r="S902" s="10" t="s">
        <v>1508</v>
      </c>
      <c r="T902" s="10"/>
      <c r="U902" s="9">
        <v>6696690139</v>
      </c>
      <c r="V902" s="8"/>
      <c r="W902" s="7">
        <v>176</v>
      </c>
      <c r="X902" s="4"/>
      <c r="Y902" s="6">
        <v>55</v>
      </c>
      <c r="Z902" s="5">
        <f>IF(Y902&gt;0,Y902-J902,".")</f>
        <v>18</v>
      </c>
      <c r="AA902" s="4">
        <f>IF(J902=0,H902,0)</f>
        <v>0</v>
      </c>
      <c r="AB902" s="4">
        <f>IF(L902=0,H902,0)</f>
        <v>0</v>
      </c>
      <c r="AC902" s="4"/>
      <c r="AD902" s="3"/>
      <c r="AE902" s="2" t="str">
        <f ca="1">IF(AND(N902&gt;1,(N902+$AE$3+O902)&lt;$B$3),$B$3-N902+1111111,".")</f>
        <v>.</v>
      </c>
      <c r="AF902" s="1" t="str">
        <f>IF(A902&gt;1,"Y","N")</f>
        <v>Y</v>
      </c>
      <c r="AG902" s="1" t="str">
        <f>IF(L902&gt;1,"Y","N")</f>
        <v>Y</v>
      </c>
      <c r="AH902" s="1" t="str">
        <f>IF(N902&gt;1,"Y","N")</f>
        <v>Y</v>
      </c>
      <c r="AI902" s="1" t="str">
        <f>IF(O902&gt;1,"Y","N")</f>
        <v>Y</v>
      </c>
      <c r="AJ902" s="1" t="str">
        <f>CONCATENATE(AF902,AG902,D902,AH902,AI902)</f>
        <v>YYx149xYY</v>
      </c>
    </row>
    <row r="903" spans="1:36" s="1" customFormat="1" x14ac:dyDescent="0.25">
      <c r="A903" s="31">
        <v>42665</v>
      </c>
      <c r="B903" s="24"/>
      <c r="C903" s="23" t="s">
        <v>335</v>
      </c>
      <c r="D903" s="22" t="s">
        <v>334</v>
      </c>
      <c r="E903" s="21">
        <v>0.16</v>
      </c>
      <c r="G903" s="20"/>
      <c r="H903" s="19">
        <f>E903/0.03988</f>
        <v>4.0120361083249749</v>
      </c>
      <c r="I903" s="18">
        <f>J903/100*4</f>
        <v>1.48</v>
      </c>
      <c r="J903" s="17">
        <v>37</v>
      </c>
      <c r="K903" s="16">
        <f>IF(J903&gt;1,J903-H903-I903,0)</f>
        <v>31.507963891675022</v>
      </c>
      <c r="L903" s="15">
        <v>42685</v>
      </c>
      <c r="M903" s="14"/>
      <c r="N903" s="29">
        <v>42765</v>
      </c>
      <c r="O903" s="38">
        <v>42766</v>
      </c>
      <c r="P903" s="37" t="s">
        <v>6270</v>
      </c>
      <c r="Q903" s="10" t="s">
        <v>6274</v>
      </c>
      <c r="R903" s="10" t="s">
        <v>6273</v>
      </c>
      <c r="S903" s="10" t="s">
        <v>6272</v>
      </c>
      <c r="T903" s="10"/>
      <c r="U903" s="9">
        <v>6696690139</v>
      </c>
      <c r="V903" s="8" t="s">
        <v>6271</v>
      </c>
      <c r="W903" s="7">
        <v>191</v>
      </c>
      <c r="X903" s="4"/>
      <c r="Y903" s="6">
        <v>55</v>
      </c>
      <c r="Z903" s="5">
        <f>IF(Y903&gt;0,Y903-J903,".")</f>
        <v>18</v>
      </c>
      <c r="AA903" s="4">
        <f>IF(J903=0,H903,0)</f>
        <v>0</v>
      </c>
      <c r="AB903" s="4">
        <f>IF(L903=0,H903,0)</f>
        <v>0</v>
      </c>
      <c r="AC903" s="4"/>
      <c r="AD903" s="3"/>
      <c r="AE903" s="2" t="str">
        <f ca="1">IF(AND(N903&gt;1,(N903+$AE$3+O903)&lt;$B$3),$B$3-N903+1111111,".")</f>
        <v>.</v>
      </c>
      <c r="AF903" s="1" t="str">
        <f>IF(A903&gt;1,"Y","N")</f>
        <v>Y</v>
      </c>
      <c r="AG903" s="1" t="str">
        <f>IF(L903&gt;1,"Y","N")</f>
        <v>Y</v>
      </c>
      <c r="AH903" s="1" t="str">
        <f>IF(N903&gt;1,"Y","N")</f>
        <v>Y</v>
      </c>
      <c r="AI903" s="1" t="str">
        <f>IF(O903&gt;1,"Y","N")</f>
        <v>Y</v>
      </c>
      <c r="AJ903" s="1" t="str">
        <f>CONCATENATE(AF903,AG903,D903,AH903,AI903)</f>
        <v>YYx149xYY</v>
      </c>
    </row>
    <row r="904" spans="1:36" s="1" customFormat="1" x14ac:dyDescent="0.25">
      <c r="A904" s="31">
        <v>42665</v>
      </c>
      <c r="B904" s="24"/>
      <c r="C904" s="23" t="s">
        <v>335</v>
      </c>
      <c r="D904" s="22" t="s">
        <v>334</v>
      </c>
      <c r="E904" s="21">
        <v>0.16</v>
      </c>
      <c r="G904" s="20"/>
      <c r="H904" s="19">
        <f>E904/0.03988</f>
        <v>4.0120361083249749</v>
      </c>
      <c r="I904" s="18">
        <f>J904/100*4</f>
        <v>1.48</v>
      </c>
      <c r="J904" s="17">
        <v>37</v>
      </c>
      <c r="K904" s="16">
        <f>IF(J904&gt;1,J904-H904-I904,0)</f>
        <v>31.507963891675022</v>
      </c>
      <c r="L904" s="15">
        <v>42685</v>
      </c>
      <c r="M904" s="14"/>
      <c r="N904" s="29">
        <v>42767</v>
      </c>
      <c r="O904" s="12">
        <v>42767</v>
      </c>
      <c r="P904" s="11" t="s">
        <v>6248</v>
      </c>
      <c r="Q904" s="10" t="s">
        <v>6251</v>
      </c>
      <c r="R904" s="10" t="s">
        <v>6250</v>
      </c>
      <c r="S904" s="10" t="s">
        <v>2442</v>
      </c>
      <c r="T904" s="10"/>
      <c r="U904" s="9">
        <v>6696690139</v>
      </c>
      <c r="V904" s="8" t="s">
        <v>6249</v>
      </c>
      <c r="W904" s="7">
        <v>193</v>
      </c>
      <c r="X904" s="4"/>
      <c r="Y904" s="6">
        <v>55</v>
      </c>
      <c r="Z904" s="5">
        <f>IF(Y904&gt;0,Y904-J904,".")</f>
        <v>18</v>
      </c>
      <c r="AA904" s="4">
        <f>IF(J904=0,H904,0)</f>
        <v>0</v>
      </c>
      <c r="AB904" s="4">
        <f>IF(L904=0,H904,0)</f>
        <v>0</v>
      </c>
      <c r="AC904" s="4"/>
      <c r="AD904" s="3"/>
      <c r="AE904" s="2" t="str">
        <f ca="1">IF(AND(N904&gt;1,(N904+$AE$3+O904)&lt;$B$3),$B$3-N904+1111111,".")</f>
        <v>.</v>
      </c>
      <c r="AF904" s="1" t="str">
        <f>IF(A904&gt;1,"Y","N")</f>
        <v>Y</v>
      </c>
      <c r="AG904" s="1" t="str">
        <f>IF(L904&gt;1,"Y","N")</f>
        <v>Y</v>
      </c>
      <c r="AH904" s="1" t="str">
        <f>IF(N904&gt;1,"Y","N")</f>
        <v>Y</v>
      </c>
      <c r="AI904" s="1" t="str">
        <f>IF(O904&gt;1,"Y","N")</f>
        <v>Y</v>
      </c>
      <c r="AJ904" s="1" t="str">
        <f>CONCATENATE(AF904,AG904,D904,AH904,AI904)</f>
        <v>YYx149xYY</v>
      </c>
    </row>
    <row r="905" spans="1:36" s="1" customFormat="1" x14ac:dyDescent="0.25">
      <c r="A905" s="31">
        <v>42649</v>
      </c>
      <c r="B905" s="24"/>
      <c r="C905" s="23" t="s">
        <v>1439</v>
      </c>
      <c r="D905" s="22" t="s">
        <v>1438</v>
      </c>
      <c r="E905" s="21">
        <v>0.71</v>
      </c>
      <c r="G905" s="20"/>
      <c r="H905" s="19">
        <f>E905/0.0404</f>
        <v>17.574257425742573</v>
      </c>
      <c r="I905" s="18">
        <f>J905/100*4</f>
        <v>1.52</v>
      </c>
      <c r="J905" s="17">
        <v>38</v>
      </c>
      <c r="K905" s="16">
        <f>IF(J905&gt;1,J905-H905-I905,0)</f>
        <v>18.905742574257427</v>
      </c>
      <c r="L905" s="15">
        <v>42684</v>
      </c>
      <c r="M905" s="14"/>
      <c r="N905" s="29">
        <v>42768</v>
      </c>
      <c r="O905" s="12">
        <v>42768</v>
      </c>
      <c r="P905" s="11" t="s">
        <v>5986</v>
      </c>
      <c r="Q905" s="10" t="s">
        <v>5985</v>
      </c>
      <c r="R905" s="10" t="s">
        <v>5984</v>
      </c>
      <c r="S905" s="10" t="s">
        <v>5983</v>
      </c>
      <c r="T905" s="10"/>
      <c r="U905" s="9">
        <v>6696579790</v>
      </c>
      <c r="V905" s="8"/>
      <c r="W905" s="7">
        <v>199</v>
      </c>
      <c r="X905" s="4"/>
      <c r="Y905" s="6">
        <v>55</v>
      </c>
      <c r="Z905" s="5">
        <f>IF(Y905&gt;0,Y905-J905,".")</f>
        <v>17</v>
      </c>
      <c r="AA905" s="4">
        <f>IF(J905=0,H905,0)</f>
        <v>0</v>
      </c>
      <c r="AB905" s="4">
        <f>IF(L905=0,H905,0)</f>
        <v>0</v>
      </c>
      <c r="AC905" s="4"/>
      <c r="AD905" s="3"/>
      <c r="AE905" s="2" t="str">
        <f ca="1">IF(AND(N905&gt;1,(N905+$AE$3+O905)&lt;$B$3),$B$3-N905+1111111,".")</f>
        <v>.</v>
      </c>
      <c r="AF905" s="1" t="str">
        <f>IF(A905&gt;1,"Y","N")</f>
        <v>Y</v>
      </c>
      <c r="AG905" s="1" t="str">
        <f>IF(L905&gt;1,"Y","N")</f>
        <v>Y</v>
      </c>
      <c r="AH905" s="1" t="str">
        <f>IF(N905&gt;1,"Y","N")</f>
        <v>Y</v>
      </c>
      <c r="AI905" s="1" t="str">
        <f>IF(O905&gt;1,"Y","N")</f>
        <v>Y</v>
      </c>
      <c r="AJ905" s="1" t="str">
        <f>CONCATENATE(AF905,AG905,D905,AH905,AI905)</f>
        <v>YYx124xYY</v>
      </c>
    </row>
    <row r="906" spans="1:36" s="1" customFormat="1" x14ac:dyDescent="0.25">
      <c r="A906" s="28">
        <v>41827</v>
      </c>
      <c r="B906" s="27"/>
      <c r="C906" s="23" t="s">
        <v>139</v>
      </c>
      <c r="D906" s="22" t="s">
        <v>138</v>
      </c>
      <c r="E906" s="21">
        <v>0.81</v>
      </c>
      <c r="G906" s="20"/>
      <c r="H906" s="19">
        <f>E906/0.0475246</f>
        <v>17.043804682206691</v>
      </c>
      <c r="I906" s="18">
        <f>J906/100*4</f>
        <v>1.52</v>
      </c>
      <c r="J906" s="17">
        <v>38</v>
      </c>
      <c r="K906" s="16">
        <f>IF(J906&gt;1,J906-H906-I906,0)</f>
        <v>19.43619531779331</v>
      </c>
      <c r="L906" s="15">
        <v>41844</v>
      </c>
      <c r="M906" s="14"/>
      <c r="N906" s="29">
        <v>42769</v>
      </c>
      <c r="O906" s="12">
        <v>42772</v>
      </c>
      <c r="P906" s="11" t="s">
        <v>6081</v>
      </c>
      <c r="Q906" s="10" t="s">
        <v>6202</v>
      </c>
      <c r="R906" s="10" t="s">
        <v>6201</v>
      </c>
      <c r="S906" s="10" t="s">
        <v>591</v>
      </c>
      <c r="T906" s="10"/>
      <c r="U906" s="9">
        <v>6700385607</v>
      </c>
      <c r="V906" s="8"/>
      <c r="W906" s="7">
        <v>215</v>
      </c>
      <c r="X906" s="4"/>
      <c r="Y906" s="6">
        <v>55</v>
      </c>
      <c r="Z906" s="5">
        <f>IF(Y906&gt;0,Y906-J906,".")</f>
        <v>17</v>
      </c>
      <c r="AA906" s="4">
        <f>IF(J906=0,H906,0)</f>
        <v>0</v>
      </c>
      <c r="AB906" s="4">
        <f>IF(L906=0,H906,0)</f>
        <v>0</v>
      </c>
      <c r="AC906" s="4"/>
      <c r="AD906" s="3"/>
      <c r="AE906" s="2" t="str">
        <f ca="1">IF(AND(N906&gt;1,(N906+$AE$3+O906)&lt;$B$3),$B$3-N906+1111111,".")</f>
        <v>.</v>
      </c>
      <c r="AF906" s="1" t="str">
        <f>IF(A906&gt;1,"Y","N")</f>
        <v>Y</v>
      </c>
      <c r="AG906" s="1" t="str">
        <f>IF(L906&gt;1,"Y","N")</f>
        <v>Y</v>
      </c>
      <c r="AH906" s="1" t="str">
        <f>IF(N906&gt;1,"Y","N")</f>
        <v>Y</v>
      </c>
      <c r="AI906" s="1" t="str">
        <f>IF(O906&gt;1,"Y","N")</f>
        <v>Y</v>
      </c>
      <c r="AJ906" s="1" t="str">
        <f>CONCATENATE(AF906,AG906,D906,AH906,AI906)</f>
        <v>YYx343xYY</v>
      </c>
    </row>
    <row r="907" spans="1:36" s="1" customFormat="1" x14ac:dyDescent="0.25">
      <c r="A907" s="31">
        <v>42250</v>
      </c>
      <c r="B907" s="24"/>
      <c r="C907" s="23" t="s">
        <v>4376</v>
      </c>
      <c r="D907" s="22" t="s">
        <v>4375</v>
      </c>
      <c r="E907" s="21">
        <v>0.28799999999999998</v>
      </c>
      <c r="G907" s="20"/>
      <c r="H907" s="19">
        <f>E907/0.04165</f>
        <v>6.9147659063625442</v>
      </c>
      <c r="I907" s="32">
        <f>J907/100*4</f>
        <v>1.48</v>
      </c>
      <c r="J907" s="17">
        <v>37</v>
      </c>
      <c r="K907" s="16">
        <f>IF(J907&gt;1,J907-H907-I907,0)</f>
        <v>28.605234093637456</v>
      </c>
      <c r="L907" s="15">
        <v>42266</v>
      </c>
      <c r="M907" s="14"/>
      <c r="N907" s="29">
        <v>42776</v>
      </c>
      <c r="O907" s="12">
        <v>42778</v>
      </c>
      <c r="P907" s="11" t="s">
        <v>6056</v>
      </c>
      <c r="Q907" s="10" t="s">
        <v>6058</v>
      </c>
      <c r="R907" s="10" t="s">
        <v>6057</v>
      </c>
      <c r="S907" s="10" t="s">
        <v>3339</v>
      </c>
      <c r="T907" s="10"/>
      <c r="U907" s="9">
        <v>6706003278</v>
      </c>
      <c r="V907" s="8"/>
      <c r="W907" s="7">
        <v>242</v>
      </c>
      <c r="X907" s="4"/>
      <c r="Y907" s="6">
        <v>55</v>
      </c>
      <c r="Z907" s="5">
        <f>IF(Y907&gt;0,Y907-J907,".")</f>
        <v>18</v>
      </c>
      <c r="AA907" s="4">
        <f>IF(J907=0,H907,0)</f>
        <v>0</v>
      </c>
      <c r="AB907" s="4">
        <f>IF(L907=0,H907,0)</f>
        <v>0</v>
      </c>
      <c r="AC907" s="4"/>
      <c r="AD907" s="3"/>
      <c r="AE907" s="2" t="str">
        <f ca="1">IF(AND(N907&gt;1,(N907+$AE$3+O907)&lt;$B$3),$B$3-N907+1111111,".")</f>
        <v>.</v>
      </c>
      <c r="AF907" s="1" t="str">
        <f>IF(A907&gt;1,"Y","N")</f>
        <v>Y</v>
      </c>
      <c r="AG907" s="1" t="str">
        <f>IF(L907&gt;1,"Y","N")</f>
        <v>Y</v>
      </c>
      <c r="AH907" s="1" t="str">
        <f>IF(N907&gt;1,"Y","N")</f>
        <v>Y</v>
      </c>
      <c r="AI907" s="1" t="str">
        <f>IF(O907&gt;1,"Y","N")</f>
        <v>Y</v>
      </c>
      <c r="AJ907" s="1" t="str">
        <f>CONCATENATE(AF907,AG907,D907,AH907,AI907)</f>
        <v>YYxi6+xYY</v>
      </c>
    </row>
    <row r="908" spans="1:36" s="1" customFormat="1" x14ac:dyDescent="0.25">
      <c r="A908" s="28">
        <v>41465</v>
      </c>
      <c r="B908" s="27" t="s">
        <v>3988</v>
      </c>
      <c r="C908" s="23" t="s">
        <v>6041</v>
      </c>
      <c r="D908" s="22" t="s">
        <v>235</v>
      </c>
      <c r="E908" s="21">
        <v>1.06</v>
      </c>
      <c r="G908" s="20"/>
      <c r="H908" s="19">
        <f>E908/0.0475175</f>
        <v>22.307570894933448</v>
      </c>
      <c r="I908" s="18">
        <f>J908/100*4</f>
        <v>2.2000000000000002</v>
      </c>
      <c r="J908" s="17">
        <v>55</v>
      </c>
      <c r="K908" s="16">
        <f>IF(J908&gt;1,J908-H908-I908,0)</f>
        <v>30.492429105066552</v>
      </c>
      <c r="L908" s="15">
        <v>41480</v>
      </c>
      <c r="M908" s="14"/>
      <c r="N908" s="13">
        <v>42776</v>
      </c>
      <c r="O908" s="12">
        <v>42779</v>
      </c>
      <c r="P908" s="11" t="s">
        <v>6040</v>
      </c>
      <c r="Q908" s="10"/>
      <c r="R908" s="10"/>
      <c r="S908" s="10"/>
      <c r="T908" s="10"/>
      <c r="U908" s="9"/>
      <c r="V908" s="8"/>
      <c r="W908" s="7">
        <v>253</v>
      </c>
      <c r="X908" s="4"/>
      <c r="Y908" s="6">
        <v>55</v>
      </c>
      <c r="Z908" s="5">
        <f>IF(Y908&gt;0,Y908-J908,".")</f>
        <v>0</v>
      </c>
      <c r="AA908" s="4">
        <f>IF(J908=0,H908,0)</f>
        <v>0</v>
      </c>
      <c r="AB908" s="4">
        <f>IF(L908=0,H908,0)</f>
        <v>0</v>
      </c>
      <c r="AC908" s="4"/>
      <c r="AD908" s="3"/>
      <c r="AE908" s="2" t="str">
        <f ca="1">IF(AND(N908&gt;1,(N908+$AE$3+O908)&lt;$B$3),$B$3-N908+1111111,".")</f>
        <v>.</v>
      </c>
      <c r="AF908" s="1" t="str">
        <f>IF(A908&gt;1,"Y","N")</f>
        <v>Y</v>
      </c>
      <c r="AG908" s="1" t="str">
        <f>IF(L908&gt;1,"Y","N")</f>
        <v>Y</v>
      </c>
      <c r="AH908" s="1" t="str">
        <f>IF(N908&gt;1,"Y","N")</f>
        <v>Y</v>
      </c>
      <c r="AI908" s="1" t="str">
        <f>IF(O908&gt;1,"Y","N")</f>
        <v>Y</v>
      </c>
      <c r="AJ908" s="1" t="str">
        <f>CONCATENATE(AF908,AG908,D908,AH908,AI908)</f>
        <v>YYx10xYY</v>
      </c>
    </row>
    <row r="909" spans="1:36" s="1" customFormat="1" x14ac:dyDescent="0.25">
      <c r="A909" s="31">
        <v>42352</v>
      </c>
      <c r="B909" s="24"/>
      <c r="C909" s="23" t="s">
        <v>780</v>
      </c>
      <c r="D909" s="22" t="s">
        <v>779</v>
      </c>
      <c r="E909" s="21">
        <v>0.158</v>
      </c>
      <c r="G909" s="20"/>
      <c r="H909" s="19">
        <f>E909/0.03963</f>
        <v>3.9868786273025489</v>
      </c>
      <c r="I909" s="32">
        <f>J909/100*4</f>
        <v>0.6</v>
      </c>
      <c r="J909" s="17">
        <v>15</v>
      </c>
      <c r="K909" s="16">
        <f>IF(J909&gt;1,J909-H909-I909,0)</f>
        <v>10.413121372697452</v>
      </c>
      <c r="L909" s="15">
        <v>42381</v>
      </c>
      <c r="M909" s="14"/>
      <c r="N909" s="13">
        <v>42820</v>
      </c>
      <c r="O909" s="12">
        <v>42822</v>
      </c>
      <c r="P909" s="11" t="s">
        <v>4962</v>
      </c>
      <c r="Q909" s="10" t="s">
        <v>4969</v>
      </c>
      <c r="R909" s="10" t="s">
        <v>4968</v>
      </c>
      <c r="S909" s="10" t="s">
        <v>3575</v>
      </c>
      <c r="T909" s="10"/>
      <c r="U909" s="9">
        <v>6764193217</v>
      </c>
      <c r="V909" s="8"/>
      <c r="W909" s="7">
        <v>493</v>
      </c>
      <c r="X909" s="4"/>
      <c r="Y909" s="6">
        <v>55</v>
      </c>
      <c r="Z909" s="5">
        <f>IF(Y909&gt;0,Y909-J909,".")</f>
        <v>40</v>
      </c>
      <c r="AA909" s="4">
        <f>IF(J909=0,H909,0)</f>
        <v>0</v>
      </c>
      <c r="AB909" s="4">
        <f>IF(L909=0,H909,0)</f>
        <v>0</v>
      </c>
      <c r="AC909" s="4"/>
      <c r="AD909" s="3"/>
      <c r="AE909" s="2" t="str">
        <f ca="1">IF(AND(N909&gt;1,(N909+$AE$3+O909)&lt;$B$3),$B$3-N909+1111111,".")</f>
        <v>.</v>
      </c>
      <c r="AF909" s="1" t="str">
        <f>IF(A909&gt;1,"Y","N")</f>
        <v>Y</v>
      </c>
      <c r="AG909" s="1" t="str">
        <f>IF(L909&gt;1,"Y","N")</f>
        <v>Y</v>
      </c>
      <c r="AH909" s="1" t="str">
        <f>IF(N909&gt;1,"Y","N")</f>
        <v>Y</v>
      </c>
      <c r="AI909" s="1" t="str">
        <f>IF(O909&gt;1,"Y","N")</f>
        <v>Y</v>
      </c>
      <c r="AJ909" s="1" t="str">
        <f>CONCATENATE(AF909,AG909,D909,AH909,AI909)</f>
        <v>YYx434xYY</v>
      </c>
    </row>
    <row r="910" spans="1:36" s="1" customFormat="1" x14ac:dyDescent="0.25">
      <c r="A910" s="31">
        <v>42776</v>
      </c>
      <c r="B910" s="24"/>
      <c r="C910" s="23" t="s">
        <v>233</v>
      </c>
      <c r="D910" s="22" t="s">
        <v>232</v>
      </c>
      <c r="E910" s="21">
        <v>0.56000000000000005</v>
      </c>
      <c r="G910" s="20"/>
      <c r="H910" s="19">
        <f>E910/0.03851</f>
        <v>14.541677486367178</v>
      </c>
      <c r="I910" s="18">
        <f>J910/100*4</f>
        <v>2.2000000000000002</v>
      </c>
      <c r="J910" s="17">
        <v>55</v>
      </c>
      <c r="K910" s="16">
        <f>IF(J910&gt;1,J910-H910-I910,0)</f>
        <v>38.25832251363282</v>
      </c>
      <c r="L910" s="15">
        <v>42805</v>
      </c>
      <c r="M910" s="14"/>
      <c r="N910" s="29">
        <v>42830</v>
      </c>
      <c r="O910" s="12">
        <v>42830</v>
      </c>
      <c r="P910" s="11" t="s">
        <v>4766</v>
      </c>
      <c r="Q910" s="10"/>
      <c r="R910" s="10"/>
      <c r="S910" s="10"/>
      <c r="T910" s="10"/>
      <c r="U910" s="9"/>
      <c r="V910" s="8"/>
      <c r="W910" s="7">
        <v>540</v>
      </c>
      <c r="X910" s="4"/>
      <c r="Y910" s="6">
        <v>55</v>
      </c>
      <c r="Z910" s="5">
        <f>IF(Y910&gt;0,Y910-J910,".")</f>
        <v>0</v>
      </c>
      <c r="AA910" s="4">
        <f>IF(J910=0,H910,0)</f>
        <v>0</v>
      </c>
      <c r="AB910" s="4">
        <f>IF(L910=0,H910,0)</f>
        <v>0</v>
      </c>
      <c r="AC910" s="4"/>
      <c r="AD910" s="3"/>
      <c r="AE910" s="2" t="str">
        <f ca="1">IF(AND(N910&gt;1,(N910+$AE$3+O910)&lt;$B$3),$B$3-N910+1111111,".")</f>
        <v>.</v>
      </c>
      <c r="AF910" s="1" t="str">
        <f>IF(A910&gt;1,"Y","N")</f>
        <v>Y</v>
      </c>
      <c r="AG910" s="1" t="str">
        <f>IF(L910&gt;1,"Y","N")</f>
        <v>Y</v>
      </c>
      <c r="AH910" s="1" t="str">
        <f>IF(N910&gt;1,"Y","N")</f>
        <v>Y</v>
      </c>
      <c r="AI910" s="1" t="str">
        <f>IF(O910&gt;1,"Y","N")</f>
        <v>Y</v>
      </c>
      <c r="AJ910" s="1" t="str">
        <f>CONCATENATE(AF910,AG910,D910,AH910,AI910)</f>
        <v>YYx162xYY</v>
      </c>
    </row>
    <row r="911" spans="1:36" s="1" customFormat="1" x14ac:dyDescent="0.25">
      <c r="A911" s="31">
        <v>42769</v>
      </c>
      <c r="B911" t="s">
        <v>4297</v>
      </c>
      <c r="C911" s="23" t="s">
        <v>4054</v>
      </c>
      <c r="D911" s="22" t="s">
        <v>750</v>
      </c>
      <c r="E911" s="21">
        <v>0.84</v>
      </c>
      <c r="G911" s="20"/>
      <c r="H911" s="19">
        <f>E911/0.03878</f>
        <v>21.660649819494584</v>
      </c>
      <c r="I911" s="18">
        <f>J911/100*4</f>
        <v>2.2000000000000002</v>
      </c>
      <c r="J911" s="17">
        <v>55</v>
      </c>
      <c r="K911" s="16">
        <f>IF(J911&gt;1,J911-H911-I911,0)</f>
        <v>31.139350180505421</v>
      </c>
      <c r="L911" s="15">
        <v>42811</v>
      </c>
      <c r="M911" s="14"/>
      <c r="N911" s="29">
        <v>42851</v>
      </c>
      <c r="O911" s="12">
        <v>42851</v>
      </c>
      <c r="P911" s="11" t="s">
        <v>4293</v>
      </c>
      <c r="Q911" s="10"/>
      <c r="R911" s="10"/>
      <c r="S911" s="10"/>
      <c r="T911" s="10"/>
      <c r="U911" s="9">
        <v>6794826222</v>
      </c>
      <c r="V911" s="8"/>
      <c r="W911" s="7">
        <v>650</v>
      </c>
      <c r="X911" s="4"/>
      <c r="Y911" s="6">
        <v>55</v>
      </c>
      <c r="Z911" s="5">
        <f>IF(Y911&gt;0,Y911-J911,".")</f>
        <v>0</v>
      </c>
      <c r="AA911" s="4">
        <f>IF(J911=0,H911,0)</f>
        <v>0</v>
      </c>
      <c r="AB911" s="4">
        <f>IF(L911=0,H911,0)</f>
        <v>0</v>
      </c>
      <c r="AC911" s="4"/>
      <c r="AD911" s="3"/>
      <c r="AE911" s="2" t="str">
        <f ca="1">IF(AND(N911&gt;1,(N911+$AE$3+O911)&lt;$B$3),$B$3-N911+1111111,".")</f>
        <v>.</v>
      </c>
      <c r="AF911" s="1" t="str">
        <f>IF(A911&gt;1,"Y","N")</f>
        <v>Y</v>
      </c>
      <c r="AG911" s="1" t="str">
        <f>IF(L911&gt;1,"Y","N")</f>
        <v>Y</v>
      </c>
      <c r="AH911" s="1" t="str">
        <f>IF(N911&gt;1,"Y","N")</f>
        <v>Y</v>
      </c>
      <c r="AI911" s="1" t="str">
        <f>IF(O911&gt;1,"Y","N")</f>
        <v>Y</v>
      </c>
      <c r="AJ911" s="1" t="str">
        <f>CONCATENATE(AF911,AG911,D911,AH911,AI911)</f>
        <v>YYx234xYY</v>
      </c>
    </row>
    <row r="912" spans="1:36" s="1" customFormat="1" x14ac:dyDescent="0.25">
      <c r="A912" s="31">
        <v>42769</v>
      </c>
      <c r="B912" s="24"/>
      <c r="C912" s="23" t="s">
        <v>1094</v>
      </c>
      <c r="D912" s="22" t="s">
        <v>1093</v>
      </c>
      <c r="E912" s="21">
        <v>1.04</v>
      </c>
      <c r="G912" s="20"/>
      <c r="H912" s="19">
        <f>E912/0.03878</f>
        <v>26.817947395564723</v>
      </c>
      <c r="I912" s="18">
        <f>J912/100*4</f>
        <v>2.2000000000000002</v>
      </c>
      <c r="J912" s="17">
        <v>55</v>
      </c>
      <c r="K912" s="16">
        <f>IF(J912&gt;1,J912-H912-I912,0)</f>
        <v>25.982052604435278</v>
      </c>
      <c r="L912" s="15">
        <v>42797</v>
      </c>
      <c r="M912" s="14"/>
      <c r="N912" s="29">
        <v>42856</v>
      </c>
      <c r="O912" s="12">
        <v>42856</v>
      </c>
      <c r="P912" s="11" t="s">
        <v>3358</v>
      </c>
      <c r="Q912" s="10"/>
      <c r="R912" s="10"/>
      <c r="S912" s="10"/>
      <c r="T912" s="10"/>
      <c r="U912" s="9"/>
      <c r="V912" s="8"/>
      <c r="W912" s="7">
        <v>667</v>
      </c>
      <c r="X912" s="4"/>
      <c r="Y912" s="6">
        <v>55</v>
      </c>
      <c r="Z912" s="5">
        <f>IF(Y912&gt;0,Y912-J912,".")</f>
        <v>0</v>
      </c>
      <c r="AA912" s="4">
        <f>IF(J912=0,H912,0)</f>
        <v>0</v>
      </c>
      <c r="AB912" s="4">
        <f>IF(L912=0,H912,0)</f>
        <v>0</v>
      </c>
      <c r="AC912" s="4"/>
      <c r="AD912" s="3"/>
      <c r="AE912" s="2" t="str">
        <f ca="1">IF(AND(N912&gt;1,(N912+$AE$3+O912)&lt;$B$3),$B$3-N912+1111111,".")</f>
        <v>.</v>
      </c>
      <c r="AF912" s="1" t="str">
        <f>IF(A912&gt;1,"Y","N")</f>
        <v>Y</v>
      </c>
      <c r="AG912" s="1" t="str">
        <f>IF(L912&gt;1,"Y","N")</f>
        <v>Y</v>
      </c>
      <c r="AH912" s="1" t="str">
        <f>IF(N912&gt;1,"Y","N")</f>
        <v>Y</v>
      </c>
      <c r="AI912" s="1" t="str">
        <f>IF(O912&gt;1,"Y","N")</f>
        <v>Y</v>
      </c>
      <c r="AJ912" s="1" t="str">
        <f>CONCATENATE(AF912,AG912,D912,AH912,AI912)</f>
        <v>YYx273xYY</v>
      </c>
    </row>
    <row r="913" spans="1:50" s="1" customFormat="1" x14ac:dyDescent="0.25">
      <c r="A913" s="31">
        <v>42795</v>
      </c>
      <c r="B913" s="48" t="s">
        <v>4159</v>
      </c>
      <c r="C913" s="47" t="s">
        <v>3520</v>
      </c>
      <c r="D913" s="22" t="s">
        <v>3519</v>
      </c>
      <c r="E913" s="21">
        <v>1.41</v>
      </c>
      <c r="G913" s="20"/>
      <c r="H913" s="19">
        <f>E913/0.03824</f>
        <v>36.872384937238486</v>
      </c>
      <c r="I913" s="18">
        <f>J913/100*4</f>
        <v>2.2000000000000002</v>
      </c>
      <c r="J913" s="17">
        <v>55</v>
      </c>
      <c r="K913" s="16">
        <f>IF(J913&gt;1,J913-H913-I913,0)</f>
        <v>15.927615062761515</v>
      </c>
      <c r="L913" s="15">
        <v>42805</v>
      </c>
      <c r="M913" s="14"/>
      <c r="N913" s="29">
        <v>42858</v>
      </c>
      <c r="O913" s="12">
        <v>42859</v>
      </c>
      <c r="P913" s="11" t="s">
        <v>4152</v>
      </c>
      <c r="Q913" s="10"/>
      <c r="R913" s="10"/>
      <c r="S913" s="10"/>
      <c r="T913" s="10"/>
      <c r="U913" s="9">
        <v>6803922977</v>
      </c>
      <c r="V913" s="8"/>
      <c r="W913" s="7">
        <v>679</v>
      </c>
      <c r="X913" s="4"/>
      <c r="Y913" s="6">
        <v>55</v>
      </c>
      <c r="Z913" s="5">
        <f>IF(Y913&gt;0,Y913-J913,".")</f>
        <v>0</v>
      </c>
      <c r="AA913" s="4">
        <f>IF(J913=0,H913,0)</f>
        <v>0</v>
      </c>
      <c r="AB913" s="4">
        <f>IF(L913=0,H913,0)</f>
        <v>0</v>
      </c>
      <c r="AC913" s="4"/>
      <c r="AD913" s="3"/>
      <c r="AE913" s="2" t="str">
        <f ca="1">IF(AND(N913&gt;1,(N913+$AE$3+O913)&lt;$B$3),$B$3-N913+1111111,".")</f>
        <v>.</v>
      </c>
      <c r="AF913" s="1" t="str">
        <f>IF(A913&gt;1,"Y","N")</f>
        <v>Y</v>
      </c>
      <c r="AG913" s="1" t="str">
        <f>IF(L913&gt;1,"Y","N")</f>
        <v>Y</v>
      </c>
      <c r="AH913" s="1" t="str">
        <f>IF(N913&gt;1,"Y","N")</f>
        <v>Y</v>
      </c>
      <c r="AI913" s="1" t="str">
        <f>IF(O913&gt;1,"Y","N")</f>
        <v>Y</v>
      </c>
      <c r="AJ913" s="1" t="str">
        <f>CONCATENATE(AF913,AG913,D913,AH913,AI913)</f>
        <v>YYxkrxYY</v>
      </c>
    </row>
    <row r="914" spans="1:50" s="1" customFormat="1" x14ac:dyDescent="0.25">
      <c r="A914" s="31">
        <v>42178</v>
      </c>
      <c r="B914" s="24"/>
      <c r="C914" s="23" t="s">
        <v>1341</v>
      </c>
      <c r="D914" s="22" t="s">
        <v>1340</v>
      </c>
      <c r="E914" s="21">
        <v>0.66500000000000004</v>
      </c>
      <c r="G914" s="20"/>
      <c r="H914" s="19">
        <f>E914/0.0418</f>
        <v>15.909090909090912</v>
      </c>
      <c r="I914" s="32">
        <f>J914/100*4</f>
        <v>1.52</v>
      </c>
      <c r="J914" s="17">
        <v>38</v>
      </c>
      <c r="K914" s="16">
        <f>IF(J914&gt;1,J914-H914-I914,0)</f>
        <v>20.570909090909087</v>
      </c>
      <c r="L914" s="15">
        <v>42203</v>
      </c>
      <c r="M914" s="14"/>
      <c r="N914" s="29">
        <v>42863</v>
      </c>
      <c r="O914" s="12">
        <v>42864</v>
      </c>
      <c r="P914" s="11" t="s">
        <v>4058</v>
      </c>
      <c r="Q914" s="10" t="s">
        <v>4057</v>
      </c>
      <c r="R914" s="10" t="s">
        <v>4056</v>
      </c>
      <c r="S914" s="10" t="s">
        <v>4055</v>
      </c>
      <c r="T914" s="10"/>
      <c r="U914" s="9">
        <v>6805768688</v>
      </c>
      <c r="V914" s="8"/>
      <c r="W914" s="7">
        <v>701</v>
      </c>
      <c r="X914" s="4"/>
      <c r="Y914" s="6">
        <v>55</v>
      </c>
      <c r="Z914" s="5">
        <f>IF(Y914&gt;0,Y914-J914,".")</f>
        <v>17</v>
      </c>
      <c r="AA914" s="4">
        <f>IF(J914=0,H914,0)</f>
        <v>0</v>
      </c>
      <c r="AB914" s="4">
        <f>IF(L914=0,H914,0)</f>
        <v>0</v>
      </c>
      <c r="AC914" s="4"/>
      <c r="AD914" s="3"/>
      <c r="AE914" s="2" t="str">
        <f ca="1">IF(AND(N914&gt;1,(N914+$AE$3+O914)&lt;$B$3),$B$3-N914+1111111,".")</f>
        <v>.</v>
      </c>
      <c r="AF914" s="1" t="str">
        <f>IF(A914&gt;1,"Y","N")</f>
        <v>Y</v>
      </c>
      <c r="AG914" s="1" t="str">
        <f>IF(L914&gt;1,"Y","N")</f>
        <v>Y</v>
      </c>
      <c r="AH914" s="1" t="str">
        <f>IF(N914&gt;1,"Y","N")</f>
        <v>Y</v>
      </c>
      <c r="AI914" s="1" t="str">
        <f>IF(O914&gt;1,"Y","N")</f>
        <v>Y</v>
      </c>
      <c r="AJ914" s="1" t="str">
        <f>CONCATENATE(AF914,AG914,D914,AH914,AI914)</f>
        <v>YYx313xYY</v>
      </c>
    </row>
    <row r="915" spans="1:50" s="1" customFormat="1" x14ac:dyDescent="0.25">
      <c r="A915" s="31">
        <v>42805</v>
      </c>
      <c r="B915" s="24"/>
      <c r="C915" s="23" t="s">
        <v>1394</v>
      </c>
      <c r="D915" s="22" t="s">
        <v>1393</v>
      </c>
      <c r="E915" s="21">
        <v>0.37</v>
      </c>
      <c r="G915" s="20"/>
      <c r="H915" s="19">
        <f>E915/0.038689</f>
        <v>9.563441805164258</v>
      </c>
      <c r="I915" s="18">
        <f>J915/100*4</f>
        <v>1.56</v>
      </c>
      <c r="J915" s="17">
        <v>39</v>
      </c>
      <c r="K915" s="16">
        <f>IF(J915&gt;1,J915-H915-I915,0)</f>
        <v>27.876558194835741</v>
      </c>
      <c r="L915" s="15">
        <v>42827</v>
      </c>
      <c r="M915" s="14"/>
      <c r="N915" s="29">
        <v>42888</v>
      </c>
      <c r="O915" s="12">
        <v>42891</v>
      </c>
      <c r="P915" s="11" t="s">
        <v>3600</v>
      </c>
      <c r="Q915" s="10" t="s">
        <v>3603</v>
      </c>
      <c r="R915" s="10" t="s">
        <v>3602</v>
      </c>
      <c r="S915" s="10" t="s">
        <v>3601</v>
      </c>
      <c r="T915" s="10"/>
      <c r="U915" s="9">
        <v>6836842410</v>
      </c>
      <c r="V915" s="8"/>
      <c r="W915" s="7">
        <v>800</v>
      </c>
      <c r="X915" s="4"/>
      <c r="Y915" s="6">
        <v>55</v>
      </c>
      <c r="Z915" s="5">
        <f>IF(Y915&gt;0,Y915-J915,".")</f>
        <v>16</v>
      </c>
      <c r="AA915" s="4">
        <f>IF(J915=0,H915,0)</f>
        <v>0</v>
      </c>
      <c r="AB915" s="4">
        <f>IF(L915=0,H915,0)</f>
        <v>0</v>
      </c>
      <c r="AC915" s="4"/>
      <c r="AD915" s="3"/>
      <c r="AE915" s="2" t="str">
        <f ca="1">IF(AND(N915&gt;1,(N915+$AE$3+O915)&lt;$B$3),$B$3-N915+1111111,".")</f>
        <v>.</v>
      </c>
      <c r="AF915" s="1" t="str">
        <f>IF(A915&gt;1,"Y","N")</f>
        <v>Y</v>
      </c>
      <c r="AG915" s="1" t="str">
        <f>IF(L915&gt;1,"Y","N")</f>
        <v>Y</v>
      </c>
      <c r="AH915" s="1" t="str">
        <f>IF(N915&gt;1,"Y","N")</f>
        <v>Y</v>
      </c>
      <c r="AI915" s="1" t="str">
        <f>IF(O915&gt;1,"Y","N")</f>
        <v>Y</v>
      </c>
      <c r="AJ915" s="1" t="str">
        <f>CONCATENATE(AF915,AG915,D915,AH915,AI915)</f>
        <v>YYx19xYY</v>
      </c>
    </row>
    <row r="916" spans="1:50" s="1" customFormat="1" x14ac:dyDescent="0.25">
      <c r="A916" s="31">
        <v>42809</v>
      </c>
      <c r="B916" s="24"/>
      <c r="C916" s="23" t="s">
        <v>1522</v>
      </c>
      <c r="D916" s="22" t="s">
        <v>1521</v>
      </c>
      <c r="E916" s="21">
        <v>0.9</v>
      </c>
      <c r="G916" s="20"/>
      <c r="H916" s="19">
        <f>E916/0.038689</f>
        <v>23.262426012561711</v>
      </c>
      <c r="I916" s="18">
        <f>J916/100*4</f>
        <v>2.2000000000000002</v>
      </c>
      <c r="J916" s="17">
        <v>55</v>
      </c>
      <c r="K916" s="16">
        <f>IF(J916&gt;1,J916-H916-I916,0)</f>
        <v>29.537573987438289</v>
      </c>
      <c r="L916" s="15">
        <v>42834</v>
      </c>
      <c r="M916" s="14"/>
      <c r="N916" s="29">
        <v>42893</v>
      </c>
      <c r="O916" s="12">
        <v>42894</v>
      </c>
      <c r="P916" s="11" t="s">
        <v>3547</v>
      </c>
      <c r="Q916" s="10"/>
      <c r="R916" s="10"/>
      <c r="S916" s="10"/>
      <c r="T916" s="10"/>
      <c r="U916" s="9">
        <v>6845785215</v>
      </c>
      <c r="V916" s="8"/>
      <c r="W916" s="7">
        <v>812</v>
      </c>
      <c r="X916" s="4"/>
      <c r="Y916" s="6">
        <v>55</v>
      </c>
      <c r="Z916" s="5">
        <f>IF(Y916&gt;0,Y916-J916,".")</f>
        <v>0</v>
      </c>
      <c r="AA916" s="4">
        <f>IF(J916=0,H916,0)</f>
        <v>0</v>
      </c>
      <c r="AB916" s="4">
        <f>IF(L916=0,H916,0)</f>
        <v>0</v>
      </c>
      <c r="AC916" s="4"/>
      <c r="AD916" s="3"/>
      <c r="AE916" s="2" t="str">
        <f ca="1">IF(AND(N916&gt;1,(N916+$AE$3+O916)&lt;$B$3),$B$3-N916+1111111,".")</f>
        <v>.</v>
      </c>
      <c r="AF916" s="1" t="str">
        <f>IF(A916&gt;1,"Y","N")</f>
        <v>Y</v>
      </c>
      <c r="AG916" s="1" t="str">
        <f>IF(L916&gt;1,"Y","N")</f>
        <v>Y</v>
      </c>
      <c r="AH916" s="1" t="str">
        <f>IF(N916&gt;1,"Y","N")</f>
        <v>Y</v>
      </c>
      <c r="AI916" s="1" t="str">
        <f>IF(O916&gt;1,"Y","N")</f>
        <v>Y</v>
      </c>
      <c r="AJ916" s="1" t="str">
        <f>CONCATENATE(AF916,AG916,D916,AH916,AI916)</f>
        <v>YYx66xYY</v>
      </c>
    </row>
    <row r="917" spans="1:50" s="1" customFormat="1" x14ac:dyDescent="0.25">
      <c r="A917" s="31">
        <v>42387</v>
      </c>
      <c r="B917" s="24"/>
      <c r="C917" s="23" t="s">
        <v>2747</v>
      </c>
      <c r="D917" s="22" t="s">
        <v>2746</v>
      </c>
      <c r="E917" s="21">
        <v>0.4</v>
      </c>
      <c r="G917" s="20"/>
      <c r="H917" s="19">
        <f>E917/0.0405</f>
        <v>9.8765432098765427</v>
      </c>
      <c r="I917" s="32">
        <f>J917/100*4</f>
        <v>1.52</v>
      </c>
      <c r="J917" s="17">
        <v>38</v>
      </c>
      <c r="K917" s="16">
        <f>IF(J917&gt;1,J917-H917-I917,0)</f>
        <v>26.603456790123456</v>
      </c>
      <c r="L917" s="15">
        <v>42417</v>
      </c>
      <c r="M917" s="14"/>
      <c r="N917" s="29">
        <v>42938</v>
      </c>
      <c r="O917" s="12">
        <v>42940</v>
      </c>
      <c r="P917" s="11" t="s">
        <v>2739</v>
      </c>
      <c r="Q917" s="10" t="s">
        <v>2745</v>
      </c>
      <c r="R917" s="10" t="s">
        <v>2744</v>
      </c>
      <c r="S917" s="10" t="s">
        <v>2743</v>
      </c>
      <c r="T917" s="10"/>
      <c r="U917" s="9">
        <v>6898426384</v>
      </c>
      <c r="V917" s="8"/>
      <c r="W917" s="7">
        <v>979</v>
      </c>
      <c r="X917" s="4"/>
      <c r="Y917" s="6">
        <v>55</v>
      </c>
      <c r="Z917" s="5">
        <f>IF(Y917&gt;0,Y917-J917,".")</f>
        <v>17</v>
      </c>
      <c r="AA917" s="4">
        <f>IF(J917=0,H917,0)</f>
        <v>0</v>
      </c>
      <c r="AB917" s="4">
        <f>IF(L917=0,H917,0)</f>
        <v>0</v>
      </c>
      <c r="AC917" s="4"/>
      <c r="AD917" s="3"/>
      <c r="AE917" s="2" t="str">
        <f ca="1">IF(AND(N917&gt;1,(N917+$AE$3+O917)&lt;$B$3),$B$3-N917+1111111,".")</f>
        <v>.</v>
      </c>
      <c r="AF917" s="1" t="str">
        <f>IF(A917&gt;1,"Y","N")</f>
        <v>Y</v>
      </c>
      <c r="AG917" s="1" t="str">
        <f>IF(L917&gt;1,"Y","N")</f>
        <v>Y</v>
      </c>
      <c r="AH917" s="1" t="str">
        <f>IF(N917&gt;1,"Y","N")</f>
        <v>Y</v>
      </c>
      <c r="AI917" s="1" t="str">
        <f>IF(O917&gt;1,"Y","N")</f>
        <v>Y</v>
      </c>
      <c r="AJ917" s="1" t="str">
        <f>CONCATENATE(AF917,AG917,D917,AH917,AI917)</f>
        <v>YYx528xYY</v>
      </c>
    </row>
    <row r="918" spans="1:50" s="1" customFormat="1" x14ac:dyDescent="0.25">
      <c r="A918" s="31">
        <v>42586</v>
      </c>
      <c r="B918" s="24"/>
      <c r="C918" s="23" t="s">
        <v>373</v>
      </c>
      <c r="D918" s="22" t="s">
        <v>355</v>
      </c>
      <c r="E918" s="21">
        <v>0.56999999999999995</v>
      </c>
      <c r="G918" s="20"/>
      <c r="H918" s="19">
        <f>E918/0.04035</f>
        <v>14.12639405204461</v>
      </c>
      <c r="I918" s="18">
        <f>J918/100*4</f>
        <v>1.6</v>
      </c>
      <c r="J918" s="17">
        <v>40</v>
      </c>
      <c r="K918" s="16">
        <f>IF(J918&gt;1,J918-H918-I918,0)</f>
        <v>24.273605947955389</v>
      </c>
      <c r="L918" s="15">
        <v>42616</v>
      </c>
      <c r="M918" s="14"/>
      <c r="N918" s="29">
        <v>42962</v>
      </c>
      <c r="O918" s="12">
        <v>42962</v>
      </c>
      <c r="P918" s="11" t="s">
        <v>2460</v>
      </c>
      <c r="Q918" s="10" t="s">
        <v>2459</v>
      </c>
      <c r="R918" s="10" t="s">
        <v>2458</v>
      </c>
      <c r="S918" s="10" t="s">
        <v>2457</v>
      </c>
      <c r="T918" s="10"/>
      <c r="U918" s="9" t="s">
        <v>2456</v>
      </c>
      <c r="V918" s="8"/>
      <c r="W918" s="7">
        <v>1039</v>
      </c>
      <c r="X918" s="4"/>
      <c r="Y918" s="6">
        <v>55</v>
      </c>
      <c r="Z918" s="5">
        <f>IF(Y918&gt;0,Y918-J918,".")</f>
        <v>15</v>
      </c>
      <c r="AA918" s="4">
        <f>IF(J918=0,H918,0)</f>
        <v>0</v>
      </c>
      <c r="AB918" s="4">
        <f>IF(L918=0,H918,0)</f>
        <v>0</v>
      </c>
      <c r="AC918" s="4"/>
      <c r="AD918" s="3"/>
      <c r="AE918" s="2" t="str">
        <f ca="1">IF(AND(N918&gt;1,(N918+$AE$3+O918)&lt;$B$3),$B$3-N918+1111111,".")</f>
        <v>.</v>
      </c>
      <c r="AF918" s="1" t="str">
        <f>IF(A918&gt;1,"Y","N")</f>
        <v>Y</v>
      </c>
      <c r="AG918" s="1" t="str">
        <f>IF(L918&gt;1,"Y","N")</f>
        <v>Y</v>
      </c>
      <c r="AH918" s="1" t="str">
        <f>IF(N918&gt;1,"Y","N")</f>
        <v>Y</v>
      </c>
      <c r="AI918" s="1" t="str">
        <f>IF(O918&gt;1,"Y","N")</f>
        <v>Y</v>
      </c>
      <c r="AJ918" s="1" t="str">
        <f>CONCATENATE(AF918,AG918,D918,AH918,AI918)</f>
        <v>YYx143xYY</v>
      </c>
    </row>
    <row r="919" spans="1:50" s="1" customFormat="1" x14ac:dyDescent="0.25">
      <c r="A919" s="31">
        <v>42381</v>
      </c>
      <c r="B919" s="24"/>
      <c r="C919" s="23" t="s">
        <v>1948</v>
      </c>
      <c r="D919" s="22" t="s">
        <v>1947</v>
      </c>
      <c r="E919" s="21">
        <v>0.76900000000000002</v>
      </c>
      <c r="G919" s="20"/>
      <c r="H919" s="19">
        <f>E919/0.040263</f>
        <v>19.099421304920149</v>
      </c>
      <c r="I919" s="32">
        <f>J919/100*4</f>
        <v>1.56</v>
      </c>
      <c r="J919" s="17">
        <v>39</v>
      </c>
      <c r="K919" s="16">
        <f>IF(J919&gt;1,J919-H919-I919,0)</f>
        <v>18.340578695079852</v>
      </c>
      <c r="L919" s="15">
        <v>42398</v>
      </c>
      <c r="M919" s="14"/>
      <c r="N919" s="29">
        <v>42995</v>
      </c>
      <c r="O919" s="12">
        <v>43012</v>
      </c>
      <c r="P919" s="11" t="s">
        <v>1946</v>
      </c>
      <c r="Q919" s="10" t="s">
        <v>1951</v>
      </c>
      <c r="R919" s="10" t="s">
        <v>1950</v>
      </c>
      <c r="S919" s="10" t="s">
        <v>1949</v>
      </c>
      <c r="T919" s="10"/>
      <c r="U919" s="9">
        <v>6908261578</v>
      </c>
      <c r="V919" s="39">
        <v>42999</v>
      </c>
      <c r="W919" s="7">
        <v>1521</v>
      </c>
      <c r="X919" s="4"/>
      <c r="Y919" s="6">
        <v>55</v>
      </c>
      <c r="Z919" s="5">
        <f>IF(Y919&gt;0,Y919-J919,".")</f>
        <v>16</v>
      </c>
      <c r="AA919" s="4">
        <f>IF(J919=0,H919,0)</f>
        <v>0</v>
      </c>
      <c r="AB919" s="4">
        <f>IF(L919=0,H919,0)</f>
        <v>0</v>
      </c>
      <c r="AC919" s="4"/>
      <c r="AD919" s="3"/>
      <c r="AE919" s="2" t="str">
        <f ca="1">IF(AND(N919&gt;1,(N919+$AE$3+O919)&lt;$B$3),$B$3-N919+1111111,".")</f>
        <v>.</v>
      </c>
      <c r="AF919" s="1" t="str">
        <f>IF(A919&gt;1,"Y","N")</f>
        <v>Y</v>
      </c>
      <c r="AG919" s="1" t="str">
        <f>IF(L919&gt;1,"Y","N")</f>
        <v>Y</v>
      </c>
      <c r="AH919" s="1" t="str">
        <f>IF(N919&gt;1,"Y","N")</f>
        <v>Y</v>
      </c>
      <c r="AI919" s="1" t="str">
        <f>IF(O919&gt;1,"Y","N")</f>
        <v>Y</v>
      </c>
      <c r="AJ919" s="1" t="str">
        <f>CONCATENATE(AF919,AG919,D919,AH919,AI919)</f>
        <v>YYx18xYY</v>
      </c>
    </row>
    <row r="920" spans="1:50" s="1" customFormat="1" x14ac:dyDescent="0.25">
      <c r="A920" s="28">
        <v>41161</v>
      </c>
      <c r="B920" s="27" t="s">
        <v>741</v>
      </c>
      <c r="C920" s="23" t="s">
        <v>740</v>
      </c>
      <c r="D920" s="22" t="s">
        <v>739</v>
      </c>
      <c r="E920" s="21">
        <v>0.5</v>
      </c>
      <c r="G920" s="20"/>
      <c r="H920" s="19">
        <f>E920/0.0500032</f>
        <v>9.9993600409573791</v>
      </c>
      <c r="I920" s="18">
        <f>J920/100*4</f>
        <v>2.2000000000000002</v>
      </c>
      <c r="J920" s="17">
        <v>55</v>
      </c>
      <c r="K920" s="16">
        <f>IF(J920&gt;1,J920-H920-I920,0)</f>
        <v>42.80063995904262</v>
      </c>
      <c r="L920" s="15">
        <v>41173</v>
      </c>
      <c r="M920" s="14"/>
      <c r="N920" s="29">
        <v>43067</v>
      </c>
      <c r="O920" s="12">
        <v>43068</v>
      </c>
      <c r="P920" s="11" t="s">
        <v>714</v>
      </c>
      <c r="Q920" s="10" t="s">
        <v>738</v>
      </c>
      <c r="R920" s="10" t="s">
        <v>737</v>
      </c>
      <c r="S920" s="10" t="s">
        <v>736</v>
      </c>
      <c r="T920" s="10"/>
      <c r="U920" s="9">
        <v>6909156395</v>
      </c>
      <c r="V920" s="8"/>
      <c r="W920" s="7">
        <v>1399</v>
      </c>
      <c r="X920" s="4"/>
      <c r="Y920" s="6">
        <v>55</v>
      </c>
      <c r="Z920" s="5">
        <f>IF(Y920&gt;0,Y920-J920,".")</f>
        <v>0</v>
      </c>
      <c r="AA920" s="4">
        <f>IF(J920=0,H920,0)</f>
        <v>0</v>
      </c>
      <c r="AB920" s="4">
        <f>IF(L920=0,H920,0)</f>
        <v>0</v>
      </c>
      <c r="AC920" s="4"/>
      <c r="AD920" s="3"/>
      <c r="AE920" s="2" t="str">
        <f ca="1">IF(AND(N920&gt;1,(N920+$AE$3+O920)&lt;$B$3),$B$3-N920+1111111,".")</f>
        <v>.</v>
      </c>
      <c r="AF920" s="1" t="str">
        <f>IF(A920&gt;1,"Y","N")</f>
        <v>Y</v>
      </c>
      <c r="AG920" s="1" t="str">
        <f>IF(L920&gt;1,"Y","N")</f>
        <v>Y</v>
      </c>
      <c r="AH920" s="1" t="str">
        <f>IF(N920&gt;1,"Y","N")</f>
        <v>Y</v>
      </c>
      <c r="AI920" s="1" t="str">
        <f>IF(O920&gt;1,"Y","N")</f>
        <v>Y</v>
      </c>
      <c r="AJ920" s="1" t="str">
        <f>CONCATENATE(AF920,AG920,D920,AH920,AI920)</f>
        <v>YYx212xYY</v>
      </c>
    </row>
    <row r="921" spans="1:50" s="1" customFormat="1" x14ac:dyDescent="0.25">
      <c r="A921" s="31">
        <v>42936</v>
      </c>
      <c r="B921" s="24"/>
      <c r="C921" s="23" t="s">
        <v>268</v>
      </c>
      <c r="D921" s="22" t="s">
        <v>267</v>
      </c>
      <c r="E921" s="21">
        <v>0.97</v>
      </c>
      <c r="G921" s="20"/>
      <c r="H921" s="19">
        <f>E921/0.04272</f>
        <v>22.705992509363295</v>
      </c>
      <c r="I921" s="18">
        <f>J921/100*4</f>
        <v>2.2000000000000002</v>
      </c>
      <c r="J921" s="17">
        <v>55</v>
      </c>
      <c r="K921" s="16">
        <f>IF(J921&gt;1,J921-H921-I921,0)</f>
        <v>30.094007490636702</v>
      </c>
      <c r="L921" s="15">
        <v>42959</v>
      </c>
      <c r="M921" s="14"/>
      <c r="N921" s="29">
        <v>43068</v>
      </c>
      <c r="O921" s="12">
        <v>43068</v>
      </c>
      <c r="P921" s="11" t="s">
        <v>676</v>
      </c>
      <c r="Q921" s="10"/>
      <c r="R921" s="10"/>
      <c r="S921" s="10"/>
      <c r="T921" s="10"/>
      <c r="U921" s="9">
        <v>6916824568</v>
      </c>
      <c r="V921" s="8"/>
      <c r="W921" s="7">
        <v>1403</v>
      </c>
      <c r="X921" s="4"/>
      <c r="Y921" s="6">
        <v>55</v>
      </c>
      <c r="Z921" s="5">
        <f>IF(Y921&gt;0,Y921-J921,".")</f>
        <v>0</v>
      </c>
      <c r="AA921" s="4">
        <f>IF(J921=0,H921,0)</f>
        <v>0</v>
      </c>
      <c r="AB921" s="4">
        <f>IF(L921=0,H921,0)</f>
        <v>0</v>
      </c>
      <c r="AC921" s="4"/>
      <c r="AD921" s="3"/>
      <c r="AE921" s="2" t="str">
        <f ca="1">IF(AND(N921&gt;1,(N921+$AE$3+O921)&lt;$B$3),$B$3-N921+1111111,".")</f>
        <v>.</v>
      </c>
      <c r="AF921" s="1" t="str">
        <f>IF(A921&gt;1,"Y","N")</f>
        <v>Y</v>
      </c>
      <c r="AG921" s="1" t="str">
        <f>IF(L921&gt;1,"Y","N")</f>
        <v>Y</v>
      </c>
      <c r="AH921" s="1" t="str">
        <f>IF(N921&gt;1,"Y","N")</f>
        <v>Y</v>
      </c>
      <c r="AI921" s="1" t="str">
        <f>IF(O921&gt;1,"Y","N")</f>
        <v>Y</v>
      </c>
      <c r="AJ921" s="1" t="str">
        <f>CONCATENATE(AF921,AG921,D921,AH921,AI921)</f>
        <v>YYx22xYY</v>
      </c>
    </row>
    <row r="922" spans="1:50" s="1" customFormat="1" x14ac:dyDescent="0.25">
      <c r="A922" s="31">
        <v>43030</v>
      </c>
      <c r="B922" s="24" t="s">
        <v>351</v>
      </c>
      <c r="C922" s="23" t="s">
        <v>350</v>
      </c>
      <c r="D922" s="22" t="s">
        <v>349</v>
      </c>
      <c r="E922" s="21">
        <v>1.33</v>
      </c>
      <c r="G922" s="20"/>
      <c r="H922" s="19">
        <f>E922/0.04452</f>
        <v>29.874213836477992</v>
      </c>
      <c r="I922" s="18">
        <f>J922/100*4</f>
        <v>2.2000000000000002</v>
      </c>
      <c r="J922" s="17">
        <v>55</v>
      </c>
      <c r="K922" s="16">
        <f>IF(J922&gt;1,J922-H922-I922,0)</f>
        <v>22.925786163522009</v>
      </c>
      <c r="L922" s="15">
        <v>43051</v>
      </c>
      <c r="M922" s="14"/>
      <c r="N922" s="29">
        <v>43082</v>
      </c>
      <c r="O922" s="12">
        <v>43082</v>
      </c>
      <c r="P922" s="11" t="s">
        <v>348</v>
      </c>
      <c r="Q922" s="10" t="s">
        <v>347</v>
      </c>
      <c r="R922" s="10" t="s">
        <v>346</v>
      </c>
      <c r="S922" s="10" t="s">
        <v>345</v>
      </c>
      <c r="T922" s="10"/>
      <c r="U922" s="9">
        <v>6918426894</v>
      </c>
      <c r="V922" s="8"/>
      <c r="W922" s="7">
        <v>1456</v>
      </c>
      <c r="X922" s="4"/>
      <c r="Y922" s="6">
        <v>55</v>
      </c>
      <c r="Z922" s="5">
        <f>IF(Y922&gt;0,Y922-J922,".")</f>
        <v>0</v>
      </c>
      <c r="AA922" s="4">
        <f>IF(J922=0,H922,0)</f>
        <v>0</v>
      </c>
      <c r="AB922" s="4">
        <f>IF(L922=0,H922,0)</f>
        <v>0</v>
      </c>
      <c r="AC922" s="4"/>
      <c r="AD922" s="3"/>
      <c r="AE922" s="2" t="str">
        <f ca="1">IF(AND(N922&gt;1,(N922+$AE$3+O922)&lt;$B$3),$B$3-N922+1111111,".")</f>
        <v>.</v>
      </c>
      <c r="AF922" s="1" t="str">
        <f>IF(A922&gt;1,"Y","N")</f>
        <v>Y</v>
      </c>
      <c r="AG922" s="1" t="str">
        <f>IF(L922&gt;1,"Y","N")</f>
        <v>Y</v>
      </c>
      <c r="AH922" s="1" t="str">
        <f>IF(N922&gt;1,"Y","N")</f>
        <v>Y</v>
      </c>
      <c r="AI922" s="1" t="str">
        <f>IF(O922&gt;1,"Y","N")</f>
        <v>Y</v>
      </c>
      <c r="AJ922" s="1" t="str">
        <f>CONCATENATE(AF922,AG922,D922,AH922,AI922)</f>
        <v>YYx503xYY</v>
      </c>
    </row>
    <row r="923" spans="1:50" s="1" customFormat="1" x14ac:dyDescent="0.25">
      <c r="A923" s="31">
        <v>42830</v>
      </c>
      <c r="B923" s="30" t="s">
        <v>234</v>
      </c>
      <c r="C923" s="23" t="s">
        <v>233</v>
      </c>
      <c r="D923" s="22" t="s">
        <v>232</v>
      </c>
      <c r="E923" s="21">
        <v>0.57999999999999996</v>
      </c>
      <c r="G923" s="20"/>
      <c r="H923" s="19">
        <f>E923/0.038689</f>
        <v>14.991341208095323</v>
      </c>
      <c r="I923" s="18">
        <f>J923/100*4</f>
        <v>2.2000000000000002</v>
      </c>
      <c r="J923" s="17">
        <v>55</v>
      </c>
      <c r="K923" s="16">
        <f>IF(J923&gt;1,J923-H923-I923,0)</f>
        <v>37.808658791904676</v>
      </c>
      <c r="L923" s="15">
        <v>42847</v>
      </c>
      <c r="M923" s="14"/>
      <c r="N923" s="29">
        <v>43087</v>
      </c>
      <c r="O923" s="12">
        <v>43087</v>
      </c>
      <c r="P923" s="11" t="s">
        <v>214</v>
      </c>
      <c r="Q923" s="10"/>
      <c r="R923" s="10"/>
      <c r="S923" s="10"/>
      <c r="T923" s="10"/>
      <c r="U923" s="9">
        <v>6910158774</v>
      </c>
      <c r="V923" s="8"/>
      <c r="W923" s="7">
        <v>1478</v>
      </c>
      <c r="X923" s="4"/>
      <c r="Y923" s="6">
        <v>55</v>
      </c>
      <c r="Z923" s="5">
        <f>IF(Y923&gt;0,Y923-J923,".")</f>
        <v>0</v>
      </c>
      <c r="AA923" s="4">
        <f>IF(J923=0,H923,0)</f>
        <v>0</v>
      </c>
      <c r="AB923" s="4">
        <f>IF(L923=0,H923,0)</f>
        <v>0</v>
      </c>
      <c r="AC923" s="4"/>
      <c r="AD923" s="3"/>
      <c r="AE923" s="2" t="str">
        <f ca="1">IF(AND(N923&gt;1,(N923+$AE$3+O923)&lt;$B$3),$B$3-N923+1111111,".")</f>
        <v>.</v>
      </c>
      <c r="AF923" s="1" t="str">
        <f>IF(A923&gt;1,"Y","N")</f>
        <v>Y</v>
      </c>
      <c r="AG923" s="1" t="str">
        <f>IF(L923&gt;1,"Y","N")</f>
        <v>Y</v>
      </c>
      <c r="AH923" s="1" t="str">
        <f>IF(N923&gt;1,"Y","N")</f>
        <v>Y</v>
      </c>
      <c r="AI923" s="1" t="str">
        <f>IF(O923&gt;1,"Y","N")</f>
        <v>Y</v>
      </c>
      <c r="AJ923" s="1" t="str">
        <f>CONCATENATE(AF923,AG923,D923,AH923,AI923)</f>
        <v>YYx162xYY</v>
      </c>
    </row>
    <row r="924" spans="1:50" s="1" customFormat="1" x14ac:dyDescent="0.25">
      <c r="A924" s="31">
        <v>42656</v>
      </c>
      <c r="B924" s="24" t="s">
        <v>4775</v>
      </c>
      <c r="C924" s="23" t="s">
        <v>33</v>
      </c>
      <c r="D924" s="22" t="s">
        <v>32</v>
      </c>
      <c r="E924" s="21">
        <v>0.67500000000000004</v>
      </c>
      <c r="G924" s="20"/>
      <c r="H924" s="19">
        <f>E924/0.0404</f>
        <v>16.707920792079211</v>
      </c>
      <c r="I924" s="18">
        <f>J924/100*4</f>
        <v>1.56</v>
      </c>
      <c r="J924" s="17">
        <v>39</v>
      </c>
      <c r="K924" s="16">
        <f>IF(J924&gt;1,J924-H924-I924,0)</f>
        <v>20.732079207920791</v>
      </c>
      <c r="L924" s="15">
        <v>42680</v>
      </c>
      <c r="M924" s="14"/>
      <c r="N924" s="29">
        <v>42745</v>
      </c>
      <c r="O924" s="12">
        <v>42745</v>
      </c>
      <c r="P924" s="11" t="s">
        <v>6800</v>
      </c>
      <c r="Q924" s="10" t="s">
        <v>6799</v>
      </c>
      <c r="R924" s="10" t="s">
        <v>6798</v>
      </c>
      <c r="S924" s="10" t="s">
        <v>6711</v>
      </c>
      <c r="T924" s="10"/>
      <c r="U924" s="9">
        <v>6667816593</v>
      </c>
      <c r="V924" s="8"/>
      <c r="W924" s="7">
        <v>62</v>
      </c>
      <c r="X924" s="4"/>
      <c r="Y924" s="6">
        <v>56</v>
      </c>
      <c r="Z924" s="5">
        <f>IF(Y924&gt;0,Y924-J924,".")</f>
        <v>17</v>
      </c>
      <c r="AA924" s="4">
        <f>IF(J924=0,H924,0)</f>
        <v>0</v>
      </c>
      <c r="AB924" s="4">
        <f>IF(L924=0,H924,0)</f>
        <v>0</v>
      </c>
      <c r="AC924" s="4"/>
      <c r="AD924" s="3"/>
      <c r="AE924" s="2" t="str">
        <f ca="1">IF(AND(N924&gt;1,(N924+$AE$3+O924)&lt;$B$3),$B$3-N924+1111111,".")</f>
        <v>.</v>
      </c>
      <c r="AF924" s="1" t="str">
        <f>IF(A924&gt;1,"Y","N")</f>
        <v>Y</v>
      </c>
      <c r="AG924" s="1" t="str">
        <f>IF(L924&gt;1,"Y","N")</f>
        <v>Y</v>
      </c>
      <c r="AH924" s="1" t="str">
        <f>IF(N924&gt;1,"Y","N")</f>
        <v>Y</v>
      </c>
      <c r="AI924" s="1" t="str">
        <f>IF(O924&gt;1,"Y","N")</f>
        <v>Y</v>
      </c>
      <c r="AJ924" s="1" t="str">
        <f>CONCATENATE(AF924,AG924,D924,AH924,AI924)</f>
        <v>YYx3xYY</v>
      </c>
    </row>
    <row r="925" spans="1:50" s="1" customFormat="1" x14ac:dyDescent="0.25">
      <c r="A925" s="31">
        <v>42656</v>
      </c>
      <c r="B925" s="24"/>
      <c r="C925" s="23" t="s">
        <v>33</v>
      </c>
      <c r="D925" s="22" t="s">
        <v>32</v>
      </c>
      <c r="E925" s="21">
        <v>0.67500000000000004</v>
      </c>
      <c r="G925" s="20"/>
      <c r="H925" s="19">
        <f>E925/0.0404</f>
        <v>16.707920792079211</v>
      </c>
      <c r="I925" s="18">
        <f>J925/100*4</f>
        <v>1.56</v>
      </c>
      <c r="J925" s="17">
        <v>39</v>
      </c>
      <c r="K925" s="16">
        <f>IF(J925&gt;1,J925-H925-I925,0)</f>
        <v>20.732079207920791</v>
      </c>
      <c r="L925" s="15">
        <v>42689</v>
      </c>
      <c r="M925" s="14"/>
      <c r="N925" s="29">
        <v>42751</v>
      </c>
      <c r="O925" s="12">
        <v>42751</v>
      </c>
      <c r="P925" s="11" t="s">
        <v>6577</v>
      </c>
      <c r="Q925" s="10" t="s">
        <v>6576</v>
      </c>
      <c r="R925" s="10" t="s">
        <v>6575</v>
      </c>
      <c r="S925" s="10" t="s">
        <v>6574</v>
      </c>
      <c r="T925" s="10" t="s">
        <v>6573</v>
      </c>
      <c r="U925" s="9">
        <v>6675552093</v>
      </c>
      <c r="V925" s="8"/>
      <c r="W925" s="7">
        <v>107</v>
      </c>
      <c r="X925" s="4"/>
      <c r="Y925" s="6">
        <v>56</v>
      </c>
      <c r="Z925" s="5">
        <f>IF(Y925&gt;0,Y925-J925,".")</f>
        <v>17</v>
      </c>
      <c r="AA925" s="4">
        <f>IF(J925=0,H925,0)</f>
        <v>0</v>
      </c>
      <c r="AB925" s="4">
        <f>IF(L925=0,H925,0)</f>
        <v>0</v>
      </c>
      <c r="AC925" s="4"/>
      <c r="AD925" s="3"/>
      <c r="AE925" s="2" t="str">
        <f ca="1">IF(AND(N925&gt;1,(N925+$AE$3+O925)&lt;$B$3),$B$3-N925+1111111,".")</f>
        <v>.</v>
      </c>
      <c r="AF925" s="1" t="str">
        <f>IF(A925&gt;1,"Y","N")</f>
        <v>Y</v>
      </c>
      <c r="AG925" s="1" t="str">
        <f>IF(L925&gt;1,"Y","N")</f>
        <v>Y</v>
      </c>
      <c r="AH925" s="1" t="str">
        <f>IF(N925&gt;1,"Y","N")</f>
        <v>Y</v>
      </c>
      <c r="AI925" s="1" t="str">
        <f>IF(O925&gt;1,"Y","N")</f>
        <v>Y</v>
      </c>
      <c r="AJ925" s="1" t="str">
        <f>CONCATENATE(AF925,AG925,D925,AH925,AI925)</f>
        <v>YYx3xYY</v>
      </c>
      <c r="AU925"/>
      <c r="AV925"/>
      <c r="AW925"/>
      <c r="AX925"/>
    </row>
    <row r="926" spans="1:50" s="1" customFormat="1" x14ac:dyDescent="0.25">
      <c r="A926" s="31">
        <v>42656</v>
      </c>
      <c r="B926" s="24"/>
      <c r="C926" s="23" t="s">
        <v>33</v>
      </c>
      <c r="D926" s="22" t="s">
        <v>32</v>
      </c>
      <c r="E926" s="21">
        <v>0.67500000000000004</v>
      </c>
      <c r="G926" s="20"/>
      <c r="H926" s="19">
        <f>E926/0.0404</f>
        <v>16.707920792079211</v>
      </c>
      <c r="I926" s="18">
        <f>J926/100*4</f>
        <v>1.56</v>
      </c>
      <c r="J926" s="17">
        <v>39</v>
      </c>
      <c r="K926" s="16">
        <f>IF(J926&gt;1,J926-H926-I926,0)</f>
        <v>20.732079207920791</v>
      </c>
      <c r="L926" s="15">
        <v>42689</v>
      </c>
      <c r="M926" s="14"/>
      <c r="N926" s="29">
        <v>42752</v>
      </c>
      <c r="O926" s="12">
        <v>42754</v>
      </c>
      <c r="P926" s="11" t="s">
        <v>6546</v>
      </c>
      <c r="Q926" s="10"/>
      <c r="R926" s="10"/>
      <c r="S926" s="10"/>
      <c r="T926" s="10"/>
      <c r="U926" s="9"/>
      <c r="V926" s="8"/>
      <c r="W926" s="7">
        <v>123</v>
      </c>
      <c r="X926" s="4"/>
      <c r="Y926" s="6">
        <v>56</v>
      </c>
      <c r="Z926" s="5">
        <f>IF(Y926&gt;0,Y926-J926,".")</f>
        <v>17</v>
      </c>
      <c r="AA926" s="4">
        <f>IF(J926=0,H926,0)</f>
        <v>0</v>
      </c>
      <c r="AB926" s="4">
        <f>IF(L926=0,H926,0)</f>
        <v>0</v>
      </c>
      <c r="AC926" s="4"/>
      <c r="AD926" s="3"/>
      <c r="AE926" s="2" t="str">
        <f ca="1">IF(AND(N926&gt;1,(N926+$AE$3+O926)&lt;$B$3),$B$3-N926+1111111,".")</f>
        <v>.</v>
      </c>
      <c r="AF926" s="1" t="str">
        <f>IF(A926&gt;1,"Y","N")</f>
        <v>Y</v>
      </c>
      <c r="AG926" s="1" t="str">
        <f>IF(L926&gt;1,"Y","N")</f>
        <v>Y</v>
      </c>
      <c r="AH926" s="1" t="str">
        <f>IF(N926&gt;1,"Y","N")</f>
        <v>Y</v>
      </c>
      <c r="AI926" s="1" t="str">
        <f>IF(O926&gt;1,"Y","N")</f>
        <v>Y</v>
      </c>
      <c r="AJ926" s="1" t="str">
        <f>CONCATENATE(AF926,AG926,D926,AH926,AI926)</f>
        <v>YYx3xYY</v>
      </c>
    </row>
    <row r="927" spans="1:50" s="1" customFormat="1" x14ac:dyDescent="0.25">
      <c r="A927" s="31">
        <v>42160</v>
      </c>
      <c r="B927" s="24"/>
      <c r="C927" s="23" t="s">
        <v>1484</v>
      </c>
      <c r="D927" s="22" t="s">
        <v>1483</v>
      </c>
      <c r="E927" s="21">
        <v>0.29799999999999999</v>
      </c>
      <c r="G927" s="20"/>
      <c r="H927" s="19">
        <f>E927/0.03938</f>
        <v>7.5672930421533771</v>
      </c>
      <c r="I927" s="18">
        <f>J927/100*4</f>
        <v>1.56</v>
      </c>
      <c r="J927" s="17">
        <v>39</v>
      </c>
      <c r="K927" s="16">
        <f>IF(J927&gt;1,J927-H927-I927,0)</f>
        <v>29.872706957846624</v>
      </c>
      <c r="L927" s="15">
        <v>42181</v>
      </c>
      <c r="M927" s="14"/>
      <c r="N927" s="29">
        <v>42813</v>
      </c>
      <c r="O927" s="12">
        <v>42813</v>
      </c>
      <c r="P927" s="11" t="s">
        <v>5135</v>
      </c>
      <c r="Q927" s="10" t="s">
        <v>5138</v>
      </c>
      <c r="R927" s="10" t="s">
        <v>5137</v>
      </c>
      <c r="S927" s="10" t="s">
        <v>3096</v>
      </c>
      <c r="T927" s="10"/>
      <c r="U927" s="9" t="s">
        <v>5136</v>
      </c>
      <c r="V927" s="8"/>
      <c r="W927" s="7">
        <v>454</v>
      </c>
      <c r="X927" s="4"/>
      <c r="Y927" s="6">
        <v>56</v>
      </c>
      <c r="Z927" s="5">
        <f>IF(Y927&gt;0,Y927-J927,".")</f>
        <v>17</v>
      </c>
      <c r="AA927" s="4">
        <f>IF(J927=0,H927,0)</f>
        <v>0</v>
      </c>
      <c r="AB927" s="4">
        <f>IF(L927=0,H927,0)</f>
        <v>0</v>
      </c>
      <c r="AC927" s="4"/>
      <c r="AD927" s="3"/>
      <c r="AE927" s="2" t="str">
        <f ca="1">IF(AND(N927&gt;1,(N927+$AE$3+O927)&lt;$B$3),$B$3-N927+1111111,".")</f>
        <v>.</v>
      </c>
      <c r="AF927" s="1" t="str">
        <f>IF(A927&gt;1,"Y","N")</f>
        <v>Y</v>
      </c>
      <c r="AG927" s="1" t="str">
        <f>IF(L927&gt;1,"Y","N")</f>
        <v>Y</v>
      </c>
      <c r="AH927" s="1" t="str">
        <f>IF(N927&gt;1,"Y","N")</f>
        <v>Y</v>
      </c>
      <c r="AI927" s="1" t="str">
        <f>IF(O927&gt;1,"Y","N")</f>
        <v>Y</v>
      </c>
      <c r="AJ927" s="1" t="str">
        <f>CONCATENATE(AF927,AG927,D927,AH927,AI927)</f>
        <v>YYx207xYY</v>
      </c>
    </row>
    <row r="928" spans="1:50" s="1" customFormat="1" x14ac:dyDescent="0.25">
      <c r="A928" s="31">
        <v>42258</v>
      </c>
      <c r="B928" t="s">
        <v>5071</v>
      </c>
      <c r="C928" s="23" t="s">
        <v>5068</v>
      </c>
      <c r="D928" s="22" t="s">
        <v>5067</v>
      </c>
      <c r="E928" s="21">
        <v>0.58099999999999996</v>
      </c>
      <c r="G928" s="20"/>
      <c r="H928" s="19">
        <f>E928/0.0401889</f>
        <v>14.456728101540474</v>
      </c>
      <c r="I928" s="32">
        <f>J928/100*4</f>
        <v>1.52</v>
      </c>
      <c r="J928" s="17">
        <v>38</v>
      </c>
      <c r="K928" s="16">
        <f>IF(J928&gt;1,J928-H928-I928,0)</f>
        <v>22.023271898459527</v>
      </c>
      <c r="L928" s="15">
        <v>42274</v>
      </c>
      <c r="M928" s="14"/>
      <c r="N928" s="29">
        <v>42816</v>
      </c>
      <c r="O928" s="12">
        <v>42816</v>
      </c>
      <c r="P928" s="11" t="s">
        <v>5066</v>
      </c>
      <c r="Q928" s="10" t="s">
        <v>5070</v>
      </c>
      <c r="R928" s="10" t="s">
        <v>5069</v>
      </c>
      <c r="S928" s="10" t="s">
        <v>1781</v>
      </c>
      <c r="T928" s="10"/>
      <c r="U928" s="9">
        <v>6755699520</v>
      </c>
      <c r="V928" s="8"/>
      <c r="W928" s="7">
        <v>469</v>
      </c>
      <c r="X928" s="4"/>
      <c r="Y928" s="6">
        <v>56</v>
      </c>
      <c r="Z928" s="5">
        <f>IF(Y928&gt;0,Y928-J928,".")</f>
        <v>18</v>
      </c>
      <c r="AA928" s="4">
        <f>IF(J928=0,H928,0)</f>
        <v>0</v>
      </c>
      <c r="AB928" s="4">
        <f>IF(L928=0,H928,0)</f>
        <v>0</v>
      </c>
      <c r="AC928" s="4"/>
      <c r="AD928" s="3"/>
      <c r="AE928" s="2" t="str">
        <f ca="1">IF(AND(N928&gt;1,(N928+$AE$3+O928)&lt;$B$3),$B$3-N928+1111111,".")</f>
        <v>.</v>
      </c>
      <c r="AF928" s="1" t="str">
        <f>IF(A928&gt;1,"Y","N")</f>
        <v>Y</v>
      </c>
      <c r="AG928" s="1" t="str">
        <f>IF(L928&gt;1,"Y","N")</f>
        <v>Y</v>
      </c>
      <c r="AH928" s="1" t="str">
        <f>IF(N928&gt;1,"Y","N")</f>
        <v>Y</v>
      </c>
      <c r="AI928" s="1" t="str">
        <f>IF(O928&gt;1,"Y","N")</f>
        <v>Y</v>
      </c>
      <c r="AJ928" s="1" t="str">
        <f>CONCATENATE(AF928,AG928,D928,AH928,AI928)</f>
        <v>YYx95xYY</v>
      </c>
    </row>
    <row r="929" spans="1:36" s="1" customFormat="1" x14ac:dyDescent="0.25">
      <c r="A929" s="31">
        <v>42656</v>
      </c>
      <c r="B929" s="24"/>
      <c r="C929" s="23" t="s">
        <v>33</v>
      </c>
      <c r="D929" s="22" t="s">
        <v>32</v>
      </c>
      <c r="E929" s="21">
        <v>0.67500000000000004</v>
      </c>
      <c r="G929" s="20"/>
      <c r="H929" s="19">
        <f>E929/0.0404</f>
        <v>16.707920792079211</v>
      </c>
      <c r="I929" s="18">
        <f>J929/100*4</f>
        <v>1.56</v>
      </c>
      <c r="J929" s="17">
        <v>39</v>
      </c>
      <c r="K929" s="16">
        <f>IF(J929&gt;1,J929-H929-I929,0)</f>
        <v>20.732079207920791</v>
      </c>
      <c r="L929" s="15">
        <v>42689</v>
      </c>
      <c r="M929" s="14"/>
      <c r="N929" s="13">
        <v>42820</v>
      </c>
      <c r="O929" s="12">
        <v>42820</v>
      </c>
      <c r="P929" s="11" t="s">
        <v>4974</v>
      </c>
      <c r="Q929" s="10" t="s">
        <v>4973</v>
      </c>
      <c r="R929" s="10" t="s">
        <v>4972</v>
      </c>
      <c r="S929" s="10" t="s">
        <v>4971</v>
      </c>
      <c r="T929" s="10"/>
      <c r="U929" s="9">
        <v>6763242163</v>
      </c>
      <c r="V929" s="8"/>
      <c r="W929" s="7">
        <v>489</v>
      </c>
      <c r="X929" s="4"/>
      <c r="Y929" s="6">
        <v>56</v>
      </c>
      <c r="Z929" s="5">
        <f>IF(Y929&gt;0,Y929-J929,".")</f>
        <v>17</v>
      </c>
      <c r="AA929" s="4">
        <f>IF(J929=0,H929,0)</f>
        <v>0</v>
      </c>
      <c r="AB929" s="4">
        <f>IF(L929=0,H929,0)</f>
        <v>0</v>
      </c>
      <c r="AC929" s="4"/>
      <c r="AD929" s="3"/>
      <c r="AE929" s="2" t="str">
        <f ca="1">IF(AND(N929&gt;1,(N929+$AE$3+O929)&lt;$B$3),$B$3-N929+1111111,".")</f>
        <v>.</v>
      </c>
      <c r="AF929" s="1" t="str">
        <f>IF(A929&gt;1,"Y","N")</f>
        <v>Y</v>
      </c>
      <c r="AG929" s="1" t="str">
        <f>IF(L929&gt;1,"Y","N")</f>
        <v>Y</v>
      </c>
      <c r="AH929" s="1" t="str">
        <f>IF(N929&gt;1,"Y","N")</f>
        <v>Y</v>
      </c>
      <c r="AI929" s="1" t="str">
        <f>IF(O929&gt;1,"Y","N")</f>
        <v>Y</v>
      </c>
      <c r="AJ929" s="1" t="str">
        <f>CONCATENATE(AF929,AG929,D929,AH929,AI929)</f>
        <v>YYx3xYY</v>
      </c>
    </row>
    <row r="930" spans="1:36" s="1" customFormat="1" x14ac:dyDescent="0.25">
      <c r="A930" s="28">
        <v>41659</v>
      </c>
      <c r="B930" s="27" t="s">
        <v>4762</v>
      </c>
      <c r="C930" s="23" t="s">
        <v>4761</v>
      </c>
      <c r="D930" s="22" t="s">
        <v>4760</v>
      </c>
      <c r="E930" s="21">
        <v>0.64749999999999996</v>
      </c>
      <c r="G930" s="20"/>
      <c r="H930" s="19">
        <f>E930/0.047842</f>
        <v>13.534133188411854</v>
      </c>
      <c r="I930" s="18">
        <f>J930/100*4</f>
        <v>1.48</v>
      </c>
      <c r="J930" s="17">
        <v>37</v>
      </c>
      <c r="K930" s="16">
        <f>IF(J930&gt;1,J930-H930-I930,0)</f>
        <v>21.985866811588146</v>
      </c>
      <c r="L930" s="15">
        <v>41681</v>
      </c>
      <c r="M930" s="14"/>
      <c r="N930" s="29">
        <v>42830</v>
      </c>
      <c r="O930" s="12">
        <v>42831</v>
      </c>
      <c r="P930" s="11" t="s">
        <v>4759</v>
      </c>
      <c r="Q930" s="10" t="s">
        <v>4765</v>
      </c>
      <c r="R930" s="10" t="s">
        <v>4764</v>
      </c>
      <c r="S930" s="10" t="s">
        <v>4763</v>
      </c>
      <c r="T930" s="10"/>
      <c r="U930" s="9">
        <v>6775761686</v>
      </c>
      <c r="V930" s="8"/>
      <c r="W930" s="7">
        <v>543</v>
      </c>
      <c r="X930" s="4"/>
      <c r="Y930" s="6">
        <v>56</v>
      </c>
      <c r="Z930" s="5">
        <f>IF(Y930&gt;0,Y930-J930,".")</f>
        <v>19</v>
      </c>
      <c r="AA930" s="4">
        <f>IF(J930=0,H930,0)</f>
        <v>0</v>
      </c>
      <c r="AB930" s="4">
        <f>IF(L930=0,H930,0)</f>
        <v>0</v>
      </c>
      <c r="AC930" s="4"/>
      <c r="AD930" s="3"/>
      <c r="AE930" s="2" t="str">
        <f ca="1">IF(AND(N930&gt;1,(N930+$AE$3+O930)&lt;$B$3),$B$3-N930+1111111,".")</f>
        <v>.</v>
      </c>
      <c r="AF930" s="1" t="str">
        <f>IF(A930&gt;1,"Y","N")</f>
        <v>Y</v>
      </c>
      <c r="AG930" s="1" t="str">
        <f>IF(L930&gt;1,"Y","N")</f>
        <v>Y</v>
      </c>
      <c r="AH930" s="1" t="str">
        <f>IF(N930&gt;1,"Y","N")</f>
        <v>Y</v>
      </c>
      <c r="AI930" s="1" t="str">
        <f>IF(O930&gt;1,"Y","N")</f>
        <v>Y</v>
      </c>
      <c r="AJ930" s="1" t="str">
        <f>CONCATENATE(AF930,AG930,D930,AH930,AI930)</f>
        <v>YYx43xYY</v>
      </c>
    </row>
    <row r="931" spans="1:36" s="1" customFormat="1" x14ac:dyDescent="0.25">
      <c r="A931" s="31">
        <v>42751</v>
      </c>
      <c r="B931" s="24"/>
      <c r="C931" s="23" t="s">
        <v>33</v>
      </c>
      <c r="D931" s="22" t="s">
        <v>32</v>
      </c>
      <c r="E931" s="21">
        <v>0.69</v>
      </c>
      <c r="G931" s="20"/>
      <c r="H931" s="19">
        <f>E931/0.03821</f>
        <v>18.058099973828838</v>
      </c>
      <c r="I931" s="18">
        <f>J931/100*4</f>
        <v>1.56</v>
      </c>
      <c r="J931" s="17">
        <v>39</v>
      </c>
      <c r="K931" s="16">
        <f>IF(J931&gt;1,J931-H931-I931,0)</f>
        <v>19.381900026171163</v>
      </c>
      <c r="L931" s="15">
        <v>42768</v>
      </c>
      <c r="M931" s="14"/>
      <c r="N931" s="29">
        <v>42836</v>
      </c>
      <c r="O931" s="12">
        <v>42836</v>
      </c>
      <c r="P931" s="11" t="s">
        <v>4635</v>
      </c>
      <c r="Q931" s="10" t="s">
        <v>4634</v>
      </c>
      <c r="R931" s="10" t="s">
        <v>4633</v>
      </c>
      <c r="S931" s="10" t="s">
        <v>4632</v>
      </c>
      <c r="T931" s="10"/>
      <c r="U931" s="9">
        <v>6779447113</v>
      </c>
      <c r="V931" s="8"/>
      <c r="W931" s="7">
        <v>574</v>
      </c>
      <c r="X931" s="4"/>
      <c r="Y931" s="6">
        <v>56</v>
      </c>
      <c r="Z931" s="5">
        <f>IF(Y931&gt;0,Y931-J931,".")</f>
        <v>17</v>
      </c>
      <c r="AA931" s="4">
        <f>IF(J931=0,H931,0)</f>
        <v>0</v>
      </c>
      <c r="AB931" s="4">
        <f>IF(L931=0,H931,0)</f>
        <v>0</v>
      </c>
      <c r="AC931" s="4"/>
      <c r="AD931" s="3"/>
      <c r="AE931" s="2" t="str">
        <f ca="1">IF(AND(N931&gt;1,(N931+$AE$3+O931)&lt;$B$3),$B$3-N931+1111111,".")</f>
        <v>.</v>
      </c>
      <c r="AF931" s="1" t="str">
        <f>IF(A931&gt;1,"Y","N")</f>
        <v>Y</v>
      </c>
      <c r="AG931" s="1" t="str">
        <f>IF(L931&gt;1,"Y","N")</f>
        <v>Y</v>
      </c>
      <c r="AH931" s="1" t="str">
        <f>IF(N931&gt;1,"Y","N")</f>
        <v>Y</v>
      </c>
      <c r="AI931" s="1" t="str">
        <f>IF(O931&gt;1,"Y","N")</f>
        <v>Y</v>
      </c>
      <c r="AJ931" s="1" t="str">
        <f>CONCATENATE(AF931,AG931,D931,AH931,AI931)</f>
        <v>YYx3xYY</v>
      </c>
    </row>
    <row r="932" spans="1:36" s="1" customFormat="1" x14ac:dyDescent="0.25">
      <c r="A932" s="31">
        <v>42751</v>
      </c>
      <c r="B932" s="24"/>
      <c r="C932" s="23" t="s">
        <v>33</v>
      </c>
      <c r="D932" s="22" t="s">
        <v>32</v>
      </c>
      <c r="E932" s="21">
        <v>0.69</v>
      </c>
      <c r="G932" s="20"/>
      <c r="H932" s="19">
        <f>E932/0.03821</f>
        <v>18.058099973828838</v>
      </c>
      <c r="I932" s="18">
        <f>J932/100*4</f>
        <v>1.56</v>
      </c>
      <c r="J932" s="17">
        <v>39</v>
      </c>
      <c r="K932" s="16">
        <f>IF(J932&gt;1,J932-H932-I932,0)</f>
        <v>19.381900026171163</v>
      </c>
      <c r="L932" s="15">
        <v>42768</v>
      </c>
      <c r="M932" s="14"/>
      <c r="N932" s="29">
        <v>42839</v>
      </c>
      <c r="O932" s="12">
        <v>42842</v>
      </c>
      <c r="P932" s="11" t="s">
        <v>2815</v>
      </c>
      <c r="Q932" s="10" t="s">
        <v>2814</v>
      </c>
      <c r="R932" s="10" t="s">
        <v>2813</v>
      </c>
      <c r="S932" s="10" t="s">
        <v>1723</v>
      </c>
      <c r="T932" s="10"/>
      <c r="U932" s="9">
        <v>6779447113</v>
      </c>
      <c r="V932" s="8"/>
      <c r="W932" s="7">
        <v>587</v>
      </c>
      <c r="X932" s="4"/>
      <c r="Y932" s="6">
        <v>56</v>
      </c>
      <c r="Z932" s="5">
        <f>IF(Y932&gt;0,Y932-J932,".")</f>
        <v>17</v>
      </c>
      <c r="AA932" s="4">
        <f>IF(J932=0,H932,0)</f>
        <v>0</v>
      </c>
      <c r="AB932" s="4">
        <f>IF(L932=0,H932,0)</f>
        <v>0</v>
      </c>
      <c r="AC932" s="4"/>
      <c r="AD932" s="3"/>
      <c r="AE932" s="2" t="str">
        <f ca="1">IF(AND(N932&gt;1,(N932+$AE$3+O932)&lt;$B$3),$B$3-N932+1111111,".")</f>
        <v>.</v>
      </c>
      <c r="AF932" s="1" t="str">
        <f>IF(A932&gt;1,"Y","N")</f>
        <v>Y</v>
      </c>
      <c r="AG932" s="1" t="str">
        <f>IF(L932&gt;1,"Y","N")</f>
        <v>Y</v>
      </c>
      <c r="AH932" s="1" t="str">
        <f>IF(N932&gt;1,"Y","N")</f>
        <v>Y</v>
      </c>
      <c r="AI932" s="1" t="str">
        <f>IF(O932&gt;1,"Y","N")</f>
        <v>Y</v>
      </c>
      <c r="AJ932" s="1" t="str">
        <f>CONCATENATE(AF932,AG932,D932,AH932,AI932)</f>
        <v>YYx3xYY</v>
      </c>
    </row>
    <row r="933" spans="1:36" s="1" customFormat="1" x14ac:dyDescent="0.25">
      <c r="A933" s="31">
        <v>42846</v>
      </c>
      <c r="B933" s="24"/>
      <c r="C933" s="23" t="s">
        <v>4292</v>
      </c>
      <c r="D933" s="22"/>
      <c r="E933" s="21"/>
      <c r="G933" s="20"/>
      <c r="H933" s="19">
        <f>E933/0.038957</f>
        <v>0</v>
      </c>
      <c r="I933" s="18">
        <f>J933/100*4</f>
        <v>1.56</v>
      </c>
      <c r="J933" s="17">
        <v>39</v>
      </c>
      <c r="K933" s="16">
        <f>IF(J933&gt;1,J933-H933-I933,0)</f>
        <v>37.44</v>
      </c>
      <c r="L933" s="15">
        <v>42851</v>
      </c>
      <c r="M933" s="14"/>
      <c r="N933" s="29">
        <v>42851</v>
      </c>
      <c r="O933" s="12">
        <v>42851</v>
      </c>
      <c r="P933" s="11" t="s">
        <v>4291</v>
      </c>
      <c r="Q933" s="10" t="s">
        <v>4290</v>
      </c>
      <c r="R933" s="10" t="s">
        <v>4289</v>
      </c>
      <c r="S933" s="10" t="s">
        <v>4288</v>
      </c>
      <c r="T933" s="10"/>
      <c r="U933" s="9" t="s">
        <v>4287</v>
      </c>
      <c r="V933" s="8"/>
      <c r="W933" s="7">
        <v>646</v>
      </c>
      <c r="X933" s="4"/>
      <c r="Y933" s="6">
        <v>56</v>
      </c>
      <c r="Z933" s="5">
        <f>IF(Y933&gt;0,Y933-J933,".")</f>
        <v>17</v>
      </c>
      <c r="AA933" s="4">
        <f>IF(J933=0,H933,0)</f>
        <v>0</v>
      </c>
      <c r="AB933" s="4">
        <f>IF(L933=0,H933,0)</f>
        <v>0</v>
      </c>
      <c r="AC933" s="4"/>
      <c r="AD933" s="3"/>
      <c r="AE933" s="2" t="str">
        <f ca="1">IF(AND(N933&gt;1,(N933+$AE$3+O933)&lt;$B$3),$B$3-N933+1111111,".")</f>
        <v>.</v>
      </c>
      <c r="AF933" s="1" t="str">
        <f>IF(A933&gt;1,"Y","N")</f>
        <v>Y</v>
      </c>
      <c r="AG933" s="1" t="str">
        <f>IF(L933&gt;1,"Y","N")</f>
        <v>Y</v>
      </c>
      <c r="AH933" s="1" t="str">
        <f>IF(N933&gt;1,"Y","N")</f>
        <v>Y</v>
      </c>
      <c r="AI933" s="1" t="str">
        <f>IF(O933&gt;1,"Y","N")</f>
        <v>Y</v>
      </c>
      <c r="AJ933" s="1" t="str">
        <f>CONCATENATE(AF933,AG933,D933,AH933,AI933)</f>
        <v>YYYY</v>
      </c>
    </row>
    <row r="934" spans="1:36" s="1" customFormat="1" x14ac:dyDescent="0.25">
      <c r="A934" s="31">
        <v>42805</v>
      </c>
      <c r="B934" s="24" t="s">
        <v>4036</v>
      </c>
      <c r="C934" s="23" t="s">
        <v>1394</v>
      </c>
      <c r="D934" s="22" t="s">
        <v>1393</v>
      </c>
      <c r="E934" s="21">
        <v>0.37</v>
      </c>
      <c r="G934" s="20"/>
      <c r="H934" s="19">
        <f>E934/0.038689</f>
        <v>9.563441805164258</v>
      </c>
      <c r="I934" s="18">
        <f>J934/100*4</f>
        <v>1.56</v>
      </c>
      <c r="J934" s="17">
        <v>39</v>
      </c>
      <c r="K934" s="16">
        <f>IF(J934&gt;1,J934-H934-I934,0)</f>
        <v>27.876558194835741</v>
      </c>
      <c r="L934" s="15">
        <v>42827</v>
      </c>
      <c r="M934" s="14"/>
      <c r="N934" s="29">
        <v>42864</v>
      </c>
      <c r="O934" s="12">
        <v>42864</v>
      </c>
      <c r="P934" s="11" t="s">
        <v>4035</v>
      </c>
      <c r="Q934" s="10" t="s">
        <v>4034</v>
      </c>
      <c r="R934" s="10" t="s">
        <v>4033</v>
      </c>
      <c r="S934" s="10" t="s">
        <v>736</v>
      </c>
      <c r="T934" s="10"/>
      <c r="U934" s="9" t="s">
        <v>4032</v>
      </c>
      <c r="V934" s="8"/>
      <c r="W934" s="7">
        <v>703</v>
      </c>
      <c r="X934" s="4"/>
      <c r="Y934" s="6">
        <v>56</v>
      </c>
      <c r="Z934" s="5">
        <f>IF(Y934&gt;0,Y934-J934,".")</f>
        <v>17</v>
      </c>
      <c r="AA934" s="4">
        <f>IF(J934=0,H934,0)</f>
        <v>0</v>
      </c>
      <c r="AB934" s="4">
        <f>IF(L934=0,H934,0)</f>
        <v>0</v>
      </c>
      <c r="AC934" s="4"/>
      <c r="AD934" s="3"/>
      <c r="AE934" s="2" t="str">
        <f ca="1">IF(AND(N934&gt;1,(N934+$AE$3+O934)&lt;$B$3),$B$3-N934+1111111,".")</f>
        <v>.</v>
      </c>
      <c r="AF934" s="1" t="str">
        <f>IF(A934&gt;1,"Y","N")</f>
        <v>Y</v>
      </c>
      <c r="AG934" s="1" t="str">
        <f>IF(L934&gt;1,"Y","N")</f>
        <v>Y</v>
      </c>
      <c r="AH934" s="1" t="str">
        <f>IF(N934&gt;1,"Y","N")</f>
        <v>Y</v>
      </c>
      <c r="AI934" s="1" t="str">
        <f>IF(O934&gt;1,"Y","N")</f>
        <v>Y</v>
      </c>
      <c r="AJ934" s="1" t="str">
        <f>CONCATENATE(AF934,AG934,D934,AH934,AI934)</f>
        <v>YYx19xYY</v>
      </c>
    </row>
    <row r="935" spans="1:36" s="1" customFormat="1" x14ac:dyDescent="0.25">
      <c r="A935" s="31">
        <v>42751</v>
      </c>
      <c r="B935" s="24"/>
      <c r="C935" s="23" t="s">
        <v>33</v>
      </c>
      <c r="D935" s="22" t="s">
        <v>32</v>
      </c>
      <c r="E935" s="21">
        <v>0.69</v>
      </c>
      <c r="G935" s="20"/>
      <c r="H935" s="19">
        <f>E935/0.03821</f>
        <v>18.058099973828838</v>
      </c>
      <c r="I935" s="18">
        <f>J935/100*4</f>
        <v>1.56</v>
      </c>
      <c r="J935" s="17">
        <v>39</v>
      </c>
      <c r="K935" s="16">
        <f>IF(J935&gt;1,J935-H935-I935,0)</f>
        <v>19.381900026171163</v>
      </c>
      <c r="L935" s="15">
        <v>42768</v>
      </c>
      <c r="M935" s="14"/>
      <c r="N935" s="29">
        <v>42867</v>
      </c>
      <c r="O935" s="12">
        <v>42869</v>
      </c>
      <c r="P935" s="11" t="s">
        <v>3968</v>
      </c>
      <c r="Q935" s="10" t="s">
        <v>3967</v>
      </c>
      <c r="R935" s="10" t="s">
        <v>3966</v>
      </c>
      <c r="S935" s="10" t="s">
        <v>3965</v>
      </c>
      <c r="T935" s="10"/>
      <c r="U935" s="9">
        <v>6816948481</v>
      </c>
      <c r="V935" s="8"/>
      <c r="W935" s="7">
        <v>720</v>
      </c>
      <c r="X935" s="4"/>
      <c r="Y935" s="6">
        <v>56</v>
      </c>
      <c r="Z935" s="5">
        <f>IF(Y935&gt;0,Y935-J935,".")</f>
        <v>17</v>
      </c>
      <c r="AA935" s="4">
        <f>IF(J935=0,H935,0)</f>
        <v>0</v>
      </c>
      <c r="AB935" s="4">
        <f>IF(L935=0,H935,0)</f>
        <v>0</v>
      </c>
      <c r="AC935" s="4"/>
      <c r="AD935" s="3"/>
      <c r="AE935" s="2" t="str">
        <f ca="1">IF(AND(N935&gt;1,(N935+$AE$3+O935)&lt;$B$3),$B$3-N935+1111111,".")</f>
        <v>.</v>
      </c>
      <c r="AF935" s="1" t="str">
        <f>IF(A935&gt;1,"Y","N")</f>
        <v>Y</v>
      </c>
      <c r="AG935" s="1" t="str">
        <f>IF(L935&gt;1,"Y","N")</f>
        <v>Y</v>
      </c>
      <c r="AH935" s="1" t="str">
        <f>IF(N935&gt;1,"Y","N")</f>
        <v>Y</v>
      </c>
      <c r="AI935" s="1" t="str">
        <f>IF(O935&gt;1,"Y","N")</f>
        <v>Y</v>
      </c>
      <c r="AJ935" s="1" t="str">
        <f>CONCATENATE(AF935,AG935,D935,AH935,AI935)</f>
        <v>YYx3xYY</v>
      </c>
    </row>
    <row r="936" spans="1:36" s="1" customFormat="1" x14ac:dyDescent="0.25">
      <c r="A936" s="31">
        <v>42751</v>
      </c>
      <c r="B936" s="24"/>
      <c r="C936" s="23" t="s">
        <v>33</v>
      </c>
      <c r="D936" s="22" t="s">
        <v>32</v>
      </c>
      <c r="E936" s="21">
        <v>0.69</v>
      </c>
      <c r="G936" s="20"/>
      <c r="H936" s="19">
        <f>E936/0.03821</f>
        <v>18.058099973828838</v>
      </c>
      <c r="I936" s="18">
        <f>J936/100*4</f>
        <v>1.56</v>
      </c>
      <c r="J936" s="17">
        <v>39</v>
      </c>
      <c r="K936" s="16">
        <f>IF(J936&gt;1,J936-H936-I936,0)</f>
        <v>19.381900026171163</v>
      </c>
      <c r="L936" s="15">
        <v>42768</v>
      </c>
      <c r="M936" s="14"/>
      <c r="N936" s="29">
        <v>42873</v>
      </c>
      <c r="O936" s="12">
        <v>42876</v>
      </c>
      <c r="P936" s="11" t="s">
        <v>3851</v>
      </c>
      <c r="Q936" s="10" t="s">
        <v>3850</v>
      </c>
      <c r="R936" s="10" t="s">
        <v>3849</v>
      </c>
      <c r="S936" s="10" t="s">
        <v>2891</v>
      </c>
      <c r="T936" s="10"/>
      <c r="U936" s="9">
        <v>6819964126</v>
      </c>
      <c r="V936" s="8"/>
      <c r="W936" s="7">
        <v>746</v>
      </c>
      <c r="X936" s="4"/>
      <c r="Y936" s="6">
        <v>56</v>
      </c>
      <c r="Z936" s="5">
        <f>IF(Y936&gt;0,Y936-J936,".")</f>
        <v>17</v>
      </c>
      <c r="AA936" s="4">
        <f>IF(J936=0,H936,0)</f>
        <v>0</v>
      </c>
      <c r="AB936" s="4">
        <f>IF(L936=0,H936,0)</f>
        <v>0</v>
      </c>
      <c r="AC936" s="4"/>
      <c r="AD936" s="3"/>
      <c r="AE936" s="2" t="str">
        <f ca="1">IF(AND(N936&gt;1,(N936+$AE$3+O936)&lt;$B$3),$B$3-N936+1111111,".")</f>
        <v>.</v>
      </c>
      <c r="AF936" s="1" t="str">
        <f>IF(A936&gt;1,"Y","N")</f>
        <v>Y</v>
      </c>
      <c r="AG936" s="1" t="str">
        <f>IF(L936&gt;1,"Y","N")</f>
        <v>Y</v>
      </c>
      <c r="AH936" s="1" t="str">
        <f>IF(N936&gt;1,"Y","N")</f>
        <v>Y</v>
      </c>
      <c r="AI936" s="1" t="str">
        <f>IF(O936&gt;1,"Y","N")</f>
        <v>Y</v>
      </c>
      <c r="AJ936" s="1" t="str">
        <f>CONCATENATE(AF936,AG936,D936,AH936,AI936)</f>
        <v>YYx3xYY</v>
      </c>
    </row>
    <row r="937" spans="1:36" s="1" customFormat="1" x14ac:dyDescent="0.25">
      <c r="A937" s="31">
        <v>42865</v>
      </c>
      <c r="B937" s="24"/>
      <c r="C937" s="23" t="s">
        <v>3611</v>
      </c>
      <c r="D937" s="22"/>
      <c r="E937" s="21"/>
      <c r="G937" s="20"/>
      <c r="H937" s="19">
        <f>E937/0.04001</f>
        <v>0</v>
      </c>
      <c r="I937" s="18">
        <f>J937/100*4</f>
        <v>1.56</v>
      </c>
      <c r="J937" s="17">
        <v>39</v>
      </c>
      <c r="K937" s="16">
        <f>IF(J937&gt;1,J937-H937-I937,0)</f>
        <v>37.44</v>
      </c>
      <c r="L937" s="15">
        <v>42888</v>
      </c>
      <c r="M937" s="14"/>
      <c r="N937" s="29">
        <v>42887</v>
      </c>
      <c r="O937" s="12">
        <v>42888</v>
      </c>
      <c r="P937" s="11" t="s">
        <v>3610</v>
      </c>
      <c r="Q937" s="10" t="s">
        <v>3609</v>
      </c>
      <c r="R937" s="10" t="s">
        <v>3608</v>
      </c>
      <c r="S937" s="10" t="s">
        <v>182</v>
      </c>
      <c r="T937" s="10"/>
      <c r="U937" s="9">
        <v>6841592507</v>
      </c>
      <c r="V937" s="8"/>
      <c r="W937" s="7">
        <v>797</v>
      </c>
      <c r="X937" s="4"/>
      <c r="Y937" s="6">
        <v>56</v>
      </c>
      <c r="Z937" s="5">
        <f>IF(Y937&gt;0,Y937-J937,".")</f>
        <v>17</v>
      </c>
      <c r="AA937" s="4">
        <f>IF(J937=0,H937,0)</f>
        <v>0</v>
      </c>
      <c r="AB937" s="4">
        <f>IF(L937=0,H937,0)</f>
        <v>0</v>
      </c>
      <c r="AC937" s="4"/>
      <c r="AD937" s="3"/>
      <c r="AE937" s="2" t="str">
        <f ca="1">IF(AND(N937&gt;1,(N937+$AE$3+O937)&lt;$B$3),$B$3-N937+1111111,".")</f>
        <v>.</v>
      </c>
      <c r="AF937" s="1" t="str">
        <f>IF(A937&gt;1,"Y","N")</f>
        <v>Y</v>
      </c>
      <c r="AG937" s="1" t="str">
        <f>IF(L937&gt;1,"Y","N")</f>
        <v>Y</v>
      </c>
      <c r="AH937" s="1" t="str">
        <f>IF(N937&gt;1,"Y","N")</f>
        <v>Y</v>
      </c>
      <c r="AI937" s="1" t="str">
        <f>IF(O937&gt;1,"Y","N")</f>
        <v>Y</v>
      </c>
      <c r="AJ937" s="1" t="str">
        <f>CONCATENATE(AF937,AG937,D937,AH937,AI937)</f>
        <v>YYYY</v>
      </c>
    </row>
    <row r="938" spans="1:36" s="1" customFormat="1" x14ac:dyDescent="0.25">
      <c r="A938" s="31">
        <v>42809</v>
      </c>
      <c r="B938" s="24"/>
      <c r="C938" s="23" t="s">
        <v>197</v>
      </c>
      <c r="D938" s="22" t="s">
        <v>196</v>
      </c>
      <c r="E938" s="21">
        <v>0.432</v>
      </c>
      <c r="G938" s="20"/>
      <c r="H938" s="19">
        <f>E938/0.038689</f>
        <v>11.165964486029621</v>
      </c>
      <c r="I938" s="18">
        <f>J938/100*4</f>
        <v>1.52</v>
      </c>
      <c r="J938" s="17">
        <v>38</v>
      </c>
      <c r="K938" s="16">
        <f>IF(J938&gt;1,J938-H938-I938,0)</f>
        <v>25.314035513970378</v>
      </c>
      <c r="L938" s="15">
        <v>42827</v>
      </c>
      <c r="M938" s="14"/>
      <c r="N938" s="29">
        <v>42897</v>
      </c>
      <c r="O938" s="12">
        <v>42897</v>
      </c>
      <c r="P938" s="11" t="s">
        <v>3499</v>
      </c>
      <c r="Q938" s="10" t="s">
        <v>3502</v>
      </c>
      <c r="R938" s="10" t="s">
        <v>3501</v>
      </c>
      <c r="S938" s="10" t="s">
        <v>3500</v>
      </c>
      <c r="T938" s="10"/>
      <c r="U938" s="9">
        <v>6847611087</v>
      </c>
      <c r="V938" s="8"/>
      <c r="W938" s="7">
        <v>821</v>
      </c>
      <c r="X938" s="4"/>
      <c r="Y938" s="6">
        <v>56</v>
      </c>
      <c r="Z938" s="5">
        <f>IF(Y938&gt;0,Y938-J938,".")</f>
        <v>18</v>
      </c>
      <c r="AA938" s="4">
        <f>IF(J938=0,H938,0)</f>
        <v>0</v>
      </c>
      <c r="AB938" s="4">
        <f>IF(L938=0,H938,0)</f>
        <v>0</v>
      </c>
      <c r="AC938" s="4"/>
      <c r="AD938" s="3"/>
      <c r="AE938" s="2" t="str">
        <f ca="1">IF(AND(N938&gt;1,(N938+$AE$3+O938)&lt;$B$3),$B$3-N938+1111111,".")</f>
        <v>.</v>
      </c>
      <c r="AF938" s="1" t="str">
        <f>IF(A938&gt;1,"Y","N")</f>
        <v>Y</v>
      </c>
      <c r="AG938" s="1" t="str">
        <f>IF(L938&gt;1,"Y","N")</f>
        <v>Y</v>
      </c>
      <c r="AH938" s="1" t="str">
        <f>IF(N938&gt;1,"Y","N")</f>
        <v>Y</v>
      </c>
      <c r="AI938" s="1" t="str">
        <f>IF(O938&gt;1,"Y","N")</f>
        <v>Y</v>
      </c>
      <c r="AJ938" s="1" t="str">
        <f>CONCATENATE(AF938,AG938,D938,AH938,AI938)</f>
        <v>YYx123xYY</v>
      </c>
    </row>
    <row r="939" spans="1:36" s="1" customFormat="1" x14ac:dyDescent="0.25">
      <c r="A939" s="31">
        <v>42751</v>
      </c>
      <c r="B939" s="24"/>
      <c r="C939" s="23" t="s">
        <v>33</v>
      </c>
      <c r="D939" s="22" t="s">
        <v>32</v>
      </c>
      <c r="E939" s="21">
        <v>0.69</v>
      </c>
      <c r="G939" s="20"/>
      <c r="H939" s="19">
        <f>E939/0.03821</f>
        <v>18.058099973828838</v>
      </c>
      <c r="I939" s="18">
        <f>J939/100*4</f>
        <v>1.56</v>
      </c>
      <c r="J939" s="17">
        <v>39</v>
      </c>
      <c r="K939" s="16">
        <f>IF(J939&gt;1,J939-H939-I939,0)</f>
        <v>19.381900026171163</v>
      </c>
      <c r="L939" s="15">
        <v>42768</v>
      </c>
      <c r="M939" s="14"/>
      <c r="N939" s="29">
        <v>42906</v>
      </c>
      <c r="O939" s="12">
        <v>42906</v>
      </c>
      <c r="P939" s="11" t="s">
        <v>3250</v>
      </c>
      <c r="Q939" s="10" t="s">
        <v>3249</v>
      </c>
      <c r="R939" s="10" t="s">
        <v>3248</v>
      </c>
      <c r="S939" s="10" t="s">
        <v>3247</v>
      </c>
      <c r="T939" s="10"/>
      <c r="U939" s="9">
        <v>6857168617</v>
      </c>
      <c r="V939" s="8"/>
      <c r="W939" s="7">
        <v>868</v>
      </c>
      <c r="X939" s="4"/>
      <c r="Y939" s="6">
        <v>56</v>
      </c>
      <c r="Z939" s="5">
        <f>IF(Y939&gt;0,Y939-J939,".")</f>
        <v>17</v>
      </c>
      <c r="AA939" s="4">
        <f>IF(J939=0,H939,0)</f>
        <v>0</v>
      </c>
      <c r="AB939" s="4">
        <f>IF(L939=0,H939,0)</f>
        <v>0</v>
      </c>
      <c r="AC939" s="4"/>
      <c r="AD939" s="3"/>
      <c r="AE939" s="2" t="str">
        <f ca="1">IF(AND(N939&gt;1,(N939+$AE$3+O939)&lt;$B$3),$B$3-N939+1111111,".")</f>
        <v>.</v>
      </c>
      <c r="AF939" s="1" t="str">
        <f>IF(A939&gt;1,"Y","N")</f>
        <v>Y</v>
      </c>
      <c r="AG939" s="1" t="str">
        <f>IF(L939&gt;1,"Y","N")</f>
        <v>Y</v>
      </c>
      <c r="AH939" s="1" t="str">
        <f>IF(N939&gt;1,"Y","N")</f>
        <v>Y</v>
      </c>
      <c r="AI939" s="1" t="str">
        <f>IF(O939&gt;1,"Y","N")</f>
        <v>Y</v>
      </c>
      <c r="AJ939" s="1" t="str">
        <f>CONCATENATE(AF939,AG939,D939,AH939,AI939)</f>
        <v>YYx3xYY</v>
      </c>
    </row>
    <row r="940" spans="1:36" s="1" customFormat="1" x14ac:dyDescent="0.25">
      <c r="A940" s="31">
        <v>42898</v>
      </c>
      <c r="B940" s="24" t="s">
        <v>1691</v>
      </c>
      <c r="C940" s="23" t="s">
        <v>1094</v>
      </c>
      <c r="D940" s="22" t="s">
        <v>1093</v>
      </c>
      <c r="E940" s="21">
        <v>0.97</v>
      </c>
      <c r="G940" s="20"/>
      <c r="H940" s="19">
        <f>E940/0.0418425</f>
        <v>23.182171237378263</v>
      </c>
      <c r="I940" s="18">
        <f>J940/100*4</f>
        <v>2.2400000000000002</v>
      </c>
      <c r="J940" s="17">
        <v>56</v>
      </c>
      <c r="K940" s="16">
        <f>IF(J940&gt;1,J940-H940-I940,0)</f>
        <v>30.577828762621735</v>
      </c>
      <c r="L940" s="15">
        <v>42917</v>
      </c>
      <c r="M940" s="14"/>
      <c r="N940" s="29">
        <v>42926</v>
      </c>
      <c r="O940" s="12">
        <v>42928</v>
      </c>
      <c r="P940" s="11" t="s">
        <v>2934</v>
      </c>
      <c r="Q940" s="10"/>
      <c r="R940" s="10"/>
      <c r="S940" s="10"/>
      <c r="T940" s="10"/>
      <c r="U940" s="9">
        <v>6884783548</v>
      </c>
      <c r="V940" s="8"/>
      <c r="W940" s="7">
        <v>944</v>
      </c>
      <c r="X940" s="4"/>
      <c r="Y940" s="6">
        <v>56</v>
      </c>
      <c r="Z940" s="5">
        <f>IF(Y940&gt;0,Y940-J940,".")</f>
        <v>0</v>
      </c>
      <c r="AA940" s="4">
        <f>IF(J940=0,H940,0)</f>
        <v>0</v>
      </c>
      <c r="AB940" s="4">
        <f>IF(L940=0,H940,0)</f>
        <v>0</v>
      </c>
      <c r="AC940" s="4"/>
      <c r="AD940" s="3"/>
      <c r="AE940" s="2" t="str">
        <f ca="1">IF(AND(N940&gt;1,(N940+$AE$3+O940)&lt;$B$3),$B$3-N940+1111111,".")</f>
        <v>.</v>
      </c>
      <c r="AF940" s="1" t="str">
        <f>IF(A940&gt;1,"Y","N")</f>
        <v>Y</v>
      </c>
      <c r="AG940" s="1" t="str">
        <f>IF(L940&gt;1,"Y","N")</f>
        <v>Y</v>
      </c>
      <c r="AH940" s="1" t="str">
        <f>IF(N940&gt;1,"Y","N")</f>
        <v>Y</v>
      </c>
      <c r="AI940" s="1" t="str">
        <f>IF(O940&gt;1,"Y","N")</f>
        <v>Y</v>
      </c>
      <c r="AJ940" s="1" t="str">
        <f>CONCATENATE(AF940,AG940,D940,AH940,AI940)</f>
        <v>YYx273xYY</v>
      </c>
    </row>
    <row r="941" spans="1:36" s="1" customFormat="1" x14ac:dyDescent="0.25">
      <c r="A941" s="31">
        <v>42898</v>
      </c>
      <c r="B941" s="24"/>
      <c r="C941" s="23" t="s">
        <v>1094</v>
      </c>
      <c r="D941" s="22" t="s">
        <v>1093</v>
      </c>
      <c r="E941" s="21">
        <v>0.97</v>
      </c>
      <c r="G941" s="20"/>
      <c r="H941" s="19">
        <f>E941/0.0418425</f>
        <v>23.182171237378263</v>
      </c>
      <c r="I941" s="18">
        <f>J941/100*4</f>
        <v>2.2400000000000002</v>
      </c>
      <c r="J941" s="17">
        <v>56</v>
      </c>
      <c r="K941" s="16">
        <f>IF(J941&gt;1,J941-H941-I941,0)</f>
        <v>30.577828762621735</v>
      </c>
      <c r="L941" s="15">
        <v>42917</v>
      </c>
      <c r="M941" s="14"/>
      <c r="N941" s="29">
        <v>42926</v>
      </c>
      <c r="O941" s="12">
        <v>42928</v>
      </c>
      <c r="P941" s="11" t="s">
        <v>2934</v>
      </c>
      <c r="Q941" s="10"/>
      <c r="R941" s="10"/>
      <c r="S941" s="10"/>
      <c r="T941" s="10"/>
      <c r="U941" s="9"/>
      <c r="V941" s="8"/>
      <c r="W941" s="7">
        <v>944</v>
      </c>
      <c r="X941" s="4"/>
      <c r="Y941" s="6">
        <v>56</v>
      </c>
      <c r="Z941" s="5">
        <f>IF(Y941&gt;0,Y941-J941,".")</f>
        <v>0</v>
      </c>
      <c r="AA941" s="4">
        <f>IF(J941=0,H941,0)</f>
        <v>0</v>
      </c>
      <c r="AB941" s="4">
        <f>IF(L941=0,H941,0)</f>
        <v>0</v>
      </c>
      <c r="AC941" s="4"/>
      <c r="AD941" s="3"/>
      <c r="AE941" s="2" t="str">
        <f ca="1">IF(AND(N941&gt;1,(N941+$AE$3+O941)&lt;$B$3),$B$3-N941+1111111,".")</f>
        <v>.</v>
      </c>
      <c r="AF941" s="1" t="str">
        <f>IF(A941&gt;1,"Y","N")</f>
        <v>Y</v>
      </c>
      <c r="AG941" s="1" t="str">
        <f>IF(L941&gt;1,"Y","N")</f>
        <v>Y</v>
      </c>
      <c r="AH941" s="1" t="str">
        <f>IF(N941&gt;1,"Y","N")</f>
        <v>Y</v>
      </c>
      <c r="AI941" s="1" t="str">
        <f>IF(O941&gt;1,"Y","N")</f>
        <v>Y</v>
      </c>
      <c r="AJ941" s="1" t="str">
        <f>CONCATENATE(AF941,AG941,D941,AH941,AI941)</f>
        <v>YYx273xYY</v>
      </c>
    </row>
    <row r="942" spans="1:36" s="1" customFormat="1" x14ac:dyDescent="0.25">
      <c r="A942" s="31">
        <v>42206</v>
      </c>
      <c r="B942" s="24"/>
      <c r="C942" s="23" t="s">
        <v>81</v>
      </c>
      <c r="D942" s="22" t="s">
        <v>80</v>
      </c>
      <c r="E942" s="21">
        <v>0.48599999999999999</v>
      </c>
      <c r="G942" s="20"/>
      <c r="H942" s="19">
        <f>E942/0.04021</f>
        <v>12.086545635414074</v>
      </c>
      <c r="I942" s="32">
        <f>J942/100*4</f>
        <v>1.56</v>
      </c>
      <c r="J942" s="17">
        <v>39</v>
      </c>
      <c r="K942" s="16">
        <f>IF(J942&gt;1,J942-H942-I942,0)</f>
        <v>25.353454364585925</v>
      </c>
      <c r="L942" s="15">
        <v>42224</v>
      </c>
      <c r="M942" s="14"/>
      <c r="N942" s="29">
        <v>42943</v>
      </c>
      <c r="O942" s="12">
        <v>42946</v>
      </c>
      <c r="P942" s="11" t="s">
        <v>2672</v>
      </c>
      <c r="Q942" s="10" t="s">
        <v>2671</v>
      </c>
      <c r="R942" s="10" t="s">
        <v>2670</v>
      </c>
      <c r="S942" s="10" t="s">
        <v>2669</v>
      </c>
      <c r="T942" s="10"/>
      <c r="U942" s="9">
        <v>6901608106</v>
      </c>
      <c r="V942" s="8"/>
      <c r="W942" s="7">
        <v>998</v>
      </c>
      <c r="X942" s="4"/>
      <c r="Y942" s="6">
        <v>56</v>
      </c>
      <c r="Z942" s="5">
        <f>IF(Y942&gt;0,Y942-J942,".")</f>
        <v>17</v>
      </c>
      <c r="AA942" s="4">
        <f>IF(J942=0,H942,0)</f>
        <v>0</v>
      </c>
      <c r="AB942" s="4">
        <f>IF(L942=0,H942,0)</f>
        <v>0</v>
      </c>
      <c r="AC942" s="4"/>
      <c r="AD942" s="3"/>
      <c r="AE942" s="2" t="str">
        <f ca="1">IF(AND(N942&gt;1,(N942+$AE$3+O942)&lt;$B$3),$B$3-N942+1111111,".")</f>
        <v>.</v>
      </c>
      <c r="AF942" s="1" t="str">
        <f>IF(A942&gt;1,"Y","N")</f>
        <v>Y</v>
      </c>
      <c r="AG942" s="1" t="str">
        <f>IF(L942&gt;1,"Y","N")</f>
        <v>Y</v>
      </c>
      <c r="AH942" s="1" t="str">
        <f>IF(N942&gt;1,"Y","N")</f>
        <v>Y</v>
      </c>
      <c r="AI942" s="1" t="str">
        <f>IF(O942&gt;1,"Y","N")</f>
        <v>Y</v>
      </c>
      <c r="AJ942" s="1" t="str">
        <f>CONCATENATE(AF942,AG942,D942,AH942,AI942)</f>
        <v>YYx239xYY</v>
      </c>
    </row>
    <row r="943" spans="1:36" s="1" customFormat="1" x14ac:dyDescent="0.25">
      <c r="A943" s="31">
        <v>42751</v>
      </c>
      <c r="B943" s="24"/>
      <c r="C943" s="23" t="s">
        <v>33</v>
      </c>
      <c r="D943" s="22" t="s">
        <v>32</v>
      </c>
      <c r="E943" s="21">
        <v>0.69</v>
      </c>
      <c r="G943" s="20"/>
      <c r="H943" s="19">
        <f>E943/0.03821</f>
        <v>18.058099973828838</v>
      </c>
      <c r="I943" s="18">
        <f>J943/100*4</f>
        <v>1.56</v>
      </c>
      <c r="J943" s="17">
        <v>39</v>
      </c>
      <c r="K943" s="16">
        <f>IF(J943&gt;1,J943-H943-I943,0)</f>
        <v>19.381900026171163</v>
      </c>
      <c r="L943" s="15">
        <v>42768</v>
      </c>
      <c r="M943" s="14"/>
      <c r="N943" s="29">
        <v>42956</v>
      </c>
      <c r="O943" s="12">
        <v>42956</v>
      </c>
      <c r="P943" s="11" t="s">
        <v>2561</v>
      </c>
      <c r="Q943" s="10" t="s">
        <v>1035</v>
      </c>
      <c r="R943" s="10" t="s">
        <v>2560</v>
      </c>
      <c r="S943" s="10" t="s">
        <v>2559</v>
      </c>
      <c r="T943" s="10"/>
      <c r="U943" s="9" t="s">
        <v>1876</v>
      </c>
      <c r="V943" s="8"/>
      <c r="W943" s="7">
        <v>1018</v>
      </c>
      <c r="X943" s="4"/>
      <c r="Y943" s="6">
        <v>56</v>
      </c>
      <c r="Z943" s="5">
        <f>IF(Y943&gt;0,Y943-J943,".")</f>
        <v>17</v>
      </c>
      <c r="AA943" s="4">
        <f>IF(J943=0,H943,0)</f>
        <v>0</v>
      </c>
      <c r="AB943" s="4">
        <f>IF(L943=0,H943,0)</f>
        <v>0</v>
      </c>
      <c r="AC943" s="4"/>
      <c r="AD943" s="3"/>
      <c r="AE943" s="2" t="str">
        <f ca="1">IF(AND(N943&gt;1,(N943+$AE$3+O943)&lt;$B$3),$B$3-N943+1111111,".")</f>
        <v>.</v>
      </c>
      <c r="AF943" s="1" t="str">
        <f>IF(A943&gt;1,"Y","N")</f>
        <v>Y</v>
      </c>
      <c r="AG943" s="1" t="str">
        <f>IF(L943&gt;1,"Y","N")</f>
        <v>Y</v>
      </c>
      <c r="AH943" s="1" t="str">
        <f>IF(N943&gt;1,"Y","N")</f>
        <v>Y</v>
      </c>
      <c r="AI943" s="1" t="str">
        <f>IF(O943&gt;1,"Y","N")</f>
        <v>Y</v>
      </c>
      <c r="AJ943" s="1" t="str">
        <f>CONCATENATE(AF943,AG943,D943,AH943,AI943)</f>
        <v>YYx3xYY</v>
      </c>
    </row>
    <row r="944" spans="1:36" s="1" customFormat="1" x14ac:dyDescent="0.25">
      <c r="A944" s="31">
        <v>42877</v>
      </c>
      <c r="B944" s="24"/>
      <c r="C944" s="23" t="s">
        <v>139</v>
      </c>
      <c r="D944" s="22" t="s">
        <v>138</v>
      </c>
      <c r="E944" s="21">
        <v>0.74</v>
      </c>
      <c r="G944" s="20"/>
      <c r="H944" s="19">
        <f>E944/0.04001</f>
        <v>18.495376155961011</v>
      </c>
      <c r="I944" s="18">
        <f>J944/100*4</f>
        <v>1.52</v>
      </c>
      <c r="J944" s="17">
        <v>38</v>
      </c>
      <c r="K944" s="16">
        <f>IF(J944&gt;1,J944-H944-I944,0)</f>
        <v>17.984623844038989</v>
      </c>
      <c r="L944" s="15">
        <v>42895</v>
      </c>
      <c r="M944" s="14"/>
      <c r="N944" s="29">
        <v>42958</v>
      </c>
      <c r="O944" s="12">
        <v>42960</v>
      </c>
      <c r="P944" s="11" t="s">
        <v>2526</v>
      </c>
      <c r="Q944" s="10"/>
      <c r="R944" s="10"/>
      <c r="S944" s="10"/>
      <c r="T944" s="10"/>
      <c r="U944" s="9"/>
      <c r="V944" s="8"/>
      <c r="W944" s="7">
        <v>1028</v>
      </c>
      <c r="X944" s="4"/>
      <c r="Y944" s="6">
        <v>56</v>
      </c>
      <c r="Z944" s="5">
        <f>IF(Y944&gt;0,Y944-J944,".")</f>
        <v>18</v>
      </c>
      <c r="AA944" s="4">
        <f>IF(J944=0,H944,0)</f>
        <v>0</v>
      </c>
      <c r="AB944" s="4">
        <f>IF(L944=0,H944,0)</f>
        <v>0</v>
      </c>
      <c r="AC944" s="4"/>
      <c r="AD944" s="3"/>
      <c r="AE944" s="2" t="str">
        <f ca="1">IF(AND(N944&gt;1,(N944+$AE$3+O944)&lt;$B$3),$B$3-N944+1111111,".")</f>
        <v>.</v>
      </c>
      <c r="AF944" s="1" t="str">
        <f>IF(A944&gt;1,"Y","N")</f>
        <v>Y</v>
      </c>
      <c r="AG944" s="1" t="str">
        <f>IF(L944&gt;1,"Y","N")</f>
        <v>Y</v>
      </c>
      <c r="AH944" s="1" t="str">
        <f>IF(N944&gt;1,"Y","N")</f>
        <v>Y</v>
      </c>
      <c r="AI944" s="1" t="str">
        <f>IF(O944&gt;1,"Y","N")</f>
        <v>Y</v>
      </c>
      <c r="AJ944" s="1" t="str">
        <f>CONCATENATE(AF944,AG944,D944,AH944,AI944)</f>
        <v>YYx343xYY</v>
      </c>
    </row>
    <row r="945" spans="1:50" s="1" customFormat="1" x14ac:dyDescent="0.25">
      <c r="A945" s="28">
        <v>41744</v>
      </c>
      <c r="B945" s="27" t="s">
        <v>2117</v>
      </c>
      <c r="C945" s="23" t="s">
        <v>2116</v>
      </c>
      <c r="D945" s="22" t="s">
        <v>2115</v>
      </c>
      <c r="E945" s="21">
        <v>0.21</v>
      </c>
      <c r="G945" s="20"/>
      <c r="H945" s="19">
        <f>E945/0.0482946</f>
        <v>4.3483122336658759</v>
      </c>
      <c r="I945" s="18">
        <f>J945/100*4</f>
        <v>0.48</v>
      </c>
      <c r="J945" s="17">
        <v>12</v>
      </c>
      <c r="K945" s="16">
        <f>IF(J945&gt;1,J945-H945-I945,0)</f>
        <v>7.1716877663341236</v>
      </c>
      <c r="L945" s="15">
        <v>41770</v>
      </c>
      <c r="M945" s="14"/>
      <c r="N945" s="29">
        <v>42987</v>
      </c>
      <c r="O945" s="12">
        <v>42988</v>
      </c>
      <c r="P945" s="11" t="s">
        <v>2114</v>
      </c>
      <c r="Q945" s="10" t="s">
        <v>2120</v>
      </c>
      <c r="R945" s="10" t="s">
        <v>2119</v>
      </c>
      <c r="S945" s="10" t="s">
        <v>2118</v>
      </c>
      <c r="T945" s="10"/>
      <c r="U945" s="9">
        <v>6910890905</v>
      </c>
      <c r="V945" s="8"/>
      <c r="W945" s="7">
        <v>1118</v>
      </c>
      <c r="X945" s="4"/>
      <c r="Y945" s="6">
        <v>56</v>
      </c>
      <c r="Z945" s="5">
        <f>IF(Y945&gt;0,Y945-J945,".")</f>
        <v>44</v>
      </c>
      <c r="AA945" s="4">
        <f>IF(J945=0,H945,0)</f>
        <v>0</v>
      </c>
      <c r="AB945" s="4">
        <f>IF(L945=0,H945,0)</f>
        <v>0</v>
      </c>
      <c r="AC945" s="4"/>
      <c r="AD945" s="3"/>
      <c r="AE945" s="2" t="str">
        <f ca="1">IF(AND(N945&gt;1,(N945+$AE$3+O945)&lt;$B$3),$B$3-N945+1111111,".")</f>
        <v>.</v>
      </c>
      <c r="AF945" s="1" t="str">
        <f>IF(A945&gt;1,"Y","N")</f>
        <v>Y</v>
      </c>
      <c r="AG945" s="1" t="str">
        <f>IF(L945&gt;1,"Y","N")</f>
        <v>Y</v>
      </c>
      <c r="AH945" s="1" t="str">
        <f>IF(N945&gt;1,"Y","N")</f>
        <v>Y</v>
      </c>
      <c r="AI945" s="1" t="str">
        <f>IF(O945&gt;1,"Y","N")</f>
        <v>Y</v>
      </c>
      <c r="AJ945" s="1" t="str">
        <f>CONCATENATE(AF945,AG945,D945,AH945,AI945)</f>
        <v>YYx537xYY</v>
      </c>
    </row>
    <row r="946" spans="1:50" s="1" customFormat="1" x14ac:dyDescent="0.25">
      <c r="A946" s="31">
        <v>42898</v>
      </c>
      <c r="B946" s="24"/>
      <c r="C946" s="23" t="s">
        <v>1094</v>
      </c>
      <c r="D946" s="22" t="s">
        <v>1093</v>
      </c>
      <c r="E946" s="21">
        <v>0.97</v>
      </c>
      <c r="G946" s="20"/>
      <c r="H946" s="19">
        <f>E946/0.0418425</f>
        <v>23.182171237378263</v>
      </c>
      <c r="I946" s="18">
        <f>J946/100*4</f>
        <v>2.2400000000000002</v>
      </c>
      <c r="J946" s="17">
        <v>56</v>
      </c>
      <c r="K946" s="16">
        <f>IF(J946&gt;1,J946-H946-I946,0)</f>
        <v>30.577828762621735</v>
      </c>
      <c r="L946" s="15">
        <v>42917</v>
      </c>
      <c r="M946" s="14"/>
      <c r="N946" s="29">
        <v>42990</v>
      </c>
      <c r="O946" s="12">
        <v>42992</v>
      </c>
      <c r="P946" s="11" t="s">
        <v>2034</v>
      </c>
      <c r="Q946" s="10"/>
      <c r="R946" s="10"/>
      <c r="S946" s="10"/>
      <c r="T946" s="10"/>
      <c r="U946" s="9">
        <v>6909955551</v>
      </c>
      <c r="V946" s="8"/>
      <c r="W946" s="7">
        <v>1132</v>
      </c>
      <c r="X946" s="4"/>
      <c r="Y946" s="6">
        <v>56</v>
      </c>
      <c r="Z946" s="5">
        <f>IF(Y946&gt;0,Y946-J946,".")</f>
        <v>0</v>
      </c>
      <c r="AA946" s="4">
        <f>IF(J946=0,H946,0)</f>
        <v>0</v>
      </c>
      <c r="AB946" s="4">
        <f>IF(L946=0,H946,0)</f>
        <v>0</v>
      </c>
      <c r="AC946" s="4"/>
      <c r="AD946" s="3"/>
      <c r="AE946" s="2" t="str">
        <f ca="1">IF(AND(N946&gt;1,(N946+$AE$3+O946)&lt;$B$3),$B$3-N946+1111111,".")</f>
        <v>.</v>
      </c>
      <c r="AF946" s="1" t="str">
        <f>IF(A946&gt;1,"Y","N")</f>
        <v>Y</v>
      </c>
      <c r="AG946" s="1" t="str">
        <f>IF(L946&gt;1,"Y","N")</f>
        <v>Y</v>
      </c>
      <c r="AH946" s="1" t="str">
        <f>IF(N946&gt;1,"Y","N")</f>
        <v>Y</v>
      </c>
      <c r="AI946" s="1" t="str">
        <f>IF(O946&gt;1,"Y","N")</f>
        <v>Y</v>
      </c>
      <c r="AJ946" s="1" t="str">
        <f>CONCATENATE(AF946,AG946,D946,AH946,AI946)</f>
        <v>YYx273xYY</v>
      </c>
    </row>
    <row r="947" spans="1:50" s="1" customFormat="1" x14ac:dyDescent="0.25">
      <c r="A947" s="31">
        <v>42751</v>
      </c>
      <c r="B947" s="24"/>
      <c r="C947" s="23" t="s">
        <v>33</v>
      </c>
      <c r="D947" s="22" t="s">
        <v>32</v>
      </c>
      <c r="E947" s="21">
        <v>0.69</v>
      </c>
      <c r="G947" s="20"/>
      <c r="H947" s="19">
        <f>E947/0.03821</f>
        <v>18.058099973828838</v>
      </c>
      <c r="I947" s="18">
        <f>J947/100*4</f>
        <v>1.56</v>
      </c>
      <c r="J947" s="17">
        <v>39</v>
      </c>
      <c r="K947" s="16">
        <f>IF(J947&gt;1,J947-H947-I947,0)</f>
        <v>19.381900026171163</v>
      </c>
      <c r="L947" s="15">
        <v>42768</v>
      </c>
      <c r="M947" s="14"/>
      <c r="N947" s="29">
        <v>42999</v>
      </c>
      <c r="O947" s="12">
        <v>42999</v>
      </c>
      <c r="P947" s="11" t="s">
        <v>1880</v>
      </c>
      <c r="Q947" s="10" t="s">
        <v>1879</v>
      </c>
      <c r="R947" s="10" t="s">
        <v>1878</v>
      </c>
      <c r="S947" s="10" t="s">
        <v>1877</v>
      </c>
      <c r="T947" s="10"/>
      <c r="U947" s="9" t="s">
        <v>1876</v>
      </c>
      <c r="V947" s="8"/>
      <c r="W947" s="7">
        <v>1161</v>
      </c>
      <c r="X947" s="4"/>
      <c r="Y947" s="6">
        <v>56</v>
      </c>
      <c r="Z947" s="5">
        <f>IF(Y947&gt;0,Y947-J947,".")</f>
        <v>17</v>
      </c>
      <c r="AA947" s="4">
        <f>IF(J947=0,H947,0)</f>
        <v>0</v>
      </c>
      <c r="AB947" s="4">
        <f>IF(L947=0,H947,0)</f>
        <v>0</v>
      </c>
      <c r="AC947" s="4"/>
      <c r="AD947" s="3"/>
      <c r="AE947" s="2" t="str">
        <f ca="1">IF(AND(N947&gt;1,(N947+$AE$3+O947)&lt;$B$3),$B$3-N947+1111111,".")</f>
        <v>.</v>
      </c>
      <c r="AF947" s="1" t="str">
        <f>IF(A947&gt;1,"Y","N")</f>
        <v>Y</v>
      </c>
      <c r="AG947" s="1" t="str">
        <f>IF(L947&gt;1,"Y","N")</f>
        <v>Y</v>
      </c>
      <c r="AH947" s="1" t="str">
        <f>IF(N947&gt;1,"Y","N")</f>
        <v>Y</v>
      </c>
      <c r="AI947" s="1" t="str">
        <f>IF(O947&gt;1,"Y","N")</f>
        <v>Y</v>
      </c>
      <c r="AJ947" s="1" t="str">
        <f>CONCATENATE(AF947,AG947,D947,AH947,AI947)</f>
        <v>YYx3xYY</v>
      </c>
    </row>
    <row r="948" spans="1:50" s="1" customFormat="1" x14ac:dyDescent="0.25">
      <c r="A948" s="31">
        <v>42950</v>
      </c>
      <c r="B948" s="30" t="s">
        <v>1691</v>
      </c>
      <c r="C948" s="23" t="s">
        <v>1094</v>
      </c>
      <c r="D948" s="22" t="s">
        <v>1093</v>
      </c>
      <c r="E948" s="21">
        <v>0.83</v>
      </c>
      <c r="G948" s="20"/>
      <c r="H948" s="19">
        <f>E948/0.0444</f>
        <v>18.693693693693692</v>
      </c>
      <c r="I948" s="18">
        <f>J948/100*4</f>
        <v>2.2400000000000002</v>
      </c>
      <c r="J948" s="17">
        <v>56</v>
      </c>
      <c r="K948" s="16">
        <f>IF(J948&gt;1,J948-H948-I948,0)</f>
        <v>35.066306306306309</v>
      </c>
      <c r="L948" s="15">
        <v>42965</v>
      </c>
      <c r="M948" s="14"/>
      <c r="N948" s="29">
        <v>43011</v>
      </c>
      <c r="O948" s="12">
        <v>43011</v>
      </c>
      <c r="P948" s="11" t="s">
        <v>1690</v>
      </c>
      <c r="Q948" s="10"/>
      <c r="R948" s="10"/>
      <c r="S948" s="10"/>
      <c r="T948" s="10"/>
      <c r="U948" s="9">
        <v>6914129995</v>
      </c>
      <c r="V948" s="8"/>
      <c r="W948" s="7">
        <v>1198</v>
      </c>
      <c r="X948" s="4"/>
      <c r="Y948" s="6">
        <v>56</v>
      </c>
      <c r="Z948" s="5">
        <f>IF(Y948&gt;0,Y948-J948,".")</f>
        <v>0</v>
      </c>
      <c r="AA948" s="4">
        <f>IF(J948=0,H948,0)</f>
        <v>0</v>
      </c>
      <c r="AB948" s="4">
        <f>IF(L948=0,H948,0)</f>
        <v>0</v>
      </c>
      <c r="AC948" s="4"/>
      <c r="AD948" s="3"/>
      <c r="AE948" s="2" t="str">
        <f ca="1">IF(AND(N948&gt;1,(N948+$AE$3+O948)&lt;$B$3),$B$3-N948+1111111,".")</f>
        <v>.</v>
      </c>
      <c r="AF948" s="1" t="str">
        <f>IF(A948&gt;1,"Y","N")</f>
        <v>Y</v>
      </c>
      <c r="AG948" s="1" t="str">
        <f>IF(L948&gt;1,"Y","N")</f>
        <v>Y</v>
      </c>
      <c r="AH948" s="1" t="str">
        <f>IF(N948&gt;1,"Y","N")</f>
        <v>Y</v>
      </c>
      <c r="AI948" s="1" t="str">
        <f>IF(O948&gt;1,"Y","N")</f>
        <v>Y</v>
      </c>
      <c r="AJ948" s="1" t="str">
        <f>CONCATENATE(AF948,AG948,D948,AH948,AI948)</f>
        <v>YYx273xYY</v>
      </c>
    </row>
    <row r="949" spans="1:50" s="1" customFormat="1" x14ac:dyDescent="0.25">
      <c r="A949" s="31">
        <v>42917</v>
      </c>
      <c r="B949" s="24"/>
      <c r="C949" s="23" t="s">
        <v>33</v>
      </c>
      <c r="D949" s="22" t="s">
        <v>32</v>
      </c>
      <c r="E949" s="21">
        <v>0.75</v>
      </c>
      <c r="G949" s="20"/>
      <c r="H949" s="19">
        <f>E949/0.0418425</f>
        <v>17.924359204158453</v>
      </c>
      <c r="I949" s="18">
        <f>J949/100*4</f>
        <v>1.56</v>
      </c>
      <c r="J949" s="17">
        <v>39</v>
      </c>
      <c r="K949" s="16">
        <f>IF(J949&gt;1,J949-H949-I949,0)</f>
        <v>19.515640795841549</v>
      </c>
      <c r="L949" s="15">
        <v>42933</v>
      </c>
      <c r="M949" s="14"/>
      <c r="N949" s="29">
        <v>43016</v>
      </c>
      <c r="O949" s="12">
        <v>43016</v>
      </c>
      <c r="P949" s="11" t="s">
        <v>1628</v>
      </c>
      <c r="Q949" s="10" t="s">
        <v>1627</v>
      </c>
      <c r="R949" s="10" t="s">
        <v>1626</v>
      </c>
      <c r="S949" s="10" t="s">
        <v>1625</v>
      </c>
      <c r="T949" s="10"/>
      <c r="U949" s="9">
        <v>6911331394</v>
      </c>
      <c r="V949" s="8"/>
      <c r="W949" s="7">
        <v>1216</v>
      </c>
      <c r="X949" s="4"/>
      <c r="Y949" s="6">
        <v>56</v>
      </c>
      <c r="Z949" s="5">
        <f>IF(Y949&gt;0,Y949-J949,".")</f>
        <v>17</v>
      </c>
      <c r="AA949" s="4">
        <f>IF(J949=0,H949,0)</f>
        <v>0</v>
      </c>
      <c r="AB949" s="4">
        <f>IF(L949=0,H949,0)</f>
        <v>0</v>
      </c>
      <c r="AC949" s="4"/>
      <c r="AD949" s="3"/>
      <c r="AE949" s="2" t="str">
        <f ca="1">IF(AND(N949&gt;1,(N949+$AE$3+O949)&lt;$B$3),$B$3-N949+1111111,".")</f>
        <v>.</v>
      </c>
      <c r="AF949" s="1" t="str">
        <f>IF(A949&gt;1,"Y","N")</f>
        <v>Y</v>
      </c>
      <c r="AG949" s="1" t="str">
        <f>IF(L949&gt;1,"Y","N")</f>
        <v>Y</v>
      </c>
      <c r="AH949" s="1" t="str">
        <f>IF(N949&gt;1,"Y","N")</f>
        <v>Y</v>
      </c>
      <c r="AI949" s="1" t="str">
        <f>IF(O949&gt;1,"Y","N")</f>
        <v>Y</v>
      </c>
      <c r="AJ949" s="1" t="str">
        <f>CONCATENATE(AF949,AG949,D949,AH949,AI949)</f>
        <v>YYx3xYY</v>
      </c>
    </row>
    <row r="950" spans="1:50" s="1" customFormat="1" x14ac:dyDescent="0.25">
      <c r="A950" s="31">
        <v>42596</v>
      </c>
      <c r="B950" s="24"/>
      <c r="C950" s="23" t="s">
        <v>1175</v>
      </c>
      <c r="D950" s="22" t="s">
        <v>1174</v>
      </c>
      <c r="E950" s="21">
        <v>0.52800000000000002</v>
      </c>
      <c r="G950" s="20"/>
      <c r="H950" s="19">
        <f>E950/0.04046</f>
        <v>13.049925852694019</v>
      </c>
      <c r="I950" s="18">
        <f>J950/100*4</f>
        <v>1.56</v>
      </c>
      <c r="J950" s="17">
        <v>39</v>
      </c>
      <c r="K950" s="16">
        <f>IF(J950&gt;1,J950-H950-I950,0)</f>
        <v>24.390074147305985</v>
      </c>
      <c r="L950" s="15">
        <v>42636</v>
      </c>
      <c r="M950" s="14"/>
      <c r="N950" s="29">
        <v>43020</v>
      </c>
      <c r="O950" s="12">
        <v>43026</v>
      </c>
      <c r="P950" s="11" t="s">
        <v>1528</v>
      </c>
      <c r="Q950" s="10" t="s">
        <v>1527</v>
      </c>
      <c r="R950" s="10" t="s">
        <v>1526</v>
      </c>
      <c r="S950" s="10" t="s">
        <v>1525</v>
      </c>
      <c r="T950" s="10"/>
      <c r="U950" s="9">
        <v>6915631095</v>
      </c>
      <c r="V950" s="8"/>
      <c r="W950" s="7">
        <v>1247</v>
      </c>
      <c r="X950" s="4"/>
      <c r="Y950" s="6">
        <v>56</v>
      </c>
      <c r="Z950" s="5">
        <f>IF(Y950&gt;0,Y950-J950,".")</f>
        <v>17</v>
      </c>
      <c r="AA950" s="4">
        <f>IF(J950=0,H950,0)</f>
        <v>0</v>
      </c>
      <c r="AB950" s="4">
        <f>IF(L950=0,H950,0)</f>
        <v>0</v>
      </c>
      <c r="AC950" s="4"/>
      <c r="AD950" s="3"/>
      <c r="AE950" s="2" t="str">
        <f ca="1">IF(AND(N950&gt;1,(N950+$AE$3+O950)&lt;$B$3),$B$3-N950+1111111,".")</f>
        <v>.</v>
      </c>
      <c r="AF950" s="1" t="str">
        <f>IF(A950&gt;1,"Y","N")</f>
        <v>Y</v>
      </c>
      <c r="AG950" s="1" t="str">
        <f>IF(L950&gt;1,"Y","N")</f>
        <v>Y</v>
      </c>
      <c r="AH950" s="1" t="str">
        <f>IF(N950&gt;1,"Y","N")</f>
        <v>Y</v>
      </c>
      <c r="AI950" s="1" t="str">
        <f>IF(O950&gt;1,"Y","N")</f>
        <v>Y</v>
      </c>
      <c r="AJ950" s="1" t="str">
        <f>CONCATENATE(AF950,AG950,D950,AH950,AI950)</f>
        <v>YYx242xYY</v>
      </c>
    </row>
    <row r="951" spans="1:50" s="1" customFormat="1" x14ac:dyDescent="0.25">
      <c r="A951" s="31">
        <v>42917</v>
      </c>
      <c r="B951" s="24"/>
      <c r="C951" s="23" t="s">
        <v>33</v>
      </c>
      <c r="D951" s="22" t="s">
        <v>32</v>
      </c>
      <c r="E951" s="21">
        <v>0.75</v>
      </c>
      <c r="G951" s="20"/>
      <c r="H951" s="19">
        <f>E951/0.0418425</f>
        <v>17.924359204158453</v>
      </c>
      <c r="I951" s="18">
        <f>J951/100*4</f>
        <v>1.56</v>
      </c>
      <c r="J951" s="17">
        <v>39</v>
      </c>
      <c r="K951" s="16">
        <f>IF(J951&gt;1,J951-H951-I951,0)</f>
        <v>19.515640795841549</v>
      </c>
      <c r="L951" s="15">
        <v>42933</v>
      </c>
      <c r="M951" s="14"/>
      <c r="N951" s="29">
        <v>43042</v>
      </c>
      <c r="O951" s="12">
        <v>43044</v>
      </c>
      <c r="P951" s="11" t="s">
        <v>1261</v>
      </c>
      <c r="Q951" s="10" t="s">
        <v>1260</v>
      </c>
      <c r="R951" s="10" t="s">
        <v>1259</v>
      </c>
      <c r="S951" s="10" t="s">
        <v>1258</v>
      </c>
      <c r="T951" s="10"/>
      <c r="U951" s="9">
        <v>6916037637</v>
      </c>
      <c r="V951" s="8"/>
      <c r="W951" s="7">
        <v>1291</v>
      </c>
      <c r="X951" s="4"/>
      <c r="Y951" s="6">
        <v>56</v>
      </c>
      <c r="Z951" s="5">
        <f>IF(Y951&gt;0,Y951-J951,".")</f>
        <v>17</v>
      </c>
      <c r="AA951" s="4">
        <f>IF(J951=0,H951,0)</f>
        <v>0</v>
      </c>
      <c r="AB951" s="4">
        <f>IF(L951=0,H951,0)</f>
        <v>0</v>
      </c>
      <c r="AC951" s="4"/>
      <c r="AD951" s="3"/>
      <c r="AE951" s="2" t="str">
        <f ca="1">IF(AND(N951&gt;1,(N951+$AE$3+O951)&lt;$B$3),$B$3-N951+1111111,".")</f>
        <v>.</v>
      </c>
      <c r="AF951" s="1" t="str">
        <f>IF(A951&gt;1,"Y","N")</f>
        <v>Y</v>
      </c>
      <c r="AG951" s="1" t="str">
        <f>IF(L951&gt;1,"Y","N")</f>
        <v>Y</v>
      </c>
      <c r="AH951" s="1" t="str">
        <f>IF(N951&gt;1,"Y","N")</f>
        <v>Y</v>
      </c>
      <c r="AI951" s="1" t="str">
        <f>IF(O951&gt;1,"Y","N")</f>
        <v>Y</v>
      </c>
      <c r="AJ951" s="1" t="str">
        <f>CONCATENATE(AF951,AG951,D951,AH951,AI951)</f>
        <v>YYx3xYY</v>
      </c>
    </row>
    <row r="952" spans="1:50" s="1" customFormat="1" x14ac:dyDescent="0.25">
      <c r="A952" s="31">
        <v>43035</v>
      </c>
      <c r="B952" s="24" t="s">
        <v>168</v>
      </c>
      <c r="C952" s="23" t="s">
        <v>33</v>
      </c>
      <c r="D952" s="22" t="s">
        <v>32</v>
      </c>
      <c r="E952" s="21">
        <v>0.85</v>
      </c>
      <c r="G952" s="20"/>
      <c r="H952" s="19">
        <f>E952/0.04452</f>
        <v>19.092542677448339</v>
      </c>
      <c r="I952" s="18">
        <f>J952/100*4</f>
        <v>1.56</v>
      </c>
      <c r="J952" s="17">
        <v>39</v>
      </c>
      <c r="K952" s="16">
        <f>IF(J952&gt;1,J952-H952-I952,0)</f>
        <v>18.347457322551662</v>
      </c>
      <c r="L952" s="15">
        <v>43072</v>
      </c>
      <c r="M952" s="14"/>
      <c r="N952" s="29">
        <v>43089</v>
      </c>
      <c r="O952" s="12">
        <v>43089</v>
      </c>
      <c r="P952" s="11" t="s">
        <v>167</v>
      </c>
      <c r="Q952" s="10" t="s">
        <v>166</v>
      </c>
      <c r="R952" s="10" t="s">
        <v>165</v>
      </c>
      <c r="S952" s="10" t="s">
        <v>164</v>
      </c>
      <c r="T952" s="10"/>
      <c r="U952" s="9">
        <v>6919299881</v>
      </c>
      <c r="V952" s="8"/>
      <c r="W952" s="7">
        <v>1486</v>
      </c>
      <c r="X952" s="4"/>
      <c r="Y952" s="6">
        <v>56</v>
      </c>
      <c r="Z952" s="5">
        <f>IF(Y952&gt;0,Y952-J952,".")</f>
        <v>17</v>
      </c>
      <c r="AA952" s="4">
        <f>IF(J952=0,H952,0)</f>
        <v>0</v>
      </c>
      <c r="AB952" s="4">
        <f>IF(L952=0,H952,0)</f>
        <v>0</v>
      </c>
      <c r="AC952" s="4"/>
      <c r="AD952" s="3"/>
      <c r="AE952" s="2" t="str">
        <f ca="1">IF(AND(N952&gt;1,(N952+$AE$3+O952)&lt;$B$3),$B$3-N952+1111111,".")</f>
        <v>.</v>
      </c>
      <c r="AF952" s="1" t="str">
        <f>IF(A952&gt;1,"Y","N")</f>
        <v>Y</v>
      </c>
      <c r="AG952" s="1" t="str">
        <f>IF(L952&gt;1,"Y","N")</f>
        <v>Y</v>
      </c>
      <c r="AH952" s="1" t="str">
        <f>IF(N952&gt;1,"Y","N")</f>
        <v>Y</v>
      </c>
      <c r="AI952" s="1" t="str">
        <f>IF(O952&gt;1,"Y","N")</f>
        <v>Y</v>
      </c>
      <c r="AJ952" s="1" t="str">
        <f>CONCATENATE(AF952,AG952,D952,AH952,AI952)</f>
        <v>YYx3xYY</v>
      </c>
    </row>
    <row r="953" spans="1:50" s="1" customFormat="1" x14ac:dyDescent="0.25">
      <c r="A953" s="31">
        <v>43035</v>
      </c>
      <c r="B953" s="24"/>
      <c r="C953" s="23" t="s">
        <v>33</v>
      </c>
      <c r="D953" s="22" t="s">
        <v>32</v>
      </c>
      <c r="E953" s="21">
        <v>0.85</v>
      </c>
      <c r="G953" s="20"/>
      <c r="H953" s="19">
        <f>E953/0.04452</f>
        <v>19.092542677448339</v>
      </c>
      <c r="I953" s="18">
        <f>J953/100*4</f>
        <v>1.56</v>
      </c>
      <c r="J953" s="17">
        <v>39</v>
      </c>
      <c r="K953" s="16">
        <f>IF(J953&gt;1,J953-H953-I953,0)</f>
        <v>18.347457322551662</v>
      </c>
      <c r="L953" s="15">
        <v>43072</v>
      </c>
      <c r="M953" s="14"/>
      <c r="N953" s="29">
        <v>43091</v>
      </c>
      <c r="O953" s="12">
        <v>43095</v>
      </c>
      <c r="P953" s="11" t="s">
        <v>143</v>
      </c>
      <c r="Q953" s="10" t="s">
        <v>142</v>
      </c>
      <c r="R953" s="10" t="s">
        <v>141</v>
      </c>
      <c r="S953" s="10" t="s">
        <v>140</v>
      </c>
      <c r="T953" s="10"/>
      <c r="U953" s="9">
        <v>6919299881</v>
      </c>
      <c r="V953" s="8"/>
      <c r="W953" s="7">
        <v>1494</v>
      </c>
      <c r="X953" s="4"/>
      <c r="Y953" s="6">
        <v>56</v>
      </c>
      <c r="Z953" s="5">
        <f>IF(Y953&gt;0,Y953-J953,".")</f>
        <v>17</v>
      </c>
      <c r="AA953" s="4">
        <f>IF(J953=0,H953,0)</f>
        <v>0</v>
      </c>
      <c r="AB953" s="4">
        <f>IF(L953=0,H953,0)</f>
        <v>0</v>
      </c>
      <c r="AC953" s="4"/>
      <c r="AD953" s="3"/>
      <c r="AE953" s="2" t="str">
        <f ca="1">IF(AND(N953&gt;1,(N953+$AE$3+O953)&lt;$B$3),$B$3-N953+1111111,".")</f>
        <v>.</v>
      </c>
      <c r="AF953" s="1" t="str">
        <f>IF(A953&gt;1,"Y","N")</f>
        <v>Y</v>
      </c>
      <c r="AG953" s="1" t="str">
        <f>IF(L953&gt;1,"Y","N")</f>
        <v>Y</v>
      </c>
      <c r="AH953" s="1" t="str">
        <f>IF(N953&gt;1,"Y","N")</f>
        <v>Y</v>
      </c>
      <c r="AI953" s="1" t="str">
        <f>IF(O953&gt;1,"Y","N")</f>
        <v>Y</v>
      </c>
      <c r="AJ953" s="1" t="str">
        <f>CONCATENATE(AF953,AG953,D953,AH953,AI953)</f>
        <v>YYx3xYY</v>
      </c>
    </row>
    <row r="954" spans="1:50" s="1" customFormat="1" x14ac:dyDescent="0.25">
      <c r="A954" s="28">
        <v>41017</v>
      </c>
      <c r="B954" s="27" t="s">
        <v>115</v>
      </c>
      <c r="C954" s="23" t="s">
        <v>114</v>
      </c>
      <c r="D954" s="22" t="s">
        <v>113</v>
      </c>
      <c r="E954" s="21">
        <v>0.33</v>
      </c>
      <c r="G954" s="20"/>
      <c r="H954" s="19">
        <f>E954/0.0507596</f>
        <v>6.501233264249521</v>
      </c>
      <c r="I954" s="18">
        <f>J954/100*4</f>
        <v>0.6</v>
      </c>
      <c r="J954" s="17">
        <v>15</v>
      </c>
      <c r="K954" s="16">
        <f>IF(J954&gt;1,J954-H954-I954,0)</f>
        <v>7.8987667357504794</v>
      </c>
      <c r="L954" s="15">
        <v>41037</v>
      </c>
      <c r="M954" s="14"/>
      <c r="N954" s="29">
        <v>43093</v>
      </c>
      <c r="O954" s="12">
        <v>43096</v>
      </c>
      <c r="P954" s="11" t="s">
        <v>106</v>
      </c>
      <c r="Q954" s="10" t="s">
        <v>112</v>
      </c>
      <c r="R954" s="10" t="s">
        <v>111</v>
      </c>
      <c r="S954" s="10" t="s">
        <v>28</v>
      </c>
      <c r="T954" s="10"/>
      <c r="U954" s="9">
        <v>6915956223</v>
      </c>
      <c r="V954" s="8"/>
      <c r="W954" s="7">
        <v>1503</v>
      </c>
      <c r="X954" s="4"/>
      <c r="Y954" s="6">
        <v>56</v>
      </c>
      <c r="Z954" s="5">
        <f>IF(Y954&gt;0,Y954-J954,".")</f>
        <v>41</v>
      </c>
      <c r="AA954" s="4">
        <f>IF(J954=0,H954,0)</f>
        <v>0</v>
      </c>
      <c r="AB954" s="4">
        <f>IF(L954=0,H954,0)</f>
        <v>0</v>
      </c>
      <c r="AC954" s="4"/>
      <c r="AD954" s="3"/>
      <c r="AE954" s="2" t="str">
        <f ca="1">IF(AND(N954&gt;1,(N954+$AE$3+O954)&lt;$B$3),$B$3-N954+1111111,".")</f>
        <v>.</v>
      </c>
      <c r="AF954" s="1" t="str">
        <f>IF(A954&gt;1,"Y","N")</f>
        <v>Y</v>
      </c>
      <c r="AG954" s="1" t="str">
        <f>IF(L954&gt;1,"Y","N")</f>
        <v>Y</v>
      </c>
      <c r="AH954" s="1" t="str">
        <f>IF(N954&gt;1,"Y","N")</f>
        <v>Y</v>
      </c>
      <c r="AI954" s="1" t="str">
        <f>IF(O954&gt;1,"Y","N")</f>
        <v>Y</v>
      </c>
      <c r="AJ954" s="1" t="str">
        <f>CONCATENATE(AF954,AG954,D954,AH954,AI954)</f>
        <v>YYx28xYY</v>
      </c>
    </row>
    <row r="955" spans="1:50" s="1" customFormat="1" x14ac:dyDescent="0.25">
      <c r="A955" s="31">
        <v>43035</v>
      </c>
      <c r="B955" s="24"/>
      <c r="C955" s="23" t="s">
        <v>33</v>
      </c>
      <c r="D955" s="22" t="s">
        <v>32</v>
      </c>
      <c r="E955" s="21">
        <v>0.85</v>
      </c>
      <c r="G955" s="20"/>
      <c r="H955" s="19">
        <f>E955/0.04452</f>
        <v>19.092542677448339</v>
      </c>
      <c r="I955" s="18">
        <f>J955/100*4</f>
        <v>1.56</v>
      </c>
      <c r="J955" s="17">
        <v>39</v>
      </c>
      <c r="K955" s="16">
        <f>IF(J955&gt;1,J955-H955-I955,0)</f>
        <v>18.347457322551662</v>
      </c>
      <c r="L955" s="15">
        <v>43072</v>
      </c>
      <c r="M955" s="14"/>
      <c r="N955" s="29">
        <v>43099</v>
      </c>
      <c r="O955" s="12">
        <v>43101</v>
      </c>
      <c r="P955" s="11" t="s">
        <v>31</v>
      </c>
      <c r="Q955" s="10" t="s">
        <v>30</v>
      </c>
      <c r="R955" s="10" t="s">
        <v>29</v>
      </c>
      <c r="S955" s="10" t="s">
        <v>28</v>
      </c>
      <c r="T955" s="10"/>
      <c r="U955" s="9">
        <v>6919299881</v>
      </c>
      <c r="V955" s="8"/>
      <c r="W955" s="7">
        <v>1511</v>
      </c>
      <c r="X955" s="4"/>
      <c r="Y955" s="6">
        <v>56</v>
      </c>
      <c r="Z955" s="5">
        <f>IF(Y955&gt;0,Y955-J955,".")</f>
        <v>17</v>
      </c>
      <c r="AA955" s="4">
        <f>IF(J955=0,H955,0)</f>
        <v>0</v>
      </c>
      <c r="AB955" s="4">
        <f>IF(L955=0,H955,0)</f>
        <v>0</v>
      </c>
      <c r="AC955" s="4"/>
      <c r="AD955" s="3"/>
      <c r="AE955" s="2" t="str">
        <f ca="1">IF(AND(N955&gt;1,(N955+$AE$3+O955)&lt;$B$3),$B$3-N955+1111111,".")</f>
        <v>.</v>
      </c>
      <c r="AF955" s="1" t="str">
        <f>IF(A955&gt;1,"Y","N")</f>
        <v>Y</v>
      </c>
      <c r="AG955" s="1" t="str">
        <f>IF(L955&gt;1,"Y","N")</f>
        <v>Y</v>
      </c>
      <c r="AH955" s="1" t="str">
        <f>IF(N955&gt;1,"Y","N")</f>
        <v>Y</v>
      </c>
      <c r="AI955" s="1" t="str">
        <f>IF(O955&gt;1,"Y","N")</f>
        <v>Y</v>
      </c>
      <c r="AJ955" s="1" t="str">
        <f>CONCATENATE(AF955,AG955,D955,AH955,AI955)</f>
        <v>YYx3xYY</v>
      </c>
      <c r="AU955"/>
      <c r="AV955"/>
      <c r="AW955"/>
      <c r="AX955"/>
    </row>
    <row r="956" spans="1:50" s="1" customFormat="1" x14ac:dyDescent="0.25">
      <c r="A956" s="31">
        <v>42656</v>
      </c>
      <c r="B956" s="24"/>
      <c r="C956" s="23" t="s">
        <v>33</v>
      </c>
      <c r="D956" s="22" t="s">
        <v>32</v>
      </c>
      <c r="E956" s="21">
        <v>0.67500000000000004</v>
      </c>
      <c r="G956" s="20"/>
      <c r="H956" s="19">
        <f>E956/0.0404</f>
        <v>16.707920792079211</v>
      </c>
      <c r="I956" s="18">
        <f>J956/100*4</f>
        <v>1.56</v>
      </c>
      <c r="J956" s="17">
        <v>39</v>
      </c>
      <c r="K956" s="16">
        <f>IF(J956&gt;1,J956-H956-I956,0)</f>
        <v>20.732079207920791</v>
      </c>
      <c r="L956" s="15">
        <v>42680</v>
      </c>
      <c r="M956" s="14"/>
      <c r="N956" s="29">
        <v>42738</v>
      </c>
      <c r="O956" s="12">
        <v>42738</v>
      </c>
      <c r="P956" s="11" t="s">
        <v>6939</v>
      </c>
      <c r="Q956" s="10" t="s">
        <v>6943</v>
      </c>
      <c r="R956" s="10" t="s">
        <v>6942</v>
      </c>
      <c r="S956" s="10" t="s">
        <v>6941</v>
      </c>
      <c r="T956" s="10"/>
      <c r="U956" s="9">
        <v>6665324353</v>
      </c>
      <c r="V956" s="8" t="s">
        <v>6940</v>
      </c>
      <c r="W956" s="7">
        <v>25</v>
      </c>
      <c r="X956" s="4"/>
      <c r="Y956" s="6">
        <v>57</v>
      </c>
      <c r="Z956" s="5">
        <f>IF(Y956&gt;0,Y956-J956,".")</f>
        <v>18</v>
      </c>
      <c r="AA956" s="4">
        <f>IF(J956=0,H956,0)</f>
        <v>0</v>
      </c>
      <c r="AB956" s="4">
        <f>IF(L956=0,H956,0)</f>
        <v>0</v>
      </c>
      <c r="AC956" s="4"/>
      <c r="AD956" s="3"/>
      <c r="AE956" s="2" t="str">
        <f ca="1">IF(AND(N956&gt;1,(N956+$AE$3+O956)&lt;$B$3),$B$3-N956+1111111,".")</f>
        <v>.</v>
      </c>
      <c r="AF956" s="1" t="str">
        <f>IF(A956&gt;1,"Y","N")</f>
        <v>Y</v>
      </c>
      <c r="AG956" s="1" t="str">
        <f>IF(L956&gt;1,"Y","N")</f>
        <v>Y</v>
      </c>
      <c r="AH956" s="1" t="str">
        <f>IF(N956&gt;1,"Y","N")</f>
        <v>Y</v>
      </c>
      <c r="AI956" s="1" t="str">
        <f>IF(O956&gt;1,"Y","N")</f>
        <v>Y</v>
      </c>
      <c r="AJ956" s="1" t="str">
        <f>CONCATENATE(AF956,AG956,D956,AH956,AI956)</f>
        <v>YYx3xYY</v>
      </c>
    </row>
    <row r="957" spans="1:50" s="1" customFormat="1" x14ac:dyDescent="0.25">
      <c r="A957" s="31">
        <v>42250</v>
      </c>
      <c r="B957" s="27"/>
      <c r="C957" s="23" t="s">
        <v>4889</v>
      </c>
      <c r="D957" s="22" t="s">
        <v>704</v>
      </c>
      <c r="E957" s="21">
        <v>0.53700000000000003</v>
      </c>
      <c r="G957" s="20"/>
      <c r="H957" s="19">
        <f>E957/0.04165</f>
        <v>12.893157262905163</v>
      </c>
      <c r="I957" s="32">
        <f>J957/100*4</f>
        <v>1.56</v>
      </c>
      <c r="J957" s="17">
        <v>39</v>
      </c>
      <c r="K957" s="16">
        <f>IF(J957&gt;1,J957-H957-I957,0)</f>
        <v>24.546842737094838</v>
      </c>
      <c r="L957" s="15">
        <v>42288</v>
      </c>
      <c r="M957" s="14"/>
      <c r="N957" s="29">
        <v>42825</v>
      </c>
      <c r="O957" s="12">
        <v>42827</v>
      </c>
      <c r="P957" s="11" t="s">
        <v>4888</v>
      </c>
      <c r="Q957" s="10" t="s">
        <v>4891</v>
      </c>
      <c r="R957" s="10" t="s">
        <v>4890</v>
      </c>
      <c r="S957" s="10" t="s">
        <v>4419</v>
      </c>
      <c r="T957" s="10"/>
      <c r="U957" s="9">
        <v>6770090029</v>
      </c>
      <c r="V957" s="8"/>
      <c r="W957" s="7">
        <v>518</v>
      </c>
      <c r="X957" s="4"/>
      <c r="Y957" s="6">
        <v>57</v>
      </c>
      <c r="Z957" s="5">
        <f>IF(Y957&gt;0,Y957-J957,".")</f>
        <v>18</v>
      </c>
      <c r="AA957" s="4">
        <f>IF(J957=0,H957,0)</f>
        <v>0</v>
      </c>
      <c r="AB957" s="4">
        <f>IF(L957=0,H957,0)</f>
        <v>0</v>
      </c>
      <c r="AC957" s="4"/>
      <c r="AD957" s="3"/>
      <c r="AE957" s="2" t="str">
        <f ca="1">IF(AND(N957&gt;1,(N957+$AE$3+O957)&lt;$B$3),$B$3-N957+1111111,".")</f>
        <v>.</v>
      </c>
      <c r="AF957" s="1" t="str">
        <f>IF(A957&gt;1,"Y","N")</f>
        <v>Y</v>
      </c>
      <c r="AG957" s="1" t="str">
        <f>IF(L957&gt;1,"Y","N")</f>
        <v>Y</v>
      </c>
      <c r="AH957" s="1" t="str">
        <f>IF(N957&gt;1,"Y","N")</f>
        <v>Y</v>
      </c>
      <c r="AI957" s="1" t="str">
        <f>IF(O957&gt;1,"Y","N")</f>
        <v>Y</v>
      </c>
      <c r="AJ957" s="1" t="str">
        <f>CONCATENATE(AF957,AG957,D957,AH957,AI957)</f>
        <v>YYx523xYY</v>
      </c>
    </row>
    <row r="958" spans="1:50" s="1" customFormat="1" x14ac:dyDescent="0.25">
      <c r="A958" s="31">
        <v>42751</v>
      </c>
      <c r="B958" t="s">
        <v>4775</v>
      </c>
      <c r="C958" s="23" t="s">
        <v>33</v>
      </c>
      <c r="D958" s="22" t="s">
        <v>32</v>
      </c>
      <c r="E958" s="21">
        <v>0.69</v>
      </c>
      <c r="G958" s="20"/>
      <c r="H958" s="19">
        <f>E958/0.03821</f>
        <v>18.058099973828838</v>
      </c>
      <c r="I958" s="18">
        <f>J958/100*4</f>
        <v>1.56</v>
      </c>
      <c r="J958" s="17">
        <v>39</v>
      </c>
      <c r="K958" s="16">
        <f>IF(J958&gt;1,J958-H958-I958,0)</f>
        <v>19.381900026171163</v>
      </c>
      <c r="L958" s="15">
        <v>42768</v>
      </c>
      <c r="M958" s="14"/>
      <c r="N958" s="29">
        <v>42830</v>
      </c>
      <c r="O958" s="12">
        <v>42830</v>
      </c>
      <c r="P958" s="11" t="s">
        <v>4770</v>
      </c>
      <c r="Q958" s="10" t="s">
        <v>4774</v>
      </c>
      <c r="R958" s="10" t="s">
        <v>4773</v>
      </c>
      <c r="S958" s="10" t="s">
        <v>4772</v>
      </c>
      <c r="T958" s="10" t="s">
        <v>4771</v>
      </c>
      <c r="U958" s="9">
        <v>6771344870</v>
      </c>
      <c r="V958" s="8"/>
      <c r="W958" s="7">
        <v>538</v>
      </c>
      <c r="X958" s="4"/>
      <c r="Y958" s="6">
        <v>57</v>
      </c>
      <c r="Z958" s="5">
        <f>IF(Y958&gt;0,Y958-J958,".")</f>
        <v>18</v>
      </c>
      <c r="AA958" s="4">
        <f>IF(J958=0,H958,0)</f>
        <v>0</v>
      </c>
      <c r="AB958" s="4">
        <f>IF(L958=0,H958,0)</f>
        <v>0</v>
      </c>
      <c r="AC958" s="4"/>
      <c r="AD958" s="3"/>
      <c r="AE958" s="2" t="str">
        <f ca="1">IF(AND(N958&gt;1,(N958+$AE$3+O958)&lt;$B$3),$B$3-N958+1111111,".")</f>
        <v>.</v>
      </c>
      <c r="AF958" s="1" t="str">
        <f>IF(A958&gt;1,"Y","N")</f>
        <v>Y</v>
      </c>
      <c r="AG958" s="1" t="str">
        <f>IF(L958&gt;1,"Y","N")</f>
        <v>Y</v>
      </c>
      <c r="AH958" s="1" t="str">
        <f>IF(N958&gt;1,"Y","N")</f>
        <v>Y</v>
      </c>
      <c r="AI958" s="1" t="str">
        <f>IF(O958&gt;1,"Y","N")</f>
        <v>Y</v>
      </c>
      <c r="AJ958" s="1" t="str">
        <f>CONCATENATE(AF958,AG958,D958,AH958,AI958)</f>
        <v>YYx3xYY</v>
      </c>
    </row>
    <row r="959" spans="1:50" s="1" customFormat="1" x14ac:dyDescent="0.25">
      <c r="A959" s="31">
        <v>42582</v>
      </c>
      <c r="B959" s="24"/>
      <c r="C959" s="23" t="s">
        <v>4409</v>
      </c>
      <c r="D959" s="22" t="s">
        <v>4408</v>
      </c>
      <c r="E959" s="21">
        <v>0.43</v>
      </c>
      <c r="G959" s="20"/>
      <c r="H959" s="19">
        <f>E959/0.04105</f>
        <v>10.475030450669914</v>
      </c>
      <c r="I959" s="18">
        <f>J959/100*4</f>
        <v>1.52</v>
      </c>
      <c r="J959" s="17">
        <v>38</v>
      </c>
      <c r="K959" s="16">
        <f>IF(J959&gt;1,J959-H959-I959,0)</f>
        <v>26.004969549330088</v>
      </c>
      <c r="L959" s="15">
        <v>42602</v>
      </c>
      <c r="M959" s="14"/>
      <c r="N959" s="29">
        <v>42847</v>
      </c>
      <c r="O959" s="12">
        <v>42848</v>
      </c>
      <c r="P959" s="11" t="s">
        <v>4407</v>
      </c>
      <c r="Q959" s="10" t="s">
        <v>4406</v>
      </c>
      <c r="R959" s="10" t="s">
        <v>4405</v>
      </c>
      <c r="S959" s="10" t="s">
        <v>297</v>
      </c>
      <c r="T959" s="10"/>
      <c r="U959" s="9" t="s">
        <v>4404</v>
      </c>
      <c r="V959" s="8"/>
      <c r="W959" s="7">
        <v>625</v>
      </c>
      <c r="X959" s="4"/>
      <c r="Y959" s="6">
        <v>57</v>
      </c>
      <c r="Z959" s="5">
        <f>IF(Y959&gt;0,Y959-J959,".")</f>
        <v>19</v>
      </c>
      <c r="AA959" s="4">
        <f>IF(J959=0,H959,0)</f>
        <v>0</v>
      </c>
      <c r="AB959" s="4">
        <f>IF(L959=0,H959,0)</f>
        <v>0</v>
      </c>
      <c r="AC959" s="4"/>
      <c r="AD959" s="3"/>
      <c r="AE959" s="2" t="str">
        <f ca="1">IF(AND(N959&gt;1,(N959+$AE$3+O959)&lt;$B$3),$B$3-N959+1111111,".")</f>
        <v>.</v>
      </c>
      <c r="AF959" s="1" t="str">
        <f>IF(A959&gt;1,"Y","N")</f>
        <v>Y</v>
      </c>
      <c r="AG959" s="1" t="str">
        <f>IF(L959&gt;1,"Y","N")</f>
        <v>Y</v>
      </c>
      <c r="AH959" s="1" t="str">
        <f>IF(N959&gt;1,"Y","N")</f>
        <v>Y</v>
      </c>
      <c r="AI959" s="1" t="str">
        <f>IF(O959&gt;1,"Y","N")</f>
        <v>Y</v>
      </c>
      <c r="AJ959" s="1" t="str">
        <f>CONCATENATE(AF959,AG959,D959,AH959,AI959)</f>
        <v>YYx145xYY</v>
      </c>
    </row>
    <row r="960" spans="1:50" s="1" customFormat="1" x14ac:dyDescent="0.25">
      <c r="A960" s="31">
        <v>42751</v>
      </c>
      <c r="B960" s="24"/>
      <c r="C960" s="23" t="s">
        <v>33</v>
      </c>
      <c r="D960" s="22" t="s">
        <v>32</v>
      </c>
      <c r="E960" s="21">
        <v>0.69</v>
      </c>
      <c r="G960" s="20"/>
      <c r="H960" s="19">
        <f>E960/0.03821</f>
        <v>18.058099973828838</v>
      </c>
      <c r="I960" s="18">
        <f>J960/100*4</f>
        <v>1.56</v>
      </c>
      <c r="J960" s="17">
        <v>39</v>
      </c>
      <c r="K960" s="16">
        <f>IF(J960&gt;1,J960-H960-I960,0)</f>
        <v>19.381900026171163</v>
      </c>
      <c r="L960" s="15">
        <v>42768</v>
      </c>
      <c r="M960" s="14"/>
      <c r="N960" s="29">
        <v>42852</v>
      </c>
      <c r="O960" s="38">
        <v>42859</v>
      </c>
      <c r="P960" s="37" t="s">
        <v>4278</v>
      </c>
      <c r="Q960" s="10" t="s">
        <v>4282</v>
      </c>
      <c r="R960" s="10" t="s">
        <v>4281</v>
      </c>
      <c r="S960" s="10" t="s">
        <v>4280</v>
      </c>
      <c r="T960" s="10"/>
      <c r="U960" s="9">
        <v>6794827011</v>
      </c>
      <c r="V960" s="8" t="s">
        <v>4279</v>
      </c>
      <c r="W960" s="7">
        <v>677</v>
      </c>
      <c r="X960" s="4"/>
      <c r="Y960" s="6">
        <v>57</v>
      </c>
      <c r="Z960" s="5">
        <f>IF(Y960&gt;0,Y960-J960,".")</f>
        <v>18</v>
      </c>
      <c r="AA960" s="4">
        <f>IF(J960=0,H960,0)</f>
        <v>0</v>
      </c>
      <c r="AB960" s="4">
        <f>IF(L960=0,H960,0)</f>
        <v>0</v>
      </c>
      <c r="AC960" s="4"/>
      <c r="AD960" s="3"/>
      <c r="AE960" s="2" t="str">
        <f ca="1">IF(AND(N960&gt;1,(N960+$AE$3+O960)&lt;$B$3),$B$3-N960+1111111,".")</f>
        <v>.</v>
      </c>
      <c r="AF960" s="1" t="str">
        <f>IF(A960&gt;1,"Y","N")</f>
        <v>Y</v>
      </c>
      <c r="AG960" s="1" t="str">
        <f>IF(L960&gt;1,"Y","N")</f>
        <v>Y</v>
      </c>
      <c r="AH960" s="1" t="str">
        <f>IF(N960&gt;1,"Y","N")</f>
        <v>Y</v>
      </c>
      <c r="AI960" s="1" t="str">
        <f>IF(O960&gt;1,"Y","N")</f>
        <v>Y</v>
      </c>
      <c r="AJ960" s="1" t="str">
        <f>CONCATENATE(AF960,AG960,D960,AH960,AI960)</f>
        <v>YYx3xYY</v>
      </c>
    </row>
    <row r="961" spans="1:36" s="1" customFormat="1" x14ac:dyDescent="0.25">
      <c r="A961" s="31">
        <v>42751</v>
      </c>
      <c r="B961" s="24"/>
      <c r="C961" s="23" t="s">
        <v>33</v>
      </c>
      <c r="D961" s="22" t="s">
        <v>32</v>
      </c>
      <c r="E961" s="21">
        <v>0.69</v>
      </c>
      <c r="G961" s="20"/>
      <c r="H961" s="19">
        <f>E961/0.03821</f>
        <v>18.058099973828838</v>
      </c>
      <c r="I961" s="18">
        <f>J961/100*4</f>
        <v>1.56</v>
      </c>
      <c r="J961" s="17">
        <v>39</v>
      </c>
      <c r="K961" s="16">
        <f>IF(J961&gt;1,J961-H961-I961,0)</f>
        <v>19.381900026171163</v>
      </c>
      <c r="L961" s="15">
        <v>42768</v>
      </c>
      <c r="M961" s="14"/>
      <c r="N961" s="29">
        <v>42879</v>
      </c>
      <c r="O961" s="12">
        <v>42879</v>
      </c>
      <c r="P961" s="11" t="s">
        <v>3732</v>
      </c>
      <c r="Q961" s="10" t="s">
        <v>3734</v>
      </c>
      <c r="R961" s="10" t="s">
        <v>3733</v>
      </c>
      <c r="S961" s="10" t="s">
        <v>465</v>
      </c>
      <c r="T961" s="10"/>
      <c r="U961" s="9">
        <v>6828165993</v>
      </c>
      <c r="V961" s="8"/>
      <c r="W961" s="7">
        <v>767</v>
      </c>
      <c r="X961" s="4"/>
      <c r="Y961" s="6">
        <v>57</v>
      </c>
      <c r="Z961" s="5">
        <f>IF(Y961&gt;0,Y961-J961,".")</f>
        <v>18</v>
      </c>
      <c r="AA961" s="4">
        <f>IF(J961=0,H961,0)</f>
        <v>0</v>
      </c>
      <c r="AB961" s="4">
        <f>IF(L961=0,H961,0)</f>
        <v>0</v>
      </c>
      <c r="AC961" s="4"/>
      <c r="AD961" s="3"/>
      <c r="AE961" s="2" t="str">
        <f ca="1">IF(AND(N961&gt;1,(N961+$AE$3+O961)&lt;$B$3),$B$3-N961+1111111,".")</f>
        <v>.</v>
      </c>
      <c r="AF961" s="1" t="str">
        <f>IF(A961&gt;1,"Y","N")</f>
        <v>Y</v>
      </c>
      <c r="AG961" s="1" t="str">
        <f>IF(L961&gt;1,"Y","N")</f>
        <v>Y</v>
      </c>
      <c r="AH961" s="1" t="str">
        <f>IF(N961&gt;1,"Y","N")</f>
        <v>Y</v>
      </c>
      <c r="AI961" s="1" t="str">
        <f>IF(O961&gt;1,"Y","N")</f>
        <v>Y</v>
      </c>
      <c r="AJ961" s="1" t="str">
        <f>CONCATENATE(AF961,AG961,D961,AH961,AI961)</f>
        <v>YYx3xYY</v>
      </c>
    </row>
    <row r="962" spans="1:36" s="1" customFormat="1" ht="12.75" x14ac:dyDescent="0.2">
      <c r="A962" s="46">
        <v>42634</v>
      </c>
      <c r="B962" s="24"/>
      <c r="C962" s="23" t="s">
        <v>3368</v>
      </c>
      <c r="D962" s="22" t="s">
        <v>3367</v>
      </c>
      <c r="E962" s="21">
        <v>0.39900000000000002</v>
      </c>
      <c r="G962" s="20"/>
      <c r="H962" s="19">
        <f>E962/0.04043</f>
        <v>9.86890922582241</v>
      </c>
      <c r="I962" s="32">
        <f>J962/100*4</f>
        <v>1.56</v>
      </c>
      <c r="J962" s="17">
        <v>39</v>
      </c>
      <c r="K962" s="16">
        <f>IF(J962&gt;1,J962-H962-I962,0)</f>
        <v>27.571090774177591</v>
      </c>
      <c r="L962" s="15">
        <v>42658</v>
      </c>
      <c r="M962" s="14"/>
      <c r="N962" s="29">
        <v>42901</v>
      </c>
      <c r="O962" s="35">
        <v>42901</v>
      </c>
      <c r="P962" s="11" t="s">
        <v>3366</v>
      </c>
      <c r="Q962" s="10" t="s">
        <v>3371</v>
      </c>
      <c r="R962" s="10" t="s">
        <v>3370</v>
      </c>
      <c r="S962" s="34" t="s">
        <v>3369</v>
      </c>
      <c r="T962" s="7"/>
      <c r="U962" s="33">
        <v>6851429866</v>
      </c>
      <c r="V962" s="8"/>
      <c r="W962" s="7">
        <v>846</v>
      </c>
      <c r="X962" s="4"/>
      <c r="Y962" s="6">
        <v>57</v>
      </c>
      <c r="Z962" s="5">
        <f>IF(Y962&gt;0,Y962-J962,".")</f>
        <v>18</v>
      </c>
      <c r="AA962" s="4">
        <f>IF(J962=0,H962,0)</f>
        <v>0</v>
      </c>
      <c r="AB962" s="4">
        <f>IF(L962=0,H962,0)</f>
        <v>0</v>
      </c>
      <c r="AC962" s="4"/>
      <c r="AD962" s="3"/>
      <c r="AE962" s="2" t="str">
        <f ca="1">IF(AND(N962&gt;1,(N962+$AE$3+O962)&lt;$B$3),$B$3-N962+1111111,".")</f>
        <v>.</v>
      </c>
      <c r="AF962" s="1" t="str">
        <f>IF(A962&gt;1,"Y","N")</f>
        <v>Y</v>
      </c>
      <c r="AG962" s="1" t="str">
        <f>IF(L962&gt;1,"Y","N")</f>
        <v>Y</v>
      </c>
      <c r="AH962" s="1" t="str">
        <f>IF(N962&gt;1,"Y","N")</f>
        <v>Y</v>
      </c>
      <c r="AI962" s="1" t="str">
        <f>IF(O962&gt;1,"Y","N")</f>
        <v>Y</v>
      </c>
      <c r="AJ962" s="1" t="str">
        <f>CONCATENATE(AF962,AG962,D962,AH962,AI962)</f>
        <v>YYxksxYY</v>
      </c>
    </row>
    <row r="963" spans="1:36" s="1" customFormat="1" x14ac:dyDescent="0.25">
      <c r="A963" s="31">
        <v>42206</v>
      </c>
      <c r="B963" s="24"/>
      <c r="C963" s="23" t="s">
        <v>81</v>
      </c>
      <c r="D963" s="22" t="s">
        <v>80</v>
      </c>
      <c r="E963" s="21">
        <v>0.48599999999999999</v>
      </c>
      <c r="G963" s="20"/>
      <c r="H963" s="19">
        <f>E963/0.04021</f>
        <v>12.086545635414074</v>
      </c>
      <c r="I963" s="32">
        <f>J963/100*4</f>
        <v>1.56</v>
      </c>
      <c r="J963" s="17">
        <v>39</v>
      </c>
      <c r="K963" s="16">
        <f>IF(J963&gt;1,J963-H963-I963,0)</f>
        <v>25.353454364585925</v>
      </c>
      <c r="L963" s="15">
        <v>42224</v>
      </c>
      <c r="M963" s="14"/>
      <c r="N963" s="29">
        <v>42953</v>
      </c>
      <c r="O963" s="12">
        <v>42953</v>
      </c>
      <c r="P963" s="11" t="s">
        <v>2607</v>
      </c>
      <c r="Q963" s="10" t="s">
        <v>2610</v>
      </c>
      <c r="R963" s="10" t="s">
        <v>2609</v>
      </c>
      <c r="S963" s="10" t="s">
        <v>2608</v>
      </c>
      <c r="T963" s="10"/>
      <c r="U963" s="9">
        <v>6910130470</v>
      </c>
      <c r="V963" s="8"/>
      <c r="W963" s="7">
        <v>1009</v>
      </c>
      <c r="X963" s="4"/>
      <c r="Y963" s="6">
        <v>57</v>
      </c>
      <c r="Z963" s="5">
        <f>IF(Y963&gt;0,Y963-J963,".")</f>
        <v>18</v>
      </c>
      <c r="AA963" s="4">
        <f>IF(J963=0,H963,0)</f>
        <v>0</v>
      </c>
      <c r="AB963" s="4">
        <f>IF(L963=0,H963,0)</f>
        <v>0</v>
      </c>
      <c r="AC963" s="4"/>
      <c r="AD963" s="3"/>
      <c r="AE963" s="2" t="str">
        <f ca="1">IF(AND(N963&gt;1,(N963+$AE$3+O963)&lt;$B$3),$B$3-N963+1111111,".")</f>
        <v>.</v>
      </c>
      <c r="AF963" s="1" t="str">
        <f>IF(A963&gt;1,"Y","N")</f>
        <v>Y</v>
      </c>
      <c r="AG963" s="1" t="str">
        <f>IF(L963&gt;1,"Y","N")</f>
        <v>Y</v>
      </c>
      <c r="AH963" s="1" t="str">
        <f>IF(N963&gt;1,"Y","N")</f>
        <v>Y</v>
      </c>
      <c r="AI963" s="1" t="str">
        <f>IF(O963&gt;1,"Y","N")</f>
        <v>Y</v>
      </c>
      <c r="AJ963" s="1" t="str">
        <f>CONCATENATE(AF963,AG963,D963,AH963,AI963)</f>
        <v>YYx239xYY</v>
      </c>
    </row>
    <row r="964" spans="1:36" s="1" customFormat="1" x14ac:dyDescent="0.25">
      <c r="A964" s="28">
        <v>41719</v>
      </c>
      <c r="B964" s="27" t="s">
        <v>2024</v>
      </c>
      <c r="C964" s="23" t="s">
        <v>2023</v>
      </c>
      <c r="D964" s="22" t="s">
        <v>2022</v>
      </c>
      <c r="E964" s="21">
        <v>0.29899999999999999</v>
      </c>
      <c r="G964" s="20"/>
      <c r="H964" s="19">
        <f>E964/0.04814</f>
        <v>6.2110511009555456</v>
      </c>
      <c r="I964" s="18">
        <f>J964/100*4</f>
        <v>0.84</v>
      </c>
      <c r="J964" s="17">
        <v>21</v>
      </c>
      <c r="K964" s="16">
        <f>IF(J964&gt;1,J964-H964-I964,0)</f>
        <v>13.948948899044455</v>
      </c>
      <c r="L964" s="15">
        <v>41738</v>
      </c>
      <c r="M964" s="14"/>
      <c r="N964" s="29">
        <v>42975</v>
      </c>
      <c r="O964" s="12">
        <v>42975</v>
      </c>
      <c r="P964" s="11" t="s">
        <v>2280</v>
      </c>
      <c r="Q964" s="10" t="s">
        <v>2283</v>
      </c>
      <c r="R964" s="10" t="s">
        <v>2282</v>
      </c>
      <c r="S964" s="10" t="s">
        <v>2281</v>
      </c>
      <c r="T964" s="10"/>
      <c r="U964" s="9">
        <v>6905279531</v>
      </c>
      <c r="V964" s="8"/>
      <c r="W964" s="7">
        <v>1088</v>
      </c>
      <c r="X964" s="4"/>
      <c r="Y964" s="6">
        <v>57</v>
      </c>
      <c r="Z964" s="5">
        <f>IF(Y964&gt;0,Y964-J964,".")</f>
        <v>36</v>
      </c>
      <c r="AA964" s="4">
        <f>IF(J964=0,H964,0)</f>
        <v>0</v>
      </c>
      <c r="AB964" s="4">
        <f>IF(L964=0,H964,0)</f>
        <v>0</v>
      </c>
      <c r="AC964" s="4"/>
      <c r="AD964" s="3"/>
      <c r="AE964" s="2" t="str">
        <f ca="1">IF(AND(N964&gt;1,(N964+$AE$3+O964)&lt;$B$3),$B$3-N964+1111111,".")</f>
        <v>.</v>
      </c>
      <c r="AF964" s="1" t="str">
        <f>IF(A964&gt;1,"Y","N")</f>
        <v>Y</v>
      </c>
      <c r="AG964" s="1" t="str">
        <f>IF(L964&gt;1,"Y","N")</f>
        <v>Y</v>
      </c>
      <c r="AH964" s="1" t="str">
        <f>IF(N964&gt;1,"Y","N")</f>
        <v>Y</v>
      </c>
      <c r="AI964" s="1" t="str">
        <f>IF(O964&gt;1,"Y","N")</f>
        <v>Y</v>
      </c>
      <c r="AJ964" s="1" t="str">
        <f>CONCATENATE(AF964,AG964,D964,AH964,AI964)</f>
        <v>YYx526xYY</v>
      </c>
    </row>
    <row r="965" spans="1:36" s="1" customFormat="1" x14ac:dyDescent="0.25">
      <c r="A965" s="28">
        <v>41364</v>
      </c>
      <c r="B965" s="27" t="s">
        <v>1208</v>
      </c>
      <c r="C965" s="23" t="s">
        <v>1207</v>
      </c>
      <c r="D965" s="22" t="s">
        <v>1206</v>
      </c>
      <c r="E965" s="21">
        <v>0.53900000000000003</v>
      </c>
      <c r="G965" s="20"/>
      <c r="H965" s="19">
        <f>E965/0.0478</f>
        <v>11.276150627615063</v>
      </c>
      <c r="I965" s="18">
        <f>J965/100*4</f>
        <v>1.56</v>
      </c>
      <c r="J965" s="17">
        <v>39</v>
      </c>
      <c r="K965" s="16">
        <f>IF(J965&gt;1,J965-H965-I965,0)</f>
        <v>26.163849372384938</v>
      </c>
      <c r="L965" s="15">
        <v>41386</v>
      </c>
      <c r="M965" s="14"/>
      <c r="N965" s="29">
        <v>43046</v>
      </c>
      <c r="O965" s="12">
        <v>43046</v>
      </c>
      <c r="P965" s="11" t="s">
        <v>1199</v>
      </c>
      <c r="Q965" s="10" t="s">
        <v>1205</v>
      </c>
      <c r="R965" s="10" t="s">
        <v>1204</v>
      </c>
      <c r="S965" s="10" t="s">
        <v>1203</v>
      </c>
      <c r="T965" s="10"/>
      <c r="U965" s="9">
        <v>6915899797</v>
      </c>
      <c r="V965" s="8"/>
      <c r="W965" s="7">
        <v>1304</v>
      </c>
      <c r="X965" s="4"/>
      <c r="Y965" s="6">
        <v>57</v>
      </c>
      <c r="Z965" s="5">
        <f>IF(Y965&gt;0,Y965-J965,".")</f>
        <v>18</v>
      </c>
      <c r="AA965" s="4">
        <f>IF(J965=0,H965,0)</f>
        <v>0</v>
      </c>
      <c r="AB965" s="4">
        <f>IF(L965=0,H965,0)</f>
        <v>0</v>
      </c>
      <c r="AC965" s="4"/>
      <c r="AD965" s="3"/>
      <c r="AE965" s="2" t="str">
        <f ca="1">IF(AND(N965&gt;1,(N965+$AE$3+O965)&lt;$B$3),$B$3-N965+1111111,".")</f>
        <v>.</v>
      </c>
      <c r="AF965" s="1" t="str">
        <f>IF(A965&gt;1,"Y","N")</f>
        <v>Y</v>
      </c>
      <c r="AG965" s="1" t="str">
        <f>IF(L965&gt;1,"Y","N")</f>
        <v>Y</v>
      </c>
      <c r="AH965" s="1" t="str">
        <f>IF(N965&gt;1,"Y","N")</f>
        <v>Y</v>
      </c>
      <c r="AI965" s="1" t="str">
        <f>IF(O965&gt;1,"Y","N")</f>
        <v>Y</v>
      </c>
      <c r="AJ965" s="1" t="str">
        <f>CONCATENATE(AF965,AG965,D965,AH965,AI965)</f>
        <v>YYx203xYY</v>
      </c>
    </row>
    <row r="966" spans="1:36" s="1" customFormat="1" x14ac:dyDescent="0.25">
      <c r="A966" s="31">
        <v>42363</v>
      </c>
      <c r="B966" s="24"/>
      <c r="C966" s="23" t="s">
        <v>1164</v>
      </c>
      <c r="D966" s="22" t="s">
        <v>1163</v>
      </c>
      <c r="E966" s="21">
        <v>0.189</v>
      </c>
      <c r="G966" s="20"/>
      <c r="H966" s="19">
        <f>E966/0.04032</f>
        <v>4.6875</v>
      </c>
      <c r="I966" s="32">
        <f>J966/100*4</f>
        <v>0.84</v>
      </c>
      <c r="J966" s="17">
        <v>21</v>
      </c>
      <c r="K966" s="16">
        <f>IF(J966&gt;1,J966-H966-I966,0)</f>
        <v>15.4725</v>
      </c>
      <c r="L966" s="15">
        <v>42392</v>
      </c>
      <c r="M966" s="14"/>
      <c r="N966" s="29">
        <v>43048</v>
      </c>
      <c r="O966" s="12">
        <v>43048</v>
      </c>
      <c r="P966" s="11" t="s">
        <v>1162</v>
      </c>
      <c r="Q966" s="10" t="s">
        <v>1167</v>
      </c>
      <c r="R966" s="10" t="s">
        <v>1166</v>
      </c>
      <c r="S966" s="10" t="s">
        <v>1165</v>
      </c>
      <c r="T966" s="10"/>
      <c r="U966" s="9">
        <v>6910485724</v>
      </c>
      <c r="V966" s="8"/>
      <c r="W966" s="7">
        <v>1312</v>
      </c>
      <c r="X966" s="4"/>
      <c r="Y966" s="6">
        <v>57</v>
      </c>
      <c r="Z966" s="5">
        <f>IF(Y966&gt;0,Y966-J966,".")</f>
        <v>36</v>
      </c>
      <c r="AA966" s="4">
        <f>IF(J966=0,H966,0)</f>
        <v>0</v>
      </c>
      <c r="AB966" s="4">
        <f>IF(L966=0,H966,0)</f>
        <v>0</v>
      </c>
      <c r="AC966" s="4"/>
      <c r="AD966" s="3"/>
      <c r="AE966" s="2" t="str">
        <f ca="1">IF(AND(N966&gt;1,(N966+$AE$3+O966)&lt;$B$3),$B$3-N966+1111111,".")</f>
        <v>.</v>
      </c>
      <c r="AF966" s="1" t="str">
        <f>IF(A966&gt;1,"Y","N")</f>
        <v>Y</v>
      </c>
      <c r="AG966" s="1" t="str">
        <f>IF(L966&gt;1,"Y","N")</f>
        <v>Y</v>
      </c>
      <c r="AH966" s="1" t="str">
        <f>IF(N966&gt;1,"Y","N")</f>
        <v>Y</v>
      </c>
      <c r="AI966" s="1" t="str">
        <f>IF(O966&gt;1,"Y","N")</f>
        <v>Y</v>
      </c>
      <c r="AJ966" s="1" t="str">
        <f>CONCATENATE(AF966,AG966,D966,AH966,AI966)</f>
        <v>YYx399xYY</v>
      </c>
    </row>
    <row r="967" spans="1:36" s="1" customFormat="1" x14ac:dyDescent="0.25">
      <c r="A967" s="31">
        <v>42182</v>
      </c>
      <c r="B967" s="24"/>
      <c r="C967" s="23" t="s">
        <v>880</v>
      </c>
      <c r="D967" s="22" t="s">
        <v>879</v>
      </c>
      <c r="E967" s="21">
        <v>0.12</v>
      </c>
      <c r="G967" s="20"/>
      <c r="H967" s="19">
        <f>E967/0.0411</f>
        <v>2.9197080291970803</v>
      </c>
      <c r="I967" s="32">
        <f>J967/100*4</f>
        <v>0.76</v>
      </c>
      <c r="J967" s="17">
        <v>19</v>
      </c>
      <c r="K967" s="16">
        <f>IF(J967&gt;1,J967-H967-I967,0)</f>
        <v>15.320291970802918</v>
      </c>
      <c r="L967" s="15">
        <v>42211</v>
      </c>
      <c r="M967" s="14"/>
      <c r="N967" s="29">
        <v>43062</v>
      </c>
      <c r="O967" s="12">
        <v>43062</v>
      </c>
      <c r="P967" s="11" t="s">
        <v>878</v>
      </c>
      <c r="Q967" s="10"/>
      <c r="R967" s="10"/>
      <c r="S967" s="10"/>
      <c r="T967" s="10"/>
      <c r="U967" s="9">
        <v>6916047610</v>
      </c>
      <c r="V967" s="8"/>
      <c r="W967" s="7">
        <v>1370</v>
      </c>
      <c r="X967" s="4"/>
      <c r="Y967" s="6">
        <v>57</v>
      </c>
      <c r="Z967" s="5">
        <f>IF(Y967&gt;0,Y967-J967,".")</f>
        <v>38</v>
      </c>
      <c r="AA967" s="4">
        <f>IF(J967=0,H967,0)</f>
        <v>0</v>
      </c>
      <c r="AB967" s="4">
        <f>IF(L967=0,H967,0)</f>
        <v>0</v>
      </c>
      <c r="AC967" s="4"/>
      <c r="AD967" s="3"/>
      <c r="AE967" s="2" t="str">
        <f ca="1">IF(AND(N967&gt;1,(N967+$AE$3+O967)&lt;$B$3),$B$3-N967+1111111,".")</f>
        <v>.</v>
      </c>
      <c r="AF967" s="1" t="str">
        <f>IF(A967&gt;1,"Y","N")</f>
        <v>Y</v>
      </c>
      <c r="AG967" s="1" t="str">
        <f>IF(L967&gt;1,"Y","N")</f>
        <v>Y</v>
      </c>
      <c r="AH967" s="1" t="str">
        <f>IF(N967&gt;1,"Y","N")</f>
        <v>Y</v>
      </c>
      <c r="AI967" s="1" t="str">
        <f>IF(O967&gt;1,"Y","N")</f>
        <v>Y</v>
      </c>
      <c r="AJ967" s="1" t="str">
        <f>CONCATENATE(AF967,AG967,D967,AH967,AI967)</f>
        <v>YYx403xYY</v>
      </c>
    </row>
    <row r="968" spans="1:36" s="1" customFormat="1" x14ac:dyDescent="0.25">
      <c r="A968" s="31">
        <v>42751</v>
      </c>
      <c r="B968" s="24"/>
      <c r="C968" s="23" t="s">
        <v>33</v>
      </c>
      <c r="D968" s="22" t="s">
        <v>32</v>
      </c>
      <c r="E968" s="21">
        <v>0.69</v>
      </c>
      <c r="G968" s="20"/>
      <c r="H968" s="19">
        <f>E968/0.03821</f>
        <v>18.058099973828838</v>
      </c>
      <c r="I968" s="18">
        <f>J968/100*4</f>
        <v>1.56</v>
      </c>
      <c r="J968" s="17">
        <v>39</v>
      </c>
      <c r="K968" s="16">
        <f>IF(J968&gt;1,J968-H968-I968,0)</f>
        <v>19.381900026171163</v>
      </c>
      <c r="L968" s="15">
        <v>42768</v>
      </c>
      <c r="M968" s="14"/>
      <c r="N968" s="29">
        <v>42846</v>
      </c>
      <c r="O968" s="12">
        <v>42848</v>
      </c>
      <c r="P968" s="11" t="s">
        <v>4422</v>
      </c>
      <c r="Q968" s="10" t="s">
        <v>4433</v>
      </c>
      <c r="R968" s="10" t="s">
        <v>4432</v>
      </c>
      <c r="S968" s="10" t="s">
        <v>4431</v>
      </c>
      <c r="T968" s="10"/>
      <c r="U968" s="9">
        <v>6787244953</v>
      </c>
      <c r="V968" s="8"/>
      <c r="W968" s="7">
        <v>621</v>
      </c>
      <c r="X968" s="4"/>
      <c r="Y968" s="6">
        <v>58</v>
      </c>
      <c r="Z968" s="5">
        <f>IF(Y968&gt;0,Y968-J968,".")</f>
        <v>19</v>
      </c>
      <c r="AA968" s="4">
        <f>IF(J968=0,H968,0)</f>
        <v>0</v>
      </c>
      <c r="AB968" s="4">
        <f>IF(L968=0,H968,0)</f>
        <v>0</v>
      </c>
      <c r="AC968" s="4"/>
      <c r="AD968" s="3"/>
      <c r="AE968" s="2" t="str">
        <f ca="1">IF(AND(N968&gt;1,(N968+$AE$3+O968)&lt;$B$3),$B$3-N968+1111111,".")</f>
        <v>.</v>
      </c>
      <c r="AF968" s="1" t="str">
        <f>IF(A968&gt;1,"Y","N")</f>
        <v>Y</v>
      </c>
      <c r="AG968" s="1" t="str">
        <f>IF(L968&gt;1,"Y","N")</f>
        <v>Y</v>
      </c>
      <c r="AH968" s="1" t="str">
        <f>IF(N968&gt;1,"Y","N")</f>
        <v>Y</v>
      </c>
      <c r="AI968" s="1" t="str">
        <f>IF(O968&gt;1,"Y","N")</f>
        <v>Y</v>
      </c>
      <c r="AJ968" s="1" t="str">
        <f>CONCATENATE(AF968,AG968,D968,AH968,AI968)</f>
        <v>YYx3xYY</v>
      </c>
    </row>
    <row r="969" spans="1:36" s="1" customFormat="1" x14ac:dyDescent="0.25">
      <c r="A969" s="31">
        <v>42658</v>
      </c>
      <c r="B969" s="24"/>
      <c r="C969" s="23" t="s">
        <v>418</v>
      </c>
      <c r="D969" s="22" t="s">
        <v>417</v>
      </c>
      <c r="E969" s="21">
        <v>0.99</v>
      </c>
      <c r="G969" s="20"/>
      <c r="H969" s="19">
        <f>E969/0.03988</f>
        <v>24.824473420260784</v>
      </c>
      <c r="I969" s="18">
        <f>J969/100*4</f>
        <v>2.3199999999999998</v>
      </c>
      <c r="J969" s="17">
        <v>58</v>
      </c>
      <c r="K969" s="16">
        <f>IF(J969&gt;1,J969-H969-I969,0)</f>
        <v>30.855526579739212</v>
      </c>
      <c r="L969" s="15">
        <v>42690</v>
      </c>
      <c r="M969" s="14"/>
      <c r="N969" s="29">
        <v>42863</v>
      </c>
      <c r="O969" s="12">
        <v>42863</v>
      </c>
      <c r="P969" s="11" t="s">
        <v>1945</v>
      </c>
      <c r="Q969" s="10"/>
      <c r="R969" s="10"/>
      <c r="S969" s="10"/>
      <c r="T969" s="10"/>
      <c r="U969" s="9">
        <v>6806782804</v>
      </c>
      <c r="V969" s="8"/>
      <c r="W969" s="7">
        <v>697</v>
      </c>
      <c r="X969" s="4"/>
      <c r="Y969" s="6">
        <v>58</v>
      </c>
      <c r="Z969" s="5">
        <f>IF(Y969&gt;0,Y969-J969,".")</f>
        <v>0</v>
      </c>
      <c r="AA969" s="4">
        <f>IF(J969=0,H969,0)</f>
        <v>0</v>
      </c>
      <c r="AB969" s="4">
        <f>IF(L969=0,H969,0)</f>
        <v>0</v>
      </c>
      <c r="AC969" s="4"/>
      <c r="AD969" s="3"/>
      <c r="AE969" s="2" t="str">
        <f ca="1">IF(AND(N969&gt;1,(N969+$AE$3+O969)&lt;$B$3),$B$3-N969+1111111,".")</f>
        <v>.</v>
      </c>
      <c r="AF969" s="1" t="str">
        <f>IF(A969&gt;1,"Y","N")</f>
        <v>Y</v>
      </c>
      <c r="AG969" s="1" t="str">
        <f>IF(L969&gt;1,"Y","N")</f>
        <v>Y</v>
      </c>
      <c r="AH969" s="1" t="str">
        <f>IF(N969&gt;1,"Y","N")</f>
        <v>Y</v>
      </c>
      <c r="AI969" s="1" t="str">
        <f>IF(O969&gt;1,"Y","N")</f>
        <v>Y</v>
      </c>
      <c r="AJ969" s="1" t="str">
        <f>CONCATENATE(AF969,AG969,D969,AH969,AI969)</f>
        <v>YYx91xYY</v>
      </c>
    </row>
    <row r="970" spans="1:36" s="1" customFormat="1" x14ac:dyDescent="0.25">
      <c r="A970" s="31">
        <v>42769</v>
      </c>
      <c r="B970" s="24"/>
      <c r="C970" s="23" t="s">
        <v>721</v>
      </c>
      <c r="D970" s="22" t="s">
        <v>720</v>
      </c>
      <c r="E970" s="21">
        <v>0.55000000000000004</v>
      </c>
      <c r="G970" s="20"/>
      <c r="H970" s="19">
        <f>E970/0.03878</f>
        <v>14.182568334192883</v>
      </c>
      <c r="I970" s="18">
        <f>J970/100*4</f>
        <v>1.6</v>
      </c>
      <c r="J970" s="17">
        <v>40</v>
      </c>
      <c r="K970" s="16">
        <f>IF(J970&gt;1,J970-H970-I970,0)</f>
        <v>24.217431665807116</v>
      </c>
      <c r="L970" s="15">
        <v>42812</v>
      </c>
      <c r="M970" s="14"/>
      <c r="N970" s="29">
        <v>42908</v>
      </c>
      <c r="O970" s="12">
        <v>42908</v>
      </c>
      <c r="P970" s="11" t="s">
        <v>3227</v>
      </c>
      <c r="Q970" s="10" t="s">
        <v>3226</v>
      </c>
      <c r="R970" s="10" t="s">
        <v>3225</v>
      </c>
      <c r="S970" s="10" t="s">
        <v>89</v>
      </c>
      <c r="T970" s="10"/>
      <c r="U970" s="9" t="s">
        <v>3224</v>
      </c>
      <c r="V970" s="8"/>
      <c r="W970" s="7">
        <v>873</v>
      </c>
      <c r="X970" s="4"/>
      <c r="Y970" s="6">
        <v>58</v>
      </c>
      <c r="Z970" s="5">
        <f>IF(Y970&gt;0,Y970-J970,".")</f>
        <v>18</v>
      </c>
      <c r="AA970" s="4">
        <f>IF(J970=0,H970,0)</f>
        <v>0</v>
      </c>
      <c r="AB970" s="4">
        <f>IF(L970=0,H970,0)</f>
        <v>0</v>
      </c>
      <c r="AC970" s="4"/>
      <c r="AD970" s="3"/>
      <c r="AE970" s="2" t="str">
        <f ca="1">IF(AND(N970&gt;1,(N970+$AE$3+O970)&lt;$B$3),$B$3-N970+1111111,".")</f>
        <v>.</v>
      </c>
      <c r="AF970" s="1" t="str">
        <f>IF(A970&gt;1,"Y","N")</f>
        <v>Y</v>
      </c>
      <c r="AG970" s="1" t="str">
        <f>IF(L970&gt;1,"Y","N")</f>
        <v>Y</v>
      </c>
      <c r="AH970" s="1" t="str">
        <f>IF(N970&gt;1,"Y","N")</f>
        <v>Y</v>
      </c>
      <c r="AI970" s="1" t="str">
        <f>IF(O970&gt;1,"Y","N")</f>
        <v>Y</v>
      </c>
      <c r="AJ970" s="1" t="str">
        <f>CONCATENATE(AF970,AG970,D970,AH970,AI970)</f>
        <v>YYx144xYY</v>
      </c>
    </row>
    <row r="971" spans="1:36" s="1" customFormat="1" x14ac:dyDescent="0.25">
      <c r="A971" s="31">
        <v>42936</v>
      </c>
      <c r="B971" s="24" t="s">
        <v>2420</v>
      </c>
      <c r="C971" s="23" t="s">
        <v>418</v>
      </c>
      <c r="D971" s="22" t="s">
        <v>417</v>
      </c>
      <c r="E971" s="21">
        <v>0.89</v>
      </c>
      <c r="G971" s="20"/>
      <c r="H971" s="19">
        <f>E971/0.04318</f>
        <v>20.611394163964796</v>
      </c>
      <c r="I971" s="18">
        <f>J971/100*4</f>
        <v>2.3199999999999998</v>
      </c>
      <c r="J971" s="17">
        <v>58</v>
      </c>
      <c r="K971" s="16">
        <f>IF(J971&gt;1,J971-H971-I971,0)</f>
        <v>35.068605836035204</v>
      </c>
      <c r="L971" s="15">
        <v>42952</v>
      </c>
      <c r="M971" s="14"/>
      <c r="N971" s="29">
        <v>42963</v>
      </c>
      <c r="O971" s="12">
        <v>42963</v>
      </c>
      <c r="P971" s="11" t="s">
        <v>2419</v>
      </c>
      <c r="Q971" s="10"/>
      <c r="R971" s="10"/>
      <c r="S971" s="10"/>
      <c r="T971" s="10"/>
      <c r="U971" s="9" t="s">
        <v>2418</v>
      </c>
      <c r="V971" s="8"/>
      <c r="W971" s="7">
        <v>1045</v>
      </c>
      <c r="X971" s="4"/>
      <c r="Y971" s="6">
        <v>58</v>
      </c>
      <c r="Z971" s="5">
        <f>IF(Y971&gt;0,Y971-J971,".")</f>
        <v>0</v>
      </c>
      <c r="AA971" s="4">
        <f>IF(J971=0,H971,0)</f>
        <v>0</v>
      </c>
      <c r="AB971" s="4">
        <f>IF(L971=0,H971,0)</f>
        <v>0</v>
      </c>
      <c r="AC971" s="4"/>
      <c r="AD971" s="3"/>
      <c r="AE971" s="2" t="str">
        <f ca="1">IF(AND(N971&gt;1,(N971+$AE$3+O971)&lt;$B$3),$B$3-N971+1111111,".")</f>
        <v>.</v>
      </c>
      <c r="AF971" s="1" t="str">
        <f>IF(A971&gt;1,"Y","N")</f>
        <v>Y</v>
      </c>
      <c r="AG971" s="1" t="str">
        <f>IF(L971&gt;1,"Y","N")</f>
        <v>Y</v>
      </c>
      <c r="AH971" s="1" t="str">
        <f>IF(N971&gt;1,"Y","N")</f>
        <v>Y</v>
      </c>
      <c r="AI971" s="1" t="str">
        <f>IF(O971&gt;1,"Y","N")</f>
        <v>Y</v>
      </c>
      <c r="AJ971" s="1" t="str">
        <f>CONCATENATE(AF971,AG971,D971,AH971,AI971)</f>
        <v>YYx91xYY</v>
      </c>
    </row>
    <row r="972" spans="1:36" s="1" customFormat="1" x14ac:dyDescent="0.25">
      <c r="A972" s="28">
        <v>41563</v>
      </c>
      <c r="B972" s="27" t="s">
        <v>2024</v>
      </c>
      <c r="C972" s="23" t="s">
        <v>2398</v>
      </c>
      <c r="D972" s="22" t="s">
        <v>2397</v>
      </c>
      <c r="E972" s="21">
        <v>0.23899999999999999</v>
      </c>
      <c r="G972" s="20"/>
      <c r="H972" s="19">
        <f>E972/0.0531235</f>
        <v>4.4989505586040073</v>
      </c>
      <c r="I972" s="18">
        <f>J972/100*4</f>
        <v>0.88</v>
      </c>
      <c r="J972" s="17">
        <v>22</v>
      </c>
      <c r="K972" s="16">
        <f>IF(J972&gt;1,J972-H972-I972,0)</f>
        <v>16.621049441395993</v>
      </c>
      <c r="L972" s="15">
        <v>41574</v>
      </c>
      <c r="M972" s="14"/>
      <c r="N972" s="29">
        <v>42967</v>
      </c>
      <c r="O972" s="12">
        <v>42967</v>
      </c>
      <c r="P972" s="11" t="s">
        <v>2393</v>
      </c>
      <c r="Q972" s="10"/>
      <c r="R972" s="10"/>
      <c r="S972" s="10"/>
      <c r="T972" s="10"/>
      <c r="U972" s="9"/>
      <c r="V972" s="8"/>
      <c r="W972" s="7">
        <v>1055</v>
      </c>
      <c r="X972" s="4"/>
      <c r="Y972" s="6">
        <v>58</v>
      </c>
      <c r="Z972" s="5">
        <f>IF(Y972&gt;0,Y972-J972,".")</f>
        <v>36</v>
      </c>
      <c r="AA972" s="4">
        <f>IF(J972=0,H972,0)</f>
        <v>0</v>
      </c>
      <c r="AB972" s="4">
        <f>IF(L972=0,H972,0)</f>
        <v>0</v>
      </c>
      <c r="AC972" s="4"/>
      <c r="AD972" s="3"/>
      <c r="AE972" s="2" t="str">
        <f ca="1">IF(AND(N972&gt;1,(N972+$AE$3+O972)&lt;$B$3),$B$3-N972+1111111,".")</f>
        <v>.</v>
      </c>
      <c r="AF972" s="1" t="str">
        <f>IF(A972&gt;1,"Y","N")</f>
        <v>Y</v>
      </c>
      <c r="AG972" s="1" t="str">
        <f>IF(L972&gt;1,"Y","N")</f>
        <v>Y</v>
      </c>
      <c r="AH972" s="1" t="str">
        <f>IF(N972&gt;1,"Y","N")</f>
        <v>Y</v>
      </c>
      <c r="AI972" s="1" t="str">
        <f>IF(O972&gt;1,"Y","N")</f>
        <v>Y</v>
      </c>
      <c r="AJ972" s="1" t="str">
        <f>CONCATENATE(AF972,AG972,D972,AH972,AI972)</f>
        <v>YYx468xYY</v>
      </c>
    </row>
    <row r="973" spans="1:36" s="1" customFormat="1" x14ac:dyDescent="0.25">
      <c r="A973" s="31">
        <v>42795</v>
      </c>
      <c r="B973" s="24"/>
      <c r="C973" s="23" t="s">
        <v>418</v>
      </c>
      <c r="D973" s="22" t="s">
        <v>417</v>
      </c>
      <c r="E973" s="21">
        <v>0.89</v>
      </c>
      <c r="G973" s="20"/>
      <c r="H973" s="19">
        <f>E973/0.03844</f>
        <v>23.152965660770029</v>
      </c>
      <c r="I973" s="18">
        <f>J973/100*4</f>
        <v>2.3199999999999998</v>
      </c>
      <c r="J973" s="17">
        <v>58</v>
      </c>
      <c r="K973" s="16">
        <f>IF(J973&gt;1,J973-H973-I973,0)</f>
        <v>32.527034339229971</v>
      </c>
      <c r="L973" s="15">
        <v>42812</v>
      </c>
      <c r="M973" s="14"/>
      <c r="N973" s="29">
        <v>42981</v>
      </c>
      <c r="O973" s="12">
        <v>42981</v>
      </c>
      <c r="P973" s="11" t="s">
        <v>2205</v>
      </c>
      <c r="Q973" s="10"/>
      <c r="R973" s="10"/>
      <c r="S973" s="10"/>
      <c r="T973" s="10"/>
      <c r="U973" s="9">
        <v>6912161294</v>
      </c>
      <c r="V973" s="8"/>
      <c r="W973" s="7">
        <v>1099</v>
      </c>
      <c r="X973" s="4"/>
      <c r="Y973" s="6">
        <v>58</v>
      </c>
      <c r="Z973" s="5">
        <f>IF(Y973&gt;0,Y973-J973,".")</f>
        <v>0</v>
      </c>
      <c r="AA973" s="4">
        <f>IF(J973=0,H973,0)</f>
        <v>0</v>
      </c>
      <c r="AB973" s="4">
        <f>IF(L973=0,H973,0)</f>
        <v>0</v>
      </c>
      <c r="AC973" s="4"/>
      <c r="AD973" s="3"/>
      <c r="AE973" s="2" t="str">
        <f ca="1">IF(AND(N973&gt;1,(N973+$AE$3+O973)&lt;$B$3),$B$3-N973+1111111,".")</f>
        <v>.</v>
      </c>
      <c r="AF973" s="1" t="str">
        <f>IF(A973&gt;1,"Y","N")</f>
        <v>Y</v>
      </c>
      <c r="AG973" s="1" t="str">
        <f>IF(L973&gt;1,"Y","N")</f>
        <v>Y</v>
      </c>
      <c r="AH973" s="1" t="str">
        <f>IF(N973&gt;1,"Y","N")</f>
        <v>Y</v>
      </c>
      <c r="AI973" s="1" t="str">
        <f>IF(O973&gt;1,"Y","N")</f>
        <v>Y</v>
      </c>
      <c r="AJ973" s="1" t="str">
        <f>CONCATENATE(AF973,AG973,D973,AH973,AI973)</f>
        <v>YYx91xYY</v>
      </c>
    </row>
    <row r="974" spans="1:36" s="1" customFormat="1" x14ac:dyDescent="0.25">
      <c r="A974" s="31">
        <v>42936</v>
      </c>
      <c r="B974" s="24"/>
      <c r="C974" s="23" t="s">
        <v>418</v>
      </c>
      <c r="D974" s="22" t="s">
        <v>417</v>
      </c>
      <c r="E974" s="21">
        <v>0.89</v>
      </c>
      <c r="G974" s="20"/>
      <c r="H974" s="19">
        <f>E974/0.04318</f>
        <v>20.611394163964796</v>
      </c>
      <c r="I974" s="18">
        <f>J974/100*4</f>
        <v>2.3199999999999998</v>
      </c>
      <c r="J974" s="17">
        <v>58</v>
      </c>
      <c r="K974" s="16">
        <f>IF(J974&gt;1,J974-H974-I974,0)</f>
        <v>35.068605836035204</v>
      </c>
      <c r="L974" s="15">
        <v>42952</v>
      </c>
      <c r="M974" s="14"/>
      <c r="N974" s="29">
        <v>43000</v>
      </c>
      <c r="O974" s="12">
        <v>43002</v>
      </c>
      <c r="P974" s="11" t="s">
        <v>1863</v>
      </c>
      <c r="Q974" s="10"/>
      <c r="R974" s="10"/>
      <c r="S974" s="10"/>
      <c r="T974" s="10"/>
      <c r="U974" s="9" t="s">
        <v>1862</v>
      </c>
      <c r="V974" s="8"/>
      <c r="W974" s="7">
        <v>1166</v>
      </c>
      <c r="X974" s="4"/>
      <c r="Y974" s="6">
        <v>58</v>
      </c>
      <c r="Z974" s="5">
        <f>IF(Y974&gt;0,Y974-J974,".")</f>
        <v>0</v>
      </c>
      <c r="AA974" s="4">
        <f>IF(J974=0,H974,0)</f>
        <v>0</v>
      </c>
      <c r="AB974" s="4">
        <f>IF(L974=0,H974,0)</f>
        <v>0</v>
      </c>
      <c r="AC974" s="4"/>
      <c r="AD974" s="3"/>
      <c r="AE974" s="2" t="str">
        <f ca="1">IF(AND(N974&gt;1,(N974+$AE$3+O974)&lt;$B$3),$B$3-N974+1111111,".")</f>
        <v>.</v>
      </c>
      <c r="AF974" s="1" t="str">
        <f>IF(A974&gt;1,"Y","N")</f>
        <v>Y</v>
      </c>
      <c r="AG974" s="1" t="str">
        <f>IF(L974&gt;1,"Y","N")</f>
        <v>Y</v>
      </c>
      <c r="AH974" s="1" t="str">
        <f>IF(N974&gt;1,"Y","N")</f>
        <v>Y</v>
      </c>
      <c r="AI974" s="1" t="str">
        <f>IF(O974&gt;1,"Y","N")</f>
        <v>Y</v>
      </c>
      <c r="AJ974" s="1" t="str">
        <f>CONCATENATE(AF974,AG974,D974,AH974,AI974)</f>
        <v>YYx91xYY</v>
      </c>
    </row>
    <row r="975" spans="1:36" s="1" customFormat="1" x14ac:dyDescent="0.25">
      <c r="A975" s="31">
        <v>42291</v>
      </c>
      <c r="B975" s="24"/>
      <c r="C975" s="23" t="s">
        <v>1651</v>
      </c>
      <c r="D975" s="22" t="s">
        <v>1650</v>
      </c>
      <c r="E975" s="21">
        <v>0.19800000000000001</v>
      </c>
      <c r="G975" s="20"/>
      <c r="H975" s="19">
        <f>E975/0.04198</f>
        <v>4.7165316817532155</v>
      </c>
      <c r="I975" s="32">
        <f>J975/100*4</f>
        <v>0.88</v>
      </c>
      <c r="J975" s="17">
        <v>22</v>
      </c>
      <c r="K975" s="16">
        <f>IF(J975&gt;1,J975-H975-I975,0)</f>
        <v>16.403468318246784</v>
      </c>
      <c r="L975" s="15">
        <v>42351</v>
      </c>
      <c r="M975" s="14"/>
      <c r="N975" s="29">
        <v>43014</v>
      </c>
      <c r="O975" s="12">
        <v>43016</v>
      </c>
      <c r="P975" s="11" t="s">
        <v>1649</v>
      </c>
      <c r="Q975" s="10" t="s">
        <v>1654</v>
      </c>
      <c r="R975" s="10" t="s">
        <v>1653</v>
      </c>
      <c r="S975" s="10" t="s">
        <v>1652</v>
      </c>
      <c r="T975" s="10"/>
      <c r="U975" s="9">
        <v>6911009988</v>
      </c>
      <c r="V975" s="8"/>
      <c r="W975" s="7">
        <v>1211</v>
      </c>
      <c r="X975" s="4"/>
      <c r="Y975" s="6">
        <v>58</v>
      </c>
      <c r="Z975" s="5">
        <f>IF(Y975&gt;0,Y975-J975,".")</f>
        <v>36</v>
      </c>
      <c r="AA975" s="4">
        <f>IF(J975=0,H975,0)</f>
        <v>0</v>
      </c>
      <c r="AB975" s="4">
        <f>IF(L975=0,H975,0)</f>
        <v>0</v>
      </c>
      <c r="AC975" s="4"/>
      <c r="AD975" s="3"/>
      <c r="AE975" s="2" t="str">
        <f ca="1">IF(AND(N975&gt;1,(N975+$AE$3+O975)&lt;$B$3),$B$3-N975+1111111,".")</f>
        <v>.</v>
      </c>
      <c r="AF975" s="1" t="str">
        <f>IF(A975&gt;1,"Y","N")</f>
        <v>Y</v>
      </c>
      <c r="AG975" s="1" t="str">
        <f>IF(L975&gt;1,"Y","N")</f>
        <v>Y</v>
      </c>
      <c r="AH975" s="1" t="str">
        <f>IF(N975&gt;1,"Y","N")</f>
        <v>Y</v>
      </c>
      <c r="AI975" s="1" t="str">
        <f>IF(O975&gt;1,"Y","N")</f>
        <v>Y</v>
      </c>
      <c r="AJ975" s="1" t="str">
        <f>CONCATENATE(AF975,AG975,D975,AH975,AI975)</f>
        <v>YYx385xYY</v>
      </c>
    </row>
    <row r="976" spans="1:36" s="1" customFormat="1" x14ac:dyDescent="0.25">
      <c r="A976" s="31">
        <v>42649</v>
      </c>
      <c r="B976" s="24"/>
      <c r="C976" s="23" t="s">
        <v>83</v>
      </c>
      <c r="D976" s="22" t="s">
        <v>82</v>
      </c>
      <c r="E976" s="21">
        <v>1.28</v>
      </c>
      <c r="G976" s="20"/>
      <c r="H976" s="19">
        <f>E976/0.0404</f>
        <v>31.683168316831686</v>
      </c>
      <c r="I976" s="18">
        <f>J976/100*4</f>
        <v>2.36</v>
      </c>
      <c r="J976" s="17">
        <v>59</v>
      </c>
      <c r="K976" s="16">
        <f>IF(J976&gt;1,J976-H976-I976,0)</f>
        <v>24.956831683168314</v>
      </c>
      <c r="L976" s="15">
        <v>42671</v>
      </c>
      <c r="M976" s="14"/>
      <c r="N976" s="29">
        <v>42744</v>
      </c>
      <c r="O976" s="12">
        <v>42744</v>
      </c>
      <c r="P976" s="11" t="s">
        <v>6827</v>
      </c>
      <c r="Q976" s="10"/>
      <c r="R976" s="10"/>
      <c r="S976" s="10"/>
      <c r="T976" s="10"/>
      <c r="U976" s="9">
        <v>6670929082</v>
      </c>
      <c r="V976" s="8"/>
      <c r="W976" s="7">
        <v>59</v>
      </c>
      <c r="X976" s="4"/>
      <c r="Y976" s="6">
        <v>59</v>
      </c>
      <c r="Z976" s="5">
        <f>IF(Y976&gt;0,Y976-J976,".")</f>
        <v>0</v>
      </c>
      <c r="AA976" s="4">
        <f>IF(J976=0,H976,0)</f>
        <v>0</v>
      </c>
      <c r="AB976" s="4">
        <f>IF(L976=0,H976,0)</f>
        <v>0</v>
      </c>
      <c r="AC976" s="4"/>
      <c r="AD976" s="3"/>
      <c r="AE976" s="2" t="str">
        <f ca="1">IF(AND(N976&gt;1,(N976+$AE$3+O976)&lt;$B$3),$B$3-N976+1111111,".")</f>
        <v>.</v>
      </c>
      <c r="AF976" s="1" t="str">
        <f>IF(A976&gt;1,"Y","N")</f>
        <v>Y</v>
      </c>
      <c r="AG976" s="1" t="str">
        <f>IF(L976&gt;1,"Y","N")</f>
        <v>Y</v>
      </c>
      <c r="AH976" s="1" t="str">
        <f>IF(N976&gt;1,"Y","N")</f>
        <v>Y</v>
      </c>
      <c r="AI976" s="1" t="str">
        <f>IF(O976&gt;1,"Y","N")</f>
        <v>Y</v>
      </c>
      <c r="AJ976" s="1" t="str">
        <f>CONCATENATE(AF976,AG976,D976,AH976,AI976)</f>
        <v>YYx326xYY</v>
      </c>
    </row>
    <row r="977" spans="1:36" s="1" customFormat="1" x14ac:dyDescent="0.25">
      <c r="A977" s="31">
        <v>42649</v>
      </c>
      <c r="B977" s="24"/>
      <c r="C977" s="23" t="s">
        <v>3672</v>
      </c>
      <c r="D977" s="22" t="s">
        <v>4017</v>
      </c>
      <c r="E977" s="21">
        <v>0.83</v>
      </c>
      <c r="G977" s="20"/>
      <c r="H977" s="19">
        <f>E977/0.0404</f>
        <v>20.544554455445546</v>
      </c>
      <c r="I977" s="18">
        <f>J977/100*4</f>
        <v>2.36</v>
      </c>
      <c r="J977" s="17">
        <v>59</v>
      </c>
      <c r="K977" s="16">
        <f>IF(J977&gt;1,J977-H977-I977,0)</f>
        <v>36.095445544554451</v>
      </c>
      <c r="L977" s="15">
        <v>42671</v>
      </c>
      <c r="M977" s="14"/>
      <c r="N977" s="29">
        <v>42744</v>
      </c>
      <c r="O977" s="12">
        <v>42745</v>
      </c>
      <c r="P977" s="11" t="s">
        <v>4664</v>
      </c>
      <c r="Q977" s="10"/>
      <c r="R977" s="10"/>
      <c r="S977" s="10"/>
      <c r="T977" s="10"/>
      <c r="U977" s="9"/>
      <c r="V977" s="8"/>
      <c r="W977" s="7">
        <v>61</v>
      </c>
      <c r="X977" s="4"/>
      <c r="Y977" s="6">
        <v>59</v>
      </c>
      <c r="Z977" s="5">
        <f>IF(Y977&gt;0,Y977-J977,".")</f>
        <v>0</v>
      </c>
      <c r="AA977" s="4">
        <f>IF(J977=0,H977,0)</f>
        <v>0</v>
      </c>
      <c r="AB977" s="4">
        <f>IF(L977=0,H977,0)</f>
        <v>0</v>
      </c>
      <c r="AC977" s="4"/>
      <c r="AD977" s="3"/>
      <c r="AE977" s="2" t="str">
        <f ca="1">IF(AND(N977&gt;1,(N977+$AE$3+O977)&lt;$B$3),$B$3-N977+1111111,".")</f>
        <v>.</v>
      </c>
      <c r="AF977" s="1" t="str">
        <f>IF(A977&gt;1,"Y","N")</f>
        <v>Y</v>
      </c>
      <c r="AG977" s="1" t="str">
        <f>IF(L977&gt;1,"Y","N")</f>
        <v>Y</v>
      </c>
      <c r="AH977" s="1" t="str">
        <f>IF(N977&gt;1,"Y","N")</f>
        <v>Y</v>
      </c>
      <c r="AI977" s="1" t="str">
        <f>IF(O977&gt;1,"Y","N")</f>
        <v>Y</v>
      </c>
      <c r="AJ977" s="1" t="str">
        <f>CONCATENATE(AF977,AG977,D977,AH977,AI977)</f>
        <v>YYx221xYY</v>
      </c>
    </row>
    <row r="978" spans="1:36" s="1" customFormat="1" x14ac:dyDescent="0.25">
      <c r="A978" s="31">
        <v>42649</v>
      </c>
      <c r="B978" s="24"/>
      <c r="C978" s="23" t="s">
        <v>252</v>
      </c>
      <c r="D978" s="22" t="s">
        <v>251</v>
      </c>
      <c r="E978" s="21">
        <v>0.88</v>
      </c>
      <c r="G978" s="20"/>
      <c r="H978" s="19">
        <f>E978/0.0404</f>
        <v>21.782178217821784</v>
      </c>
      <c r="I978" s="18">
        <f>J978/100*4</f>
        <v>1.68</v>
      </c>
      <c r="J978" s="17">
        <v>42</v>
      </c>
      <c r="K978" s="16">
        <f>IF(J978&gt;1,J978-H978-I978,0)</f>
        <v>18.537821782178217</v>
      </c>
      <c r="L978" s="15">
        <v>42713</v>
      </c>
      <c r="M978" s="14"/>
      <c r="N978" s="29">
        <v>42746</v>
      </c>
      <c r="O978" s="12">
        <v>42746</v>
      </c>
      <c r="P978" s="11" t="s">
        <v>6759</v>
      </c>
      <c r="Q978" s="10" t="s">
        <v>6758</v>
      </c>
      <c r="R978" s="10" t="s">
        <v>6757</v>
      </c>
      <c r="S978" s="10" t="s">
        <v>6756</v>
      </c>
      <c r="T978" s="10"/>
      <c r="U978" s="9" t="s">
        <v>6755</v>
      </c>
      <c r="V978" s="8"/>
      <c r="W978" s="7">
        <v>76</v>
      </c>
      <c r="X978" s="4"/>
      <c r="Y978" s="6">
        <v>59</v>
      </c>
      <c r="Z978" s="5">
        <f>IF(Y978&gt;0,Y978-J978,".")</f>
        <v>17</v>
      </c>
      <c r="AA978" s="4">
        <f>IF(J978=0,H978,0)</f>
        <v>0</v>
      </c>
      <c r="AB978" s="4">
        <f>IF(L978=0,H978,0)</f>
        <v>0</v>
      </c>
      <c r="AC978" s="4"/>
      <c r="AD978" s="3"/>
      <c r="AE978" s="2" t="str">
        <f ca="1">IF(AND(N978&gt;1,(N978+$AE$3+O978)&lt;$B$3),$B$3-N978+1111111,".")</f>
        <v>.</v>
      </c>
      <c r="AF978" s="1" t="str">
        <f>IF(A978&gt;1,"Y","N")</f>
        <v>Y</v>
      </c>
      <c r="AG978" s="1" t="str">
        <f>IF(L978&gt;1,"Y","N")</f>
        <v>Y</v>
      </c>
      <c r="AH978" s="1" t="str">
        <f>IF(N978&gt;1,"Y","N")</f>
        <v>Y</v>
      </c>
      <c r="AI978" s="1" t="str">
        <f>IF(O978&gt;1,"Y","N")</f>
        <v>Y</v>
      </c>
      <c r="AJ978" s="1" t="str">
        <f>CONCATENATE(AF978,AG978,D978,AH978,AI978)</f>
        <v>YYx292xYY</v>
      </c>
    </row>
    <row r="979" spans="1:36" s="1" customFormat="1" x14ac:dyDescent="0.25">
      <c r="A979" s="31">
        <v>42649</v>
      </c>
      <c r="B979" s="24"/>
      <c r="C979" s="23" t="s">
        <v>3672</v>
      </c>
      <c r="D979" s="22" t="s">
        <v>4017</v>
      </c>
      <c r="E979" s="21">
        <v>0.83</v>
      </c>
      <c r="G979" s="20"/>
      <c r="H979" s="19">
        <f>E979/0.0404</f>
        <v>20.544554455445546</v>
      </c>
      <c r="I979" s="18">
        <f>J979/100*4</f>
        <v>2.36</v>
      </c>
      <c r="J979" s="17">
        <v>59</v>
      </c>
      <c r="K979" s="16">
        <f>IF(J979&gt;1,J979-H979-I979,0)</f>
        <v>36.095445544554451</v>
      </c>
      <c r="L979" s="15">
        <v>42671</v>
      </c>
      <c r="M979" s="14"/>
      <c r="N979" s="29">
        <v>42747</v>
      </c>
      <c r="O979" s="12">
        <v>42748</v>
      </c>
      <c r="P979" s="11" t="s">
        <v>6684</v>
      </c>
      <c r="Q979" s="10"/>
      <c r="R979" s="10"/>
      <c r="S979" s="10"/>
      <c r="T979" s="10"/>
      <c r="U979" s="9"/>
      <c r="V979" s="8"/>
      <c r="W979" s="7">
        <v>83</v>
      </c>
      <c r="X979" s="4"/>
      <c r="Y979" s="6">
        <v>59</v>
      </c>
      <c r="Z979" s="5">
        <f>IF(Y979&gt;0,Y979-J979,".")</f>
        <v>0</v>
      </c>
      <c r="AA979" s="4">
        <f>IF(J979=0,H979,0)</f>
        <v>0</v>
      </c>
      <c r="AB979" s="4">
        <f>IF(L979=0,H979,0)</f>
        <v>0</v>
      </c>
      <c r="AC979" s="4"/>
      <c r="AD979" s="3"/>
      <c r="AE979" s="2" t="str">
        <f ca="1">IF(AND(N979&gt;1,(N979+$AE$3+O979)&lt;$B$3),$B$3-N979+1111111,".")</f>
        <v>.</v>
      </c>
      <c r="AF979" s="1" t="str">
        <f>IF(A979&gt;1,"Y","N")</f>
        <v>Y</v>
      </c>
      <c r="AG979" s="1" t="str">
        <f>IF(L979&gt;1,"Y","N")</f>
        <v>Y</v>
      </c>
      <c r="AH979" s="1" t="str">
        <f>IF(N979&gt;1,"Y","N")</f>
        <v>Y</v>
      </c>
      <c r="AI979" s="1" t="str">
        <f>IF(O979&gt;1,"Y","N")</f>
        <v>Y</v>
      </c>
      <c r="AJ979" s="1" t="str">
        <f>CONCATENATE(AF979,AG979,D979,AH979,AI979)</f>
        <v>YYx221xYY</v>
      </c>
    </row>
    <row r="980" spans="1:36" s="1" customFormat="1" x14ac:dyDescent="0.25">
      <c r="A980" s="31">
        <v>42499</v>
      </c>
      <c r="B980" s="24"/>
      <c r="C980" s="23" t="s">
        <v>6152</v>
      </c>
      <c r="D980" s="22" t="s">
        <v>6151</v>
      </c>
      <c r="E980" s="21">
        <v>0.33</v>
      </c>
      <c r="G980" s="20"/>
      <c r="H980" s="19">
        <f>E980/0.04105</f>
        <v>8.038976857490864</v>
      </c>
      <c r="I980" s="18">
        <f>J980/100*4</f>
        <v>2.36</v>
      </c>
      <c r="J980" s="17">
        <v>59</v>
      </c>
      <c r="K980" s="16">
        <f>IF(J980&gt;1,J980-H980-I980,0)</f>
        <v>48.601023142509135</v>
      </c>
      <c r="L980" s="15">
        <v>42536</v>
      </c>
      <c r="M980" s="14"/>
      <c r="N980" s="29">
        <v>42750</v>
      </c>
      <c r="O980" s="12">
        <v>42750</v>
      </c>
      <c r="P980" s="11" t="s">
        <v>6610</v>
      </c>
      <c r="Q980" s="10"/>
      <c r="R980" s="10"/>
      <c r="S980" s="10"/>
      <c r="T980" s="10"/>
      <c r="U980" s="9">
        <v>6676831382</v>
      </c>
      <c r="V980" s="8"/>
      <c r="W980" s="7">
        <v>102</v>
      </c>
      <c r="X980" s="4"/>
      <c r="Y980" s="6">
        <v>59</v>
      </c>
      <c r="Z980" s="5">
        <f>IF(Y980&gt;0,Y980-J980,".")</f>
        <v>0</v>
      </c>
      <c r="AA980" s="4">
        <f>IF(J980=0,H980,0)</f>
        <v>0</v>
      </c>
      <c r="AB980" s="4">
        <f>IF(L980=0,H980,0)</f>
        <v>0</v>
      </c>
      <c r="AC980" s="4"/>
      <c r="AD980" s="3"/>
      <c r="AE980" s="2" t="str">
        <f ca="1">IF(AND(N980&gt;1,(N980+$AE$3+O980)&lt;$B$3),$B$3-N980+1111111,".")</f>
        <v>.</v>
      </c>
      <c r="AF980" s="1" t="str">
        <f>IF(A980&gt;1,"Y","N")</f>
        <v>Y</v>
      </c>
      <c r="AG980" s="1" t="str">
        <f>IF(L980&gt;1,"Y","N")</f>
        <v>Y</v>
      </c>
      <c r="AH980" s="1" t="str">
        <f>IF(N980&gt;1,"Y","N")</f>
        <v>Y</v>
      </c>
      <c r="AI980" s="1" t="str">
        <f>IF(O980&gt;1,"Y","N")</f>
        <v>Y</v>
      </c>
      <c r="AJ980" s="1" t="str">
        <f>CONCATENATE(AF980,AG980,D980,AH980,AI980)</f>
        <v>YYx117xYY</v>
      </c>
    </row>
    <row r="981" spans="1:36" s="1" customFormat="1" x14ac:dyDescent="0.25">
      <c r="A981" s="31">
        <v>42499</v>
      </c>
      <c r="B981" s="24"/>
      <c r="C981" s="23" t="s">
        <v>6152</v>
      </c>
      <c r="D981" s="22" t="s">
        <v>6151</v>
      </c>
      <c r="E981" s="21">
        <v>0.33</v>
      </c>
      <c r="G981" s="20"/>
      <c r="H981" s="19">
        <f>E981/0.04105</f>
        <v>8.038976857490864</v>
      </c>
      <c r="I981" s="18">
        <f>J981/100*4</f>
        <v>2.36</v>
      </c>
      <c r="J981" s="17">
        <v>59</v>
      </c>
      <c r="K981" s="16">
        <f>IF(J981&gt;1,J981-H981-I981,0)</f>
        <v>48.601023142509135</v>
      </c>
      <c r="L981" s="15">
        <v>42536</v>
      </c>
      <c r="M981" s="14"/>
      <c r="N981" s="29">
        <v>42750</v>
      </c>
      <c r="O981" s="12">
        <v>42750</v>
      </c>
      <c r="P981" s="11" t="s">
        <v>6610</v>
      </c>
      <c r="Q981" s="10"/>
      <c r="R981" s="10"/>
      <c r="S981" s="10"/>
      <c r="T981" s="10"/>
      <c r="U981" s="9"/>
      <c r="V981" s="8"/>
      <c r="W981" s="7">
        <v>102</v>
      </c>
      <c r="X981" s="4"/>
      <c r="Y981" s="6">
        <v>59</v>
      </c>
      <c r="Z981" s="5">
        <f>IF(Y981&gt;0,Y981-J981,".")</f>
        <v>0</v>
      </c>
      <c r="AA981" s="4">
        <f>IF(J981=0,H981,0)</f>
        <v>0</v>
      </c>
      <c r="AB981" s="4">
        <f>IF(L981=0,H981,0)</f>
        <v>0</v>
      </c>
      <c r="AC981" s="4"/>
      <c r="AD981" s="3"/>
      <c r="AE981" s="2" t="str">
        <f ca="1">IF(AND(N981&gt;1,(N981+$AE$3+O981)&lt;$B$3),$B$3-N981+1111111,".")</f>
        <v>.</v>
      </c>
      <c r="AF981" s="1" t="str">
        <f>IF(A981&gt;1,"Y","N")</f>
        <v>Y</v>
      </c>
      <c r="AG981" s="1" t="str">
        <f>IF(L981&gt;1,"Y","N")</f>
        <v>Y</v>
      </c>
      <c r="AH981" s="1" t="str">
        <f>IF(N981&gt;1,"Y","N")</f>
        <v>Y</v>
      </c>
      <c r="AI981" s="1" t="str">
        <f>IF(O981&gt;1,"Y","N")</f>
        <v>Y</v>
      </c>
      <c r="AJ981" s="1" t="str">
        <f>CONCATENATE(AF981,AG981,D981,AH981,AI981)</f>
        <v>YYx117xYY</v>
      </c>
    </row>
    <row r="982" spans="1:36" s="1" customFormat="1" x14ac:dyDescent="0.25">
      <c r="A982" s="31">
        <v>42499</v>
      </c>
      <c r="B982" s="24"/>
      <c r="C982" s="23" t="s">
        <v>6152</v>
      </c>
      <c r="D982" s="22" t="s">
        <v>6151</v>
      </c>
      <c r="E982" s="21">
        <v>0.33</v>
      </c>
      <c r="G982" s="20"/>
      <c r="H982" s="19">
        <f>E982/0.04105</f>
        <v>8.038976857490864</v>
      </c>
      <c r="I982" s="18">
        <f>J982/100*4</f>
        <v>2.36</v>
      </c>
      <c r="J982" s="17">
        <v>59</v>
      </c>
      <c r="K982" s="16">
        <f>IF(J982&gt;1,J982-H982-I982,0)</f>
        <v>48.601023142509135</v>
      </c>
      <c r="L982" s="15">
        <v>42536</v>
      </c>
      <c r="M982" s="14"/>
      <c r="N982" s="29">
        <v>42750</v>
      </c>
      <c r="O982" s="12">
        <v>42750</v>
      </c>
      <c r="P982" s="11" t="s">
        <v>6610</v>
      </c>
      <c r="Q982" s="10"/>
      <c r="R982" s="10"/>
      <c r="S982" s="10"/>
      <c r="T982" s="10"/>
      <c r="U982" s="9"/>
      <c r="V982" s="8"/>
      <c r="W982" s="7">
        <v>102</v>
      </c>
      <c r="X982" s="4"/>
      <c r="Y982" s="6">
        <v>59</v>
      </c>
      <c r="Z982" s="5">
        <f>IF(Y982&gt;0,Y982-J982,".")</f>
        <v>0</v>
      </c>
      <c r="AA982" s="4">
        <f>IF(J982=0,H982,0)</f>
        <v>0</v>
      </c>
      <c r="AB982" s="4">
        <f>IF(L982=0,H982,0)</f>
        <v>0</v>
      </c>
      <c r="AC982" s="4"/>
      <c r="AD982" s="3"/>
      <c r="AE982" s="2" t="str">
        <f ca="1">IF(AND(N982&gt;1,(N982+$AE$3+O982)&lt;$B$3),$B$3-N982+1111111,".")</f>
        <v>.</v>
      </c>
      <c r="AF982" s="1" t="str">
        <f>IF(A982&gt;1,"Y","N")</f>
        <v>Y</v>
      </c>
      <c r="AG982" s="1" t="str">
        <f>IF(L982&gt;1,"Y","N")</f>
        <v>Y</v>
      </c>
      <c r="AH982" s="1" t="str">
        <f>IF(N982&gt;1,"Y","N")</f>
        <v>Y</v>
      </c>
      <c r="AI982" s="1" t="str">
        <f>IF(O982&gt;1,"Y","N")</f>
        <v>Y</v>
      </c>
      <c r="AJ982" s="1" t="str">
        <f>CONCATENATE(AF982,AG982,D982,AH982,AI982)</f>
        <v>YYx117xYY</v>
      </c>
    </row>
    <row r="983" spans="1:36" s="1" customFormat="1" x14ac:dyDescent="0.25">
      <c r="A983" s="31">
        <v>42649</v>
      </c>
      <c r="B983" s="24"/>
      <c r="C983" s="23" t="s">
        <v>252</v>
      </c>
      <c r="D983" s="22" t="s">
        <v>251</v>
      </c>
      <c r="E983" s="21">
        <v>0.88</v>
      </c>
      <c r="G983" s="20"/>
      <c r="H983" s="19">
        <f>E983/0.0404</f>
        <v>21.782178217821784</v>
      </c>
      <c r="I983" s="18">
        <f>J983/100*4</f>
        <v>1.68</v>
      </c>
      <c r="J983" s="17">
        <v>42</v>
      </c>
      <c r="K983" s="16">
        <f>IF(J983&gt;1,J983-H983-I983,0)</f>
        <v>18.537821782178217</v>
      </c>
      <c r="L983" s="15">
        <v>42713</v>
      </c>
      <c r="M983" s="14"/>
      <c r="N983" s="29">
        <v>42819</v>
      </c>
      <c r="O983" s="12">
        <v>42820</v>
      </c>
      <c r="P983" s="11" t="s">
        <v>5000</v>
      </c>
      <c r="Q983" s="10" t="s">
        <v>4999</v>
      </c>
      <c r="R983" s="10" t="s">
        <v>4998</v>
      </c>
      <c r="S983" s="10" t="s">
        <v>4997</v>
      </c>
      <c r="T983" s="10"/>
      <c r="U983" s="9">
        <v>6762025174</v>
      </c>
      <c r="V983" s="8"/>
      <c r="W983" s="7">
        <v>485</v>
      </c>
      <c r="X983" s="4"/>
      <c r="Y983" s="6">
        <v>59</v>
      </c>
      <c r="Z983" s="5">
        <f>IF(Y983&gt;0,Y983-J983,".")</f>
        <v>17</v>
      </c>
      <c r="AA983" s="4">
        <f>IF(J983=0,H983,0)</f>
        <v>0</v>
      </c>
      <c r="AB983" s="4">
        <f>IF(L983=0,H983,0)</f>
        <v>0</v>
      </c>
      <c r="AC983" s="4"/>
      <c r="AD983" s="3"/>
      <c r="AE983" s="2" t="str">
        <f ca="1">IF(AND(N983&gt;1,(N983+$AE$3+O983)&lt;$B$3),$B$3-N983+1111111,".")</f>
        <v>.</v>
      </c>
      <c r="AF983" s="1" t="str">
        <f>IF(A983&gt;1,"Y","N")</f>
        <v>Y</v>
      </c>
      <c r="AG983" s="1" t="str">
        <f>IF(L983&gt;1,"Y","N")</f>
        <v>Y</v>
      </c>
      <c r="AH983" s="1" t="str">
        <f>IF(N983&gt;1,"Y","N")</f>
        <v>Y</v>
      </c>
      <c r="AI983" s="1" t="str">
        <f>IF(O983&gt;1,"Y","N")</f>
        <v>Y</v>
      </c>
      <c r="AJ983" s="1" t="str">
        <f>CONCATENATE(AF983,AG983,D983,AH983,AI983)</f>
        <v>YYx292xYY</v>
      </c>
    </row>
    <row r="984" spans="1:36" s="1" customFormat="1" x14ac:dyDescent="0.25">
      <c r="A984" s="31">
        <v>42746</v>
      </c>
      <c r="B984" s="24"/>
      <c r="C984" s="23" t="s">
        <v>252</v>
      </c>
      <c r="D984" s="22" t="s">
        <v>251</v>
      </c>
      <c r="E984" s="21">
        <v>1.236</v>
      </c>
      <c r="G984" s="20"/>
      <c r="H984" s="19">
        <f>E984/0.03821</f>
        <v>32.347552996597749</v>
      </c>
      <c r="I984" s="18">
        <f>J984/100*4</f>
        <v>1.68</v>
      </c>
      <c r="J984" s="17">
        <v>42</v>
      </c>
      <c r="K984" s="16">
        <f>IF(J984&gt;1,J984-H984-I984,0)</f>
        <v>7.9724470034022517</v>
      </c>
      <c r="L984" s="15">
        <v>42768</v>
      </c>
      <c r="M984" s="14"/>
      <c r="N984" s="29">
        <v>42822</v>
      </c>
      <c r="O984" s="12">
        <v>42822</v>
      </c>
      <c r="P984" s="11" t="s">
        <v>4951</v>
      </c>
      <c r="Q984" s="10" t="s">
        <v>4950</v>
      </c>
      <c r="R984" s="10" t="s">
        <v>4949</v>
      </c>
      <c r="S984" s="10" t="s">
        <v>2479</v>
      </c>
      <c r="T984" s="10"/>
      <c r="U984" s="9" t="s">
        <v>4948</v>
      </c>
      <c r="V984" s="8"/>
      <c r="W984" s="7">
        <v>503</v>
      </c>
      <c r="X984" s="4"/>
      <c r="Y984" s="6">
        <v>59</v>
      </c>
      <c r="Z984" s="5">
        <f>IF(Y984&gt;0,Y984-J984,".")</f>
        <v>17</v>
      </c>
      <c r="AA984" s="4">
        <f>IF(J984=0,H984,0)</f>
        <v>0</v>
      </c>
      <c r="AB984" s="4">
        <f>IF(L984=0,H984,0)</f>
        <v>0</v>
      </c>
      <c r="AC984" s="4"/>
      <c r="AD984" s="3"/>
      <c r="AE984" s="2" t="str">
        <f ca="1">IF(AND(N984&gt;1,(N984+$AE$3+O984)&lt;$B$3),$B$3-N984+1111111,".")</f>
        <v>.</v>
      </c>
      <c r="AF984" s="1" t="str">
        <f>IF(A984&gt;1,"Y","N")</f>
        <v>Y</v>
      </c>
      <c r="AG984" s="1" t="str">
        <f>IF(L984&gt;1,"Y","N")</f>
        <v>Y</v>
      </c>
      <c r="AH984" s="1" t="str">
        <f>IF(N984&gt;1,"Y","N")</f>
        <v>Y</v>
      </c>
      <c r="AI984" s="1" t="str">
        <f>IF(O984&gt;1,"Y","N")</f>
        <v>Y</v>
      </c>
      <c r="AJ984" s="1" t="str">
        <f>CONCATENATE(AF984,AG984,D984,AH984,AI984)</f>
        <v>YYx292xYY</v>
      </c>
    </row>
    <row r="985" spans="1:36" s="1" customFormat="1" x14ac:dyDescent="0.25">
      <c r="A985" s="31">
        <v>42746</v>
      </c>
      <c r="B985" s="24"/>
      <c r="C985" s="23" t="s">
        <v>252</v>
      </c>
      <c r="D985" s="22" t="s">
        <v>251</v>
      </c>
      <c r="E985" s="21">
        <v>1.236</v>
      </c>
      <c r="G985" s="20"/>
      <c r="H985" s="19">
        <f>E985/0.03821</f>
        <v>32.347552996597749</v>
      </c>
      <c r="I985" s="18">
        <f>J985/100*4</f>
        <v>1.68</v>
      </c>
      <c r="J985" s="17">
        <v>42</v>
      </c>
      <c r="K985" s="16">
        <f>IF(J985&gt;1,J985-H985-I985,0)</f>
        <v>7.9724470034022517</v>
      </c>
      <c r="L985" s="15">
        <v>42768</v>
      </c>
      <c r="M985" s="14"/>
      <c r="N985" s="29">
        <v>42858</v>
      </c>
      <c r="O985" s="12">
        <v>42869</v>
      </c>
      <c r="P985" s="11" t="s">
        <v>4147</v>
      </c>
      <c r="Q985" s="10" t="s">
        <v>4146</v>
      </c>
      <c r="R985" s="10" t="s">
        <v>4145</v>
      </c>
      <c r="S985" s="10" t="s">
        <v>954</v>
      </c>
      <c r="T985" s="10"/>
      <c r="U985" s="9">
        <v>6801794613</v>
      </c>
      <c r="V985" s="8"/>
      <c r="W985" s="7">
        <v>721</v>
      </c>
      <c r="X985" s="4"/>
      <c r="Y985" s="6">
        <v>59</v>
      </c>
      <c r="Z985" s="5">
        <f>IF(Y985&gt;0,Y985-J985,".")</f>
        <v>17</v>
      </c>
      <c r="AA985" s="4">
        <f>IF(J985=0,H985,0)</f>
        <v>0</v>
      </c>
      <c r="AB985" s="4">
        <f>IF(L985=0,H985,0)</f>
        <v>0</v>
      </c>
      <c r="AC985" s="4"/>
      <c r="AD985" s="3"/>
      <c r="AE985" s="2" t="str">
        <f ca="1">IF(AND(N985&gt;1,(N985+$AE$3+O985)&lt;$B$3),$B$3-N985+1111111,".")</f>
        <v>.</v>
      </c>
      <c r="AF985" s="1" t="str">
        <f>IF(A985&gt;1,"Y","N")</f>
        <v>Y</v>
      </c>
      <c r="AG985" s="1" t="str">
        <f>IF(L985&gt;1,"Y","N")</f>
        <v>Y</v>
      </c>
      <c r="AH985" s="1" t="str">
        <f>IF(N985&gt;1,"Y","N")</f>
        <v>Y</v>
      </c>
      <c r="AI985" s="1" t="str">
        <f>IF(O985&gt;1,"Y","N")</f>
        <v>Y</v>
      </c>
      <c r="AJ985" s="1" t="str">
        <f>CONCATENATE(AF985,AG985,D985,AH985,AI985)</f>
        <v>YYx292xYY</v>
      </c>
    </row>
    <row r="986" spans="1:36" s="1" customFormat="1" x14ac:dyDescent="0.25">
      <c r="A986" s="31">
        <v>42746</v>
      </c>
      <c r="B986" s="24"/>
      <c r="C986" s="23" t="s">
        <v>252</v>
      </c>
      <c r="D986" s="22" t="s">
        <v>251</v>
      </c>
      <c r="E986" s="21">
        <v>1.236</v>
      </c>
      <c r="G986" s="20"/>
      <c r="H986" s="19">
        <f>E986/0.03821</f>
        <v>32.347552996597749</v>
      </c>
      <c r="I986" s="18">
        <f>J986/100*4</f>
        <v>1.68</v>
      </c>
      <c r="J986" s="17">
        <v>42</v>
      </c>
      <c r="K986" s="16">
        <f>IF(J986&gt;1,J986-H986-I986,0)</f>
        <v>7.9724470034022517</v>
      </c>
      <c r="L986" s="15">
        <v>42768</v>
      </c>
      <c r="M986" s="14"/>
      <c r="N986" s="29">
        <v>42906</v>
      </c>
      <c r="O986" s="12">
        <v>42906</v>
      </c>
      <c r="P986" s="11" t="s">
        <v>3254</v>
      </c>
      <c r="Q986" s="10" t="s">
        <v>3253</v>
      </c>
      <c r="R986" s="10" t="s">
        <v>3252</v>
      </c>
      <c r="S986" s="10" t="s">
        <v>3251</v>
      </c>
      <c r="T986" s="10"/>
      <c r="U986" s="9">
        <v>6857963860</v>
      </c>
      <c r="V986" s="8"/>
      <c r="W986" s="7">
        <v>869</v>
      </c>
      <c r="X986" s="4"/>
      <c r="Y986" s="6">
        <v>59</v>
      </c>
      <c r="Z986" s="5">
        <f>IF(Y986&gt;0,Y986-J986,".")</f>
        <v>17</v>
      </c>
      <c r="AA986" s="4">
        <f>IF(J986=0,H986,0)</f>
        <v>0</v>
      </c>
      <c r="AB986" s="4">
        <f>IF(L986=0,H986,0)</f>
        <v>0</v>
      </c>
      <c r="AC986" s="4"/>
      <c r="AD986" s="3"/>
      <c r="AE986" s="2" t="str">
        <f ca="1">IF(AND(N986&gt;1,(N986+$AE$3+O986)&lt;$B$3),$B$3-N986+1111111,".")</f>
        <v>.</v>
      </c>
      <c r="AF986" s="1" t="str">
        <f>IF(A986&gt;1,"Y","N")</f>
        <v>Y</v>
      </c>
      <c r="AG986" s="1" t="str">
        <f>IF(L986&gt;1,"Y","N")</f>
        <v>Y</v>
      </c>
      <c r="AH986" s="1" t="str">
        <f>IF(N986&gt;1,"Y","N")</f>
        <v>Y</v>
      </c>
      <c r="AI986" s="1" t="str">
        <f>IF(O986&gt;1,"Y","N")</f>
        <v>Y</v>
      </c>
      <c r="AJ986" s="1" t="str">
        <f>CONCATENATE(AF986,AG986,D986,AH986,AI986)</f>
        <v>YYx292xYY</v>
      </c>
    </row>
    <row r="987" spans="1:36" s="1" customFormat="1" x14ac:dyDescent="0.25">
      <c r="A987" s="31">
        <v>42923</v>
      </c>
      <c r="B987" s="30" t="s">
        <v>2937</v>
      </c>
      <c r="C987" s="23" t="s">
        <v>2936</v>
      </c>
      <c r="D987" s="22" t="s">
        <v>2935</v>
      </c>
      <c r="E987" s="21">
        <v>0.85</v>
      </c>
      <c r="G987" s="20"/>
      <c r="H987" s="19">
        <f>E987/0.0418425</f>
        <v>20.314273764712912</v>
      </c>
      <c r="I987" s="18">
        <f>J987/100*4</f>
        <v>2.36</v>
      </c>
      <c r="J987" s="17">
        <v>59</v>
      </c>
      <c r="K987" s="16">
        <f>IF(J987&gt;1,J987-H987-I987,0)</f>
        <v>36.325726235287092</v>
      </c>
      <c r="L987" s="15">
        <v>42941</v>
      </c>
      <c r="M987" s="14"/>
      <c r="N987" s="29">
        <v>42926</v>
      </c>
      <c r="O987" s="12">
        <v>42928</v>
      </c>
      <c r="P987" s="11" t="s">
        <v>2934</v>
      </c>
      <c r="Q987" s="10"/>
      <c r="R987" s="10"/>
      <c r="S987" s="10"/>
      <c r="T987" s="10"/>
      <c r="U987" s="9">
        <v>6883155715</v>
      </c>
      <c r="V987" s="8"/>
      <c r="W987" s="7">
        <v>944</v>
      </c>
      <c r="X987" s="4"/>
      <c r="Y987" s="6">
        <v>59</v>
      </c>
      <c r="Z987" s="5">
        <f>IF(Y987&gt;0,Y987-J987,".")</f>
        <v>0</v>
      </c>
      <c r="AA987" s="4">
        <f>IF(J987=0,H987,0)</f>
        <v>0</v>
      </c>
      <c r="AB987" s="4">
        <f>IF(L987=0,H987,0)</f>
        <v>0</v>
      </c>
      <c r="AC987" s="4"/>
      <c r="AD987" s="3"/>
      <c r="AE987" s="2" t="str">
        <f ca="1">IF(AND(N987&gt;1,(N987+$AE$3+O987)&lt;$B$3),$B$3-N987+1111111,".")</f>
        <v>.</v>
      </c>
      <c r="AF987" s="1" t="str">
        <f>IF(A987&gt;1,"Y","N")</f>
        <v>Y</v>
      </c>
      <c r="AG987" s="1" t="str">
        <f>IF(L987&gt;1,"Y","N")</f>
        <v>Y</v>
      </c>
      <c r="AH987" s="1" t="str">
        <f>IF(N987&gt;1,"Y","N")</f>
        <v>Y</v>
      </c>
      <c r="AI987" s="1" t="str">
        <f>IF(O987&gt;1,"Y","N")</f>
        <v>Y</v>
      </c>
      <c r="AJ987" s="1" t="str">
        <f>CONCATENATE(AF987,AG987,D987,AH987,AI987)</f>
        <v>YYx369xYY</v>
      </c>
    </row>
    <row r="988" spans="1:36" s="1" customFormat="1" x14ac:dyDescent="0.25">
      <c r="A988" s="31">
        <v>42746</v>
      </c>
      <c r="B988" s="24"/>
      <c r="C988" s="23" t="s">
        <v>252</v>
      </c>
      <c r="D988" s="22" t="s">
        <v>251</v>
      </c>
      <c r="E988" s="21">
        <v>1.236</v>
      </c>
      <c r="G988" s="20"/>
      <c r="H988" s="19">
        <f>E988/0.03821</f>
        <v>32.347552996597749</v>
      </c>
      <c r="I988" s="18">
        <f>J988/100*4</f>
        <v>1.68</v>
      </c>
      <c r="J988" s="17">
        <v>42</v>
      </c>
      <c r="K988" s="16">
        <f>IF(J988&gt;1,J988-H988-I988,0)</f>
        <v>7.9724470034022517</v>
      </c>
      <c r="L988" s="15">
        <v>42768</v>
      </c>
      <c r="M988" s="14"/>
      <c r="N988" s="29">
        <v>42939</v>
      </c>
      <c r="O988" s="12">
        <v>42940</v>
      </c>
      <c r="P988" s="11" t="s">
        <v>2548</v>
      </c>
      <c r="Q988" s="10" t="s">
        <v>2734</v>
      </c>
      <c r="R988" s="10" t="s">
        <v>2733</v>
      </c>
      <c r="S988" s="10" t="s">
        <v>1978</v>
      </c>
      <c r="T988" s="10"/>
      <c r="U988" s="9">
        <v>6899502859</v>
      </c>
      <c r="V988" s="8"/>
      <c r="W988" s="7">
        <v>978</v>
      </c>
      <c r="X988" s="4"/>
      <c r="Y988" s="6">
        <v>59</v>
      </c>
      <c r="Z988" s="5">
        <f>IF(Y988&gt;0,Y988-J988,".")</f>
        <v>17</v>
      </c>
      <c r="AA988" s="4">
        <f>IF(J988=0,H988,0)</f>
        <v>0</v>
      </c>
      <c r="AB988" s="4">
        <f>IF(L988=0,H988,0)</f>
        <v>0</v>
      </c>
      <c r="AC988" s="4"/>
      <c r="AD988" s="3"/>
      <c r="AE988" s="2" t="str">
        <f ca="1">IF(AND(N988&gt;1,(N988+$AE$3+O988)&lt;$B$3),$B$3-N988+1111111,".")</f>
        <v>.</v>
      </c>
      <c r="AF988" s="1" t="str">
        <f>IF(A988&gt;1,"Y","N")</f>
        <v>Y</v>
      </c>
      <c r="AG988" s="1" t="str">
        <f>IF(L988&gt;1,"Y","N")</f>
        <v>Y</v>
      </c>
      <c r="AH988" s="1" t="str">
        <f>IF(N988&gt;1,"Y","N")</f>
        <v>Y</v>
      </c>
      <c r="AI988" s="1" t="str">
        <f>IF(O988&gt;1,"Y","N")</f>
        <v>Y</v>
      </c>
      <c r="AJ988" s="1" t="str">
        <f>CONCATENATE(AF988,AG988,D988,AH988,AI988)</f>
        <v>YYx292xYY</v>
      </c>
    </row>
    <row r="989" spans="1:36" s="1" customFormat="1" x14ac:dyDescent="0.25">
      <c r="A989" s="28">
        <v>41192</v>
      </c>
      <c r="B989" s="27" t="s">
        <v>2582</v>
      </c>
      <c r="C989" s="23" t="s">
        <v>491</v>
      </c>
      <c r="D989" s="22" t="s">
        <v>490</v>
      </c>
      <c r="E989" s="21">
        <v>0.26800000000000002</v>
      </c>
      <c r="G989" s="20"/>
      <c r="H989" s="19">
        <f>E989/0.0494</f>
        <v>5.4251012145748989</v>
      </c>
      <c r="I989" s="18">
        <f>J989/100*4</f>
        <v>0.8</v>
      </c>
      <c r="J989" s="17">
        <v>20</v>
      </c>
      <c r="K989" s="16">
        <f>IF(J989&gt;1,J989-H989-I989,0)</f>
        <v>13.774898785425101</v>
      </c>
      <c r="L989" s="15">
        <v>41234</v>
      </c>
      <c r="M989" s="14"/>
      <c r="N989" s="29">
        <v>42954</v>
      </c>
      <c r="O989" s="12">
        <v>42954</v>
      </c>
      <c r="P989" s="11" t="s">
        <v>2566</v>
      </c>
      <c r="Q989" s="10" t="s">
        <v>2585</v>
      </c>
      <c r="R989" s="10" t="s">
        <v>2584</v>
      </c>
      <c r="S989" s="10" t="s">
        <v>2583</v>
      </c>
      <c r="T989" s="10"/>
      <c r="U989" s="9">
        <v>6905415808</v>
      </c>
      <c r="V989" s="8"/>
      <c r="W989" s="7">
        <v>1010</v>
      </c>
      <c r="X989" s="4"/>
      <c r="Y989" s="6">
        <v>59</v>
      </c>
      <c r="Z989" s="5">
        <f>IF(Y989&gt;0,Y989-J989,".")</f>
        <v>39</v>
      </c>
      <c r="AA989" s="4">
        <f>IF(J989=0,H989,0)</f>
        <v>0</v>
      </c>
      <c r="AB989" s="4">
        <f>IF(L989=0,H989,0)</f>
        <v>0</v>
      </c>
      <c r="AC989" s="4"/>
      <c r="AD989" s="3"/>
      <c r="AE989" s="2" t="str">
        <f ca="1">IF(AND(N989&gt;1,(N989+$AE$3+O989)&lt;$B$3),$B$3-N989+1111111,".")</f>
        <v>.</v>
      </c>
      <c r="AF989" s="1" t="str">
        <f>IF(A989&gt;1,"Y","N")</f>
        <v>Y</v>
      </c>
      <c r="AG989" s="1" t="str">
        <f>IF(L989&gt;1,"Y","N")</f>
        <v>Y</v>
      </c>
      <c r="AH989" s="1" t="str">
        <f>IF(N989&gt;1,"Y","N")</f>
        <v>Y</v>
      </c>
      <c r="AI989" s="1" t="str">
        <f>IF(O989&gt;1,"Y","N")</f>
        <v>Y</v>
      </c>
      <c r="AJ989" s="1" t="str">
        <f>CONCATENATE(AF989,AG989,D989,AH989,AI989)</f>
        <v>YYx377xYY</v>
      </c>
    </row>
    <row r="990" spans="1:36" s="1" customFormat="1" x14ac:dyDescent="0.25">
      <c r="A990" s="31">
        <v>42746</v>
      </c>
      <c r="B990" s="24"/>
      <c r="C990" s="23" t="s">
        <v>252</v>
      </c>
      <c r="D990" s="22" t="s">
        <v>251</v>
      </c>
      <c r="E990" s="21">
        <v>1.236</v>
      </c>
      <c r="G990" s="20"/>
      <c r="H990" s="19">
        <f>E990/0.03821</f>
        <v>32.347552996597749</v>
      </c>
      <c r="I990" s="18">
        <f>J990/100*4</f>
        <v>1.68</v>
      </c>
      <c r="J990" s="17">
        <v>42</v>
      </c>
      <c r="K990" s="16">
        <f>IF(J990&gt;1,J990-H990-I990,0)</f>
        <v>7.9724470034022517</v>
      </c>
      <c r="L990" s="15">
        <v>42768</v>
      </c>
      <c r="M990" s="14"/>
      <c r="N990" s="29">
        <v>42957</v>
      </c>
      <c r="O990" s="12">
        <v>42958</v>
      </c>
      <c r="P990" s="11" t="s">
        <v>2548</v>
      </c>
      <c r="Q990" s="10"/>
      <c r="R990" s="10"/>
      <c r="S990" s="10"/>
      <c r="T990" s="10"/>
      <c r="U990" s="9">
        <v>6908103668</v>
      </c>
      <c r="V990" s="8"/>
      <c r="W990" s="7">
        <v>1021</v>
      </c>
      <c r="X990" s="4"/>
      <c r="Y990" s="6">
        <v>59</v>
      </c>
      <c r="Z990" s="5">
        <f>IF(Y990&gt;0,Y990-J990,".")</f>
        <v>17</v>
      </c>
      <c r="AA990" s="4">
        <f>IF(J990=0,H990,0)</f>
        <v>0</v>
      </c>
      <c r="AB990" s="4">
        <f>IF(L990=0,H990,0)</f>
        <v>0</v>
      </c>
      <c r="AC990" s="4"/>
      <c r="AD990" s="3"/>
      <c r="AE990" s="2" t="str">
        <f ca="1">IF(AND(N990&gt;1,(N990+$AE$3+O990)&lt;$B$3),$B$3-N990+1111111,".")</f>
        <v>.</v>
      </c>
      <c r="AF990" s="1" t="str">
        <f>IF(A990&gt;1,"Y","N")</f>
        <v>Y</v>
      </c>
      <c r="AG990" s="1" t="str">
        <f>IF(L990&gt;1,"Y","N")</f>
        <v>Y</v>
      </c>
      <c r="AH990" s="1" t="str">
        <f>IF(N990&gt;1,"Y","N")</f>
        <v>Y</v>
      </c>
      <c r="AI990" s="1" t="str">
        <f>IF(O990&gt;1,"Y","N")</f>
        <v>Y</v>
      </c>
      <c r="AJ990" s="1" t="str">
        <f>CONCATENATE(AF990,AG990,D990,AH990,AI990)</f>
        <v>YYx292xYY</v>
      </c>
    </row>
    <row r="991" spans="1:36" s="1" customFormat="1" x14ac:dyDescent="0.25">
      <c r="A991" s="31">
        <v>42970</v>
      </c>
      <c r="B991" s="24" t="s">
        <v>1697</v>
      </c>
      <c r="C991" s="23" t="s">
        <v>1696</v>
      </c>
      <c r="D991" s="22" t="s">
        <v>1093</v>
      </c>
      <c r="E991" s="21">
        <v>1.79</v>
      </c>
      <c r="G991" s="20"/>
      <c r="H991" s="19">
        <f>E991/0.0418425</f>
        <v>42.779470633924838</v>
      </c>
      <c r="I991" s="18">
        <f>J991/100*4</f>
        <v>2.36</v>
      </c>
      <c r="J991" s="17">
        <v>59</v>
      </c>
      <c r="K991" s="16">
        <f>IF(J991&gt;1,J991-H991-I991,0)</f>
        <v>13.860529366075163</v>
      </c>
      <c r="L991" s="15">
        <v>43007</v>
      </c>
      <c r="M991" s="14"/>
      <c r="N991" s="29">
        <v>43011</v>
      </c>
      <c r="O991" s="12">
        <v>43011</v>
      </c>
      <c r="P991" s="11" t="s">
        <v>1690</v>
      </c>
      <c r="Q991" s="10"/>
      <c r="R991" s="10"/>
      <c r="S991" s="10"/>
      <c r="T991" s="10"/>
      <c r="U991" s="9">
        <v>6909955945</v>
      </c>
      <c r="V991" s="8"/>
      <c r="W991" s="7">
        <v>1198</v>
      </c>
      <c r="X991" s="4"/>
      <c r="Y991" s="6">
        <v>59</v>
      </c>
      <c r="Z991" s="5">
        <f>IF(Y991&gt;0,Y991-J991,".")</f>
        <v>0</v>
      </c>
      <c r="AA991" s="4">
        <f>IF(J991=0,H991,0)</f>
        <v>0</v>
      </c>
      <c r="AB991" s="4">
        <f>IF(L991=0,H991,0)</f>
        <v>0</v>
      </c>
      <c r="AC991" s="4"/>
      <c r="AD991" s="3"/>
      <c r="AE991" s="2" t="str">
        <f ca="1">IF(AND(N991&gt;1,(N991+$AE$3+O991)&lt;$B$3),$B$3-N991+1111111,".")</f>
        <v>.</v>
      </c>
      <c r="AF991" s="1" t="str">
        <f>IF(A991&gt;1,"Y","N")</f>
        <v>Y</v>
      </c>
      <c r="AG991" s="1" t="str">
        <f>IF(L991&gt;1,"Y","N")</f>
        <v>Y</v>
      </c>
      <c r="AH991" s="1" t="str">
        <f>IF(N991&gt;1,"Y","N")</f>
        <v>Y</v>
      </c>
      <c r="AI991" s="1" t="str">
        <f>IF(O991&gt;1,"Y","N")</f>
        <v>Y</v>
      </c>
      <c r="AJ991" s="1" t="str">
        <f>CONCATENATE(AF991,AG991,D991,AH991,AI991)</f>
        <v>YYx273xYY</v>
      </c>
    </row>
    <row r="992" spans="1:36" s="1" customFormat="1" x14ac:dyDescent="0.25">
      <c r="A992" s="31">
        <v>42970</v>
      </c>
      <c r="B992" s="24"/>
      <c r="C992" s="23" t="s">
        <v>1696</v>
      </c>
      <c r="D992" s="22" t="s">
        <v>1093</v>
      </c>
      <c r="E992" s="21">
        <v>1.79</v>
      </c>
      <c r="G992" s="20"/>
      <c r="H992" s="19">
        <f>E992/0.0418425</f>
        <v>42.779470633924838</v>
      </c>
      <c r="I992" s="18">
        <f>J992/100*4</f>
        <v>2.36</v>
      </c>
      <c r="J992" s="17">
        <v>59</v>
      </c>
      <c r="K992" s="16">
        <f>IF(J992&gt;1,J992-H992-I992,0)</f>
        <v>13.860529366075163</v>
      </c>
      <c r="L992" s="15">
        <v>43007</v>
      </c>
      <c r="M992" s="14"/>
      <c r="N992" s="13">
        <v>43011</v>
      </c>
      <c r="O992" s="12">
        <v>43011</v>
      </c>
      <c r="P992" s="11" t="s">
        <v>1690</v>
      </c>
      <c r="Q992" s="10"/>
      <c r="R992" s="10"/>
      <c r="S992" s="10"/>
      <c r="T992" s="10"/>
      <c r="U992" s="9"/>
      <c r="V992" s="8"/>
      <c r="W992" s="7">
        <v>1198</v>
      </c>
      <c r="X992" s="4"/>
      <c r="Y992" s="6">
        <v>59</v>
      </c>
      <c r="Z992" s="5">
        <f>IF(Y992&gt;0,Y992-J992,".")</f>
        <v>0</v>
      </c>
      <c r="AA992" s="4">
        <f>IF(J992=0,H992,0)</f>
        <v>0</v>
      </c>
      <c r="AB992" s="4">
        <f>IF(L992=0,H992,0)</f>
        <v>0</v>
      </c>
      <c r="AC992" s="4"/>
      <c r="AD992" s="3"/>
      <c r="AE992" s="2" t="str">
        <f ca="1">IF(AND(N992&gt;1,(N992+$AE$3+O992)&lt;$B$3),$B$3-N992+1111111,".")</f>
        <v>.</v>
      </c>
      <c r="AF992" s="1" t="str">
        <f>IF(A992&gt;1,"Y","N")</f>
        <v>Y</v>
      </c>
      <c r="AG992" s="1" t="str">
        <f>IF(L992&gt;1,"Y","N")</f>
        <v>Y</v>
      </c>
      <c r="AH992" s="1" t="str">
        <f>IF(N992&gt;1,"Y","N")</f>
        <v>Y</v>
      </c>
      <c r="AI992" s="1" t="str">
        <f>IF(O992&gt;1,"Y","N")</f>
        <v>Y</v>
      </c>
      <c r="AJ992" s="1" t="str">
        <f>CONCATENATE(AF992,AG992,D992,AH992,AI992)</f>
        <v>YYx273xYY</v>
      </c>
    </row>
    <row r="993" spans="1:50" s="1" customFormat="1" x14ac:dyDescent="0.25">
      <c r="A993" s="31">
        <v>42362</v>
      </c>
      <c r="B993" s="24"/>
      <c r="C993" s="23" t="s">
        <v>1230</v>
      </c>
      <c r="D993" s="22" t="s">
        <v>613</v>
      </c>
      <c r="E993" s="21">
        <v>0.187</v>
      </c>
      <c r="G993" s="20"/>
      <c r="H993" s="19">
        <f>E993/0.04032</f>
        <v>4.6378968253968251</v>
      </c>
      <c r="I993" s="32">
        <f>J993/100*4</f>
        <v>0.88</v>
      </c>
      <c r="J993" s="17">
        <v>22</v>
      </c>
      <c r="K993" s="16">
        <f>IF(J993&gt;1,J993-H993-I993,0)</f>
        <v>16.482103174603175</v>
      </c>
      <c r="L993" s="15">
        <v>42387</v>
      </c>
      <c r="M993" s="14"/>
      <c r="N993" s="29">
        <v>43045</v>
      </c>
      <c r="O993" s="12">
        <v>43045</v>
      </c>
      <c r="P993" s="11" t="s">
        <v>1229</v>
      </c>
      <c r="Q993" s="10" t="s">
        <v>1228</v>
      </c>
      <c r="R993" s="10" t="s">
        <v>1227</v>
      </c>
      <c r="S993" s="10" t="s">
        <v>1226</v>
      </c>
      <c r="T993" s="10"/>
      <c r="U993" s="9">
        <v>6915365691</v>
      </c>
      <c r="V993" s="8"/>
      <c r="W993" s="7">
        <v>1298</v>
      </c>
      <c r="X993" s="4"/>
      <c r="Y993" s="6">
        <v>59</v>
      </c>
      <c r="Z993" s="5">
        <f>IF(Y993&gt;0,Y993-J993,".")</f>
        <v>37</v>
      </c>
      <c r="AA993" s="4">
        <f>IF(J993=0,H993,0)</f>
        <v>0</v>
      </c>
      <c r="AB993" s="4">
        <f>IF(L993=0,H993,0)</f>
        <v>0</v>
      </c>
      <c r="AC993" s="4"/>
      <c r="AD993" s="3"/>
      <c r="AE993" s="2" t="str">
        <f ca="1">IF(AND(N993&gt;1,(N993+$AE$3+O993)&lt;$B$3),$B$3-N993+1111111,".")</f>
        <v>.</v>
      </c>
      <c r="AF993" s="1" t="str">
        <f>IF(A993&gt;1,"Y","N")</f>
        <v>Y</v>
      </c>
      <c r="AG993" s="1" t="str">
        <f>IF(L993&gt;1,"Y","N")</f>
        <v>Y</v>
      </c>
      <c r="AH993" s="1" t="str">
        <f>IF(N993&gt;1,"Y","N")</f>
        <v>Y</v>
      </c>
      <c r="AI993" s="1" t="str">
        <f>IF(O993&gt;1,"Y","N")</f>
        <v>Y</v>
      </c>
      <c r="AJ993" s="1" t="str">
        <f>CONCATENATE(AF993,AG993,D993,AH993,AI993)</f>
        <v>YYx410xYY</v>
      </c>
    </row>
    <row r="994" spans="1:50" s="1" customFormat="1" x14ac:dyDescent="0.25">
      <c r="A994" s="31">
        <v>42746</v>
      </c>
      <c r="B994" s="24"/>
      <c r="C994" s="23" t="s">
        <v>252</v>
      </c>
      <c r="D994" s="22" t="s">
        <v>251</v>
      </c>
      <c r="E994" s="21">
        <v>1.236</v>
      </c>
      <c r="G994" s="20"/>
      <c r="H994" s="19">
        <f>E994/0.03821</f>
        <v>32.347552996597749</v>
      </c>
      <c r="I994" s="18">
        <f>J994/100*4</f>
        <v>1.68</v>
      </c>
      <c r="J994" s="17">
        <v>42</v>
      </c>
      <c r="K994" s="16">
        <f>IF(J994&gt;1,J994-H994-I994,0)</f>
        <v>7.9724470034022517</v>
      </c>
      <c r="L994" s="15">
        <v>42768</v>
      </c>
      <c r="M994" s="14"/>
      <c r="N994" s="29">
        <v>43046</v>
      </c>
      <c r="O994" s="12">
        <v>43046</v>
      </c>
      <c r="P994" s="11" t="s">
        <v>1198</v>
      </c>
      <c r="Q994" s="10" t="s">
        <v>1197</v>
      </c>
      <c r="R994" s="10" t="s">
        <v>1196</v>
      </c>
      <c r="S994" s="10" t="s">
        <v>1195</v>
      </c>
      <c r="T994" s="10"/>
      <c r="U994" s="9">
        <v>6908103668</v>
      </c>
      <c r="V994" s="8"/>
      <c r="W994" s="7">
        <v>1303</v>
      </c>
      <c r="X994" s="4"/>
      <c r="Y994" s="6">
        <v>59</v>
      </c>
      <c r="Z994" s="5">
        <f>IF(Y994&gt;0,Y994-J994,".")</f>
        <v>17</v>
      </c>
      <c r="AA994" s="4">
        <f>IF(J994=0,H994,0)</f>
        <v>0</v>
      </c>
      <c r="AB994" s="4">
        <f>IF(L994=0,H994,0)</f>
        <v>0</v>
      </c>
      <c r="AC994" s="4"/>
      <c r="AD994" s="3"/>
      <c r="AE994" s="2" t="str">
        <f ca="1">IF(AND(N994&gt;1,(N994+$AE$3+O994)&lt;$B$3),$B$3-N994+1111111,".")</f>
        <v>.</v>
      </c>
      <c r="AF994" s="1" t="str">
        <f>IF(A994&gt;1,"Y","N")</f>
        <v>Y</v>
      </c>
      <c r="AG994" s="1" t="str">
        <f>IF(L994&gt;1,"Y","N")</f>
        <v>Y</v>
      </c>
      <c r="AH994" s="1" t="str">
        <f>IF(N994&gt;1,"Y","N")</f>
        <v>Y</v>
      </c>
      <c r="AI994" s="1" t="str">
        <f>IF(O994&gt;1,"Y","N")</f>
        <v>Y</v>
      </c>
      <c r="AJ994" s="1" t="str">
        <f>CONCATENATE(AF994,AG994,D994,AH994,AI994)</f>
        <v>YYx292xYY</v>
      </c>
    </row>
    <row r="995" spans="1:50" s="1" customFormat="1" x14ac:dyDescent="0.25">
      <c r="A995" s="31">
        <v>42746</v>
      </c>
      <c r="B995" s="24"/>
      <c r="C995" s="23" t="s">
        <v>252</v>
      </c>
      <c r="D995" s="22" t="s">
        <v>251</v>
      </c>
      <c r="E995" s="21">
        <v>1.236</v>
      </c>
      <c r="G995" s="20"/>
      <c r="H995" s="19">
        <f>E995/0.03821</f>
        <v>32.347552996597749</v>
      </c>
      <c r="I995" s="18">
        <f>J995/100*4</f>
        <v>1.68</v>
      </c>
      <c r="J995" s="17">
        <v>42</v>
      </c>
      <c r="K995" s="16">
        <f>IF(J995&gt;1,J995-H995-I995,0)</f>
        <v>7.9724470034022517</v>
      </c>
      <c r="L995" s="15">
        <v>42768</v>
      </c>
      <c r="M995" s="14"/>
      <c r="N995" s="29">
        <v>43074</v>
      </c>
      <c r="O995" s="12">
        <v>43075</v>
      </c>
      <c r="P995" s="11" t="s">
        <v>556</v>
      </c>
      <c r="Q995" s="10" t="s">
        <v>555</v>
      </c>
      <c r="R995" s="10" t="s">
        <v>554</v>
      </c>
      <c r="S995" s="10" t="s">
        <v>553</v>
      </c>
      <c r="T995" s="10"/>
      <c r="U995" s="9">
        <v>6917589286</v>
      </c>
      <c r="V995" s="8"/>
      <c r="W995" s="7">
        <v>1426</v>
      </c>
      <c r="X995" s="4"/>
      <c r="Y995" s="6">
        <v>59</v>
      </c>
      <c r="Z995" s="5">
        <f>IF(Y995&gt;0,Y995-J995,".")</f>
        <v>17</v>
      </c>
      <c r="AA995" s="4">
        <f>IF(J995=0,H995,0)</f>
        <v>0</v>
      </c>
      <c r="AB995" s="4">
        <f>IF(L995=0,H995,0)</f>
        <v>0</v>
      </c>
      <c r="AC995" s="4"/>
      <c r="AD995" s="3"/>
      <c r="AE995" s="2" t="str">
        <f ca="1">IF(AND(N995&gt;1,(N995+$AE$3+O995)&lt;$B$3),$B$3-N995+1111111,".")</f>
        <v>.</v>
      </c>
      <c r="AF995" s="1" t="str">
        <f>IF(A995&gt;1,"Y","N")</f>
        <v>Y</v>
      </c>
      <c r="AG995" s="1" t="str">
        <f>IF(L995&gt;1,"Y","N")</f>
        <v>Y</v>
      </c>
      <c r="AH995" s="1" t="str">
        <f>IF(N995&gt;1,"Y","N")</f>
        <v>Y</v>
      </c>
      <c r="AI995" s="1" t="str">
        <f>IF(O995&gt;1,"Y","N")</f>
        <v>Y</v>
      </c>
      <c r="AJ995" s="1" t="str">
        <f>CONCATENATE(AF995,AG995,D995,AH995,AI995)</f>
        <v>YYx292xYY</v>
      </c>
    </row>
    <row r="996" spans="1:50" s="1" customFormat="1" x14ac:dyDescent="0.25">
      <c r="A996" s="31">
        <v>42649</v>
      </c>
      <c r="B996" s="24"/>
      <c r="C996" s="23" t="s">
        <v>382</v>
      </c>
      <c r="D996" s="22" t="s">
        <v>381</v>
      </c>
      <c r="E996" s="21">
        <v>0.68</v>
      </c>
      <c r="G996" s="20"/>
      <c r="H996" s="19">
        <f>E996/0.0404</f>
        <v>16.831683168316832</v>
      </c>
      <c r="I996" s="18">
        <f>J996/100*4</f>
        <v>2.4</v>
      </c>
      <c r="J996" s="17">
        <v>60</v>
      </c>
      <c r="K996" s="16">
        <f>IF(J996&gt;1,J996-H996-I996,0)</f>
        <v>40.768316831683173</v>
      </c>
      <c r="L996" s="15">
        <v>42685</v>
      </c>
      <c r="M996" s="14"/>
      <c r="N996" s="29">
        <v>42747</v>
      </c>
      <c r="O996" s="12">
        <v>42748</v>
      </c>
      <c r="P996" s="11" t="s">
        <v>6669</v>
      </c>
      <c r="Q996" s="10"/>
      <c r="R996" s="10"/>
      <c r="S996" s="10"/>
      <c r="T996" s="10"/>
      <c r="U996" s="9">
        <v>6670898300</v>
      </c>
      <c r="V996" s="8"/>
      <c r="W996" s="7">
        <v>92</v>
      </c>
      <c r="X996" s="4"/>
      <c r="Y996" s="6">
        <v>60</v>
      </c>
      <c r="Z996" s="5">
        <f>IF(Y996&gt;0,Y996-J996,".")</f>
        <v>0</v>
      </c>
      <c r="AA996" s="4">
        <f>IF(J996=0,H996,0)</f>
        <v>0</v>
      </c>
      <c r="AB996" s="4">
        <f>IF(L996=0,H996,0)</f>
        <v>0</v>
      </c>
      <c r="AC996" s="4"/>
      <c r="AD996" s="3"/>
      <c r="AE996" s="2" t="str">
        <f ca="1">IF(AND(N996&gt;1,(N996+$AE$3+O996)&lt;$B$3),$B$3-N996+1111111,".")</f>
        <v>.</v>
      </c>
      <c r="AF996" s="1" t="str">
        <f>IF(A996&gt;1,"Y","N")</f>
        <v>Y</v>
      </c>
      <c r="AG996" s="1" t="str">
        <f>IF(L996&gt;1,"Y","N")</f>
        <v>Y</v>
      </c>
      <c r="AH996" s="1" t="str">
        <f>IF(N996&gt;1,"Y","N")</f>
        <v>Y</v>
      </c>
      <c r="AI996" s="1" t="str">
        <f>IF(O996&gt;1,"Y","N")</f>
        <v>Y</v>
      </c>
      <c r="AJ996" s="1" t="str">
        <f>CONCATENATE(AF996,AG996,D996,AH996,AI996)</f>
        <v>YYx7xYY</v>
      </c>
    </row>
    <row r="997" spans="1:50" s="1" customFormat="1" x14ac:dyDescent="0.25">
      <c r="A997" s="31">
        <v>42649</v>
      </c>
      <c r="B997" s="24"/>
      <c r="C997" s="23" t="s">
        <v>382</v>
      </c>
      <c r="D997" s="22" t="s">
        <v>381</v>
      </c>
      <c r="E997" s="21">
        <v>0.68</v>
      </c>
      <c r="G997" s="20"/>
      <c r="H997" s="19">
        <f>E997/0.0404</f>
        <v>16.831683168316832</v>
      </c>
      <c r="I997" s="18">
        <f>J997/100*4</f>
        <v>2.4</v>
      </c>
      <c r="J997" s="17">
        <v>60</v>
      </c>
      <c r="K997" s="16">
        <f>IF(J997&gt;1,J997-H997-I997,0)</f>
        <v>40.768316831683173</v>
      </c>
      <c r="L997" s="15">
        <v>42685</v>
      </c>
      <c r="M997" s="14"/>
      <c r="N997" s="29">
        <v>42750</v>
      </c>
      <c r="O997" s="12">
        <v>42750</v>
      </c>
      <c r="P997" s="11" t="s">
        <v>6610</v>
      </c>
      <c r="Q997" s="10"/>
      <c r="R997" s="10"/>
      <c r="S997" s="10"/>
      <c r="T997" s="10"/>
      <c r="U997" s="9">
        <v>6680561279</v>
      </c>
      <c r="V997" s="8"/>
      <c r="W997" s="7">
        <v>102</v>
      </c>
      <c r="X997" s="4"/>
      <c r="Y997" s="6">
        <v>60</v>
      </c>
      <c r="Z997" s="5">
        <f>IF(Y997&gt;0,Y997-J997,".")</f>
        <v>0</v>
      </c>
      <c r="AA997" s="4">
        <f>IF(J997=0,H997,0)</f>
        <v>0</v>
      </c>
      <c r="AB997" s="4">
        <f>IF(L997=0,H997,0)</f>
        <v>0</v>
      </c>
      <c r="AC997" s="4"/>
      <c r="AD997" s="3"/>
      <c r="AE997" s="2" t="str">
        <f ca="1">IF(AND(N997&gt;1,(N997+$AE$3+O997)&lt;$B$3),$B$3-N997+1111111,".")</f>
        <v>.</v>
      </c>
      <c r="AF997" s="1" t="str">
        <f>IF(A997&gt;1,"Y","N")</f>
        <v>Y</v>
      </c>
      <c r="AG997" s="1" t="str">
        <f>IF(L997&gt;1,"Y","N")</f>
        <v>Y</v>
      </c>
      <c r="AH997" s="1" t="str">
        <f>IF(N997&gt;1,"Y","N")</f>
        <v>Y</v>
      </c>
      <c r="AI997" s="1" t="str">
        <f>IF(O997&gt;1,"Y","N")</f>
        <v>Y</v>
      </c>
      <c r="AJ997" s="1" t="str">
        <f>CONCATENATE(AF997,AG997,D997,AH997,AI997)</f>
        <v>YYx7xYY</v>
      </c>
      <c r="AU997"/>
      <c r="AV997"/>
      <c r="AW997"/>
      <c r="AX997"/>
    </row>
    <row r="998" spans="1:50" s="1" customFormat="1" x14ac:dyDescent="0.25">
      <c r="A998" s="31">
        <v>42586</v>
      </c>
      <c r="B998" s="24"/>
      <c r="C998" s="23" t="s">
        <v>6596</v>
      </c>
      <c r="D998" s="22" t="s">
        <v>355</v>
      </c>
      <c r="E998" s="21">
        <v>0.66</v>
      </c>
      <c r="G998" s="20"/>
      <c r="H998" s="19">
        <f>E998/0.04035</f>
        <v>16.356877323420075</v>
      </c>
      <c r="I998" s="18">
        <f>J998/100*4</f>
        <v>1.8</v>
      </c>
      <c r="J998" s="17">
        <v>45</v>
      </c>
      <c r="K998" s="16">
        <f>IF(J998&gt;1,J998-H998-I998,0)</f>
        <v>26.843122676579924</v>
      </c>
      <c r="L998" s="15">
        <v>42616</v>
      </c>
      <c r="M998" s="14"/>
      <c r="N998" s="29">
        <v>42750</v>
      </c>
      <c r="O998" s="12">
        <v>42751</v>
      </c>
      <c r="P998" s="11" t="s">
        <v>6595</v>
      </c>
      <c r="Q998" s="10" t="s">
        <v>6594</v>
      </c>
      <c r="R998" s="10" t="s">
        <v>6593</v>
      </c>
      <c r="S998" s="10" t="s">
        <v>1642</v>
      </c>
      <c r="T998" s="10"/>
      <c r="U998" s="9">
        <v>6680443393</v>
      </c>
      <c r="V998" s="8"/>
      <c r="W998" s="7">
        <v>113</v>
      </c>
      <c r="X998" s="4"/>
      <c r="Y998" s="6">
        <v>60</v>
      </c>
      <c r="Z998" s="5">
        <f>IF(Y998&gt;0,Y998-J998,".")</f>
        <v>15</v>
      </c>
      <c r="AA998" s="4">
        <f>IF(J998=0,H998,0)</f>
        <v>0</v>
      </c>
      <c r="AB998" s="4">
        <f>IF(L998=0,H998,0)</f>
        <v>0</v>
      </c>
      <c r="AC998" s="4"/>
      <c r="AD998" s="3"/>
      <c r="AE998" s="2" t="str">
        <f ca="1">IF(AND(N998&gt;1,(N998+$AE$3+O998)&lt;$B$3),$B$3-N998+1111111,".")</f>
        <v>.</v>
      </c>
      <c r="AF998" s="1" t="str">
        <f>IF(A998&gt;1,"Y","N")</f>
        <v>Y</v>
      </c>
      <c r="AG998" s="1" t="str">
        <f>IF(L998&gt;1,"Y","N")</f>
        <v>Y</v>
      </c>
      <c r="AH998" s="1" t="str">
        <f>IF(N998&gt;1,"Y","N")</f>
        <v>Y</v>
      </c>
      <c r="AI998" s="1" t="str">
        <f>IF(O998&gt;1,"Y","N")</f>
        <v>Y</v>
      </c>
      <c r="AJ998" s="1" t="str">
        <f>CONCATENATE(AF998,AG998,D998,AH998,AI998)</f>
        <v>YYx143xYY</v>
      </c>
      <c r="AU998"/>
      <c r="AV998"/>
      <c r="AW998"/>
      <c r="AX998"/>
    </row>
    <row r="999" spans="1:50" s="1" customFormat="1" x14ac:dyDescent="0.25">
      <c r="A999" s="31">
        <v>42742</v>
      </c>
      <c r="B999" s="24"/>
      <c r="C999" s="23" t="s">
        <v>382</v>
      </c>
      <c r="D999" s="22" t="s">
        <v>381</v>
      </c>
      <c r="E999" s="21">
        <v>0.64</v>
      </c>
      <c r="G999" s="20"/>
      <c r="H999" s="19">
        <f>E999/0.03821</f>
        <v>16.749542004710808</v>
      </c>
      <c r="I999" s="18">
        <f>J999/100*4</f>
        <v>2.4</v>
      </c>
      <c r="J999" s="17">
        <v>60</v>
      </c>
      <c r="K999" s="16">
        <f>IF(J999&gt;1,J999-H999-I999,0)</f>
        <v>40.850457995289197</v>
      </c>
      <c r="L999" s="15">
        <v>42768</v>
      </c>
      <c r="M999" s="14"/>
      <c r="N999" s="29">
        <v>42809</v>
      </c>
      <c r="O999" s="12">
        <v>42809</v>
      </c>
      <c r="P999" s="11" t="s">
        <v>5216</v>
      </c>
      <c r="Q999" s="10"/>
      <c r="R999" s="10"/>
      <c r="S999" s="10"/>
      <c r="T999" s="10"/>
      <c r="U999" s="9"/>
      <c r="V999" s="8"/>
      <c r="W999" s="7">
        <v>434</v>
      </c>
      <c r="X999" s="4"/>
      <c r="Y999" s="6">
        <v>60</v>
      </c>
      <c r="Z999" s="5">
        <f>IF(Y999&gt;0,Y999-J999,".")</f>
        <v>0</v>
      </c>
      <c r="AA999" s="4">
        <f>IF(J999=0,H999,0)</f>
        <v>0</v>
      </c>
      <c r="AB999" s="4">
        <f>IF(L999=0,H999,0)</f>
        <v>0</v>
      </c>
      <c r="AC999" s="4"/>
      <c r="AD999" s="3"/>
      <c r="AE999" s="2" t="str">
        <f ca="1">IF(AND(N999&gt;1,(N999+$AE$3+O999)&lt;$B$3),$B$3-N999+1111111,".")</f>
        <v>.</v>
      </c>
      <c r="AF999" s="1" t="str">
        <f>IF(A999&gt;1,"Y","N")</f>
        <v>Y</v>
      </c>
      <c r="AG999" s="1" t="str">
        <f>IF(L999&gt;1,"Y","N")</f>
        <v>Y</v>
      </c>
      <c r="AH999" s="1" t="str">
        <f>IF(N999&gt;1,"Y","N")</f>
        <v>Y</v>
      </c>
      <c r="AI999" s="1" t="str">
        <f>IF(O999&gt;1,"Y","N")</f>
        <v>Y</v>
      </c>
      <c r="AJ999" s="1" t="str">
        <f>CONCATENATE(AF999,AG999,D999,AH999,AI999)</f>
        <v>YYx7xYY</v>
      </c>
    </row>
    <row r="1000" spans="1:50" s="1" customFormat="1" x14ac:dyDescent="0.25">
      <c r="A1000" s="31">
        <v>42742</v>
      </c>
      <c r="B1000" s="24"/>
      <c r="C1000" s="23" t="s">
        <v>382</v>
      </c>
      <c r="D1000" s="22" t="s">
        <v>381</v>
      </c>
      <c r="E1000" s="21">
        <v>0.64</v>
      </c>
      <c r="G1000" s="20"/>
      <c r="H1000" s="19">
        <f>E1000/0.03821</f>
        <v>16.749542004710808</v>
      </c>
      <c r="I1000" s="18">
        <f>J1000/100*4</f>
        <v>2.4</v>
      </c>
      <c r="J1000" s="17">
        <v>60</v>
      </c>
      <c r="K1000" s="16">
        <f>IF(J1000&gt;1,J1000-H1000-I1000,0)</f>
        <v>40.850457995289197</v>
      </c>
      <c r="L1000" s="15">
        <v>42768</v>
      </c>
      <c r="M1000" s="14"/>
      <c r="N1000" s="29">
        <v>42809</v>
      </c>
      <c r="O1000" s="12">
        <v>42809</v>
      </c>
      <c r="P1000" s="11" t="s">
        <v>5216</v>
      </c>
      <c r="Q1000" s="10"/>
      <c r="R1000" s="10"/>
      <c r="S1000" s="10"/>
      <c r="T1000" s="10"/>
      <c r="U1000" s="9"/>
      <c r="V1000" s="8"/>
      <c r="W1000" s="7">
        <v>434</v>
      </c>
      <c r="X1000" s="4"/>
      <c r="Y1000" s="6">
        <v>60</v>
      </c>
      <c r="Z1000" s="5">
        <f>IF(Y1000&gt;0,Y1000-J1000,".")</f>
        <v>0</v>
      </c>
      <c r="AA1000" s="4">
        <f>IF(J1000=0,H1000,0)</f>
        <v>0</v>
      </c>
      <c r="AB1000" s="4">
        <f>IF(L1000=0,H1000,0)</f>
        <v>0</v>
      </c>
      <c r="AC1000" s="4"/>
      <c r="AD1000" s="3"/>
      <c r="AE1000" s="2" t="str">
        <f ca="1">IF(AND(N1000&gt;1,(N1000+$AE$3+O1000)&lt;$B$3),$B$3-N1000+1111111,".")</f>
        <v>.</v>
      </c>
      <c r="AF1000" s="1" t="str">
        <f>IF(A1000&gt;1,"Y","N")</f>
        <v>Y</v>
      </c>
      <c r="AG1000" s="1" t="str">
        <f>IF(L1000&gt;1,"Y","N")</f>
        <v>Y</v>
      </c>
      <c r="AH1000" s="1" t="str">
        <f>IF(N1000&gt;1,"Y","N")</f>
        <v>Y</v>
      </c>
      <c r="AI1000" s="1" t="str">
        <f>IF(O1000&gt;1,"Y","N")</f>
        <v>Y</v>
      </c>
      <c r="AJ1000" s="1" t="str">
        <f>CONCATENATE(AF1000,AG1000,D1000,AH1000,AI1000)</f>
        <v>YYx7xYY</v>
      </c>
    </row>
    <row r="1001" spans="1:50" s="1" customFormat="1" x14ac:dyDescent="0.25">
      <c r="A1001" s="31">
        <v>42742</v>
      </c>
      <c r="B1001" s="24"/>
      <c r="C1001" s="23" t="s">
        <v>382</v>
      </c>
      <c r="D1001" s="22" t="s">
        <v>381</v>
      </c>
      <c r="E1001" s="21">
        <v>0.64</v>
      </c>
      <c r="G1001" s="20"/>
      <c r="H1001" s="19">
        <f>E1001/0.03821</f>
        <v>16.749542004710808</v>
      </c>
      <c r="I1001" s="18">
        <f>J1001/100*4</f>
        <v>2.4</v>
      </c>
      <c r="J1001" s="17">
        <v>60</v>
      </c>
      <c r="K1001" s="16">
        <f>IF(J1001&gt;1,J1001-H1001-I1001,0)</f>
        <v>40.850457995289197</v>
      </c>
      <c r="L1001" s="15">
        <v>42768</v>
      </c>
      <c r="M1001" s="14"/>
      <c r="N1001" s="29">
        <v>42809</v>
      </c>
      <c r="O1001" s="12">
        <v>42809</v>
      </c>
      <c r="P1001" s="11" t="s">
        <v>5216</v>
      </c>
      <c r="Q1001" s="10"/>
      <c r="R1001" s="10"/>
      <c r="S1001" s="10"/>
      <c r="T1001" s="10"/>
      <c r="U1001" s="9"/>
      <c r="V1001" s="8"/>
      <c r="W1001" s="7">
        <v>434</v>
      </c>
      <c r="X1001" s="7"/>
      <c r="Y1001" s="6">
        <v>60</v>
      </c>
      <c r="Z1001" s="5">
        <f>IF(Y1001&gt;0,Y1001-J1001,".")</f>
        <v>0</v>
      </c>
      <c r="AA1001" s="4">
        <f>IF(J1001=0,H1001,0)</f>
        <v>0</v>
      </c>
      <c r="AB1001" s="4">
        <f>IF(L1001=0,H1001,0)</f>
        <v>0</v>
      </c>
      <c r="AC1001" s="4"/>
      <c r="AD1001" s="3"/>
      <c r="AE1001" s="2" t="str">
        <f ca="1">IF(AND(N1001&gt;1,(N1001+$AE$3+O1001)&lt;$B$3),$B$3-N1001+1111111,".")</f>
        <v>.</v>
      </c>
      <c r="AF1001" s="1" t="str">
        <f>IF(A1001&gt;1,"Y","N")</f>
        <v>Y</v>
      </c>
      <c r="AG1001" s="1" t="str">
        <f>IF(L1001&gt;1,"Y","N")</f>
        <v>Y</v>
      </c>
      <c r="AH1001" s="1" t="str">
        <f>IF(N1001&gt;1,"Y","N")</f>
        <v>Y</v>
      </c>
      <c r="AI1001" s="1" t="str">
        <f>IF(O1001&gt;1,"Y","N")</f>
        <v>Y</v>
      </c>
      <c r="AJ1001" s="1" t="str">
        <f>CONCATENATE(AF1001,AG1001,D1001,AH1001,AI1001)</f>
        <v>YYx7xYY</v>
      </c>
    </row>
    <row r="1002" spans="1:50" s="1" customFormat="1" x14ac:dyDescent="0.25">
      <c r="A1002" s="31">
        <v>42742</v>
      </c>
      <c r="B1002" s="24"/>
      <c r="C1002" s="23" t="s">
        <v>382</v>
      </c>
      <c r="D1002" s="22" t="s">
        <v>381</v>
      </c>
      <c r="E1002" s="21">
        <v>0.64</v>
      </c>
      <c r="G1002" s="20"/>
      <c r="H1002" s="19">
        <f>E1002/0.03821</f>
        <v>16.749542004710808</v>
      </c>
      <c r="I1002" s="18">
        <f>J1002/100*4</f>
        <v>2.4</v>
      </c>
      <c r="J1002" s="17">
        <v>60</v>
      </c>
      <c r="K1002" s="16">
        <f>IF(J1002&gt;1,J1002-H1002-I1002,0)</f>
        <v>40.850457995289197</v>
      </c>
      <c r="L1002" s="15">
        <v>42768</v>
      </c>
      <c r="M1002" s="14"/>
      <c r="N1002" s="29">
        <v>42843</v>
      </c>
      <c r="O1002" s="12">
        <v>42843</v>
      </c>
      <c r="P1002" s="11" t="s">
        <v>4487</v>
      </c>
      <c r="Q1002" s="10"/>
      <c r="R1002" s="10"/>
      <c r="S1002" s="10"/>
      <c r="T1002" s="10"/>
      <c r="U1002" s="9">
        <v>6786033197</v>
      </c>
      <c r="V1002" s="8"/>
      <c r="W1002" s="7">
        <v>607</v>
      </c>
      <c r="X1002" s="4"/>
      <c r="Y1002" s="6">
        <v>60</v>
      </c>
      <c r="Z1002" s="5">
        <f>IF(Y1002&gt;0,Y1002-J1002,".")</f>
        <v>0</v>
      </c>
      <c r="AA1002" s="4">
        <f>IF(J1002=0,H1002,0)</f>
        <v>0</v>
      </c>
      <c r="AB1002" s="4">
        <f>IF(L1002=0,H1002,0)</f>
        <v>0</v>
      </c>
      <c r="AC1002" s="4"/>
      <c r="AD1002" s="3"/>
      <c r="AE1002" s="2" t="str">
        <f ca="1">IF(AND(N1002&gt;1,(N1002+$AE$3+O1002)&lt;$B$3),$B$3-N1002+1111111,".")</f>
        <v>.</v>
      </c>
      <c r="AF1002" s="1" t="str">
        <f>IF(A1002&gt;1,"Y","N")</f>
        <v>Y</v>
      </c>
      <c r="AG1002" s="1" t="str">
        <f>IF(L1002&gt;1,"Y","N")</f>
        <v>Y</v>
      </c>
      <c r="AH1002" s="1" t="str">
        <f>IF(N1002&gt;1,"Y","N")</f>
        <v>Y</v>
      </c>
      <c r="AI1002" s="1" t="str">
        <f>IF(O1002&gt;1,"Y","N")</f>
        <v>Y</v>
      </c>
      <c r="AJ1002" s="1" t="str">
        <f>CONCATENATE(AF1002,AG1002,D1002,AH1002,AI1002)</f>
        <v>YYx7xYY</v>
      </c>
    </row>
    <row r="1003" spans="1:50" s="1" customFormat="1" x14ac:dyDescent="0.25">
      <c r="A1003" s="31">
        <v>42649</v>
      </c>
      <c r="B1003" s="24"/>
      <c r="C1003" s="23" t="s">
        <v>3540</v>
      </c>
      <c r="D1003" s="22" t="s">
        <v>267</v>
      </c>
      <c r="E1003" s="21">
        <v>0.7</v>
      </c>
      <c r="G1003" s="20"/>
      <c r="H1003" s="19">
        <f>E1003/0.0404</f>
        <v>17.326732673267326</v>
      </c>
      <c r="I1003" s="18">
        <f>J1003/100*4</f>
        <v>2.4</v>
      </c>
      <c r="J1003" s="17">
        <v>60</v>
      </c>
      <c r="K1003" s="16">
        <f>IF(J1003&gt;1,J1003-H1003-I1003,0)</f>
        <v>40.273267326732672</v>
      </c>
      <c r="L1003" s="15">
        <v>42665</v>
      </c>
      <c r="M1003" s="14"/>
      <c r="N1003" s="29">
        <v>42846</v>
      </c>
      <c r="O1003" s="12">
        <v>42851</v>
      </c>
      <c r="P1003" s="11" t="s">
        <v>4417</v>
      </c>
      <c r="Q1003" s="10"/>
      <c r="R1003" s="10"/>
      <c r="S1003" s="10"/>
      <c r="T1003" s="10"/>
      <c r="U1003" s="9">
        <v>6792281467</v>
      </c>
      <c r="V1003" s="8"/>
      <c r="W1003" s="7">
        <v>654</v>
      </c>
      <c r="X1003" s="4"/>
      <c r="Y1003" s="6">
        <v>60</v>
      </c>
      <c r="Z1003" s="5">
        <f>IF(Y1003&gt;0,Y1003-J1003,".")</f>
        <v>0</v>
      </c>
      <c r="AA1003" s="4">
        <f>IF(J1003=0,H1003,0)</f>
        <v>0</v>
      </c>
      <c r="AB1003" s="4">
        <f>IF(L1003=0,H1003,0)</f>
        <v>0</v>
      </c>
      <c r="AC1003" s="4"/>
      <c r="AD1003" s="3"/>
      <c r="AE1003" s="2" t="str">
        <f ca="1">IF(AND(N1003&gt;1,(N1003+$AE$3+O1003)&lt;$B$3),$B$3-N1003+1111111,".")</f>
        <v>.</v>
      </c>
      <c r="AF1003" s="1" t="str">
        <f>IF(A1003&gt;1,"Y","N")</f>
        <v>Y</v>
      </c>
      <c r="AG1003" s="1" t="str">
        <f>IF(L1003&gt;1,"Y","N")</f>
        <v>Y</v>
      </c>
      <c r="AH1003" s="1" t="str">
        <f>IF(N1003&gt;1,"Y","N")</f>
        <v>Y</v>
      </c>
      <c r="AI1003" s="1" t="str">
        <f>IF(O1003&gt;1,"Y","N")</f>
        <v>Y</v>
      </c>
      <c r="AJ1003" s="1" t="str">
        <f>CONCATENATE(AF1003,AG1003,D1003,AH1003,AI1003)</f>
        <v>YYx22xYY</v>
      </c>
    </row>
    <row r="1004" spans="1:50" s="1" customFormat="1" x14ac:dyDescent="0.25">
      <c r="A1004" s="31">
        <v>42769</v>
      </c>
      <c r="B1004" t="s">
        <v>4088</v>
      </c>
      <c r="C1004" s="23" t="s">
        <v>721</v>
      </c>
      <c r="D1004" s="22" t="s">
        <v>720</v>
      </c>
      <c r="E1004" s="21">
        <v>0.55000000000000004</v>
      </c>
      <c r="G1004" s="20"/>
      <c r="H1004" s="19">
        <f>E1004/0.03878</f>
        <v>14.182568334192883</v>
      </c>
      <c r="I1004" s="18">
        <f>J1004/100*4</f>
        <v>1.6</v>
      </c>
      <c r="J1004" s="17">
        <v>40</v>
      </c>
      <c r="K1004" s="16">
        <f>IF(J1004&gt;1,J1004-H1004-I1004,0)</f>
        <v>24.217431665807116</v>
      </c>
      <c r="L1004" s="15">
        <v>42812</v>
      </c>
      <c r="M1004" s="14"/>
      <c r="N1004" s="29">
        <v>42861</v>
      </c>
      <c r="O1004" s="12">
        <v>42865</v>
      </c>
      <c r="P1004" s="11" t="s">
        <v>4084</v>
      </c>
      <c r="Q1004" s="10" t="s">
        <v>4087</v>
      </c>
      <c r="R1004" s="10" t="s">
        <v>4086</v>
      </c>
      <c r="S1004" s="10" t="s">
        <v>4085</v>
      </c>
      <c r="T1004" s="10"/>
      <c r="U1004" s="9">
        <v>6810759179</v>
      </c>
      <c r="V1004" s="8"/>
      <c r="W1004" s="7">
        <v>712</v>
      </c>
      <c r="X1004" s="4"/>
      <c r="Y1004" s="6">
        <v>60</v>
      </c>
      <c r="Z1004" s="5">
        <f>IF(Y1004&gt;0,Y1004-J1004,".")</f>
        <v>20</v>
      </c>
      <c r="AA1004" s="4">
        <f>IF(J1004=0,H1004,0)</f>
        <v>0</v>
      </c>
      <c r="AB1004" s="4">
        <f>IF(L1004=0,H1004,0)</f>
        <v>0</v>
      </c>
      <c r="AC1004" s="4"/>
      <c r="AD1004" s="3"/>
      <c r="AE1004" s="2" t="str">
        <f ca="1">IF(AND(N1004&gt;1,(N1004+$AE$3+O1004)&lt;$B$3),$B$3-N1004+1111111,".")</f>
        <v>.</v>
      </c>
      <c r="AF1004" s="1" t="str">
        <f>IF(A1004&gt;1,"Y","N")</f>
        <v>Y</v>
      </c>
      <c r="AG1004" s="1" t="str">
        <f>IF(L1004&gt;1,"Y","N")</f>
        <v>Y</v>
      </c>
      <c r="AH1004" s="1" t="str">
        <f>IF(N1004&gt;1,"Y","N")</f>
        <v>Y</v>
      </c>
      <c r="AI1004" s="1" t="str">
        <f>IF(O1004&gt;1,"Y","N")</f>
        <v>Y</v>
      </c>
      <c r="AJ1004" s="1" t="str">
        <f>CONCATENATE(AF1004,AG1004,D1004,AH1004,AI1004)</f>
        <v>YYx144xYY</v>
      </c>
    </row>
    <row r="1005" spans="1:50" s="1" customFormat="1" x14ac:dyDescent="0.25">
      <c r="A1005" s="31">
        <v>42649</v>
      </c>
      <c r="B1005" s="24"/>
      <c r="C1005" s="23" t="s">
        <v>3540</v>
      </c>
      <c r="D1005" s="22" t="s">
        <v>267</v>
      </c>
      <c r="E1005" s="21">
        <v>0.7</v>
      </c>
      <c r="G1005" s="20"/>
      <c r="H1005" s="19">
        <f>E1005/0.0404</f>
        <v>17.326732673267326</v>
      </c>
      <c r="I1005" s="18">
        <f>J1005/100*4</f>
        <v>2.4</v>
      </c>
      <c r="J1005" s="17">
        <v>60</v>
      </c>
      <c r="K1005" s="16">
        <f>IF(J1005&gt;1,J1005-H1005-I1005,0)</f>
        <v>40.273267326732672</v>
      </c>
      <c r="L1005" s="15">
        <v>42665</v>
      </c>
      <c r="M1005" s="14"/>
      <c r="N1005" s="29">
        <v>42894</v>
      </c>
      <c r="O1005" s="50">
        <v>42895</v>
      </c>
      <c r="P1005" s="11" t="s">
        <v>3525</v>
      </c>
      <c r="Q1005"/>
      <c r="R1005"/>
      <c r="S1005"/>
      <c r="T1005"/>
      <c r="U1005" s="9">
        <v>6848800086</v>
      </c>
      <c r="V1005" s="8"/>
      <c r="W1005" s="7">
        <v>813</v>
      </c>
      <c r="X1005" s="4"/>
      <c r="Y1005" s="6">
        <v>60</v>
      </c>
      <c r="Z1005" s="5">
        <f>IF(Y1005&gt;0,Y1005-J1005,".")</f>
        <v>0</v>
      </c>
      <c r="AA1005" s="4">
        <f>IF(J1005=0,H1005,0)</f>
        <v>0</v>
      </c>
      <c r="AB1005" s="4">
        <f>IF(L1005=0,H1005,0)</f>
        <v>0</v>
      </c>
      <c r="AC1005" s="4"/>
      <c r="AD1005" s="3"/>
      <c r="AE1005" s="2" t="str">
        <f ca="1">IF(AND(N1005&gt;1,(N1005+$AE$3+O1005)&lt;$B$3),$B$3-N1005+1111111,".")</f>
        <v>.</v>
      </c>
      <c r="AF1005" s="1" t="str">
        <f>IF(A1005&gt;1,"Y","N")</f>
        <v>Y</v>
      </c>
      <c r="AG1005" s="1" t="str">
        <f>IF(L1005&gt;1,"Y","N")</f>
        <v>Y</v>
      </c>
      <c r="AH1005" s="1" t="str">
        <f>IF(N1005&gt;1,"Y","N")</f>
        <v>Y</v>
      </c>
      <c r="AI1005" s="1" t="str">
        <f>IF(O1005&gt;1,"Y","N")</f>
        <v>Y</v>
      </c>
      <c r="AJ1005" s="1" t="str">
        <f>CONCATENATE(AF1005,AG1005,D1005,AH1005,AI1005)</f>
        <v>YYx22xYY</v>
      </c>
    </row>
    <row r="1006" spans="1:50" s="1" customFormat="1" x14ac:dyDescent="0.25">
      <c r="A1006" s="31">
        <v>42746</v>
      </c>
      <c r="B1006" s="24"/>
      <c r="C1006" s="23" t="s">
        <v>252</v>
      </c>
      <c r="D1006" s="22" t="s">
        <v>251</v>
      </c>
      <c r="E1006" s="21">
        <v>1.236</v>
      </c>
      <c r="G1006" s="20"/>
      <c r="H1006" s="19">
        <f>E1006/0.03821</f>
        <v>32.347552996597749</v>
      </c>
      <c r="I1006" s="18">
        <f>J1006/100*4</f>
        <v>1.68</v>
      </c>
      <c r="J1006" s="17">
        <v>42</v>
      </c>
      <c r="K1006" s="16">
        <f>IF(J1006&gt;1,J1006-H1006-I1006,0)</f>
        <v>7.9724470034022517</v>
      </c>
      <c r="L1006" s="15">
        <v>42768</v>
      </c>
      <c r="M1006" s="14"/>
      <c r="N1006" s="29">
        <v>42895</v>
      </c>
      <c r="O1006" s="12">
        <v>42897</v>
      </c>
      <c r="P1006" s="11" t="s">
        <v>3521</v>
      </c>
      <c r="Q1006" s="10" t="s">
        <v>3524</v>
      </c>
      <c r="R1006" s="10" t="s">
        <v>3523</v>
      </c>
      <c r="S1006" s="10" t="s">
        <v>3003</v>
      </c>
      <c r="T1006" s="10" t="s">
        <v>3522</v>
      </c>
      <c r="U1006" s="9">
        <v>6850065838</v>
      </c>
      <c r="V1006" s="8"/>
      <c r="W1006" s="7">
        <v>817</v>
      </c>
      <c r="X1006" s="4"/>
      <c r="Y1006" s="6">
        <v>60</v>
      </c>
      <c r="Z1006" s="5">
        <f>IF(Y1006&gt;0,Y1006-J1006,".")</f>
        <v>18</v>
      </c>
      <c r="AA1006" s="4">
        <f>IF(J1006=0,H1006,0)</f>
        <v>0</v>
      </c>
      <c r="AB1006" s="4">
        <f>IF(L1006=0,H1006,0)</f>
        <v>0</v>
      </c>
      <c r="AC1006" s="4"/>
      <c r="AD1006" s="3"/>
      <c r="AE1006" s="2" t="str">
        <f ca="1">IF(AND(N1006&gt;1,(N1006+$AE$3+O1006)&lt;$B$3),$B$3-N1006+1111111,".")</f>
        <v>.</v>
      </c>
      <c r="AF1006" s="1" t="str">
        <f>IF(A1006&gt;1,"Y","N")</f>
        <v>Y</v>
      </c>
      <c r="AG1006" s="1" t="str">
        <f>IF(L1006&gt;1,"Y","N")</f>
        <v>Y</v>
      </c>
      <c r="AH1006" s="1" t="str">
        <f>IF(N1006&gt;1,"Y","N")</f>
        <v>Y</v>
      </c>
      <c r="AI1006" s="1" t="str">
        <f>IF(O1006&gt;1,"Y","N")</f>
        <v>Y</v>
      </c>
      <c r="AJ1006" s="1" t="str">
        <f>CONCATENATE(AF1006,AG1006,D1006,AH1006,AI1006)</f>
        <v>YYx292xYY</v>
      </c>
    </row>
    <row r="1007" spans="1:50" s="1" customFormat="1" x14ac:dyDescent="0.25">
      <c r="A1007" s="31">
        <v>42932</v>
      </c>
      <c r="B1007" s="24"/>
      <c r="C1007" s="23" t="s">
        <v>382</v>
      </c>
      <c r="D1007" s="22" t="s">
        <v>381</v>
      </c>
      <c r="E1007" s="21">
        <v>0.61</v>
      </c>
      <c r="G1007" s="20"/>
      <c r="H1007" s="19">
        <f>E1007/0.04272</f>
        <v>14.279026217228465</v>
      </c>
      <c r="I1007" s="18">
        <f>J1007/100*4</f>
        <v>2.4</v>
      </c>
      <c r="J1007" s="17">
        <v>60</v>
      </c>
      <c r="K1007" s="16">
        <f>IF(J1007&gt;1,J1007-H1007-I1007,0)</f>
        <v>43.320973782771539</v>
      </c>
      <c r="L1007" s="15">
        <v>42952</v>
      </c>
      <c r="M1007" s="14"/>
      <c r="N1007" s="29">
        <v>42976</v>
      </c>
      <c r="O1007" s="12">
        <v>42976</v>
      </c>
      <c r="P1007" s="11" t="s">
        <v>2244</v>
      </c>
      <c r="Q1007" s="10"/>
      <c r="R1007" s="10"/>
      <c r="S1007" s="10"/>
      <c r="T1007" s="10"/>
      <c r="U1007" s="9"/>
      <c r="V1007" s="8"/>
      <c r="W1007" s="7">
        <v>1092</v>
      </c>
      <c r="X1007" s="4"/>
      <c r="Y1007" s="6">
        <v>60</v>
      </c>
      <c r="Z1007" s="5">
        <f>IF(Y1007&gt;0,Y1007-J1007,".")</f>
        <v>0</v>
      </c>
      <c r="AA1007" s="4">
        <f>IF(J1007=0,H1007,0)</f>
        <v>0</v>
      </c>
      <c r="AB1007" s="4">
        <f>IF(L1007=0,H1007,0)</f>
        <v>0</v>
      </c>
      <c r="AC1007" s="4"/>
      <c r="AD1007" s="3"/>
      <c r="AE1007" s="2" t="str">
        <f ca="1">IF(AND(N1007&gt;1,(N1007+$AE$3+O1007)&lt;$B$3),$B$3-N1007+1111111,".")</f>
        <v>.</v>
      </c>
      <c r="AF1007" s="1" t="str">
        <f>IF(A1007&gt;1,"Y","N")</f>
        <v>Y</v>
      </c>
      <c r="AG1007" s="1" t="str">
        <f>IF(L1007&gt;1,"Y","N")</f>
        <v>Y</v>
      </c>
      <c r="AH1007" s="1" t="str">
        <f>IF(N1007&gt;1,"Y","N")</f>
        <v>Y</v>
      </c>
      <c r="AI1007" s="1" t="str">
        <f>IF(O1007&gt;1,"Y","N")</f>
        <v>Y</v>
      </c>
      <c r="AJ1007" s="1" t="str">
        <f>CONCATENATE(AF1007,AG1007,D1007,AH1007,AI1007)</f>
        <v>YYx7xYY</v>
      </c>
    </row>
    <row r="1008" spans="1:50" s="1" customFormat="1" x14ac:dyDescent="0.25">
      <c r="A1008" s="31">
        <v>42932</v>
      </c>
      <c r="B1008" s="24" t="s">
        <v>978</v>
      </c>
      <c r="C1008" s="23" t="s">
        <v>382</v>
      </c>
      <c r="D1008" s="22" t="s">
        <v>381</v>
      </c>
      <c r="E1008" s="21">
        <v>0.61</v>
      </c>
      <c r="G1008" s="20"/>
      <c r="H1008" s="19">
        <f>E1008/0.04272</f>
        <v>14.279026217228465</v>
      </c>
      <c r="I1008" s="18">
        <f>J1008/100*4</f>
        <v>2.4</v>
      </c>
      <c r="J1008" s="17">
        <v>60</v>
      </c>
      <c r="K1008" s="16">
        <f>IF(J1008&gt;1,J1008-H1008-I1008,0)</f>
        <v>43.320973782771539</v>
      </c>
      <c r="L1008" s="15">
        <v>42958</v>
      </c>
      <c r="M1008" s="14"/>
      <c r="N1008" s="29">
        <v>42992</v>
      </c>
      <c r="O1008" s="12">
        <v>42995</v>
      </c>
      <c r="P1008" s="11" t="s">
        <v>2010</v>
      </c>
      <c r="Q1008" s="10"/>
      <c r="R1008" s="10"/>
      <c r="S1008" s="10"/>
      <c r="T1008" s="10"/>
      <c r="U1008" s="9">
        <v>6912016934</v>
      </c>
      <c r="V1008" s="8"/>
      <c r="W1008" s="7">
        <v>1138</v>
      </c>
      <c r="X1008" s="4"/>
      <c r="Y1008" s="6">
        <v>60</v>
      </c>
      <c r="Z1008" s="5">
        <f>IF(Y1008&gt;0,Y1008-J1008,".")</f>
        <v>0</v>
      </c>
      <c r="AA1008" s="4">
        <f>IF(J1008=0,H1008,0)</f>
        <v>0</v>
      </c>
      <c r="AB1008" s="4">
        <f>IF(L1008=0,H1008,0)</f>
        <v>0</v>
      </c>
      <c r="AC1008" s="4"/>
      <c r="AD1008" s="3"/>
      <c r="AE1008" s="2" t="str">
        <f ca="1">IF(AND(N1008&gt;1,(N1008+$AE$3+O1008)&lt;$B$3),$B$3-N1008+1111111,".")</f>
        <v>.</v>
      </c>
      <c r="AF1008" s="1" t="str">
        <f>IF(A1008&gt;1,"Y","N")</f>
        <v>Y</v>
      </c>
      <c r="AG1008" s="1" t="str">
        <f>IF(L1008&gt;1,"Y","N")</f>
        <v>Y</v>
      </c>
      <c r="AH1008" s="1" t="str">
        <f>IF(N1008&gt;1,"Y","N")</f>
        <v>Y</v>
      </c>
      <c r="AI1008" s="1" t="str">
        <f>IF(O1008&gt;1,"Y","N")</f>
        <v>Y</v>
      </c>
      <c r="AJ1008" s="1" t="str">
        <f>CONCATENATE(AF1008,AG1008,D1008,AH1008,AI1008)</f>
        <v>YYx7xYY</v>
      </c>
    </row>
    <row r="1009" spans="1:50" s="1" customFormat="1" x14ac:dyDescent="0.25">
      <c r="A1009" s="31">
        <v>42932</v>
      </c>
      <c r="B1009" s="24"/>
      <c r="C1009" s="23" t="s">
        <v>382</v>
      </c>
      <c r="D1009" s="22" t="s">
        <v>381</v>
      </c>
      <c r="E1009" s="21">
        <v>0.61</v>
      </c>
      <c r="G1009" s="20"/>
      <c r="H1009" s="19">
        <f>E1009/0.04272</f>
        <v>14.279026217228465</v>
      </c>
      <c r="I1009" s="18">
        <f>J1009/100*4</f>
        <v>2.4</v>
      </c>
      <c r="J1009" s="17">
        <v>60</v>
      </c>
      <c r="K1009" s="16">
        <f>IF(J1009&gt;1,J1009-H1009-I1009,0)</f>
        <v>43.320973782771539</v>
      </c>
      <c r="L1009" s="15">
        <v>42958</v>
      </c>
      <c r="M1009" s="14"/>
      <c r="N1009" s="29">
        <v>42997</v>
      </c>
      <c r="O1009" s="12">
        <v>42998</v>
      </c>
      <c r="P1009" s="11" t="s">
        <v>1920</v>
      </c>
      <c r="Q1009" s="10"/>
      <c r="R1009" s="10"/>
      <c r="S1009" s="10"/>
      <c r="T1009" s="10"/>
      <c r="U1009" s="9"/>
      <c r="V1009" s="8"/>
      <c r="W1009" s="7">
        <v>1156</v>
      </c>
      <c r="X1009" s="4"/>
      <c r="Y1009" s="6">
        <v>60</v>
      </c>
      <c r="Z1009" s="5">
        <f>IF(Y1009&gt;0,Y1009-J1009,".")</f>
        <v>0</v>
      </c>
      <c r="AA1009" s="4">
        <f>IF(J1009=0,H1009,0)</f>
        <v>0</v>
      </c>
      <c r="AB1009" s="4">
        <f>IF(L1009=0,H1009,0)</f>
        <v>0</v>
      </c>
      <c r="AC1009" s="4"/>
      <c r="AD1009" s="3"/>
      <c r="AE1009" s="2" t="str">
        <f ca="1">IF(AND(N1009&gt;1,(N1009+$AE$3+O1009)&lt;$B$3),$B$3-N1009+1111111,".")</f>
        <v>.</v>
      </c>
      <c r="AF1009" s="1" t="str">
        <f>IF(A1009&gt;1,"Y","N")</f>
        <v>Y</v>
      </c>
      <c r="AG1009" s="1" t="str">
        <f>IF(L1009&gt;1,"Y","N")</f>
        <v>Y</v>
      </c>
      <c r="AH1009" s="1" t="str">
        <f>IF(N1009&gt;1,"Y","N")</f>
        <v>Y</v>
      </c>
      <c r="AI1009" s="1" t="str">
        <f>IF(O1009&gt;1,"Y","N")</f>
        <v>Y</v>
      </c>
      <c r="AJ1009" s="1" t="str">
        <f>CONCATENATE(AF1009,AG1009,D1009,AH1009,AI1009)</f>
        <v>YYx7xYY</v>
      </c>
    </row>
    <row r="1010" spans="1:50" s="1" customFormat="1" x14ac:dyDescent="0.25">
      <c r="A1010" s="31">
        <v>42932</v>
      </c>
      <c r="B1010" s="24"/>
      <c r="C1010" s="23" t="s">
        <v>382</v>
      </c>
      <c r="D1010" s="22" t="s">
        <v>381</v>
      </c>
      <c r="E1010" s="21">
        <v>0.61</v>
      </c>
      <c r="G1010" s="20"/>
      <c r="H1010" s="19">
        <f>E1010/0.04272</f>
        <v>14.279026217228465</v>
      </c>
      <c r="I1010" s="18">
        <f>J1010/100*4</f>
        <v>2.4</v>
      </c>
      <c r="J1010" s="17">
        <v>60</v>
      </c>
      <c r="K1010" s="16">
        <f>IF(J1010&gt;1,J1010-H1010-I1010,0)</f>
        <v>43.320973782771539</v>
      </c>
      <c r="L1010" s="15">
        <v>42958</v>
      </c>
      <c r="M1010" s="14"/>
      <c r="N1010" s="29">
        <v>42997</v>
      </c>
      <c r="O1010" s="12">
        <v>42998</v>
      </c>
      <c r="P1010" s="11" t="s">
        <v>1916</v>
      </c>
      <c r="Q1010" s="10" t="s">
        <v>1919</v>
      </c>
      <c r="R1010" s="10" t="s">
        <v>1918</v>
      </c>
      <c r="S1010" s="10" t="s">
        <v>1917</v>
      </c>
      <c r="T1010" s="10"/>
      <c r="U1010" s="9">
        <v>6912016934</v>
      </c>
      <c r="V1010" s="8"/>
      <c r="W1010" s="7">
        <v>1158</v>
      </c>
      <c r="X1010" s="4"/>
      <c r="Y1010" s="6">
        <v>60</v>
      </c>
      <c r="Z1010" s="5">
        <f>IF(Y1010&gt;0,Y1010-J1010,".")</f>
        <v>0</v>
      </c>
      <c r="AA1010" s="4">
        <f>IF(J1010=0,H1010,0)</f>
        <v>0</v>
      </c>
      <c r="AB1010" s="4">
        <f>IF(L1010=0,H1010,0)</f>
        <v>0</v>
      </c>
      <c r="AC1010" s="4"/>
      <c r="AD1010" s="3"/>
      <c r="AE1010" s="2" t="str">
        <f ca="1">IF(AND(N1010&gt;1,(N1010+$AE$3+O1010)&lt;$B$3),$B$3-N1010+1111111,".")</f>
        <v>.</v>
      </c>
      <c r="AF1010" s="1" t="str">
        <f>IF(A1010&gt;1,"Y","N")</f>
        <v>Y</v>
      </c>
      <c r="AG1010" s="1" t="str">
        <f>IF(L1010&gt;1,"Y","N")</f>
        <v>Y</v>
      </c>
      <c r="AH1010" s="1" t="str">
        <f>IF(N1010&gt;1,"Y","N")</f>
        <v>Y</v>
      </c>
      <c r="AI1010" s="1" t="str">
        <f>IF(O1010&gt;1,"Y","N")</f>
        <v>Y</v>
      </c>
      <c r="AJ1010" s="1" t="str">
        <f>CONCATENATE(AF1010,AG1010,D1010,AH1010,AI1010)</f>
        <v>YYx7xYY</v>
      </c>
    </row>
    <row r="1011" spans="1:50" s="1" customFormat="1" x14ac:dyDescent="0.25">
      <c r="A1011" s="31">
        <v>42999</v>
      </c>
      <c r="B1011" s="24"/>
      <c r="C1011" s="23" t="s">
        <v>382</v>
      </c>
      <c r="D1011" s="22" t="s">
        <v>381</v>
      </c>
      <c r="E1011" s="21">
        <v>0.61</v>
      </c>
      <c r="G1011" s="20"/>
      <c r="H1011" s="19">
        <f>E1011/0.04452</f>
        <v>13.701707097933514</v>
      </c>
      <c r="I1011" s="18">
        <f>J1011/100*4</f>
        <v>2.4</v>
      </c>
      <c r="J1011" s="17">
        <v>60</v>
      </c>
      <c r="K1011" s="16">
        <f>IF(J1011&gt;1,J1011-H1011-I1011,0)</f>
        <v>43.898292902066487</v>
      </c>
      <c r="L1011" s="15">
        <v>43031</v>
      </c>
      <c r="M1011" s="14"/>
      <c r="N1011" s="29">
        <v>43032</v>
      </c>
      <c r="O1011" s="12">
        <v>43032</v>
      </c>
      <c r="P1011" s="11" t="s">
        <v>1389</v>
      </c>
      <c r="Q1011" s="10"/>
      <c r="R1011" s="10"/>
      <c r="S1011" s="10"/>
      <c r="T1011" s="10"/>
      <c r="U1011" s="9">
        <v>6916260185</v>
      </c>
      <c r="V1011" s="8"/>
      <c r="W1011" s="7">
        <v>1264</v>
      </c>
      <c r="X1011" s="4"/>
      <c r="Y1011" s="6">
        <v>60</v>
      </c>
      <c r="Z1011" s="5">
        <f>IF(Y1011&gt;0,Y1011-J1011,".")</f>
        <v>0</v>
      </c>
      <c r="AA1011" s="4">
        <f>IF(J1011=0,H1011,0)</f>
        <v>0</v>
      </c>
      <c r="AB1011" s="4">
        <f>IF(L1011=0,H1011,0)</f>
        <v>0</v>
      </c>
      <c r="AC1011" s="4"/>
      <c r="AD1011" s="3"/>
      <c r="AE1011" s="2" t="str">
        <f ca="1">IF(AND(N1011&gt;1,(N1011+$AE$3+O1011)&lt;$B$3),$B$3-N1011+1111111,".")</f>
        <v>.</v>
      </c>
      <c r="AF1011" s="1" t="str">
        <f>IF(A1011&gt;1,"Y","N")</f>
        <v>Y</v>
      </c>
      <c r="AG1011" s="1" t="str">
        <f>IF(L1011&gt;1,"Y","N")</f>
        <v>Y</v>
      </c>
      <c r="AH1011" s="1" t="str">
        <f>IF(N1011&gt;1,"Y","N")</f>
        <v>Y</v>
      </c>
      <c r="AI1011" s="1" t="str">
        <f>IF(O1011&gt;1,"Y","N")</f>
        <v>Y</v>
      </c>
      <c r="AJ1011" s="1" t="str">
        <f>CONCATENATE(AF1011,AG1011,D1011,AH1011,AI1011)</f>
        <v>YYx7xYY</v>
      </c>
    </row>
    <row r="1012" spans="1:50" s="1" customFormat="1" x14ac:dyDescent="0.25">
      <c r="A1012" s="31">
        <v>42999</v>
      </c>
      <c r="B1012" s="24"/>
      <c r="C1012" s="23" t="s">
        <v>382</v>
      </c>
      <c r="D1012" s="22" t="s">
        <v>381</v>
      </c>
      <c r="E1012" s="21">
        <v>0.61</v>
      </c>
      <c r="G1012" s="20"/>
      <c r="H1012" s="19">
        <f>E1012/0.04452</f>
        <v>13.701707097933514</v>
      </c>
      <c r="I1012" s="18">
        <f>J1012/100*4</f>
        <v>2.4</v>
      </c>
      <c r="J1012" s="17">
        <v>60</v>
      </c>
      <c r="K1012" s="16">
        <f>IF(J1012&gt;1,J1012-H1012-I1012,0)</f>
        <v>43.898292902066487</v>
      </c>
      <c r="L1012" s="15">
        <v>43031</v>
      </c>
      <c r="M1012" s="14"/>
      <c r="N1012" s="29">
        <v>43049</v>
      </c>
      <c r="O1012" s="12">
        <v>43051</v>
      </c>
      <c r="P1012" s="11" t="s">
        <v>1131</v>
      </c>
      <c r="Q1012" s="10"/>
      <c r="R1012" s="10"/>
      <c r="S1012" s="10"/>
      <c r="T1012" s="10"/>
      <c r="U1012" s="9">
        <v>6916260185</v>
      </c>
      <c r="V1012" s="8" t="s">
        <v>110</v>
      </c>
      <c r="W1012" s="7">
        <v>1316</v>
      </c>
      <c r="X1012" s="4"/>
      <c r="Y1012" s="6">
        <v>60</v>
      </c>
      <c r="Z1012" s="5">
        <f>IF(Y1012&gt;0,Y1012-J1012,".")</f>
        <v>0</v>
      </c>
      <c r="AA1012" s="4">
        <f>IF(J1012=0,H1012,0)</f>
        <v>0</v>
      </c>
      <c r="AB1012" s="4">
        <f>IF(L1012=0,H1012,0)</f>
        <v>0</v>
      </c>
      <c r="AC1012" s="4"/>
      <c r="AD1012" s="3"/>
      <c r="AE1012" s="2" t="str">
        <f ca="1">IF(AND(N1012&gt;1,(N1012+$AE$3+O1012)&lt;$B$3),$B$3-N1012+1111111,".")</f>
        <v>.</v>
      </c>
      <c r="AF1012" s="1" t="str">
        <f>IF(A1012&gt;1,"Y","N")</f>
        <v>Y</v>
      </c>
      <c r="AG1012" s="1" t="str">
        <f>IF(L1012&gt;1,"Y","N")</f>
        <v>Y</v>
      </c>
      <c r="AH1012" s="1" t="str">
        <f>IF(N1012&gt;1,"Y","N")</f>
        <v>Y</v>
      </c>
      <c r="AI1012" s="1" t="str">
        <f>IF(O1012&gt;1,"Y","N")</f>
        <v>Y</v>
      </c>
      <c r="AJ1012" s="1" t="str">
        <f>CONCATENATE(AF1012,AG1012,D1012,AH1012,AI1012)</f>
        <v>YYx7xYY</v>
      </c>
    </row>
    <row r="1013" spans="1:50" s="1" customFormat="1" x14ac:dyDescent="0.25">
      <c r="A1013" s="31">
        <v>43013</v>
      </c>
      <c r="B1013" s="24"/>
      <c r="C1013" s="23" t="s">
        <v>751</v>
      </c>
      <c r="D1013" s="22" t="s">
        <v>750</v>
      </c>
      <c r="E1013" s="21">
        <v>0.85</v>
      </c>
      <c r="G1013" s="20"/>
      <c r="H1013" s="19">
        <f>E1013/0.0444</f>
        <v>19.144144144144143</v>
      </c>
      <c r="I1013" s="18">
        <f>J1013/100*4</f>
        <v>1.76</v>
      </c>
      <c r="J1013" s="17">
        <v>44</v>
      </c>
      <c r="K1013" s="16">
        <f>IF(J1013&gt;1,J1013-H1013-I1013,0)</f>
        <v>23.095855855855856</v>
      </c>
      <c r="L1013" s="15">
        <v>43040</v>
      </c>
      <c r="M1013" s="14"/>
      <c r="N1013" s="29">
        <v>43067</v>
      </c>
      <c r="O1013" s="12">
        <v>43067</v>
      </c>
      <c r="P1013" s="11" t="s">
        <v>749</v>
      </c>
      <c r="Q1013" s="10" t="s">
        <v>748</v>
      </c>
      <c r="R1013" s="10" t="s">
        <v>747</v>
      </c>
      <c r="S1013" s="10" t="s">
        <v>746</v>
      </c>
      <c r="T1013" s="10"/>
      <c r="U1013" s="9">
        <v>6917211095</v>
      </c>
      <c r="V1013" s="8"/>
      <c r="W1013" s="7">
        <v>1390</v>
      </c>
      <c r="X1013" s="4"/>
      <c r="Y1013" s="6">
        <v>60</v>
      </c>
      <c r="Z1013" s="5">
        <f>IF(Y1013&gt;0,Y1013-J1013,".")</f>
        <v>16</v>
      </c>
      <c r="AA1013" s="4">
        <f>IF(J1013=0,H1013,0)</f>
        <v>0</v>
      </c>
      <c r="AB1013" s="4">
        <f>IF(L1013=0,H1013,0)</f>
        <v>0</v>
      </c>
      <c r="AC1013" s="4"/>
      <c r="AD1013" s="3"/>
      <c r="AE1013" s="2" t="str">
        <f ca="1">IF(AND(N1013&gt;1,(N1013+$AE$3+O1013)&lt;$B$3),$B$3-N1013+1111111,".")</f>
        <v>.</v>
      </c>
      <c r="AF1013" s="1" t="str">
        <f>IF(A1013&gt;1,"Y","N")</f>
        <v>Y</v>
      </c>
      <c r="AG1013" s="1" t="str">
        <f>IF(L1013&gt;1,"Y","N")</f>
        <v>Y</v>
      </c>
      <c r="AH1013" s="1" t="str">
        <f>IF(N1013&gt;1,"Y","N")</f>
        <v>Y</v>
      </c>
      <c r="AI1013" s="1" t="str">
        <f>IF(O1013&gt;1,"Y","N")</f>
        <v>Y</v>
      </c>
      <c r="AJ1013" s="1" t="str">
        <f>CONCATENATE(AF1013,AG1013,D1013,AH1013,AI1013)</f>
        <v>YYx234xYY</v>
      </c>
    </row>
    <row r="1014" spans="1:50" s="1" customFormat="1" x14ac:dyDescent="0.25">
      <c r="A1014" s="31">
        <v>42999</v>
      </c>
      <c r="B1014" s="24"/>
      <c r="C1014" s="23" t="s">
        <v>382</v>
      </c>
      <c r="D1014" s="22" t="s">
        <v>381</v>
      </c>
      <c r="E1014" s="21">
        <v>0.61</v>
      </c>
      <c r="G1014" s="20"/>
      <c r="H1014" s="19">
        <f>E1014/0.04452</f>
        <v>13.701707097933514</v>
      </c>
      <c r="I1014" s="18">
        <f>J1014/100*4</f>
        <v>2.4</v>
      </c>
      <c r="J1014" s="17">
        <v>60</v>
      </c>
      <c r="K1014" s="16">
        <f>IF(J1014&gt;1,J1014-H1014-I1014,0)</f>
        <v>43.898292902066487</v>
      </c>
      <c r="L1014" s="15">
        <v>43031</v>
      </c>
      <c r="M1014" s="14"/>
      <c r="N1014" s="29">
        <v>43081</v>
      </c>
      <c r="O1014" s="12">
        <v>43082</v>
      </c>
      <c r="P1014" s="11" t="s">
        <v>380</v>
      </c>
      <c r="Q1014" s="10"/>
      <c r="R1014" s="10"/>
      <c r="S1014" s="10"/>
      <c r="T1014" s="10"/>
      <c r="U1014" s="9">
        <v>6916053848</v>
      </c>
      <c r="V1014" s="8"/>
      <c r="W1014" s="7">
        <v>1454</v>
      </c>
      <c r="X1014" s="4"/>
      <c r="Y1014" s="6">
        <v>60</v>
      </c>
      <c r="Z1014" s="5">
        <f>IF(Y1014&gt;0,Y1014-J1014,".")</f>
        <v>0</v>
      </c>
      <c r="AA1014" s="4">
        <f>IF(J1014=0,H1014,0)</f>
        <v>0</v>
      </c>
      <c r="AB1014" s="4">
        <f>IF(L1014=0,H1014,0)</f>
        <v>0</v>
      </c>
      <c r="AC1014" s="4"/>
      <c r="AD1014" s="3"/>
      <c r="AE1014" s="2" t="str">
        <f ca="1">IF(AND(N1014&gt;1,(N1014+$AE$3+O1014)&lt;$B$3),$B$3-N1014+1111111,".")</f>
        <v>.</v>
      </c>
      <c r="AF1014" s="1" t="str">
        <f>IF(A1014&gt;1,"Y","N")</f>
        <v>Y</v>
      </c>
      <c r="AG1014" s="1" t="str">
        <f>IF(L1014&gt;1,"Y","N")</f>
        <v>Y</v>
      </c>
      <c r="AH1014" s="1" t="str">
        <f>IF(N1014&gt;1,"Y","N")</f>
        <v>Y</v>
      </c>
      <c r="AI1014" s="1" t="str">
        <f>IF(O1014&gt;1,"Y","N")</f>
        <v>Y</v>
      </c>
      <c r="AJ1014" s="1" t="str">
        <f>CONCATENATE(AF1014,AG1014,D1014,AH1014,AI1014)</f>
        <v>YYx7xYY</v>
      </c>
    </row>
    <row r="1015" spans="1:50" s="1" customFormat="1" x14ac:dyDescent="0.25">
      <c r="A1015" s="28">
        <v>42000</v>
      </c>
      <c r="B1015" s="24"/>
      <c r="C1015" s="23" t="s">
        <v>5875</v>
      </c>
      <c r="D1015" s="22" t="s">
        <v>696</v>
      </c>
      <c r="E1015" s="21">
        <v>0.379</v>
      </c>
      <c r="G1015" s="20"/>
      <c r="H1015" s="19">
        <f>E1015/0.0420575</f>
        <v>9.0114723889912618</v>
      </c>
      <c r="I1015" s="18">
        <f>J1015/100*4</f>
        <v>0.96</v>
      </c>
      <c r="J1015" s="17">
        <v>24</v>
      </c>
      <c r="K1015" s="16">
        <f>IF(J1015&gt;1,J1015-H1015-I1015,0)</f>
        <v>14.028527611008737</v>
      </c>
      <c r="L1015" s="15">
        <v>42025</v>
      </c>
      <c r="M1015" s="14"/>
      <c r="N1015" s="29">
        <v>42736</v>
      </c>
      <c r="O1015" s="12">
        <v>42736</v>
      </c>
      <c r="P1015" s="11" t="s">
        <v>6692</v>
      </c>
      <c r="Q1015" s="10" t="s">
        <v>6706</v>
      </c>
      <c r="R1015" s="10" t="s">
        <v>6705</v>
      </c>
      <c r="S1015" s="10" t="s">
        <v>6704</v>
      </c>
      <c r="T1015" s="10"/>
      <c r="U1015" s="9">
        <v>6663969472</v>
      </c>
      <c r="V1015" s="8"/>
      <c r="W1015" s="7">
        <v>6</v>
      </c>
      <c r="X1015" s="4"/>
      <c r="Y1015" s="6">
        <v>61</v>
      </c>
      <c r="Z1015" s="5">
        <f>IF(Y1015&gt;0,Y1015-J1015,".")</f>
        <v>37</v>
      </c>
      <c r="AA1015" s="4">
        <f>IF(J1015=0,H1015,0)</f>
        <v>0</v>
      </c>
      <c r="AB1015" s="4">
        <f>IF(L1015=0,H1015,0)</f>
        <v>0</v>
      </c>
      <c r="AC1015" s="4"/>
      <c r="AD1015" s="3"/>
      <c r="AE1015" s="2" t="str">
        <f ca="1">IF(AND(N1015&gt;1,(N1015+$AE$3+O1015)&lt;$B$3),$B$3-N1015+1111111,".")</f>
        <v>.</v>
      </c>
      <c r="AF1015" s="1" t="str">
        <f>IF(A1015&gt;1,"Y","N")</f>
        <v>Y</v>
      </c>
      <c r="AG1015" s="1" t="str">
        <f>IF(L1015&gt;1,"Y","N")</f>
        <v>Y</v>
      </c>
      <c r="AH1015" s="1" t="str">
        <f>IF(N1015&gt;1,"Y","N")</f>
        <v>Y</v>
      </c>
      <c r="AI1015" s="1" t="str">
        <f>IF(O1015&gt;1,"Y","N")</f>
        <v>Y</v>
      </c>
      <c r="AJ1015" s="1" t="str">
        <f>CONCATENATE(AF1015,AG1015,D1015,AH1015,AI1015)</f>
        <v>YYx176xYY</v>
      </c>
    </row>
    <row r="1016" spans="1:50" s="1" customFormat="1" x14ac:dyDescent="0.25">
      <c r="A1016" s="31">
        <v>42401</v>
      </c>
      <c r="B1016" s="24"/>
      <c r="C1016" s="23" t="s">
        <v>441</v>
      </c>
      <c r="D1016" s="22" t="s">
        <v>440</v>
      </c>
      <c r="E1016" s="21">
        <v>0.64</v>
      </c>
      <c r="G1016" s="20"/>
      <c r="H1016" s="19">
        <f>E1016/0.040475</f>
        <v>15.812229771463867</v>
      </c>
      <c r="I1016" s="32">
        <f>J1016/100*4</f>
        <v>1.8</v>
      </c>
      <c r="J1016" s="17">
        <v>45</v>
      </c>
      <c r="K1016" s="16">
        <f>IF(J1016&gt;1,J1016-H1016-I1016,0)</f>
        <v>27.38777022853613</v>
      </c>
      <c r="L1016" s="15">
        <v>42441</v>
      </c>
      <c r="M1016" s="14"/>
      <c r="N1016" s="29">
        <v>42741</v>
      </c>
      <c r="O1016" s="12">
        <v>42741</v>
      </c>
      <c r="P1016" s="11" t="s">
        <v>6901</v>
      </c>
      <c r="Q1016" s="10" t="s">
        <v>6904</v>
      </c>
      <c r="R1016" s="10" t="s">
        <v>6903</v>
      </c>
      <c r="S1016" s="10" t="s">
        <v>6902</v>
      </c>
      <c r="T1016" s="10"/>
      <c r="U1016" s="9">
        <v>6670225018</v>
      </c>
      <c r="V1016" s="8"/>
      <c r="W1016" s="7">
        <v>43</v>
      </c>
      <c r="X1016" s="4"/>
      <c r="Y1016" s="6">
        <v>61</v>
      </c>
      <c r="Z1016" s="5">
        <f>IF(Y1016&gt;0,Y1016-J1016,".")</f>
        <v>16</v>
      </c>
      <c r="AA1016" s="4">
        <f>IF(J1016=0,H1016,0)</f>
        <v>0</v>
      </c>
      <c r="AB1016" s="4">
        <f>IF(L1016=0,H1016,0)</f>
        <v>0</v>
      </c>
      <c r="AC1016" s="4"/>
      <c r="AD1016" s="3"/>
      <c r="AE1016" s="2" t="str">
        <f ca="1">IF(AND(N1016&gt;1,(N1016+$AE$3+O1016)&lt;$B$3),$B$3-N1016+1111111,".")</f>
        <v>.</v>
      </c>
      <c r="AF1016" s="1" t="str">
        <f>IF(A1016&gt;1,"Y","N")</f>
        <v>Y</v>
      </c>
      <c r="AG1016" s="1" t="str">
        <f>IF(L1016&gt;1,"Y","N")</f>
        <v>Y</v>
      </c>
      <c r="AH1016" s="1" t="str">
        <f>IF(N1016&gt;1,"Y","N")</f>
        <v>Y</v>
      </c>
      <c r="AI1016" s="1" t="str">
        <f>IF(O1016&gt;1,"Y","N")</f>
        <v>Y</v>
      </c>
      <c r="AJ1016" s="1" t="str">
        <f>CONCATENATE(AF1016,AG1016,D1016,AH1016,AI1016)</f>
        <v>YYx387xYY</v>
      </c>
      <c r="AU1016"/>
      <c r="AV1016"/>
      <c r="AW1016"/>
      <c r="AX1016"/>
    </row>
    <row r="1017" spans="1:50" s="1" customFormat="1" x14ac:dyDescent="0.25">
      <c r="A1017" s="31">
        <v>42401</v>
      </c>
      <c r="B1017" s="24"/>
      <c r="C1017" s="23" t="s">
        <v>441</v>
      </c>
      <c r="D1017" s="22" t="s">
        <v>440</v>
      </c>
      <c r="E1017" s="21">
        <v>0.64</v>
      </c>
      <c r="G1017" s="20"/>
      <c r="H1017" s="19">
        <f>E1017/0.040475</f>
        <v>15.812229771463867</v>
      </c>
      <c r="I1017" s="32">
        <f>J1017/100*4</f>
        <v>1.8</v>
      </c>
      <c r="J1017" s="17">
        <v>45</v>
      </c>
      <c r="K1017" s="16">
        <f>IF(J1017&gt;1,J1017-H1017-I1017,0)</f>
        <v>27.38777022853613</v>
      </c>
      <c r="L1017" s="15">
        <v>42441</v>
      </c>
      <c r="M1017" s="14"/>
      <c r="N1017" s="29">
        <v>42742</v>
      </c>
      <c r="O1017" s="12">
        <v>42743</v>
      </c>
      <c r="P1017" s="11" t="s">
        <v>6885</v>
      </c>
      <c r="Q1017" s="10" t="s">
        <v>4704</v>
      </c>
      <c r="R1017" s="10" t="s">
        <v>4703</v>
      </c>
      <c r="S1017" s="10" t="s">
        <v>6886</v>
      </c>
      <c r="T1017" s="10"/>
      <c r="U1017" s="9">
        <v>6670225018</v>
      </c>
      <c r="V1017" s="8"/>
      <c r="W1017" s="7">
        <v>49</v>
      </c>
      <c r="X1017" s="4"/>
      <c r="Y1017" s="6">
        <v>61</v>
      </c>
      <c r="Z1017" s="5">
        <f>IF(Y1017&gt;0,Y1017-J1017,".")</f>
        <v>16</v>
      </c>
      <c r="AA1017" s="4">
        <f>IF(J1017=0,H1017,0)</f>
        <v>0</v>
      </c>
      <c r="AB1017" s="4">
        <f>IF(L1017=0,H1017,0)</f>
        <v>0</v>
      </c>
      <c r="AC1017" s="4"/>
      <c r="AD1017" s="3"/>
      <c r="AE1017" s="2" t="str">
        <f ca="1">IF(AND(N1017&gt;1,(N1017+$AE$3+O1017)&lt;$B$3),$B$3-N1017+1111111,".")</f>
        <v>.</v>
      </c>
      <c r="AF1017" s="1" t="str">
        <f>IF(A1017&gt;1,"Y","N")</f>
        <v>Y</v>
      </c>
      <c r="AG1017" s="1" t="str">
        <f>IF(L1017&gt;1,"Y","N")</f>
        <v>Y</v>
      </c>
      <c r="AH1017" s="1" t="str">
        <f>IF(N1017&gt;1,"Y","N")</f>
        <v>Y</v>
      </c>
      <c r="AI1017" s="1" t="str">
        <f>IF(O1017&gt;1,"Y","N")</f>
        <v>Y</v>
      </c>
      <c r="AJ1017" s="1" t="str">
        <f>CONCATENATE(AF1017,AG1017,D1017,AH1017,AI1017)</f>
        <v>YYx387xYY</v>
      </c>
    </row>
    <row r="1018" spans="1:50" s="1" customFormat="1" x14ac:dyDescent="0.25">
      <c r="A1018" s="31">
        <v>42472</v>
      </c>
      <c r="B1018" s="24"/>
      <c r="C1018" s="23" t="s">
        <v>434</v>
      </c>
      <c r="D1018" s="22" t="s">
        <v>433</v>
      </c>
      <c r="E1018" s="21">
        <v>0.156</v>
      </c>
      <c r="G1018" s="20"/>
      <c r="H1018" s="19">
        <f>E1018/0.042177</f>
        <v>3.6986983426986271</v>
      </c>
      <c r="I1018" s="32">
        <f>J1018/100*4</f>
        <v>0.88</v>
      </c>
      <c r="J1018" s="17">
        <v>22</v>
      </c>
      <c r="K1018" s="16">
        <f>IF(J1018&gt;1,J1018-H1018-I1018,0)</f>
        <v>17.421301657301374</v>
      </c>
      <c r="L1018" s="15">
        <v>42488</v>
      </c>
      <c r="M1018" s="14"/>
      <c r="N1018" s="29">
        <v>42747</v>
      </c>
      <c r="O1018" s="12">
        <v>42748</v>
      </c>
      <c r="P1018" s="11" t="s">
        <v>6669</v>
      </c>
      <c r="Q1018" s="10" t="s">
        <v>6694</v>
      </c>
      <c r="R1018" s="10" t="s">
        <v>6693</v>
      </c>
      <c r="S1018" s="10" t="s">
        <v>1804</v>
      </c>
      <c r="T1018" s="10"/>
      <c r="U1018" s="9">
        <v>6671925973</v>
      </c>
      <c r="V1018" s="8"/>
      <c r="W1018" s="7">
        <v>92</v>
      </c>
      <c r="X1018" s="4"/>
      <c r="Y1018" s="6">
        <v>61</v>
      </c>
      <c r="Z1018" s="5">
        <f>IF(Y1018&gt;0,Y1018-J1018,".")</f>
        <v>39</v>
      </c>
      <c r="AA1018" s="4">
        <f>IF(J1018=0,H1018,0)</f>
        <v>0</v>
      </c>
      <c r="AB1018" s="4">
        <f>IF(L1018=0,H1018,0)</f>
        <v>0</v>
      </c>
      <c r="AC1018" s="4"/>
      <c r="AD1018" s="3"/>
      <c r="AE1018" s="2" t="str">
        <f ca="1">IF(AND(N1018&gt;1,(N1018+$AE$3+O1018)&lt;$B$3),$B$3-N1018+1111111,".")</f>
        <v>.</v>
      </c>
      <c r="AF1018" s="1" t="str">
        <f>IF(A1018&gt;1,"Y","N")</f>
        <v>Y</v>
      </c>
      <c r="AG1018" s="1" t="str">
        <f>IF(L1018&gt;1,"Y","N")</f>
        <v>Y</v>
      </c>
      <c r="AH1018" s="1" t="str">
        <f>IF(N1018&gt;1,"Y","N")</f>
        <v>Y</v>
      </c>
      <c r="AI1018" s="1" t="str">
        <f>IF(O1018&gt;1,"Y","N")</f>
        <v>Y</v>
      </c>
      <c r="AJ1018" s="1" t="str">
        <f>CONCATENATE(AF1018,AG1018,D1018,AH1018,AI1018)</f>
        <v>YYx188xYY</v>
      </c>
    </row>
    <row r="1019" spans="1:50" s="1" customFormat="1" x14ac:dyDescent="0.25">
      <c r="A1019" s="31">
        <v>42742</v>
      </c>
      <c r="B1019" s="24" t="s">
        <v>6652</v>
      </c>
      <c r="C1019" s="23" t="s">
        <v>441</v>
      </c>
      <c r="D1019" s="22" t="s">
        <v>440</v>
      </c>
      <c r="E1019" s="21">
        <v>0.91900000000000004</v>
      </c>
      <c r="G1019" s="20"/>
      <c r="H1019" s="19">
        <f>E1019/0.03821</f>
        <v>24.051295472389427</v>
      </c>
      <c r="I1019" s="18">
        <f>J1019/100*4</f>
        <v>1.8</v>
      </c>
      <c r="J1019" s="17">
        <v>45</v>
      </c>
      <c r="K1019" s="16">
        <f>IF(J1019&gt;1,J1019-H1019-I1019,0)</f>
        <v>19.148704527610573</v>
      </c>
      <c r="L1019" s="15">
        <v>42768</v>
      </c>
      <c r="M1019" s="14"/>
      <c r="N1019" s="29">
        <v>42748</v>
      </c>
      <c r="O1019" s="12">
        <v>42748</v>
      </c>
      <c r="P1019" s="11" t="s">
        <v>6647</v>
      </c>
      <c r="Q1019" s="10" t="s">
        <v>6651</v>
      </c>
      <c r="R1019" s="10" t="s">
        <v>6650</v>
      </c>
      <c r="S1019" s="10" t="s">
        <v>6649</v>
      </c>
      <c r="T1019" s="10" t="s">
        <v>6648</v>
      </c>
      <c r="U1019" s="9">
        <v>6672120564</v>
      </c>
      <c r="V1019" s="8"/>
      <c r="W1019" s="7">
        <v>93</v>
      </c>
      <c r="X1019" s="4"/>
      <c r="Y1019" s="6">
        <v>61</v>
      </c>
      <c r="Z1019" s="5">
        <f>IF(Y1019&gt;0,Y1019-J1019,".")</f>
        <v>16</v>
      </c>
      <c r="AA1019" s="4">
        <f>IF(J1019=0,H1019,0)</f>
        <v>0</v>
      </c>
      <c r="AB1019" s="4">
        <f>IF(L1019=0,H1019,0)</f>
        <v>0</v>
      </c>
      <c r="AC1019" s="4"/>
      <c r="AD1019" s="3"/>
      <c r="AE1019" s="2" t="str">
        <f ca="1">IF(AND(N1019&gt;1,(N1019+$AE$3+O1019)&lt;$B$3),$B$3-N1019+1111111,".")</f>
        <v>.</v>
      </c>
      <c r="AF1019" s="1" t="str">
        <f>IF(A1019&gt;1,"Y","N")</f>
        <v>Y</v>
      </c>
      <c r="AG1019" s="1" t="str">
        <f>IF(L1019&gt;1,"Y","N")</f>
        <v>Y</v>
      </c>
      <c r="AH1019" s="1" t="str">
        <f>IF(N1019&gt;1,"Y","N")</f>
        <v>Y</v>
      </c>
      <c r="AI1019" s="1" t="str">
        <f>IF(O1019&gt;1,"Y","N")</f>
        <v>Y</v>
      </c>
      <c r="AJ1019" s="1" t="str">
        <f>CONCATENATE(AF1019,AG1019,D1019,AH1019,AI1019)</f>
        <v>YYx387xYY</v>
      </c>
    </row>
    <row r="1020" spans="1:50" s="1" customFormat="1" x14ac:dyDescent="0.25">
      <c r="A1020" s="31">
        <v>42778</v>
      </c>
      <c r="B1020" s="24" t="s">
        <v>4270</v>
      </c>
      <c r="C1020" s="23" t="s">
        <v>959</v>
      </c>
      <c r="D1020" s="22" t="s">
        <v>186</v>
      </c>
      <c r="E1020" s="21">
        <v>0.32</v>
      </c>
      <c r="G1020" s="20"/>
      <c r="H1020" s="19">
        <f>E1020/0.03851</f>
        <v>8.309529992209816</v>
      </c>
      <c r="I1020" s="18">
        <f>J1020/100*4</f>
        <v>0.88</v>
      </c>
      <c r="J1020" s="17">
        <v>22</v>
      </c>
      <c r="K1020" s="16">
        <f>IF(J1020&gt;1,J1020-H1020-I1020,0)</f>
        <v>12.810470007790183</v>
      </c>
      <c r="L1020" s="15">
        <v>42812</v>
      </c>
      <c r="M1020" s="14"/>
      <c r="N1020" s="29">
        <v>42853</v>
      </c>
      <c r="O1020" s="12">
        <v>42856</v>
      </c>
      <c r="P1020" s="11" t="s">
        <v>4269</v>
      </c>
      <c r="Q1020" s="10" t="s">
        <v>4268</v>
      </c>
      <c r="R1020" s="10" t="s">
        <v>4267</v>
      </c>
      <c r="S1020" s="10" t="s">
        <v>4266</v>
      </c>
      <c r="T1020" s="10"/>
      <c r="U1020" s="9" t="s">
        <v>4265</v>
      </c>
      <c r="V1020" s="8"/>
      <c r="W1020" s="7">
        <v>660</v>
      </c>
      <c r="X1020" s="4"/>
      <c r="Y1020" s="6">
        <v>61</v>
      </c>
      <c r="Z1020" s="5">
        <f>IF(Y1020&gt;0,Y1020-J1020,".")</f>
        <v>39</v>
      </c>
      <c r="AA1020" s="4">
        <f>IF(J1020=0,H1020,0)</f>
        <v>0</v>
      </c>
      <c r="AB1020" s="4">
        <f>IF(L1020=0,H1020,0)</f>
        <v>0</v>
      </c>
      <c r="AC1020" s="4"/>
      <c r="AD1020" s="3"/>
      <c r="AE1020" s="2" t="str">
        <f ca="1">IF(AND(N1020&gt;1,(N1020+$AE$3+O1020)&lt;$B$3),$B$3-N1020+1111111,".")</f>
        <v>.</v>
      </c>
      <c r="AF1020" s="1" t="str">
        <f>IF(A1020&gt;1,"Y","N")</f>
        <v>Y</v>
      </c>
      <c r="AG1020" s="1" t="str">
        <f>IF(L1020&gt;1,"Y","N")</f>
        <v>Y</v>
      </c>
      <c r="AH1020" s="1" t="str">
        <f>IF(N1020&gt;1,"Y","N")</f>
        <v>Y</v>
      </c>
      <c r="AI1020" s="1" t="str">
        <f>IF(O1020&gt;1,"Y","N")</f>
        <v>Y</v>
      </c>
      <c r="AJ1020" s="1" t="str">
        <f>CONCATENATE(AF1020,AG1020,D1020,AH1020,AI1020)</f>
        <v>YYx168xYY</v>
      </c>
    </row>
    <row r="1021" spans="1:50" s="1" customFormat="1" x14ac:dyDescent="0.25">
      <c r="A1021" s="31">
        <v>42809</v>
      </c>
      <c r="B1021" s="24" t="s">
        <v>3548</v>
      </c>
      <c r="C1021" s="23" t="s">
        <v>1813</v>
      </c>
      <c r="D1021" s="22" t="s">
        <v>355</v>
      </c>
      <c r="E1021" s="21">
        <v>0.74</v>
      </c>
      <c r="G1021" s="20"/>
      <c r="H1021" s="19">
        <f>E1021/0.038689</f>
        <v>19.126883610328516</v>
      </c>
      <c r="I1021" s="18">
        <f>J1021/100*4</f>
        <v>1.76</v>
      </c>
      <c r="J1021" s="17">
        <v>44</v>
      </c>
      <c r="K1021" s="16">
        <f>IF(J1021&gt;1,J1021-H1021-I1021,0)</f>
        <v>23.113116389671482</v>
      </c>
      <c r="L1021" s="15">
        <v>42834</v>
      </c>
      <c r="M1021" s="14"/>
      <c r="N1021" s="29">
        <v>42893</v>
      </c>
      <c r="O1021" s="12">
        <v>42895</v>
      </c>
      <c r="P1021" s="11" t="s">
        <v>3547</v>
      </c>
      <c r="Q1021" s="10" t="s">
        <v>3546</v>
      </c>
      <c r="R1021" s="10" t="s">
        <v>3545</v>
      </c>
      <c r="S1021" s="10" t="s">
        <v>3544</v>
      </c>
      <c r="T1021" s="10"/>
      <c r="U1021" s="9">
        <v>6844877783</v>
      </c>
      <c r="V1021" s="8"/>
      <c r="W1021" s="7">
        <v>812</v>
      </c>
      <c r="X1021" s="4"/>
      <c r="Y1021" s="6">
        <v>61</v>
      </c>
      <c r="Z1021" s="5">
        <f>IF(Y1021&gt;0,Y1021-J1021,".")</f>
        <v>17</v>
      </c>
      <c r="AA1021" s="4">
        <f>IF(J1021=0,H1021,0)</f>
        <v>0</v>
      </c>
      <c r="AB1021" s="4">
        <f>IF(L1021=0,H1021,0)</f>
        <v>0</v>
      </c>
      <c r="AC1021" s="4"/>
      <c r="AD1021" s="3"/>
      <c r="AE1021" s="2" t="str">
        <f ca="1">IF(AND(N1021&gt;1,(N1021+$AE$3+O1021)&lt;$B$3),$B$3-N1021+1111111,".")</f>
        <v>.</v>
      </c>
      <c r="AF1021" s="1" t="str">
        <f>IF(A1021&gt;1,"Y","N")</f>
        <v>Y</v>
      </c>
      <c r="AG1021" s="1" t="str">
        <f>IF(L1021&gt;1,"Y","N")</f>
        <v>Y</v>
      </c>
      <c r="AH1021" s="1" t="str">
        <f>IF(N1021&gt;1,"Y","N")</f>
        <v>Y</v>
      </c>
      <c r="AI1021" s="1" t="str">
        <f>IF(O1021&gt;1,"Y","N")</f>
        <v>Y</v>
      </c>
      <c r="AJ1021" s="1" t="str">
        <f>CONCATENATE(AF1021,AG1021,D1021,AH1021,AI1021)</f>
        <v>YYx143xYY</v>
      </c>
    </row>
    <row r="1022" spans="1:50" s="1" customFormat="1" x14ac:dyDescent="0.25">
      <c r="A1022" s="31">
        <v>42778</v>
      </c>
      <c r="B1022" s="24"/>
      <c r="C1022" s="23" t="s">
        <v>959</v>
      </c>
      <c r="D1022" s="22" t="s">
        <v>186</v>
      </c>
      <c r="E1022" s="21">
        <v>0.32</v>
      </c>
      <c r="G1022" s="20"/>
      <c r="H1022" s="19">
        <f>E1022/0.03851</f>
        <v>8.309529992209816</v>
      </c>
      <c r="I1022" s="18">
        <f>J1022/100*4</f>
        <v>0.88</v>
      </c>
      <c r="J1022" s="17">
        <v>22</v>
      </c>
      <c r="K1022" s="16">
        <f>IF(J1022&gt;1,J1022-H1022-I1022,0)</f>
        <v>12.810470007790183</v>
      </c>
      <c r="L1022" s="15">
        <v>42812</v>
      </c>
      <c r="M1022" s="14"/>
      <c r="N1022" s="29">
        <v>42940</v>
      </c>
      <c r="O1022" s="12">
        <v>42943</v>
      </c>
      <c r="P1022" s="11" t="s">
        <v>2698</v>
      </c>
      <c r="Q1022" s="10" t="s">
        <v>2697</v>
      </c>
      <c r="R1022" s="10" t="s">
        <v>2696</v>
      </c>
      <c r="S1022" s="10" t="s">
        <v>2695</v>
      </c>
      <c r="T1022" s="10"/>
      <c r="U1022" s="9">
        <v>6901648230</v>
      </c>
      <c r="V1022" s="8"/>
      <c r="W1022" s="7">
        <v>995</v>
      </c>
      <c r="X1022" s="4"/>
      <c r="Y1022" s="6">
        <v>61</v>
      </c>
      <c r="Z1022" s="5">
        <f>IF(Y1022&gt;0,Y1022-J1022,".")</f>
        <v>39</v>
      </c>
      <c r="AA1022" s="4">
        <f>IF(J1022=0,H1022,0)</f>
        <v>0</v>
      </c>
      <c r="AB1022" s="4">
        <f>IF(L1022=0,H1022,0)</f>
        <v>0</v>
      </c>
      <c r="AC1022" s="4"/>
      <c r="AD1022" s="3"/>
      <c r="AE1022" s="2" t="str">
        <f ca="1">IF(AND(N1022&gt;1,(N1022+$AE$3+O1022)&lt;$B$3),$B$3-N1022+1111111,".")</f>
        <v>.</v>
      </c>
      <c r="AF1022" s="1" t="str">
        <f>IF(A1022&gt;1,"Y","N")</f>
        <v>Y</v>
      </c>
      <c r="AG1022" s="1" t="str">
        <f>IF(L1022&gt;1,"Y","N")</f>
        <v>Y</v>
      </c>
      <c r="AH1022" s="1" t="str">
        <f>IF(N1022&gt;1,"Y","N")</f>
        <v>Y</v>
      </c>
      <c r="AI1022" s="1" t="str">
        <f>IF(O1022&gt;1,"Y","N")</f>
        <v>Y</v>
      </c>
      <c r="AJ1022" s="1" t="str">
        <f>CONCATENATE(AF1022,AG1022,D1022,AH1022,AI1022)</f>
        <v>YYx168xYY</v>
      </c>
    </row>
    <row r="1023" spans="1:50" s="1" customFormat="1" x14ac:dyDescent="0.25">
      <c r="A1023" s="31">
        <v>42943</v>
      </c>
      <c r="B1023" s="24" t="s">
        <v>1761</v>
      </c>
      <c r="C1023" s="23" t="s">
        <v>441</v>
      </c>
      <c r="D1023" s="22" t="s">
        <v>440</v>
      </c>
      <c r="E1023" s="21">
        <v>0.66</v>
      </c>
      <c r="G1023" s="20"/>
      <c r="H1023" s="19">
        <f>E1023/0.04272</f>
        <v>15.449438202247192</v>
      </c>
      <c r="I1023" s="18">
        <f>J1023/100*4</f>
        <v>1.76</v>
      </c>
      <c r="J1023" s="17">
        <v>44</v>
      </c>
      <c r="K1023" s="16">
        <f>IF(J1023&gt;1,J1023-H1023-I1023,0)</f>
        <v>26.790561797752805</v>
      </c>
      <c r="L1023" s="15">
        <v>42960</v>
      </c>
      <c r="M1023" s="14"/>
      <c r="N1023" s="29">
        <v>43007</v>
      </c>
      <c r="O1023" s="12">
        <v>43009</v>
      </c>
      <c r="P1023" s="11" t="s">
        <v>1760</v>
      </c>
      <c r="Q1023" s="10" t="s">
        <v>1759</v>
      </c>
      <c r="R1023" s="10" t="s">
        <v>1758</v>
      </c>
      <c r="S1023" s="10" t="s">
        <v>1757</v>
      </c>
      <c r="T1023" s="10"/>
      <c r="U1023" s="9">
        <v>6912074709</v>
      </c>
      <c r="V1023" s="8"/>
      <c r="W1023" s="7">
        <v>1190</v>
      </c>
      <c r="X1023" s="4"/>
      <c r="Y1023" s="6">
        <v>61</v>
      </c>
      <c r="Z1023" s="5">
        <f>IF(Y1023&gt;0,Y1023-J1023,".")</f>
        <v>17</v>
      </c>
      <c r="AA1023" s="4">
        <f>IF(J1023=0,H1023,0)</f>
        <v>0</v>
      </c>
      <c r="AB1023" s="4">
        <f>IF(L1023=0,H1023,0)</f>
        <v>0</v>
      </c>
      <c r="AC1023" s="4"/>
      <c r="AD1023" s="3"/>
      <c r="AE1023" s="2" t="str">
        <f ca="1">IF(AND(N1023&gt;1,(N1023+$AE$3+O1023)&lt;$B$3),$B$3-N1023+1111111,".")</f>
        <v>.</v>
      </c>
      <c r="AF1023" s="1" t="str">
        <f>IF(A1023&gt;1,"Y","N")</f>
        <v>Y</v>
      </c>
      <c r="AG1023" s="1" t="str">
        <f>IF(L1023&gt;1,"Y","N")</f>
        <v>Y</v>
      </c>
      <c r="AH1023" s="1" t="str">
        <f>IF(N1023&gt;1,"Y","N")</f>
        <v>Y</v>
      </c>
      <c r="AI1023" s="1" t="str">
        <f>IF(O1023&gt;1,"Y","N")</f>
        <v>Y</v>
      </c>
      <c r="AJ1023" s="1" t="str">
        <f>CONCATENATE(AF1023,AG1023,D1023,AH1023,AI1023)</f>
        <v>YYx387xYY</v>
      </c>
    </row>
    <row r="1024" spans="1:50" s="1" customFormat="1" x14ac:dyDescent="0.25">
      <c r="A1024" s="31">
        <v>42943</v>
      </c>
      <c r="B1024" s="24"/>
      <c r="C1024" s="23" t="s">
        <v>441</v>
      </c>
      <c r="D1024" s="22" t="s">
        <v>440</v>
      </c>
      <c r="E1024" s="21">
        <v>0.66</v>
      </c>
      <c r="G1024" s="20"/>
      <c r="H1024" s="19">
        <f>E1024/0.04272</f>
        <v>15.449438202247192</v>
      </c>
      <c r="I1024" s="18">
        <f>J1024/100*4</f>
        <v>1.76</v>
      </c>
      <c r="J1024" s="17">
        <v>44</v>
      </c>
      <c r="K1024" s="16">
        <f>IF(J1024&gt;1,J1024-H1024-I1024,0)</f>
        <v>26.790561797752805</v>
      </c>
      <c r="L1024" s="15">
        <v>42960</v>
      </c>
      <c r="M1024" s="14"/>
      <c r="N1024" s="29">
        <v>43079</v>
      </c>
      <c r="O1024" s="12">
        <v>43079</v>
      </c>
      <c r="P1024" s="11" t="s">
        <v>439</v>
      </c>
      <c r="Q1024" s="10" t="s">
        <v>438</v>
      </c>
      <c r="R1024" s="10" t="s">
        <v>437</v>
      </c>
      <c r="S1024" s="10" t="s">
        <v>436</v>
      </c>
      <c r="T1024" s="10"/>
      <c r="U1024" s="9">
        <v>6912074709</v>
      </c>
      <c r="V1024" s="8"/>
      <c r="W1024" s="7">
        <v>1446</v>
      </c>
      <c r="X1024" s="4"/>
      <c r="Y1024" s="6">
        <v>61</v>
      </c>
      <c r="Z1024" s="5">
        <f>IF(Y1024&gt;0,Y1024-J1024,".")</f>
        <v>17</v>
      </c>
      <c r="AA1024" s="4">
        <f>IF(J1024=0,H1024,0)</f>
        <v>0</v>
      </c>
      <c r="AB1024" s="4">
        <f>IF(L1024=0,H1024,0)</f>
        <v>0</v>
      </c>
      <c r="AC1024" s="4"/>
      <c r="AD1024" s="3"/>
      <c r="AE1024" s="2" t="str">
        <f ca="1">IF(AND(N1024&gt;1,(N1024+$AE$3+O1024)&lt;$B$3),$B$3-N1024+1111111,".")</f>
        <v>.</v>
      </c>
      <c r="AF1024" s="1" t="str">
        <f>IF(A1024&gt;1,"Y","N")</f>
        <v>Y</v>
      </c>
      <c r="AG1024" s="1" t="str">
        <f>IF(L1024&gt;1,"Y","N")</f>
        <v>Y</v>
      </c>
      <c r="AH1024" s="1" t="str">
        <f>IF(N1024&gt;1,"Y","N")</f>
        <v>Y</v>
      </c>
      <c r="AI1024" s="1" t="str">
        <f>IF(O1024&gt;1,"Y","N")</f>
        <v>Y</v>
      </c>
      <c r="AJ1024" s="1" t="str">
        <f>CONCATENATE(AF1024,AG1024,D1024,AH1024,AI1024)</f>
        <v>YYx387xYY</v>
      </c>
    </row>
    <row r="1025" spans="1:36" s="1" customFormat="1" x14ac:dyDescent="0.25">
      <c r="A1025" s="28">
        <v>41828</v>
      </c>
      <c r="B1025" s="27" t="s">
        <v>6325</v>
      </c>
      <c r="C1025" s="23" t="s">
        <v>6324</v>
      </c>
      <c r="D1025" s="22" t="s">
        <v>6323</v>
      </c>
      <c r="E1025" s="21">
        <v>1.45</v>
      </c>
      <c r="G1025" s="20"/>
      <c r="H1025" s="19">
        <f>E1025/0.0475882</f>
        <v>30.469738296468453</v>
      </c>
      <c r="I1025" s="18">
        <f>J1025/100*4</f>
        <v>2.48</v>
      </c>
      <c r="J1025" s="17">
        <v>62</v>
      </c>
      <c r="K1025" s="16">
        <f>IF(J1025&gt;1,J1025-H1025-I1025,0)</f>
        <v>29.050261703531547</v>
      </c>
      <c r="L1025" s="15">
        <v>41841</v>
      </c>
      <c r="M1025" s="14"/>
      <c r="N1025" s="29">
        <v>42764</v>
      </c>
      <c r="O1025" s="12">
        <v>42764</v>
      </c>
      <c r="P1025" s="11" t="s">
        <v>6072</v>
      </c>
      <c r="Q1025" s="10"/>
      <c r="R1025" s="10"/>
      <c r="S1025" s="10"/>
      <c r="T1025" s="10"/>
      <c r="U1025" s="9">
        <v>6691977040</v>
      </c>
      <c r="V1025" s="8"/>
      <c r="W1025" s="7">
        <v>173</v>
      </c>
      <c r="X1025" s="4"/>
      <c r="Y1025" s="6">
        <v>62</v>
      </c>
      <c r="Z1025" s="5">
        <f>IF(Y1025&gt;0,Y1025-J1025,".")</f>
        <v>0</v>
      </c>
      <c r="AA1025" s="4">
        <f>IF(J1025=0,H1025,0)</f>
        <v>0</v>
      </c>
      <c r="AB1025" s="4">
        <f>IF(L1025=0,H1025,0)</f>
        <v>0</v>
      </c>
      <c r="AC1025" s="4"/>
      <c r="AD1025" s="3"/>
      <c r="AE1025" s="2" t="str">
        <f ca="1">IF(AND(N1025&gt;1,(N1025+$AE$3+O1025)&lt;$B$3),$B$3-N1025+1111111,".")</f>
        <v>.</v>
      </c>
      <c r="AF1025" s="1" t="str">
        <f>IF(A1025&gt;1,"Y","N")</f>
        <v>Y</v>
      </c>
      <c r="AG1025" s="1" t="str">
        <f>IF(L1025&gt;1,"Y","N")</f>
        <v>Y</v>
      </c>
      <c r="AH1025" s="1" t="str">
        <f>IF(N1025&gt;1,"Y","N")</f>
        <v>Y</v>
      </c>
      <c r="AI1025" s="1" t="str">
        <f>IF(O1025&gt;1,"Y","N")</f>
        <v>Y</v>
      </c>
      <c r="AJ1025" s="1" t="str">
        <f>CONCATENATE(AF1025,AG1025,D1025,AH1025,AI1025)</f>
        <v>YYx508xYY</v>
      </c>
    </row>
    <row r="1026" spans="1:36" s="1" customFormat="1" x14ac:dyDescent="0.25">
      <c r="A1026" s="31">
        <v>42721</v>
      </c>
      <c r="B1026" s="24"/>
      <c r="C1026" s="23" t="s">
        <v>716</v>
      </c>
      <c r="D1026" s="22" t="s">
        <v>715</v>
      </c>
      <c r="E1026" s="21">
        <v>0.76600000000000001</v>
      </c>
      <c r="G1026" s="20"/>
      <c r="H1026" s="19">
        <f>E1026/0.03864</f>
        <v>19.824016563146998</v>
      </c>
      <c r="I1026" s="18">
        <f>J1026/100*4</f>
        <v>1.8</v>
      </c>
      <c r="J1026" s="17">
        <v>45</v>
      </c>
      <c r="K1026" s="16">
        <f>IF(J1026&gt;1,J1026-H1026-I1026,0)</f>
        <v>23.375983436853002</v>
      </c>
      <c r="L1026" s="15">
        <v>42735</v>
      </c>
      <c r="M1026" s="14"/>
      <c r="N1026" s="29">
        <v>42813</v>
      </c>
      <c r="O1026" s="12">
        <v>42815</v>
      </c>
      <c r="P1026" s="11" t="s">
        <v>5112</v>
      </c>
      <c r="Q1026" s="10" t="s">
        <v>5111</v>
      </c>
      <c r="R1026" s="10" t="s">
        <v>5110</v>
      </c>
      <c r="S1026" s="10" t="s">
        <v>291</v>
      </c>
      <c r="T1026" s="10"/>
      <c r="U1026" s="9">
        <v>6756115647</v>
      </c>
      <c r="V1026" s="8"/>
      <c r="W1026" s="7">
        <v>465</v>
      </c>
      <c r="X1026" s="4"/>
      <c r="Y1026" s="6">
        <v>62</v>
      </c>
      <c r="Z1026" s="5">
        <f>IF(Y1026&gt;0,Y1026-J1026,".")</f>
        <v>17</v>
      </c>
      <c r="AA1026" s="4">
        <f>IF(J1026=0,H1026,0)</f>
        <v>0</v>
      </c>
      <c r="AB1026" s="4">
        <f>IF(L1026=0,H1026,0)</f>
        <v>0</v>
      </c>
      <c r="AC1026" s="4"/>
      <c r="AD1026" s="3"/>
      <c r="AE1026" s="2" t="str">
        <f ca="1">IF(AND(N1026&gt;1,(N1026+$AE$3+O1026)&lt;$B$3),$B$3-N1026+1111111,".")</f>
        <v>.</v>
      </c>
      <c r="AF1026" s="1" t="str">
        <f>IF(A1026&gt;1,"Y","N")</f>
        <v>Y</v>
      </c>
      <c r="AG1026" s="1" t="str">
        <f>IF(L1026&gt;1,"Y","N")</f>
        <v>Y</v>
      </c>
      <c r="AH1026" s="1" t="str">
        <f>IF(N1026&gt;1,"Y","N")</f>
        <v>Y</v>
      </c>
      <c r="AI1026" s="1" t="str">
        <f>IF(O1026&gt;1,"Y","N")</f>
        <v>Y</v>
      </c>
      <c r="AJ1026" s="1" t="str">
        <f>CONCATENATE(AF1026,AG1026,D1026,AH1026,AI1026)</f>
        <v>YYx94xYY</v>
      </c>
    </row>
    <row r="1027" spans="1:36" s="1" customFormat="1" x14ac:dyDescent="0.25">
      <c r="A1027" s="31">
        <v>42703</v>
      </c>
      <c r="B1027" s="30" t="s">
        <v>5095</v>
      </c>
      <c r="C1027" s="23" t="s">
        <v>50</v>
      </c>
      <c r="D1027" s="22" t="s">
        <v>49</v>
      </c>
      <c r="E1027" s="21">
        <v>0.93899999999999995</v>
      </c>
      <c r="G1027" s="20"/>
      <c r="H1027" s="19">
        <f>E1027/0.0391</f>
        <v>24.015345268542195</v>
      </c>
      <c r="I1027" s="18">
        <f>J1027/100*4</f>
        <v>1.8</v>
      </c>
      <c r="J1027" s="17">
        <v>45</v>
      </c>
      <c r="K1027" s="16">
        <f>IF(J1027&gt;1,J1027-H1027-I1027,0)</f>
        <v>19.184654731457805</v>
      </c>
      <c r="L1027" s="15">
        <v>42762</v>
      </c>
      <c r="M1027" s="14"/>
      <c r="N1027" s="29">
        <v>42814</v>
      </c>
      <c r="O1027" s="12">
        <v>42814</v>
      </c>
      <c r="P1027" s="11" t="s">
        <v>5094</v>
      </c>
      <c r="Q1027" s="10" t="s">
        <v>5093</v>
      </c>
      <c r="R1027" s="10" t="s">
        <v>5092</v>
      </c>
      <c r="S1027" s="10" t="s">
        <v>5091</v>
      </c>
      <c r="T1027" s="10"/>
      <c r="U1027" s="9">
        <v>6757565870</v>
      </c>
      <c r="V1027" s="8"/>
      <c r="W1027" s="7">
        <v>462</v>
      </c>
      <c r="X1027" s="4"/>
      <c r="Y1027" s="6">
        <v>62</v>
      </c>
      <c r="Z1027" s="5">
        <f>IF(Y1027&gt;0,Y1027-J1027,".")</f>
        <v>17</v>
      </c>
      <c r="AA1027" s="4">
        <f>IF(J1027=0,H1027,0)</f>
        <v>0</v>
      </c>
      <c r="AB1027" s="4">
        <f>IF(L1027=0,H1027,0)</f>
        <v>0</v>
      </c>
      <c r="AC1027" s="4"/>
      <c r="AD1027" s="3"/>
      <c r="AE1027" s="2" t="str">
        <f ca="1">IF(AND(N1027&gt;1,(N1027+$AE$3+O1027)&lt;$B$3),$B$3-N1027+1111111,".")</f>
        <v>.</v>
      </c>
      <c r="AF1027" s="1" t="str">
        <f>IF(A1027&gt;1,"Y","N")</f>
        <v>Y</v>
      </c>
      <c r="AG1027" s="1" t="str">
        <f>IF(L1027&gt;1,"Y","N")</f>
        <v>Y</v>
      </c>
      <c r="AH1027" s="1" t="str">
        <f>IF(N1027&gt;1,"Y","N")</f>
        <v>Y</v>
      </c>
      <c r="AI1027" s="1" t="str">
        <f>IF(O1027&gt;1,"Y","N")</f>
        <v>Y</v>
      </c>
      <c r="AJ1027" s="1" t="str">
        <f>CONCATENATE(AF1027,AG1027,D1027,AH1027,AI1027)</f>
        <v>YYx182xYY</v>
      </c>
    </row>
    <row r="1028" spans="1:36" s="1" customFormat="1" x14ac:dyDescent="0.25">
      <c r="A1028" s="31">
        <v>42703</v>
      </c>
      <c r="B1028" s="24"/>
      <c r="C1028" s="23" t="s">
        <v>50</v>
      </c>
      <c r="D1028" s="22" t="s">
        <v>49</v>
      </c>
      <c r="E1028" s="21">
        <v>0.93899999999999995</v>
      </c>
      <c r="G1028" s="20"/>
      <c r="H1028" s="19">
        <f>E1028/0.0391</f>
        <v>24.015345268542195</v>
      </c>
      <c r="I1028" s="18">
        <f>J1028/100*4</f>
        <v>1.8</v>
      </c>
      <c r="J1028" s="17">
        <v>45</v>
      </c>
      <c r="K1028" s="16">
        <f>IF(J1028&gt;1,J1028-H1028-I1028,0)</f>
        <v>19.184654731457805</v>
      </c>
      <c r="L1028" s="15">
        <v>42762</v>
      </c>
      <c r="M1028" s="14"/>
      <c r="N1028" s="29">
        <v>42830</v>
      </c>
      <c r="O1028" s="12">
        <v>42830</v>
      </c>
      <c r="P1028" s="11" t="s">
        <v>4779</v>
      </c>
      <c r="Q1028" s="10" t="s">
        <v>4778</v>
      </c>
      <c r="R1028" s="10" t="s">
        <v>4777</v>
      </c>
      <c r="S1028" s="10" t="s">
        <v>4776</v>
      </c>
      <c r="T1028" s="10"/>
      <c r="U1028" s="9" t="s">
        <v>4701</v>
      </c>
      <c r="V1028" s="8"/>
      <c r="W1028" s="7">
        <v>542</v>
      </c>
      <c r="X1028" s="4"/>
      <c r="Y1028" s="6">
        <v>62</v>
      </c>
      <c r="Z1028" s="5">
        <f>IF(Y1028&gt;0,Y1028-J1028,".")</f>
        <v>17</v>
      </c>
      <c r="AA1028" s="4">
        <f>IF(J1028=0,H1028,0)</f>
        <v>0</v>
      </c>
      <c r="AB1028" s="4">
        <f>IF(L1028=0,H1028,0)</f>
        <v>0</v>
      </c>
      <c r="AC1028" s="4"/>
      <c r="AD1028" s="3"/>
      <c r="AE1028" s="2" t="str">
        <f ca="1">IF(AND(N1028&gt;1,(N1028+$AE$3+O1028)&lt;$B$3),$B$3-N1028+1111111,".")</f>
        <v>.</v>
      </c>
      <c r="AF1028" s="1" t="str">
        <f>IF(A1028&gt;1,"Y","N")</f>
        <v>Y</v>
      </c>
      <c r="AG1028" s="1" t="str">
        <f>IF(L1028&gt;1,"Y","N")</f>
        <v>Y</v>
      </c>
      <c r="AH1028" s="1" t="str">
        <f>IF(N1028&gt;1,"Y","N")</f>
        <v>Y</v>
      </c>
      <c r="AI1028" s="1" t="str">
        <f>IF(O1028&gt;1,"Y","N")</f>
        <v>Y</v>
      </c>
      <c r="AJ1028" s="1" t="str">
        <f>CONCATENATE(AF1028,AG1028,D1028,AH1028,AI1028)</f>
        <v>YYx182xYY</v>
      </c>
    </row>
    <row r="1029" spans="1:36" s="1" customFormat="1" x14ac:dyDescent="0.25">
      <c r="A1029" s="31">
        <v>42703</v>
      </c>
      <c r="B1029" s="24"/>
      <c r="C1029" s="23" t="s">
        <v>50</v>
      </c>
      <c r="D1029" s="22" t="s">
        <v>49</v>
      </c>
      <c r="E1029" s="21">
        <v>0.93899999999999995</v>
      </c>
      <c r="G1029" s="20"/>
      <c r="H1029" s="19">
        <f>E1029/0.0391</f>
        <v>24.015345268542195</v>
      </c>
      <c r="I1029" s="18">
        <f>J1029/100*4</f>
        <v>1.8</v>
      </c>
      <c r="J1029" s="17">
        <v>45</v>
      </c>
      <c r="K1029" s="16">
        <f>IF(J1029&gt;1,J1029-H1029-I1029,0)</f>
        <v>19.184654731457805</v>
      </c>
      <c r="L1029" s="15">
        <v>42762</v>
      </c>
      <c r="M1029" s="14"/>
      <c r="N1029" s="29">
        <v>42833</v>
      </c>
      <c r="O1029" s="12">
        <v>42834</v>
      </c>
      <c r="P1029" s="11" t="s">
        <v>4705</v>
      </c>
      <c r="Q1029" s="10" t="s">
        <v>4704</v>
      </c>
      <c r="R1029" s="10" t="s">
        <v>4703</v>
      </c>
      <c r="S1029" s="10" t="s">
        <v>4702</v>
      </c>
      <c r="T1029" s="10"/>
      <c r="U1029" s="9" t="s">
        <v>4701</v>
      </c>
      <c r="V1029" s="8"/>
      <c r="W1029" s="7">
        <v>555</v>
      </c>
      <c r="X1029" s="4"/>
      <c r="Y1029" s="6">
        <v>62</v>
      </c>
      <c r="Z1029" s="5">
        <f>IF(Y1029&gt;0,Y1029-J1029,".")</f>
        <v>17</v>
      </c>
      <c r="AA1029" s="4">
        <f>IF(J1029=0,H1029,0)</f>
        <v>0</v>
      </c>
      <c r="AB1029" s="4">
        <f>IF(L1029=0,H1029,0)</f>
        <v>0</v>
      </c>
      <c r="AC1029" s="4"/>
      <c r="AD1029" s="3"/>
      <c r="AE1029" s="2" t="str">
        <f ca="1">IF(AND(N1029&gt;1,(N1029+$AE$3+O1029)&lt;$B$3),$B$3-N1029+1111111,".")</f>
        <v>.</v>
      </c>
      <c r="AF1029" s="1" t="str">
        <f>IF(A1029&gt;1,"Y","N")</f>
        <v>Y</v>
      </c>
      <c r="AG1029" s="1" t="str">
        <f>IF(L1029&gt;1,"Y","N")</f>
        <v>Y</v>
      </c>
      <c r="AH1029" s="1" t="str">
        <f>IF(N1029&gt;1,"Y","N")</f>
        <v>Y</v>
      </c>
      <c r="AI1029" s="1" t="str">
        <f>IF(O1029&gt;1,"Y","N")</f>
        <v>Y</v>
      </c>
      <c r="AJ1029" s="1" t="str">
        <f>CONCATENATE(AF1029,AG1029,D1029,AH1029,AI1029)</f>
        <v>YYx182xYY</v>
      </c>
    </row>
    <row r="1030" spans="1:36" s="1" customFormat="1" x14ac:dyDescent="0.25">
      <c r="A1030" s="31">
        <v>42721</v>
      </c>
      <c r="B1030" s="24"/>
      <c r="C1030" s="23" t="s">
        <v>716</v>
      </c>
      <c r="D1030" s="22" t="s">
        <v>715</v>
      </c>
      <c r="E1030" s="21">
        <v>0.76600000000000001</v>
      </c>
      <c r="G1030" s="20"/>
      <c r="H1030" s="19">
        <f>E1030/0.03864</f>
        <v>19.824016563146998</v>
      </c>
      <c r="I1030" s="18">
        <f>J1030/100*4</f>
        <v>1.8</v>
      </c>
      <c r="J1030" s="17">
        <v>45</v>
      </c>
      <c r="K1030" s="16">
        <f>IF(J1030&gt;1,J1030-H1030-I1030,0)</f>
        <v>23.375983436853002</v>
      </c>
      <c r="L1030" s="15">
        <v>42735</v>
      </c>
      <c r="M1030" s="14"/>
      <c r="N1030" s="29">
        <v>42847</v>
      </c>
      <c r="O1030" s="12">
        <v>42848</v>
      </c>
      <c r="P1030" s="11" t="s">
        <v>4399</v>
      </c>
      <c r="Q1030" s="10" t="s">
        <v>4398</v>
      </c>
      <c r="R1030" s="10" t="s">
        <v>4397</v>
      </c>
      <c r="S1030" s="10" t="s">
        <v>4396</v>
      </c>
      <c r="T1030" s="10"/>
      <c r="U1030" s="9" t="s">
        <v>4395</v>
      </c>
      <c r="V1030" s="8"/>
      <c r="W1030" s="7">
        <v>630</v>
      </c>
      <c r="X1030" s="4"/>
      <c r="Y1030" s="6">
        <v>62</v>
      </c>
      <c r="Z1030" s="5">
        <f>IF(Y1030&gt;0,Y1030-J1030,".")</f>
        <v>17</v>
      </c>
      <c r="AA1030" s="4">
        <f>IF(J1030=0,H1030,0)</f>
        <v>0</v>
      </c>
      <c r="AB1030" s="4">
        <f>IF(L1030=0,H1030,0)</f>
        <v>0</v>
      </c>
      <c r="AC1030" s="4"/>
      <c r="AD1030" s="3"/>
      <c r="AE1030" s="2" t="str">
        <f ca="1">IF(AND(N1030&gt;1,(N1030+$AE$3+O1030)&lt;$B$3),$B$3-N1030+1111111,".")</f>
        <v>.</v>
      </c>
      <c r="AF1030" s="1" t="str">
        <f>IF(A1030&gt;1,"Y","N")</f>
        <v>Y</v>
      </c>
      <c r="AG1030" s="1" t="str">
        <f>IF(L1030&gt;1,"Y","N")</f>
        <v>Y</v>
      </c>
      <c r="AH1030" s="1" t="str">
        <f>IF(N1030&gt;1,"Y","N")</f>
        <v>Y</v>
      </c>
      <c r="AI1030" s="1" t="str">
        <f>IF(O1030&gt;1,"Y","N")</f>
        <v>Y</v>
      </c>
      <c r="AJ1030" s="1" t="str">
        <f>CONCATENATE(AF1030,AG1030,D1030,AH1030,AI1030)</f>
        <v>YYx94xYY</v>
      </c>
    </row>
    <row r="1031" spans="1:36" s="1" customFormat="1" x14ac:dyDescent="0.25">
      <c r="A1031" s="31">
        <v>42703</v>
      </c>
      <c r="B1031" s="24"/>
      <c r="C1031" s="23" t="s">
        <v>50</v>
      </c>
      <c r="D1031" s="22" t="s">
        <v>49</v>
      </c>
      <c r="E1031" s="21">
        <v>0.93899999999999995</v>
      </c>
      <c r="G1031" s="20"/>
      <c r="H1031" s="19">
        <f>E1031/0.0391</f>
        <v>24.015345268542195</v>
      </c>
      <c r="I1031" s="18">
        <f>J1031/100*4</f>
        <v>1.8</v>
      </c>
      <c r="J1031" s="17">
        <v>45</v>
      </c>
      <c r="K1031" s="16">
        <f>IF(J1031&gt;1,J1031-H1031-I1031,0)</f>
        <v>19.184654731457805</v>
      </c>
      <c r="L1031" s="15">
        <v>42762</v>
      </c>
      <c r="M1031" s="14"/>
      <c r="N1031" s="29">
        <v>42849</v>
      </c>
      <c r="O1031" s="12">
        <v>42849</v>
      </c>
      <c r="P1031" s="11" t="s">
        <v>4338</v>
      </c>
      <c r="Q1031" s="10" t="s">
        <v>4337</v>
      </c>
      <c r="R1031" s="10" t="s">
        <v>4336</v>
      </c>
      <c r="S1031" s="10" t="s">
        <v>4335</v>
      </c>
      <c r="T1031" s="10"/>
      <c r="U1031" s="9">
        <v>6797212200</v>
      </c>
      <c r="V1031" s="8"/>
      <c r="W1031" s="7">
        <v>640</v>
      </c>
      <c r="X1031" s="4"/>
      <c r="Y1031" s="6">
        <v>62</v>
      </c>
      <c r="Z1031" s="5">
        <f>IF(Y1031&gt;0,Y1031-J1031,".")</f>
        <v>17</v>
      </c>
      <c r="AA1031" s="4">
        <f>IF(J1031=0,H1031,0)</f>
        <v>0</v>
      </c>
      <c r="AB1031" s="4">
        <f>IF(L1031=0,H1031,0)</f>
        <v>0</v>
      </c>
      <c r="AC1031" s="4"/>
      <c r="AD1031" s="3"/>
      <c r="AE1031" s="2" t="str">
        <f ca="1">IF(AND(N1031&gt;1,(N1031+$AE$3+O1031)&lt;$B$3),$B$3-N1031+1111111,".")</f>
        <v>.</v>
      </c>
      <c r="AF1031" s="1" t="str">
        <f>IF(A1031&gt;1,"Y","N")</f>
        <v>Y</v>
      </c>
      <c r="AG1031" s="1" t="str">
        <f>IF(L1031&gt;1,"Y","N")</f>
        <v>Y</v>
      </c>
      <c r="AH1031" s="1" t="str">
        <f>IF(N1031&gt;1,"Y","N")</f>
        <v>Y</v>
      </c>
      <c r="AI1031" s="1" t="str">
        <f>IF(O1031&gt;1,"Y","N")</f>
        <v>Y</v>
      </c>
      <c r="AJ1031" s="1" t="str">
        <f>CONCATENATE(AF1031,AG1031,D1031,AH1031,AI1031)</f>
        <v>YYx182xYY</v>
      </c>
    </row>
    <row r="1032" spans="1:36" s="1" customFormat="1" x14ac:dyDescent="0.25">
      <c r="A1032" s="31">
        <v>42721</v>
      </c>
      <c r="B1032" s="24"/>
      <c r="C1032" s="23" t="s">
        <v>716</v>
      </c>
      <c r="D1032" s="22" t="s">
        <v>715</v>
      </c>
      <c r="E1032" s="21">
        <v>0.76600000000000001</v>
      </c>
      <c r="G1032" s="20"/>
      <c r="H1032" s="19">
        <f>E1032/0.03864</f>
        <v>19.824016563146998</v>
      </c>
      <c r="I1032" s="18">
        <f>J1032/100*4</f>
        <v>1.8</v>
      </c>
      <c r="J1032" s="17">
        <v>45</v>
      </c>
      <c r="K1032" s="16">
        <f>IF(J1032&gt;1,J1032-H1032-I1032,0)</f>
        <v>23.375983436853002</v>
      </c>
      <c r="L1032" s="15">
        <v>42735</v>
      </c>
      <c r="M1032" s="14"/>
      <c r="N1032" s="29">
        <v>42894</v>
      </c>
      <c r="O1032" s="12">
        <v>42895</v>
      </c>
      <c r="P1032" s="11" t="s">
        <v>3539</v>
      </c>
      <c r="Q1032" s="10" t="s">
        <v>3538</v>
      </c>
      <c r="R1032" s="10" t="s">
        <v>3537</v>
      </c>
      <c r="S1032" s="10" t="s">
        <v>3536</v>
      </c>
      <c r="T1032" s="10"/>
      <c r="U1032" s="9" t="s">
        <v>3535</v>
      </c>
      <c r="V1032" s="8"/>
      <c r="W1032" s="7">
        <v>816</v>
      </c>
      <c r="X1032" s="4"/>
      <c r="Y1032" s="6">
        <v>62</v>
      </c>
      <c r="Z1032" s="5">
        <f>IF(Y1032&gt;0,Y1032-J1032,".")</f>
        <v>17</v>
      </c>
      <c r="AA1032" s="4">
        <f>IF(J1032=0,H1032,0)</f>
        <v>0</v>
      </c>
      <c r="AB1032" s="4">
        <f>IF(L1032=0,H1032,0)</f>
        <v>0</v>
      </c>
      <c r="AC1032" s="4"/>
      <c r="AD1032" s="3"/>
      <c r="AE1032" s="2" t="str">
        <f ca="1">IF(AND(N1032&gt;1,(N1032+$AE$3+O1032)&lt;$B$3),$B$3-N1032+1111111,".")</f>
        <v>.</v>
      </c>
      <c r="AF1032" s="1" t="str">
        <f>IF(A1032&gt;1,"Y","N")</f>
        <v>Y</v>
      </c>
      <c r="AG1032" s="1" t="str">
        <f>IF(L1032&gt;1,"Y","N")</f>
        <v>Y</v>
      </c>
      <c r="AH1032" s="1" t="str">
        <f>IF(N1032&gt;1,"Y","N")</f>
        <v>Y</v>
      </c>
      <c r="AI1032" s="1" t="str">
        <f>IF(O1032&gt;1,"Y","N")</f>
        <v>Y</v>
      </c>
      <c r="AJ1032" s="1" t="str">
        <f>CONCATENATE(AF1032,AG1032,D1032,AH1032,AI1032)</f>
        <v>YYx94xYY</v>
      </c>
    </row>
    <row r="1033" spans="1:36" s="1" customFormat="1" x14ac:dyDescent="0.25">
      <c r="A1033" s="31">
        <v>42721</v>
      </c>
      <c r="B1033" s="24" t="s">
        <v>2903</v>
      </c>
      <c r="C1033" s="23" t="s">
        <v>716</v>
      </c>
      <c r="D1033" s="22" t="s">
        <v>715</v>
      </c>
      <c r="E1033" s="21">
        <v>0.8</v>
      </c>
      <c r="G1033" s="20"/>
      <c r="H1033" s="19">
        <f>E1033/0.03864</f>
        <v>20.703933747412009</v>
      </c>
      <c r="I1033" s="18">
        <f>J1033/100*4</f>
        <v>1.8</v>
      </c>
      <c r="J1033" s="17">
        <v>45</v>
      </c>
      <c r="K1033" s="16">
        <f>IF(J1033&gt;1,J1033-H1033-I1033,0)</f>
        <v>22.49606625258799</v>
      </c>
      <c r="L1033" s="15">
        <v>42749</v>
      </c>
      <c r="M1033" s="14"/>
      <c r="N1033" s="29">
        <v>42928</v>
      </c>
      <c r="O1033" s="12">
        <v>42928</v>
      </c>
      <c r="P1033" s="11" t="s">
        <v>2902</v>
      </c>
      <c r="Q1033" s="10" t="s">
        <v>2901</v>
      </c>
      <c r="R1033" s="10" t="s">
        <v>2900</v>
      </c>
      <c r="S1033" s="10" t="s">
        <v>2899</v>
      </c>
      <c r="T1033" s="10"/>
      <c r="U1033" s="9">
        <v>6885920152</v>
      </c>
      <c r="V1033" s="8"/>
      <c r="W1033" s="7">
        <v>945</v>
      </c>
      <c r="X1033" s="4"/>
      <c r="Y1033" s="6">
        <v>62</v>
      </c>
      <c r="Z1033" s="5">
        <f>IF(Y1033&gt;0,Y1033-J1033,".")</f>
        <v>17</v>
      </c>
      <c r="AA1033" s="4">
        <f>IF(J1033=0,H1033,0)</f>
        <v>0</v>
      </c>
      <c r="AB1033" s="4">
        <f>IF(L1033=0,H1033,0)</f>
        <v>0</v>
      </c>
      <c r="AC1033" s="4"/>
      <c r="AD1033" s="3"/>
      <c r="AE1033" s="2" t="str">
        <f ca="1">IF(AND(N1033&gt;1,(N1033+$AE$3+O1033)&lt;$B$3),$B$3-N1033+1111111,".")</f>
        <v>.</v>
      </c>
      <c r="AF1033" s="1" t="str">
        <f>IF(A1033&gt;1,"Y","N")</f>
        <v>Y</v>
      </c>
      <c r="AG1033" s="1" t="str">
        <f>IF(L1033&gt;1,"Y","N")</f>
        <v>Y</v>
      </c>
      <c r="AH1033" s="1" t="str">
        <f>IF(N1033&gt;1,"Y","N")</f>
        <v>Y</v>
      </c>
      <c r="AI1033" s="1" t="str">
        <f>IF(O1033&gt;1,"Y","N")</f>
        <v>Y</v>
      </c>
      <c r="AJ1033" s="1" t="str">
        <f>CONCATENATE(AF1033,AG1033,D1033,AH1033,AI1033)</f>
        <v>YYx94xYY</v>
      </c>
    </row>
    <row r="1034" spans="1:36" s="1" customFormat="1" x14ac:dyDescent="0.25">
      <c r="A1034" s="31">
        <v>42721</v>
      </c>
      <c r="B1034" s="24"/>
      <c r="C1034" s="23" t="s">
        <v>716</v>
      </c>
      <c r="D1034" s="22" t="s">
        <v>715</v>
      </c>
      <c r="E1034" s="21">
        <v>0.8</v>
      </c>
      <c r="G1034" s="20"/>
      <c r="H1034" s="19">
        <f>E1034/0.03864</f>
        <v>20.703933747412009</v>
      </c>
      <c r="I1034" s="18">
        <f>J1034/100*4</f>
        <v>1.8</v>
      </c>
      <c r="J1034" s="17">
        <v>45</v>
      </c>
      <c r="K1034" s="16">
        <f>IF(J1034&gt;1,J1034-H1034-I1034,0)</f>
        <v>22.49606625258799</v>
      </c>
      <c r="L1034" s="15">
        <v>42749</v>
      </c>
      <c r="M1034" s="14"/>
      <c r="N1034" s="29">
        <v>42940</v>
      </c>
      <c r="O1034" s="12">
        <v>42940</v>
      </c>
      <c r="P1034" s="11" t="s">
        <v>2717</v>
      </c>
      <c r="Q1034" s="10" t="s">
        <v>2716</v>
      </c>
      <c r="R1034" s="10" t="s">
        <v>2715</v>
      </c>
      <c r="S1034" s="10" t="s">
        <v>2714</v>
      </c>
      <c r="T1034" s="10"/>
      <c r="U1034" s="9">
        <v>6902488908</v>
      </c>
      <c r="V1034" s="8"/>
      <c r="W1034" s="7">
        <v>982</v>
      </c>
      <c r="X1034" s="4"/>
      <c r="Y1034" s="6">
        <v>62</v>
      </c>
      <c r="Z1034" s="5">
        <f>IF(Y1034&gt;0,Y1034-J1034,".")</f>
        <v>17</v>
      </c>
      <c r="AA1034" s="4">
        <f>IF(J1034=0,H1034,0)</f>
        <v>0</v>
      </c>
      <c r="AB1034" s="4">
        <f>IF(L1034=0,H1034,0)</f>
        <v>0</v>
      </c>
      <c r="AC1034" s="4"/>
      <c r="AD1034" s="3"/>
      <c r="AE1034" s="2" t="str">
        <f ca="1">IF(AND(N1034&gt;1,(N1034+$AE$3+O1034)&lt;$B$3),$B$3-N1034+1111111,".")</f>
        <v>.</v>
      </c>
      <c r="AF1034" s="1" t="str">
        <f>IF(A1034&gt;1,"Y","N")</f>
        <v>Y</v>
      </c>
      <c r="AG1034" s="1" t="str">
        <f>IF(L1034&gt;1,"Y","N")</f>
        <v>Y</v>
      </c>
      <c r="AH1034" s="1" t="str">
        <f>IF(N1034&gt;1,"Y","N")</f>
        <v>Y</v>
      </c>
      <c r="AI1034" s="1" t="str">
        <f>IF(O1034&gt;1,"Y","N")</f>
        <v>Y</v>
      </c>
      <c r="AJ1034" s="1" t="str">
        <f>CONCATENATE(AF1034,AG1034,D1034,AH1034,AI1034)</f>
        <v>YYx94xYY</v>
      </c>
    </row>
    <row r="1035" spans="1:36" s="1" customFormat="1" x14ac:dyDescent="0.25">
      <c r="A1035" s="31">
        <v>42809</v>
      </c>
      <c r="B1035" s="24"/>
      <c r="C1035" s="23" t="s">
        <v>1813</v>
      </c>
      <c r="D1035" s="22" t="s">
        <v>355</v>
      </c>
      <c r="E1035" s="21">
        <v>0.74</v>
      </c>
      <c r="G1035" s="20"/>
      <c r="H1035" s="19">
        <f>E1035/0.038689</f>
        <v>19.126883610328516</v>
      </c>
      <c r="I1035" s="18">
        <f>J1035/100*4</f>
        <v>1.76</v>
      </c>
      <c r="J1035" s="17">
        <v>44</v>
      </c>
      <c r="K1035" s="16">
        <f>IF(J1035&gt;1,J1035-H1035-I1035,0)</f>
        <v>23.113116389671482</v>
      </c>
      <c r="L1035" s="15">
        <v>42834</v>
      </c>
      <c r="M1035" s="14"/>
      <c r="N1035" s="29">
        <v>42992</v>
      </c>
      <c r="O1035" s="12">
        <v>42995</v>
      </c>
      <c r="P1035" s="11" t="s">
        <v>2010</v>
      </c>
      <c r="Q1035" s="10" t="s">
        <v>2013</v>
      </c>
      <c r="R1035" s="10" t="s">
        <v>2012</v>
      </c>
      <c r="S1035" s="10" t="s">
        <v>2011</v>
      </c>
      <c r="T1035" s="10"/>
      <c r="U1035" s="9">
        <v>6911158341</v>
      </c>
      <c r="V1035" s="8"/>
      <c r="W1035" s="7">
        <v>1138</v>
      </c>
      <c r="X1035" s="4"/>
      <c r="Y1035" s="6">
        <v>62</v>
      </c>
      <c r="Z1035" s="5">
        <f>IF(Y1035&gt;0,Y1035-J1035,".")</f>
        <v>18</v>
      </c>
      <c r="AA1035" s="4">
        <f>IF(J1035=0,H1035,0)</f>
        <v>0</v>
      </c>
      <c r="AB1035" s="4">
        <f>IF(L1035=0,H1035,0)</f>
        <v>0</v>
      </c>
      <c r="AC1035" s="4"/>
      <c r="AD1035" s="3"/>
      <c r="AE1035" s="2" t="str">
        <f ca="1">IF(AND(N1035&gt;1,(N1035+$AE$3+O1035)&lt;$B$3),$B$3-N1035+1111111,".")</f>
        <v>.</v>
      </c>
      <c r="AF1035" s="1" t="str">
        <f>IF(A1035&gt;1,"Y","N")</f>
        <v>Y</v>
      </c>
      <c r="AG1035" s="1" t="str">
        <f>IF(L1035&gt;1,"Y","N")</f>
        <v>Y</v>
      </c>
      <c r="AH1035" s="1" t="str">
        <f>IF(N1035&gt;1,"Y","N")</f>
        <v>Y</v>
      </c>
      <c r="AI1035" s="1" t="str">
        <f>IF(O1035&gt;1,"Y","N")</f>
        <v>Y</v>
      </c>
      <c r="AJ1035" s="1" t="str">
        <f>CONCATENATE(AF1035,AG1035,D1035,AH1035,AI1035)</f>
        <v>YYx143xYY</v>
      </c>
    </row>
    <row r="1036" spans="1:36" s="1" customFormat="1" x14ac:dyDescent="0.25">
      <c r="A1036" s="31">
        <v>42703</v>
      </c>
      <c r="B1036" s="24"/>
      <c r="C1036" s="23" t="s">
        <v>50</v>
      </c>
      <c r="D1036" s="22" t="s">
        <v>49</v>
      </c>
      <c r="E1036" s="21">
        <v>0.93899999999999995</v>
      </c>
      <c r="G1036" s="20"/>
      <c r="H1036" s="19">
        <f>E1036/0.0391</f>
        <v>24.015345268542195</v>
      </c>
      <c r="I1036" s="18">
        <f>J1036/100*4</f>
        <v>1.8</v>
      </c>
      <c r="J1036" s="17">
        <v>45</v>
      </c>
      <c r="K1036" s="16">
        <f>IF(J1036&gt;1,J1036-H1036-I1036,0)</f>
        <v>19.184654731457805</v>
      </c>
      <c r="L1036" s="15">
        <v>42762</v>
      </c>
      <c r="M1036" s="14"/>
      <c r="N1036" s="29">
        <v>42995</v>
      </c>
      <c r="O1036" s="12">
        <v>42995</v>
      </c>
      <c r="P1036" s="11" t="s">
        <v>1968</v>
      </c>
      <c r="Q1036" s="10" t="s">
        <v>1967</v>
      </c>
      <c r="R1036" s="10" t="s">
        <v>1966</v>
      </c>
      <c r="S1036" s="10" t="s">
        <v>1965</v>
      </c>
      <c r="T1036" s="10"/>
      <c r="U1036" s="9" t="s">
        <v>1964</v>
      </c>
      <c r="V1036" s="8"/>
      <c r="W1036" s="7">
        <v>1147</v>
      </c>
      <c r="X1036" s="4"/>
      <c r="Y1036" s="6">
        <v>62</v>
      </c>
      <c r="Z1036" s="5">
        <f>IF(Y1036&gt;0,Y1036-J1036,".")</f>
        <v>17</v>
      </c>
      <c r="AA1036" s="4">
        <f>IF(J1036=0,H1036,0)</f>
        <v>0</v>
      </c>
      <c r="AB1036" s="4">
        <f>IF(L1036=0,H1036,0)</f>
        <v>0</v>
      </c>
      <c r="AC1036" s="4"/>
      <c r="AD1036" s="3"/>
      <c r="AE1036" s="2" t="str">
        <f ca="1">IF(AND(N1036&gt;1,(N1036+$AE$3+O1036)&lt;$B$3),$B$3-N1036+1111111,".")</f>
        <v>.</v>
      </c>
      <c r="AF1036" s="1" t="str">
        <f>IF(A1036&gt;1,"Y","N")</f>
        <v>Y</v>
      </c>
      <c r="AG1036" s="1" t="str">
        <f>IF(L1036&gt;1,"Y","N")</f>
        <v>Y</v>
      </c>
      <c r="AH1036" s="1" t="str">
        <f>IF(N1036&gt;1,"Y","N")</f>
        <v>Y</v>
      </c>
      <c r="AI1036" s="1" t="str">
        <f>IF(O1036&gt;1,"Y","N")</f>
        <v>Y</v>
      </c>
      <c r="AJ1036" s="1" t="str">
        <f>CONCATENATE(AF1036,AG1036,D1036,AH1036,AI1036)</f>
        <v>YYx182xYY</v>
      </c>
    </row>
    <row r="1037" spans="1:36" s="1" customFormat="1" x14ac:dyDescent="0.25">
      <c r="A1037" s="31">
        <v>42703</v>
      </c>
      <c r="B1037" s="24"/>
      <c r="C1037" s="23" t="s">
        <v>50</v>
      </c>
      <c r="D1037" s="22" t="s">
        <v>49</v>
      </c>
      <c r="E1037" s="21">
        <v>0.93899999999999995</v>
      </c>
      <c r="G1037" s="20"/>
      <c r="H1037" s="19">
        <f>E1037/0.0391</f>
        <v>24.015345268542195</v>
      </c>
      <c r="I1037" s="18">
        <f>J1037/100*4</f>
        <v>1.8</v>
      </c>
      <c r="J1037" s="17">
        <v>45</v>
      </c>
      <c r="K1037" s="16">
        <f>IF(J1037&gt;1,J1037-H1037-I1037,0)</f>
        <v>19.184654731457805</v>
      </c>
      <c r="L1037" s="15">
        <v>42762</v>
      </c>
      <c r="M1037" s="14"/>
      <c r="N1037" s="29">
        <v>43086</v>
      </c>
      <c r="O1037" s="12">
        <v>43086</v>
      </c>
      <c r="P1037" s="11" t="s">
        <v>262</v>
      </c>
      <c r="Q1037" s="10" t="s">
        <v>261</v>
      </c>
      <c r="R1037" s="10" t="s">
        <v>260</v>
      </c>
      <c r="S1037" s="10" t="s">
        <v>259</v>
      </c>
      <c r="T1037" s="10"/>
      <c r="U1037" s="9">
        <v>6916047566</v>
      </c>
      <c r="V1037" s="8"/>
      <c r="W1037" s="7">
        <v>1475</v>
      </c>
      <c r="X1037" s="4"/>
      <c r="Y1037" s="6">
        <v>62</v>
      </c>
      <c r="Z1037" s="5">
        <f>IF(Y1037&gt;0,Y1037-J1037,".")</f>
        <v>17</v>
      </c>
      <c r="AA1037" s="4">
        <f>IF(J1037=0,H1037,0)</f>
        <v>0</v>
      </c>
      <c r="AB1037" s="4">
        <f>IF(L1037=0,H1037,0)</f>
        <v>0</v>
      </c>
      <c r="AC1037" s="4"/>
      <c r="AD1037" s="3"/>
      <c r="AE1037" s="2" t="str">
        <f ca="1">IF(AND(N1037&gt;1,(N1037+$AE$3+O1037)&lt;$B$3),$B$3-N1037+1111111,".")</f>
        <v>.</v>
      </c>
      <c r="AF1037" s="1" t="str">
        <f>IF(A1037&gt;1,"Y","N")</f>
        <v>Y</v>
      </c>
      <c r="AG1037" s="1" t="str">
        <f>IF(L1037&gt;1,"Y","N")</f>
        <v>Y</v>
      </c>
      <c r="AH1037" s="1" t="str">
        <f>IF(N1037&gt;1,"Y","N")</f>
        <v>Y</v>
      </c>
      <c r="AI1037" s="1" t="str">
        <f>IF(O1037&gt;1,"Y","N")</f>
        <v>Y</v>
      </c>
      <c r="AJ1037" s="1" t="str">
        <f>CONCATENATE(AF1037,AG1037,D1037,AH1037,AI1037)</f>
        <v>YYx182xYY</v>
      </c>
    </row>
    <row r="1038" spans="1:36" s="1" customFormat="1" x14ac:dyDescent="0.25">
      <c r="A1038" s="31">
        <v>42703</v>
      </c>
      <c r="B1038" s="24"/>
      <c r="C1038" s="23" t="s">
        <v>50</v>
      </c>
      <c r="D1038" s="22" t="s">
        <v>49</v>
      </c>
      <c r="E1038" s="21">
        <v>0.93899999999999995</v>
      </c>
      <c r="G1038" s="20"/>
      <c r="H1038" s="19">
        <f>E1038/0.0391</f>
        <v>24.015345268542195</v>
      </c>
      <c r="I1038" s="18">
        <f>J1038/100*4</f>
        <v>1.8</v>
      </c>
      <c r="J1038" s="17">
        <v>45</v>
      </c>
      <c r="K1038" s="16">
        <f>IF(J1038&gt;1,J1038-H1038-I1038,0)</f>
        <v>19.184654731457805</v>
      </c>
      <c r="L1038" s="15">
        <v>42762</v>
      </c>
      <c r="M1038" s="14"/>
      <c r="N1038" s="29">
        <v>43098</v>
      </c>
      <c r="O1038" s="12">
        <v>43101</v>
      </c>
      <c r="P1038" s="11" t="s">
        <v>48</v>
      </c>
      <c r="Q1038" s="10" t="s">
        <v>47</v>
      </c>
      <c r="R1038" s="10" t="s">
        <v>46</v>
      </c>
      <c r="S1038" s="10" t="s">
        <v>45</v>
      </c>
      <c r="T1038" s="10"/>
      <c r="U1038" s="9">
        <v>6916047566</v>
      </c>
      <c r="V1038" s="8"/>
      <c r="W1038" s="7">
        <v>1510</v>
      </c>
      <c r="X1038" s="4"/>
      <c r="Y1038" s="6">
        <v>62</v>
      </c>
      <c r="Z1038" s="5">
        <f>IF(Y1038&gt;0,Y1038-J1038,".")</f>
        <v>17</v>
      </c>
      <c r="AA1038" s="4">
        <f>IF(J1038=0,H1038,0)</f>
        <v>0</v>
      </c>
      <c r="AB1038" s="4">
        <f>IF(L1038=0,H1038,0)</f>
        <v>0</v>
      </c>
      <c r="AC1038" s="4"/>
      <c r="AD1038" s="3"/>
      <c r="AE1038" s="2" t="str">
        <f ca="1">IF(AND(N1038&gt;1,(N1038+$AE$3+O1038)&lt;$B$3),$B$3-N1038+1111111,".")</f>
        <v>.</v>
      </c>
      <c r="AF1038" s="1" t="str">
        <f>IF(A1038&gt;1,"Y","N")</f>
        <v>Y</v>
      </c>
      <c r="AG1038" s="1" t="str">
        <f>IF(L1038&gt;1,"Y","N")</f>
        <v>Y</v>
      </c>
      <c r="AH1038" s="1" t="str">
        <f>IF(N1038&gt;1,"Y","N")</f>
        <v>Y</v>
      </c>
      <c r="AI1038" s="1" t="str">
        <f>IF(O1038&gt;1,"Y","N")</f>
        <v>Y</v>
      </c>
      <c r="AJ1038" s="1" t="str">
        <f>CONCATENATE(AF1038,AG1038,D1038,AH1038,AI1038)</f>
        <v>YYx182xYY</v>
      </c>
    </row>
    <row r="1039" spans="1:36" s="1" customFormat="1" x14ac:dyDescent="0.25">
      <c r="A1039" s="31">
        <v>42368</v>
      </c>
      <c r="B1039" s="24"/>
      <c r="C1039" s="23" t="s">
        <v>50</v>
      </c>
      <c r="D1039" s="22" t="s">
        <v>49</v>
      </c>
      <c r="E1039" s="21">
        <v>0.72199999999999998</v>
      </c>
      <c r="G1039" s="20"/>
      <c r="H1039" s="19">
        <f>E1039/0.04032</f>
        <v>17.906746031746032</v>
      </c>
      <c r="I1039" s="32">
        <f>J1039/100*4</f>
        <v>1.8</v>
      </c>
      <c r="J1039" s="17">
        <v>45</v>
      </c>
      <c r="K1039" s="16">
        <f>IF(J1039&gt;1,J1039-H1039-I1039,0)</f>
        <v>25.293253968253968</v>
      </c>
      <c r="L1039" s="15">
        <v>42401</v>
      </c>
      <c r="M1039" s="14"/>
      <c r="N1039" s="29">
        <v>42760</v>
      </c>
      <c r="O1039" s="12">
        <v>42760</v>
      </c>
      <c r="P1039" s="11" t="s">
        <v>6400</v>
      </c>
      <c r="Q1039" s="10" t="s">
        <v>6403</v>
      </c>
      <c r="R1039" s="10" t="s">
        <v>6402</v>
      </c>
      <c r="S1039" s="10" t="s">
        <v>6401</v>
      </c>
      <c r="T1039" s="10"/>
      <c r="U1039" s="9">
        <v>6692597902</v>
      </c>
      <c r="V1039" s="8"/>
      <c r="W1039" s="7">
        <v>158</v>
      </c>
      <c r="X1039" s="4"/>
      <c r="Y1039" s="6">
        <v>63</v>
      </c>
      <c r="Z1039" s="5">
        <f>IF(Y1039&gt;0,Y1039-J1039,".")</f>
        <v>18</v>
      </c>
      <c r="AA1039" s="4">
        <f>IF(J1039=0,H1039,0)</f>
        <v>0</v>
      </c>
      <c r="AB1039" s="4">
        <f>IF(L1039=0,H1039,0)</f>
        <v>0</v>
      </c>
      <c r="AC1039" s="4"/>
      <c r="AD1039" s="3"/>
      <c r="AE1039" s="2" t="str">
        <f ca="1">IF(AND(N1039&gt;1,(N1039+$AE$3+O1039)&lt;$B$3),$B$3-N1039+1111111,".")</f>
        <v>.</v>
      </c>
      <c r="AF1039" s="1" t="str">
        <f>IF(A1039&gt;1,"Y","N")</f>
        <v>Y</v>
      </c>
      <c r="AG1039" s="1" t="str">
        <f>IF(L1039&gt;1,"Y","N")</f>
        <v>Y</v>
      </c>
      <c r="AH1039" s="1" t="str">
        <f>IF(N1039&gt;1,"Y","N")</f>
        <v>Y</v>
      </c>
      <c r="AI1039" s="1" t="str">
        <f>IF(O1039&gt;1,"Y","N")</f>
        <v>Y</v>
      </c>
      <c r="AJ1039" s="1" t="str">
        <f>CONCATENATE(AF1039,AG1039,D1039,AH1039,AI1039)</f>
        <v>YYx182xYY</v>
      </c>
    </row>
    <row r="1040" spans="1:36" s="1" customFormat="1" x14ac:dyDescent="0.25">
      <c r="A1040" s="28">
        <v>42000</v>
      </c>
      <c r="B1040" s="24"/>
      <c r="C1040" s="23" t="s">
        <v>5875</v>
      </c>
      <c r="D1040" s="22" t="s">
        <v>696</v>
      </c>
      <c r="E1040" s="21">
        <v>0.379</v>
      </c>
      <c r="G1040" s="20"/>
      <c r="H1040" s="19">
        <f>E1040/0.0420575</f>
        <v>9.0114723889912618</v>
      </c>
      <c r="I1040" s="18">
        <f>J1040/100*4</f>
        <v>0.96</v>
      </c>
      <c r="J1040" s="17">
        <v>24</v>
      </c>
      <c r="K1040" s="16">
        <f>IF(J1040&gt;1,J1040-H1040-I1040,0)</f>
        <v>14.028527611008737</v>
      </c>
      <c r="L1040" s="15">
        <v>42025</v>
      </c>
      <c r="M1040" s="14"/>
      <c r="N1040" s="29">
        <v>42778</v>
      </c>
      <c r="O1040" s="12">
        <v>42778</v>
      </c>
      <c r="P1040" s="11" t="s">
        <v>6009</v>
      </c>
      <c r="Q1040" s="10" t="s">
        <v>6017</v>
      </c>
      <c r="R1040" s="10" t="s">
        <v>6016</v>
      </c>
      <c r="S1040" s="10" t="s">
        <v>6015</v>
      </c>
      <c r="T1040" s="10"/>
      <c r="U1040" s="9">
        <v>6714924900</v>
      </c>
      <c r="V1040" s="8"/>
      <c r="W1040" s="7">
        <v>249</v>
      </c>
      <c r="X1040" s="4"/>
      <c r="Y1040" s="6">
        <v>63</v>
      </c>
      <c r="Z1040" s="5">
        <f>IF(Y1040&gt;0,Y1040-J1040,".")</f>
        <v>39</v>
      </c>
      <c r="AA1040" s="4">
        <f>IF(J1040=0,H1040,0)</f>
        <v>0</v>
      </c>
      <c r="AB1040" s="4">
        <f>IF(L1040=0,H1040,0)</f>
        <v>0</v>
      </c>
      <c r="AC1040" s="4"/>
      <c r="AD1040" s="3"/>
      <c r="AE1040" s="2" t="str">
        <f ca="1">IF(AND(N1040&gt;1,(N1040+$AE$3+O1040)&lt;$B$3),$B$3-N1040+1111111,".")</f>
        <v>.</v>
      </c>
      <c r="AF1040" s="1" t="str">
        <f>IF(A1040&gt;1,"Y","N")</f>
        <v>Y</v>
      </c>
      <c r="AG1040" s="1" t="str">
        <f>IF(L1040&gt;1,"Y","N")</f>
        <v>Y</v>
      </c>
      <c r="AH1040" s="1" t="str">
        <f>IF(N1040&gt;1,"Y","N")</f>
        <v>Y</v>
      </c>
      <c r="AI1040" s="1" t="str">
        <f>IF(O1040&gt;1,"Y","N")</f>
        <v>Y</v>
      </c>
      <c r="AJ1040" s="1" t="str">
        <f>CONCATENATE(AF1040,AG1040,D1040,AH1040,AI1040)</f>
        <v>YYx176xYY</v>
      </c>
    </row>
    <row r="1041" spans="1:36" s="1" customFormat="1" x14ac:dyDescent="0.25">
      <c r="A1041" s="31">
        <v>42271</v>
      </c>
      <c r="B1041" s="24"/>
      <c r="C1041" s="23" t="s">
        <v>5572</v>
      </c>
      <c r="D1041" s="22" t="s">
        <v>364</v>
      </c>
      <c r="E1041" s="21">
        <v>0.78</v>
      </c>
      <c r="G1041" s="20"/>
      <c r="H1041" s="19">
        <f>E1041/0.04125</f>
        <v>18.90909090909091</v>
      </c>
      <c r="I1041" s="32">
        <f>J1041/100*4</f>
        <v>1.84</v>
      </c>
      <c r="J1041" s="17">
        <v>46</v>
      </c>
      <c r="K1041" s="16">
        <f>IF(J1041&gt;1,J1041-H1041-I1041,0)</f>
        <v>25.25090909090909</v>
      </c>
      <c r="L1041" s="15">
        <v>42293</v>
      </c>
      <c r="M1041" s="14"/>
      <c r="N1041" s="29">
        <v>42796</v>
      </c>
      <c r="O1041" s="12">
        <v>42796</v>
      </c>
      <c r="P1041" s="11" t="s">
        <v>5571</v>
      </c>
      <c r="Q1041" s="10" t="s">
        <v>5570</v>
      </c>
      <c r="R1041" s="10" t="s">
        <v>5569</v>
      </c>
      <c r="S1041" s="10" t="s">
        <v>5568</v>
      </c>
      <c r="T1041" s="10"/>
      <c r="U1041" s="9">
        <v>6730574153</v>
      </c>
      <c r="V1041" s="8"/>
      <c r="W1041" s="7">
        <v>354</v>
      </c>
      <c r="X1041" s="4"/>
      <c r="Y1041" s="6">
        <v>63</v>
      </c>
      <c r="Z1041" s="5">
        <f>IF(Y1041&gt;0,Y1041-J1041,".")</f>
        <v>17</v>
      </c>
      <c r="AA1041" s="4">
        <f>IF(J1041=0,H1041,0)</f>
        <v>0</v>
      </c>
      <c r="AB1041" s="4">
        <f>IF(L1041=0,H1041,0)</f>
        <v>0</v>
      </c>
      <c r="AC1041" s="4"/>
      <c r="AD1041" s="3"/>
      <c r="AE1041" s="2" t="str">
        <f ca="1">IF(AND(N1041&gt;1,(N1041+$AE$3+O1041)&lt;$B$3),$B$3-N1041+1111111,".")</f>
        <v>.</v>
      </c>
      <c r="AF1041" s="1" t="str">
        <f>IF(A1041&gt;1,"Y","N")</f>
        <v>Y</v>
      </c>
      <c r="AG1041" s="1" t="str">
        <f>IF(L1041&gt;1,"Y","N")</f>
        <v>Y</v>
      </c>
      <c r="AH1041" s="1" t="str">
        <f>IF(N1041&gt;1,"Y","N")</f>
        <v>Y</v>
      </c>
      <c r="AI1041" s="1" t="str">
        <f>IF(O1041&gt;1,"Y","N")</f>
        <v>Y</v>
      </c>
      <c r="AJ1041" s="1" t="str">
        <f>CONCATENATE(AF1041,AG1041,D1041,AH1041,AI1041)</f>
        <v>YYx244xYY</v>
      </c>
    </row>
    <row r="1042" spans="1:36" s="1" customFormat="1" x14ac:dyDescent="0.25">
      <c r="A1042" s="31">
        <v>42809</v>
      </c>
      <c r="B1042" s="24"/>
      <c r="C1042" s="23" t="s">
        <v>1813</v>
      </c>
      <c r="D1042" s="22" t="s">
        <v>355</v>
      </c>
      <c r="E1042" s="21">
        <v>0.74</v>
      </c>
      <c r="G1042" s="20"/>
      <c r="H1042" s="19">
        <f>E1042/0.038689</f>
        <v>19.126883610328516</v>
      </c>
      <c r="I1042" s="18">
        <f>J1042/100*4</f>
        <v>1.76</v>
      </c>
      <c r="J1042" s="17">
        <v>44</v>
      </c>
      <c r="K1042" s="16">
        <f>IF(J1042&gt;1,J1042-H1042-I1042,0)</f>
        <v>23.113116389671482</v>
      </c>
      <c r="L1042" s="15">
        <v>42834</v>
      </c>
      <c r="M1042" s="14"/>
      <c r="N1042" s="29">
        <v>43003</v>
      </c>
      <c r="O1042" s="12">
        <v>43007</v>
      </c>
      <c r="P1042" s="11" t="s">
        <v>1812</v>
      </c>
      <c r="Q1042" s="10"/>
      <c r="R1042" s="10"/>
      <c r="S1042" s="10"/>
      <c r="T1042" s="10"/>
      <c r="U1042" s="9">
        <v>6911158341</v>
      </c>
      <c r="V1042" s="8" t="s">
        <v>110</v>
      </c>
      <c r="W1042" s="7">
        <v>1177</v>
      </c>
      <c r="X1042" s="4"/>
      <c r="Y1042" s="6">
        <v>63</v>
      </c>
      <c r="Z1042" s="5">
        <f>IF(Y1042&gt;0,Y1042-J1042,".")</f>
        <v>19</v>
      </c>
      <c r="AA1042" s="4">
        <f>IF(J1042=0,H1042,0)</f>
        <v>0</v>
      </c>
      <c r="AB1042" s="4">
        <f>IF(L1042=0,H1042,0)</f>
        <v>0</v>
      </c>
      <c r="AC1042" s="4"/>
      <c r="AD1042" s="3"/>
      <c r="AE1042" s="2" t="str">
        <f ca="1">IF(AND(N1042&gt;1,(N1042+$AE$3+O1042)&lt;$B$3),$B$3-N1042+1111111,".")</f>
        <v>.</v>
      </c>
      <c r="AF1042" s="1" t="str">
        <f>IF(A1042&gt;1,"Y","N")</f>
        <v>Y</v>
      </c>
      <c r="AG1042" s="1" t="str">
        <f>IF(L1042&gt;1,"Y","N")</f>
        <v>Y</v>
      </c>
      <c r="AH1042" s="1" t="str">
        <f>IF(N1042&gt;1,"Y","N")</f>
        <v>Y</v>
      </c>
      <c r="AI1042" s="1" t="str">
        <f>IF(O1042&gt;1,"Y","N")</f>
        <v>Y</v>
      </c>
      <c r="AJ1042" s="1" t="str">
        <f>CONCATENATE(AF1042,AG1042,D1042,AH1042,AI1042)</f>
        <v>YYx143xYY</v>
      </c>
    </row>
    <row r="1043" spans="1:36" s="1" customFormat="1" x14ac:dyDescent="0.25">
      <c r="A1043" s="31">
        <v>42786</v>
      </c>
      <c r="B1043" s="24"/>
      <c r="C1043" s="23" t="s">
        <v>697</v>
      </c>
      <c r="D1043" s="22" t="s">
        <v>696</v>
      </c>
      <c r="E1043" s="21">
        <v>0.33</v>
      </c>
      <c r="G1043" s="20"/>
      <c r="H1043" s="19">
        <f>E1043/0.03844</f>
        <v>8.5848074921956297</v>
      </c>
      <c r="I1043" s="18">
        <f>J1043/100*4</f>
        <v>0.96</v>
      </c>
      <c r="J1043" s="17">
        <v>24</v>
      </c>
      <c r="K1043" s="16">
        <f>IF(J1043&gt;1,J1043-H1043-I1043,0)</f>
        <v>14.455192507804369</v>
      </c>
      <c r="L1043" s="15">
        <v>42803</v>
      </c>
      <c r="M1043" s="14"/>
      <c r="N1043" s="29">
        <v>43044</v>
      </c>
      <c r="O1043" s="12">
        <v>43044</v>
      </c>
      <c r="P1043" s="11" t="s">
        <v>1244</v>
      </c>
      <c r="Q1043" s="10" t="s">
        <v>1249</v>
      </c>
      <c r="R1043" s="10" t="s">
        <v>1248</v>
      </c>
      <c r="S1043" s="10" t="s">
        <v>1247</v>
      </c>
      <c r="T1043" s="10"/>
      <c r="U1043" s="9">
        <v>6908405879</v>
      </c>
      <c r="V1043" s="8"/>
      <c r="W1043" s="7">
        <v>1294</v>
      </c>
      <c r="X1043" s="4"/>
      <c r="Y1043" s="6">
        <v>63</v>
      </c>
      <c r="Z1043" s="5">
        <f>IF(Y1043&gt;0,Y1043-J1043,".")</f>
        <v>39</v>
      </c>
      <c r="AA1043" s="4">
        <f>IF(J1043=0,H1043,0)</f>
        <v>0</v>
      </c>
      <c r="AB1043" s="4">
        <f>IF(L1043=0,H1043,0)</f>
        <v>0</v>
      </c>
      <c r="AC1043" s="4"/>
      <c r="AD1043" s="3"/>
      <c r="AE1043" s="2" t="str">
        <f ca="1">IF(AND(N1043&gt;1,(N1043+$AE$3+O1043)&lt;$B$3),$B$3-N1043+1111111,".")</f>
        <v>.</v>
      </c>
      <c r="AF1043" s="1" t="str">
        <f>IF(A1043&gt;1,"Y","N")</f>
        <v>Y</v>
      </c>
      <c r="AG1043" s="1" t="str">
        <f>IF(L1043&gt;1,"Y","N")</f>
        <v>Y</v>
      </c>
      <c r="AH1043" s="1" t="str">
        <f>IF(N1043&gt;1,"Y","N")</f>
        <v>Y</v>
      </c>
      <c r="AI1043" s="1" t="str">
        <f>IF(O1043&gt;1,"Y","N")</f>
        <v>Y</v>
      </c>
      <c r="AJ1043" s="1" t="str">
        <f>CONCATENATE(AF1043,AG1043,D1043,AH1043,AI1043)</f>
        <v>YYx176xYY</v>
      </c>
    </row>
    <row r="1044" spans="1:36" s="1" customFormat="1" x14ac:dyDescent="0.25">
      <c r="A1044" s="31">
        <v>42530</v>
      </c>
      <c r="B1044" s="24"/>
      <c r="C1044" s="23" t="s">
        <v>7029</v>
      </c>
      <c r="D1044" s="22" t="s">
        <v>7028</v>
      </c>
      <c r="E1044" s="21">
        <v>0.86</v>
      </c>
      <c r="G1044" s="20"/>
      <c r="H1044" s="19">
        <f>E1044/0.04111</f>
        <v>20.919484310386768</v>
      </c>
      <c r="I1044" s="18">
        <f>J1044/100*4</f>
        <v>1.96</v>
      </c>
      <c r="J1044" s="17">
        <v>49</v>
      </c>
      <c r="K1044" s="16">
        <f>IF(J1044&gt;1,J1044-H1044-I1044,0)</f>
        <v>26.120515689613232</v>
      </c>
      <c r="L1044" s="15">
        <v>42602</v>
      </c>
      <c r="M1044" s="14"/>
      <c r="N1044" s="29">
        <v>42735</v>
      </c>
      <c r="O1044" s="12">
        <v>42737</v>
      </c>
      <c r="P1044" s="11" t="s">
        <v>7027</v>
      </c>
      <c r="Q1044" s="10" t="s">
        <v>7026</v>
      </c>
      <c r="R1044" s="10" t="s">
        <v>7025</v>
      </c>
      <c r="S1044" s="10" t="s">
        <v>2075</v>
      </c>
      <c r="T1044" s="10"/>
      <c r="U1044" s="9">
        <v>6663849768</v>
      </c>
      <c r="V1044" s="8"/>
      <c r="W1044" s="7">
        <v>12</v>
      </c>
      <c r="X1044" s="4"/>
      <c r="Y1044" s="6">
        <v>64</v>
      </c>
      <c r="Z1044" s="5">
        <f>IF(Y1044&gt;0,Y1044-J1044,".")</f>
        <v>15</v>
      </c>
      <c r="AA1044" s="4">
        <f>IF(J1044=0,H1044,0)</f>
        <v>0</v>
      </c>
      <c r="AB1044" s="4">
        <f>IF(L1044=0,H1044,0)</f>
        <v>0</v>
      </c>
      <c r="AC1044" s="4"/>
      <c r="AD1044" s="3"/>
      <c r="AE1044" s="2" t="str">
        <f ca="1">IF(AND(N1044&gt;1,(N1044+$AE$3+O1044)&lt;$B$3),$B$3-N1044+1111111,".")</f>
        <v>.</v>
      </c>
      <c r="AF1044" s="1" t="str">
        <f>IF(A1044&gt;1,"Y","N")</f>
        <v>Y</v>
      </c>
      <c r="AG1044" s="1" t="str">
        <f>IF(L1044&gt;1,"Y","N")</f>
        <v>Y</v>
      </c>
      <c r="AH1044" s="1" t="str">
        <f>IF(N1044&gt;1,"Y","N")</f>
        <v>Y</v>
      </c>
      <c r="AI1044" s="1" t="str">
        <f>IF(O1044&gt;1,"Y","N")</f>
        <v>Y</v>
      </c>
      <c r="AJ1044" s="1" t="str">
        <f>CONCATENATE(AF1044,AG1044,D1044,AH1044,AI1044)</f>
        <v>YYx542xYY</v>
      </c>
    </row>
    <row r="1045" spans="1:36" s="1" customFormat="1" x14ac:dyDescent="0.25">
      <c r="A1045" s="31">
        <v>42469</v>
      </c>
      <c r="B1045" s="24"/>
      <c r="C1045" s="23" t="s">
        <v>1722</v>
      </c>
      <c r="D1045" s="22" t="s">
        <v>1721</v>
      </c>
      <c r="E1045" s="21">
        <v>0.35</v>
      </c>
      <c r="G1045" s="20"/>
      <c r="H1045" s="19">
        <f>E1045/0.04011</f>
        <v>8.7260034904013963</v>
      </c>
      <c r="I1045" s="32">
        <f>J1045/100*4</f>
        <v>1.88</v>
      </c>
      <c r="J1045" s="17">
        <v>47</v>
      </c>
      <c r="K1045" s="16">
        <f>IF(J1045&gt;1,J1045-H1045-I1045,0)</f>
        <v>36.393996509598601</v>
      </c>
      <c r="L1045" s="15">
        <v>42498</v>
      </c>
      <c r="M1045" s="14"/>
      <c r="N1045" s="29">
        <v>42738</v>
      </c>
      <c r="O1045" s="12">
        <v>42738</v>
      </c>
      <c r="P1045" s="11" t="s">
        <v>6969</v>
      </c>
      <c r="Q1045" s="10" t="s">
        <v>6968</v>
      </c>
      <c r="R1045" s="10" t="s">
        <v>6967</v>
      </c>
      <c r="S1045" s="10" t="s">
        <v>6966</v>
      </c>
      <c r="T1045" s="10" t="s">
        <v>6965</v>
      </c>
      <c r="U1045" s="9">
        <v>6664833336</v>
      </c>
      <c r="V1045" s="8"/>
      <c r="W1045" s="7">
        <v>22</v>
      </c>
      <c r="X1045" s="4"/>
      <c r="Y1045" s="6">
        <v>64</v>
      </c>
      <c r="Z1045" s="5">
        <f>IF(Y1045&gt;0,Y1045-J1045,".")</f>
        <v>17</v>
      </c>
      <c r="AA1045" s="4">
        <f>IF(J1045=0,H1045,0)</f>
        <v>0</v>
      </c>
      <c r="AB1045" s="4">
        <f>IF(L1045=0,H1045,0)</f>
        <v>0</v>
      </c>
      <c r="AC1045" s="4"/>
      <c r="AD1045" s="3"/>
      <c r="AE1045" s="2" t="str">
        <f ca="1">IF(AND(N1045&gt;1,(N1045+$AE$3+O1045)&lt;$B$3),$B$3-N1045+1111111,".")</f>
        <v>.</v>
      </c>
      <c r="AF1045" s="1" t="str">
        <f>IF(A1045&gt;1,"Y","N")</f>
        <v>Y</v>
      </c>
      <c r="AG1045" s="1" t="str">
        <f>IF(L1045&gt;1,"Y","N")</f>
        <v>Y</v>
      </c>
      <c r="AH1045" s="1" t="str">
        <f>IF(N1045&gt;1,"Y","N")</f>
        <v>Y</v>
      </c>
      <c r="AI1045" s="1" t="str">
        <f>IF(O1045&gt;1,"Y","N")</f>
        <v>Y</v>
      </c>
      <c r="AJ1045" s="1" t="str">
        <f>CONCATENATE(AF1045,AG1045,D1045,AH1045,AI1045)</f>
        <v>YYx9xYY</v>
      </c>
    </row>
    <row r="1046" spans="1:36" s="1" customFormat="1" x14ac:dyDescent="0.25">
      <c r="A1046" s="31">
        <v>42742</v>
      </c>
      <c r="B1046" s="24"/>
      <c r="C1046" s="23" t="s">
        <v>1722</v>
      </c>
      <c r="D1046" s="22" t="s">
        <v>1721</v>
      </c>
      <c r="E1046" s="21">
        <v>0.35</v>
      </c>
      <c r="G1046" s="20"/>
      <c r="H1046" s="19">
        <f>E1046/0.03821</f>
        <v>9.1599057838262219</v>
      </c>
      <c r="I1046" s="18">
        <f>J1046/100*4</f>
        <v>1.88</v>
      </c>
      <c r="J1046" s="17">
        <v>47</v>
      </c>
      <c r="K1046" s="16">
        <f>IF(J1046&gt;1,J1046-H1046-I1046,0)</f>
        <v>35.960094216173779</v>
      </c>
      <c r="L1046" s="15">
        <v>42742</v>
      </c>
      <c r="M1046" s="14"/>
      <c r="N1046" s="29">
        <v>42744</v>
      </c>
      <c r="O1046" s="12">
        <v>42744</v>
      </c>
      <c r="P1046" s="11" t="s">
        <v>6823</v>
      </c>
      <c r="Q1046" s="10" t="s">
        <v>6822</v>
      </c>
      <c r="R1046" s="10" t="s">
        <v>6821</v>
      </c>
      <c r="S1046" s="10" t="s">
        <v>6426</v>
      </c>
      <c r="T1046" s="10"/>
      <c r="U1046" s="9">
        <v>6672219863</v>
      </c>
      <c r="V1046" s="8"/>
      <c r="W1046" s="7">
        <v>57</v>
      </c>
      <c r="X1046" s="4"/>
      <c r="Y1046" s="6">
        <v>64</v>
      </c>
      <c r="Z1046" s="5">
        <f>IF(Y1046&gt;0,Y1046-J1046,".")</f>
        <v>17</v>
      </c>
      <c r="AA1046" s="4">
        <f>IF(J1046=0,H1046,0)</f>
        <v>0</v>
      </c>
      <c r="AB1046" s="4">
        <f>IF(L1046=0,H1046,0)</f>
        <v>0</v>
      </c>
      <c r="AC1046" s="4"/>
      <c r="AD1046" s="3"/>
      <c r="AE1046" s="2" t="str">
        <f ca="1">IF(AND(N1046&gt;1,(N1046+$AE$3+O1046)&lt;$B$3),$B$3-N1046+1111111,".")</f>
        <v>.</v>
      </c>
      <c r="AF1046" s="1" t="str">
        <f>IF(A1046&gt;1,"Y","N")</f>
        <v>Y</v>
      </c>
      <c r="AG1046" s="1" t="str">
        <f>IF(L1046&gt;1,"Y","N")</f>
        <v>Y</v>
      </c>
      <c r="AH1046" s="1" t="str">
        <f>IF(N1046&gt;1,"Y","N")</f>
        <v>Y</v>
      </c>
      <c r="AI1046" s="1" t="str">
        <f>IF(O1046&gt;1,"Y","N")</f>
        <v>Y</v>
      </c>
      <c r="AJ1046" s="1" t="str">
        <f>CONCATENATE(AF1046,AG1046,D1046,AH1046,AI1046)</f>
        <v>YYx9xYY</v>
      </c>
    </row>
    <row r="1047" spans="1:36" s="1" customFormat="1" x14ac:dyDescent="0.25">
      <c r="A1047" s="28">
        <v>41936</v>
      </c>
      <c r="B1047" s="27"/>
      <c r="C1047" s="23" t="s">
        <v>206</v>
      </c>
      <c r="D1047" s="22" t="s">
        <v>205</v>
      </c>
      <c r="E1047" s="21">
        <v>0.28760000000000002</v>
      </c>
      <c r="G1047" s="20"/>
      <c r="H1047" s="19">
        <f>E1047/0.0438404</f>
        <v>6.560159122635743</v>
      </c>
      <c r="I1047" s="18">
        <f>J1047/100*4</f>
        <v>1.96</v>
      </c>
      <c r="J1047" s="17">
        <v>49</v>
      </c>
      <c r="K1047" s="16">
        <f>IF(J1047&gt;1,J1047-H1047-I1047,0)</f>
        <v>40.479840877364254</v>
      </c>
      <c r="L1047" s="15">
        <v>41957</v>
      </c>
      <c r="M1047" s="14"/>
      <c r="N1047" s="29">
        <v>42780</v>
      </c>
      <c r="O1047" s="12">
        <v>42781</v>
      </c>
      <c r="P1047" s="11" t="s">
        <v>5950</v>
      </c>
      <c r="Q1047" s="10" t="s">
        <v>5949</v>
      </c>
      <c r="R1047" s="10" t="s">
        <v>5948</v>
      </c>
      <c r="S1047" s="10" t="s">
        <v>5947</v>
      </c>
      <c r="T1047" s="10" t="s">
        <v>5946</v>
      </c>
      <c r="U1047" s="9" t="s">
        <v>5945</v>
      </c>
      <c r="V1047" s="8"/>
      <c r="W1047" s="7">
        <v>267</v>
      </c>
      <c r="X1047" s="4"/>
      <c r="Y1047" s="6">
        <v>64</v>
      </c>
      <c r="Z1047" s="5">
        <f>IF(Y1047&gt;0,Y1047-J1047,".")</f>
        <v>15</v>
      </c>
      <c r="AA1047" s="4">
        <f>IF(J1047=0,H1047,0)</f>
        <v>0</v>
      </c>
      <c r="AB1047" s="4">
        <f>IF(L1047=0,H1047,0)</f>
        <v>0</v>
      </c>
      <c r="AC1047" s="4"/>
      <c r="AD1047" s="3"/>
      <c r="AE1047" s="2" t="str">
        <f ca="1">IF(AND(N1047&gt;1,(N1047+$AE$3+O1047)&lt;$B$3),$B$3-N1047+1111111,".")</f>
        <v>.</v>
      </c>
      <c r="AF1047" s="1" t="str">
        <f>IF(A1047&gt;1,"Y","N")</f>
        <v>Y</v>
      </c>
      <c r="AG1047" s="1" t="str">
        <f>IF(L1047&gt;1,"Y","N")</f>
        <v>Y</v>
      </c>
      <c r="AH1047" s="1" t="str">
        <f>IF(N1047&gt;1,"Y","N")</f>
        <v>Y</v>
      </c>
      <c r="AI1047" s="1" t="str">
        <f>IF(O1047&gt;1,"Y","N")</f>
        <v>Y</v>
      </c>
      <c r="AJ1047" s="1" t="str">
        <f>CONCATENATE(AF1047,AG1047,D1047,AH1047,AI1047)</f>
        <v>YYx233xYY</v>
      </c>
    </row>
    <row r="1048" spans="1:36" s="1" customFormat="1" x14ac:dyDescent="0.25">
      <c r="A1048" s="28">
        <v>41936</v>
      </c>
      <c r="B1048" s="27"/>
      <c r="C1048" s="23" t="s">
        <v>206</v>
      </c>
      <c r="D1048" s="22" t="s">
        <v>205</v>
      </c>
      <c r="E1048" s="21">
        <v>0.28760000000000002</v>
      </c>
      <c r="G1048" s="20"/>
      <c r="H1048" s="19">
        <f>E1048/0.0438404</f>
        <v>6.560159122635743</v>
      </c>
      <c r="I1048" s="18">
        <f>J1048/100*4</f>
        <v>1.96</v>
      </c>
      <c r="J1048" s="17">
        <v>49</v>
      </c>
      <c r="K1048" s="16">
        <f>IF(J1048&gt;1,J1048-H1048-I1048,0)</f>
        <v>40.479840877364254</v>
      </c>
      <c r="L1048" s="15">
        <v>41957</v>
      </c>
      <c r="M1048" s="14"/>
      <c r="N1048" s="29">
        <v>42783</v>
      </c>
      <c r="O1048" s="12">
        <v>42785</v>
      </c>
      <c r="P1048" s="11" t="s">
        <v>5879</v>
      </c>
      <c r="Q1048" s="10" t="s">
        <v>5878</v>
      </c>
      <c r="R1048" s="10" t="s">
        <v>5877</v>
      </c>
      <c r="S1048" s="10" t="s">
        <v>1923</v>
      </c>
      <c r="T1048" s="10"/>
      <c r="U1048" s="9" t="s">
        <v>5876</v>
      </c>
      <c r="V1048" s="8"/>
      <c r="W1048" s="7">
        <v>281</v>
      </c>
      <c r="X1048" s="4"/>
      <c r="Y1048" s="6">
        <v>64</v>
      </c>
      <c r="Z1048" s="5">
        <f>IF(Y1048&gt;0,Y1048-J1048,".")</f>
        <v>15</v>
      </c>
      <c r="AA1048" s="4">
        <f>IF(J1048=0,H1048,0)</f>
        <v>0</v>
      </c>
      <c r="AB1048" s="4">
        <f>IF(L1048=0,H1048,0)</f>
        <v>0</v>
      </c>
      <c r="AC1048" s="4"/>
      <c r="AD1048" s="3"/>
      <c r="AE1048" s="2" t="str">
        <f ca="1">IF(AND(N1048&gt;1,(N1048+$AE$3+O1048)&lt;$B$3),$B$3-N1048+1111111,".")</f>
        <v>.</v>
      </c>
      <c r="AF1048" s="1" t="str">
        <f>IF(A1048&gt;1,"Y","N")</f>
        <v>Y</v>
      </c>
      <c r="AG1048" s="1" t="str">
        <f>IF(L1048&gt;1,"Y","N")</f>
        <v>Y</v>
      </c>
      <c r="AH1048" s="1" t="str">
        <f>IF(N1048&gt;1,"Y","N")</f>
        <v>Y</v>
      </c>
      <c r="AI1048" s="1" t="str">
        <f>IF(O1048&gt;1,"Y","N")</f>
        <v>Y</v>
      </c>
      <c r="AJ1048" s="1" t="str">
        <f>CONCATENATE(AF1048,AG1048,D1048,AH1048,AI1048)</f>
        <v>YYx233xYY</v>
      </c>
    </row>
    <row r="1049" spans="1:36" s="1" customFormat="1" x14ac:dyDescent="0.25">
      <c r="A1049" s="31">
        <v>42786</v>
      </c>
      <c r="B1049" s="24"/>
      <c r="C1049" s="23" t="s">
        <v>1722</v>
      </c>
      <c r="D1049" s="22" t="s">
        <v>1721</v>
      </c>
      <c r="E1049" s="21">
        <v>0.28000000000000003</v>
      </c>
      <c r="G1049" s="20"/>
      <c r="H1049" s="19">
        <f>E1049/0.03844</f>
        <v>7.2840790842872014</v>
      </c>
      <c r="I1049" s="18">
        <f>J1049/100*4</f>
        <v>1.88</v>
      </c>
      <c r="J1049" s="17">
        <v>47</v>
      </c>
      <c r="K1049" s="16">
        <f>IF(J1049&gt;1,J1049-H1049-I1049,0)</f>
        <v>37.835920915712798</v>
      </c>
      <c r="L1049" s="15">
        <v>42801</v>
      </c>
      <c r="M1049" s="14"/>
      <c r="N1049" s="29">
        <v>42823</v>
      </c>
      <c r="O1049" s="12">
        <v>42824</v>
      </c>
      <c r="P1049" s="11" t="s">
        <v>4916</v>
      </c>
      <c r="Q1049" s="10" t="s">
        <v>4915</v>
      </c>
      <c r="R1049" s="10" t="s">
        <v>4914</v>
      </c>
      <c r="S1049" s="10" t="s">
        <v>4913</v>
      </c>
      <c r="T1049" s="10"/>
      <c r="U1049" s="9">
        <v>6768047787</v>
      </c>
      <c r="V1049" s="8"/>
      <c r="W1049" s="7">
        <v>509</v>
      </c>
      <c r="X1049" s="4"/>
      <c r="Y1049" s="6">
        <v>64</v>
      </c>
      <c r="Z1049" s="5">
        <f>IF(Y1049&gt;0,Y1049-J1049,".")</f>
        <v>17</v>
      </c>
      <c r="AA1049" s="4">
        <f>IF(J1049=0,H1049,0)</f>
        <v>0</v>
      </c>
      <c r="AB1049" s="4">
        <f>IF(L1049=0,H1049,0)</f>
        <v>0</v>
      </c>
      <c r="AC1049" s="4"/>
      <c r="AD1049" s="3"/>
      <c r="AE1049" s="2" t="str">
        <f ca="1">IF(AND(N1049&gt;1,(N1049+$AE$3+O1049)&lt;$B$3),$B$3-N1049+1111111,".")</f>
        <v>.</v>
      </c>
      <c r="AF1049" s="1" t="str">
        <f>IF(A1049&gt;1,"Y","N")</f>
        <v>Y</v>
      </c>
      <c r="AG1049" s="1" t="str">
        <f>IF(L1049&gt;1,"Y","N")</f>
        <v>Y</v>
      </c>
      <c r="AH1049" s="1" t="str">
        <f>IF(N1049&gt;1,"Y","N")</f>
        <v>Y</v>
      </c>
      <c r="AI1049" s="1" t="str">
        <f>IF(O1049&gt;1,"Y","N")</f>
        <v>Y</v>
      </c>
      <c r="AJ1049" s="1" t="str">
        <f>CONCATENATE(AF1049,AG1049,D1049,AH1049,AI1049)</f>
        <v>YYx9xYY</v>
      </c>
    </row>
    <row r="1050" spans="1:36" s="1" customFormat="1" x14ac:dyDescent="0.25">
      <c r="A1050" s="28">
        <v>41936</v>
      </c>
      <c r="B1050" s="27"/>
      <c r="C1050" s="23" t="s">
        <v>206</v>
      </c>
      <c r="D1050" s="22" t="s">
        <v>205</v>
      </c>
      <c r="E1050" s="21">
        <v>0.28760000000000002</v>
      </c>
      <c r="G1050" s="20"/>
      <c r="H1050" s="19">
        <f>E1050/0.0438404</f>
        <v>6.560159122635743</v>
      </c>
      <c r="I1050" s="18">
        <f>J1050/100*4</f>
        <v>1.96</v>
      </c>
      <c r="J1050" s="17">
        <v>49</v>
      </c>
      <c r="K1050" s="16">
        <f>IF(J1050&gt;1,J1050-H1050-I1050,0)</f>
        <v>40.479840877364254</v>
      </c>
      <c r="L1050" s="15">
        <v>41957</v>
      </c>
      <c r="M1050" s="14"/>
      <c r="N1050" s="29">
        <v>42844</v>
      </c>
      <c r="O1050" s="12">
        <v>42845</v>
      </c>
      <c r="P1050" s="11" t="s">
        <v>4469</v>
      </c>
      <c r="Q1050" s="10" t="s">
        <v>4468</v>
      </c>
      <c r="R1050" s="10" t="s">
        <v>4467</v>
      </c>
      <c r="S1050" s="10" t="s">
        <v>4466</v>
      </c>
      <c r="T1050" s="10"/>
      <c r="U1050" s="9" t="s">
        <v>4465</v>
      </c>
      <c r="V1050" s="8"/>
      <c r="W1050" s="7">
        <v>615</v>
      </c>
      <c r="X1050" s="4"/>
      <c r="Y1050" s="6">
        <v>64</v>
      </c>
      <c r="Z1050" s="5">
        <f>IF(Y1050&gt;0,Y1050-J1050,".")</f>
        <v>15</v>
      </c>
      <c r="AA1050" s="4">
        <f>IF(J1050=0,H1050,0)</f>
        <v>0</v>
      </c>
      <c r="AB1050" s="4">
        <f>IF(L1050=0,H1050,0)</f>
        <v>0</v>
      </c>
      <c r="AC1050" s="4"/>
      <c r="AD1050" s="3"/>
      <c r="AE1050" s="2" t="str">
        <f ca="1">IF(AND(N1050&gt;1,(N1050+$AE$3+O1050)&lt;$B$3),$B$3-N1050+1111111,".")</f>
        <v>.</v>
      </c>
      <c r="AF1050" s="1" t="str">
        <f>IF(A1050&gt;1,"Y","N")</f>
        <v>Y</v>
      </c>
      <c r="AG1050" s="1" t="str">
        <f>IF(L1050&gt;1,"Y","N")</f>
        <v>Y</v>
      </c>
      <c r="AH1050" s="1" t="str">
        <f>IF(N1050&gt;1,"Y","N")</f>
        <v>Y</v>
      </c>
      <c r="AI1050" s="1" t="str">
        <f>IF(O1050&gt;1,"Y","N")</f>
        <v>Y</v>
      </c>
      <c r="AJ1050" s="1" t="str">
        <f>CONCATENATE(AF1050,AG1050,D1050,AH1050,AI1050)</f>
        <v>YYx233xYY</v>
      </c>
    </row>
    <row r="1051" spans="1:36" s="1" customFormat="1" x14ac:dyDescent="0.25">
      <c r="A1051" s="31">
        <v>42865</v>
      </c>
      <c r="B1051" s="24"/>
      <c r="C1051" s="23" t="s">
        <v>3401</v>
      </c>
      <c r="D1051" s="22" t="s">
        <v>19</v>
      </c>
      <c r="E1051" s="21"/>
      <c r="G1051" s="20"/>
      <c r="H1051" s="19">
        <f>E1051/0.04001</f>
        <v>0</v>
      </c>
      <c r="I1051" s="18">
        <f>J1051/100*4</f>
        <v>1.92</v>
      </c>
      <c r="J1051" s="17">
        <v>48</v>
      </c>
      <c r="K1051" s="16">
        <f>IF(J1051&gt;1,J1051-H1051-I1051,0)</f>
        <v>46.08</v>
      </c>
      <c r="L1051" s="15">
        <v>42872</v>
      </c>
      <c r="M1051" s="14"/>
      <c r="N1051" s="29">
        <v>42898</v>
      </c>
      <c r="O1051" s="12">
        <v>42900</v>
      </c>
      <c r="P1051" s="11" t="s">
        <v>1695</v>
      </c>
      <c r="Q1051" s="10" t="s">
        <v>3456</v>
      </c>
      <c r="R1051" s="10" t="s">
        <v>3455</v>
      </c>
      <c r="S1051" s="10" t="s">
        <v>3454</v>
      </c>
      <c r="T1051" s="10" t="s">
        <v>3453</v>
      </c>
      <c r="U1051" s="9">
        <v>6856719165</v>
      </c>
      <c r="V1051" s="8"/>
      <c r="W1051" s="7">
        <v>840</v>
      </c>
      <c r="X1051" s="4"/>
      <c r="Y1051" s="6">
        <v>64</v>
      </c>
      <c r="Z1051" s="5">
        <f>IF(Y1051&gt;0,Y1051-J1051,".")</f>
        <v>16</v>
      </c>
      <c r="AA1051" s="4">
        <f>IF(J1051=0,H1051,0)</f>
        <v>0</v>
      </c>
      <c r="AB1051" s="4">
        <f>IF(L1051=0,H1051,0)</f>
        <v>0</v>
      </c>
      <c r="AC1051" s="4"/>
      <c r="AD1051" s="3"/>
      <c r="AE1051" s="2" t="str">
        <f ca="1">IF(AND(N1051&gt;1,(N1051+$AE$3+O1051)&lt;$B$3),$B$3-N1051+1111111,".")</f>
        <v>.</v>
      </c>
      <c r="AF1051" s="1" t="str">
        <f>IF(A1051&gt;1,"Y","N")</f>
        <v>Y</v>
      </c>
      <c r="AG1051" s="1" t="str">
        <f>IF(L1051&gt;1,"Y","N")</f>
        <v>Y</v>
      </c>
      <c r="AH1051" s="1" t="str">
        <f>IF(N1051&gt;1,"Y","N")</f>
        <v>Y</v>
      </c>
      <c r="AI1051" s="1" t="str">
        <f>IF(O1051&gt;1,"Y","N")</f>
        <v>Y</v>
      </c>
      <c r="AJ1051" s="1" t="str">
        <f>CONCATENATE(AF1051,AG1051,D1051,AH1051,AI1051)</f>
        <v>YYx277xYY</v>
      </c>
    </row>
    <row r="1052" spans="1:36" s="1" customFormat="1" x14ac:dyDescent="0.25">
      <c r="A1052" s="28">
        <v>41936</v>
      </c>
      <c r="B1052" s="27"/>
      <c r="C1052" s="23" t="s">
        <v>206</v>
      </c>
      <c r="D1052" s="22" t="s">
        <v>205</v>
      </c>
      <c r="E1052" s="21">
        <v>0.28760000000000002</v>
      </c>
      <c r="G1052" s="20"/>
      <c r="H1052" s="19">
        <f>E1052/0.0438404</f>
        <v>6.560159122635743</v>
      </c>
      <c r="I1052" s="18">
        <f>J1052/100*4</f>
        <v>1.96</v>
      </c>
      <c r="J1052" s="17">
        <v>49</v>
      </c>
      <c r="K1052" s="16">
        <f>IF(J1052&gt;1,J1052-H1052-I1052,0)</f>
        <v>40.479840877364254</v>
      </c>
      <c r="L1052" s="15">
        <v>41957</v>
      </c>
      <c r="M1052" s="14"/>
      <c r="N1052" s="29">
        <v>42983</v>
      </c>
      <c r="O1052" s="12">
        <v>42983</v>
      </c>
      <c r="P1052" s="11" t="s">
        <v>2187</v>
      </c>
      <c r="Q1052" s="10" t="s">
        <v>2186</v>
      </c>
      <c r="R1052" s="10" t="s">
        <v>2185</v>
      </c>
      <c r="S1052" s="10" t="s">
        <v>407</v>
      </c>
      <c r="T1052" s="10"/>
      <c r="U1052" s="9">
        <v>6912448519</v>
      </c>
      <c r="V1052" s="8"/>
      <c r="W1052" s="7">
        <v>1107</v>
      </c>
      <c r="X1052" s="4"/>
      <c r="Y1052" s="6">
        <v>64</v>
      </c>
      <c r="Z1052" s="5">
        <f>IF(Y1052&gt;0,Y1052-J1052,".")</f>
        <v>15</v>
      </c>
      <c r="AA1052" s="4">
        <f>IF(J1052=0,H1052,0)</f>
        <v>0</v>
      </c>
      <c r="AB1052" s="4">
        <f>IF(L1052=0,H1052,0)</f>
        <v>0</v>
      </c>
      <c r="AC1052" s="4"/>
      <c r="AD1052" s="3"/>
      <c r="AE1052" s="2" t="str">
        <f ca="1">IF(AND(N1052&gt;1,(N1052+$AE$3+O1052)&lt;$B$3),$B$3-N1052+1111111,".")</f>
        <v>.</v>
      </c>
      <c r="AF1052" s="1" t="str">
        <f>IF(A1052&gt;1,"Y","N")</f>
        <v>Y</v>
      </c>
      <c r="AG1052" s="1" t="str">
        <f>IF(L1052&gt;1,"Y","N")</f>
        <v>Y</v>
      </c>
      <c r="AH1052" s="1" t="str">
        <f>IF(N1052&gt;1,"Y","N")</f>
        <v>Y</v>
      </c>
      <c r="AI1052" s="1" t="str">
        <f>IF(O1052&gt;1,"Y","N")</f>
        <v>Y</v>
      </c>
      <c r="AJ1052" s="1" t="str">
        <f>CONCATENATE(AF1052,AG1052,D1052,AH1052,AI1052)</f>
        <v>YYx233xYY</v>
      </c>
    </row>
    <row r="1053" spans="1:36" s="1" customFormat="1" x14ac:dyDescent="0.25">
      <c r="A1053" s="28">
        <v>40655</v>
      </c>
      <c r="B1053" s="27" t="s">
        <v>1194</v>
      </c>
      <c r="C1053" s="23" t="s">
        <v>1193</v>
      </c>
      <c r="D1053" s="22"/>
      <c r="E1053" s="21">
        <v>1.46</v>
      </c>
      <c r="G1053" s="20"/>
      <c r="H1053" s="19">
        <f>E1053/0.05882</f>
        <v>24.821489289357363</v>
      </c>
      <c r="I1053" s="18">
        <f>J1053/100*4</f>
        <v>1.8</v>
      </c>
      <c r="J1053" s="17">
        <v>45</v>
      </c>
      <c r="K1053" s="16">
        <f>IF(J1053&gt;1,J1053-H1053-I1053,0)</f>
        <v>18.378510710642637</v>
      </c>
      <c r="L1053" s="15">
        <v>40669</v>
      </c>
      <c r="M1053" s="14"/>
      <c r="N1053" s="29">
        <v>43047</v>
      </c>
      <c r="O1053" s="12">
        <v>43047</v>
      </c>
      <c r="P1053" s="11" t="s">
        <v>1192</v>
      </c>
      <c r="Q1053" s="10" t="s">
        <v>1191</v>
      </c>
      <c r="R1053" s="10" t="s">
        <v>1190</v>
      </c>
      <c r="S1053" s="10" t="s">
        <v>1189</v>
      </c>
      <c r="T1053" s="10"/>
      <c r="U1053" s="9">
        <v>6908718770</v>
      </c>
      <c r="V1053" s="8"/>
      <c r="W1053" s="7">
        <v>1307</v>
      </c>
      <c r="X1053" s="4"/>
      <c r="Y1053" s="6">
        <v>64</v>
      </c>
      <c r="Z1053" s="5">
        <f>IF(Y1053&gt;0,Y1053-J1053,".")</f>
        <v>19</v>
      </c>
      <c r="AA1053" s="4">
        <f>IF(J1053=0,H1053,0)</f>
        <v>0</v>
      </c>
      <c r="AB1053" s="4">
        <f>IF(L1053=0,H1053,0)</f>
        <v>0</v>
      </c>
      <c r="AC1053" s="4"/>
      <c r="AD1053" s="3"/>
      <c r="AE1053" s="2" t="str">
        <f ca="1">IF(AND(N1053&gt;1,(N1053+$AE$3+O1053)&lt;$B$3),$B$3-N1053+1111111,".")</f>
        <v>.</v>
      </c>
      <c r="AF1053" s="1" t="str">
        <f>IF(A1053&gt;1,"Y","N")</f>
        <v>Y</v>
      </c>
      <c r="AG1053" s="1" t="str">
        <f>IF(L1053&gt;1,"Y","N")</f>
        <v>Y</v>
      </c>
      <c r="AH1053" s="1" t="str">
        <f>IF(N1053&gt;1,"Y","N")</f>
        <v>Y</v>
      </c>
      <c r="AI1053" s="1" t="str">
        <f>IF(O1053&gt;1,"Y","N")</f>
        <v>Y</v>
      </c>
      <c r="AJ1053" s="1" t="str">
        <f>CONCATENATE(AF1053,AG1053,D1053,AH1053,AI1053)</f>
        <v>YYYY</v>
      </c>
    </row>
    <row r="1054" spans="1:36" s="1" customFormat="1" x14ac:dyDescent="0.25">
      <c r="A1054" s="28">
        <v>41936</v>
      </c>
      <c r="B1054" s="27"/>
      <c r="C1054" s="23" t="s">
        <v>206</v>
      </c>
      <c r="D1054" s="22" t="s">
        <v>205</v>
      </c>
      <c r="E1054" s="21">
        <v>0.28760000000000002</v>
      </c>
      <c r="G1054" s="20"/>
      <c r="H1054" s="19">
        <f>E1054/0.0438404</f>
        <v>6.560159122635743</v>
      </c>
      <c r="I1054" s="18">
        <f>J1054/100*4</f>
        <v>1.96</v>
      </c>
      <c r="J1054" s="17">
        <v>49</v>
      </c>
      <c r="K1054" s="16">
        <f>IF(J1054&gt;1,J1054-H1054-I1054,0)</f>
        <v>40.479840877364254</v>
      </c>
      <c r="L1054" s="15">
        <v>41957</v>
      </c>
      <c r="M1054" s="14"/>
      <c r="N1054" s="29">
        <v>43088</v>
      </c>
      <c r="O1054" s="12">
        <v>43088</v>
      </c>
      <c r="P1054" s="11" t="s">
        <v>204</v>
      </c>
      <c r="Q1054" s="10" t="s">
        <v>203</v>
      </c>
      <c r="R1054" s="10" t="s">
        <v>202</v>
      </c>
      <c r="S1054" s="10" t="s">
        <v>201</v>
      </c>
      <c r="T1054" s="10"/>
      <c r="U1054" s="9">
        <v>6916049461</v>
      </c>
      <c r="V1054" s="8"/>
      <c r="W1054" s="7">
        <v>1484</v>
      </c>
      <c r="X1054" s="4"/>
      <c r="Y1054" s="6">
        <v>64</v>
      </c>
      <c r="Z1054" s="5">
        <f>IF(Y1054&gt;0,Y1054-J1054,".")</f>
        <v>15</v>
      </c>
      <c r="AA1054" s="4">
        <f>IF(J1054=0,H1054,0)</f>
        <v>0</v>
      </c>
      <c r="AB1054" s="4">
        <f>IF(L1054=0,H1054,0)</f>
        <v>0</v>
      </c>
      <c r="AC1054" s="4"/>
      <c r="AD1054" s="3"/>
      <c r="AE1054" s="2" t="str">
        <f ca="1">IF(AND(N1054&gt;1,(N1054+$AE$3+O1054)&lt;$B$3),$B$3-N1054+1111111,".")</f>
        <v>.</v>
      </c>
      <c r="AF1054" s="1" t="str">
        <f>IF(A1054&gt;1,"Y","N")</f>
        <v>Y</v>
      </c>
      <c r="AG1054" s="1" t="str">
        <f>IF(L1054&gt;1,"Y","N")</f>
        <v>Y</v>
      </c>
      <c r="AH1054" s="1" t="str">
        <f>IF(N1054&gt;1,"Y","N")</f>
        <v>Y</v>
      </c>
      <c r="AI1054" s="1" t="str">
        <f>IF(O1054&gt;1,"Y","N")</f>
        <v>Y</v>
      </c>
      <c r="AJ1054" s="1" t="str">
        <f>CONCATENATE(AF1054,AG1054,D1054,AH1054,AI1054)</f>
        <v>YYx233xYY</v>
      </c>
    </row>
    <row r="1055" spans="1:36" s="1" customFormat="1" x14ac:dyDescent="0.25">
      <c r="A1055" s="31">
        <v>42431</v>
      </c>
      <c r="B1055" s="24"/>
      <c r="C1055" s="23" t="s">
        <v>2519</v>
      </c>
      <c r="D1055" s="22" t="s">
        <v>2518</v>
      </c>
      <c r="E1055" s="21">
        <v>0.40699999999999997</v>
      </c>
      <c r="G1055" s="20"/>
      <c r="H1055" s="19">
        <f>E1055/0.04011</f>
        <v>10.147095487409622</v>
      </c>
      <c r="I1055" s="32">
        <f>J1055/100*4</f>
        <v>1.92</v>
      </c>
      <c r="J1055" s="17">
        <v>48</v>
      </c>
      <c r="K1055" s="16">
        <f>IF(J1055&gt;1,J1055-H1055-I1055,0)</f>
        <v>35.932904512590376</v>
      </c>
      <c r="L1055" s="15">
        <v>42451</v>
      </c>
      <c r="M1055" s="14"/>
      <c r="N1055" s="29">
        <v>42743</v>
      </c>
      <c r="O1055" s="12">
        <v>42743</v>
      </c>
      <c r="P1055" s="11" t="s">
        <v>6859</v>
      </c>
      <c r="Q1055" s="10" t="s">
        <v>6858</v>
      </c>
      <c r="R1055" s="10" t="s">
        <v>6857</v>
      </c>
      <c r="S1055" s="10" t="s">
        <v>369</v>
      </c>
      <c r="T1055" s="10"/>
      <c r="U1055" s="9" t="s">
        <v>6856</v>
      </c>
      <c r="V1055" s="8"/>
      <c r="W1055" s="7">
        <v>50</v>
      </c>
      <c r="X1055" s="4"/>
      <c r="Y1055" s="6">
        <v>65</v>
      </c>
      <c r="Z1055" s="5">
        <f>IF(Y1055&gt;0,Y1055-J1055,".")</f>
        <v>17</v>
      </c>
      <c r="AA1055" s="4">
        <f>IF(J1055=0,H1055,0)</f>
        <v>0</v>
      </c>
      <c r="AB1055" s="4">
        <f>IF(L1055=0,H1055,0)</f>
        <v>0</v>
      </c>
      <c r="AC1055" s="4"/>
      <c r="AD1055" s="3"/>
      <c r="AE1055" s="2" t="str">
        <f ca="1">IF(AND(N1055&gt;1,(N1055+$AE$3+O1055)&lt;$B$3),$B$3-N1055+1111111,".")</f>
        <v>.</v>
      </c>
      <c r="AF1055" s="1" t="str">
        <f>IF(A1055&gt;1,"Y","N")</f>
        <v>Y</v>
      </c>
      <c r="AG1055" s="1" t="str">
        <f>IF(L1055&gt;1,"Y","N")</f>
        <v>Y</v>
      </c>
      <c r="AH1055" s="1" t="str">
        <f>IF(N1055&gt;1,"Y","N")</f>
        <v>Y</v>
      </c>
      <c r="AI1055" s="1" t="str">
        <f>IF(O1055&gt;1,"Y","N")</f>
        <v>Y</v>
      </c>
      <c r="AJ1055" s="1" t="str">
        <f>CONCATENATE(AF1055,AG1055,D1055,AH1055,AI1055)</f>
        <v>YYx166xYY</v>
      </c>
    </row>
    <row r="1056" spans="1:36" s="1" customFormat="1" x14ac:dyDescent="0.25">
      <c r="A1056" s="31">
        <v>42742</v>
      </c>
      <c r="B1056" s="24"/>
      <c r="C1056" s="23" t="s">
        <v>1722</v>
      </c>
      <c r="D1056" s="22" t="s">
        <v>1721</v>
      </c>
      <c r="E1056" s="21">
        <v>0.35</v>
      </c>
      <c r="G1056" s="20"/>
      <c r="H1056" s="19">
        <f>E1056/0.03821</f>
        <v>9.1599057838262219</v>
      </c>
      <c r="I1056" s="18">
        <f>J1056/100*4</f>
        <v>1.88</v>
      </c>
      <c r="J1056" s="17">
        <v>47</v>
      </c>
      <c r="K1056" s="16">
        <f>IF(J1056&gt;1,J1056-H1056-I1056,0)</f>
        <v>35.960094216173779</v>
      </c>
      <c r="L1056" s="15">
        <v>42742</v>
      </c>
      <c r="M1056" s="14"/>
      <c r="N1056" s="29">
        <v>42752</v>
      </c>
      <c r="O1056" s="12">
        <v>42752</v>
      </c>
      <c r="P1056" s="11" t="s">
        <v>6556</v>
      </c>
      <c r="Q1056" s="10" t="s">
        <v>6559</v>
      </c>
      <c r="R1056" s="10" t="s">
        <v>6558</v>
      </c>
      <c r="S1056" s="10" t="s">
        <v>6557</v>
      </c>
      <c r="T1056" s="10"/>
      <c r="U1056" s="9">
        <v>6680557847</v>
      </c>
      <c r="V1056" s="8"/>
      <c r="W1056" s="7">
        <v>115</v>
      </c>
      <c r="X1056" s="4"/>
      <c r="Y1056" s="6">
        <v>65</v>
      </c>
      <c r="Z1056" s="5">
        <f>IF(Y1056&gt;0,Y1056-J1056,".")</f>
        <v>18</v>
      </c>
      <c r="AA1056" s="4">
        <f>IF(J1056=0,H1056,0)</f>
        <v>0</v>
      </c>
      <c r="AB1056" s="4">
        <f>IF(L1056=0,H1056,0)</f>
        <v>0</v>
      </c>
      <c r="AC1056" s="4"/>
      <c r="AD1056" s="3"/>
      <c r="AE1056" s="2" t="str">
        <f ca="1">IF(AND(N1056&gt;1,(N1056+$AE$3+O1056)&lt;$B$3),$B$3-N1056+1111111,".")</f>
        <v>.</v>
      </c>
      <c r="AF1056" s="1" t="str">
        <f>IF(A1056&gt;1,"Y","N")</f>
        <v>Y</v>
      </c>
      <c r="AG1056" s="1" t="str">
        <f>IF(L1056&gt;1,"Y","N")</f>
        <v>Y</v>
      </c>
      <c r="AH1056" s="1" t="str">
        <f>IF(N1056&gt;1,"Y","N")</f>
        <v>Y</v>
      </c>
      <c r="AI1056" s="1" t="str">
        <f>IF(O1056&gt;1,"Y","N")</f>
        <v>Y</v>
      </c>
      <c r="AJ1056" s="1" t="str">
        <f>CONCATENATE(AF1056,AG1056,D1056,AH1056,AI1056)</f>
        <v>YYx9xYY</v>
      </c>
    </row>
    <row r="1057" spans="1:36" s="1" customFormat="1" x14ac:dyDescent="0.25">
      <c r="A1057" s="31">
        <v>42742</v>
      </c>
      <c r="B1057" s="24"/>
      <c r="C1057" s="23" t="s">
        <v>1722</v>
      </c>
      <c r="D1057" s="22" t="s">
        <v>1721</v>
      </c>
      <c r="E1057" s="21">
        <v>0.35</v>
      </c>
      <c r="G1057" s="20"/>
      <c r="H1057" s="19">
        <f>E1057/0.03821</f>
        <v>9.1599057838262219</v>
      </c>
      <c r="I1057" s="18">
        <f>J1057/100*4</f>
        <v>1.88</v>
      </c>
      <c r="J1057" s="17">
        <v>47</v>
      </c>
      <c r="K1057" s="16">
        <f>IF(J1057&gt;1,J1057-H1057-I1057,0)</f>
        <v>35.960094216173779</v>
      </c>
      <c r="L1057" s="15">
        <v>42742</v>
      </c>
      <c r="M1057" s="14"/>
      <c r="N1057" s="29">
        <v>42765</v>
      </c>
      <c r="O1057" s="12">
        <v>42765</v>
      </c>
      <c r="P1057" s="11" t="s">
        <v>6284</v>
      </c>
      <c r="Q1057" s="10" t="s">
        <v>6288</v>
      </c>
      <c r="R1057" s="10" t="s">
        <v>6287</v>
      </c>
      <c r="S1057" s="10" t="s">
        <v>6286</v>
      </c>
      <c r="T1057" s="10"/>
      <c r="U1057" s="9">
        <v>6698097546</v>
      </c>
      <c r="V1057" s="8"/>
      <c r="W1057" s="7">
        <v>181</v>
      </c>
      <c r="X1057" s="4"/>
      <c r="Y1057" s="6">
        <v>65</v>
      </c>
      <c r="Z1057" s="5">
        <f>IF(Y1057&gt;0,Y1057-J1057,".")</f>
        <v>18</v>
      </c>
      <c r="AA1057" s="4">
        <f>IF(J1057=0,H1057,0)</f>
        <v>0</v>
      </c>
      <c r="AB1057" s="4">
        <f>IF(L1057=0,H1057,0)</f>
        <v>0</v>
      </c>
      <c r="AC1057" s="4"/>
      <c r="AD1057" s="3"/>
      <c r="AE1057" s="2" t="str">
        <f ca="1">IF(AND(N1057&gt;1,(N1057+$AE$3+O1057)&lt;$B$3),$B$3-N1057+1111111,".")</f>
        <v>.</v>
      </c>
      <c r="AF1057" s="1" t="str">
        <f>IF(A1057&gt;1,"Y","N")</f>
        <v>Y</v>
      </c>
      <c r="AG1057" s="1" t="str">
        <f>IF(L1057&gt;1,"Y","N")</f>
        <v>Y</v>
      </c>
      <c r="AH1057" s="1" t="str">
        <f>IF(N1057&gt;1,"Y","N")</f>
        <v>Y</v>
      </c>
      <c r="AI1057" s="1" t="str">
        <f>IF(O1057&gt;1,"Y","N")</f>
        <v>Y</v>
      </c>
      <c r="AJ1057" s="1" t="str">
        <f>CONCATENATE(AF1057,AG1057,D1057,AH1057,AI1057)</f>
        <v>YYx9xYY</v>
      </c>
    </row>
    <row r="1058" spans="1:36" s="1" customFormat="1" x14ac:dyDescent="0.25">
      <c r="A1058" s="31">
        <v>42742</v>
      </c>
      <c r="B1058" t="s">
        <v>6285</v>
      </c>
      <c r="C1058" s="23" t="s">
        <v>2890</v>
      </c>
      <c r="D1058" s="22" t="s">
        <v>349</v>
      </c>
      <c r="E1058" s="21">
        <v>0.71</v>
      </c>
      <c r="G1058" s="20"/>
      <c r="H1058" s="19">
        <f>E1058/0.03821</f>
        <v>18.581523161476053</v>
      </c>
      <c r="I1058" s="18">
        <f>J1058/100*4</f>
        <v>2.6</v>
      </c>
      <c r="J1058" s="17">
        <v>65</v>
      </c>
      <c r="K1058" s="16">
        <f>IF(J1058&gt;1,J1058-H1058-I1058,0)</f>
        <v>43.818476838523942</v>
      </c>
      <c r="L1058" s="15">
        <v>42763</v>
      </c>
      <c r="M1058" s="14"/>
      <c r="N1058" s="29">
        <v>42765</v>
      </c>
      <c r="O1058" s="12">
        <v>42765</v>
      </c>
      <c r="P1058" s="11" t="s">
        <v>6284</v>
      </c>
      <c r="Q1058" s="10"/>
      <c r="R1058" s="10"/>
      <c r="S1058" s="10"/>
      <c r="T1058" s="10"/>
      <c r="U1058" s="9">
        <v>6698053128</v>
      </c>
      <c r="V1058" s="8"/>
      <c r="W1058" s="7">
        <v>181</v>
      </c>
      <c r="X1058" s="4"/>
      <c r="Y1058" s="6">
        <v>65</v>
      </c>
      <c r="Z1058" s="5">
        <f>IF(Y1058&gt;0,Y1058-J1058,".")</f>
        <v>0</v>
      </c>
      <c r="AA1058" s="4">
        <f>IF(J1058=0,H1058,0)</f>
        <v>0</v>
      </c>
      <c r="AB1058" s="4">
        <f>IF(L1058=0,H1058,0)</f>
        <v>0</v>
      </c>
      <c r="AC1058" s="4"/>
      <c r="AD1058" s="3"/>
      <c r="AE1058" s="2" t="str">
        <f ca="1">IF(AND(N1058&gt;1,(N1058+$AE$3+O1058)&lt;$B$3),$B$3-N1058+1111111,".")</f>
        <v>.</v>
      </c>
      <c r="AF1058" s="1" t="str">
        <f>IF(A1058&gt;1,"Y","N")</f>
        <v>Y</v>
      </c>
      <c r="AG1058" s="1" t="str">
        <f>IF(L1058&gt;1,"Y","N")</f>
        <v>Y</v>
      </c>
      <c r="AH1058" s="1" t="str">
        <f>IF(N1058&gt;1,"Y","N")</f>
        <v>Y</v>
      </c>
      <c r="AI1058" s="1" t="str">
        <f>IF(O1058&gt;1,"Y","N")</f>
        <v>Y</v>
      </c>
      <c r="AJ1058" s="1" t="str">
        <f>CONCATENATE(AF1058,AG1058,D1058,AH1058,AI1058)</f>
        <v>YYx503xYY</v>
      </c>
    </row>
    <row r="1059" spans="1:36" s="1" customFormat="1" x14ac:dyDescent="0.25">
      <c r="A1059" s="31">
        <v>42375</v>
      </c>
      <c r="B1059" s="24"/>
      <c r="C1059" s="23" t="s">
        <v>1032</v>
      </c>
      <c r="D1059" s="22" t="s">
        <v>1031</v>
      </c>
      <c r="E1059" s="21">
        <v>0.63</v>
      </c>
      <c r="G1059" s="20"/>
      <c r="H1059" s="19">
        <f>E1059/0.040263</f>
        <v>15.647120184785038</v>
      </c>
      <c r="I1059" s="32">
        <f>J1059/100*4</f>
        <v>1.92</v>
      </c>
      <c r="J1059" s="17">
        <v>48</v>
      </c>
      <c r="K1059" s="16">
        <f>IF(J1059&gt;1,J1059-H1059-I1059,0)</f>
        <v>30.43287981521496</v>
      </c>
      <c r="L1059" s="15">
        <v>42397</v>
      </c>
      <c r="M1059" s="14"/>
      <c r="N1059" s="29">
        <v>42765</v>
      </c>
      <c r="O1059" s="12">
        <v>42766</v>
      </c>
      <c r="P1059" s="11" t="s">
        <v>6279</v>
      </c>
      <c r="Q1059" s="10" t="s">
        <v>6278</v>
      </c>
      <c r="R1059" s="10" t="s">
        <v>6277</v>
      </c>
      <c r="S1059" s="10" t="s">
        <v>6276</v>
      </c>
      <c r="T1059" s="10"/>
      <c r="U1059" s="9">
        <v>6694853291</v>
      </c>
      <c r="V1059" s="8"/>
      <c r="W1059" s="7">
        <v>186</v>
      </c>
      <c r="X1059" s="4"/>
      <c r="Y1059" s="6">
        <v>65</v>
      </c>
      <c r="Z1059" s="5">
        <f>IF(Y1059&gt;0,Y1059-J1059,".")</f>
        <v>17</v>
      </c>
      <c r="AA1059" s="4">
        <f>IF(J1059=0,H1059,0)</f>
        <v>0</v>
      </c>
      <c r="AB1059" s="4">
        <f>IF(L1059=0,H1059,0)</f>
        <v>0</v>
      </c>
      <c r="AC1059" s="4"/>
      <c r="AD1059" s="3"/>
      <c r="AE1059" s="2" t="str">
        <f ca="1">IF(AND(N1059&gt;1,(N1059+$AE$3+O1059)&lt;$B$3),$B$3-N1059+1111111,".")</f>
        <v>.</v>
      </c>
      <c r="AF1059" s="1" t="str">
        <f>IF(A1059&gt;1,"Y","N")</f>
        <v>Y</v>
      </c>
      <c r="AG1059" s="1" t="str">
        <f>IF(L1059&gt;1,"Y","N")</f>
        <v>Y</v>
      </c>
      <c r="AH1059" s="1" t="str">
        <f>IF(N1059&gt;1,"Y","N")</f>
        <v>Y</v>
      </c>
      <c r="AI1059" s="1" t="str">
        <f>IF(O1059&gt;1,"Y","N")</f>
        <v>Y</v>
      </c>
      <c r="AJ1059" s="1" t="str">
        <f>CONCATENATE(AF1059,AG1059,D1059,AH1059,AI1059)</f>
        <v>YYx222xYY</v>
      </c>
    </row>
    <row r="1060" spans="1:36" s="1" customFormat="1" x14ac:dyDescent="0.25">
      <c r="A1060" s="31">
        <v>42431</v>
      </c>
      <c r="B1060" s="24"/>
      <c r="C1060" s="23" t="s">
        <v>2519</v>
      </c>
      <c r="D1060" s="22" t="s">
        <v>2518</v>
      </c>
      <c r="E1060" s="21">
        <v>0.40699999999999997</v>
      </c>
      <c r="G1060" s="20"/>
      <c r="H1060" s="19">
        <f>E1060/0.04011</f>
        <v>10.147095487409622</v>
      </c>
      <c r="I1060" s="32">
        <f>J1060/100*4</f>
        <v>1.92</v>
      </c>
      <c r="J1060" s="17">
        <v>48</v>
      </c>
      <c r="K1060" s="16">
        <f>IF(J1060&gt;1,J1060-H1060-I1060,0)</f>
        <v>35.932904512590376</v>
      </c>
      <c r="L1060" s="15">
        <v>42451</v>
      </c>
      <c r="M1060" s="14"/>
      <c r="N1060" s="29">
        <v>42769</v>
      </c>
      <c r="O1060" s="12">
        <v>42771</v>
      </c>
      <c r="P1060" s="11" t="s">
        <v>6213</v>
      </c>
      <c r="Q1060" s="10" t="s">
        <v>6212</v>
      </c>
      <c r="R1060" s="10" t="s">
        <v>6211</v>
      </c>
      <c r="S1060" s="10" t="s">
        <v>6210</v>
      </c>
      <c r="T1060" s="10"/>
      <c r="U1060" s="9" t="s">
        <v>6209</v>
      </c>
      <c r="V1060" s="8"/>
      <c r="W1060" s="7">
        <v>204</v>
      </c>
      <c r="X1060" s="4"/>
      <c r="Y1060" s="6">
        <v>65</v>
      </c>
      <c r="Z1060" s="5">
        <f>IF(Y1060&gt;0,Y1060-J1060,".")</f>
        <v>17</v>
      </c>
      <c r="AA1060" s="4">
        <f>IF(J1060=0,H1060,0)</f>
        <v>0</v>
      </c>
      <c r="AB1060" s="4">
        <f>IF(L1060=0,H1060,0)</f>
        <v>0</v>
      </c>
      <c r="AC1060" s="4"/>
      <c r="AD1060" s="3"/>
      <c r="AE1060" s="2" t="str">
        <f ca="1">IF(AND(N1060&gt;1,(N1060+$AE$3+O1060)&lt;$B$3),$B$3-N1060+1111111,".")</f>
        <v>.</v>
      </c>
      <c r="AF1060" s="1" t="str">
        <f>IF(A1060&gt;1,"Y","N")</f>
        <v>Y</v>
      </c>
      <c r="AG1060" s="1" t="str">
        <f>IF(L1060&gt;1,"Y","N")</f>
        <v>Y</v>
      </c>
      <c r="AH1060" s="1" t="str">
        <f>IF(N1060&gt;1,"Y","N")</f>
        <v>Y</v>
      </c>
      <c r="AI1060" s="1" t="str">
        <f>IF(O1060&gt;1,"Y","N")</f>
        <v>Y</v>
      </c>
      <c r="AJ1060" s="1" t="str">
        <f>CONCATENATE(AF1060,AG1060,D1060,AH1060,AI1060)</f>
        <v>YYx166xYY</v>
      </c>
    </row>
    <row r="1061" spans="1:36" s="1" customFormat="1" x14ac:dyDescent="0.25">
      <c r="A1061" s="31">
        <v>42756</v>
      </c>
      <c r="B1061" s="24" t="s">
        <v>6150</v>
      </c>
      <c r="C1061" s="23" t="s">
        <v>536</v>
      </c>
      <c r="D1061" s="22" t="s">
        <v>535</v>
      </c>
      <c r="E1061" s="21">
        <v>1.1100000000000001</v>
      </c>
      <c r="G1061" s="20"/>
      <c r="H1061" s="19">
        <f>E1061/0.0395</f>
        <v>28.101265822784811</v>
      </c>
      <c r="I1061" s="18">
        <f>J1061/100*4</f>
        <v>2.6</v>
      </c>
      <c r="J1061" s="17">
        <v>65</v>
      </c>
      <c r="K1061" s="16">
        <f>IF(J1061&gt;1,J1061-H1061-I1061,0)</f>
        <v>34.298734177215188</v>
      </c>
      <c r="L1061" s="15">
        <v>42762</v>
      </c>
      <c r="M1061" s="14"/>
      <c r="N1061" s="29">
        <v>42772</v>
      </c>
      <c r="O1061" s="12">
        <v>42773</v>
      </c>
      <c r="P1061" s="11" t="s">
        <v>6149</v>
      </c>
      <c r="Q1061" s="10"/>
      <c r="R1061" s="10"/>
      <c r="S1061" s="10"/>
      <c r="T1061" s="10"/>
      <c r="U1061" s="9">
        <v>6705515101</v>
      </c>
      <c r="V1061" s="8"/>
      <c r="W1061" s="7">
        <v>223</v>
      </c>
      <c r="X1061" s="4"/>
      <c r="Y1061" s="6">
        <v>65</v>
      </c>
      <c r="Z1061" s="5">
        <f>IF(Y1061&gt;0,Y1061-J1061,".")</f>
        <v>0</v>
      </c>
      <c r="AA1061" s="4">
        <f>IF(J1061=0,H1061,0)</f>
        <v>0</v>
      </c>
      <c r="AB1061" s="4">
        <f>IF(L1061=0,H1061,0)</f>
        <v>0</v>
      </c>
      <c r="AC1061" s="4"/>
      <c r="AD1061" s="3"/>
      <c r="AE1061" s="2" t="str">
        <f ca="1">IF(AND(N1061&gt;1,(N1061+$AE$3+O1061)&lt;$B$3),$B$3-N1061+1111111,".")</f>
        <v>.</v>
      </c>
      <c r="AF1061" s="1" t="str">
        <f>IF(A1061&gt;1,"Y","N")</f>
        <v>Y</v>
      </c>
      <c r="AG1061" s="1" t="str">
        <f>IF(L1061&gt;1,"Y","N")</f>
        <v>Y</v>
      </c>
      <c r="AH1061" s="1" t="str">
        <f>IF(N1061&gt;1,"Y","N")</f>
        <v>Y</v>
      </c>
      <c r="AI1061" s="1" t="str">
        <f>IF(O1061&gt;1,"Y","N")</f>
        <v>Y</v>
      </c>
      <c r="AJ1061" s="1" t="str">
        <f>CONCATENATE(AF1061,AG1061,D1061,AH1061,AI1061)</f>
        <v>YYx33xYY</v>
      </c>
    </row>
    <row r="1062" spans="1:36" s="1" customFormat="1" x14ac:dyDescent="0.25">
      <c r="A1062" s="31">
        <v>42742</v>
      </c>
      <c r="B1062" s="24"/>
      <c r="C1062" s="23" t="s">
        <v>1722</v>
      </c>
      <c r="D1062" s="22" t="s">
        <v>1721</v>
      </c>
      <c r="E1062" s="21">
        <v>0.35</v>
      </c>
      <c r="G1062" s="20"/>
      <c r="H1062" s="19">
        <f>E1062/0.03821</f>
        <v>9.1599057838262219</v>
      </c>
      <c r="I1062" s="18">
        <f>J1062/100*4</f>
        <v>1.88</v>
      </c>
      <c r="J1062" s="17">
        <v>47</v>
      </c>
      <c r="K1062" s="16">
        <f>IF(J1062&gt;1,J1062-H1062-I1062,0)</f>
        <v>35.960094216173779</v>
      </c>
      <c r="L1062" s="15">
        <v>42742</v>
      </c>
      <c r="M1062" s="14"/>
      <c r="N1062" s="29">
        <v>42773</v>
      </c>
      <c r="O1062" s="12">
        <v>42773</v>
      </c>
      <c r="P1062" s="11" t="s">
        <v>6136</v>
      </c>
      <c r="Q1062" s="10" t="s">
        <v>6140</v>
      </c>
      <c r="R1062" s="10" t="s">
        <v>6139</v>
      </c>
      <c r="S1062" s="10" t="s">
        <v>6138</v>
      </c>
      <c r="T1062" s="10" t="s">
        <v>6137</v>
      </c>
      <c r="U1062" s="9">
        <v>6706408899</v>
      </c>
      <c r="V1062" s="8"/>
      <c r="W1062" s="7">
        <v>355</v>
      </c>
      <c r="X1062" s="4"/>
      <c r="Y1062" s="6">
        <v>65</v>
      </c>
      <c r="Z1062" s="5">
        <f>IF(Y1062&gt;0,Y1062-J1062,".")</f>
        <v>18</v>
      </c>
      <c r="AA1062" s="4">
        <f>IF(J1062=0,H1062,0)</f>
        <v>0</v>
      </c>
      <c r="AB1062" s="4">
        <f>IF(L1062=0,H1062,0)</f>
        <v>0</v>
      </c>
      <c r="AC1062" s="4"/>
      <c r="AD1062" s="3"/>
      <c r="AE1062" s="2" t="str">
        <f ca="1">IF(AND(N1062&gt;1,(N1062+$AE$3+O1062)&lt;$B$3),$B$3-N1062+1111111,".")</f>
        <v>.</v>
      </c>
      <c r="AF1062" s="1" t="str">
        <f>IF(A1062&gt;1,"Y","N")</f>
        <v>Y</v>
      </c>
      <c r="AG1062" s="1" t="str">
        <f>IF(L1062&gt;1,"Y","N")</f>
        <v>Y</v>
      </c>
      <c r="AH1062" s="1" t="str">
        <f>IF(N1062&gt;1,"Y","N")</f>
        <v>Y</v>
      </c>
      <c r="AI1062" s="1" t="str">
        <f>IF(O1062&gt;1,"Y","N")</f>
        <v>Y</v>
      </c>
      <c r="AJ1062" s="1" t="str">
        <f>CONCATENATE(AF1062,AG1062,D1062,AH1062,AI1062)</f>
        <v>YYx9xYY</v>
      </c>
    </row>
    <row r="1063" spans="1:36" s="1" customFormat="1" x14ac:dyDescent="0.25">
      <c r="A1063" s="28">
        <v>41729</v>
      </c>
      <c r="B1063" s="27" t="s">
        <v>4784</v>
      </c>
      <c r="C1063" s="23" t="s">
        <v>721</v>
      </c>
      <c r="D1063" s="22" t="s">
        <v>720</v>
      </c>
      <c r="E1063" s="21">
        <v>0.46300000000000002</v>
      </c>
      <c r="G1063" s="20"/>
      <c r="H1063" s="19">
        <f>E1063/0.0481227</f>
        <v>9.6212390410346895</v>
      </c>
      <c r="I1063" s="18">
        <f>J1063/100*4</f>
        <v>1.8</v>
      </c>
      <c r="J1063" s="17">
        <v>45</v>
      </c>
      <c r="K1063" s="16">
        <f>IF(J1063&gt;1,J1063-H1063-I1063,0)</f>
        <v>33.578760958965312</v>
      </c>
      <c r="L1063" s="15">
        <v>41754</v>
      </c>
      <c r="M1063" s="14"/>
      <c r="N1063" s="29">
        <v>42780</v>
      </c>
      <c r="O1063" s="12">
        <v>42781</v>
      </c>
      <c r="P1063" s="11" t="s">
        <v>5951</v>
      </c>
      <c r="Q1063" s="10" t="s">
        <v>5954</v>
      </c>
      <c r="R1063" s="10" t="s">
        <v>5953</v>
      </c>
      <c r="S1063" s="10" t="s">
        <v>5952</v>
      </c>
      <c r="T1063" s="10"/>
      <c r="U1063" s="9">
        <v>6716499057</v>
      </c>
      <c r="V1063" s="8"/>
      <c r="W1063" s="7">
        <v>268</v>
      </c>
      <c r="X1063" s="4"/>
      <c r="Y1063" s="6">
        <v>65</v>
      </c>
      <c r="Z1063" s="5">
        <f>IF(Y1063&gt;0,Y1063-J1063,".")</f>
        <v>20</v>
      </c>
      <c r="AA1063" s="4">
        <f>IF(J1063=0,H1063,0)</f>
        <v>0</v>
      </c>
      <c r="AB1063" s="4">
        <f>IF(L1063=0,H1063,0)</f>
        <v>0</v>
      </c>
      <c r="AC1063" s="4"/>
      <c r="AD1063" s="3"/>
      <c r="AE1063" s="2" t="str">
        <f ca="1">IF(AND(N1063&gt;1,(N1063+$AE$3+O1063)&lt;$B$3),$B$3-N1063+1111111,".")</f>
        <v>.</v>
      </c>
      <c r="AF1063" s="1" t="str">
        <f>IF(A1063&gt;1,"Y","N")</f>
        <v>Y</v>
      </c>
      <c r="AG1063" s="1" t="str">
        <f>IF(L1063&gt;1,"Y","N")</f>
        <v>Y</v>
      </c>
      <c r="AH1063" s="1" t="str">
        <f>IF(N1063&gt;1,"Y","N")</f>
        <v>Y</v>
      </c>
      <c r="AI1063" s="1" t="str">
        <f>IF(O1063&gt;1,"Y","N")</f>
        <v>Y</v>
      </c>
      <c r="AJ1063" s="1" t="str">
        <f>CONCATENATE(AF1063,AG1063,D1063,AH1063,AI1063)</f>
        <v>YYx144xYY</v>
      </c>
    </row>
    <row r="1064" spans="1:36" s="1" customFormat="1" x14ac:dyDescent="0.25">
      <c r="A1064" s="31">
        <v>42756</v>
      </c>
      <c r="B1064" s="24"/>
      <c r="C1064" s="23" t="s">
        <v>536</v>
      </c>
      <c r="D1064" s="22" t="s">
        <v>535</v>
      </c>
      <c r="E1064" s="21">
        <v>1.1100000000000001</v>
      </c>
      <c r="G1064" s="20"/>
      <c r="H1064" s="19">
        <f>E1064/0.0395</f>
        <v>28.101265822784811</v>
      </c>
      <c r="I1064" s="18">
        <f>J1064/100*4</f>
        <v>2.6</v>
      </c>
      <c r="J1064" s="17">
        <v>65</v>
      </c>
      <c r="K1064" s="16">
        <f>IF(J1064&gt;1,J1064-H1064-I1064,0)</f>
        <v>34.298734177215188</v>
      </c>
      <c r="L1064" s="15">
        <v>42762</v>
      </c>
      <c r="M1064" s="14"/>
      <c r="N1064" s="29">
        <v>42788</v>
      </c>
      <c r="O1064" s="12">
        <v>42794</v>
      </c>
      <c r="P1064" s="11" t="s">
        <v>5723</v>
      </c>
      <c r="Q1064" s="10"/>
      <c r="R1064" s="10"/>
      <c r="S1064" s="10"/>
      <c r="T1064" s="10"/>
      <c r="U1064" s="9"/>
      <c r="V1064" s="8"/>
      <c r="W1064" s="7">
        <v>333</v>
      </c>
      <c r="X1064" s="4"/>
      <c r="Y1064" s="6">
        <v>65</v>
      </c>
      <c r="Z1064" s="5">
        <f>IF(Y1064&gt;0,Y1064-J1064,".")</f>
        <v>0</v>
      </c>
      <c r="AA1064" s="4">
        <f>IF(J1064=0,H1064,0)</f>
        <v>0</v>
      </c>
      <c r="AB1064" s="4">
        <f>IF(L1064=0,H1064,0)</f>
        <v>0</v>
      </c>
      <c r="AC1064" s="4"/>
      <c r="AD1064" s="3"/>
      <c r="AE1064" s="2" t="str">
        <f ca="1">IF(AND(N1064&gt;1,(N1064+$AE$3+O1064)&lt;$B$3),$B$3-N1064+1111111,".")</f>
        <v>.</v>
      </c>
      <c r="AF1064" s="1" t="str">
        <f>IF(A1064&gt;1,"Y","N")</f>
        <v>Y</v>
      </c>
      <c r="AG1064" s="1" t="str">
        <f>IF(L1064&gt;1,"Y","N")</f>
        <v>Y</v>
      </c>
      <c r="AH1064" s="1" t="str">
        <f>IF(N1064&gt;1,"Y","N")</f>
        <v>Y</v>
      </c>
      <c r="AI1064" s="1" t="str">
        <f>IF(O1064&gt;1,"Y","N")</f>
        <v>Y</v>
      </c>
      <c r="AJ1064" s="1" t="str">
        <f>CONCATENATE(AF1064,AG1064,D1064,AH1064,AI1064)</f>
        <v>YYx33xYY</v>
      </c>
    </row>
    <row r="1065" spans="1:36" s="1" customFormat="1" x14ac:dyDescent="0.25">
      <c r="A1065" s="31">
        <v>42375</v>
      </c>
      <c r="B1065" s="24"/>
      <c r="C1065" s="23" t="s">
        <v>1032</v>
      </c>
      <c r="D1065" s="22" t="s">
        <v>1031</v>
      </c>
      <c r="E1065" s="21">
        <v>0.63</v>
      </c>
      <c r="G1065" s="20"/>
      <c r="H1065" s="19">
        <f>E1065/0.040263</f>
        <v>15.647120184785038</v>
      </c>
      <c r="I1065" s="32">
        <f>J1065/100*4</f>
        <v>1.92</v>
      </c>
      <c r="J1065" s="17">
        <v>48</v>
      </c>
      <c r="K1065" s="16">
        <f>IF(J1065&gt;1,J1065-H1065-I1065,0)</f>
        <v>30.43287981521496</v>
      </c>
      <c r="L1065" s="15">
        <v>42397</v>
      </c>
      <c r="M1065" s="14"/>
      <c r="N1065" s="29">
        <v>42798</v>
      </c>
      <c r="O1065" s="12">
        <v>42800</v>
      </c>
      <c r="P1065" s="11" t="s">
        <v>5531</v>
      </c>
      <c r="Q1065" s="10" t="s">
        <v>5530</v>
      </c>
      <c r="R1065" s="10" t="s">
        <v>5529</v>
      </c>
      <c r="S1065" s="10" t="s">
        <v>5528</v>
      </c>
      <c r="T1065" s="10"/>
      <c r="U1065" s="9">
        <v>6736061916</v>
      </c>
      <c r="V1065" s="8"/>
      <c r="W1065" s="7">
        <v>370</v>
      </c>
      <c r="X1065" s="4"/>
      <c r="Y1065" s="6">
        <v>65</v>
      </c>
      <c r="Z1065" s="5">
        <f>IF(Y1065&gt;0,Y1065-J1065,".")</f>
        <v>17</v>
      </c>
      <c r="AA1065" s="4">
        <f>IF(J1065=0,H1065,0)</f>
        <v>0</v>
      </c>
      <c r="AB1065" s="4">
        <f>IF(L1065=0,H1065,0)</f>
        <v>0</v>
      </c>
      <c r="AC1065" s="4"/>
      <c r="AD1065" s="3"/>
      <c r="AE1065" s="2" t="str">
        <f ca="1">IF(AND(N1065&gt;1,(N1065+$AE$3+O1065)&lt;$B$3),$B$3-N1065+1111111,".")</f>
        <v>.</v>
      </c>
      <c r="AF1065" s="1" t="str">
        <f>IF(A1065&gt;1,"Y","N")</f>
        <v>Y</v>
      </c>
      <c r="AG1065" s="1" t="str">
        <f>IF(L1065&gt;1,"Y","N")</f>
        <v>Y</v>
      </c>
      <c r="AH1065" s="1" t="str">
        <f>IF(N1065&gt;1,"Y","N")</f>
        <v>Y</v>
      </c>
      <c r="AI1065" s="1" t="str">
        <f>IF(O1065&gt;1,"Y","N")</f>
        <v>Y</v>
      </c>
      <c r="AJ1065" s="1" t="str">
        <f>CONCATENATE(AF1065,AG1065,D1065,AH1065,AI1065)</f>
        <v>YYx222xYY</v>
      </c>
    </row>
    <row r="1066" spans="1:36" s="1" customFormat="1" x14ac:dyDescent="0.25">
      <c r="A1066" s="31">
        <v>42653</v>
      </c>
      <c r="B1066" s="24"/>
      <c r="C1066" s="23" t="s">
        <v>1728</v>
      </c>
      <c r="D1066" s="22" t="s">
        <v>1727</v>
      </c>
      <c r="E1066" s="21">
        <v>0.95</v>
      </c>
      <c r="G1066" s="20"/>
      <c r="H1066" s="19">
        <f>E1066/0.03975</f>
        <v>23.89937106918239</v>
      </c>
      <c r="I1066" s="18">
        <f>J1066/100*4</f>
        <v>2.6</v>
      </c>
      <c r="J1066" s="17">
        <v>65</v>
      </c>
      <c r="K1066" s="16">
        <f>IF(J1066&gt;1,J1066-H1066-I1066,0)</f>
        <v>38.500628930817605</v>
      </c>
      <c r="L1066" s="15">
        <v>42671</v>
      </c>
      <c r="M1066" s="14"/>
      <c r="N1066" s="29">
        <v>42801</v>
      </c>
      <c r="O1066" s="12">
        <v>42802</v>
      </c>
      <c r="P1066" s="11" t="s">
        <v>5435</v>
      </c>
      <c r="Q1066" s="10"/>
      <c r="R1066" s="10"/>
      <c r="S1066" s="10"/>
      <c r="T1066" s="10"/>
      <c r="U1066" s="9">
        <v>6742218856</v>
      </c>
      <c r="V1066" s="8"/>
      <c r="W1066" s="7">
        <v>388</v>
      </c>
      <c r="X1066" s="4"/>
      <c r="Y1066" s="6">
        <v>65</v>
      </c>
      <c r="Z1066" s="5">
        <f>IF(Y1066&gt;0,Y1066-J1066,".")</f>
        <v>0</v>
      </c>
      <c r="AA1066" s="4">
        <f>IF(J1066=0,H1066,0)</f>
        <v>0</v>
      </c>
      <c r="AB1066" s="4">
        <f>IF(L1066=0,H1066,0)</f>
        <v>0</v>
      </c>
      <c r="AC1066" s="4"/>
      <c r="AD1066" s="3"/>
      <c r="AE1066" s="2" t="str">
        <f ca="1">IF(AND(N1066&gt;1,(N1066+$AE$3+O1066)&lt;$B$3),$B$3-N1066+1111111,".")</f>
        <v>.</v>
      </c>
      <c r="AF1066" s="1" t="str">
        <f>IF(A1066&gt;1,"Y","N")</f>
        <v>Y</v>
      </c>
      <c r="AG1066" s="1" t="str">
        <f>IF(L1066&gt;1,"Y","N")</f>
        <v>Y</v>
      </c>
      <c r="AH1066" s="1" t="str">
        <f>IF(N1066&gt;1,"Y","N")</f>
        <v>Y</v>
      </c>
      <c r="AI1066" s="1" t="str">
        <f>IF(O1066&gt;1,"Y","N")</f>
        <v>Y</v>
      </c>
      <c r="AJ1066" s="1" t="str">
        <f>CONCATENATE(AF1066,AG1066,D1066,AH1066,AI1066)</f>
        <v>YYx160xYY</v>
      </c>
    </row>
    <row r="1067" spans="1:36" s="1" customFormat="1" x14ac:dyDescent="0.25">
      <c r="A1067" s="31">
        <v>42495</v>
      </c>
      <c r="B1067" s="24"/>
      <c r="C1067" s="23" t="s">
        <v>1182</v>
      </c>
      <c r="D1067" s="22" t="s">
        <v>1181</v>
      </c>
      <c r="E1067" s="21">
        <v>0.9</v>
      </c>
      <c r="G1067" s="20"/>
      <c r="H1067" s="19">
        <f>E1067/0.04188</f>
        <v>21.48997134670487</v>
      </c>
      <c r="I1067" s="18">
        <f>J1067/100*4</f>
        <v>2.6</v>
      </c>
      <c r="J1067" s="17">
        <v>65</v>
      </c>
      <c r="K1067" s="16">
        <f>IF(J1067&gt;1,J1067-H1067-I1067,0)</f>
        <v>40.910028653295129</v>
      </c>
      <c r="L1067" s="15">
        <v>42511</v>
      </c>
      <c r="M1067" s="14"/>
      <c r="N1067" s="29">
        <v>42804</v>
      </c>
      <c r="O1067" s="12">
        <v>42806</v>
      </c>
      <c r="P1067" s="11" t="s">
        <v>5375</v>
      </c>
      <c r="Q1067" s="10"/>
      <c r="R1067" s="10"/>
      <c r="S1067" s="10"/>
      <c r="T1067" s="10"/>
      <c r="U1067" s="9">
        <v>6742495918</v>
      </c>
      <c r="V1067" s="8"/>
      <c r="W1067" s="7">
        <v>397</v>
      </c>
      <c r="X1067" s="4"/>
      <c r="Y1067" s="6">
        <v>65</v>
      </c>
      <c r="Z1067" s="5">
        <f>IF(Y1067&gt;0,Y1067-J1067,".")</f>
        <v>0</v>
      </c>
      <c r="AA1067" s="4">
        <f>IF(J1067=0,H1067,0)</f>
        <v>0</v>
      </c>
      <c r="AB1067" s="4">
        <f>IF(L1067=0,H1067,0)</f>
        <v>0</v>
      </c>
      <c r="AC1067" s="4"/>
      <c r="AD1067" s="3"/>
      <c r="AE1067" s="2" t="str">
        <f ca="1">IF(AND(N1067&gt;1,(N1067+$AE$3+O1067)&lt;$B$3),$B$3-N1067+1111111,".")</f>
        <v>.</v>
      </c>
      <c r="AF1067" s="1" t="str">
        <f>IF(A1067&gt;1,"Y","N")</f>
        <v>Y</v>
      </c>
      <c r="AG1067" s="1" t="str">
        <f>IF(L1067&gt;1,"Y","N")</f>
        <v>Y</v>
      </c>
      <c r="AH1067" s="1" t="str">
        <f>IF(N1067&gt;1,"Y","N")</f>
        <v>Y</v>
      </c>
      <c r="AI1067" s="1" t="str">
        <f>IF(O1067&gt;1,"Y","N")</f>
        <v>Y</v>
      </c>
      <c r="AJ1067" s="1" t="str">
        <f>CONCATENATE(AF1067,AG1067,D1067,AH1067,AI1067)</f>
        <v>YYx271xYY</v>
      </c>
    </row>
    <row r="1068" spans="1:36" s="1" customFormat="1" x14ac:dyDescent="0.25">
      <c r="A1068" s="31">
        <v>42786</v>
      </c>
      <c r="B1068" s="24"/>
      <c r="C1068" s="23" t="s">
        <v>1722</v>
      </c>
      <c r="D1068" s="22" t="s">
        <v>1721</v>
      </c>
      <c r="E1068" s="21">
        <v>0.28000000000000003</v>
      </c>
      <c r="G1068" s="20"/>
      <c r="H1068" s="19">
        <f>E1068/0.03844</f>
        <v>7.2840790842872014</v>
      </c>
      <c r="I1068" s="18">
        <f>J1068/100*4</f>
        <v>1.88</v>
      </c>
      <c r="J1068" s="17">
        <v>47</v>
      </c>
      <c r="K1068" s="16">
        <f>IF(J1068&gt;1,J1068-H1068-I1068,0)</f>
        <v>37.835920915712798</v>
      </c>
      <c r="L1068" s="15">
        <v>42801</v>
      </c>
      <c r="M1068" s="14"/>
      <c r="N1068" s="29">
        <v>42813</v>
      </c>
      <c r="O1068" s="12">
        <v>42813</v>
      </c>
      <c r="P1068" s="11" t="s">
        <v>5113</v>
      </c>
      <c r="Q1068" s="10" t="s">
        <v>5117</v>
      </c>
      <c r="R1068" s="10" t="s">
        <v>5116</v>
      </c>
      <c r="S1068" s="10" t="s">
        <v>5115</v>
      </c>
      <c r="T1068" s="10" t="s">
        <v>5114</v>
      </c>
      <c r="U1068" s="9">
        <v>6751542382</v>
      </c>
      <c r="V1068" s="8"/>
      <c r="W1068" s="7">
        <v>453</v>
      </c>
      <c r="X1068" s="4"/>
      <c r="Y1068" s="6">
        <v>65</v>
      </c>
      <c r="Z1068" s="5">
        <f>IF(Y1068&gt;0,Y1068-J1068,".")</f>
        <v>18</v>
      </c>
      <c r="AA1068" s="4">
        <f>IF(J1068=0,H1068,0)</f>
        <v>0</v>
      </c>
      <c r="AB1068" s="4">
        <f>IF(L1068=0,H1068,0)</f>
        <v>0</v>
      </c>
      <c r="AC1068" s="4"/>
      <c r="AD1068" s="3"/>
      <c r="AE1068" s="2" t="str">
        <f ca="1">IF(AND(N1068&gt;1,(N1068+$AE$3+O1068)&lt;$B$3),$B$3-N1068+1111111,".")</f>
        <v>.</v>
      </c>
      <c r="AF1068" s="1" t="str">
        <f>IF(A1068&gt;1,"Y","N")</f>
        <v>Y</v>
      </c>
      <c r="AG1068" s="1" t="str">
        <f>IF(L1068&gt;1,"Y","N")</f>
        <v>Y</v>
      </c>
      <c r="AH1068" s="1" t="str">
        <f>IF(N1068&gt;1,"Y","N")</f>
        <v>Y</v>
      </c>
      <c r="AI1068" s="1" t="str">
        <f>IF(O1068&gt;1,"Y","N")</f>
        <v>Y</v>
      </c>
      <c r="AJ1068" s="1" t="str">
        <f>CONCATENATE(AF1068,AG1068,D1068,AH1068,AI1068)</f>
        <v>YYx9xYY</v>
      </c>
    </row>
    <row r="1069" spans="1:36" s="1" customFormat="1" x14ac:dyDescent="0.25">
      <c r="A1069" s="31">
        <v>42375</v>
      </c>
      <c r="B1069" s="24"/>
      <c r="C1069" s="23" t="s">
        <v>1032</v>
      </c>
      <c r="D1069" s="22" t="s">
        <v>1031</v>
      </c>
      <c r="E1069" s="21">
        <v>0.63</v>
      </c>
      <c r="G1069" s="20"/>
      <c r="H1069" s="19">
        <f>E1069/0.040263</f>
        <v>15.647120184785038</v>
      </c>
      <c r="I1069" s="32">
        <f>J1069/100*4</f>
        <v>1.92</v>
      </c>
      <c r="J1069" s="17">
        <v>48</v>
      </c>
      <c r="K1069" s="16">
        <f>IF(J1069&gt;1,J1069-H1069-I1069,0)</f>
        <v>30.43287981521496</v>
      </c>
      <c r="L1069" s="15">
        <v>42397</v>
      </c>
      <c r="M1069" s="14"/>
      <c r="N1069" s="29">
        <v>42820</v>
      </c>
      <c r="O1069" s="12">
        <v>42822</v>
      </c>
      <c r="P1069" s="11" t="s">
        <v>4967</v>
      </c>
      <c r="Q1069" s="10" t="s">
        <v>4966</v>
      </c>
      <c r="R1069" s="10" t="s">
        <v>4965</v>
      </c>
      <c r="S1069" s="10" t="s">
        <v>4964</v>
      </c>
      <c r="T1069" s="10"/>
      <c r="U1069" s="9">
        <v>6760679008</v>
      </c>
      <c r="V1069" s="8"/>
      <c r="W1069" s="7">
        <v>494</v>
      </c>
      <c r="X1069" s="4"/>
      <c r="Y1069" s="6">
        <v>65</v>
      </c>
      <c r="Z1069" s="5">
        <f>IF(Y1069&gt;0,Y1069-J1069,".")</f>
        <v>17</v>
      </c>
      <c r="AA1069" s="4">
        <f>IF(J1069=0,H1069,0)</f>
        <v>0</v>
      </c>
      <c r="AB1069" s="4">
        <f>IF(L1069=0,H1069,0)</f>
        <v>0</v>
      </c>
      <c r="AC1069" s="4"/>
      <c r="AD1069" s="3"/>
      <c r="AE1069" s="2" t="str">
        <f ca="1">IF(AND(N1069&gt;1,(N1069+$AE$3+O1069)&lt;$B$3),$B$3-N1069+1111111,".")</f>
        <v>.</v>
      </c>
      <c r="AF1069" s="1" t="str">
        <f>IF(A1069&gt;1,"Y","N")</f>
        <v>Y</v>
      </c>
      <c r="AG1069" s="1" t="str">
        <f>IF(L1069&gt;1,"Y","N")</f>
        <v>Y</v>
      </c>
      <c r="AH1069" s="1" t="str">
        <f>IF(N1069&gt;1,"Y","N")</f>
        <v>Y</v>
      </c>
      <c r="AI1069" s="1" t="str">
        <f>IF(O1069&gt;1,"Y","N")</f>
        <v>Y</v>
      </c>
      <c r="AJ1069" s="1" t="str">
        <f>CONCATENATE(AF1069,AG1069,D1069,AH1069,AI1069)</f>
        <v>YYx222xYY</v>
      </c>
    </row>
    <row r="1070" spans="1:36" s="1" customFormat="1" x14ac:dyDescent="0.25">
      <c r="A1070" s="31">
        <v>42756</v>
      </c>
      <c r="B1070" s="24"/>
      <c r="C1070" s="23" t="s">
        <v>536</v>
      </c>
      <c r="D1070" s="22" t="s">
        <v>535</v>
      </c>
      <c r="E1070" s="21">
        <v>1.1100000000000001</v>
      </c>
      <c r="G1070" s="20"/>
      <c r="H1070" s="19">
        <f>E1070/0.0395</f>
        <v>28.101265822784811</v>
      </c>
      <c r="I1070" s="18">
        <f>J1070/100*4</f>
        <v>2.6</v>
      </c>
      <c r="J1070" s="17">
        <v>65</v>
      </c>
      <c r="K1070" s="16">
        <f>IF(J1070&gt;1,J1070-H1070-I1070,0)</f>
        <v>34.298734177215188</v>
      </c>
      <c r="L1070" s="15">
        <v>42762</v>
      </c>
      <c r="M1070" s="14"/>
      <c r="N1070" s="29">
        <v>42820</v>
      </c>
      <c r="O1070" s="12">
        <v>42822</v>
      </c>
      <c r="P1070" s="11" t="s">
        <v>4962</v>
      </c>
      <c r="Q1070" s="10"/>
      <c r="R1070" s="10"/>
      <c r="S1070" s="10"/>
      <c r="T1070" s="10"/>
      <c r="U1070" s="9">
        <v>6763293530</v>
      </c>
      <c r="V1070" s="8"/>
      <c r="W1070" s="7">
        <v>493</v>
      </c>
      <c r="X1070" s="4"/>
      <c r="Y1070" s="6">
        <v>65</v>
      </c>
      <c r="Z1070" s="5">
        <f>IF(Y1070&gt;0,Y1070-J1070,".")</f>
        <v>0</v>
      </c>
      <c r="AA1070" s="4">
        <f>IF(J1070=0,H1070,0)</f>
        <v>0</v>
      </c>
      <c r="AB1070" s="4">
        <f>IF(L1070=0,H1070,0)</f>
        <v>0</v>
      </c>
      <c r="AC1070" s="4"/>
      <c r="AD1070" s="3"/>
      <c r="AE1070" s="2" t="str">
        <f ca="1">IF(AND(N1070&gt;1,(N1070+$AE$3+O1070)&lt;$B$3),$B$3-N1070+1111111,".")</f>
        <v>.</v>
      </c>
      <c r="AF1070" s="1" t="str">
        <f>IF(A1070&gt;1,"Y","N")</f>
        <v>Y</v>
      </c>
      <c r="AG1070" s="1" t="str">
        <f>IF(L1070&gt;1,"Y","N")</f>
        <v>Y</v>
      </c>
      <c r="AH1070" s="1" t="str">
        <f>IF(N1070&gt;1,"Y","N")</f>
        <v>Y</v>
      </c>
      <c r="AI1070" s="1" t="str">
        <f>IF(O1070&gt;1,"Y","N")</f>
        <v>Y</v>
      </c>
      <c r="AJ1070" s="1" t="str">
        <f>CONCATENATE(AF1070,AG1070,D1070,AH1070,AI1070)</f>
        <v>YYx33xYY</v>
      </c>
    </row>
    <row r="1071" spans="1:36" s="1" customFormat="1" x14ac:dyDescent="0.25">
      <c r="A1071" s="31">
        <v>42776</v>
      </c>
      <c r="B1071" t="s">
        <v>4685</v>
      </c>
      <c r="C1071" s="23" t="s">
        <v>2890</v>
      </c>
      <c r="D1071" s="22" t="s">
        <v>349</v>
      </c>
      <c r="E1071" s="21">
        <v>1.1499999999999999</v>
      </c>
      <c r="G1071" s="20"/>
      <c r="H1071" s="19">
        <f>E1071/0.03851</f>
        <v>29.86237340950402</v>
      </c>
      <c r="I1071" s="18">
        <f>J1071/100*4</f>
        <v>2.6</v>
      </c>
      <c r="J1071" s="17">
        <v>65</v>
      </c>
      <c r="K1071" s="16">
        <f>IF(J1071&gt;1,J1071-H1071-I1071,0)</f>
        <v>32.537626590495982</v>
      </c>
      <c r="L1071" s="15">
        <v>42805</v>
      </c>
      <c r="M1071" s="14"/>
      <c r="N1071" s="29">
        <v>42833</v>
      </c>
      <c r="O1071" s="12">
        <v>42842</v>
      </c>
      <c r="P1071" s="11" t="s">
        <v>4684</v>
      </c>
      <c r="Q1071" s="10" t="s">
        <v>4683</v>
      </c>
      <c r="R1071" s="10" t="s">
        <v>4682</v>
      </c>
      <c r="S1071" s="10" t="s">
        <v>4681</v>
      </c>
      <c r="T1071" s="10"/>
      <c r="U1071" s="9">
        <v>6780064974</v>
      </c>
      <c r="V1071" s="8"/>
      <c r="W1071" s="7">
        <v>597</v>
      </c>
      <c r="X1071" s="4"/>
      <c r="Y1071" s="6">
        <v>65</v>
      </c>
      <c r="Z1071" s="5">
        <f>IF(Y1071&gt;0,Y1071-J1071,".")</f>
        <v>0</v>
      </c>
      <c r="AA1071" s="4">
        <f>IF(J1071=0,H1071,0)</f>
        <v>0</v>
      </c>
      <c r="AB1071" s="4">
        <f>IF(L1071=0,H1071,0)</f>
        <v>0</v>
      </c>
      <c r="AC1071" s="4"/>
      <c r="AD1071" s="3"/>
      <c r="AE1071" s="2" t="str">
        <f ca="1">IF(AND(N1071&gt;1,(N1071+$AE$3+O1071)&lt;$B$3),$B$3-N1071+1111111,".")</f>
        <v>.</v>
      </c>
      <c r="AF1071" s="1" t="str">
        <f>IF(A1071&gt;1,"Y","N")</f>
        <v>Y</v>
      </c>
      <c r="AG1071" s="1" t="str">
        <f>IF(L1071&gt;1,"Y","N")</f>
        <v>Y</v>
      </c>
      <c r="AH1071" s="1" t="str">
        <f>IF(N1071&gt;1,"Y","N")</f>
        <v>Y</v>
      </c>
      <c r="AI1071" s="1" t="str">
        <f>IF(O1071&gt;1,"Y","N")</f>
        <v>Y</v>
      </c>
      <c r="AJ1071" s="1" t="str">
        <f>CONCATENATE(AF1071,AG1071,D1071,AH1071,AI1071)</f>
        <v>YYx503xYY</v>
      </c>
    </row>
    <row r="1072" spans="1:36" s="1" customFormat="1" x14ac:dyDescent="0.25">
      <c r="A1072" s="31">
        <v>42756</v>
      </c>
      <c r="B1072" s="24"/>
      <c r="C1072" s="23" t="s">
        <v>536</v>
      </c>
      <c r="D1072" s="22" t="s">
        <v>535</v>
      </c>
      <c r="E1072" s="21">
        <v>1.1100000000000001</v>
      </c>
      <c r="G1072" s="20"/>
      <c r="H1072" s="19">
        <f>E1072/0.0395</f>
        <v>28.101265822784811</v>
      </c>
      <c r="I1072" s="18">
        <f>J1072/100*4</f>
        <v>2.6</v>
      </c>
      <c r="J1072" s="17">
        <v>65</v>
      </c>
      <c r="K1072" s="16">
        <f>IF(J1072&gt;1,J1072-H1072-I1072,0)</f>
        <v>34.298734177215188</v>
      </c>
      <c r="L1072" s="15">
        <v>42762</v>
      </c>
      <c r="M1072" s="14"/>
      <c r="N1072" s="29">
        <v>42848</v>
      </c>
      <c r="O1072" s="12">
        <v>42848</v>
      </c>
      <c r="P1072" s="11" t="s">
        <v>3258</v>
      </c>
      <c r="Q1072" s="10"/>
      <c r="R1072" s="10"/>
      <c r="S1072" s="10"/>
      <c r="T1072" s="10"/>
      <c r="U1072" s="9">
        <v>6794874624</v>
      </c>
      <c r="V1072" s="8"/>
      <c r="W1072" s="7">
        <v>639</v>
      </c>
      <c r="X1072" s="4"/>
      <c r="Y1072" s="6">
        <v>65</v>
      </c>
      <c r="Z1072" s="5">
        <f>IF(Y1072&gt;0,Y1072-J1072,".")</f>
        <v>0</v>
      </c>
      <c r="AA1072" s="4">
        <f>IF(J1072=0,H1072,0)</f>
        <v>0</v>
      </c>
      <c r="AB1072" s="4">
        <f>IF(L1072=0,H1072,0)</f>
        <v>0</v>
      </c>
      <c r="AC1072" s="4"/>
      <c r="AD1072" s="3"/>
      <c r="AE1072" s="2" t="str">
        <f ca="1">IF(AND(N1072&gt;1,(N1072+$AE$3+O1072)&lt;$B$3),$B$3-N1072+1111111,".")</f>
        <v>.</v>
      </c>
      <c r="AF1072" s="1" t="str">
        <f>IF(A1072&gt;1,"Y","N")</f>
        <v>Y</v>
      </c>
      <c r="AG1072" s="1" t="str">
        <f>IF(L1072&gt;1,"Y","N")</f>
        <v>Y</v>
      </c>
      <c r="AH1072" s="1" t="str">
        <f>IF(N1072&gt;1,"Y","N")</f>
        <v>Y</v>
      </c>
      <c r="AI1072" s="1" t="str">
        <f>IF(O1072&gt;1,"Y","N")</f>
        <v>Y</v>
      </c>
      <c r="AJ1072" s="1" t="str">
        <f>CONCATENATE(AF1072,AG1072,D1072,AH1072,AI1072)</f>
        <v>YYx33xYY</v>
      </c>
    </row>
    <row r="1073" spans="1:36" s="1" customFormat="1" x14ac:dyDescent="0.25">
      <c r="A1073" s="31">
        <v>42431</v>
      </c>
      <c r="B1073" s="24"/>
      <c r="C1073" s="23" t="s">
        <v>2519</v>
      </c>
      <c r="D1073" s="22" t="s">
        <v>2518</v>
      </c>
      <c r="E1073" s="21">
        <v>0.40699999999999997</v>
      </c>
      <c r="G1073" s="20"/>
      <c r="H1073" s="19">
        <f>E1073/0.04011</f>
        <v>10.147095487409622</v>
      </c>
      <c r="I1073" s="32">
        <f>J1073/100*4</f>
        <v>1.92</v>
      </c>
      <c r="J1073" s="17">
        <v>48</v>
      </c>
      <c r="K1073" s="16">
        <f>IF(J1073&gt;1,J1073-H1073-I1073,0)</f>
        <v>35.932904512590376</v>
      </c>
      <c r="L1073" s="15">
        <v>42451</v>
      </c>
      <c r="M1073" s="14"/>
      <c r="N1073" s="29">
        <v>42858</v>
      </c>
      <c r="O1073" s="12">
        <v>42860</v>
      </c>
      <c r="P1073" s="11" t="s">
        <v>4151</v>
      </c>
      <c r="Q1073" s="10" t="s">
        <v>4150</v>
      </c>
      <c r="R1073" s="10" t="s">
        <v>4149</v>
      </c>
      <c r="S1073" s="10" t="s">
        <v>4148</v>
      </c>
      <c r="T1073" s="10"/>
      <c r="U1073" s="9">
        <v>6804895068</v>
      </c>
      <c r="V1073" s="8"/>
      <c r="W1073" s="7">
        <v>687</v>
      </c>
      <c r="X1073" s="4"/>
      <c r="Y1073" s="6">
        <v>65</v>
      </c>
      <c r="Z1073" s="5">
        <f>IF(Y1073&gt;0,Y1073-J1073,".")</f>
        <v>17</v>
      </c>
      <c r="AA1073" s="4">
        <f>IF(J1073=0,H1073,0)</f>
        <v>0</v>
      </c>
      <c r="AB1073" s="4">
        <f>IF(L1073=0,H1073,0)</f>
        <v>0</v>
      </c>
      <c r="AC1073" s="4"/>
      <c r="AD1073" s="3"/>
      <c r="AE1073" s="2" t="str">
        <f ca="1">IF(AND(N1073&gt;1,(N1073+$AE$3+O1073)&lt;$B$3),$B$3-N1073+1111111,".")</f>
        <v>.</v>
      </c>
      <c r="AF1073" s="1" t="str">
        <f>IF(A1073&gt;1,"Y","N")</f>
        <v>Y</v>
      </c>
      <c r="AG1073" s="1" t="str">
        <f>IF(L1073&gt;1,"Y","N")</f>
        <v>Y</v>
      </c>
      <c r="AH1073" s="1" t="str">
        <f>IF(N1073&gt;1,"Y","N")</f>
        <v>Y</v>
      </c>
      <c r="AI1073" s="1" t="str">
        <f>IF(O1073&gt;1,"Y","N")</f>
        <v>Y</v>
      </c>
      <c r="AJ1073" s="1" t="str">
        <f>CONCATENATE(AF1073,AG1073,D1073,AH1073,AI1073)</f>
        <v>YYx166xYY</v>
      </c>
    </row>
    <row r="1074" spans="1:36" s="1" customFormat="1" x14ac:dyDescent="0.25">
      <c r="A1074" s="31">
        <v>42776</v>
      </c>
      <c r="B1074" s="24"/>
      <c r="C1074" s="23" t="s">
        <v>2890</v>
      </c>
      <c r="D1074" s="22" t="s">
        <v>349</v>
      </c>
      <c r="E1074" s="21">
        <v>1.1499999999999999</v>
      </c>
      <c r="G1074" s="20"/>
      <c r="H1074" s="19">
        <f>E1074/0.03851</f>
        <v>29.86237340950402</v>
      </c>
      <c r="I1074" s="18">
        <f>J1074/100*4</f>
        <v>2.6</v>
      </c>
      <c r="J1074" s="17">
        <v>65</v>
      </c>
      <c r="K1074" s="16">
        <f>IF(J1074&gt;1,J1074-H1074-I1074,0)</f>
        <v>32.537626590495982</v>
      </c>
      <c r="L1074" s="15">
        <v>42805</v>
      </c>
      <c r="M1074" s="14"/>
      <c r="N1074" s="29">
        <v>42859</v>
      </c>
      <c r="O1074" s="12">
        <v>42860</v>
      </c>
      <c r="P1074" s="11" t="s">
        <v>4133</v>
      </c>
      <c r="Q1074" s="10"/>
      <c r="R1074" s="10"/>
      <c r="S1074" s="10"/>
      <c r="T1074" s="10"/>
      <c r="U1074" s="9" t="s">
        <v>4132</v>
      </c>
      <c r="V1074" s="8"/>
      <c r="W1074" s="7">
        <v>685</v>
      </c>
      <c r="X1074" s="4"/>
      <c r="Y1074" s="6">
        <v>65</v>
      </c>
      <c r="Z1074" s="5">
        <f>IF(Y1074&gt;0,Y1074-J1074,".")</f>
        <v>0</v>
      </c>
      <c r="AA1074" s="4">
        <f>IF(J1074=0,H1074,0)</f>
        <v>0</v>
      </c>
      <c r="AB1074" s="4">
        <f>IF(L1074=0,H1074,0)</f>
        <v>0</v>
      </c>
      <c r="AC1074" s="4"/>
      <c r="AD1074" s="3"/>
      <c r="AE1074" s="2" t="str">
        <f ca="1">IF(AND(N1074&gt;1,(N1074+$AE$3+O1074)&lt;$B$3),$B$3-N1074+1111111,".")</f>
        <v>.</v>
      </c>
      <c r="AF1074" s="1" t="str">
        <f>IF(A1074&gt;1,"Y","N")</f>
        <v>Y</v>
      </c>
      <c r="AG1074" s="1" t="str">
        <f>IF(L1074&gt;1,"Y","N")</f>
        <v>Y</v>
      </c>
      <c r="AH1074" s="1" t="str">
        <f>IF(N1074&gt;1,"Y","N")</f>
        <v>Y</v>
      </c>
      <c r="AI1074" s="1" t="str">
        <f>IF(O1074&gt;1,"Y","N")</f>
        <v>Y</v>
      </c>
      <c r="AJ1074" s="1" t="str">
        <f>CONCATENATE(AF1074,AG1074,D1074,AH1074,AI1074)</f>
        <v>YYx503xYY</v>
      </c>
    </row>
    <row r="1075" spans="1:36" s="1" customFormat="1" x14ac:dyDescent="0.25">
      <c r="A1075" s="28">
        <v>41367</v>
      </c>
      <c r="B1075" s="27" t="s">
        <v>4127</v>
      </c>
      <c r="C1075" s="23" t="s">
        <v>4126</v>
      </c>
      <c r="D1075" s="22" t="s">
        <v>4125</v>
      </c>
      <c r="E1075" s="21">
        <v>1.5</v>
      </c>
      <c r="G1075" s="20"/>
      <c r="H1075" s="19">
        <f>E1075/0.0475693</f>
        <v>31.532942464993177</v>
      </c>
      <c r="I1075" s="18">
        <f>J1075/100*4</f>
        <v>2.6</v>
      </c>
      <c r="J1075" s="17">
        <v>65</v>
      </c>
      <c r="K1075" s="16">
        <f>IF(J1075&gt;1,J1075-H1075-I1075,0)</f>
        <v>30.867057535006822</v>
      </c>
      <c r="L1075" s="15">
        <v>41389</v>
      </c>
      <c r="M1075" s="14"/>
      <c r="N1075" s="29">
        <v>42860</v>
      </c>
      <c r="O1075" s="12">
        <v>42860</v>
      </c>
      <c r="P1075" s="11" t="s">
        <v>4119</v>
      </c>
      <c r="Q1075" s="10"/>
      <c r="R1075" s="10"/>
      <c r="S1075" s="10"/>
      <c r="T1075" s="10"/>
      <c r="U1075" s="9">
        <v>6806782720</v>
      </c>
      <c r="V1075" s="8"/>
      <c r="W1075" s="7">
        <v>686</v>
      </c>
      <c r="X1075" s="4"/>
      <c r="Y1075" s="6">
        <v>65</v>
      </c>
      <c r="Z1075" s="5">
        <f>IF(Y1075&gt;0,Y1075-J1075,".")</f>
        <v>0</v>
      </c>
      <c r="AA1075" s="4">
        <f>IF(J1075=0,H1075,0)</f>
        <v>0</v>
      </c>
      <c r="AB1075" s="4">
        <f>IF(L1075=0,H1075,0)</f>
        <v>0</v>
      </c>
      <c r="AC1075" s="4"/>
      <c r="AD1075" s="3"/>
      <c r="AE1075" s="2" t="str">
        <f ca="1">IF(AND(N1075&gt;1,(N1075+$AE$3+O1075)&lt;$B$3),$B$3-N1075+1111111,".")</f>
        <v>.</v>
      </c>
      <c r="AF1075" s="1" t="str">
        <f>IF(A1075&gt;1,"Y","N")</f>
        <v>Y</v>
      </c>
      <c r="AG1075" s="1" t="str">
        <f>IF(L1075&gt;1,"Y","N")</f>
        <v>Y</v>
      </c>
      <c r="AH1075" s="1" t="str">
        <f>IF(N1075&gt;1,"Y","N")</f>
        <v>Y</v>
      </c>
      <c r="AI1075" s="1" t="str">
        <f>IF(O1075&gt;1,"Y","N")</f>
        <v>Y</v>
      </c>
      <c r="AJ1075" s="1" t="str">
        <f>CONCATENATE(AF1075,AG1075,D1075,AH1075,AI1075)</f>
        <v>YYx126xYY</v>
      </c>
    </row>
    <row r="1076" spans="1:36" s="1" customFormat="1" x14ac:dyDescent="0.25">
      <c r="A1076" s="31">
        <v>42431</v>
      </c>
      <c r="B1076" s="24"/>
      <c r="C1076" s="23" t="s">
        <v>2519</v>
      </c>
      <c r="D1076" s="22" t="s">
        <v>2518</v>
      </c>
      <c r="E1076" s="21">
        <v>0.40699999999999997</v>
      </c>
      <c r="G1076" s="20"/>
      <c r="H1076" s="19">
        <f>E1076/0.04011</f>
        <v>10.147095487409622</v>
      </c>
      <c r="I1076" s="32">
        <f>J1076/100*4</f>
        <v>1.92</v>
      </c>
      <c r="J1076" s="17">
        <v>48</v>
      </c>
      <c r="K1076" s="16">
        <f>IF(J1076&gt;1,J1076-H1076-I1076,0)</f>
        <v>35.932904512590376</v>
      </c>
      <c r="L1076" s="15">
        <v>42451</v>
      </c>
      <c r="M1076" s="14"/>
      <c r="N1076" s="29">
        <v>42899</v>
      </c>
      <c r="O1076" s="12">
        <v>42899</v>
      </c>
      <c r="P1076" s="11" t="s">
        <v>3442</v>
      </c>
      <c r="Q1076" s="10" t="s">
        <v>3441</v>
      </c>
      <c r="R1076" s="10" t="s">
        <v>3440</v>
      </c>
      <c r="S1076" s="10" t="s">
        <v>3439</v>
      </c>
      <c r="T1076" s="10"/>
      <c r="U1076" s="9" t="s">
        <v>3438</v>
      </c>
      <c r="V1076" s="8"/>
      <c r="W1076" s="7">
        <v>834</v>
      </c>
      <c r="X1076" s="4"/>
      <c r="Y1076" s="6">
        <v>65</v>
      </c>
      <c r="Z1076" s="5">
        <f>IF(Y1076&gt;0,Y1076-J1076,".")</f>
        <v>17</v>
      </c>
      <c r="AA1076" s="4">
        <f>IF(J1076=0,H1076,0)</f>
        <v>0</v>
      </c>
      <c r="AB1076" s="4">
        <f>IF(L1076=0,H1076,0)</f>
        <v>0</v>
      </c>
      <c r="AC1076" s="4"/>
      <c r="AD1076" s="3"/>
      <c r="AE1076" s="2" t="str">
        <f ca="1">IF(AND(N1076&gt;1,(N1076+$AE$3+O1076)&lt;$B$3),$B$3-N1076+1111111,".")</f>
        <v>.</v>
      </c>
      <c r="AF1076" s="1" t="str">
        <f>IF(A1076&gt;1,"Y","N")</f>
        <v>Y</v>
      </c>
      <c r="AG1076" s="1" t="str">
        <f>IF(L1076&gt;1,"Y","N")</f>
        <v>Y</v>
      </c>
      <c r="AH1076" s="1" t="str">
        <f>IF(N1076&gt;1,"Y","N")</f>
        <v>Y</v>
      </c>
      <c r="AI1076" s="1" t="str">
        <f>IF(O1076&gt;1,"Y","N")</f>
        <v>Y</v>
      </c>
      <c r="AJ1076" s="1" t="str">
        <f>CONCATENATE(AF1076,AG1076,D1076,AH1076,AI1076)</f>
        <v>YYx166xYY</v>
      </c>
    </row>
    <row r="1077" spans="1:36" s="1" customFormat="1" x14ac:dyDescent="0.25">
      <c r="A1077" s="31">
        <v>42776</v>
      </c>
      <c r="B1077" s="24"/>
      <c r="C1077" s="23" t="s">
        <v>2890</v>
      </c>
      <c r="D1077" s="22" t="s">
        <v>349</v>
      </c>
      <c r="E1077" s="21">
        <v>1.1499999999999999</v>
      </c>
      <c r="G1077" s="20"/>
      <c r="H1077" s="19">
        <f>E1077/0.03851</f>
        <v>29.86237340950402</v>
      </c>
      <c r="I1077" s="18">
        <f>J1077/100*4</f>
        <v>2.6</v>
      </c>
      <c r="J1077" s="17">
        <v>65</v>
      </c>
      <c r="K1077" s="16">
        <f>IF(J1077&gt;1,J1077-H1077-I1077,0)</f>
        <v>32.537626590495982</v>
      </c>
      <c r="L1077" s="15">
        <v>42805</v>
      </c>
      <c r="M1077" s="14"/>
      <c r="N1077" s="29">
        <v>42928</v>
      </c>
      <c r="O1077" s="12">
        <v>42929</v>
      </c>
      <c r="P1077" s="11" t="s">
        <v>2889</v>
      </c>
      <c r="Q1077" s="10" t="s">
        <v>2893</v>
      </c>
      <c r="R1077" s="10" t="s">
        <v>2892</v>
      </c>
      <c r="S1077" s="10" t="s">
        <v>2891</v>
      </c>
      <c r="T1077" s="10"/>
      <c r="U1077" s="9">
        <v>6884868861</v>
      </c>
      <c r="V1077" s="8"/>
      <c r="W1077" s="7">
        <v>948</v>
      </c>
      <c r="X1077" s="4"/>
      <c r="Y1077" s="6">
        <v>65</v>
      </c>
      <c r="Z1077" s="5">
        <f>IF(Y1077&gt;0,Y1077-J1077,".")</f>
        <v>0</v>
      </c>
      <c r="AA1077" s="4">
        <f>IF(J1077=0,H1077,0)</f>
        <v>0</v>
      </c>
      <c r="AB1077" s="4">
        <f>IF(L1077=0,H1077,0)</f>
        <v>0</v>
      </c>
      <c r="AC1077" s="4"/>
      <c r="AD1077" s="3"/>
      <c r="AE1077" s="2" t="str">
        <f ca="1">IF(AND(N1077&gt;1,(N1077+$AE$3+O1077)&lt;$B$3),$B$3-N1077+1111111,".")</f>
        <v>.</v>
      </c>
      <c r="AF1077" s="1" t="str">
        <f>IF(A1077&gt;1,"Y","N")</f>
        <v>Y</v>
      </c>
      <c r="AG1077" s="1" t="str">
        <f>IF(L1077&gt;1,"Y","N")</f>
        <v>Y</v>
      </c>
      <c r="AH1077" s="1" t="str">
        <f>IF(N1077&gt;1,"Y","N")</f>
        <v>Y</v>
      </c>
      <c r="AI1077" s="1" t="str">
        <f>IF(O1077&gt;1,"Y","N")</f>
        <v>Y</v>
      </c>
      <c r="AJ1077" s="1" t="str">
        <f>CONCATENATE(AF1077,AG1077,D1077,AH1077,AI1077)</f>
        <v>YYx503xYY</v>
      </c>
    </row>
    <row r="1078" spans="1:36" s="1" customFormat="1" x14ac:dyDescent="0.25">
      <c r="A1078" s="31">
        <v>42750</v>
      </c>
      <c r="B1078" s="24" t="s">
        <v>2851</v>
      </c>
      <c r="C1078" s="23" t="s">
        <v>13</v>
      </c>
      <c r="D1078" s="22" t="s">
        <v>12</v>
      </c>
      <c r="E1078" s="21">
        <v>0.86</v>
      </c>
      <c r="G1078" s="20"/>
      <c r="H1078" s="19">
        <f>E1078/0.03821</f>
        <v>22.507197068830148</v>
      </c>
      <c r="I1078" s="18">
        <f>J1078/100*4</f>
        <v>2.6</v>
      </c>
      <c r="J1078" s="17">
        <v>65</v>
      </c>
      <c r="K1078" s="16">
        <f>IF(J1078&gt;1,J1078-H1078-I1078,0)</f>
        <v>39.892802931169847</v>
      </c>
      <c r="L1078" s="15">
        <v>42777</v>
      </c>
      <c r="M1078" s="14"/>
      <c r="N1078" s="29">
        <v>42932</v>
      </c>
      <c r="O1078" s="12">
        <v>42932</v>
      </c>
      <c r="P1078" s="11" t="s">
        <v>2850</v>
      </c>
      <c r="Q1078" s="10"/>
      <c r="R1078" s="10"/>
      <c r="S1078" s="10"/>
      <c r="T1078" s="10"/>
      <c r="U1078" s="9"/>
      <c r="V1078" s="8"/>
      <c r="W1078" s="7">
        <v>954</v>
      </c>
      <c r="X1078" s="4"/>
      <c r="Y1078" s="6">
        <v>65</v>
      </c>
      <c r="Z1078" s="5">
        <f>IF(Y1078&gt;0,Y1078-J1078,".")</f>
        <v>0</v>
      </c>
      <c r="AA1078" s="4">
        <f>IF(J1078=0,H1078,0)</f>
        <v>0</v>
      </c>
      <c r="AB1078" s="4">
        <f>IF(L1078=0,H1078,0)</f>
        <v>0</v>
      </c>
      <c r="AC1078" s="4"/>
      <c r="AD1078" s="3"/>
      <c r="AE1078" s="2" t="str">
        <f ca="1">IF(AND(N1078&gt;1,(N1078+$AE$3+O1078)&lt;$B$3),$B$3-N1078+1111111,".")</f>
        <v>.</v>
      </c>
      <c r="AF1078" s="1" t="str">
        <f>IF(A1078&gt;1,"Y","N")</f>
        <v>Y</v>
      </c>
      <c r="AG1078" s="1" t="str">
        <f>IF(L1078&gt;1,"Y","N")</f>
        <v>Y</v>
      </c>
      <c r="AH1078" s="1" t="str">
        <f>IF(N1078&gt;1,"Y","N")</f>
        <v>Y</v>
      </c>
      <c r="AI1078" s="1" t="str">
        <f>IF(O1078&gt;1,"Y","N")</f>
        <v>Y</v>
      </c>
      <c r="AJ1078" s="1" t="str">
        <f>CONCATENATE(AF1078,AG1078,D1078,AH1078,AI1078)</f>
        <v>YYx258xYY</v>
      </c>
    </row>
    <row r="1079" spans="1:36" s="1" customFormat="1" x14ac:dyDescent="0.25">
      <c r="A1079" s="31">
        <v>42786</v>
      </c>
      <c r="B1079" s="24"/>
      <c r="C1079" s="23" t="s">
        <v>1722</v>
      </c>
      <c r="D1079" s="22" t="s">
        <v>1721</v>
      </c>
      <c r="E1079" s="21">
        <v>0.28000000000000003</v>
      </c>
      <c r="G1079" s="20"/>
      <c r="H1079" s="19">
        <f>E1079/0.03844</f>
        <v>7.2840790842872014</v>
      </c>
      <c r="I1079" s="18">
        <f>J1079/100*4</f>
        <v>1.88</v>
      </c>
      <c r="J1079" s="17">
        <v>47</v>
      </c>
      <c r="K1079" s="16">
        <f>IF(J1079&gt;1,J1079-H1079-I1079,0)</f>
        <v>37.835920915712798</v>
      </c>
      <c r="L1079" s="15">
        <v>42801</v>
      </c>
      <c r="M1079" s="14"/>
      <c r="N1079" s="29">
        <v>42936</v>
      </c>
      <c r="O1079" s="12">
        <v>42939</v>
      </c>
      <c r="P1079" s="11" t="s">
        <v>2768</v>
      </c>
      <c r="Q1079" s="10" t="s">
        <v>2770</v>
      </c>
      <c r="R1079" s="10" t="s">
        <v>2769</v>
      </c>
      <c r="S1079" s="10" t="s">
        <v>1781</v>
      </c>
      <c r="T1079" s="10"/>
      <c r="U1079" s="9">
        <v>6897250143</v>
      </c>
      <c r="V1079" s="8"/>
      <c r="W1079" s="7">
        <v>975</v>
      </c>
      <c r="X1079" s="4"/>
      <c r="Y1079" s="6">
        <v>65</v>
      </c>
      <c r="Z1079" s="5">
        <f>IF(Y1079&gt;0,Y1079-J1079,".")</f>
        <v>18</v>
      </c>
      <c r="AA1079" s="4">
        <f>IF(J1079=0,H1079,0)</f>
        <v>0</v>
      </c>
      <c r="AB1079" s="4">
        <f>IF(L1079=0,H1079,0)</f>
        <v>0</v>
      </c>
      <c r="AC1079" s="4"/>
      <c r="AD1079" s="3"/>
      <c r="AE1079" s="2" t="str">
        <f ca="1">IF(AND(N1079&gt;1,(N1079+$AE$3+O1079)&lt;$B$3),$B$3-N1079+1111111,".")</f>
        <v>.</v>
      </c>
      <c r="AF1079" s="1" t="str">
        <f>IF(A1079&gt;1,"Y","N")</f>
        <v>Y</v>
      </c>
      <c r="AG1079" s="1" t="str">
        <f>IF(L1079&gt;1,"Y","N")</f>
        <v>Y</v>
      </c>
      <c r="AH1079" s="1" t="str">
        <f>IF(N1079&gt;1,"Y","N")</f>
        <v>Y</v>
      </c>
      <c r="AI1079" s="1" t="str">
        <f>IF(O1079&gt;1,"Y","N")</f>
        <v>Y</v>
      </c>
      <c r="AJ1079" s="1" t="str">
        <f>CONCATENATE(AF1079,AG1079,D1079,AH1079,AI1079)</f>
        <v>YYx9xYY</v>
      </c>
    </row>
    <row r="1080" spans="1:36" s="1" customFormat="1" x14ac:dyDescent="0.25">
      <c r="A1080" s="31">
        <v>42703</v>
      </c>
      <c r="B1080" s="24"/>
      <c r="C1080" s="23" t="s">
        <v>1685</v>
      </c>
      <c r="D1080" s="22" t="s">
        <v>1684</v>
      </c>
      <c r="E1080" s="21">
        <v>0.501</v>
      </c>
      <c r="G1080" s="20"/>
      <c r="H1080" s="19">
        <f>E1080/0.0391</f>
        <v>12.813299232736572</v>
      </c>
      <c r="I1080" s="18">
        <f>J1080/100*4</f>
        <v>1.2</v>
      </c>
      <c r="J1080" s="17">
        <v>30</v>
      </c>
      <c r="K1080" s="16">
        <f>IF(J1080&gt;1,J1080-H1080-I1080,0)</f>
        <v>15.986700767263429</v>
      </c>
      <c r="L1080" s="15">
        <v>42755</v>
      </c>
      <c r="M1080" s="14"/>
      <c r="N1080" s="29">
        <v>42940</v>
      </c>
      <c r="O1080" s="12">
        <v>42941</v>
      </c>
      <c r="P1080" s="11" t="s">
        <v>2713</v>
      </c>
      <c r="Q1080" s="10" t="s">
        <v>2712</v>
      </c>
      <c r="R1080" s="10" t="s">
        <v>2711</v>
      </c>
      <c r="S1080" s="10" t="s">
        <v>2710</v>
      </c>
      <c r="T1080" s="10"/>
      <c r="U1080" s="9">
        <v>6900414845</v>
      </c>
      <c r="V1080" s="8"/>
      <c r="W1080" s="7">
        <v>986</v>
      </c>
      <c r="X1080" s="4"/>
      <c r="Y1080" s="6">
        <v>65</v>
      </c>
      <c r="Z1080" s="5">
        <f>IF(Y1080&gt;0,Y1080-J1080,".")</f>
        <v>35</v>
      </c>
      <c r="AA1080" s="4">
        <f>IF(J1080=0,H1080,0)</f>
        <v>0</v>
      </c>
      <c r="AB1080" s="4">
        <f>IF(L1080=0,H1080,0)</f>
        <v>0</v>
      </c>
      <c r="AC1080" s="4"/>
      <c r="AD1080" s="3"/>
      <c r="AE1080" s="2" t="str">
        <f ca="1">IF(AND(N1080&gt;1,(N1080+$AE$3+O1080)&lt;$B$3),$B$3-N1080+1111111,".")</f>
        <v>.</v>
      </c>
      <c r="AF1080" s="1" t="str">
        <f>IF(A1080&gt;1,"Y","N")</f>
        <v>Y</v>
      </c>
      <c r="AG1080" s="1" t="str">
        <f>IF(L1080&gt;1,"Y","N")</f>
        <v>Y</v>
      </c>
      <c r="AH1080" s="1" t="str">
        <f>IF(N1080&gt;1,"Y","N")</f>
        <v>Y</v>
      </c>
      <c r="AI1080" s="1" t="str">
        <f>IF(O1080&gt;1,"Y","N")</f>
        <v>Y</v>
      </c>
      <c r="AJ1080" s="1" t="str">
        <f>CONCATENATE(AF1080,AG1080,D1080,AH1080,AI1080)</f>
        <v>YYx155xYY</v>
      </c>
    </row>
    <row r="1081" spans="1:36" s="1" customFormat="1" x14ac:dyDescent="0.25">
      <c r="A1081" s="31">
        <v>42903</v>
      </c>
      <c r="B1081" s="24" t="s">
        <v>2520</v>
      </c>
      <c r="C1081" s="23" t="s">
        <v>2519</v>
      </c>
      <c r="D1081" s="22" t="s">
        <v>2518</v>
      </c>
      <c r="E1081" s="21">
        <v>0.56999999999999995</v>
      </c>
      <c r="G1081" s="20"/>
      <c r="H1081" s="19">
        <f>E1081/0.0418425</f>
        <v>13.622512995160422</v>
      </c>
      <c r="I1081" s="18">
        <f>J1081/100*4</f>
        <v>1.92</v>
      </c>
      <c r="J1081" s="17">
        <v>48</v>
      </c>
      <c r="K1081" s="16">
        <f>IF(J1081&gt;1,J1081-H1081-I1081,0)</f>
        <v>32.457487004839578</v>
      </c>
      <c r="L1081" s="15">
        <v>42939</v>
      </c>
      <c r="M1081" s="14"/>
      <c r="N1081" s="29">
        <v>42958</v>
      </c>
      <c r="O1081" s="12">
        <v>42961</v>
      </c>
      <c r="P1081" s="11" t="s">
        <v>2517</v>
      </c>
      <c r="Q1081" s="10" t="s">
        <v>2516</v>
      </c>
      <c r="R1081" s="10" t="s">
        <v>2515</v>
      </c>
      <c r="S1081" s="10" t="s">
        <v>2514</v>
      </c>
      <c r="T1081" s="10"/>
      <c r="U1081" s="9">
        <v>6910821278</v>
      </c>
      <c r="V1081" s="8"/>
      <c r="W1081" s="7">
        <v>1034</v>
      </c>
      <c r="X1081" s="4"/>
      <c r="Y1081" s="6">
        <v>65</v>
      </c>
      <c r="Z1081" s="5">
        <f>IF(Y1081&gt;0,Y1081-J1081,".")</f>
        <v>17</v>
      </c>
      <c r="AA1081" s="4">
        <f>IF(J1081=0,H1081,0)</f>
        <v>0</v>
      </c>
      <c r="AB1081" s="4">
        <f>IF(L1081=0,H1081,0)</f>
        <v>0</v>
      </c>
      <c r="AC1081" s="4"/>
      <c r="AD1081" s="3"/>
      <c r="AE1081" s="2" t="str">
        <f ca="1">IF(AND(N1081&gt;1,(N1081+$AE$3+O1081)&lt;$B$3),$B$3-N1081+1111111,".")</f>
        <v>.</v>
      </c>
      <c r="AF1081" s="1" t="str">
        <f>IF(A1081&gt;1,"Y","N")</f>
        <v>Y</v>
      </c>
      <c r="AG1081" s="1" t="str">
        <f>IF(L1081&gt;1,"Y","N")</f>
        <v>Y</v>
      </c>
      <c r="AH1081" s="1" t="str">
        <f>IF(N1081&gt;1,"Y","N")</f>
        <v>Y</v>
      </c>
      <c r="AI1081" s="1" t="str">
        <f>IF(O1081&gt;1,"Y","N")</f>
        <v>Y</v>
      </c>
      <c r="AJ1081" s="1" t="str">
        <f>CONCATENATE(AF1081,AG1081,D1081,AH1081,AI1081)</f>
        <v>YYx166xYY</v>
      </c>
    </row>
    <row r="1082" spans="1:36" s="1" customFormat="1" x14ac:dyDescent="0.25">
      <c r="A1082" s="31">
        <v>42929</v>
      </c>
      <c r="B1082" s="30" t="s">
        <v>522</v>
      </c>
      <c r="C1082" s="23" t="s">
        <v>312</v>
      </c>
      <c r="D1082" s="22" t="s">
        <v>2343</v>
      </c>
      <c r="E1082" s="21">
        <v>0.21</v>
      </c>
      <c r="G1082" s="20"/>
      <c r="H1082" s="19">
        <f>E1082/0.03878</f>
        <v>5.4151624548736459</v>
      </c>
      <c r="I1082" s="18">
        <f>J1082/100*4</f>
        <v>1.88</v>
      </c>
      <c r="J1082" s="17">
        <v>47</v>
      </c>
      <c r="K1082" s="16">
        <f>IF(J1082&gt;1,J1082-H1082-I1082,0)</f>
        <v>39.704837545126352</v>
      </c>
      <c r="L1082" s="15">
        <v>42969</v>
      </c>
      <c r="M1082" s="14"/>
      <c r="N1082" s="29">
        <v>42968</v>
      </c>
      <c r="O1082" s="12">
        <v>42969</v>
      </c>
      <c r="P1082" s="11" t="s">
        <v>2342</v>
      </c>
      <c r="Q1082" s="10" t="s">
        <v>2347</v>
      </c>
      <c r="R1082" s="10" t="s">
        <v>2346</v>
      </c>
      <c r="S1082" s="10" t="s">
        <v>2345</v>
      </c>
      <c r="T1082" s="10"/>
      <c r="U1082" s="9" t="s">
        <v>2344</v>
      </c>
      <c r="V1082" s="8"/>
      <c r="W1082" s="7">
        <v>1066</v>
      </c>
      <c r="X1082" s="4"/>
      <c r="Y1082" s="6">
        <v>65</v>
      </c>
      <c r="Z1082" s="5">
        <f>IF(Y1082&gt;0,Y1082-J1082,".")</f>
        <v>18</v>
      </c>
      <c r="AA1082" s="4">
        <f>IF(J1082=0,H1082,0)</f>
        <v>0</v>
      </c>
      <c r="AB1082" s="4">
        <f>IF(L1082=0,H1082,0)</f>
        <v>0</v>
      </c>
      <c r="AC1082" s="4"/>
      <c r="AD1082" s="3"/>
      <c r="AE1082" s="2" t="str">
        <f ca="1">IF(AND(N1082&gt;1,(N1082+$AE$3+O1082)&lt;$B$3),$B$3-N1082+1111111,".")</f>
        <v>.</v>
      </c>
      <c r="AF1082" s="1" t="str">
        <f>IF(A1082&gt;1,"Y","N")</f>
        <v>Y</v>
      </c>
      <c r="AG1082" s="1" t="str">
        <f>IF(L1082&gt;1,"Y","N")</f>
        <v>Y</v>
      </c>
      <c r="AH1082" s="1" t="str">
        <f>IF(N1082&gt;1,"Y","N")</f>
        <v>Y</v>
      </c>
      <c r="AI1082" s="1" t="str">
        <f>IF(O1082&gt;1,"Y","N")</f>
        <v>Y</v>
      </c>
      <c r="AJ1082" s="1" t="str">
        <f>CONCATENATE(AF1082,AG1082,D1082,AH1082,AI1082)</f>
        <v>YYxtcxYY</v>
      </c>
    </row>
    <row r="1083" spans="1:36" s="1" customFormat="1" x14ac:dyDescent="0.25">
      <c r="A1083" s="31">
        <v>42933</v>
      </c>
      <c r="B1083" s="24"/>
      <c r="C1083" s="23" t="s">
        <v>2175</v>
      </c>
      <c r="D1083" s="22" t="s">
        <v>349</v>
      </c>
      <c r="E1083" s="21">
        <v>1.1499999999999999</v>
      </c>
      <c r="G1083" s="20"/>
      <c r="H1083" s="19">
        <f>E1083/0.04272</f>
        <v>26.919475655430709</v>
      </c>
      <c r="I1083" s="18">
        <f>J1083/100*4</f>
        <v>2.6</v>
      </c>
      <c r="J1083" s="17">
        <v>65</v>
      </c>
      <c r="K1083" s="16">
        <f>IF(J1083&gt;1,J1083-H1083-I1083,0)</f>
        <v>35.480524344569289</v>
      </c>
      <c r="L1083" s="15">
        <v>42955</v>
      </c>
      <c r="M1083" s="14"/>
      <c r="N1083" s="29">
        <v>42983</v>
      </c>
      <c r="O1083" s="12">
        <v>42983</v>
      </c>
      <c r="P1083" s="11" t="s">
        <v>2174</v>
      </c>
      <c r="Q1083" s="10"/>
      <c r="R1083" s="10"/>
      <c r="S1083" s="10"/>
      <c r="T1083" s="10"/>
      <c r="U1083" s="9"/>
      <c r="V1083" s="8"/>
      <c r="W1083" s="7">
        <v>1105</v>
      </c>
      <c r="X1083" s="4"/>
      <c r="Y1083" s="6">
        <v>65</v>
      </c>
      <c r="Z1083" s="5">
        <f>IF(Y1083&gt;0,Y1083-J1083,".")</f>
        <v>0</v>
      </c>
      <c r="AA1083" s="4">
        <f>IF(J1083=0,H1083,0)</f>
        <v>0</v>
      </c>
      <c r="AB1083" s="4">
        <f>IF(L1083=0,H1083,0)</f>
        <v>0</v>
      </c>
      <c r="AC1083" s="4"/>
      <c r="AD1083" s="3"/>
      <c r="AE1083" s="2" t="str">
        <f ca="1">IF(AND(N1083&gt;1,(N1083+$AE$3+O1083)&lt;$B$3),$B$3-N1083+1111111,".")</f>
        <v>.</v>
      </c>
      <c r="AF1083" s="1" t="str">
        <f>IF(A1083&gt;1,"Y","N")</f>
        <v>Y</v>
      </c>
      <c r="AG1083" s="1" t="str">
        <f>IF(L1083&gt;1,"Y","N")</f>
        <v>Y</v>
      </c>
      <c r="AH1083" s="1" t="str">
        <f>IF(N1083&gt;1,"Y","N")</f>
        <v>Y</v>
      </c>
      <c r="AI1083" s="1" t="str">
        <f>IF(O1083&gt;1,"Y","N")</f>
        <v>Y</v>
      </c>
      <c r="AJ1083" s="1" t="str">
        <f>CONCATENATE(AF1083,AG1083,D1083,AH1083,AI1083)</f>
        <v>YYx503xYY</v>
      </c>
    </row>
    <row r="1084" spans="1:36" s="1" customFormat="1" x14ac:dyDescent="0.25">
      <c r="A1084" s="31">
        <v>42375</v>
      </c>
      <c r="B1084" s="24"/>
      <c r="C1084" s="23" t="s">
        <v>1032</v>
      </c>
      <c r="D1084" s="22" t="s">
        <v>1031</v>
      </c>
      <c r="E1084" s="21">
        <v>0.63</v>
      </c>
      <c r="G1084" s="20"/>
      <c r="H1084" s="19">
        <f>E1084/0.040263</f>
        <v>15.647120184785038</v>
      </c>
      <c r="I1084" s="32">
        <f>J1084/100*4</f>
        <v>1.92</v>
      </c>
      <c r="J1084" s="17">
        <v>48</v>
      </c>
      <c r="K1084" s="16">
        <f>IF(J1084&gt;1,J1084-H1084-I1084,0)</f>
        <v>30.43287981521496</v>
      </c>
      <c r="L1084" s="15">
        <v>42397</v>
      </c>
      <c r="M1084" s="14"/>
      <c r="N1084" s="29">
        <v>42996</v>
      </c>
      <c r="O1084" s="12">
        <v>42997</v>
      </c>
      <c r="P1084" s="11" t="s">
        <v>1941</v>
      </c>
      <c r="Q1084" s="10" t="s">
        <v>1940</v>
      </c>
      <c r="R1084" s="10" t="s">
        <v>1939</v>
      </c>
      <c r="S1084" s="10" t="s">
        <v>1938</v>
      </c>
      <c r="T1084" s="10" t="s">
        <v>1937</v>
      </c>
      <c r="U1084" s="9">
        <v>6906474981</v>
      </c>
      <c r="V1084" s="8"/>
      <c r="W1084" s="7">
        <v>1154</v>
      </c>
      <c r="X1084" s="4"/>
      <c r="Y1084" s="6">
        <v>65</v>
      </c>
      <c r="Z1084" s="5">
        <f>IF(Y1084&gt;0,Y1084-J1084,".")</f>
        <v>17</v>
      </c>
      <c r="AA1084" s="4">
        <f>IF(J1084=0,H1084,0)</f>
        <v>0</v>
      </c>
      <c r="AB1084" s="4">
        <f>IF(L1084=0,H1084,0)</f>
        <v>0</v>
      </c>
      <c r="AC1084" s="4"/>
      <c r="AD1084" s="3"/>
      <c r="AE1084" s="2" t="str">
        <f ca="1">IF(AND(N1084&gt;1,(N1084+$AE$3+O1084)&lt;$B$3),$B$3-N1084+1111111,".")</f>
        <v>.</v>
      </c>
      <c r="AF1084" s="1" t="str">
        <f>IF(A1084&gt;1,"Y","N")</f>
        <v>Y</v>
      </c>
      <c r="AG1084" s="1" t="str">
        <f>IF(L1084&gt;1,"Y","N")</f>
        <v>Y</v>
      </c>
      <c r="AH1084" s="1" t="str">
        <f>IF(N1084&gt;1,"Y","N")</f>
        <v>Y</v>
      </c>
      <c r="AI1084" s="1" t="str">
        <f>IF(O1084&gt;1,"Y","N")</f>
        <v>Y</v>
      </c>
      <c r="AJ1084" s="1" t="str">
        <f>CONCATENATE(AF1084,AG1084,D1084,AH1084,AI1084)</f>
        <v>YYx222xYY</v>
      </c>
    </row>
    <row r="1085" spans="1:36" s="1" customFormat="1" x14ac:dyDescent="0.25">
      <c r="A1085" s="31">
        <v>42756</v>
      </c>
      <c r="B1085" s="24"/>
      <c r="C1085" s="23" t="s">
        <v>536</v>
      </c>
      <c r="D1085" s="22" t="s">
        <v>535</v>
      </c>
      <c r="E1085" s="21">
        <v>1.1100000000000001</v>
      </c>
      <c r="G1085" s="20"/>
      <c r="H1085" s="19">
        <f>E1085/0.0395</f>
        <v>28.101265822784811</v>
      </c>
      <c r="I1085" s="18">
        <f>J1085/100*4</f>
        <v>2.6</v>
      </c>
      <c r="J1085" s="17">
        <v>65</v>
      </c>
      <c r="K1085" s="16">
        <f>IF(J1085&gt;1,J1085-H1085-I1085,0)</f>
        <v>34.298734177215188</v>
      </c>
      <c r="L1085" s="15">
        <v>42762</v>
      </c>
      <c r="M1085" s="14"/>
      <c r="N1085" s="29">
        <v>43019</v>
      </c>
      <c r="O1085" s="12">
        <v>43019</v>
      </c>
      <c r="P1085" s="11" t="s">
        <v>1548</v>
      </c>
      <c r="Q1085" s="10"/>
      <c r="R1085" s="10"/>
      <c r="S1085" s="10"/>
      <c r="T1085" s="10"/>
      <c r="U1085" s="9">
        <v>6911264318</v>
      </c>
      <c r="V1085" s="8"/>
      <c r="W1085" s="7">
        <v>1229</v>
      </c>
      <c r="X1085" s="4"/>
      <c r="Y1085" s="6">
        <v>65</v>
      </c>
      <c r="Z1085" s="5">
        <f>IF(Y1085&gt;0,Y1085-J1085,".")</f>
        <v>0</v>
      </c>
      <c r="AA1085" s="4">
        <f>IF(J1085=0,H1085,0)</f>
        <v>0</v>
      </c>
      <c r="AB1085" s="4">
        <f>IF(L1085=0,H1085,0)</f>
        <v>0</v>
      </c>
      <c r="AC1085" s="4"/>
      <c r="AD1085" s="3"/>
      <c r="AE1085" s="2" t="str">
        <f ca="1">IF(AND(N1085&gt;1,(N1085+$AE$3+O1085)&lt;$B$3),$B$3-N1085+1111111,".")</f>
        <v>.</v>
      </c>
      <c r="AF1085" s="1" t="str">
        <f>IF(A1085&gt;1,"Y","N")</f>
        <v>Y</v>
      </c>
      <c r="AG1085" s="1" t="str">
        <f>IF(L1085&gt;1,"Y","N")</f>
        <v>Y</v>
      </c>
      <c r="AH1085" s="1" t="str">
        <f>IF(N1085&gt;1,"Y","N")</f>
        <v>Y</v>
      </c>
      <c r="AI1085" s="1" t="str">
        <f>IF(O1085&gt;1,"Y","N")</f>
        <v>Y</v>
      </c>
      <c r="AJ1085" s="1" t="str">
        <f>CONCATENATE(AF1085,AG1085,D1085,AH1085,AI1085)</f>
        <v>YYx33xYY</v>
      </c>
    </row>
    <row r="1086" spans="1:36" s="1" customFormat="1" x14ac:dyDescent="0.25">
      <c r="A1086" s="31">
        <v>42933</v>
      </c>
      <c r="B1086" s="24"/>
      <c r="C1086" s="23" t="s">
        <v>1454</v>
      </c>
      <c r="D1086" s="22" t="s">
        <v>349</v>
      </c>
      <c r="E1086" s="21">
        <v>1.1499999999999999</v>
      </c>
      <c r="G1086" s="20"/>
      <c r="H1086" s="19">
        <f>E1086/0.04272</f>
        <v>26.919475655430709</v>
      </c>
      <c r="I1086" s="18">
        <f>J1086/100*4</f>
        <v>2.6</v>
      </c>
      <c r="J1086" s="17">
        <v>65</v>
      </c>
      <c r="K1086" s="16">
        <f>IF(J1086&gt;1,J1086-H1086-I1086,0)</f>
        <v>35.480524344569289</v>
      </c>
      <c r="L1086" s="15">
        <v>42955</v>
      </c>
      <c r="M1086" s="14"/>
      <c r="N1086" s="29">
        <v>43030</v>
      </c>
      <c r="O1086" s="12">
        <v>43030</v>
      </c>
      <c r="P1086" s="11" t="s">
        <v>1453</v>
      </c>
      <c r="Q1086" s="10"/>
      <c r="R1086" s="10"/>
      <c r="S1086" s="10"/>
      <c r="T1086" s="10"/>
      <c r="U1086" s="9">
        <v>6916048081</v>
      </c>
      <c r="V1086" s="8"/>
      <c r="W1086" s="7">
        <v>1251</v>
      </c>
      <c r="X1086" s="4"/>
      <c r="Y1086" s="6">
        <v>65</v>
      </c>
      <c r="Z1086" s="5">
        <f>IF(Y1086&gt;0,Y1086-J1086,".")</f>
        <v>0</v>
      </c>
      <c r="AA1086" s="4">
        <f>IF(J1086=0,H1086,0)</f>
        <v>0</v>
      </c>
      <c r="AB1086" s="4">
        <f>IF(L1086=0,H1086,0)</f>
        <v>0</v>
      </c>
      <c r="AC1086" s="4"/>
      <c r="AD1086" s="3"/>
      <c r="AE1086" s="2" t="str">
        <f ca="1">IF(AND(N1086&gt;1,(N1086+$AE$3+O1086)&lt;$B$3),$B$3-N1086+1111111,".")</f>
        <v>.</v>
      </c>
      <c r="AF1086" s="1" t="str">
        <f>IF(A1086&gt;1,"Y","N")</f>
        <v>Y</v>
      </c>
      <c r="AG1086" s="1" t="str">
        <f>IF(L1086&gt;1,"Y","N")</f>
        <v>Y</v>
      </c>
      <c r="AH1086" s="1" t="str">
        <f>IF(N1086&gt;1,"Y","N")</f>
        <v>Y</v>
      </c>
      <c r="AI1086" s="1" t="str">
        <f>IF(O1086&gt;1,"Y","N")</f>
        <v>Y</v>
      </c>
      <c r="AJ1086" s="1" t="str">
        <f>CONCATENATE(AF1086,AG1086,D1086,AH1086,AI1086)</f>
        <v>YYx503xYY</v>
      </c>
    </row>
    <row r="1087" spans="1:36" s="1" customFormat="1" x14ac:dyDescent="0.25">
      <c r="A1087" s="31">
        <v>42950</v>
      </c>
      <c r="B1087" s="30" t="s">
        <v>14</v>
      </c>
      <c r="C1087" s="23" t="s">
        <v>13</v>
      </c>
      <c r="D1087" s="22" t="s">
        <v>12</v>
      </c>
      <c r="E1087" s="21">
        <v>0.72</v>
      </c>
      <c r="G1087" s="20"/>
      <c r="H1087" s="19">
        <f>E1087/0.0444</f>
        <v>16.216216216216214</v>
      </c>
      <c r="I1087" s="18">
        <f>J1087/100*4</f>
        <v>2.6</v>
      </c>
      <c r="J1087" s="17">
        <v>65</v>
      </c>
      <c r="K1087" s="16">
        <f>IF(J1087&gt;1,J1087-H1087-I1087,0)</f>
        <v>46.183783783783788</v>
      </c>
      <c r="L1087" s="15">
        <v>42972</v>
      </c>
      <c r="M1087" s="14"/>
      <c r="N1087" s="29">
        <v>43041</v>
      </c>
      <c r="O1087" s="12">
        <v>43041</v>
      </c>
      <c r="P1087" s="11" t="s">
        <v>1273</v>
      </c>
      <c r="Q1087" s="10"/>
      <c r="R1087" s="10"/>
      <c r="S1087" s="10"/>
      <c r="T1087" s="10"/>
      <c r="U1087" s="9">
        <v>6916050691</v>
      </c>
      <c r="V1087" s="8"/>
      <c r="W1087" s="7">
        <v>1288</v>
      </c>
      <c r="X1087" s="4"/>
      <c r="Y1087" s="6">
        <v>65</v>
      </c>
      <c r="Z1087" s="5">
        <f>IF(Y1087&gt;0,Y1087-J1087,".")</f>
        <v>0</v>
      </c>
      <c r="AA1087" s="4">
        <f>IF(J1087=0,H1087,0)</f>
        <v>0</v>
      </c>
      <c r="AB1087" s="4">
        <f>IF(L1087=0,H1087,0)</f>
        <v>0</v>
      </c>
      <c r="AC1087" s="4"/>
      <c r="AD1087" s="3"/>
      <c r="AE1087" s="2" t="str">
        <f ca="1">IF(AND(N1087&gt;1,(N1087+$AE$3+O1087)&lt;$B$3),$B$3-N1087+1111111,".")</f>
        <v>.</v>
      </c>
      <c r="AF1087" s="1" t="str">
        <f>IF(A1087&gt;1,"Y","N")</f>
        <v>Y</v>
      </c>
      <c r="AG1087" s="1" t="str">
        <f>IF(L1087&gt;1,"Y","N")</f>
        <v>Y</v>
      </c>
      <c r="AH1087" s="1" t="str">
        <f>IF(N1087&gt;1,"Y","N")</f>
        <v>Y</v>
      </c>
      <c r="AI1087" s="1" t="str">
        <f>IF(O1087&gt;1,"Y","N")</f>
        <v>Y</v>
      </c>
      <c r="AJ1087" s="1" t="str">
        <f>CONCATENATE(AF1087,AG1087,D1087,AH1087,AI1087)</f>
        <v>YYx258xYY</v>
      </c>
    </row>
    <row r="1088" spans="1:36" s="1" customFormat="1" x14ac:dyDescent="0.25">
      <c r="A1088" s="31">
        <v>42776</v>
      </c>
      <c r="B1088" s="24"/>
      <c r="C1088" s="23" t="s">
        <v>1136</v>
      </c>
      <c r="D1088" s="22" t="s">
        <v>232</v>
      </c>
      <c r="E1088" s="21">
        <v>0.62</v>
      </c>
      <c r="G1088" s="20"/>
      <c r="H1088" s="19">
        <f>E1088/0.03851</f>
        <v>16.099714359906518</v>
      </c>
      <c r="I1088" s="18">
        <f>J1088/100*4</f>
        <v>2.6</v>
      </c>
      <c r="J1088" s="17">
        <v>65</v>
      </c>
      <c r="K1088" s="16">
        <f>IF(J1088&gt;1,J1088-H1088-I1088,0)</f>
        <v>46.300285640093485</v>
      </c>
      <c r="L1088" s="15">
        <v>42812</v>
      </c>
      <c r="M1088" s="14"/>
      <c r="N1088" s="29">
        <v>43049</v>
      </c>
      <c r="O1088" s="12">
        <v>43051</v>
      </c>
      <c r="P1088" s="11" t="s">
        <v>1131</v>
      </c>
      <c r="Q1088" s="10"/>
      <c r="R1088" s="10"/>
      <c r="S1088" s="10"/>
      <c r="T1088" s="10"/>
      <c r="U1088" s="9">
        <v>6910284890</v>
      </c>
      <c r="V1088" s="8"/>
      <c r="W1088" s="7">
        <v>1316</v>
      </c>
      <c r="X1088" s="4"/>
      <c r="Y1088" s="6">
        <v>65</v>
      </c>
      <c r="Z1088" s="5">
        <f>IF(Y1088&gt;0,Y1088-J1088,".")</f>
        <v>0</v>
      </c>
      <c r="AA1088" s="4">
        <f>IF(J1088=0,H1088,0)</f>
        <v>0</v>
      </c>
      <c r="AB1088" s="4">
        <f>IF(L1088=0,H1088,0)</f>
        <v>0</v>
      </c>
      <c r="AC1088" s="4"/>
      <c r="AD1088" s="3"/>
      <c r="AE1088" s="2" t="str">
        <f ca="1">IF(AND(N1088&gt;1,(N1088+$AE$3+O1088)&lt;$B$3),$B$3-N1088+1111111,".")</f>
        <v>.</v>
      </c>
      <c r="AF1088" s="1" t="str">
        <f>IF(A1088&gt;1,"Y","N")</f>
        <v>Y</v>
      </c>
      <c r="AG1088" s="1" t="str">
        <f>IF(L1088&gt;1,"Y","N")</f>
        <v>Y</v>
      </c>
      <c r="AH1088" s="1" t="str">
        <f>IF(N1088&gt;1,"Y","N")</f>
        <v>Y</v>
      </c>
      <c r="AI1088" s="1" t="str">
        <f>IF(O1088&gt;1,"Y","N")</f>
        <v>Y</v>
      </c>
      <c r="AJ1088" s="1" t="str">
        <f>CONCATENATE(AF1088,AG1088,D1088,AH1088,AI1088)</f>
        <v>YYx162xYY</v>
      </c>
    </row>
    <row r="1089" spans="1:50" s="1" customFormat="1" x14ac:dyDescent="0.25">
      <c r="A1089" s="31">
        <v>42950</v>
      </c>
      <c r="B1089" s="24"/>
      <c r="C1089" s="23" t="s">
        <v>13</v>
      </c>
      <c r="D1089" s="22" t="s">
        <v>12</v>
      </c>
      <c r="E1089" s="21">
        <v>0.72</v>
      </c>
      <c r="G1089" s="20"/>
      <c r="H1089" s="19">
        <f>E1089/0.0444</f>
        <v>16.216216216216214</v>
      </c>
      <c r="I1089" s="18">
        <f>J1089/100*4</f>
        <v>2.6</v>
      </c>
      <c r="J1089" s="17">
        <v>65</v>
      </c>
      <c r="K1089" s="16">
        <f>IF(J1089&gt;1,J1089-H1089-I1089,0)</f>
        <v>46.183783783783788</v>
      </c>
      <c r="L1089" s="15">
        <v>42972</v>
      </c>
      <c r="M1089" s="14"/>
      <c r="N1089" s="29">
        <v>43052</v>
      </c>
      <c r="O1089" s="12">
        <v>43052</v>
      </c>
      <c r="P1089" s="11" t="s">
        <v>1085</v>
      </c>
      <c r="Q1089" s="10"/>
      <c r="R1089" s="10"/>
      <c r="S1089" s="10"/>
      <c r="T1089" s="10"/>
      <c r="U1089" s="9">
        <v>6916050691</v>
      </c>
      <c r="V1089" s="8"/>
      <c r="W1089" s="7">
        <v>1325</v>
      </c>
      <c r="X1089" s="4"/>
      <c r="Y1089" s="6">
        <v>65</v>
      </c>
      <c r="Z1089" s="5">
        <f>IF(Y1089&gt;0,Y1089-J1089,".")</f>
        <v>0</v>
      </c>
      <c r="AA1089" s="4">
        <f>IF(J1089=0,H1089,0)</f>
        <v>0</v>
      </c>
      <c r="AB1089" s="4">
        <f>IF(L1089=0,H1089,0)</f>
        <v>0</v>
      </c>
      <c r="AC1089" s="4"/>
      <c r="AD1089" s="3"/>
      <c r="AE1089" s="2" t="str">
        <f ca="1">IF(AND(N1089&gt;1,(N1089+$AE$3+O1089)&lt;$B$3),$B$3-N1089+1111111,".")</f>
        <v>.</v>
      </c>
      <c r="AF1089" s="1" t="str">
        <f>IF(A1089&gt;1,"Y","N")</f>
        <v>Y</v>
      </c>
      <c r="AG1089" s="1" t="str">
        <f>IF(L1089&gt;1,"Y","N")</f>
        <v>Y</v>
      </c>
      <c r="AH1089" s="1" t="str">
        <f>IF(N1089&gt;1,"Y","N")</f>
        <v>Y</v>
      </c>
      <c r="AI1089" s="1" t="str">
        <f>IF(O1089&gt;1,"Y","N")</f>
        <v>Y</v>
      </c>
      <c r="AJ1089" s="1" t="str">
        <f>CONCATENATE(AF1089,AG1089,D1089,AH1089,AI1089)</f>
        <v>YYx258xYY</v>
      </c>
    </row>
    <row r="1090" spans="1:50" s="1" customFormat="1" x14ac:dyDescent="0.25">
      <c r="A1090" s="31">
        <v>42375</v>
      </c>
      <c r="B1090" s="24"/>
      <c r="C1090" s="23" t="s">
        <v>1032</v>
      </c>
      <c r="D1090" s="22" t="s">
        <v>1031</v>
      </c>
      <c r="E1090" s="21">
        <v>0.63</v>
      </c>
      <c r="G1090" s="20"/>
      <c r="H1090" s="19">
        <f>E1090/0.040263</f>
        <v>15.647120184785038</v>
      </c>
      <c r="I1090" s="32">
        <f>J1090/100*4</f>
        <v>1.92</v>
      </c>
      <c r="J1090" s="17">
        <v>48</v>
      </c>
      <c r="K1090" s="16">
        <f>IF(J1090&gt;1,J1090-H1090-I1090,0)</f>
        <v>30.43287981521496</v>
      </c>
      <c r="L1090" s="15">
        <v>42397</v>
      </c>
      <c r="M1090" s="14"/>
      <c r="N1090" s="29">
        <v>43055</v>
      </c>
      <c r="O1090" s="12">
        <v>43058</v>
      </c>
      <c r="P1090" s="11" t="s">
        <v>1030</v>
      </c>
      <c r="Q1090" s="10" t="s">
        <v>1029</v>
      </c>
      <c r="R1090" s="10" t="s">
        <v>1028</v>
      </c>
      <c r="S1090" s="10" t="s">
        <v>1027</v>
      </c>
      <c r="T1090" s="10"/>
      <c r="U1090" s="9">
        <v>6916041703</v>
      </c>
      <c r="V1090" s="8"/>
      <c r="W1090" s="7">
        <v>1136</v>
      </c>
      <c r="X1090" s="4"/>
      <c r="Y1090" s="6">
        <v>65</v>
      </c>
      <c r="Z1090" s="5">
        <f>IF(Y1090&gt;0,Y1090-J1090,".")</f>
        <v>17</v>
      </c>
      <c r="AA1090" s="4">
        <f>IF(J1090=0,H1090,0)</f>
        <v>0</v>
      </c>
      <c r="AB1090" s="4">
        <f>IF(L1090=0,H1090,0)</f>
        <v>0</v>
      </c>
      <c r="AC1090" s="4"/>
      <c r="AD1090" s="3"/>
      <c r="AE1090" s="2" t="str">
        <f ca="1">IF(AND(N1090&gt;1,(N1090+$AE$3+O1090)&lt;$B$3),$B$3-N1090+1111111,".")</f>
        <v>.</v>
      </c>
      <c r="AF1090" s="1" t="str">
        <f>IF(A1090&gt;1,"Y","N")</f>
        <v>Y</v>
      </c>
      <c r="AG1090" s="1" t="str">
        <f>IF(L1090&gt;1,"Y","N")</f>
        <v>Y</v>
      </c>
      <c r="AH1090" s="1" t="str">
        <f>IF(N1090&gt;1,"Y","N")</f>
        <v>Y</v>
      </c>
      <c r="AI1090" s="1" t="str">
        <f>IF(O1090&gt;1,"Y","N")</f>
        <v>Y</v>
      </c>
      <c r="AJ1090" s="1" t="str">
        <f>CONCATENATE(AF1090,AG1090,D1090,AH1090,AI1090)</f>
        <v>YYx222xYY</v>
      </c>
    </row>
    <row r="1091" spans="1:50" s="1" customFormat="1" x14ac:dyDescent="0.25">
      <c r="A1091" s="31">
        <v>43020</v>
      </c>
      <c r="B1091" s="24"/>
      <c r="C1091" s="23" t="s">
        <v>705</v>
      </c>
      <c r="D1091" s="22" t="s">
        <v>704</v>
      </c>
      <c r="E1091" s="21">
        <v>0.7</v>
      </c>
      <c r="G1091" s="20"/>
      <c r="H1091" s="19">
        <f>E1091/0.04452</f>
        <v>15.723270440251572</v>
      </c>
      <c r="I1091" s="18">
        <f>J1091/100*4</f>
        <v>2.6</v>
      </c>
      <c r="J1091" s="17">
        <v>65</v>
      </c>
      <c r="K1091" s="16">
        <f>IF(J1091&gt;1,J1091-H1091-I1091,0)</f>
        <v>46.676729559748431</v>
      </c>
      <c r="L1091" s="15">
        <v>43051</v>
      </c>
      <c r="M1091" s="14"/>
      <c r="N1091" s="29">
        <v>43058</v>
      </c>
      <c r="O1091" s="12">
        <v>43058</v>
      </c>
      <c r="P1091" s="11" t="s">
        <v>942</v>
      </c>
      <c r="Q1091" s="10"/>
      <c r="R1091" s="10"/>
      <c r="S1091" s="10"/>
      <c r="T1091" s="10"/>
      <c r="U1091" s="9"/>
      <c r="V1091" s="8"/>
      <c r="W1091" s="7">
        <v>1349</v>
      </c>
      <c r="X1091" s="4"/>
      <c r="Y1091" s="6">
        <v>65</v>
      </c>
      <c r="Z1091" s="5">
        <f>IF(Y1091&gt;0,Y1091-J1091,".")</f>
        <v>0</v>
      </c>
      <c r="AA1091" s="4">
        <f>IF(J1091=0,H1091,0)</f>
        <v>0</v>
      </c>
      <c r="AB1091" s="4">
        <f>IF(L1091=0,H1091,0)</f>
        <v>0</v>
      </c>
      <c r="AC1091" s="4"/>
      <c r="AD1091" s="3"/>
      <c r="AE1091" s="2" t="str">
        <f ca="1">IF(AND(N1091&gt;1,(N1091+$AE$3+O1091)&lt;$B$3),$B$3-N1091+1111111,".")</f>
        <v>.</v>
      </c>
      <c r="AF1091" s="1" t="str">
        <f>IF(A1091&gt;1,"Y","N")</f>
        <v>Y</v>
      </c>
      <c r="AG1091" s="1" t="str">
        <f>IF(L1091&gt;1,"Y","N")</f>
        <v>Y</v>
      </c>
      <c r="AH1091" s="1" t="str">
        <f>IF(N1091&gt;1,"Y","N")</f>
        <v>Y</v>
      </c>
      <c r="AI1091" s="1" t="str">
        <f>IF(O1091&gt;1,"Y","N")</f>
        <v>Y</v>
      </c>
      <c r="AJ1091" s="1" t="str">
        <f>CONCATENATE(AF1091,AG1091,D1091,AH1091,AI1091)</f>
        <v>YYx523xYY</v>
      </c>
    </row>
    <row r="1092" spans="1:50" s="1" customFormat="1" x14ac:dyDescent="0.25">
      <c r="A1092" s="31">
        <v>43017</v>
      </c>
      <c r="B1092" s="24"/>
      <c r="C1092" s="23" t="s">
        <v>614</v>
      </c>
      <c r="D1092" s="22" t="s">
        <v>613</v>
      </c>
      <c r="E1092" s="21">
        <v>0.8</v>
      </c>
      <c r="G1092" s="20"/>
      <c r="H1092" s="19">
        <f>E1092/0.04452</f>
        <v>17.969451931716083</v>
      </c>
      <c r="I1092" s="18">
        <f>J1092/100*4</f>
        <v>2.6</v>
      </c>
      <c r="J1092" s="17">
        <v>65</v>
      </c>
      <c r="K1092" s="16">
        <f>IF(J1092&gt;1,J1092-H1092-I1092,0)</f>
        <v>44.430548068283919</v>
      </c>
      <c r="L1092" s="15">
        <v>43065</v>
      </c>
      <c r="M1092" s="14"/>
      <c r="N1092" s="29">
        <v>43072</v>
      </c>
      <c r="O1092" s="12">
        <v>43073</v>
      </c>
      <c r="P1092" s="11" t="s">
        <v>612</v>
      </c>
      <c r="Q1092" s="10"/>
      <c r="R1092" s="10"/>
      <c r="S1092" s="10"/>
      <c r="T1092" s="10"/>
      <c r="U1092" s="9"/>
      <c r="V1092" s="8"/>
      <c r="W1092" s="7">
        <v>1408</v>
      </c>
      <c r="X1092" s="4"/>
      <c r="Y1092" s="6">
        <v>65</v>
      </c>
      <c r="Z1092" s="5">
        <f>IF(Y1092&gt;0,Y1092-J1092,".")</f>
        <v>0</v>
      </c>
      <c r="AA1092" s="4">
        <f>IF(J1092=0,H1092,0)</f>
        <v>0</v>
      </c>
      <c r="AB1092" s="4">
        <f>IF(L1092=0,H1092,0)</f>
        <v>0</v>
      </c>
      <c r="AC1092" s="4"/>
      <c r="AD1092" s="3"/>
      <c r="AE1092" s="2" t="str">
        <f ca="1">IF(AND(N1092&gt;1,(N1092+$AE$3+O1092)&lt;$B$3),$B$3-N1092+1111111,".")</f>
        <v>.</v>
      </c>
      <c r="AF1092" s="1" t="str">
        <f>IF(A1092&gt;1,"Y","N")</f>
        <v>Y</v>
      </c>
      <c r="AG1092" s="1" t="str">
        <f>IF(L1092&gt;1,"Y","N")</f>
        <v>Y</v>
      </c>
      <c r="AH1092" s="1" t="str">
        <f>IF(N1092&gt;1,"Y","N")</f>
        <v>Y</v>
      </c>
      <c r="AI1092" s="1" t="str">
        <f>IF(O1092&gt;1,"Y","N")</f>
        <v>Y</v>
      </c>
      <c r="AJ1092" s="1" t="str">
        <f>CONCATENATE(AF1092,AG1092,D1092,AH1092,AI1092)</f>
        <v>YYx410xYY</v>
      </c>
    </row>
    <row r="1093" spans="1:50" s="1" customFormat="1" x14ac:dyDescent="0.25">
      <c r="A1093" s="31">
        <v>43030</v>
      </c>
      <c r="B1093" s="24"/>
      <c r="C1093" s="23" t="s">
        <v>352</v>
      </c>
      <c r="D1093" s="22" t="s">
        <v>349</v>
      </c>
      <c r="E1093" s="21">
        <v>1.59</v>
      </c>
      <c r="G1093" s="20"/>
      <c r="H1093" s="19">
        <f>E1093/0.04452</f>
        <v>35.714285714285715</v>
      </c>
      <c r="I1093" s="18">
        <f>J1093/100*4</f>
        <v>2.6</v>
      </c>
      <c r="J1093" s="17">
        <v>65</v>
      </c>
      <c r="K1093" s="16">
        <f>IF(J1093&gt;1,J1093-H1093-I1093,0)</f>
        <v>26.685714285714283</v>
      </c>
      <c r="L1093" s="15">
        <v>43073</v>
      </c>
      <c r="M1093" s="14"/>
      <c r="N1093" s="29">
        <v>43082</v>
      </c>
      <c r="O1093" s="12">
        <v>43082</v>
      </c>
      <c r="P1093" s="11" t="s">
        <v>348</v>
      </c>
      <c r="Q1093" s="10"/>
      <c r="R1093" s="10"/>
      <c r="S1093" s="10"/>
      <c r="T1093" s="10"/>
      <c r="U1093" s="9">
        <v>6919858884</v>
      </c>
      <c r="V1093" s="8"/>
      <c r="W1093" s="7">
        <v>1456</v>
      </c>
      <c r="X1093" s="4"/>
      <c r="Y1093" s="6">
        <v>65</v>
      </c>
      <c r="Z1093" s="5">
        <f>IF(Y1093&gt;0,Y1093-J1093,".")</f>
        <v>0</v>
      </c>
      <c r="AA1093" s="4">
        <f>IF(J1093=0,H1093,0)</f>
        <v>0</v>
      </c>
      <c r="AB1093" s="4">
        <f>IF(L1093=0,H1093,0)</f>
        <v>0</v>
      </c>
      <c r="AC1093" s="4"/>
      <c r="AD1093" s="3"/>
      <c r="AE1093" s="2" t="str">
        <f ca="1">IF(AND(N1093&gt;1,(N1093+$AE$3+O1093)&lt;$B$3),$B$3-N1093+1111111,".")</f>
        <v>.</v>
      </c>
      <c r="AF1093" s="1" t="str">
        <f>IF(A1093&gt;1,"Y","N")</f>
        <v>Y</v>
      </c>
      <c r="AG1093" s="1" t="str">
        <f>IF(L1093&gt;1,"Y","N")</f>
        <v>Y</v>
      </c>
      <c r="AH1093" s="1" t="str">
        <f>IF(N1093&gt;1,"Y","N")</f>
        <v>Y</v>
      </c>
      <c r="AI1093" s="1" t="str">
        <f>IF(O1093&gt;1,"Y","N")</f>
        <v>Y</v>
      </c>
      <c r="AJ1093" s="1" t="str">
        <f>CONCATENATE(AF1093,AG1093,D1093,AH1093,AI1093)</f>
        <v>YYx503xYY</v>
      </c>
    </row>
    <row r="1094" spans="1:50" s="1" customFormat="1" x14ac:dyDescent="0.25">
      <c r="A1094" s="31">
        <v>42495</v>
      </c>
      <c r="B1094" s="24"/>
      <c r="C1094" s="23" t="s">
        <v>7005</v>
      </c>
      <c r="D1094" s="22" t="s">
        <v>246</v>
      </c>
      <c r="E1094" s="21">
        <v>0.57999999999999996</v>
      </c>
      <c r="G1094" s="20"/>
      <c r="H1094" s="19">
        <f>E1094/0.04188</f>
        <v>13.849092645654249</v>
      </c>
      <c r="I1094" s="18">
        <f>J1094/100*4</f>
        <v>1.2</v>
      </c>
      <c r="J1094" s="17">
        <v>30</v>
      </c>
      <c r="K1094" s="16">
        <f>IF(J1094&gt;1,J1094-H1094-I1094,0)</f>
        <v>14.950907354345752</v>
      </c>
      <c r="L1094" s="15">
        <v>42519</v>
      </c>
      <c r="M1094" s="14"/>
      <c r="N1094" s="29">
        <v>42737</v>
      </c>
      <c r="O1094" s="12">
        <v>42738</v>
      </c>
      <c r="P1094" s="11" t="s">
        <v>5146</v>
      </c>
      <c r="Q1094" s="10" t="s">
        <v>5145</v>
      </c>
      <c r="R1094" s="10" t="s">
        <v>249</v>
      </c>
      <c r="S1094" s="10" t="s">
        <v>248</v>
      </c>
      <c r="T1094" s="10"/>
      <c r="U1094" s="9">
        <v>6661050279</v>
      </c>
      <c r="V1094" s="8"/>
      <c r="W1094" s="7">
        <v>32</v>
      </c>
      <c r="X1094" s="4"/>
      <c r="Y1094" s="6">
        <v>66</v>
      </c>
      <c r="Z1094" s="5">
        <f>IF(Y1094&gt;0,Y1094-J1094,".")</f>
        <v>36</v>
      </c>
      <c r="AA1094" s="4">
        <f>IF(J1094=0,H1094,0)</f>
        <v>0</v>
      </c>
      <c r="AB1094" s="4">
        <f>IF(L1094=0,H1094,0)</f>
        <v>0</v>
      </c>
      <c r="AC1094" s="4"/>
      <c r="AD1094" s="3"/>
      <c r="AE1094" s="2" t="str">
        <f ca="1">IF(AND(N1094&gt;1,(N1094+$AE$3+O1094)&lt;$B$3),$B$3-N1094+1111111,".")</f>
        <v>.</v>
      </c>
      <c r="AF1094" s="1" t="str">
        <f>IF(A1094&gt;1,"Y","N")</f>
        <v>Y</v>
      </c>
      <c r="AG1094" s="1" t="str">
        <f>IF(L1094&gt;1,"Y","N")</f>
        <v>Y</v>
      </c>
      <c r="AH1094" s="1" t="str">
        <f>IF(N1094&gt;1,"Y","N")</f>
        <v>Y</v>
      </c>
      <c r="AI1094" s="1" t="str">
        <f>IF(O1094&gt;1,"Y","N")</f>
        <v>Y</v>
      </c>
      <c r="AJ1094" s="1" t="str">
        <f>CONCATENATE(AF1094,AG1094,D1094,AH1094,AI1094)</f>
        <v>YYx530xYY</v>
      </c>
    </row>
    <row r="1095" spans="1:50" s="1" customFormat="1" x14ac:dyDescent="0.25">
      <c r="A1095" s="31">
        <v>42298</v>
      </c>
      <c r="B1095" s="24"/>
      <c r="C1095" s="23" t="s">
        <v>6977</v>
      </c>
      <c r="D1095" s="22" t="s">
        <v>6976</v>
      </c>
      <c r="E1095" s="21"/>
      <c r="G1095" s="20"/>
      <c r="H1095" s="19">
        <f>E1095/0.04198</f>
        <v>0</v>
      </c>
      <c r="I1095" s="32">
        <f>J1095/100*4</f>
        <v>1.96</v>
      </c>
      <c r="J1095" s="17">
        <v>49</v>
      </c>
      <c r="K1095" s="16">
        <f>IF(J1095&gt;1,J1095-H1095-I1095,0)</f>
        <v>47.04</v>
      </c>
      <c r="L1095" s="15">
        <v>42301</v>
      </c>
      <c r="M1095" s="14"/>
      <c r="N1095" s="29">
        <v>42738</v>
      </c>
      <c r="O1095" s="12">
        <v>42738</v>
      </c>
      <c r="P1095" s="11" t="s">
        <v>6975</v>
      </c>
      <c r="Q1095" s="10" t="s">
        <v>6979</v>
      </c>
      <c r="R1095" s="10" t="s">
        <v>6978</v>
      </c>
      <c r="S1095" s="10" t="s">
        <v>5917</v>
      </c>
      <c r="T1095" s="10"/>
      <c r="U1095" s="9">
        <v>6664023300</v>
      </c>
      <c r="V1095" s="8"/>
      <c r="W1095" s="7">
        <v>20</v>
      </c>
      <c r="X1095" s="4"/>
      <c r="Y1095" s="6">
        <v>66</v>
      </c>
      <c r="Z1095" s="5">
        <f>IF(Y1095&gt;0,Y1095-J1095,".")</f>
        <v>17</v>
      </c>
      <c r="AA1095" s="4">
        <f>IF(J1095=0,H1095,0)</f>
        <v>0</v>
      </c>
      <c r="AB1095" s="4">
        <f>IF(L1095=0,H1095,0)</f>
        <v>0</v>
      </c>
      <c r="AC1095" s="4"/>
      <c r="AD1095" s="3"/>
      <c r="AE1095" s="2" t="str">
        <f ca="1">IF(AND(N1095&gt;1,(N1095+$AE$3+O1095)&lt;$B$3),$B$3-N1095+1111111,".")</f>
        <v>.</v>
      </c>
      <c r="AF1095" s="1" t="str">
        <f>IF(A1095&gt;1,"Y","N")</f>
        <v>Y</v>
      </c>
      <c r="AG1095" s="1" t="str">
        <f>IF(L1095&gt;1,"Y","N")</f>
        <v>Y</v>
      </c>
      <c r="AH1095" s="1" t="str">
        <f>IF(N1095&gt;1,"Y","N")</f>
        <v>Y</v>
      </c>
      <c r="AI1095" s="1" t="str">
        <f>IF(O1095&gt;1,"Y","N")</f>
        <v>Y</v>
      </c>
      <c r="AJ1095" s="1" t="str">
        <f>CONCATENATE(AF1095,AG1095,D1095,AH1095,AI1095)</f>
        <v>YYxchxYY</v>
      </c>
    </row>
    <row r="1096" spans="1:50" s="1" customFormat="1" x14ac:dyDescent="0.25">
      <c r="A1096" s="31">
        <v>42375</v>
      </c>
      <c r="B1096" s="24"/>
      <c r="C1096" s="23" t="s">
        <v>1032</v>
      </c>
      <c r="D1096" s="22" t="s">
        <v>1031</v>
      </c>
      <c r="E1096" s="21">
        <v>0.63</v>
      </c>
      <c r="G1096" s="20"/>
      <c r="H1096" s="19">
        <f>E1096/0.040263</f>
        <v>15.647120184785038</v>
      </c>
      <c r="I1096" s="32">
        <f>J1096/100*4</f>
        <v>1.92</v>
      </c>
      <c r="J1096" s="17">
        <v>48</v>
      </c>
      <c r="K1096" s="16">
        <f>IF(J1096&gt;1,J1096-H1096-I1096,0)</f>
        <v>30.43287981521496</v>
      </c>
      <c r="L1096" s="15">
        <v>42397</v>
      </c>
      <c r="M1096" s="14"/>
      <c r="N1096" s="29">
        <v>42739</v>
      </c>
      <c r="O1096" s="12">
        <v>42741</v>
      </c>
      <c r="P1096" s="11" t="s">
        <v>5258</v>
      </c>
      <c r="Q1096" s="10" t="s">
        <v>5257</v>
      </c>
      <c r="R1096" s="10" t="s">
        <v>5256</v>
      </c>
      <c r="S1096" s="10" t="s">
        <v>1222</v>
      </c>
      <c r="T1096" s="10"/>
      <c r="U1096" s="9">
        <v>6668930979</v>
      </c>
      <c r="V1096" s="8"/>
      <c r="W1096" s="7">
        <v>40</v>
      </c>
      <c r="X1096" s="4"/>
      <c r="Y1096" s="6">
        <v>66</v>
      </c>
      <c r="Z1096" s="5">
        <f>IF(Y1096&gt;0,Y1096-J1096,".")</f>
        <v>18</v>
      </c>
      <c r="AA1096" s="4">
        <f>IF(J1096=0,H1096,0)</f>
        <v>0</v>
      </c>
      <c r="AB1096" s="4">
        <f>IF(L1096=0,H1096,0)</f>
        <v>0</v>
      </c>
      <c r="AC1096" s="4"/>
      <c r="AD1096" s="3"/>
      <c r="AE1096" s="2" t="str">
        <f ca="1">IF(AND(N1096&gt;1,(N1096+$AE$3+O1096)&lt;$B$3),$B$3-N1096+1111111,".")</f>
        <v>.</v>
      </c>
      <c r="AF1096" s="1" t="str">
        <f>IF(A1096&gt;1,"Y","N")</f>
        <v>Y</v>
      </c>
      <c r="AG1096" s="1" t="str">
        <f>IF(L1096&gt;1,"Y","N")</f>
        <v>Y</v>
      </c>
      <c r="AH1096" s="1" t="str">
        <f>IF(N1096&gt;1,"Y","N")</f>
        <v>Y</v>
      </c>
      <c r="AI1096" s="1" t="str">
        <f>IF(O1096&gt;1,"Y","N")</f>
        <v>Y</v>
      </c>
      <c r="AJ1096" s="1" t="str">
        <f>CONCATENATE(AF1096,AG1096,D1096,AH1096,AI1096)</f>
        <v>YYx222xYY</v>
      </c>
      <c r="AU1096"/>
      <c r="AV1096"/>
      <c r="AW1096"/>
      <c r="AX1096"/>
    </row>
    <row r="1097" spans="1:50" s="1" customFormat="1" x14ac:dyDescent="0.25">
      <c r="A1097" s="31">
        <v>42375</v>
      </c>
      <c r="B1097" s="24"/>
      <c r="C1097" s="23" t="s">
        <v>1032</v>
      </c>
      <c r="D1097" s="22" t="s">
        <v>1031</v>
      </c>
      <c r="E1097" s="21">
        <v>0.63</v>
      </c>
      <c r="G1097" s="20"/>
      <c r="H1097" s="19">
        <f>E1097/0.040263</f>
        <v>15.647120184785038</v>
      </c>
      <c r="I1097" s="32">
        <f>J1097/100*4</f>
        <v>1.92</v>
      </c>
      <c r="J1097" s="17">
        <v>48</v>
      </c>
      <c r="K1097" s="16">
        <f>IF(J1097&gt;1,J1097-H1097-I1097,0)</f>
        <v>30.43287981521496</v>
      </c>
      <c r="L1097" s="15">
        <v>42397</v>
      </c>
      <c r="M1097" s="14"/>
      <c r="N1097" s="29">
        <v>42755</v>
      </c>
      <c r="O1097" s="12">
        <v>42757</v>
      </c>
      <c r="P1097" s="11" t="s">
        <v>6495</v>
      </c>
      <c r="Q1097" s="10"/>
      <c r="R1097" s="10"/>
      <c r="S1097" s="10"/>
      <c r="T1097" s="10"/>
      <c r="U1097" s="9"/>
      <c r="V1097" s="8"/>
      <c r="W1097" s="7">
        <v>136</v>
      </c>
      <c r="X1097" s="4"/>
      <c r="Y1097" s="6">
        <v>66</v>
      </c>
      <c r="Z1097" s="5">
        <f>IF(Y1097&gt;0,Y1097-J1097,".")</f>
        <v>18</v>
      </c>
      <c r="AA1097" s="4">
        <f>IF(J1097=0,H1097,0)</f>
        <v>0</v>
      </c>
      <c r="AB1097" s="4">
        <f>IF(L1097=0,H1097,0)</f>
        <v>0</v>
      </c>
      <c r="AC1097" s="4"/>
      <c r="AD1097" s="3"/>
      <c r="AE1097" s="2" t="str">
        <f ca="1">IF(AND(N1097&gt;1,(N1097+$AE$3+O1097)&lt;$B$3),$B$3-N1097+1111111,".")</f>
        <v>.</v>
      </c>
      <c r="AF1097" s="1" t="str">
        <f>IF(A1097&gt;1,"Y","N")</f>
        <v>Y</v>
      </c>
      <c r="AG1097" s="1" t="str">
        <f>IF(L1097&gt;1,"Y","N")</f>
        <v>Y</v>
      </c>
      <c r="AH1097" s="1" t="str">
        <f>IF(N1097&gt;1,"Y","N")</f>
        <v>Y</v>
      </c>
      <c r="AI1097" s="1" t="str">
        <f>IF(O1097&gt;1,"Y","N")</f>
        <v>Y</v>
      </c>
      <c r="AJ1097" s="1" t="str">
        <f>CONCATENATE(AF1097,AG1097,D1097,AH1097,AI1097)</f>
        <v>YYx222xYY</v>
      </c>
    </row>
    <row r="1098" spans="1:50" s="1" customFormat="1" x14ac:dyDescent="0.25">
      <c r="A1098" s="31">
        <v>42746</v>
      </c>
      <c r="B1098" s="24"/>
      <c r="C1098" s="23" t="s">
        <v>83</v>
      </c>
      <c r="D1098" s="22" t="s">
        <v>82</v>
      </c>
      <c r="E1098" s="21">
        <v>1.48</v>
      </c>
      <c r="G1098" s="20"/>
      <c r="H1098" s="19">
        <f>E1098/0.03821</f>
        <v>38.733315885893745</v>
      </c>
      <c r="I1098" s="18">
        <f>J1098/100*4</f>
        <v>2.64</v>
      </c>
      <c r="J1098" s="17">
        <v>66</v>
      </c>
      <c r="K1098" s="16">
        <f>IF(J1098&gt;1,J1098-H1098-I1098,0)</f>
        <v>24.626684114106254</v>
      </c>
      <c r="L1098" s="15">
        <v>42792</v>
      </c>
      <c r="M1098" s="14"/>
      <c r="N1098" s="29">
        <v>42807</v>
      </c>
      <c r="O1098" s="12">
        <v>42807</v>
      </c>
      <c r="P1098" s="11" t="s">
        <v>5278</v>
      </c>
      <c r="Q1098" s="10"/>
      <c r="R1098" s="10"/>
      <c r="S1098" s="10"/>
      <c r="T1098" s="10"/>
      <c r="U1098" s="9"/>
      <c r="V1098" s="8"/>
      <c r="W1098" s="7">
        <v>419</v>
      </c>
      <c r="X1098" s="4"/>
      <c r="Y1098" s="6">
        <v>66</v>
      </c>
      <c r="Z1098" s="5">
        <f>IF(Y1098&gt;0,Y1098-J1098,".")</f>
        <v>0</v>
      </c>
      <c r="AA1098" s="4">
        <f>IF(J1098=0,H1098,0)</f>
        <v>0</v>
      </c>
      <c r="AB1098" s="4">
        <f>IF(L1098=0,H1098,0)</f>
        <v>0</v>
      </c>
      <c r="AC1098" s="4"/>
      <c r="AD1098" s="3"/>
      <c r="AE1098" s="2" t="str">
        <f ca="1">IF(AND(N1098&gt;1,(N1098+$AE$3+O1098)&lt;$B$3),$B$3-N1098+1111111,".")</f>
        <v>.</v>
      </c>
      <c r="AF1098" s="1" t="str">
        <f>IF(A1098&gt;1,"Y","N")</f>
        <v>Y</v>
      </c>
      <c r="AG1098" s="1" t="str">
        <f>IF(L1098&gt;1,"Y","N")</f>
        <v>Y</v>
      </c>
      <c r="AH1098" s="1" t="str">
        <f>IF(N1098&gt;1,"Y","N")</f>
        <v>Y</v>
      </c>
      <c r="AI1098" s="1" t="str">
        <f>IF(O1098&gt;1,"Y","N")</f>
        <v>Y</v>
      </c>
      <c r="AJ1098" s="1" t="str">
        <f>CONCATENATE(AF1098,AG1098,D1098,AH1098,AI1098)</f>
        <v>YYx326xYY</v>
      </c>
    </row>
    <row r="1099" spans="1:50" s="1" customFormat="1" x14ac:dyDescent="0.25">
      <c r="A1099" s="31">
        <v>42746</v>
      </c>
      <c r="B1099" s="24"/>
      <c r="C1099" s="23" t="s">
        <v>83</v>
      </c>
      <c r="D1099" s="22" t="s">
        <v>82</v>
      </c>
      <c r="E1099" s="21">
        <v>1.48</v>
      </c>
      <c r="G1099" s="20"/>
      <c r="H1099" s="19">
        <f>E1099/0.03821</f>
        <v>38.733315885893745</v>
      </c>
      <c r="I1099" s="18">
        <f>J1099/100*4</f>
        <v>2.64</v>
      </c>
      <c r="J1099" s="17">
        <v>66</v>
      </c>
      <c r="K1099" s="16">
        <f>IF(J1099&gt;1,J1099-H1099-I1099,0)</f>
        <v>24.626684114106254</v>
      </c>
      <c r="L1099" s="15">
        <v>42792</v>
      </c>
      <c r="M1099" s="14"/>
      <c r="N1099" s="29">
        <v>42831</v>
      </c>
      <c r="O1099" s="12">
        <v>42831</v>
      </c>
      <c r="P1099" s="11" t="s">
        <v>1945</v>
      </c>
      <c r="Q1099" s="10"/>
      <c r="R1099" s="10"/>
      <c r="S1099" s="10"/>
      <c r="T1099" s="10"/>
      <c r="U1099" s="9"/>
      <c r="V1099" s="8"/>
      <c r="W1099" s="7">
        <v>545</v>
      </c>
      <c r="X1099" s="4"/>
      <c r="Y1099" s="6">
        <v>66</v>
      </c>
      <c r="Z1099" s="5">
        <f>IF(Y1099&gt;0,Y1099-J1099,".")</f>
        <v>0</v>
      </c>
      <c r="AA1099" s="4">
        <f>IF(J1099=0,H1099,0)</f>
        <v>0</v>
      </c>
      <c r="AB1099" s="4">
        <f>IF(L1099=0,H1099,0)</f>
        <v>0</v>
      </c>
      <c r="AC1099" s="4"/>
      <c r="AD1099" s="3"/>
      <c r="AE1099" s="2" t="str">
        <f ca="1">IF(AND(N1099&gt;1,(N1099+$AE$3+O1099)&lt;$B$3),$B$3-N1099+1111111,".")</f>
        <v>.</v>
      </c>
      <c r="AF1099" s="1" t="str">
        <f>IF(A1099&gt;1,"Y","N")</f>
        <v>Y</v>
      </c>
      <c r="AG1099" s="1" t="str">
        <f>IF(L1099&gt;1,"Y","N")</f>
        <v>Y</v>
      </c>
      <c r="AH1099" s="1" t="str">
        <f>IF(N1099&gt;1,"Y","N")</f>
        <v>Y</v>
      </c>
      <c r="AI1099" s="1" t="str">
        <f>IF(O1099&gt;1,"Y","N")</f>
        <v>Y</v>
      </c>
      <c r="AJ1099" s="1" t="str">
        <f>CONCATENATE(AF1099,AG1099,D1099,AH1099,AI1099)</f>
        <v>YYx326xYY</v>
      </c>
    </row>
    <row r="1100" spans="1:50" s="1" customFormat="1" x14ac:dyDescent="0.25">
      <c r="A1100" s="31">
        <v>42778</v>
      </c>
      <c r="B1100" s="24"/>
      <c r="C1100" s="23" t="s">
        <v>187</v>
      </c>
      <c r="D1100" s="22" t="s">
        <v>186</v>
      </c>
      <c r="E1100" s="21">
        <v>0.56000000000000005</v>
      </c>
      <c r="G1100" s="20"/>
      <c r="H1100" s="19">
        <f>E1100/0.03851</f>
        <v>14.541677486367178</v>
      </c>
      <c r="I1100" s="18">
        <f>J1100/100*4</f>
        <v>1.08</v>
      </c>
      <c r="J1100" s="17">
        <v>27</v>
      </c>
      <c r="K1100" s="16">
        <f>IF(J1100&gt;1,J1100-H1100-I1100,0)</f>
        <v>11.378322513632822</v>
      </c>
      <c r="L1100" s="15">
        <v>42797</v>
      </c>
      <c r="M1100" s="14"/>
      <c r="N1100" s="29">
        <v>43089</v>
      </c>
      <c r="O1100" s="12">
        <v>43089</v>
      </c>
      <c r="P1100" s="11" t="s">
        <v>185</v>
      </c>
      <c r="Q1100" s="10" t="s">
        <v>184</v>
      </c>
      <c r="R1100" s="10" t="s">
        <v>183</v>
      </c>
      <c r="S1100" s="10" t="s">
        <v>182</v>
      </c>
      <c r="T1100" s="10"/>
      <c r="U1100" s="9">
        <v>6920252430</v>
      </c>
      <c r="V1100" s="8"/>
      <c r="W1100" s="7">
        <v>1485</v>
      </c>
      <c r="X1100" s="4"/>
      <c r="Y1100" s="6">
        <v>66</v>
      </c>
      <c r="Z1100" s="5">
        <f>IF(Y1100&gt;0,Y1100-J1100,".")</f>
        <v>39</v>
      </c>
      <c r="AA1100" s="4">
        <f>IF(J1100=0,H1100,0)</f>
        <v>0</v>
      </c>
      <c r="AB1100" s="4">
        <f>IF(L1100=0,H1100,0)</f>
        <v>0</v>
      </c>
      <c r="AC1100" s="4"/>
      <c r="AD1100" s="3"/>
      <c r="AE1100" s="2" t="str">
        <f ca="1">IF(AND(N1100&gt;1,(N1100+$AE$3+O1100)&lt;$B$3),$B$3-N1100+1111111,".")</f>
        <v>.</v>
      </c>
      <c r="AF1100" s="1" t="str">
        <f>IF(A1100&gt;1,"Y","N")</f>
        <v>Y</v>
      </c>
      <c r="AG1100" s="1" t="str">
        <f>IF(L1100&gt;1,"Y","N")</f>
        <v>Y</v>
      </c>
      <c r="AH1100" s="1" t="str">
        <f>IF(N1100&gt;1,"Y","N")</f>
        <v>Y</v>
      </c>
      <c r="AI1100" s="1" t="str">
        <f>IF(O1100&gt;1,"Y","N")</f>
        <v>Y</v>
      </c>
      <c r="AJ1100" s="1" t="str">
        <f>CONCATENATE(AF1100,AG1100,D1100,AH1100,AI1100)</f>
        <v>YYx168xYY</v>
      </c>
    </row>
    <row r="1101" spans="1:50" s="1" customFormat="1" x14ac:dyDescent="0.25">
      <c r="A1101" s="31">
        <v>42385</v>
      </c>
      <c r="B1101" s="24"/>
      <c r="C1101" s="23" t="s">
        <v>3599</v>
      </c>
      <c r="D1101" s="22" t="s">
        <v>462</v>
      </c>
      <c r="E1101" s="21">
        <v>0.9</v>
      </c>
      <c r="G1101" s="20"/>
      <c r="H1101" s="19">
        <f>E1101/0.0405</f>
        <v>22.222222222222221</v>
      </c>
      <c r="I1101" s="32">
        <f>J1101/100*4</f>
        <v>1.96</v>
      </c>
      <c r="J1101" s="17">
        <v>49</v>
      </c>
      <c r="K1101" s="16">
        <f>IF(J1101&gt;1,J1101-H1101-I1101,0)</f>
        <v>24.817777777777778</v>
      </c>
      <c r="L1101" s="15">
        <v>42413</v>
      </c>
      <c r="M1101" s="14"/>
      <c r="N1101" s="29">
        <v>42890</v>
      </c>
      <c r="O1101" s="12">
        <v>42891</v>
      </c>
      <c r="P1101" s="11" t="s">
        <v>3598</v>
      </c>
      <c r="Q1101" s="10" t="s">
        <v>3597</v>
      </c>
      <c r="R1101" s="10" t="s">
        <v>3596</v>
      </c>
      <c r="S1101" s="10" t="s">
        <v>3595</v>
      </c>
      <c r="T1101" s="10"/>
      <c r="U1101" s="9">
        <v>6836755467</v>
      </c>
      <c r="V1101" s="8"/>
      <c r="W1101" s="7">
        <v>802</v>
      </c>
      <c r="X1101" s="4"/>
      <c r="Y1101" s="6">
        <v>67</v>
      </c>
      <c r="Z1101" s="5">
        <f>IF(Y1101&gt;0,Y1101-J1101,".")</f>
        <v>18</v>
      </c>
      <c r="AA1101" s="4">
        <f>IF(J1101=0,H1101,0)</f>
        <v>0</v>
      </c>
      <c r="AB1101" s="4">
        <f>IF(L1101=0,H1101,0)</f>
        <v>0</v>
      </c>
      <c r="AC1101" s="4"/>
      <c r="AD1101" s="3"/>
      <c r="AE1101" s="2" t="str">
        <f ca="1">IF(AND(N1101&gt;1,(N1101+$AE$3+O1101)&lt;$B$3),$B$3-N1101+1111111,".")</f>
        <v>.</v>
      </c>
      <c r="AF1101" s="1" t="str">
        <f>IF(A1101&gt;1,"Y","N")</f>
        <v>Y</v>
      </c>
      <c r="AG1101" s="1" t="str">
        <f>IF(L1101&gt;1,"Y","N")</f>
        <v>Y</v>
      </c>
      <c r="AH1101" s="1" t="str">
        <f>IF(N1101&gt;1,"Y","N")</f>
        <v>Y</v>
      </c>
      <c r="AI1101" s="1" t="str">
        <f>IF(O1101&gt;1,"Y","N")</f>
        <v>Y</v>
      </c>
      <c r="AJ1101" s="1" t="str">
        <f>CONCATENATE(AF1101,AG1101,D1101,AH1101,AI1101)</f>
        <v>YYx81xYY</v>
      </c>
    </row>
    <row r="1102" spans="1:50" s="1" customFormat="1" x14ac:dyDescent="0.25">
      <c r="A1102" s="31">
        <v>42794</v>
      </c>
      <c r="B1102" s="24"/>
      <c r="C1102" s="23" t="s">
        <v>1570</v>
      </c>
      <c r="D1102" s="22" t="s">
        <v>1569</v>
      </c>
      <c r="E1102" s="21">
        <v>0.31</v>
      </c>
      <c r="G1102" s="20"/>
      <c r="H1102" s="19">
        <f>E1102/0.03844</f>
        <v>8.064516129032258</v>
      </c>
      <c r="I1102" s="18">
        <f>J1102/100*4</f>
        <v>1.28</v>
      </c>
      <c r="J1102" s="17">
        <v>32</v>
      </c>
      <c r="K1102" s="16">
        <f>IF(J1102&gt;1,J1102-H1102-I1102,0)</f>
        <v>22.655483870967743</v>
      </c>
      <c r="L1102" s="15">
        <v>42808</v>
      </c>
      <c r="M1102" s="14"/>
      <c r="N1102" s="29">
        <v>43011</v>
      </c>
      <c r="O1102" s="12">
        <v>43011</v>
      </c>
      <c r="P1102" s="11" t="s">
        <v>1708</v>
      </c>
      <c r="Q1102" s="10" t="s">
        <v>1707</v>
      </c>
      <c r="R1102" s="10" t="s">
        <v>1706</v>
      </c>
      <c r="S1102" s="10" t="s">
        <v>1705</v>
      </c>
      <c r="T1102" s="10" t="s">
        <v>1704</v>
      </c>
      <c r="U1102" s="9">
        <v>6910415421</v>
      </c>
      <c r="V1102" s="8"/>
      <c r="W1102" s="7">
        <v>1198</v>
      </c>
      <c r="X1102" s="4"/>
      <c r="Y1102" s="6">
        <v>67</v>
      </c>
      <c r="Z1102" s="5">
        <f>IF(Y1102&gt;0,Y1102-J1102,".")</f>
        <v>35</v>
      </c>
      <c r="AA1102" s="4">
        <f>IF(J1102=0,H1102,0)</f>
        <v>0</v>
      </c>
      <c r="AB1102" s="4">
        <f>IF(L1102=0,H1102,0)</f>
        <v>0</v>
      </c>
      <c r="AC1102" s="4"/>
      <c r="AD1102" s="3"/>
      <c r="AE1102" s="2" t="str">
        <f ca="1">IF(AND(N1102&gt;1,(N1102+$AE$3+O1102)&lt;$B$3),$B$3-N1102+1111111,".")</f>
        <v>.</v>
      </c>
      <c r="AF1102" s="1" t="str">
        <f>IF(A1102&gt;1,"Y","N")</f>
        <v>Y</v>
      </c>
      <c r="AG1102" s="1" t="str">
        <f>IF(L1102&gt;1,"Y","N")</f>
        <v>Y</v>
      </c>
      <c r="AH1102" s="1" t="str">
        <f>IF(N1102&gt;1,"Y","N")</f>
        <v>Y</v>
      </c>
      <c r="AI1102" s="1" t="str">
        <f>IF(O1102&gt;1,"Y","N")</f>
        <v>Y</v>
      </c>
      <c r="AJ1102" s="1" t="str">
        <f>CONCATENATE(AF1102,AG1102,D1102,AH1102,AI1102)</f>
        <v>YYx261xYY</v>
      </c>
    </row>
    <row r="1103" spans="1:50" s="1" customFormat="1" x14ac:dyDescent="0.25">
      <c r="A1103" s="31">
        <v>42769</v>
      </c>
      <c r="B1103" s="24"/>
      <c r="C1103" s="23" t="s">
        <v>699</v>
      </c>
      <c r="D1103" s="22" t="s">
        <v>698</v>
      </c>
      <c r="E1103" s="21">
        <v>0.53300000000000003</v>
      </c>
      <c r="G1103" s="20"/>
      <c r="H1103" s="19">
        <f>E1103/0.03878</f>
        <v>13.744198040226921</v>
      </c>
      <c r="I1103" s="18">
        <f>J1103/100*4</f>
        <v>1.2</v>
      </c>
      <c r="J1103" s="17">
        <v>30</v>
      </c>
      <c r="K1103" s="16">
        <f>IF(J1103&gt;1,J1103-H1103-I1103,0)</f>
        <v>15.055801959773081</v>
      </c>
      <c r="L1103" s="15">
        <v>42797</v>
      </c>
      <c r="M1103" s="14"/>
      <c r="N1103" s="29">
        <v>43056</v>
      </c>
      <c r="O1103" s="12">
        <v>43058</v>
      </c>
      <c r="P1103" s="11" t="s">
        <v>989</v>
      </c>
      <c r="Q1103" s="10"/>
      <c r="R1103" s="10"/>
      <c r="S1103" s="10"/>
      <c r="T1103" s="10"/>
      <c r="U1103" s="9"/>
      <c r="V1103" s="8"/>
      <c r="W1103" s="7">
        <v>1339</v>
      </c>
      <c r="X1103" s="4"/>
      <c r="Y1103" s="6">
        <v>67</v>
      </c>
      <c r="Z1103" s="5">
        <f>IF(Y1103&gt;0,Y1103-J1103,".")</f>
        <v>37</v>
      </c>
      <c r="AA1103" s="4">
        <f>IF(J1103=0,H1103,0)</f>
        <v>0</v>
      </c>
      <c r="AB1103" s="4">
        <f>IF(L1103=0,H1103,0)</f>
        <v>0</v>
      </c>
      <c r="AC1103" s="4"/>
      <c r="AD1103" s="3"/>
      <c r="AE1103" s="2" t="str">
        <f ca="1">IF(AND(N1103&gt;1,(N1103+$AE$3+O1103)&lt;$B$3),$B$3-N1103+1111111,".")</f>
        <v>.</v>
      </c>
      <c r="AF1103" s="1" t="str">
        <f>IF(A1103&gt;1,"Y","N")</f>
        <v>Y</v>
      </c>
      <c r="AG1103" s="1" t="str">
        <f>IF(L1103&gt;1,"Y","N")</f>
        <v>Y</v>
      </c>
      <c r="AH1103" s="1" t="str">
        <f>IF(N1103&gt;1,"Y","N")</f>
        <v>Y</v>
      </c>
      <c r="AI1103" s="1" t="str">
        <f>IF(O1103&gt;1,"Y","N")</f>
        <v>Y</v>
      </c>
      <c r="AJ1103" s="1" t="str">
        <f>CONCATENATE(AF1103,AG1103,D1103,AH1103,AI1103)</f>
        <v>YYx177xYY</v>
      </c>
    </row>
    <row r="1104" spans="1:50" s="1" customFormat="1" x14ac:dyDescent="0.25">
      <c r="A1104" s="31">
        <v>42531</v>
      </c>
      <c r="B1104" s="24"/>
      <c r="C1104" s="23" t="s">
        <v>2073</v>
      </c>
      <c r="D1104" s="22" t="s">
        <v>2072</v>
      </c>
      <c r="E1104" s="21">
        <v>0.41</v>
      </c>
      <c r="G1104" s="20"/>
      <c r="H1104" s="19">
        <f>E1104/0.04111</f>
        <v>9.9732425200681085</v>
      </c>
      <c r="I1104" s="18">
        <f>J1104/100*4</f>
        <v>1.2</v>
      </c>
      <c r="J1104" s="17">
        <v>30</v>
      </c>
      <c r="K1104" s="16">
        <f>IF(J1104&gt;1,J1104-H1104-I1104,0)</f>
        <v>18.826757479931892</v>
      </c>
      <c r="L1104" s="15">
        <v>42543</v>
      </c>
      <c r="M1104" s="14"/>
      <c r="N1104" s="29">
        <v>42747</v>
      </c>
      <c r="O1104" s="12">
        <v>42748</v>
      </c>
      <c r="P1104" s="11" t="s">
        <v>6691</v>
      </c>
      <c r="Q1104" s="10" t="s">
        <v>6690</v>
      </c>
      <c r="R1104" s="10" t="s">
        <v>6689</v>
      </c>
      <c r="S1104" s="10" t="s">
        <v>6688</v>
      </c>
      <c r="T1104" s="10"/>
      <c r="U1104" s="9">
        <v>6676908052</v>
      </c>
      <c r="V1104" s="8"/>
      <c r="W1104" s="7">
        <v>86</v>
      </c>
      <c r="X1104" s="4"/>
      <c r="Y1104" s="6">
        <v>68</v>
      </c>
      <c r="Z1104" s="5">
        <f>IF(Y1104&gt;0,Y1104-J1104,".")</f>
        <v>38</v>
      </c>
      <c r="AA1104" s="4">
        <f>IF(J1104=0,H1104,0)</f>
        <v>0</v>
      </c>
      <c r="AB1104" s="4">
        <f>IF(L1104=0,H1104,0)</f>
        <v>0</v>
      </c>
      <c r="AC1104" s="4"/>
      <c r="AD1104" s="3"/>
      <c r="AE1104" s="2" t="str">
        <f ca="1">IF(AND(N1104&gt;1,(N1104+$AE$3+O1104)&lt;$B$3),$B$3-N1104+1111111,".")</f>
        <v>.</v>
      </c>
      <c r="AF1104" s="1" t="str">
        <f>IF(A1104&gt;1,"Y","N")</f>
        <v>Y</v>
      </c>
      <c r="AG1104" s="1" t="str">
        <f>IF(L1104&gt;1,"Y","N")</f>
        <v>Y</v>
      </c>
      <c r="AH1104" s="1" t="str">
        <f>IF(N1104&gt;1,"Y","N")</f>
        <v>Y</v>
      </c>
      <c r="AI1104" s="1" t="str">
        <f>IF(O1104&gt;1,"Y","N")</f>
        <v>Y</v>
      </c>
      <c r="AJ1104" s="1" t="str">
        <f>CONCATENATE(AF1104,AG1104,D1104,AH1104,AI1104)</f>
        <v>YYx505xYY</v>
      </c>
    </row>
    <row r="1105" spans="1:36" s="1" customFormat="1" x14ac:dyDescent="0.25">
      <c r="A1105" s="31">
        <v>42319</v>
      </c>
      <c r="B1105" s="24"/>
      <c r="C1105" s="23" t="s">
        <v>699</v>
      </c>
      <c r="D1105" s="22" t="s">
        <v>698</v>
      </c>
      <c r="E1105" s="21">
        <v>0.53300000000000003</v>
      </c>
      <c r="G1105" s="20"/>
      <c r="H1105" s="19">
        <f>E1105/0.0397</f>
        <v>13.425692695214106</v>
      </c>
      <c r="I1105" s="32">
        <f>J1105/100*4</f>
        <v>1.2</v>
      </c>
      <c r="J1105" s="17">
        <v>30</v>
      </c>
      <c r="K1105" s="16">
        <f>IF(J1105&gt;1,J1105-H1105-I1105,0)</f>
        <v>15.374307304785894</v>
      </c>
      <c r="L1105" s="15">
        <v>42339</v>
      </c>
      <c r="M1105" s="14"/>
      <c r="N1105" s="29">
        <v>42785</v>
      </c>
      <c r="O1105" s="12">
        <v>42785</v>
      </c>
      <c r="P1105" s="11" t="s">
        <v>5813</v>
      </c>
      <c r="Q1105" s="10" t="s">
        <v>5829</v>
      </c>
      <c r="R1105" s="10" t="s">
        <v>5828</v>
      </c>
      <c r="S1105" s="10" t="s">
        <v>5827</v>
      </c>
      <c r="T1105" s="10"/>
      <c r="U1105" s="9">
        <v>6719057008</v>
      </c>
      <c r="V1105" s="8"/>
      <c r="W1105" s="7">
        <v>290</v>
      </c>
      <c r="X1105" s="4"/>
      <c r="Y1105" s="6">
        <v>68</v>
      </c>
      <c r="Z1105" s="5">
        <f>IF(Y1105&gt;0,Y1105-J1105,".")</f>
        <v>38</v>
      </c>
      <c r="AA1105" s="4">
        <f>IF(J1105=0,H1105,0)</f>
        <v>0</v>
      </c>
      <c r="AB1105" s="4">
        <f>IF(L1105=0,H1105,0)</f>
        <v>0</v>
      </c>
      <c r="AC1105" s="4"/>
      <c r="AD1105" s="3"/>
      <c r="AE1105" s="2" t="str">
        <f ca="1">IF(AND(N1105&gt;1,(N1105+$AE$3+O1105)&lt;$B$3),$B$3-N1105+1111111,".")</f>
        <v>.</v>
      </c>
      <c r="AF1105" s="1" t="str">
        <f>IF(A1105&gt;1,"Y","N")</f>
        <v>Y</v>
      </c>
      <c r="AG1105" s="1" t="str">
        <f>IF(L1105&gt;1,"Y","N")</f>
        <v>Y</v>
      </c>
      <c r="AH1105" s="1" t="str">
        <f>IF(N1105&gt;1,"Y","N")</f>
        <v>Y</v>
      </c>
      <c r="AI1105" s="1" t="str">
        <f>IF(O1105&gt;1,"Y","N")</f>
        <v>Y</v>
      </c>
      <c r="AJ1105" s="1" t="str">
        <f>CONCATENATE(AF1105,AG1105,D1105,AH1105,AI1105)</f>
        <v>YYx177xYY</v>
      </c>
    </row>
    <row r="1106" spans="1:36" s="1" customFormat="1" x14ac:dyDescent="0.25">
      <c r="A1106" s="31">
        <v>42531</v>
      </c>
      <c r="B1106" s="24"/>
      <c r="C1106" s="23" t="s">
        <v>2073</v>
      </c>
      <c r="D1106" s="22" t="s">
        <v>2072</v>
      </c>
      <c r="E1106" s="21">
        <v>0.41</v>
      </c>
      <c r="G1106" s="20"/>
      <c r="H1106" s="19">
        <f>E1106/0.04111</f>
        <v>9.9732425200681085</v>
      </c>
      <c r="I1106" s="18">
        <f>J1106/100*4</f>
        <v>1.2</v>
      </c>
      <c r="J1106" s="17">
        <v>30</v>
      </c>
      <c r="K1106" s="16">
        <f>IF(J1106&gt;1,J1106-H1106-I1106,0)</f>
        <v>18.826757479931892</v>
      </c>
      <c r="L1106" s="15">
        <v>42543</v>
      </c>
      <c r="M1106" s="14"/>
      <c r="N1106" s="29">
        <v>42789</v>
      </c>
      <c r="O1106" s="12">
        <v>42789</v>
      </c>
      <c r="P1106" s="11" t="s">
        <v>5712</v>
      </c>
      <c r="Q1106" s="10" t="s">
        <v>5719</v>
      </c>
      <c r="R1106" s="10" t="s">
        <v>5718</v>
      </c>
      <c r="S1106" s="10" t="s">
        <v>5717</v>
      </c>
      <c r="T1106" s="10"/>
      <c r="U1106" s="9">
        <v>6728186055</v>
      </c>
      <c r="V1106" s="8"/>
      <c r="W1106" s="7">
        <v>319</v>
      </c>
      <c r="X1106" s="4"/>
      <c r="Y1106" s="6">
        <v>68</v>
      </c>
      <c r="Z1106" s="5">
        <f>IF(Y1106&gt;0,Y1106-J1106,".")</f>
        <v>38</v>
      </c>
      <c r="AA1106" s="4">
        <f>IF(J1106=0,H1106,0)</f>
        <v>0</v>
      </c>
      <c r="AB1106" s="4">
        <f>IF(L1106=0,H1106,0)</f>
        <v>0</v>
      </c>
      <c r="AC1106" s="4"/>
      <c r="AD1106" s="3"/>
      <c r="AE1106" s="2" t="str">
        <f ca="1">IF(AND(N1106&gt;1,(N1106+$AE$3+O1106)&lt;$B$3),$B$3-N1106+1111111,".")</f>
        <v>.</v>
      </c>
      <c r="AF1106" s="1" t="str">
        <f>IF(A1106&gt;1,"Y","N")</f>
        <v>Y</v>
      </c>
      <c r="AG1106" s="1" t="str">
        <f>IF(L1106&gt;1,"Y","N")</f>
        <v>Y</v>
      </c>
      <c r="AH1106" s="1" t="str">
        <f>IF(N1106&gt;1,"Y","N")</f>
        <v>Y</v>
      </c>
      <c r="AI1106" s="1" t="str">
        <f>IF(O1106&gt;1,"Y","N")</f>
        <v>Y</v>
      </c>
      <c r="AJ1106" s="1" t="str">
        <f>CONCATENATE(AF1106,AG1106,D1106,AH1106,AI1106)</f>
        <v>YYx505xYY</v>
      </c>
    </row>
    <row r="1107" spans="1:36" s="1" customFormat="1" x14ac:dyDescent="0.25">
      <c r="A1107" s="31">
        <v>42756</v>
      </c>
      <c r="B1107" s="24"/>
      <c r="C1107" s="23" t="s">
        <v>97</v>
      </c>
      <c r="D1107" s="22" t="s">
        <v>96</v>
      </c>
      <c r="E1107" s="21">
        <v>0.46160000000000001</v>
      </c>
      <c r="G1107" s="20"/>
      <c r="H1107" s="19">
        <f>E1107/0.03865</f>
        <v>11.94307891332471</v>
      </c>
      <c r="I1107" s="18">
        <f>J1107/100*4</f>
        <v>1.32</v>
      </c>
      <c r="J1107" s="17">
        <v>33</v>
      </c>
      <c r="K1107" s="16">
        <f>IF(J1107&gt;1,J1107-H1107-I1107,0)</f>
        <v>19.736921086675288</v>
      </c>
      <c r="L1107" s="15">
        <v>42797</v>
      </c>
      <c r="M1107" s="14"/>
      <c r="N1107" s="29">
        <v>42869</v>
      </c>
      <c r="O1107" s="12">
        <v>42871</v>
      </c>
      <c r="P1107" s="11" t="s">
        <v>3929</v>
      </c>
      <c r="Q1107" s="10" t="s">
        <v>3928</v>
      </c>
      <c r="R1107" s="10" t="s">
        <v>3927</v>
      </c>
      <c r="S1107" s="10" t="s">
        <v>322</v>
      </c>
      <c r="T1107" s="10"/>
      <c r="U1107" s="9">
        <v>6818654137</v>
      </c>
      <c r="V1107" s="8"/>
      <c r="W1107" s="7">
        <v>730</v>
      </c>
      <c r="X1107" s="4"/>
      <c r="Y1107" s="6">
        <v>68</v>
      </c>
      <c r="Z1107" s="5">
        <f>IF(Y1107&gt;0,Y1107-J1107,".")</f>
        <v>35</v>
      </c>
      <c r="AA1107" s="4">
        <f>IF(J1107=0,H1107,0)</f>
        <v>0</v>
      </c>
      <c r="AB1107" s="4">
        <f>IF(L1107=0,H1107,0)</f>
        <v>0</v>
      </c>
      <c r="AC1107" s="4"/>
      <c r="AD1107" s="3"/>
      <c r="AE1107" s="2" t="str">
        <f ca="1">IF(AND(N1107&gt;1,(N1107+$AE$3+O1107)&lt;$B$3),$B$3-N1107+1111111,".")</f>
        <v>.</v>
      </c>
      <c r="AF1107" s="1" t="str">
        <f>IF(A1107&gt;1,"Y","N")</f>
        <v>Y</v>
      </c>
      <c r="AG1107" s="1" t="str">
        <f>IF(L1107&gt;1,"Y","N")</f>
        <v>Y</v>
      </c>
      <c r="AH1107" s="1" t="str">
        <f>IF(N1107&gt;1,"Y","N")</f>
        <v>Y</v>
      </c>
      <c r="AI1107" s="1" t="str">
        <f>IF(O1107&gt;1,"Y","N")</f>
        <v>Y</v>
      </c>
      <c r="AJ1107" s="1" t="str">
        <f>CONCATENATE(AF1107,AG1107,D1107,AH1107,AI1107)</f>
        <v>YYx101xYY</v>
      </c>
    </row>
    <row r="1108" spans="1:36" s="1" customFormat="1" x14ac:dyDescent="0.25">
      <c r="A1108" s="31">
        <v>42665</v>
      </c>
      <c r="B1108" s="24"/>
      <c r="C1108" s="23" t="s">
        <v>335</v>
      </c>
      <c r="D1108" s="22" t="s">
        <v>334</v>
      </c>
      <c r="E1108" s="21">
        <v>0.16</v>
      </c>
      <c r="G1108" s="20"/>
      <c r="H1108" s="19">
        <f>E1108/0.03988</f>
        <v>4.0120361083249749</v>
      </c>
      <c r="I1108" s="18">
        <f>J1108/100*4</f>
        <v>1.32</v>
      </c>
      <c r="J1108" s="17">
        <v>33</v>
      </c>
      <c r="K1108" s="16">
        <f>IF(J1108&gt;1,J1108-H1108-I1108,0)</f>
        <v>27.667963891675026</v>
      </c>
      <c r="L1108" s="15">
        <v>42685</v>
      </c>
      <c r="M1108" s="14"/>
      <c r="N1108" s="29">
        <v>42890</v>
      </c>
      <c r="O1108" s="12">
        <v>42891</v>
      </c>
      <c r="P1108" s="11" t="s">
        <v>3591</v>
      </c>
      <c r="Q1108" s="10" t="s">
        <v>3594</v>
      </c>
      <c r="R1108" s="10" t="s">
        <v>3593</v>
      </c>
      <c r="S1108" s="10" t="s">
        <v>3592</v>
      </c>
      <c r="T1108" s="10"/>
      <c r="U1108" s="9">
        <v>6842636125</v>
      </c>
      <c r="V1108" s="8"/>
      <c r="W1108" s="7">
        <v>801</v>
      </c>
      <c r="X1108" s="4"/>
      <c r="Y1108" s="6">
        <v>68</v>
      </c>
      <c r="Z1108" s="5">
        <f>IF(Y1108&gt;0,Y1108-J1108,".")</f>
        <v>35</v>
      </c>
      <c r="AA1108" s="4">
        <f>IF(J1108=0,H1108,0)</f>
        <v>0</v>
      </c>
      <c r="AB1108" s="4">
        <f>IF(L1108=0,H1108,0)</f>
        <v>0</v>
      </c>
      <c r="AC1108" s="4"/>
      <c r="AD1108" s="3"/>
      <c r="AE1108" s="2" t="str">
        <f ca="1">IF(AND(N1108&gt;1,(N1108+$AE$3+O1108)&lt;$B$3),$B$3-N1108+1111111,".")</f>
        <v>.</v>
      </c>
      <c r="AF1108" s="1" t="str">
        <f>IF(A1108&gt;1,"Y","N")</f>
        <v>Y</v>
      </c>
      <c r="AG1108" s="1" t="str">
        <f>IF(L1108&gt;1,"Y","N")</f>
        <v>Y</v>
      </c>
      <c r="AH1108" s="1" t="str">
        <f>IF(N1108&gt;1,"Y","N")</f>
        <v>Y</v>
      </c>
      <c r="AI1108" s="1" t="str">
        <f>IF(O1108&gt;1,"Y","N")</f>
        <v>Y</v>
      </c>
      <c r="AJ1108" s="1" t="str">
        <f>CONCATENATE(AF1108,AG1108,D1108,AH1108,AI1108)</f>
        <v>YYx149xYY</v>
      </c>
    </row>
    <row r="1109" spans="1:36" s="1" customFormat="1" x14ac:dyDescent="0.25">
      <c r="A1109" s="28">
        <v>41626</v>
      </c>
      <c r="B1109" s="27" t="s">
        <v>2569</v>
      </c>
      <c r="C1109" s="23" t="s">
        <v>2568</v>
      </c>
      <c r="D1109" s="22" t="s">
        <v>2567</v>
      </c>
      <c r="E1109" s="21">
        <v>0.99</v>
      </c>
      <c r="G1109" s="20"/>
      <c r="H1109" s="19">
        <f>E1109/0.0477</f>
        <v>20.754716981132077</v>
      </c>
      <c r="I1109" s="18">
        <f>J1109/100*4</f>
        <v>2.72</v>
      </c>
      <c r="J1109" s="17">
        <v>68</v>
      </c>
      <c r="K1109" s="16">
        <f>IF(J1109&gt;1,J1109-H1109-I1109,0)</f>
        <v>44.525283018867924</v>
      </c>
      <c r="L1109" s="15">
        <v>41646</v>
      </c>
      <c r="M1109" s="14"/>
      <c r="N1109" s="29">
        <v>42954</v>
      </c>
      <c r="O1109" s="12">
        <v>42955</v>
      </c>
      <c r="P1109" s="11" t="s">
        <v>2566</v>
      </c>
      <c r="Q1109" s="10"/>
      <c r="R1109" s="10"/>
      <c r="S1109" s="10"/>
      <c r="T1109" s="10"/>
      <c r="U1109" s="9">
        <v>6904825440</v>
      </c>
      <c r="V1109" s="8"/>
      <c r="W1109" s="7">
        <v>1010</v>
      </c>
      <c r="X1109" s="4"/>
      <c r="Y1109" s="6">
        <v>68</v>
      </c>
      <c r="Z1109" s="5">
        <f>IF(Y1109&gt;0,Y1109-J1109,".")</f>
        <v>0</v>
      </c>
      <c r="AA1109" s="4">
        <f>IF(J1109=0,H1109,0)</f>
        <v>0</v>
      </c>
      <c r="AB1109" s="4">
        <f>IF(L1109=0,H1109,0)</f>
        <v>0</v>
      </c>
      <c r="AC1109" s="4"/>
      <c r="AD1109" s="3"/>
      <c r="AE1109" s="2" t="str">
        <f ca="1">IF(AND(N1109&gt;1,(N1109+$AE$3+O1109)&lt;$B$3),$B$3-N1109+1111111,".")</f>
        <v>.</v>
      </c>
      <c r="AF1109" s="1" t="str">
        <f>IF(A1109&gt;1,"Y","N")</f>
        <v>Y</v>
      </c>
      <c r="AG1109" s="1" t="str">
        <f>IF(L1109&gt;1,"Y","N")</f>
        <v>Y</v>
      </c>
      <c r="AH1109" s="1" t="str">
        <f>IF(N1109&gt;1,"Y","N")</f>
        <v>Y</v>
      </c>
      <c r="AI1109" s="1" t="str">
        <f>IF(O1109&gt;1,"Y","N")</f>
        <v>Y</v>
      </c>
      <c r="AJ1109" s="1" t="str">
        <f>CONCATENATE(AF1109,AG1109,D1109,AH1109,AI1109)</f>
        <v>YYx314xYY</v>
      </c>
    </row>
    <row r="1110" spans="1:36" s="1" customFormat="1" x14ac:dyDescent="0.25">
      <c r="A1110" s="31">
        <v>42765</v>
      </c>
      <c r="B1110" s="24"/>
      <c r="C1110" s="23" t="s">
        <v>335</v>
      </c>
      <c r="D1110" s="22" t="s">
        <v>334</v>
      </c>
      <c r="E1110" s="21">
        <v>0.14000000000000001</v>
      </c>
      <c r="G1110" s="20"/>
      <c r="H1110" s="19">
        <f>E1110/0.03878</f>
        <v>3.6101083032490977</v>
      </c>
      <c r="I1110" s="18">
        <f>J1110/100*4</f>
        <v>1.32</v>
      </c>
      <c r="J1110" s="17">
        <v>33</v>
      </c>
      <c r="K1110" s="16">
        <f>IF(J1110&gt;1,J1110-H1110-I1110,0)</f>
        <v>28.069891696750901</v>
      </c>
      <c r="L1110" s="15">
        <v>42797</v>
      </c>
      <c r="M1110" s="14"/>
      <c r="N1110" s="29">
        <v>43065</v>
      </c>
      <c r="O1110" s="12">
        <v>43066</v>
      </c>
      <c r="P1110" s="11" t="s">
        <v>799</v>
      </c>
      <c r="Q1110" s="10" t="s">
        <v>802</v>
      </c>
      <c r="R1110" s="10" t="s">
        <v>801</v>
      </c>
      <c r="S1110" s="10" t="s">
        <v>800</v>
      </c>
      <c r="T1110" s="10"/>
      <c r="U1110" s="9">
        <v>6916037493</v>
      </c>
      <c r="V1110" s="8"/>
      <c r="W1110" s="7">
        <v>1382</v>
      </c>
      <c r="X1110" s="4"/>
      <c r="Y1110" s="6">
        <v>68</v>
      </c>
      <c r="Z1110" s="5">
        <f>IF(Y1110&gt;0,Y1110-J1110,".")</f>
        <v>35</v>
      </c>
      <c r="AA1110" s="4">
        <f>IF(J1110=0,H1110,0)</f>
        <v>0</v>
      </c>
      <c r="AB1110" s="4">
        <f>IF(L1110=0,H1110,0)</f>
        <v>0</v>
      </c>
      <c r="AC1110" s="4"/>
      <c r="AD1110" s="3"/>
      <c r="AE1110" s="2" t="str">
        <f ca="1">IF(AND(N1110&gt;1,(N1110+$AE$3+O1110)&lt;$B$3),$B$3-N1110+1111111,".")</f>
        <v>.</v>
      </c>
      <c r="AF1110" s="1" t="str">
        <f>IF(A1110&gt;1,"Y","N")</f>
        <v>Y</v>
      </c>
      <c r="AG1110" s="1" t="str">
        <f>IF(L1110&gt;1,"Y","N")</f>
        <v>Y</v>
      </c>
      <c r="AH1110" s="1" t="str">
        <f>IF(N1110&gt;1,"Y","N")</f>
        <v>Y</v>
      </c>
      <c r="AI1110" s="1" t="str">
        <f>IF(O1110&gt;1,"Y","N")</f>
        <v>Y</v>
      </c>
      <c r="AJ1110" s="1" t="str">
        <f>CONCATENATE(AF1110,AG1110,D1110,AH1110,AI1110)</f>
        <v>YYx149xYY</v>
      </c>
    </row>
    <row r="1111" spans="1:36" s="1" customFormat="1" x14ac:dyDescent="0.25">
      <c r="A1111" s="31">
        <v>42051</v>
      </c>
      <c r="B1111" s="24"/>
      <c r="C1111" s="23" t="s">
        <v>3095</v>
      </c>
      <c r="D1111" s="22" t="s">
        <v>750</v>
      </c>
      <c r="E1111" s="21">
        <v>0.5</v>
      </c>
      <c r="G1111" s="20"/>
      <c r="H1111" s="19">
        <f>E1111/0.0413</f>
        <v>12.106537530266342</v>
      </c>
      <c r="I1111" s="18">
        <f>J1111/100*4</f>
        <v>2</v>
      </c>
      <c r="J1111" s="17">
        <v>50</v>
      </c>
      <c r="K1111" s="16">
        <f>IF(J1111&gt;1,J1111-H1111-I1111,0)</f>
        <v>35.893462469733656</v>
      </c>
      <c r="L1111" s="15">
        <v>42085</v>
      </c>
      <c r="M1111" s="14"/>
      <c r="N1111" s="29">
        <v>42765</v>
      </c>
      <c r="O1111" s="12">
        <v>42765</v>
      </c>
      <c r="P1111" s="11" t="s">
        <v>6305</v>
      </c>
      <c r="Q1111" s="10" t="s">
        <v>6304</v>
      </c>
      <c r="R1111" s="10" t="s">
        <v>6303</v>
      </c>
      <c r="S1111" s="10" t="s">
        <v>4411</v>
      </c>
      <c r="T1111" s="10"/>
      <c r="U1111" s="9" t="s">
        <v>6302</v>
      </c>
      <c r="V1111" s="8"/>
      <c r="W1111" s="7">
        <v>178</v>
      </c>
      <c r="X1111" s="4"/>
      <c r="Y1111" s="6">
        <v>69</v>
      </c>
      <c r="Z1111" s="5">
        <f>IF(Y1111&gt;0,Y1111-J1111,".")</f>
        <v>19</v>
      </c>
      <c r="AA1111" s="4">
        <f>IF(J1111=0,H1111,0)</f>
        <v>0</v>
      </c>
      <c r="AB1111" s="4">
        <f>IF(L1111=0,H1111,0)</f>
        <v>0</v>
      </c>
      <c r="AC1111" s="4"/>
      <c r="AD1111" s="3"/>
      <c r="AE1111" s="2" t="str">
        <f ca="1">IF(AND(N1111&gt;1,(N1111+$AE$3+O1111)&lt;$B$3),$B$3-N1111+1111111,".")</f>
        <v>.</v>
      </c>
      <c r="AF1111" s="1" t="str">
        <f>IF(A1111&gt;1,"Y","N")</f>
        <v>Y</v>
      </c>
      <c r="AG1111" s="1" t="str">
        <f>IF(L1111&gt;1,"Y","N")</f>
        <v>Y</v>
      </c>
      <c r="AH1111" s="1" t="str">
        <f>IF(N1111&gt;1,"Y","N")</f>
        <v>Y</v>
      </c>
      <c r="AI1111" s="1" t="str">
        <f>IF(O1111&gt;1,"Y","N")</f>
        <v>Y</v>
      </c>
      <c r="AJ1111" s="1" t="str">
        <f>CONCATENATE(AF1111,AG1111,D1111,AH1111,AI1111)</f>
        <v>YYx234xYY</v>
      </c>
    </row>
    <row r="1112" spans="1:36" s="1" customFormat="1" x14ac:dyDescent="0.25">
      <c r="A1112" s="31">
        <v>42480</v>
      </c>
      <c r="B1112" s="24"/>
      <c r="C1112" s="23" t="s">
        <v>390</v>
      </c>
      <c r="D1112" s="22" t="s">
        <v>389</v>
      </c>
      <c r="E1112" s="21">
        <v>1.39</v>
      </c>
      <c r="G1112" s="20"/>
      <c r="H1112" s="19">
        <f>E1112/0.042177</f>
        <v>32.956350617635202</v>
      </c>
      <c r="I1112" s="32">
        <f>J1112/100*4</f>
        <v>2.76</v>
      </c>
      <c r="J1112" s="17">
        <v>69</v>
      </c>
      <c r="K1112" s="16">
        <f>IF(J1112&gt;1,J1112-H1112-I1112,0)</f>
        <v>33.2836493823648</v>
      </c>
      <c r="L1112" s="15">
        <v>42502</v>
      </c>
      <c r="M1112" s="14"/>
      <c r="N1112" s="29">
        <v>42780</v>
      </c>
      <c r="O1112" s="12">
        <v>42780</v>
      </c>
      <c r="P1112" s="11" t="s">
        <v>5963</v>
      </c>
      <c r="Q1112" s="10"/>
      <c r="R1112" s="10"/>
      <c r="S1112" s="10"/>
      <c r="T1112" s="10"/>
      <c r="U1112" s="9">
        <v>6713165601</v>
      </c>
      <c r="V1112" s="8"/>
      <c r="W1112" s="7">
        <v>257</v>
      </c>
      <c r="X1112" s="4"/>
      <c r="Y1112" s="6">
        <v>69</v>
      </c>
      <c r="Z1112" s="5">
        <f>IF(Y1112&gt;0,Y1112-J1112,".")</f>
        <v>0</v>
      </c>
      <c r="AA1112" s="4">
        <f>IF(J1112=0,H1112,0)</f>
        <v>0</v>
      </c>
      <c r="AB1112" s="4">
        <f>IF(L1112=0,H1112,0)</f>
        <v>0</v>
      </c>
      <c r="AC1112" s="4"/>
      <c r="AD1112" s="3"/>
      <c r="AE1112" s="2" t="str">
        <f ca="1">IF(AND(N1112&gt;1,(N1112+$AE$3+O1112)&lt;$B$3),$B$3-N1112+1111111,".")</f>
        <v>.</v>
      </c>
      <c r="AF1112" s="1" t="str">
        <f>IF(A1112&gt;1,"Y","N")</f>
        <v>Y</v>
      </c>
      <c r="AG1112" s="1" t="str">
        <f>IF(L1112&gt;1,"Y","N")</f>
        <v>Y</v>
      </c>
      <c r="AH1112" s="1" t="str">
        <f>IF(N1112&gt;1,"Y","N")</f>
        <v>Y</v>
      </c>
      <c r="AI1112" s="1" t="str">
        <f>IF(O1112&gt;1,"Y","N")</f>
        <v>Y</v>
      </c>
      <c r="AJ1112" s="1" t="str">
        <f>CONCATENATE(AF1112,AG1112,D1112,AH1112,AI1112)</f>
        <v>YYx138xYY</v>
      </c>
    </row>
    <row r="1113" spans="1:36" s="1" customFormat="1" x14ac:dyDescent="0.25">
      <c r="A1113" s="31">
        <v>42666</v>
      </c>
      <c r="B1113" s="24"/>
      <c r="C1113" s="23" t="s">
        <v>719</v>
      </c>
      <c r="D1113" s="22" t="s">
        <v>718</v>
      </c>
      <c r="E1113" s="21">
        <v>0.62</v>
      </c>
      <c r="G1113" s="20"/>
      <c r="H1113" s="19">
        <f>E1113/0.03988</f>
        <v>15.546639919759278</v>
      </c>
      <c r="I1113" s="18">
        <f>J1113/100*4</f>
        <v>2.76</v>
      </c>
      <c r="J1113" s="17">
        <v>69</v>
      </c>
      <c r="K1113" s="16">
        <f>IF(J1113&gt;1,J1113-H1113-I1113,0)</f>
        <v>50.693360080240723</v>
      </c>
      <c r="L1113" s="15">
        <v>42697</v>
      </c>
      <c r="M1113" s="14"/>
      <c r="N1113" s="29">
        <v>42793</v>
      </c>
      <c r="O1113" s="12">
        <v>42801</v>
      </c>
      <c r="P1113" s="11" t="s">
        <v>5619</v>
      </c>
      <c r="Q1113" s="10"/>
      <c r="R1113" s="10"/>
      <c r="S1113" s="10"/>
      <c r="T1113" s="10"/>
      <c r="U1113" s="9"/>
      <c r="V1113" s="8"/>
      <c r="W1113" s="7">
        <v>377</v>
      </c>
      <c r="X1113" s="4"/>
      <c r="Y1113" s="6">
        <v>69</v>
      </c>
      <c r="Z1113" s="5">
        <f>IF(Y1113&gt;0,Y1113-J1113,".")</f>
        <v>0</v>
      </c>
      <c r="AA1113" s="4">
        <f>IF(J1113=0,H1113,0)</f>
        <v>0</v>
      </c>
      <c r="AB1113" s="4">
        <f>IF(L1113=0,H1113,0)</f>
        <v>0</v>
      </c>
      <c r="AC1113" s="4"/>
      <c r="AD1113" s="3"/>
      <c r="AE1113" s="2" t="str">
        <f ca="1">IF(AND(N1113&gt;1,(N1113+$AE$3+O1113)&lt;$B$3),$B$3-N1113+1111111,".")</f>
        <v>.</v>
      </c>
      <c r="AF1113" s="1" t="str">
        <f>IF(A1113&gt;1,"Y","N")</f>
        <v>Y</v>
      </c>
      <c r="AG1113" s="1" t="str">
        <f>IF(L1113&gt;1,"Y","N")</f>
        <v>Y</v>
      </c>
      <c r="AH1113" s="1" t="str">
        <f>IF(N1113&gt;1,"Y","N")</f>
        <v>Y</v>
      </c>
      <c r="AI1113" s="1" t="str">
        <f>IF(O1113&gt;1,"Y","N")</f>
        <v>Y</v>
      </c>
      <c r="AJ1113" s="1" t="str">
        <f>CONCATENATE(AF1113,AG1113,D1113,AH1113,AI1113)</f>
        <v>YYx445xYY</v>
      </c>
    </row>
    <row r="1114" spans="1:36" s="1" customFormat="1" x14ac:dyDescent="0.25">
      <c r="A1114" s="31">
        <v>42656</v>
      </c>
      <c r="B1114" s="24"/>
      <c r="C1114" s="23" t="s">
        <v>2803</v>
      </c>
      <c r="D1114" s="22" t="s">
        <v>2802</v>
      </c>
      <c r="E1114" s="21">
        <v>1.39</v>
      </c>
      <c r="G1114" s="20"/>
      <c r="H1114" s="19">
        <f>E1114/0.0404</f>
        <v>34.405940594059402</v>
      </c>
      <c r="I1114" s="18">
        <f>J1114/100*4</f>
        <v>2.76</v>
      </c>
      <c r="J1114" s="17">
        <v>69</v>
      </c>
      <c r="K1114" s="16">
        <f>IF(J1114&gt;1,J1114-H1114-I1114,0)</f>
        <v>31.8340594059406</v>
      </c>
      <c r="L1114" s="15">
        <v>42691</v>
      </c>
      <c r="M1114" s="14"/>
      <c r="N1114" s="29">
        <v>42800</v>
      </c>
      <c r="O1114" s="12">
        <v>42800</v>
      </c>
      <c r="P1114" s="11" t="s">
        <v>5476</v>
      </c>
      <c r="Q1114" s="10"/>
      <c r="R1114" s="10"/>
      <c r="S1114" s="10"/>
      <c r="T1114" s="10"/>
      <c r="U1114" s="9">
        <v>6737398625</v>
      </c>
      <c r="V1114" s="8"/>
      <c r="W1114" s="7">
        <v>365</v>
      </c>
      <c r="X1114" s="4"/>
      <c r="Y1114" s="6">
        <v>69</v>
      </c>
      <c r="Z1114" s="5">
        <f>IF(Y1114&gt;0,Y1114-J1114,".")</f>
        <v>0</v>
      </c>
      <c r="AA1114" s="4">
        <f>IF(J1114=0,H1114,0)</f>
        <v>0</v>
      </c>
      <c r="AB1114" s="4">
        <f>IF(L1114=0,H1114,0)</f>
        <v>0</v>
      </c>
      <c r="AC1114" s="4"/>
      <c r="AD1114" s="3"/>
      <c r="AE1114" s="2" t="str">
        <f ca="1">IF(AND(N1114&gt;1,(N1114+$AE$3+O1114)&lt;$B$3),$B$3-N1114+1111111,".")</f>
        <v>.</v>
      </c>
      <c r="AF1114" s="1" t="str">
        <f>IF(A1114&gt;1,"Y","N")</f>
        <v>Y</v>
      </c>
      <c r="AG1114" s="1" t="str">
        <f>IF(L1114&gt;1,"Y","N")</f>
        <v>Y</v>
      </c>
      <c r="AH1114" s="1" t="str">
        <f>IF(N1114&gt;1,"Y","N")</f>
        <v>Y</v>
      </c>
      <c r="AI1114" s="1" t="str">
        <f>IF(O1114&gt;1,"Y","N")</f>
        <v>Y</v>
      </c>
      <c r="AJ1114" s="1" t="str">
        <f>CONCATENATE(AF1114,AG1114,D1114,AH1114,AI1114)</f>
        <v>YYx549xYY</v>
      </c>
    </row>
    <row r="1115" spans="1:36" s="1" customFormat="1" x14ac:dyDescent="0.25">
      <c r="A1115" s="31">
        <v>42769</v>
      </c>
      <c r="B1115" s="24"/>
      <c r="C1115" s="23" t="s">
        <v>2986</v>
      </c>
      <c r="D1115" s="22" t="s">
        <v>2162</v>
      </c>
      <c r="E1115" s="21">
        <v>0.71</v>
      </c>
      <c r="G1115" s="20"/>
      <c r="H1115" s="19">
        <f>E1115/0.03878</f>
        <v>18.308406395048994</v>
      </c>
      <c r="I1115" s="18">
        <f>J1115/100*4</f>
        <v>2.76</v>
      </c>
      <c r="J1115" s="17">
        <v>69</v>
      </c>
      <c r="K1115" s="16">
        <f>IF(J1115&gt;1,J1115-H1115-I1115,0)</f>
        <v>47.931593604951011</v>
      </c>
      <c r="L1115" s="15">
        <v>42784</v>
      </c>
      <c r="M1115" s="14"/>
      <c r="N1115" s="29">
        <v>42805</v>
      </c>
      <c r="O1115" s="12">
        <v>42807</v>
      </c>
      <c r="P1115" s="11" t="s">
        <v>1945</v>
      </c>
      <c r="Q1115" s="10"/>
      <c r="R1115" s="10"/>
      <c r="S1115" s="10"/>
      <c r="T1115" s="10"/>
      <c r="U1115" s="9"/>
      <c r="V1115" s="8"/>
      <c r="W1115" s="7">
        <v>407</v>
      </c>
      <c r="X1115" s="4"/>
      <c r="Y1115" s="6">
        <v>69</v>
      </c>
      <c r="Z1115" s="5">
        <f>IF(Y1115&gt;0,Y1115-J1115,".")</f>
        <v>0</v>
      </c>
      <c r="AA1115" s="4">
        <f>IF(J1115=0,H1115,0)</f>
        <v>0</v>
      </c>
      <c r="AB1115" s="4">
        <f>IF(L1115=0,H1115,0)</f>
        <v>0</v>
      </c>
      <c r="AC1115" s="4"/>
      <c r="AD1115" s="3"/>
      <c r="AE1115" s="2" t="str">
        <f ca="1">IF(AND(N1115&gt;1,(N1115+$AE$3+O1115)&lt;$B$3),$B$3-N1115+1111111,".")</f>
        <v>.</v>
      </c>
      <c r="AF1115" s="1" t="str">
        <f>IF(A1115&gt;1,"Y","N")</f>
        <v>Y</v>
      </c>
      <c r="AG1115" s="1" t="str">
        <f>IF(L1115&gt;1,"Y","N")</f>
        <v>Y</v>
      </c>
      <c r="AH1115" s="1" t="str">
        <f>IF(N1115&gt;1,"Y","N")</f>
        <v>Y</v>
      </c>
      <c r="AI1115" s="1" t="str">
        <f>IF(O1115&gt;1,"Y","N")</f>
        <v>Y</v>
      </c>
      <c r="AJ1115" s="1" t="str">
        <f>CONCATENATE(AF1115,AG1115,D1115,AH1115,AI1115)</f>
        <v>YYx231xYY</v>
      </c>
    </row>
    <row r="1116" spans="1:36" s="1" customFormat="1" x14ac:dyDescent="0.25">
      <c r="A1116" s="28">
        <v>41975</v>
      </c>
      <c r="B1116" s="27"/>
      <c r="C1116" s="23" t="s">
        <v>678</v>
      </c>
      <c r="D1116" s="22" t="s">
        <v>677</v>
      </c>
      <c r="E1116" s="21">
        <v>0.69899999999999995</v>
      </c>
      <c r="G1116" s="20"/>
      <c r="H1116" s="19">
        <f>E1116/0.043</f>
        <v>16.255813953488371</v>
      </c>
      <c r="I1116" s="18">
        <f>J1116/100*4</f>
        <v>2.76</v>
      </c>
      <c r="J1116" s="17">
        <v>69</v>
      </c>
      <c r="K1116" s="16">
        <f>IF(J1116&gt;1,J1116-H1116-I1116,0)</f>
        <v>49.984186046511631</v>
      </c>
      <c r="L1116" s="15">
        <v>42011</v>
      </c>
      <c r="M1116" s="14"/>
      <c r="N1116" s="29">
        <v>42834</v>
      </c>
      <c r="O1116" s="12">
        <v>42834</v>
      </c>
      <c r="P1116" s="11" t="s">
        <v>3090</v>
      </c>
      <c r="Q1116" s="10"/>
      <c r="R1116" s="10"/>
      <c r="S1116" s="10"/>
      <c r="T1116" s="10"/>
      <c r="U1116" s="9"/>
      <c r="V1116" s="8"/>
      <c r="W1116" s="7">
        <v>562</v>
      </c>
      <c r="X1116" s="4"/>
      <c r="Y1116" s="6">
        <v>69</v>
      </c>
      <c r="Z1116" s="5">
        <f>IF(Y1116&gt;0,Y1116-J1116,".")</f>
        <v>0</v>
      </c>
      <c r="AA1116" s="4">
        <f>IF(J1116=0,H1116,0)</f>
        <v>0</v>
      </c>
      <c r="AB1116" s="4">
        <f>IF(L1116=0,H1116,0)</f>
        <v>0</v>
      </c>
      <c r="AC1116" s="4"/>
      <c r="AD1116" s="3"/>
      <c r="AE1116" s="2" t="str">
        <f ca="1">IF(AND(N1116&gt;1,(N1116+$AE$3+O1116)&lt;$B$3),$B$3-N1116+1111111,".")</f>
        <v>.</v>
      </c>
      <c r="AF1116" s="1" t="str">
        <f>IF(A1116&gt;1,"Y","N")</f>
        <v>Y</v>
      </c>
      <c r="AG1116" s="1" t="str">
        <f>IF(L1116&gt;1,"Y","N")</f>
        <v>Y</v>
      </c>
      <c r="AH1116" s="1" t="str">
        <f>IF(N1116&gt;1,"Y","N")</f>
        <v>Y</v>
      </c>
      <c r="AI1116" s="1" t="str">
        <f>IF(O1116&gt;1,"Y","N")</f>
        <v>Y</v>
      </c>
      <c r="AJ1116" s="1" t="str">
        <f>CONCATENATE(AF1116,AG1116,D1116,AH1116,AI1116)</f>
        <v>YYx472xYY</v>
      </c>
    </row>
    <row r="1117" spans="1:36" s="1" customFormat="1" x14ac:dyDescent="0.25">
      <c r="A1117" s="31">
        <v>42831</v>
      </c>
      <c r="B1117" s="30" t="s">
        <v>4154</v>
      </c>
      <c r="C1117" s="23" t="s">
        <v>83</v>
      </c>
      <c r="D1117" s="22" t="s">
        <v>82</v>
      </c>
      <c r="E1117" s="21">
        <v>1.39</v>
      </c>
      <c r="G1117" s="20"/>
      <c r="H1117" s="19">
        <f>E1117/0.03892</f>
        <v>35.714285714285708</v>
      </c>
      <c r="I1117" s="18">
        <f>J1117/100*4</f>
        <v>2.76</v>
      </c>
      <c r="J1117" s="17">
        <v>69</v>
      </c>
      <c r="K1117" s="16">
        <f>IF(J1117&gt;1,J1117-H1117-I1117,0)</f>
        <v>30.525714285714294</v>
      </c>
      <c r="L1117" s="15">
        <v>42847</v>
      </c>
      <c r="M1117" s="14"/>
      <c r="N1117" s="29">
        <v>42858</v>
      </c>
      <c r="O1117" s="12">
        <v>42859</v>
      </c>
      <c r="P1117" s="11" t="s">
        <v>4152</v>
      </c>
      <c r="Q1117" s="10"/>
      <c r="R1117" s="10"/>
      <c r="S1117" s="10"/>
      <c r="T1117" s="10"/>
      <c r="U1117" s="9">
        <v>6803651666</v>
      </c>
      <c r="V1117" s="8"/>
      <c r="W1117" s="7">
        <v>679</v>
      </c>
      <c r="X1117" s="4"/>
      <c r="Y1117" s="6">
        <v>69</v>
      </c>
      <c r="Z1117" s="5">
        <f>IF(Y1117&gt;0,Y1117-J1117,".")</f>
        <v>0</v>
      </c>
      <c r="AA1117" s="4">
        <f>IF(J1117=0,H1117,0)</f>
        <v>0</v>
      </c>
      <c r="AB1117" s="4">
        <f>IF(L1117=0,H1117,0)</f>
        <v>0</v>
      </c>
      <c r="AC1117" s="4"/>
      <c r="AD1117" s="3"/>
      <c r="AE1117" s="2" t="str">
        <f ca="1">IF(AND(N1117&gt;1,(N1117+$AE$3+O1117)&lt;$B$3),$B$3-N1117+1111111,".")</f>
        <v>.</v>
      </c>
      <c r="AF1117" s="1" t="str">
        <f>IF(A1117&gt;1,"Y","N")</f>
        <v>Y</v>
      </c>
      <c r="AG1117" s="1" t="str">
        <f>IF(L1117&gt;1,"Y","N")</f>
        <v>Y</v>
      </c>
      <c r="AH1117" s="1" t="str">
        <f>IF(N1117&gt;1,"Y","N")</f>
        <v>Y</v>
      </c>
      <c r="AI1117" s="1" t="str">
        <f>IF(O1117&gt;1,"Y","N")</f>
        <v>Y</v>
      </c>
      <c r="AJ1117" s="1" t="str">
        <f>CONCATENATE(AF1117,AG1117,D1117,AH1117,AI1117)</f>
        <v>YYx326xYY</v>
      </c>
    </row>
    <row r="1118" spans="1:36" s="1" customFormat="1" x14ac:dyDescent="0.25">
      <c r="A1118" s="31">
        <v>42831</v>
      </c>
      <c r="B1118" s="24"/>
      <c r="C1118" s="23" t="s">
        <v>83</v>
      </c>
      <c r="D1118" s="22" t="s">
        <v>82</v>
      </c>
      <c r="E1118" s="21">
        <v>1.39</v>
      </c>
      <c r="G1118" s="20"/>
      <c r="H1118" s="19">
        <f>E1118/0.03892</f>
        <v>35.714285714285708</v>
      </c>
      <c r="I1118" s="18">
        <f>J1118/100*4</f>
        <v>2.76</v>
      </c>
      <c r="J1118" s="17">
        <v>69</v>
      </c>
      <c r="K1118" s="16">
        <f>IF(J1118&gt;1,J1118-H1118-I1118,0)</f>
        <v>30.525714285714294</v>
      </c>
      <c r="L1118" s="15">
        <v>42847</v>
      </c>
      <c r="M1118" s="14"/>
      <c r="N1118" s="29">
        <v>42858</v>
      </c>
      <c r="O1118" s="12">
        <v>42859</v>
      </c>
      <c r="P1118" s="11" t="s">
        <v>4152</v>
      </c>
      <c r="Q1118" s="10"/>
      <c r="R1118" s="10"/>
      <c r="S1118" s="10"/>
      <c r="T1118" s="10"/>
      <c r="U1118" s="9"/>
      <c r="V1118" s="8"/>
      <c r="W1118" s="7">
        <v>679</v>
      </c>
      <c r="X1118" s="4"/>
      <c r="Y1118" s="6">
        <v>69</v>
      </c>
      <c r="Z1118" s="5">
        <f>IF(Y1118&gt;0,Y1118-J1118,".")</f>
        <v>0</v>
      </c>
      <c r="AA1118" s="4">
        <f>IF(J1118=0,H1118,0)</f>
        <v>0</v>
      </c>
      <c r="AB1118" s="4">
        <f>IF(L1118=0,H1118,0)</f>
        <v>0</v>
      </c>
      <c r="AC1118" s="4"/>
      <c r="AD1118" s="3"/>
      <c r="AE1118" s="2" t="str">
        <f ca="1">IF(AND(N1118&gt;1,(N1118+$AE$3+O1118)&lt;$B$3),$B$3-N1118+1111111,".")</f>
        <v>.</v>
      </c>
      <c r="AF1118" s="1" t="str">
        <f>IF(A1118&gt;1,"Y","N")</f>
        <v>Y</v>
      </c>
      <c r="AG1118" s="1" t="str">
        <f>IF(L1118&gt;1,"Y","N")</f>
        <v>Y</v>
      </c>
      <c r="AH1118" s="1" t="str">
        <f>IF(N1118&gt;1,"Y","N")</f>
        <v>Y</v>
      </c>
      <c r="AI1118" s="1" t="str">
        <f>IF(O1118&gt;1,"Y","N")</f>
        <v>Y</v>
      </c>
      <c r="AJ1118" s="1" t="str">
        <f>CONCATENATE(AF1118,AG1118,D1118,AH1118,AI1118)</f>
        <v>YYx326xYY</v>
      </c>
    </row>
    <row r="1119" spans="1:36" s="1" customFormat="1" x14ac:dyDescent="0.25">
      <c r="A1119" s="31">
        <v>42656</v>
      </c>
      <c r="B1119" s="24"/>
      <c r="C1119" s="23" t="s">
        <v>1537</v>
      </c>
      <c r="D1119" s="22" t="s">
        <v>1536</v>
      </c>
      <c r="E1119" s="21">
        <v>0.54</v>
      </c>
      <c r="G1119" s="20"/>
      <c r="H1119" s="19">
        <f>E1119/0.0404</f>
        <v>13.366336633663368</v>
      </c>
      <c r="I1119" s="18">
        <f>J1119/100*4</f>
        <v>2.76</v>
      </c>
      <c r="J1119" s="17">
        <v>69</v>
      </c>
      <c r="K1119" s="16">
        <f>IF(J1119&gt;1,J1119-H1119-I1119,0)</f>
        <v>52.873663366336636</v>
      </c>
      <c r="L1119" s="15">
        <v>42691</v>
      </c>
      <c r="M1119" s="14"/>
      <c r="N1119" s="29">
        <v>42861</v>
      </c>
      <c r="O1119" s="12">
        <v>42863</v>
      </c>
      <c r="P1119" s="11" t="s">
        <v>4093</v>
      </c>
      <c r="Q1119" s="10"/>
      <c r="R1119" s="10"/>
      <c r="S1119" s="10"/>
      <c r="T1119" s="10"/>
      <c r="U1119" s="9"/>
      <c r="V1119" s="8"/>
      <c r="W1119" s="7">
        <v>691</v>
      </c>
      <c r="X1119" s="4"/>
      <c r="Y1119" s="6">
        <v>69</v>
      </c>
      <c r="Z1119" s="5">
        <f>IF(Y1119&gt;0,Y1119-J1119,".")</f>
        <v>0</v>
      </c>
      <c r="AA1119" s="4">
        <f>IF(J1119=0,H1119,0)</f>
        <v>0</v>
      </c>
      <c r="AB1119" s="4">
        <f>IF(L1119=0,H1119,0)</f>
        <v>0</v>
      </c>
      <c r="AC1119" s="4"/>
      <c r="AD1119" s="3"/>
      <c r="AE1119" s="2" t="str">
        <f ca="1">IF(AND(N1119&gt;1,(N1119+$AE$3+O1119)&lt;$B$3),$B$3-N1119+1111111,".")</f>
        <v>.</v>
      </c>
      <c r="AF1119" s="1" t="str">
        <f>IF(A1119&gt;1,"Y","N")</f>
        <v>Y</v>
      </c>
      <c r="AG1119" s="1" t="str">
        <f>IF(L1119&gt;1,"Y","N")</f>
        <v>Y</v>
      </c>
      <c r="AH1119" s="1" t="str">
        <f>IF(N1119&gt;1,"Y","N")</f>
        <v>Y</v>
      </c>
      <c r="AI1119" s="1" t="str">
        <f>IF(O1119&gt;1,"Y","N")</f>
        <v>Y</v>
      </c>
      <c r="AJ1119" s="1" t="str">
        <f>CONCATENATE(AF1119,AG1119,D1119,AH1119,AI1119)</f>
        <v>YYx348xYY</v>
      </c>
    </row>
    <row r="1120" spans="1:36" s="1" customFormat="1" x14ac:dyDescent="0.25">
      <c r="A1120" s="31">
        <v>42755</v>
      </c>
      <c r="B1120" s="24"/>
      <c r="C1120" s="23" t="s">
        <v>105</v>
      </c>
      <c r="D1120" s="22" t="s">
        <v>104</v>
      </c>
      <c r="E1120" s="21">
        <v>1.03</v>
      </c>
      <c r="G1120" s="20"/>
      <c r="H1120" s="19">
        <f>E1120/0.03895</f>
        <v>26.444159178433893</v>
      </c>
      <c r="I1120" s="18">
        <f>J1120/100*4</f>
        <v>2.76</v>
      </c>
      <c r="J1120" s="17">
        <v>69</v>
      </c>
      <c r="K1120" s="16">
        <f>IF(J1120&gt;1,J1120-H1120-I1120,0)</f>
        <v>39.795840821566109</v>
      </c>
      <c r="L1120" s="15">
        <v>42784</v>
      </c>
      <c r="M1120" s="14"/>
      <c r="N1120" s="29">
        <v>42864</v>
      </c>
      <c r="O1120" s="12">
        <v>42864</v>
      </c>
      <c r="P1120" s="11" t="s">
        <v>4042</v>
      </c>
      <c r="Q1120" s="10"/>
      <c r="R1120" s="10"/>
      <c r="S1120" s="10"/>
      <c r="T1120" s="10"/>
      <c r="U1120" s="9"/>
      <c r="V1120" s="8"/>
      <c r="W1120" s="7">
        <v>706</v>
      </c>
      <c r="X1120" s="4"/>
      <c r="Y1120" s="6">
        <v>69</v>
      </c>
      <c r="Z1120" s="5">
        <f>IF(Y1120&gt;0,Y1120-J1120,".")</f>
        <v>0</v>
      </c>
      <c r="AA1120" s="4">
        <f>IF(J1120=0,H1120,0)</f>
        <v>0</v>
      </c>
      <c r="AB1120" s="4">
        <f>IF(L1120=0,H1120,0)</f>
        <v>0</v>
      </c>
      <c r="AC1120" s="4"/>
      <c r="AD1120" s="3"/>
      <c r="AE1120" s="2" t="str">
        <f ca="1">IF(AND(N1120&gt;1,(N1120+$AE$3+O1120)&lt;$B$3),$B$3-N1120+1111111,".")</f>
        <v>.</v>
      </c>
      <c r="AF1120" s="1" t="str">
        <f>IF(A1120&gt;1,"Y","N")</f>
        <v>Y</v>
      </c>
      <c r="AG1120" s="1" t="str">
        <f>IF(L1120&gt;1,"Y","N")</f>
        <v>Y</v>
      </c>
      <c r="AH1120" s="1" t="str">
        <f>IF(N1120&gt;1,"Y","N")</f>
        <v>Y</v>
      </c>
      <c r="AI1120" s="1" t="str">
        <f>IF(O1120&gt;1,"Y","N")</f>
        <v>Y</v>
      </c>
      <c r="AJ1120" s="1" t="str">
        <f>CONCATENATE(AF1120,AG1120,D1120,AH1120,AI1120)</f>
        <v>YYx406xYY</v>
      </c>
    </row>
    <row r="1121" spans="1:50" s="1" customFormat="1" x14ac:dyDescent="0.25">
      <c r="A1121" s="31">
        <v>42765</v>
      </c>
      <c r="B1121" s="24"/>
      <c r="C1121" s="23" t="s">
        <v>105</v>
      </c>
      <c r="D1121" s="22" t="s">
        <v>104</v>
      </c>
      <c r="E1121" s="21">
        <v>0.53</v>
      </c>
      <c r="G1121" s="20"/>
      <c r="H1121" s="19">
        <f>E1121/0.03878</f>
        <v>13.666838576585869</v>
      </c>
      <c r="I1121" s="18">
        <f>J1121/100*4</f>
        <v>2.76</v>
      </c>
      <c r="J1121" s="17">
        <v>69</v>
      </c>
      <c r="K1121" s="16">
        <f>IF(J1121&gt;1,J1121-H1121-I1121,0)</f>
        <v>52.573161423414135</v>
      </c>
      <c r="L1121" s="15">
        <v>42792</v>
      </c>
      <c r="M1121" s="14"/>
      <c r="N1121" s="29">
        <v>42869</v>
      </c>
      <c r="O1121" s="12">
        <v>42869</v>
      </c>
      <c r="P1121" s="11" t="s">
        <v>1945</v>
      </c>
      <c r="Q1121" s="10"/>
      <c r="R1121" s="10"/>
      <c r="S1121" s="10"/>
      <c r="T1121" s="10"/>
      <c r="U1121" s="9"/>
      <c r="V1121" s="8"/>
      <c r="W1121" s="7">
        <v>726</v>
      </c>
      <c r="X1121" s="4"/>
      <c r="Y1121" s="6">
        <v>69</v>
      </c>
      <c r="Z1121" s="5">
        <f>IF(Y1121&gt;0,Y1121-J1121,".")</f>
        <v>0</v>
      </c>
      <c r="AA1121" s="4">
        <f>IF(J1121=0,H1121,0)</f>
        <v>0</v>
      </c>
      <c r="AB1121" s="4">
        <f>IF(L1121=0,H1121,0)</f>
        <v>0</v>
      </c>
      <c r="AC1121" s="4"/>
      <c r="AD1121" s="3"/>
      <c r="AE1121" s="2" t="str">
        <f ca="1">IF(AND(N1121&gt;1,(N1121+$AE$3+O1121)&lt;$B$3),$B$3-N1121+1111111,".")</f>
        <v>.</v>
      </c>
      <c r="AF1121" s="1" t="str">
        <f>IF(A1121&gt;1,"Y","N")</f>
        <v>Y</v>
      </c>
      <c r="AG1121" s="1" t="str">
        <f>IF(L1121&gt;1,"Y","N")</f>
        <v>Y</v>
      </c>
      <c r="AH1121" s="1" t="str">
        <f>IF(N1121&gt;1,"Y","N")</f>
        <v>Y</v>
      </c>
      <c r="AI1121" s="1" t="str">
        <f>IF(O1121&gt;1,"Y","N")</f>
        <v>Y</v>
      </c>
      <c r="AJ1121" s="1" t="str">
        <f>CONCATENATE(AF1121,AG1121,D1121,AH1121,AI1121)</f>
        <v>YYx406xYY</v>
      </c>
    </row>
    <row r="1122" spans="1:50" s="1" customFormat="1" x14ac:dyDescent="0.25">
      <c r="A1122" s="31">
        <v>42831</v>
      </c>
      <c r="B1122" s="24"/>
      <c r="C1122" s="23" t="s">
        <v>83</v>
      </c>
      <c r="D1122" s="22" t="s">
        <v>82</v>
      </c>
      <c r="E1122" s="21">
        <v>1.39</v>
      </c>
      <c r="G1122" s="20"/>
      <c r="H1122" s="19">
        <f>E1122/0.03892</f>
        <v>35.714285714285708</v>
      </c>
      <c r="I1122" s="18">
        <f>J1122/100*4</f>
        <v>2.76</v>
      </c>
      <c r="J1122" s="17">
        <v>69</v>
      </c>
      <c r="K1122" s="16">
        <f>IF(J1122&gt;1,J1122-H1122-I1122,0)</f>
        <v>30.525714285714294</v>
      </c>
      <c r="L1122" s="15">
        <v>42847</v>
      </c>
      <c r="M1122" s="14"/>
      <c r="N1122" s="29">
        <v>42871</v>
      </c>
      <c r="O1122" s="12">
        <v>42876</v>
      </c>
      <c r="P1122" s="11" t="s">
        <v>3879</v>
      </c>
      <c r="Q1122" s="10"/>
      <c r="R1122" s="10"/>
      <c r="S1122" s="10"/>
      <c r="T1122" s="10"/>
      <c r="U1122" s="9"/>
      <c r="V1122" s="8"/>
      <c r="W1122" s="7">
        <v>741</v>
      </c>
      <c r="X1122" s="4"/>
      <c r="Y1122" s="6">
        <v>69</v>
      </c>
      <c r="Z1122" s="5">
        <f>IF(Y1122&gt;0,Y1122-J1122,".")</f>
        <v>0</v>
      </c>
      <c r="AA1122" s="4">
        <f>IF(J1122=0,H1122,0)</f>
        <v>0</v>
      </c>
      <c r="AB1122" s="4">
        <f>IF(L1122=0,H1122,0)</f>
        <v>0</v>
      </c>
      <c r="AC1122" s="4"/>
      <c r="AD1122" s="3"/>
      <c r="AE1122" s="2" t="str">
        <f ca="1">IF(AND(N1122&gt;1,(N1122+$AE$3+O1122)&lt;$B$3),$B$3-N1122+1111111,".")</f>
        <v>.</v>
      </c>
      <c r="AF1122" s="1" t="str">
        <f>IF(A1122&gt;1,"Y","N")</f>
        <v>Y</v>
      </c>
      <c r="AG1122" s="1" t="str">
        <f>IF(L1122&gt;1,"Y","N")</f>
        <v>Y</v>
      </c>
      <c r="AH1122" s="1" t="str">
        <f>IF(N1122&gt;1,"Y","N")</f>
        <v>Y</v>
      </c>
      <c r="AI1122" s="1" t="str">
        <f>IF(O1122&gt;1,"Y","N")</f>
        <v>Y</v>
      </c>
      <c r="AJ1122" s="1" t="str">
        <f>CONCATENATE(AF1122,AG1122,D1122,AH1122,AI1122)</f>
        <v>YYx326xYY</v>
      </c>
    </row>
    <row r="1123" spans="1:50" s="1" customFormat="1" x14ac:dyDescent="0.25">
      <c r="A1123" s="31">
        <v>42814</v>
      </c>
      <c r="B1123" s="24"/>
      <c r="C1123" s="23" t="s">
        <v>363</v>
      </c>
      <c r="D1123" s="22" t="s">
        <v>362</v>
      </c>
      <c r="E1123" s="21">
        <v>0.56999999999999995</v>
      </c>
      <c r="G1123" s="20"/>
      <c r="H1123" s="19">
        <f>E1123/0.038689</f>
        <v>14.732869807955748</v>
      </c>
      <c r="I1123" s="18">
        <f>J1123/100*4</f>
        <v>2.76</v>
      </c>
      <c r="J1123" s="17">
        <v>69</v>
      </c>
      <c r="K1123" s="16">
        <f>IF(J1123&gt;1,J1123-H1123-I1123,0)</f>
        <v>51.507130192044251</v>
      </c>
      <c r="L1123" s="15">
        <v>42834</v>
      </c>
      <c r="M1123" s="14"/>
      <c r="N1123" s="29">
        <v>42892</v>
      </c>
      <c r="O1123" s="12">
        <v>42892</v>
      </c>
      <c r="P1123" s="11" t="s">
        <v>3574</v>
      </c>
      <c r="Q1123" s="10"/>
      <c r="R1123" s="10"/>
      <c r="S1123" s="10"/>
      <c r="T1123" s="10"/>
      <c r="U1123" s="9"/>
      <c r="V1123" s="8"/>
      <c r="W1123" s="7">
        <v>806</v>
      </c>
      <c r="X1123" s="4"/>
      <c r="Y1123" s="6">
        <v>69</v>
      </c>
      <c r="Z1123" s="5">
        <f>IF(Y1123&gt;0,Y1123-J1123,".")</f>
        <v>0</v>
      </c>
      <c r="AA1123" s="4">
        <f>IF(J1123=0,H1123,0)</f>
        <v>0</v>
      </c>
      <c r="AB1123" s="4">
        <f>IF(L1123=0,H1123,0)</f>
        <v>0</v>
      </c>
      <c r="AC1123" s="4"/>
      <c r="AD1123" s="3"/>
      <c r="AE1123" s="2" t="str">
        <f ca="1">IF(AND(N1123&gt;1,(N1123+$AE$3+O1123)&lt;$B$3),$B$3-N1123+1111111,".")</f>
        <v>.</v>
      </c>
      <c r="AF1123" s="1" t="str">
        <f>IF(A1123&gt;1,"Y","N")</f>
        <v>Y</v>
      </c>
      <c r="AG1123" s="1" t="str">
        <f>IF(L1123&gt;1,"Y","N")</f>
        <v>Y</v>
      </c>
      <c r="AH1123" s="1" t="str">
        <f>IF(N1123&gt;1,"Y","N")</f>
        <v>Y</v>
      </c>
      <c r="AI1123" s="1" t="str">
        <f>IF(O1123&gt;1,"Y","N")</f>
        <v>Y</v>
      </c>
      <c r="AJ1123" s="1" t="str">
        <f>CONCATENATE(AF1123,AG1123,D1123,AH1123,AI1123)</f>
        <v>YYx205xYY</v>
      </c>
    </row>
    <row r="1124" spans="1:50" s="1" customFormat="1" x14ac:dyDescent="0.25">
      <c r="A1124" s="31">
        <v>42814</v>
      </c>
      <c r="B1124" s="24"/>
      <c r="C1124" s="23" t="s">
        <v>363</v>
      </c>
      <c r="D1124" s="22" t="s">
        <v>362</v>
      </c>
      <c r="E1124" s="21">
        <v>0.56999999999999995</v>
      </c>
      <c r="G1124" s="20"/>
      <c r="H1124" s="19">
        <f>E1124/0.038689</f>
        <v>14.732869807955748</v>
      </c>
      <c r="I1124" s="18">
        <f>J1124/100*4</f>
        <v>2.76</v>
      </c>
      <c r="J1124" s="17">
        <v>69</v>
      </c>
      <c r="K1124" s="16">
        <f>IF(J1124&gt;1,J1124-H1124-I1124,0)</f>
        <v>51.507130192044251</v>
      </c>
      <c r="L1124" s="15">
        <v>42834</v>
      </c>
      <c r="M1124" s="14"/>
      <c r="N1124" s="29">
        <v>42892</v>
      </c>
      <c r="O1124" s="12">
        <v>42892</v>
      </c>
      <c r="P1124" s="11" t="s">
        <v>3574</v>
      </c>
      <c r="Q1124" s="10"/>
      <c r="R1124" s="10"/>
      <c r="S1124" s="10"/>
      <c r="T1124" s="10"/>
      <c r="U1124" s="9"/>
      <c r="V1124" s="8"/>
      <c r="W1124" s="7">
        <v>806</v>
      </c>
      <c r="X1124" s="4"/>
      <c r="Y1124" s="6">
        <v>69</v>
      </c>
      <c r="Z1124" s="5">
        <f>IF(Y1124&gt;0,Y1124-J1124,".")</f>
        <v>0</v>
      </c>
      <c r="AA1124" s="4">
        <f>IF(J1124=0,H1124,0)</f>
        <v>0</v>
      </c>
      <c r="AB1124" s="4">
        <f>IF(L1124=0,H1124,0)</f>
        <v>0</v>
      </c>
      <c r="AC1124" s="4"/>
      <c r="AD1124" s="3"/>
      <c r="AE1124" s="2" t="str">
        <f ca="1">IF(AND(N1124&gt;1,(N1124+$AE$3+O1124)&lt;$B$3),$B$3-N1124+1111111,".")</f>
        <v>.</v>
      </c>
      <c r="AF1124" s="1" t="str">
        <f>IF(A1124&gt;1,"Y","N")</f>
        <v>Y</v>
      </c>
      <c r="AG1124" s="1" t="str">
        <f>IF(L1124&gt;1,"Y","N")</f>
        <v>Y</v>
      </c>
      <c r="AH1124" s="1" t="str">
        <f>IF(N1124&gt;1,"Y","N")</f>
        <v>Y</v>
      </c>
      <c r="AI1124" s="1" t="str">
        <f>IF(O1124&gt;1,"Y","N")</f>
        <v>Y</v>
      </c>
      <c r="AJ1124" s="1" t="str">
        <f>CONCATENATE(AF1124,AG1124,D1124,AH1124,AI1124)</f>
        <v>YYx205xYY</v>
      </c>
    </row>
    <row r="1125" spans="1:50" s="1" customFormat="1" x14ac:dyDescent="0.25">
      <c r="A1125" s="31">
        <v>42867</v>
      </c>
      <c r="B1125" s="24"/>
      <c r="C1125" s="23" t="s">
        <v>1742</v>
      </c>
      <c r="D1125" s="22" t="s">
        <v>1741</v>
      </c>
      <c r="E1125" s="21">
        <v>1.82</v>
      </c>
      <c r="G1125" s="20"/>
      <c r="H1125" s="19">
        <f>E1125/0.04001</f>
        <v>45.488627843039247</v>
      </c>
      <c r="I1125" s="18">
        <f>J1125/100*4</f>
        <v>2.76</v>
      </c>
      <c r="J1125" s="17">
        <v>69</v>
      </c>
      <c r="K1125" s="16">
        <f>IF(J1125&gt;1,J1125-H1125-I1125,0)</f>
        <v>20.751372156960755</v>
      </c>
      <c r="L1125" s="15">
        <v>42883</v>
      </c>
      <c r="M1125" s="14"/>
      <c r="N1125" s="29">
        <v>42900</v>
      </c>
      <c r="O1125" s="12">
        <v>42900</v>
      </c>
      <c r="P1125" s="11" t="s">
        <v>3388</v>
      </c>
      <c r="Q1125" s="10"/>
      <c r="R1125" s="10"/>
      <c r="S1125" s="10"/>
      <c r="T1125" s="10"/>
      <c r="U1125" s="9"/>
      <c r="V1125" s="8"/>
      <c r="W1125" s="7">
        <v>841</v>
      </c>
      <c r="X1125" s="4"/>
      <c r="Y1125" s="6">
        <v>69</v>
      </c>
      <c r="Z1125" s="5">
        <f>IF(Y1125&gt;0,Y1125-J1125,".")</f>
        <v>0</v>
      </c>
      <c r="AA1125" s="4">
        <f>IF(J1125=0,H1125,0)</f>
        <v>0</v>
      </c>
      <c r="AB1125" s="4">
        <f>IF(L1125=0,H1125,0)</f>
        <v>0</v>
      </c>
      <c r="AC1125" s="4"/>
      <c r="AD1125" s="3"/>
      <c r="AE1125" s="2" t="str">
        <f ca="1">IF(AND(N1125&gt;1,(N1125+$AE$3+O1125)&lt;$B$3),$B$3-N1125+1111111,".")</f>
        <v>.</v>
      </c>
      <c r="AF1125" s="1" t="str">
        <f>IF(A1125&gt;1,"Y","N")</f>
        <v>Y</v>
      </c>
      <c r="AG1125" s="1" t="str">
        <f>IF(L1125&gt;1,"Y","N")</f>
        <v>Y</v>
      </c>
      <c r="AH1125" s="1" t="str">
        <f>IF(N1125&gt;1,"Y","N")</f>
        <v>Y</v>
      </c>
      <c r="AI1125" s="1" t="str">
        <f>IF(O1125&gt;1,"Y","N")</f>
        <v>Y</v>
      </c>
      <c r="AJ1125" s="1" t="str">
        <f>CONCATENATE(AF1125,AG1125,D1125,AH1125,AI1125)</f>
        <v>YYx500xYY</v>
      </c>
      <c r="AU1125"/>
      <c r="AV1125"/>
      <c r="AW1125"/>
      <c r="AX1125"/>
    </row>
    <row r="1126" spans="1:50" s="1" customFormat="1" x14ac:dyDescent="0.25">
      <c r="A1126" s="31">
        <v>42831</v>
      </c>
      <c r="B1126" s="24"/>
      <c r="C1126" s="23" t="s">
        <v>83</v>
      </c>
      <c r="D1126" s="22" t="s">
        <v>82</v>
      </c>
      <c r="E1126" s="21">
        <v>1.39</v>
      </c>
      <c r="G1126" s="20"/>
      <c r="H1126" s="19">
        <f>E1126/0.03892</f>
        <v>35.714285714285708</v>
      </c>
      <c r="I1126" s="18">
        <f>J1126/100*4</f>
        <v>2.76</v>
      </c>
      <c r="J1126" s="17">
        <v>69</v>
      </c>
      <c r="K1126" s="16">
        <f>IF(J1126&gt;1,J1126-H1126-I1126,0)</f>
        <v>30.525714285714294</v>
      </c>
      <c r="L1126" s="15">
        <v>42847</v>
      </c>
      <c r="M1126" s="14"/>
      <c r="N1126" s="29">
        <v>42909</v>
      </c>
      <c r="O1126" s="12">
        <v>42910</v>
      </c>
      <c r="P1126" s="11" t="s">
        <v>3205</v>
      </c>
      <c r="Q1126" s="10"/>
      <c r="R1126" s="10"/>
      <c r="S1126" s="10"/>
      <c r="T1126" s="10"/>
      <c r="U1126" s="9"/>
      <c r="V1126" s="8"/>
      <c r="W1126" s="7">
        <v>875</v>
      </c>
      <c r="X1126" s="4"/>
      <c r="Y1126" s="6">
        <v>69</v>
      </c>
      <c r="Z1126" s="5">
        <f>IF(Y1126&gt;0,Y1126-J1126,".")</f>
        <v>0</v>
      </c>
      <c r="AA1126" s="4">
        <f>IF(J1126=0,H1126,0)</f>
        <v>0</v>
      </c>
      <c r="AB1126" s="4">
        <f>IF(L1126=0,H1126,0)</f>
        <v>0</v>
      </c>
      <c r="AC1126" s="4"/>
      <c r="AD1126" s="3"/>
      <c r="AE1126" s="2" t="str">
        <f ca="1">IF(AND(N1126&gt;1,(N1126+$AE$3+O1126)&lt;$B$3),$B$3-N1126+1111111,".")</f>
        <v>.</v>
      </c>
      <c r="AF1126" s="1" t="str">
        <f>IF(A1126&gt;1,"Y","N")</f>
        <v>Y</v>
      </c>
      <c r="AG1126" s="1" t="str">
        <f>IF(L1126&gt;1,"Y","N")</f>
        <v>Y</v>
      </c>
      <c r="AH1126" s="1" t="str">
        <f>IF(N1126&gt;1,"Y","N")</f>
        <v>Y</v>
      </c>
      <c r="AI1126" s="1" t="str">
        <f>IF(O1126&gt;1,"Y","N")</f>
        <v>Y</v>
      </c>
      <c r="AJ1126" s="1" t="str">
        <f>CONCATENATE(AF1126,AG1126,D1126,AH1126,AI1126)</f>
        <v>YYx326xYY</v>
      </c>
    </row>
    <row r="1127" spans="1:50" s="1" customFormat="1" x14ac:dyDescent="0.25">
      <c r="A1127" s="31">
        <v>42765</v>
      </c>
      <c r="B1127" s="24"/>
      <c r="C1127" s="23" t="s">
        <v>105</v>
      </c>
      <c r="D1127" s="22" t="s">
        <v>104</v>
      </c>
      <c r="E1127" s="21">
        <v>0.71</v>
      </c>
      <c r="G1127" s="20"/>
      <c r="H1127" s="19">
        <f>E1127/0.03878</f>
        <v>18.308406395048994</v>
      </c>
      <c r="I1127" s="18">
        <f>J1127/100*4</f>
        <v>2.76</v>
      </c>
      <c r="J1127" s="17">
        <v>69</v>
      </c>
      <c r="K1127" s="16">
        <f>IF(J1127&gt;1,J1127-H1127-I1127,0)</f>
        <v>47.931593604951011</v>
      </c>
      <c r="L1127" s="15">
        <v>42784</v>
      </c>
      <c r="M1127" s="14"/>
      <c r="N1127" s="29">
        <v>42953</v>
      </c>
      <c r="O1127" s="12">
        <v>42954</v>
      </c>
      <c r="P1127" s="11" t="s">
        <v>2597</v>
      </c>
      <c r="Q1127" s="10"/>
      <c r="R1127" s="10"/>
      <c r="S1127" s="10"/>
      <c r="T1127" s="10"/>
      <c r="U1127" s="9"/>
      <c r="V1127" s="8"/>
      <c r="W1127" s="7">
        <v>1014</v>
      </c>
      <c r="X1127" s="4"/>
      <c r="Y1127" s="6">
        <v>69</v>
      </c>
      <c r="Z1127" s="5">
        <f>IF(Y1127&gt;0,Y1127-J1127,".")</f>
        <v>0</v>
      </c>
      <c r="AA1127" s="4">
        <f>IF(J1127=0,H1127,0)</f>
        <v>0</v>
      </c>
      <c r="AB1127" s="4">
        <f>IF(L1127=0,H1127,0)</f>
        <v>0</v>
      </c>
      <c r="AC1127" s="4"/>
      <c r="AD1127" s="3"/>
      <c r="AE1127" s="2" t="str">
        <f ca="1">IF(AND(N1127&gt;1,(N1127+$AE$3+O1127)&lt;$B$3),$B$3-N1127+1111111,".")</f>
        <v>.</v>
      </c>
      <c r="AF1127" s="1" t="str">
        <f>IF(A1127&gt;1,"Y","N")</f>
        <v>Y</v>
      </c>
      <c r="AG1127" s="1" t="str">
        <f>IF(L1127&gt;1,"Y","N")</f>
        <v>Y</v>
      </c>
      <c r="AH1127" s="1" t="str">
        <f>IF(N1127&gt;1,"Y","N")</f>
        <v>Y</v>
      </c>
      <c r="AI1127" s="1" t="str">
        <f>IF(O1127&gt;1,"Y","N")</f>
        <v>Y</v>
      </c>
      <c r="AJ1127" s="1" t="str">
        <f>CONCATENATE(AF1127,AG1127,D1127,AH1127,AI1127)</f>
        <v>YYx406xYY</v>
      </c>
    </row>
    <row r="1128" spans="1:50" s="1" customFormat="1" x14ac:dyDescent="0.25">
      <c r="A1128" s="31">
        <v>42903</v>
      </c>
      <c r="B1128" s="24"/>
      <c r="C1128" s="23" t="s">
        <v>1742</v>
      </c>
      <c r="D1128" s="22" t="s">
        <v>1741</v>
      </c>
      <c r="E1128" s="21">
        <v>0.53</v>
      </c>
      <c r="G1128" s="20"/>
      <c r="H1128" s="19">
        <f>E1128/0.0418425</f>
        <v>12.666547170938641</v>
      </c>
      <c r="I1128" s="18">
        <f>J1128/100*4</f>
        <v>2.76</v>
      </c>
      <c r="J1128" s="17">
        <v>69</v>
      </c>
      <c r="K1128" s="16">
        <f>IF(J1128&gt;1,J1128-H1128-I1128,0)</f>
        <v>53.57345282906136</v>
      </c>
      <c r="L1128" s="15">
        <v>42917</v>
      </c>
      <c r="M1128" s="14"/>
      <c r="N1128" s="29">
        <v>42960</v>
      </c>
      <c r="O1128" s="12">
        <v>42961</v>
      </c>
      <c r="P1128" s="11" t="s">
        <v>2487</v>
      </c>
      <c r="Q1128" s="10"/>
      <c r="R1128" s="10"/>
      <c r="S1128" s="10"/>
      <c r="T1128" s="10"/>
      <c r="U1128" s="9"/>
      <c r="V1128" s="8"/>
      <c r="W1128" s="7">
        <v>1033</v>
      </c>
      <c r="X1128" s="4"/>
      <c r="Y1128" s="6">
        <v>69</v>
      </c>
      <c r="Z1128" s="5">
        <f>IF(Y1128&gt;0,Y1128-J1128,".")</f>
        <v>0</v>
      </c>
      <c r="AA1128" s="4">
        <f>IF(J1128=0,H1128,0)</f>
        <v>0</v>
      </c>
      <c r="AB1128" s="4">
        <f>IF(L1128=0,H1128,0)</f>
        <v>0</v>
      </c>
      <c r="AC1128" s="4"/>
      <c r="AD1128" s="3"/>
      <c r="AE1128" s="2" t="str">
        <f ca="1">IF(AND(N1128&gt;1,(N1128+$AE$3+O1128)&lt;$B$3),$B$3-N1128+1111111,".")</f>
        <v>.</v>
      </c>
      <c r="AF1128" s="1" t="str">
        <f>IF(A1128&gt;1,"Y","N")</f>
        <v>Y</v>
      </c>
      <c r="AG1128" s="1" t="str">
        <f>IF(L1128&gt;1,"Y","N")</f>
        <v>Y</v>
      </c>
      <c r="AH1128" s="1" t="str">
        <f>IF(N1128&gt;1,"Y","N")</f>
        <v>Y</v>
      </c>
      <c r="AI1128" s="1" t="str">
        <f>IF(O1128&gt;1,"Y","N")</f>
        <v>Y</v>
      </c>
      <c r="AJ1128" s="1" t="str">
        <f>CONCATENATE(AF1128,AG1128,D1128,AH1128,AI1128)</f>
        <v>YYx500xYY</v>
      </c>
    </row>
    <row r="1129" spans="1:50" s="1" customFormat="1" x14ac:dyDescent="0.25">
      <c r="A1129" s="31">
        <v>42883</v>
      </c>
      <c r="B1129" s="24"/>
      <c r="C1129" s="23" t="s">
        <v>1821</v>
      </c>
      <c r="D1129" s="22" t="s">
        <v>1820</v>
      </c>
      <c r="E1129" s="21">
        <v>0.56000000000000005</v>
      </c>
      <c r="G1129" s="20"/>
      <c r="H1129" s="19">
        <f>E1129/0.04001</f>
        <v>13.996500874781306</v>
      </c>
      <c r="I1129" s="18">
        <f>J1129/100*4</f>
        <v>2.76</v>
      </c>
      <c r="J1129" s="17">
        <v>69</v>
      </c>
      <c r="K1129" s="16">
        <f>IF(J1129&gt;1,J1129-H1129-I1129,0)</f>
        <v>52.243499125218698</v>
      </c>
      <c r="L1129" s="15">
        <v>42895</v>
      </c>
      <c r="M1129" s="14"/>
      <c r="N1129" s="29">
        <v>42961</v>
      </c>
      <c r="O1129" s="12">
        <v>42962</v>
      </c>
      <c r="P1129" s="11" t="s">
        <v>2471</v>
      </c>
      <c r="Q1129" s="10"/>
      <c r="R1129" s="10"/>
      <c r="S1129" s="10"/>
      <c r="T1129" s="10"/>
      <c r="U1129" s="9"/>
      <c r="V1129" s="8"/>
      <c r="W1129" s="7">
        <v>1038</v>
      </c>
      <c r="X1129" s="4"/>
      <c r="Y1129" s="6">
        <v>69</v>
      </c>
      <c r="Z1129" s="5">
        <f>IF(Y1129&gt;0,Y1129-J1129,".")</f>
        <v>0</v>
      </c>
      <c r="AA1129" s="4">
        <f>IF(J1129=0,H1129,0)</f>
        <v>0</v>
      </c>
      <c r="AB1129" s="4">
        <f>IF(L1129=0,H1129,0)</f>
        <v>0</v>
      </c>
      <c r="AC1129" s="4"/>
      <c r="AD1129" s="3"/>
      <c r="AE1129" s="2" t="str">
        <f ca="1">IF(AND(N1129&gt;1,(N1129+$AE$3+O1129)&lt;$B$3),$B$3-N1129+1111111,".")</f>
        <v>.</v>
      </c>
      <c r="AF1129" s="1" t="str">
        <f>IF(A1129&gt;1,"Y","N")</f>
        <v>Y</v>
      </c>
      <c r="AG1129" s="1" t="str">
        <f>IF(L1129&gt;1,"Y","N")</f>
        <v>Y</v>
      </c>
      <c r="AH1129" s="1" t="str">
        <f>IF(N1129&gt;1,"Y","N")</f>
        <v>Y</v>
      </c>
      <c r="AI1129" s="1" t="str">
        <f>IF(O1129&gt;1,"Y","N")</f>
        <v>Y</v>
      </c>
      <c r="AJ1129" s="1" t="str">
        <f>CONCATENATE(AF1129,AG1129,D1129,AH1129,AI1129)</f>
        <v>YYx304xYY</v>
      </c>
    </row>
    <row r="1130" spans="1:50" s="1" customFormat="1" x14ac:dyDescent="0.25">
      <c r="A1130" s="31">
        <v>42870</v>
      </c>
      <c r="B1130" s="24"/>
      <c r="C1130" s="23" t="s">
        <v>1975</v>
      </c>
      <c r="D1130" s="22" t="s">
        <v>1974</v>
      </c>
      <c r="E1130" s="21">
        <v>0.86</v>
      </c>
      <c r="G1130" s="20"/>
      <c r="H1130" s="19">
        <f>E1130/0.04001</f>
        <v>21.494626343414147</v>
      </c>
      <c r="I1130" s="18">
        <f>J1130/100*4</f>
        <v>2.76</v>
      </c>
      <c r="J1130" s="17">
        <v>69</v>
      </c>
      <c r="K1130" s="16">
        <f>IF(J1130&gt;1,J1130-H1130-I1130,0)</f>
        <v>44.745373656585855</v>
      </c>
      <c r="L1130" s="15">
        <v>42883</v>
      </c>
      <c r="M1130" s="14"/>
      <c r="N1130" s="29">
        <v>42962</v>
      </c>
      <c r="O1130" s="12">
        <v>42962</v>
      </c>
      <c r="P1130" s="11" t="s">
        <v>2451</v>
      </c>
      <c r="Q1130" s="10"/>
      <c r="R1130" s="10"/>
      <c r="S1130" s="10"/>
      <c r="T1130" s="10"/>
      <c r="U1130" s="9"/>
      <c r="V1130" s="8"/>
      <c r="W1130" s="7">
        <v>1040</v>
      </c>
      <c r="X1130" s="4"/>
      <c r="Y1130" s="6">
        <v>69</v>
      </c>
      <c r="Z1130" s="5">
        <f>IF(Y1130&gt;0,Y1130-J1130,".")</f>
        <v>0</v>
      </c>
      <c r="AA1130" s="4">
        <f>IF(J1130=0,H1130,0)</f>
        <v>0</v>
      </c>
      <c r="AB1130" s="4">
        <f>IF(L1130=0,H1130,0)</f>
        <v>0</v>
      </c>
      <c r="AC1130" s="4"/>
      <c r="AD1130" s="3"/>
      <c r="AE1130" s="2" t="str">
        <f ca="1">IF(AND(N1130&gt;1,(N1130+$AE$3+O1130)&lt;$B$3),$B$3-N1130+1111111,".")</f>
        <v>.</v>
      </c>
      <c r="AF1130" s="1" t="str">
        <f>IF(A1130&gt;1,"Y","N")</f>
        <v>Y</v>
      </c>
      <c r="AG1130" s="1" t="str">
        <f>IF(L1130&gt;1,"Y","N")</f>
        <v>Y</v>
      </c>
      <c r="AH1130" s="1" t="str">
        <f>IF(N1130&gt;1,"Y","N")</f>
        <v>Y</v>
      </c>
      <c r="AI1130" s="1" t="str">
        <f>IF(O1130&gt;1,"Y","N")</f>
        <v>Y</v>
      </c>
      <c r="AJ1130" s="1" t="str">
        <f>CONCATENATE(AF1130,AG1130,D1130,AH1130,AI1130)</f>
        <v>YYx127xYY</v>
      </c>
    </row>
    <row r="1131" spans="1:50" s="1" customFormat="1" x14ac:dyDescent="0.25">
      <c r="A1131" s="31">
        <v>42649</v>
      </c>
      <c r="B1131" s="24"/>
      <c r="C1131" s="23" t="s">
        <v>1900</v>
      </c>
      <c r="D1131" s="22" t="s">
        <v>1899</v>
      </c>
      <c r="E1131" s="21">
        <v>0.30499999999999999</v>
      </c>
      <c r="G1131" s="20"/>
      <c r="H1131" s="19">
        <f>E1131/0.0404</f>
        <v>7.5495049504950495</v>
      </c>
      <c r="I1131" s="18">
        <f>J1131/100*4</f>
        <v>2.76</v>
      </c>
      <c r="J1131" s="17">
        <v>69</v>
      </c>
      <c r="K1131" s="16">
        <f>IF(J1131&gt;1,J1131-H1131-I1131,0)</f>
        <v>58.690495049504953</v>
      </c>
      <c r="L1131" s="15">
        <v>42680</v>
      </c>
      <c r="M1131" s="14"/>
      <c r="N1131" s="29">
        <v>42967</v>
      </c>
      <c r="O1131" s="12">
        <v>42967</v>
      </c>
      <c r="P1131" s="11" t="s">
        <v>2383</v>
      </c>
      <c r="Q1131" s="10"/>
      <c r="R1131" s="10"/>
      <c r="S1131" s="10"/>
      <c r="T1131" s="10"/>
      <c r="U1131" s="9">
        <v>6911134971</v>
      </c>
      <c r="V1131" s="8"/>
      <c r="W1131" s="7">
        <v>1059</v>
      </c>
      <c r="X1131" s="4"/>
      <c r="Y1131" s="6">
        <v>69</v>
      </c>
      <c r="Z1131" s="5">
        <f>IF(Y1131&gt;0,Y1131-J1131,".")</f>
        <v>0</v>
      </c>
      <c r="AA1131" s="4">
        <f>IF(J1131=0,H1131,0)</f>
        <v>0</v>
      </c>
      <c r="AB1131" s="4">
        <f>IF(L1131=0,H1131,0)</f>
        <v>0</v>
      </c>
      <c r="AC1131" s="4"/>
      <c r="AD1131" s="3"/>
      <c r="AE1131" s="2" t="str">
        <f ca="1">IF(AND(N1131&gt;1,(N1131+$AE$3+O1131)&lt;$B$3),$B$3-N1131+1111111,".")</f>
        <v>.</v>
      </c>
      <c r="AF1131" s="1" t="str">
        <f>IF(A1131&gt;1,"Y","N")</f>
        <v>Y</v>
      </c>
      <c r="AG1131" s="1" t="str">
        <f>IF(L1131&gt;1,"Y","N")</f>
        <v>Y</v>
      </c>
      <c r="AH1131" s="1" t="str">
        <f>IF(N1131&gt;1,"Y","N")</f>
        <v>Y</v>
      </c>
      <c r="AI1131" s="1" t="str">
        <f>IF(O1131&gt;1,"Y","N")</f>
        <v>Y</v>
      </c>
      <c r="AJ1131" s="1" t="str">
        <f>CONCATENATE(AF1131,AG1131,D1131,AH1131,AI1131)</f>
        <v>YYx340xYY</v>
      </c>
    </row>
    <row r="1132" spans="1:50" s="1" customFormat="1" x14ac:dyDescent="0.25">
      <c r="A1132" s="31">
        <v>42831</v>
      </c>
      <c r="B1132" s="24"/>
      <c r="C1132" s="23" t="s">
        <v>83</v>
      </c>
      <c r="D1132" s="22" t="s">
        <v>82</v>
      </c>
      <c r="E1132" s="21">
        <v>1.39</v>
      </c>
      <c r="G1132" s="20"/>
      <c r="H1132" s="19">
        <f>E1132/0.03892</f>
        <v>35.714285714285708</v>
      </c>
      <c r="I1132" s="18">
        <f>J1132/100*4</f>
        <v>2.76</v>
      </c>
      <c r="J1132" s="17">
        <v>69</v>
      </c>
      <c r="K1132" s="16">
        <f>IF(J1132&gt;1,J1132-H1132-I1132,0)</f>
        <v>30.525714285714294</v>
      </c>
      <c r="L1132" s="15">
        <v>42847</v>
      </c>
      <c r="M1132" s="14"/>
      <c r="N1132" s="29">
        <v>42989</v>
      </c>
      <c r="O1132" s="12">
        <v>43003</v>
      </c>
      <c r="P1132" s="11" t="s">
        <v>2068</v>
      </c>
      <c r="Q1132" s="10"/>
      <c r="R1132" s="10"/>
      <c r="S1132" s="10"/>
      <c r="T1132" s="10"/>
      <c r="U1132" s="9">
        <v>6912630029</v>
      </c>
      <c r="V1132" s="8"/>
      <c r="W1132" s="7">
        <v>1174</v>
      </c>
      <c r="X1132" s="4"/>
      <c r="Y1132" s="6">
        <v>69</v>
      </c>
      <c r="Z1132" s="5">
        <f>IF(Y1132&gt;0,Y1132-J1132,".")</f>
        <v>0</v>
      </c>
      <c r="AA1132" s="4">
        <f>IF(J1132=0,H1132,0)</f>
        <v>0</v>
      </c>
      <c r="AB1132" s="4">
        <f>IF(L1132=0,H1132,0)</f>
        <v>0</v>
      </c>
      <c r="AC1132" s="4"/>
      <c r="AD1132" s="3"/>
      <c r="AE1132" s="2" t="str">
        <f ca="1">IF(AND(N1132&gt;1,(N1132+$AE$3+O1132)&lt;$B$3),$B$3-N1132+1111111,".")</f>
        <v>.</v>
      </c>
      <c r="AF1132" s="1" t="str">
        <f>IF(A1132&gt;1,"Y","N")</f>
        <v>Y</v>
      </c>
      <c r="AG1132" s="1" t="str">
        <f>IF(L1132&gt;1,"Y","N")</f>
        <v>Y</v>
      </c>
      <c r="AH1132" s="1" t="str">
        <f>IF(N1132&gt;1,"Y","N")</f>
        <v>Y</v>
      </c>
      <c r="AI1132" s="1" t="str">
        <f>IF(O1132&gt;1,"Y","N")</f>
        <v>Y</v>
      </c>
      <c r="AJ1132" s="1" t="str">
        <f>CONCATENATE(AF1132,AG1132,D1132,AH1132,AI1132)</f>
        <v>YYx326xYY</v>
      </c>
    </row>
    <row r="1133" spans="1:50" s="1" customFormat="1" x14ac:dyDescent="0.25">
      <c r="A1133" s="31">
        <v>42970</v>
      </c>
      <c r="B1133" s="24"/>
      <c r="C1133" s="23" t="s">
        <v>83</v>
      </c>
      <c r="D1133" s="22" t="s">
        <v>82</v>
      </c>
      <c r="E1133" s="21">
        <v>1.98</v>
      </c>
      <c r="G1133" s="20"/>
      <c r="H1133" s="19">
        <f>E1133/0.0418425</f>
        <v>47.320308298978311</v>
      </c>
      <c r="I1133" s="18">
        <f>J1133/100*4</f>
        <v>2.76</v>
      </c>
      <c r="J1133" s="17">
        <v>69</v>
      </c>
      <c r="K1133" s="16">
        <f>IF(J1133&gt;1,J1133-H1133-I1133,0)</f>
        <v>18.919691701021691</v>
      </c>
      <c r="L1133" s="15">
        <v>43000</v>
      </c>
      <c r="M1133" s="14"/>
      <c r="N1133" s="29">
        <v>43003</v>
      </c>
      <c r="O1133" s="12">
        <v>43004</v>
      </c>
      <c r="P1133" s="11" t="s">
        <v>1810</v>
      </c>
      <c r="Q1133" s="10"/>
      <c r="R1133" s="10"/>
      <c r="S1133" s="10"/>
      <c r="T1133" s="10"/>
      <c r="U1133" s="9"/>
      <c r="V1133" s="8"/>
      <c r="W1133" s="7">
        <v>1175</v>
      </c>
      <c r="X1133" s="4"/>
      <c r="Y1133" s="6">
        <v>69</v>
      </c>
      <c r="Z1133" s="5">
        <f>IF(Y1133&gt;0,Y1133-J1133,".")</f>
        <v>0</v>
      </c>
      <c r="AA1133" s="4">
        <f>IF(J1133=0,H1133,0)</f>
        <v>0</v>
      </c>
      <c r="AB1133" s="4">
        <f>IF(L1133=0,H1133,0)</f>
        <v>0</v>
      </c>
      <c r="AC1133" s="4"/>
      <c r="AD1133" s="3"/>
      <c r="AE1133" s="2" t="str">
        <f ca="1">IF(AND(N1133&gt;1,(N1133+$AE$3+O1133)&lt;$B$3),$B$3-N1133+1111111,".")</f>
        <v>.</v>
      </c>
      <c r="AF1133" s="1" t="str">
        <f>IF(A1133&gt;1,"Y","N")</f>
        <v>Y</v>
      </c>
      <c r="AG1133" s="1" t="str">
        <f>IF(L1133&gt;1,"Y","N")</f>
        <v>Y</v>
      </c>
      <c r="AH1133" s="1" t="str">
        <f>IF(N1133&gt;1,"Y","N")</f>
        <v>Y</v>
      </c>
      <c r="AI1133" s="1" t="str">
        <f>IF(O1133&gt;1,"Y","N")</f>
        <v>Y</v>
      </c>
      <c r="AJ1133" s="1" t="str">
        <f>CONCATENATE(AF1133,AG1133,D1133,AH1133,AI1133)</f>
        <v>YYx326xYY</v>
      </c>
    </row>
    <row r="1134" spans="1:50" s="1" customFormat="1" x14ac:dyDescent="0.25">
      <c r="A1134" s="31">
        <v>42970</v>
      </c>
      <c r="B1134" s="24" t="s">
        <v>1811</v>
      </c>
      <c r="C1134" s="23" t="s">
        <v>83</v>
      </c>
      <c r="D1134" s="22" t="s">
        <v>82</v>
      </c>
      <c r="E1134" s="21">
        <v>1.98</v>
      </c>
      <c r="G1134" s="20"/>
      <c r="H1134" s="19">
        <f>E1134/0.0418425</f>
        <v>47.320308298978311</v>
      </c>
      <c r="I1134" s="18">
        <f>J1134/100*4</f>
        <v>2.76</v>
      </c>
      <c r="J1134" s="17">
        <v>69</v>
      </c>
      <c r="K1134" s="16">
        <f>IF(J1134&gt;1,J1134-H1134-I1134,0)</f>
        <v>18.919691701021691</v>
      </c>
      <c r="L1134" s="15">
        <v>43000</v>
      </c>
      <c r="M1134" s="14"/>
      <c r="N1134" s="29">
        <v>43003</v>
      </c>
      <c r="O1134" s="12">
        <v>43011</v>
      </c>
      <c r="P1134" s="11" t="s">
        <v>1810</v>
      </c>
      <c r="Q1134" s="10"/>
      <c r="R1134" s="10"/>
      <c r="S1134" s="10"/>
      <c r="T1134" s="10"/>
      <c r="U1134" s="9">
        <v>6913779533</v>
      </c>
      <c r="V1134" s="8"/>
      <c r="W1134" s="7">
        <v>1175</v>
      </c>
      <c r="X1134" s="4"/>
      <c r="Y1134" s="6">
        <v>69</v>
      </c>
      <c r="Z1134" s="5">
        <f>IF(Y1134&gt;0,Y1134-J1134,".")</f>
        <v>0</v>
      </c>
      <c r="AA1134" s="4">
        <f>IF(J1134=0,H1134,0)</f>
        <v>0</v>
      </c>
      <c r="AB1134" s="4">
        <f>IF(L1134=0,H1134,0)</f>
        <v>0</v>
      </c>
      <c r="AC1134" s="4"/>
      <c r="AD1134" s="3"/>
      <c r="AE1134" s="2" t="str">
        <f ca="1">IF(AND(N1134&gt;1,(N1134+$AE$3+O1134)&lt;$B$3),$B$3-N1134+1111111,".")</f>
        <v>.</v>
      </c>
      <c r="AF1134" s="1" t="str">
        <f>IF(A1134&gt;1,"Y","N")</f>
        <v>Y</v>
      </c>
      <c r="AG1134" s="1" t="str">
        <f>IF(L1134&gt;1,"Y","N")</f>
        <v>Y</v>
      </c>
      <c r="AH1134" s="1" t="str">
        <f>IF(N1134&gt;1,"Y","N")</f>
        <v>Y</v>
      </c>
      <c r="AI1134" s="1" t="str">
        <f>IF(O1134&gt;1,"Y","N")</f>
        <v>Y</v>
      </c>
      <c r="AJ1134" s="1" t="str">
        <f>CONCATENATE(AF1134,AG1134,D1134,AH1134,AI1134)</f>
        <v>YYx326xYY</v>
      </c>
    </row>
    <row r="1135" spans="1:50" s="1" customFormat="1" x14ac:dyDescent="0.25">
      <c r="A1135" s="31">
        <v>42974</v>
      </c>
      <c r="B1135" s="24" t="s">
        <v>1743</v>
      </c>
      <c r="C1135" s="23" t="s">
        <v>1742</v>
      </c>
      <c r="D1135" s="22" t="s">
        <v>1741</v>
      </c>
      <c r="E1135" s="21">
        <v>0.87</v>
      </c>
      <c r="G1135" s="20"/>
      <c r="H1135" s="19">
        <f>E1135/0.038689</f>
        <v>22.487011812142985</v>
      </c>
      <c r="I1135" s="18">
        <f>J1135/100*4</f>
        <v>2.76</v>
      </c>
      <c r="J1135" s="17">
        <v>69</v>
      </c>
      <c r="K1135" s="16">
        <f>IF(J1135&gt;1,J1135-H1135-I1135,0)</f>
        <v>43.752988187857021</v>
      </c>
      <c r="L1135" s="15">
        <v>43002</v>
      </c>
      <c r="M1135" s="14"/>
      <c r="N1135" s="29">
        <v>43008</v>
      </c>
      <c r="O1135" s="12">
        <v>43016</v>
      </c>
      <c r="P1135" s="11" t="s">
        <v>1740</v>
      </c>
      <c r="Q1135" s="10"/>
      <c r="R1135" s="10"/>
      <c r="S1135" s="10"/>
      <c r="T1135" s="10"/>
      <c r="U1135" s="9">
        <v>6910268329</v>
      </c>
      <c r="V1135" s="8"/>
      <c r="W1135" s="7">
        <v>1215</v>
      </c>
      <c r="X1135" s="4"/>
      <c r="Y1135" s="6">
        <v>69</v>
      </c>
      <c r="Z1135" s="5">
        <f>IF(Y1135&gt;0,Y1135-J1135,".")</f>
        <v>0</v>
      </c>
      <c r="AA1135" s="4">
        <f>IF(J1135=0,H1135,0)</f>
        <v>0</v>
      </c>
      <c r="AB1135" s="4">
        <f>IF(L1135=0,H1135,0)</f>
        <v>0</v>
      </c>
      <c r="AC1135" s="4"/>
      <c r="AD1135" s="3"/>
      <c r="AE1135" s="2" t="str">
        <f ca="1">IF(AND(N1135&gt;1,(N1135+$AE$3+O1135)&lt;$B$3),$B$3-N1135+1111111,".")</f>
        <v>.</v>
      </c>
      <c r="AF1135" s="1" t="str">
        <f>IF(A1135&gt;1,"Y","N")</f>
        <v>Y</v>
      </c>
      <c r="AG1135" s="1" t="str">
        <f>IF(L1135&gt;1,"Y","N")</f>
        <v>Y</v>
      </c>
      <c r="AH1135" s="1" t="str">
        <f>IF(N1135&gt;1,"Y","N")</f>
        <v>Y</v>
      </c>
      <c r="AI1135" s="1" t="str">
        <f>IF(O1135&gt;1,"Y","N")</f>
        <v>Y</v>
      </c>
      <c r="AJ1135" s="1" t="str">
        <f>CONCATENATE(AF1135,AG1135,D1135,AH1135,AI1135)</f>
        <v>YYx500xYY</v>
      </c>
    </row>
    <row r="1136" spans="1:50" s="1" customFormat="1" x14ac:dyDescent="0.25">
      <c r="A1136" s="31">
        <v>42480</v>
      </c>
      <c r="B1136" s="24"/>
      <c r="C1136" s="23" t="s">
        <v>390</v>
      </c>
      <c r="D1136" s="22" t="s">
        <v>389</v>
      </c>
      <c r="E1136" s="21">
        <v>1.39</v>
      </c>
      <c r="G1136" s="20"/>
      <c r="H1136" s="19">
        <f>E1136/0.042177</f>
        <v>32.956350617635202</v>
      </c>
      <c r="I1136" s="32">
        <f>J1136/100*4</f>
        <v>2.76</v>
      </c>
      <c r="J1136" s="17">
        <v>69</v>
      </c>
      <c r="K1136" s="16">
        <f>IF(J1136&gt;1,J1136-H1136-I1136,0)</f>
        <v>33.2836493823648</v>
      </c>
      <c r="L1136" s="15">
        <v>42502</v>
      </c>
      <c r="M1136" s="14"/>
      <c r="N1136" s="29">
        <v>43017</v>
      </c>
      <c r="O1136" s="12">
        <v>43018</v>
      </c>
      <c r="P1136" s="11" t="s">
        <v>860</v>
      </c>
      <c r="Q1136" s="10"/>
      <c r="R1136" s="10"/>
      <c r="S1136" s="10"/>
      <c r="T1136" s="10"/>
      <c r="U1136" s="9">
        <v>6904057135</v>
      </c>
      <c r="V1136" s="8" t="s">
        <v>110</v>
      </c>
      <c r="W1136" s="7">
        <v>1223</v>
      </c>
      <c r="X1136" s="4"/>
      <c r="Y1136" s="6">
        <v>69</v>
      </c>
      <c r="Z1136" s="5">
        <f>IF(Y1136&gt;0,Y1136-J1136,".")</f>
        <v>0</v>
      </c>
      <c r="AA1136" s="4">
        <f>IF(J1136=0,H1136,0)</f>
        <v>0</v>
      </c>
      <c r="AB1136" s="4">
        <f>IF(L1136=0,H1136,0)</f>
        <v>0</v>
      </c>
      <c r="AC1136" s="4"/>
      <c r="AD1136" s="3"/>
      <c r="AE1136" s="2" t="str">
        <f ca="1">IF(AND(N1136&gt;1,(N1136+$AE$3+O1136)&lt;$B$3),$B$3-N1136+1111111,".")</f>
        <v>.</v>
      </c>
      <c r="AF1136" s="1" t="str">
        <f>IF(A1136&gt;1,"Y","N")</f>
        <v>Y</v>
      </c>
      <c r="AG1136" s="1" t="str">
        <f>IF(L1136&gt;1,"Y","N")</f>
        <v>Y</v>
      </c>
      <c r="AH1136" s="1" t="str">
        <f>IF(N1136&gt;1,"Y","N")</f>
        <v>Y</v>
      </c>
      <c r="AI1136" s="1" t="str">
        <f>IF(O1136&gt;1,"Y","N")</f>
        <v>Y</v>
      </c>
      <c r="AJ1136" s="1" t="str">
        <f>CONCATENATE(AF1136,AG1136,D1136,AH1136,AI1136)</f>
        <v>YYx138xYY</v>
      </c>
    </row>
    <row r="1137" spans="1:36" s="1" customFormat="1" x14ac:dyDescent="0.25">
      <c r="A1137" s="28">
        <v>40508</v>
      </c>
      <c r="B1137" s="27" t="s">
        <v>1587</v>
      </c>
      <c r="C1137" s="23" t="s">
        <v>1586</v>
      </c>
      <c r="D1137" s="22" t="s">
        <v>1585</v>
      </c>
      <c r="E1137" s="21">
        <v>0.25900000000000001</v>
      </c>
      <c r="G1137" s="20"/>
      <c r="H1137" s="19">
        <f>E1137/0.0521512</f>
        <v>4.9663286750832194</v>
      </c>
      <c r="I1137" s="18">
        <f>J1137/100*4</f>
        <v>1.2</v>
      </c>
      <c r="J1137" s="17">
        <v>30</v>
      </c>
      <c r="K1137" s="16">
        <f>IF(J1137&gt;1,J1137-H1137-I1137,0)</f>
        <v>23.833671324916782</v>
      </c>
      <c r="L1137" s="15">
        <v>40533</v>
      </c>
      <c r="M1137" s="14"/>
      <c r="N1137" s="29">
        <v>43018</v>
      </c>
      <c r="O1137" s="12">
        <v>43018</v>
      </c>
      <c r="P1137" s="11" t="s">
        <v>1568</v>
      </c>
      <c r="Q1137" s="10" t="s">
        <v>1584</v>
      </c>
      <c r="R1137" s="10" t="s">
        <v>1583</v>
      </c>
      <c r="S1137" s="10" t="s">
        <v>1582</v>
      </c>
      <c r="T1137" s="10" t="s">
        <v>1581</v>
      </c>
      <c r="U1137" s="9">
        <v>6904302283</v>
      </c>
      <c r="V1137" s="8"/>
      <c r="W1137" s="7">
        <v>1225</v>
      </c>
      <c r="X1137" s="4"/>
      <c r="Y1137" s="6">
        <v>69</v>
      </c>
      <c r="Z1137" s="5">
        <f>IF(Y1137&gt;0,Y1137-J1137,".")</f>
        <v>39</v>
      </c>
      <c r="AA1137" s="4">
        <f>IF(J1137=0,H1137,0)</f>
        <v>0</v>
      </c>
      <c r="AB1137" s="4">
        <f>IF(L1137=0,H1137,0)</f>
        <v>0</v>
      </c>
      <c r="AC1137" s="4"/>
      <c r="AD1137" s="3"/>
      <c r="AE1137" s="2" t="str">
        <f ca="1">IF(AND(N1137&gt;1,(N1137+$AE$3+O1137)&lt;$B$3),$B$3-N1137+1111111,".")</f>
        <v>.</v>
      </c>
      <c r="AF1137" s="1" t="str">
        <f>IF(A1137&gt;1,"Y","N")</f>
        <v>Y</v>
      </c>
      <c r="AG1137" s="1" t="str">
        <f>IF(L1137&gt;1,"Y","N")</f>
        <v>Y</v>
      </c>
      <c r="AH1137" s="1" t="str">
        <f>IF(N1137&gt;1,"Y","N")</f>
        <v>Y</v>
      </c>
      <c r="AI1137" s="1" t="str">
        <f>IF(O1137&gt;1,"Y","N")</f>
        <v>Y</v>
      </c>
      <c r="AJ1137" s="1" t="str">
        <f>CONCATENATE(AF1137,AG1137,D1137,AH1137,AI1137)</f>
        <v>YYx266xYY</v>
      </c>
    </row>
    <row r="1138" spans="1:36" s="1" customFormat="1" x14ac:dyDescent="0.25">
      <c r="A1138" s="31">
        <v>42963</v>
      </c>
      <c r="B1138" s="24"/>
      <c r="C1138" s="23" t="s">
        <v>1054</v>
      </c>
      <c r="D1138" s="22" t="s">
        <v>1053</v>
      </c>
      <c r="E1138" s="21">
        <v>0.74</v>
      </c>
      <c r="G1138" s="20"/>
      <c r="H1138" s="19">
        <f>E1138/0.04417</f>
        <v>16.753452569617387</v>
      </c>
      <c r="I1138" s="18">
        <f>J1138/100*4</f>
        <v>2.76</v>
      </c>
      <c r="J1138" s="17">
        <v>69</v>
      </c>
      <c r="K1138" s="16">
        <f>IF(J1138&gt;1,J1138-H1138-I1138,0)</f>
        <v>49.486547430382615</v>
      </c>
      <c r="L1138" s="15">
        <v>42987</v>
      </c>
      <c r="M1138" s="14"/>
      <c r="N1138" s="29">
        <v>43035</v>
      </c>
      <c r="O1138" s="12">
        <v>43037</v>
      </c>
      <c r="P1138" s="11" t="s">
        <v>1345</v>
      </c>
      <c r="Q1138" s="10"/>
      <c r="R1138" s="10"/>
      <c r="S1138" s="10"/>
      <c r="T1138" s="10"/>
      <c r="U1138" s="9">
        <v>6916047676</v>
      </c>
      <c r="V1138" s="8"/>
      <c r="W1138" s="7">
        <v>1270</v>
      </c>
      <c r="X1138" s="4"/>
      <c r="Y1138" s="6">
        <v>69</v>
      </c>
      <c r="Z1138" s="5">
        <f>IF(Y1138&gt;0,Y1138-J1138,".")</f>
        <v>0</v>
      </c>
      <c r="AA1138" s="4">
        <f>IF(J1138=0,H1138,0)</f>
        <v>0</v>
      </c>
      <c r="AB1138" s="4">
        <f>IF(L1138=0,H1138,0)</f>
        <v>0</v>
      </c>
      <c r="AC1138" s="4"/>
      <c r="AD1138" s="3"/>
      <c r="AE1138" s="2" t="str">
        <f ca="1">IF(AND(N1138&gt;1,(N1138+$AE$3+O1138)&lt;$B$3),$B$3-N1138+1111111,".")</f>
        <v>.</v>
      </c>
      <c r="AF1138" s="1" t="str">
        <f>IF(A1138&gt;1,"Y","N")</f>
        <v>Y</v>
      </c>
      <c r="AG1138" s="1" t="str">
        <f>IF(L1138&gt;1,"Y","N")</f>
        <v>Y</v>
      </c>
      <c r="AH1138" s="1" t="str">
        <f>IF(N1138&gt;1,"Y","N")</f>
        <v>Y</v>
      </c>
      <c r="AI1138" s="1" t="str">
        <f>IF(O1138&gt;1,"Y","N")</f>
        <v>Y</v>
      </c>
      <c r="AJ1138" s="1" t="str">
        <f>CONCATENATE(AF1138,AG1138,D1138,AH1138,AI1138)</f>
        <v>YYx61xYY</v>
      </c>
    </row>
    <row r="1139" spans="1:36" s="1" customFormat="1" x14ac:dyDescent="0.25">
      <c r="A1139" s="31">
        <v>42992</v>
      </c>
      <c r="B1139" s="24"/>
      <c r="C1139" s="23" t="s">
        <v>653</v>
      </c>
      <c r="D1139" s="22" t="s">
        <v>652</v>
      </c>
      <c r="E1139" s="21">
        <v>0.8</v>
      </c>
      <c r="G1139" s="20"/>
      <c r="H1139" s="19">
        <f>E1139/0.04452</f>
        <v>17.969451931716083</v>
      </c>
      <c r="I1139" s="18">
        <f>J1139/100*4</f>
        <v>2.76</v>
      </c>
      <c r="J1139" s="17">
        <v>69</v>
      </c>
      <c r="K1139" s="16">
        <f>IF(J1139&gt;1,J1139-H1139-I1139,0)</f>
        <v>48.270548068283922</v>
      </c>
      <c r="L1139" s="15">
        <v>43022</v>
      </c>
      <c r="M1139" s="14"/>
      <c r="N1139" s="29">
        <v>43035</v>
      </c>
      <c r="O1139" s="12">
        <v>43037</v>
      </c>
      <c r="P1139" s="11" t="s">
        <v>1345</v>
      </c>
      <c r="Q1139" s="10"/>
      <c r="R1139" s="10"/>
      <c r="S1139" s="10"/>
      <c r="T1139" s="10"/>
      <c r="U1139" s="9">
        <v>6915374875</v>
      </c>
      <c r="V1139" s="8"/>
      <c r="W1139" s="7">
        <v>1270</v>
      </c>
      <c r="X1139" s="4"/>
      <c r="Y1139" s="6">
        <v>69</v>
      </c>
      <c r="Z1139" s="5">
        <f>IF(Y1139&gt;0,Y1139-J1139,".")</f>
        <v>0</v>
      </c>
      <c r="AA1139" s="4">
        <f>IF(J1139=0,H1139,0)</f>
        <v>0</v>
      </c>
      <c r="AB1139" s="4">
        <f>IF(L1139=0,H1139,0)</f>
        <v>0</v>
      </c>
      <c r="AC1139" s="4"/>
      <c r="AD1139" s="3"/>
      <c r="AE1139" s="2" t="str">
        <f ca="1">IF(AND(N1139&gt;1,(N1139+$AE$3+O1139)&lt;$B$3),$B$3-N1139+1111111,".")</f>
        <v>.</v>
      </c>
      <c r="AF1139" s="1" t="str">
        <f>IF(A1139&gt;1,"Y","N")</f>
        <v>Y</v>
      </c>
      <c r="AG1139" s="1" t="str">
        <f>IF(L1139&gt;1,"Y","N")</f>
        <v>Y</v>
      </c>
      <c r="AH1139" s="1" t="str">
        <f>IF(N1139&gt;1,"Y","N")</f>
        <v>Y</v>
      </c>
      <c r="AI1139" s="1" t="str">
        <f>IF(O1139&gt;1,"Y","N")</f>
        <v>Y</v>
      </c>
      <c r="AJ1139" s="1" t="str">
        <f>CONCATENATE(AF1139,AG1139,D1139,AH1139,AI1139)</f>
        <v>YYx490xYY</v>
      </c>
    </row>
    <row r="1140" spans="1:36" s="1" customFormat="1" x14ac:dyDescent="0.25">
      <c r="A1140" s="31">
        <v>42795</v>
      </c>
      <c r="B1140" t="s">
        <v>1246</v>
      </c>
      <c r="C1140" s="23" t="s">
        <v>1245</v>
      </c>
      <c r="D1140" s="22"/>
      <c r="E1140" s="21">
        <v>1.92</v>
      </c>
      <c r="G1140" s="20"/>
      <c r="H1140" s="19">
        <f>E1140/0.03824</f>
        <v>50.209205020920493</v>
      </c>
      <c r="I1140" s="18">
        <f>J1140/100*4</f>
        <v>2.76</v>
      </c>
      <c r="J1140" s="17">
        <v>69</v>
      </c>
      <c r="K1140" s="16">
        <f>IF(J1140&gt;1,J1140-H1140-I1140,0)</f>
        <v>16.030794979079509</v>
      </c>
      <c r="L1140" s="15">
        <v>42805</v>
      </c>
      <c r="M1140" s="14"/>
      <c r="N1140" s="29">
        <v>43044</v>
      </c>
      <c r="O1140" s="12">
        <v>43044</v>
      </c>
      <c r="P1140" s="11" t="s">
        <v>1244</v>
      </c>
      <c r="Q1140" s="10"/>
      <c r="R1140" s="10"/>
      <c r="S1140" s="10"/>
      <c r="T1140" s="10"/>
      <c r="U1140" s="9">
        <v>6910366985</v>
      </c>
      <c r="V1140" s="8"/>
      <c r="W1140" s="7">
        <v>1294</v>
      </c>
      <c r="X1140" s="4"/>
      <c r="Y1140" s="6">
        <v>69</v>
      </c>
      <c r="Z1140" s="5">
        <f>IF(Y1140&gt;0,Y1140-J1140,".")</f>
        <v>0</v>
      </c>
      <c r="AA1140" s="4">
        <f>IF(J1140=0,H1140,0)</f>
        <v>0</v>
      </c>
      <c r="AB1140" s="4">
        <f>IF(L1140=0,H1140,0)</f>
        <v>0</v>
      </c>
      <c r="AC1140" s="4"/>
      <c r="AD1140" s="3"/>
      <c r="AE1140" s="2" t="str">
        <f ca="1">IF(AND(N1140&gt;1,(N1140+$AE$3+O1140)&lt;$B$3),$B$3-N1140+1111111,".")</f>
        <v>.</v>
      </c>
      <c r="AF1140" s="1" t="str">
        <f>IF(A1140&gt;1,"Y","N")</f>
        <v>Y</v>
      </c>
      <c r="AG1140" s="1" t="str">
        <f>IF(L1140&gt;1,"Y","N")</f>
        <v>Y</v>
      </c>
      <c r="AH1140" s="1" t="str">
        <f>IF(N1140&gt;1,"Y","N")</f>
        <v>Y</v>
      </c>
      <c r="AI1140" s="1" t="str">
        <f>IF(O1140&gt;1,"Y","N")</f>
        <v>Y</v>
      </c>
      <c r="AJ1140" s="1" t="str">
        <f>CONCATENATE(AF1140,AG1140,D1140,AH1140,AI1140)</f>
        <v>YYYY</v>
      </c>
    </row>
    <row r="1141" spans="1:36" s="1" customFormat="1" x14ac:dyDescent="0.25">
      <c r="A1141" s="31">
        <v>42992</v>
      </c>
      <c r="B1141" s="24"/>
      <c r="C1141" s="23" t="s">
        <v>388</v>
      </c>
      <c r="D1141" s="22" t="s">
        <v>387</v>
      </c>
      <c r="E1141" s="21">
        <v>0.7</v>
      </c>
      <c r="G1141" s="20"/>
      <c r="H1141" s="19">
        <f>E1141/0.04452</f>
        <v>15.723270440251572</v>
      </c>
      <c r="I1141" s="18">
        <f>J1141/100*4</f>
        <v>2.76</v>
      </c>
      <c r="J1141" s="17">
        <v>69</v>
      </c>
      <c r="K1141" s="16">
        <f>IF(J1141&gt;1,J1141-H1141-I1141,0)</f>
        <v>50.516729559748434</v>
      </c>
      <c r="L1141" s="15">
        <v>43022</v>
      </c>
      <c r="M1141" s="14"/>
      <c r="N1141" s="29">
        <v>43044</v>
      </c>
      <c r="O1141" s="12">
        <v>43044</v>
      </c>
      <c r="P1141" s="11" t="s">
        <v>1239</v>
      </c>
      <c r="Q1141" s="10"/>
      <c r="R1141" s="10"/>
      <c r="S1141" s="10"/>
      <c r="T1141" s="10"/>
      <c r="U1141" s="9"/>
      <c r="V1141" s="8"/>
      <c r="W1141" s="7">
        <v>1293</v>
      </c>
      <c r="X1141" s="4"/>
      <c r="Y1141" s="6">
        <v>69</v>
      </c>
      <c r="Z1141" s="5">
        <f>IF(Y1141&gt;0,Y1141-J1141,".")</f>
        <v>0</v>
      </c>
      <c r="AA1141" s="4">
        <f>IF(J1141=0,H1141,0)</f>
        <v>0</v>
      </c>
      <c r="AB1141" s="4">
        <f>IF(L1141=0,H1141,0)</f>
        <v>0</v>
      </c>
      <c r="AC1141" s="4"/>
      <c r="AD1141" s="3"/>
      <c r="AE1141" s="2" t="str">
        <f ca="1">IF(AND(N1141&gt;1,(N1141+$AE$3+O1141)&lt;$B$3),$B$3-N1141+1111111,".")</f>
        <v>.</v>
      </c>
      <c r="AF1141" s="1" t="str">
        <f>IF(A1141&gt;1,"Y","N")</f>
        <v>Y</v>
      </c>
      <c r="AG1141" s="1" t="str">
        <f>IF(L1141&gt;1,"Y","N")</f>
        <v>Y</v>
      </c>
      <c r="AH1141" s="1" t="str">
        <f>IF(N1141&gt;1,"Y","N")</f>
        <v>Y</v>
      </c>
      <c r="AI1141" s="1" t="str">
        <f>IF(O1141&gt;1,"Y","N")</f>
        <v>Y</v>
      </c>
      <c r="AJ1141" s="1" t="str">
        <f>CONCATENATE(AF1141,AG1141,D1141,AH1141,AI1141)</f>
        <v>YYx52xYY</v>
      </c>
    </row>
    <row r="1142" spans="1:36" s="1" customFormat="1" x14ac:dyDescent="0.25">
      <c r="A1142" s="31">
        <v>43013</v>
      </c>
      <c r="B1142" s="24"/>
      <c r="C1142" s="23" t="s">
        <v>659</v>
      </c>
      <c r="D1142" s="22" t="s">
        <v>658</v>
      </c>
      <c r="E1142" s="21">
        <v>0.68</v>
      </c>
      <c r="G1142" s="20"/>
      <c r="H1142" s="19">
        <f>E1142/0.04452</f>
        <v>15.274034141958673</v>
      </c>
      <c r="I1142" s="18">
        <f>J1142/100*4</f>
        <v>2.76</v>
      </c>
      <c r="J1142" s="17">
        <v>69</v>
      </c>
      <c r="K1142" s="16">
        <f>IF(J1142&gt;1,J1142-H1142-I1142,0)</f>
        <v>50.965965858041329</v>
      </c>
      <c r="L1142" s="15">
        <v>43040</v>
      </c>
      <c r="M1142" s="14"/>
      <c r="N1142" s="29">
        <v>43051</v>
      </c>
      <c r="O1142" s="12">
        <v>43051</v>
      </c>
      <c r="P1142" s="11" t="s">
        <v>1098</v>
      </c>
      <c r="Q1142" s="10"/>
      <c r="R1142" s="10"/>
      <c r="S1142" s="10"/>
      <c r="T1142" s="10"/>
      <c r="U1142" s="9">
        <v>6917214886</v>
      </c>
      <c r="V1142" s="8"/>
      <c r="W1142" s="7">
        <v>1322</v>
      </c>
      <c r="X1142" s="4"/>
      <c r="Y1142" s="6">
        <v>69</v>
      </c>
      <c r="Z1142" s="5">
        <f>IF(Y1142&gt;0,Y1142-J1142,".")</f>
        <v>0</v>
      </c>
      <c r="AA1142" s="4">
        <f>IF(J1142=0,H1142,0)</f>
        <v>0</v>
      </c>
      <c r="AB1142" s="4">
        <f>IF(L1142=0,H1142,0)</f>
        <v>0</v>
      </c>
      <c r="AC1142" s="4"/>
      <c r="AD1142" s="3"/>
      <c r="AE1142" s="2" t="str">
        <f ca="1">IF(AND(N1142&gt;1,(N1142+$AE$3+O1142)&lt;$B$3),$B$3-N1142+1111111,".")</f>
        <v>.</v>
      </c>
      <c r="AF1142" s="1" t="str">
        <f>IF(A1142&gt;1,"Y","N")</f>
        <v>Y</v>
      </c>
      <c r="AG1142" s="1" t="str">
        <f>IF(L1142&gt;1,"Y","N")</f>
        <v>Y</v>
      </c>
      <c r="AH1142" s="1" t="str">
        <f>IF(N1142&gt;1,"Y","N")</f>
        <v>Y</v>
      </c>
      <c r="AI1142" s="1" t="str">
        <f>IF(O1142&gt;1,"Y","N")</f>
        <v>Y</v>
      </c>
      <c r="AJ1142" s="1" t="str">
        <f>CONCATENATE(AF1142,AG1142,D1142,AH1142,AI1142)</f>
        <v>YYx191xYY</v>
      </c>
    </row>
    <row r="1143" spans="1:36" s="1" customFormat="1" x14ac:dyDescent="0.25">
      <c r="A1143" s="31">
        <v>42992</v>
      </c>
      <c r="B1143" s="24"/>
      <c r="C1143" s="23" t="s">
        <v>388</v>
      </c>
      <c r="D1143" s="22" t="s">
        <v>387</v>
      </c>
      <c r="E1143" s="21">
        <v>0.7</v>
      </c>
      <c r="G1143" s="20"/>
      <c r="H1143" s="19">
        <f>E1143/0.04452</f>
        <v>15.723270440251572</v>
      </c>
      <c r="I1143" s="18">
        <f>J1143/100*4</f>
        <v>2.76</v>
      </c>
      <c r="J1143" s="17">
        <v>69</v>
      </c>
      <c r="K1143" s="16">
        <f>IF(J1143&gt;1,J1143-H1143-I1143,0)</f>
        <v>50.516729559748434</v>
      </c>
      <c r="L1143" s="15">
        <v>43022</v>
      </c>
      <c r="M1143" s="14"/>
      <c r="N1143" s="29">
        <v>43056</v>
      </c>
      <c r="O1143" s="12">
        <v>43058</v>
      </c>
      <c r="P1143" s="11" t="s">
        <v>988</v>
      </c>
      <c r="Q1143" s="10"/>
      <c r="R1143" s="10"/>
      <c r="S1143" s="10"/>
      <c r="T1143" s="10"/>
      <c r="U1143" s="9">
        <v>6915372875</v>
      </c>
      <c r="V1143" s="8"/>
      <c r="W1143" s="7">
        <v>1352</v>
      </c>
      <c r="X1143" s="4"/>
      <c r="Y1143" s="6">
        <v>69</v>
      </c>
      <c r="Z1143" s="5">
        <f>IF(Y1143&gt;0,Y1143-J1143,".")</f>
        <v>0</v>
      </c>
      <c r="AA1143" s="4">
        <f>IF(J1143=0,H1143,0)</f>
        <v>0</v>
      </c>
      <c r="AB1143" s="4">
        <f>IF(L1143=0,H1143,0)</f>
        <v>0</v>
      </c>
      <c r="AC1143" s="4"/>
      <c r="AD1143" s="3"/>
      <c r="AE1143" s="2" t="str">
        <f ca="1">IF(AND(N1143&gt;1,(N1143+$AE$3+O1143)&lt;$B$3),$B$3-N1143+1111111,".")</f>
        <v>.</v>
      </c>
      <c r="AF1143" s="1" t="str">
        <f>IF(A1143&gt;1,"Y","N")</f>
        <v>Y</v>
      </c>
      <c r="AG1143" s="1" t="str">
        <f>IF(L1143&gt;1,"Y","N")</f>
        <v>Y</v>
      </c>
      <c r="AH1143" s="1" t="str">
        <f>IF(N1143&gt;1,"Y","N")</f>
        <v>Y</v>
      </c>
      <c r="AI1143" s="1" t="str">
        <f>IF(O1143&gt;1,"Y","N")</f>
        <v>Y</v>
      </c>
      <c r="AJ1143" s="1" t="str">
        <f>CONCATENATE(AF1143,AG1143,D1143,AH1143,AI1143)</f>
        <v>YYx52xYY</v>
      </c>
    </row>
    <row r="1144" spans="1:36" s="1" customFormat="1" x14ac:dyDescent="0.25">
      <c r="A1144" s="31">
        <v>43013</v>
      </c>
      <c r="B1144" s="24"/>
      <c r="C1144" s="23" t="s">
        <v>659</v>
      </c>
      <c r="D1144" s="22" t="s">
        <v>658</v>
      </c>
      <c r="E1144" s="21">
        <v>0.68</v>
      </c>
      <c r="G1144" s="20"/>
      <c r="H1144" s="19">
        <f>E1144/0.04452</f>
        <v>15.274034141958673</v>
      </c>
      <c r="I1144" s="18">
        <f>J1144/100*4</f>
        <v>2.76</v>
      </c>
      <c r="J1144" s="17">
        <v>69</v>
      </c>
      <c r="K1144" s="16">
        <f>IF(J1144&gt;1,J1144-H1144-I1144,0)</f>
        <v>50.965965858041329</v>
      </c>
      <c r="L1144" s="15">
        <v>43040</v>
      </c>
      <c r="M1144" s="14"/>
      <c r="N1144" s="29">
        <v>43062</v>
      </c>
      <c r="O1144" s="12">
        <v>43062</v>
      </c>
      <c r="P1144" s="11" t="s">
        <v>856</v>
      </c>
      <c r="Q1144" s="10"/>
      <c r="R1144" s="10"/>
      <c r="S1144" s="10"/>
      <c r="T1144" s="10"/>
      <c r="U1144" s="9"/>
      <c r="V1144" s="8"/>
      <c r="W1144" s="7">
        <v>1368</v>
      </c>
      <c r="X1144" s="4"/>
      <c r="Y1144" s="6">
        <v>69</v>
      </c>
      <c r="Z1144" s="5">
        <f>IF(Y1144&gt;0,Y1144-J1144,".")</f>
        <v>0</v>
      </c>
      <c r="AA1144" s="4">
        <f>IF(J1144=0,H1144,0)</f>
        <v>0</v>
      </c>
      <c r="AB1144" s="4">
        <f>IF(L1144=0,H1144,0)</f>
        <v>0</v>
      </c>
      <c r="AC1144" s="4"/>
      <c r="AD1144" s="3"/>
      <c r="AE1144" s="2" t="str">
        <f ca="1">IF(AND(N1144&gt;1,(N1144+$AE$3+O1144)&lt;$B$3),$B$3-N1144+1111111,".")</f>
        <v>.</v>
      </c>
      <c r="AF1144" s="1" t="str">
        <f>IF(A1144&gt;1,"Y","N")</f>
        <v>Y</v>
      </c>
      <c r="AG1144" s="1" t="str">
        <f>IF(L1144&gt;1,"Y","N")</f>
        <v>Y</v>
      </c>
      <c r="AH1144" s="1" t="str">
        <f>IF(N1144&gt;1,"Y","N")</f>
        <v>Y</v>
      </c>
      <c r="AI1144" s="1" t="str">
        <f>IF(O1144&gt;1,"Y","N")</f>
        <v>Y</v>
      </c>
      <c r="AJ1144" s="1" t="str">
        <f>CONCATENATE(AF1144,AG1144,D1144,AH1144,AI1144)</f>
        <v>YYx191xYY</v>
      </c>
    </row>
    <row r="1145" spans="1:36" s="1" customFormat="1" x14ac:dyDescent="0.25">
      <c r="A1145" s="31">
        <v>43013</v>
      </c>
      <c r="B1145" s="24"/>
      <c r="C1145" s="23" t="s">
        <v>659</v>
      </c>
      <c r="D1145" s="22" t="s">
        <v>658</v>
      </c>
      <c r="E1145" s="21">
        <v>0.68</v>
      </c>
      <c r="G1145" s="20"/>
      <c r="H1145" s="19">
        <f>E1145/0.04452</f>
        <v>15.274034141958673</v>
      </c>
      <c r="I1145" s="18">
        <f>J1145/100*4</f>
        <v>2.76</v>
      </c>
      <c r="J1145" s="17">
        <v>69</v>
      </c>
      <c r="K1145" s="16">
        <f>IF(J1145&gt;1,J1145-H1145-I1145,0)</f>
        <v>50.965965858041329</v>
      </c>
      <c r="L1145" s="15">
        <v>43040</v>
      </c>
      <c r="M1145" s="14"/>
      <c r="N1145" s="29">
        <v>43062</v>
      </c>
      <c r="O1145" s="12">
        <v>43062</v>
      </c>
      <c r="P1145" s="11" t="s">
        <v>856</v>
      </c>
      <c r="Q1145" s="10"/>
      <c r="R1145" s="10"/>
      <c r="S1145" s="10"/>
      <c r="T1145" s="10"/>
      <c r="U1145" s="9"/>
      <c r="V1145" s="8"/>
      <c r="W1145" s="7">
        <v>1368</v>
      </c>
      <c r="X1145" s="4"/>
      <c r="Y1145" s="6">
        <v>69</v>
      </c>
      <c r="Z1145" s="5">
        <f>IF(Y1145&gt;0,Y1145-J1145,".")</f>
        <v>0</v>
      </c>
      <c r="AA1145" s="4">
        <f>IF(J1145=0,H1145,0)</f>
        <v>0</v>
      </c>
      <c r="AB1145" s="4">
        <f>IF(L1145=0,H1145,0)</f>
        <v>0</v>
      </c>
      <c r="AC1145" s="4"/>
      <c r="AD1145" s="3"/>
      <c r="AE1145" s="2" t="str">
        <f ca="1">IF(AND(N1145&gt;1,(N1145+$AE$3+O1145)&lt;$B$3),$B$3-N1145+1111111,".")</f>
        <v>.</v>
      </c>
      <c r="AF1145" s="1" t="str">
        <f>IF(A1145&gt;1,"Y","N")</f>
        <v>Y</v>
      </c>
      <c r="AG1145" s="1" t="str">
        <f>IF(L1145&gt;1,"Y","N")</f>
        <v>Y</v>
      </c>
      <c r="AH1145" s="1" t="str">
        <f>IF(N1145&gt;1,"Y","N")</f>
        <v>Y</v>
      </c>
      <c r="AI1145" s="1" t="str">
        <f>IF(O1145&gt;1,"Y","N")</f>
        <v>Y</v>
      </c>
      <c r="AJ1145" s="1" t="str">
        <f>CONCATENATE(AF1145,AG1145,D1145,AH1145,AI1145)</f>
        <v>YYx191xYY</v>
      </c>
    </row>
    <row r="1146" spans="1:36" s="1" customFormat="1" x14ac:dyDescent="0.25">
      <c r="A1146" s="31">
        <v>42765</v>
      </c>
      <c r="B1146" s="24"/>
      <c r="C1146" s="23" t="s">
        <v>335</v>
      </c>
      <c r="D1146" s="22" t="s">
        <v>334</v>
      </c>
      <c r="E1146" s="21">
        <v>0.14000000000000001</v>
      </c>
      <c r="G1146" s="20"/>
      <c r="H1146" s="19">
        <f>E1146/0.03878</f>
        <v>3.6101083032490977</v>
      </c>
      <c r="I1146" s="18">
        <f>J1146/100*4</f>
        <v>1.32</v>
      </c>
      <c r="J1146" s="17">
        <v>33</v>
      </c>
      <c r="K1146" s="16">
        <f>IF(J1146&gt;1,J1146-H1146-I1146,0)</f>
        <v>28.069891696750901</v>
      </c>
      <c r="L1146" s="15">
        <v>42797</v>
      </c>
      <c r="M1146" s="14"/>
      <c r="N1146" s="29">
        <v>43063</v>
      </c>
      <c r="O1146" s="12">
        <v>43066</v>
      </c>
      <c r="P1146" s="11" t="s">
        <v>842</v>
      </c>
      <c r="Q1146" s="10" t="s">
        <v>845</v>
      </c>
      <c r="R1146" s="10" t="s">
        <v>844</v>
      </c>
      <c r="S1146" s="10" t="s">
        <v>465</v>
      </c>
      <c r="T1146" s="10" t="s">
        <v>843</v>
      </c>
      <c r="U1146" s="9">
        <v>6916037493</v>
      </c>
      <c r="V1146" s="8"/>
      <c r="W1146" s="7">
        <v>1375</v>
      </c>
      <c r="X1146" s="4"/>
      <c r="Y1146" s="6">
        <v>69</v>
      </c>
      <c r="Z1146" s="5">
        <f>IF(Y1146&gt;0,Y1146-J1146,".")</f>
        <v>36</v>
      </c>
      <c r="AA1146" s="4">
        <f>IF(J1146=0,H1146,0)</f>
        <v>0</v>
      </c>
      <c r="AB1146" s="4">
        <f>IF(L1146=0,H1146,0)</f>
        <v>0</v>
      </c>
      <c r="AC1146" s="4"/>
      <c r="AD1146" s="3"/>
      <c r="AE1146" s="2" t="str">
        <f ca="1">IF(AND(N1146&gt;1,(N1146+$AE$3+O1146)&lt;$B$3),$B$3-N1146+1111111,".")</f>
        <v>.</v>
      </c>
      <c r="AF1146" s="1" t="str">
        <f>IF(A1146&gt;1,"Y","N")</f>
        <v>Y</v>
      </c>
      <c r="AG1146" s="1" t="str">
        <f>IF(L1146&gt;1,"Y","N")</f>
        <v>Y</v>
      </c>
      <c r="AH1146" s="1" t="str">
        <f>IF(N1146&gt;1,"Y","N")</f>
        <v>Y</v>
      </c>
      <c r="AI1146" s="1" t="str">
        <f>IF(O1146&gt;1,"Y","N")</f>
        <v>Y</v>
      </c>
      <c r="AJ1146" s="1" t="str">
        <f>CONCATENATE(AF1146,AG1146,D1146,AH1146,AI1146)</f>
        <v>YYx149xYY</v>
      </c>
    </row>
    <row r="1147" spans="1:36" s="1" customFormat="1" x14ac:dyDescent="0.25">
      <c r="A1147" s="31">
        <v>42973</v>
      </c>
      <c r="B1147" s="24"/>
      <c r="C1147" s="23" t="s">
        <v>105</v>
      </c>
      <c r="D1147" s="22" t="s">
        <v>104</v>
      </c>
      <c r="E1147" s="21">
        <v>0.63</v>
      </c>
      <c r="G1147" s="20"/>
      <c r="H1147" s="19">
        <f>E1147/0.038689</f>
        <v>16.283698208793197</v>
      </c>
      <c r="I1147" s="18">
        <f>J1147/100*4</f>
        <v>2.76</v>
      </c>
      <c r="J1147" s="17">
        <v>69</v>
      </c>
      <c r="K1147" s="16">
        <f>IF(J1147&gt;1,J1147-H1147-I1147,0)</f>
        <v>49.956301791206805</v>
      </c>
      <c r="L1147" s="15">
        <v>43007</v>
      </c>
      <c r="M1147" s="14"/>
      <c r="N1147" s="29">
        <v>43066</v>
      </c>
      <c r="O1147" s="12">
        <v>43067</v>
      </c>
      <c r="P1147" s="11" t="s">
        <v>767</v>
      </c>
      <c r="Q1147" s="10" t="s">
        <v>766</v>
      </c>
      <c r="R1147" s="10" t="s">
        <v>765</v>
      </c>
      <c r="S1147" s="10" t="s">
        <v>764</v>
      </c>
      <c r="T1147" s="10"/>
      <c r="U1147" s="9">
        <v>6916039783</v>
      </c>
      <c r="V1147" s="8"/>
      <c r="W1147" s="7">
        <v>1385</v>
      </c>
      <c r="X1147" s="4"/>
      <c r="Y1147" s="6">
        <v>69</v>
      </c>
      <c r="Z1147" s="5">
        <f>IF(Y1147&gt;0,Y1147-J1147,".")</f>
        <v>0</v>
      </c>
      <c r="AA1147" s="4">
        <f>IF(J1147=0,H1147,0)</f>
        <v>0</v>
      </c>
      <c r="AB1147" s="4">
        <f>IF(L1147=0,H1147,0)</f>
        <v>0</v>
      </c>
      <c r="AC1147" s="4"/>
      <c r="AD1147" s="3"/>
      <c r="AE1147" s="2" t="str">
        <f ca="1">IF(AND(N1147&gt;1,(N1147+$AE$3+O1147)&lt;$B$3),$B$3-N1147+1111111,".")</f>
        <v>.</v>
      </c>
      <c r="AF1147" s="1" t="str">
        <f>IF(A1147&gt;1,"Y","N")</f>
        <v>Y</v>
      </c>
      <c r="AG1147" s="1" t="str">
        <f>IF(L1147&gt;1,"Y","N")</f>
        <v>Y</v>
      </c>
      <c r="AH1147" s="1" t="str">
        <f>IF(N1147&gt;1,"Y","N")</f>
        <v>Y</v>
      </c>
      <c r="AI1147" s="1" t="str">
        <f>IF(O1147&gt;1,"Y","N")</f>
        <v>Y</v>
      </c>
      <c r="AJ1147" s="1" t="str">
        <f>CONCATENATE(AF1147,AG1147,D1147,AH1147,AI1147)</f>
        <v>YYx406xYY</v>
      </c>
    </row>
    <row r="1148" spans="1:36" s="1" customFormat="1" x14ac:dyDescent="0.25">
      <c r="A1148" s="31">
        <v>42975</v>
      </c>
      <c r="B1148" s="24" t="s">
        <v>679</v>
      </c>
      <c r="C1148" s="23" t="s">
        <v>678</v>
      </c>
      <c r="D1148" s="22" t="s">
        <v>677</v>
      </c>
      <c r="E1148" s="21">
        <v>0.1</v>
      </c>
      <c r="G1148" s="20"/>
      <c r="H1148" s="19">
        <f>E1148/0.038689</f>
        <v>2.5847140013957457</v>
      </c>
      <c r="I1148" s="18">
        <f>J1148/100*4</f>
        <v>2.76</v>
      </c>
      <c r="J1148" s="17">
        <v>69</v>
      </c>
      <c r="K1148" s="16">
        <f>IF(J1148&gt;1,J1148-H1148-I1148,0)</f>
        <v>63.655285998604249</v>
      </c>
      <c r="L1148" s="15">
        <v>43007</v>
      </c>
      <c r="M1148" s="14"/>
      <c r="N1148" s="29">
        <v>43068</v>
      </c>
      <c r="O1148" s="12">
        <v>43068</v>
      </c>
      <c r="P1148" s="11" t="s">
        <v>676</v>
      </c>
      <c r="Q1148" s="10"/>
      <c r="R1148" s="10"/>
      <c r="S1148" s="10"/>
      <c r="T1148" s="10"/>
      <c r="U1148" s="9">
        <v>6916028796</v>
      </c>
      <c r="V1148" s="8"/>
      <c r="W1148" s="7">
        <v>1403</v>
      </c>
      <c r="X1148" s="4"/>
      <c r="Y1148" s="6">
        <v>69</v>
      </c>
      <c r="Z1148" s="5">
        <f>IF(Y1148&gt;0,Y1148-J1148,".")</f>
        <v>0</v>
      </c>
      <c r="AA1148" s="4">
        <f>IF(J1148=0,H1148,0)</f>
        <v>0</v>
      </c>
      <c r="AB1148" s="4">
        <f>IF(L1148=0,H1148,0)</f>
        <v>0</v>
      </c>
      <c r="AC1148" s="4"/>
      <c r="AD1148" s="3"/>
      <c r="AE1148" s="2" t="str">
        <f ca="1">IF(AND(N1148&gt;1,(N1148+$AE$3+O1148)&lt;$B$3),$B$3-N1148+1111111,".")</f>
        <v>.</v>
      </c>
      <c r="AF1148" s="1" t="str">
        <f>IF(A1148&gt;1,"Y","N")</f>
        <v>Y</v>
      </c>
      <c r="AG1148" s="1" t="str">
        <f>IF(L1148&gt;1,"Y","N")</f>
        <v>Y</v>
      </c>
      <c r="AH1148" s="1" t="str">
        <f>IF(N1148&gt;1,"Y","N")</f>
        <v>Y</v>
      </c>
      <c r="AI1148" s="1" t="str">
        <f>IF(O1148&gt;1,"Y","N")</f>
        <v>Y</v>
      </c>
      <c r="AJ1148" s="1" t="str">
        <f>CONCATENATE(AF1148,AG1148,D1148,AH1148,AI1148)</f>
        <v>YYx472xYY</v>
      </c>
    </row>
    <row r="1149" spans="1:36" s="1" customFormat="1" x14ac:dyDescent="0.25">
      <c r="A1149" s="31">
        <v>42963</v>
      </c>
      <c r="B1149" s="24" t="s">
        <v>391</v>
      </c>
      <c r="C1149" s="23" t="s">
        <v>390</v>
      </c>
      <c r="D1149" s="22" t="s">
        <v>389</v>
      </c>
      <c r="E1149" s="21">
        <v>1.27</v>
      </c>
      <c r="G1149" s="20"/>
      <c r="H1149" s="19">
        <f>E1149/0.04417</f>
        <v>28.752546977586597</v>
      </c>
      <c r="I1149" s="18">
        <f>J1149/100*4</f>
        <v>2.76</v>
      </c>
      <c r="J1149" s="17">
        <v>69</v>
      </c>
      <c r="K1149" s="16">
        <f>IF(J1149&gt;1,J1149-H1149-I1149,0)</f>
        <v>37.487453022413405</v>
      </c>
      <c r="L1149" s="15">
        <v>42979</v>
      </c>
      <c r="M1149" s="14"/>
      <c r="N1149" s="29">
        <v>43081</v>
      </c>
      <c r="O1149" s="12">
        <v>43082</v>
      </c>
      <c r="P1149" s="11" t="s">
        <v>380</v>
      </c>
      <c r="Q1149" s="10"/>
      <c r="R1149" s="10"/>
      <c r="S1149" s="10"/>
      <c r="T1149" s="10"/>
      <c r="U1149" s="9">
        <v>6914988431</v>
      </c>
      <c r="V1149" s="8"/>
      <c r="W1149" s="7">
        <v>1454</v>
      </c>
      <c r="X1149" s="4"/>
      <c r="Y1149" s="6">
        <v>69</v>
      </c>
      <c r="Z1149" s="5">
        <f>IF(Y1149&gt;0,Y1149-J1149,".")</f>
        <v>0</v>
      </c>
      <c r="AA1149" s="4">
        <f>IF(J1149=0,H1149,0)</f>
        <v>0</v>
      </c>
      <c r="AB1149" s="4">
        <f>IF(L1149=0,H1149,0)</f>
        <v>0</v>
      </c>
      <c r="AC1149" s="4"/>
      <c r="AD1149" s="3"/>
      <c r="AE1149" s="2" t="str">
        <f ca="1">IF(AND(N1149&gt;1,(N1149+$AE$3+O1149)&lt;$B$3),$B$3-N1149+1111111,".")</f>
        <v>.</v>
      </c>
      <c r="AF1149" s="1" t="str">
        <f>IF(A1149&gt;1,"Y","N")</f>
        <v>Y</v>
      </c>
      <c r="AG1149" s="1" t="str">
        <f>IF(L1149&gt;1,"Y","N")</f>
        <v>Y</v>
      </c>
      <c r="AH1149" s="1" t="str">
        <f>IF(N1149&gt;1,"Y","N")</f>
        <v>Y</v>
      </c>
      <c r="AI1149" s="1" t="str">
        <f>IF(O1149&gt;1,"Y","N")</f>
        <v>Y</v>
      </c>
      <c r="AJ1149" s="1" t="str">
        <f>CONCATENATE(AF1149,AG1149,D1149,AH1149,AI1149)</f>
        <v>YYx138xYY</v>
      </c>
    </row>
    <row r="1150" spans="1:36" s="1" customFormat="1" x14ac:dyDescent="0.25">
      <c r="A1150" s="31">
        <v>42756</v>
      </c>
      <c r="B1150" s="24"/>
      <c r="C1150" s="23" t="s">
        <v>97</v>
      </c>
      <c r="D1150" s="22" t="s">
        <v>96</v>
      </c>
      <c r="E1150" s="21">
        <v>0.46160000000000001</v>
      </c>
      <c r="G1150" s="20"/>
      <c r="H1150" s="19">
        <f>E1150/0.03865</f>
        <v>11.94307891332471</v>
      </c>
      <c r="I1150" s="18">
        <f>J1150/100*4</f>
        <v>1.32</v>
      </c>
      <c r="J1150" s="17">
        <v>33</v>
      </c>
      <c r="K1150" s="16">
        <f>IF(J1150&gt;1,J1150-H1150-I1150,0)</f>
        <v>19.736921086675288</v>
      </c>
      <c r="L1150" s="15">
        <v>42797</v>
      </c>
      <c r="M1150" s="14"/>
      <c r="N1150" s="29">
        <v>43095</v>
      </c>
      <c r="O1150" s="12">
        <v>43095</v>
      </c>
      <c r="P1150" s="11" t="s">
        <v>95</v>
      </c>
      <c r="Q1150" s="10"/>
      <c r="R1150" s="10"/>
      <c r="S1150" s="10"/>
      <c r="T1150" s="10"/>
      <c r="U1150" s="9">
        <v>6919042441</v>
      </c>
      <c r="V1150" s="8"/>
      <c r="W1150" s="7">
        <v>1502</v>
      </c>
      <c r="X1150" s="4"/>
      <c r="Y1150" s="6">
        <v>69</v>
      </c>
      <c r="Z1150" s="5">
        <f>IF(Y1150&gt;0,Y1150-J1150,".")</f>
        <v>36</v>
      </c>
      <c r="AA1150" s="4">
        <f>IF(J1150=0,H1150,0)</f>
        <v>0</v>
      </c>
      <c r="AB1150" s="4">
        <f>IF(L1150=0,H1150,0)</f>
        <v>0</v>
      </c>
      <c r="AC1150" s="4"/>
      <c r="AD1150" s="3"/>
      <c r="AE1150" s="2" t="str">
        <f ca="1">IF(AND(N1150&gt;1,(N1150+$AE$3+O1150)&lt;$B$3),$B$3-N1150+1111111,".")</f>
        <v>.</v>
      </c>
      <c r="AF1150" s="1" t="str">
        <f>IF(A1150&gt;1,"Y","N")</f>
        <v>Y</v>
      </c>
      <c r="AG1150" s="1" t="str">
        <f>IF(L1150&gt;1,"Y","N")</f>
        <v>Y</v>
      </c>
      <c r="AH1150" s="1" t="str">
        <f>IF(N1150&gt;1,"Y","N")</f>
        <v>Y</v>
      </c>
      <c r="AI1150" s="1" t="str">
        <f>IF(O1150&gt;1,"Y","N")</f>
        <v>Y</v>
      </c>
      <c r="AJ1150" s="1" t="str">
        <f>CONCATENATE(AF1150,AG1150,D1150,AH1150,AI1150)</f>
        <v>YYx101xYY</v>
      </c>
    </row>
    <row r="1151" spans="1:36" s="1" customFormat="1" x14ac:dyDescent="0.25">
      <c r="A1151" s="31">
        <v>42469</v>
      </c>
      <c r="B1151" s="24"/>
      <c r="C1151" s="23" t="s">
        <v>97</v>
      </c>
      <c r="D1151" s="22" t="s">
        <v>96</v>
      </c>
      <c r="E1151" s="21">
        <v>0.53100000000000003</v>
      </c>
      <c r="G1151" s="20"/>
      <c r="H1151" s="19">
        <f>E1151/0.04128</f>
        <v>12.863372093023257</v>
      </c>
      <c r="I1151" s="32">
        <f>J1151/100*4</f>
        <v>1.32</v>
      </c>
      <c r="J1151" s="17">
        <v>33</v>
      </c>
      <c r="K1151" s="16">
        <f>IF(J1151&gt;1,J1151-H1151-I1151,0)</f>
        <v>18.816627906976741</v>
      </c>
      <c r="L1151" s="15">
        <v>42494</v>
      </c>
      <c r="M1151" s="14"/>
      <c r="N1151" s="29">
        <v>42742</v>
      </c>
      <c r="O1151" s="12">
        <v>42743</v>
      </c>
      <c r="P1151" s="11" t="s">
        <v>2848</v>
      </c>
      <c r="Q1151" s="10" t="s">
        <v>2847</v>
      </c>
      <c r="R1151" s="10" t="s">
        <v>2846</v>
      </c>
      <c r="S1151" s="10" t="s">
        <v>2845</v>
      </c>
      <c r="T1151" s="10"/>
      <c r="U1151" s="9">
        <v>6671375056</v>
      </c>
      <c r="V1151" s="8"/>
      <c r="W1151" s="7">
        <v>47</v>
      </c>
      <c r="X1151" s="4"/>
      <c r="Y1151" s="6">
        <v>70</v>
      </c>
      <c r="Z1151" s="5">
        <f>IF(Y1151&gt;0,Y1151-J1151,".")</f>
        <v>37</v>
      </c>
      <c r="AA1151" s="4">
        <f>IF(J1151=0,H1151,0)</f>
        <v>0</v>
      </c>
      <c r="AB1151" s="4">
        <f>IF(L1151=0,H1151,0)</f>
        <v>0</v>
      </c>
      <c r="AC1151" s="4"/>
      <c r="AD1151" s="3"/>
      <c r="AE1151" s="2" t="str">
        <f ca="1">IF(AND(N1151&gt;1,(N1151+$AE$3+O1151)&lt;$B$3),$B$3-N1151+1111111,".")</f>
        <v>.</v>
      </c>
      <c r="AF1151" s="1" t="str">
        <f>IF(A1151&gt;1,"Y","N")</f>
        <v>Y</v>
      </c>
      <c r="AG1151" s="1" t="str">
        <f>IF(L1151&gt;1,"Y","N")</f>
        <v>Y</v>
      </c>
      <c r="AH1151" s="1" t="str">
        <f>IF(N1151&gt;1,"Y","N")</f>
        <v>Y</v>
      </c>
      <c r="AI1151" s="1" t="str">
        <f>IF(O1151&gt;1,"Y","N")</f>
        <v>Y</v>
      </c>
      <c r="AJ1151" s="1" t="str">
        <f>CONCATENATE(AF1151,AG1151,D1151,AH1151,AI1151)</f>
        <v>YYx101xYY</v>
      </c>
    </row>
    <row r="1152" spans="1:36" s="1" customFormat="1" x14ac:dyDescent="0.25">
      <c r="A1152" s="31">
        <v>42625</v>
      </c>
      <c r="B1152" s="24"/>
      <c r="C1152" s="23" t="s">
        <v>5862</v>
      </c>
      <c r="D1152" s="22" t="s">
        <v>5861</v>
      </c>
      <c r="E1152" s="21">
        <v>1.1200000000000001</v>
      </c>
      <c r="G1152" s="20"/>
      <c r="H1152" s="19">
        <f>E1152/0.0404</f>
        <v>27.722772277227726</v>
      </c>
      <c r="I1152" s="18">
        <f>J1152/100*4</f>
        <v>2.8</v>
      </c>
      <c r="J1152" s="17">
        <v>70</v>
      </c>
      <c r="K1152" s="16">
        <f>IF(J1152&gt;1,J1152-H1152-I1152,0)</f>
        <v>39.477227722772277</v>
      </c>
      <c r="L1152" s="15">
        <v>42644</v>
      </c>
      <c r="M1152" s="14"/>
      <c r="N1152" s="29">
        <v>42783</v>
      </c>
      <c r="O1152" s="12">
        <v>42785</v>
      </c>
      <c r="P1152" s="11" t="s">
        <v>5860</v>
      </c>
      <c r="Q1152" s="10"/>
      <c r="R1152" s="10"/>
      <c r="S1152" s="10"/>
      <c r="T1152" s="10"/>
      <c r="U1152" s="9"/>
      <c r="V1152" s="8"/>
      <c r="W1152" s="7">
        <v>286</v>
      </c>
      <c r="X1152" s="4"/>
      <c r="Y1152" s="6">
        <v>70</v>
      </c>
      <c r="Z1152" s="5">
        <f>IF(Y1152&gt;0,Y1152-J1152,".")</f>
        <v>0</v>
      </c>
      <c r="AA1152" s="4">
        <f>IF(J1152=0,H1152,0)</f>
        <v>0</v>
      </c>
      <c r="AB1152" s="4">
        <f>IF(L1152=0,H1152,0)</f>
        <v>0</v>
      </c>
      <c r="AC1152" s="4"/>
      <c r="AD1152" s="3"/>
      <c r="AE1152" s="2" t="str">
        <f ca="1">IF(AND(N1152&gt;1,(N1152+$AE$3+O1152)&lt;$B$3),$B$3-N1152+1111111,".")</f>
        <v>.</v>
      </c>
      <c r="AF1152" s="1" t="str">
        <f>IF(A1152&gt;1,"Y","N")</f>
        <v>Y</v>
      </c>
      <c r="AG1152" s="1" t="str">
        <f>IF(L1152&gt;1,"Y","N")</f>
        <v>Y</v>
      </c>
      <c r="AH1152" s="1" t="str">
        <f>IF(N1152&gt;1,"Y","N")</f>
        <v>Y</v>
      </c>
      <c r="AI1152" s="1" t="str">
        <f>IF(O1152&gt;1,"Y","N")</f>
        <v>Y</v>
      </c>
      <c r="AJ1152" s="1" t="str">
        <f>CONCATENATE(AF1152,AG1152,D1152,AH1152,AI1152)</f>
        <v>YYxs4xYY</v>
      </c>
    </row>
    <row r="1153" spans="1:36" s="1" customFormat="1" x14ac:dyDescent="0.25">
      <c r="A1153" s="31">
        <v>42703</v>
      </c>
      <c r="B1153" s="24"/>
      <c r="C1153" s="23" t="s">
        <v>2512</v>
      </c>
      <c r="D1153" s="22" t="s">
        <v>2511</v>
      </c>
      <c r="E1153" s="21">
        <v>0.82</v>
      </c>
      <c r="G1153" s="20"/>
      <c r="H1153" s="19">
        <f>E1153/0.0391</f>
        <v>20.971867007672632</v>
      </c>
      <c r="I1153" s="18">
        <f>J1153/100*4</f>
        <v>2.8</v>
      </c>
      <c r="J1153" s="17">
        <v>70</v>
      </c>
      <c r="K1153" s="16">
        <f>IF(J1153&gt;1,J1153-H1153-I1153,0)</f>
        <v>46.228132992327374</v>
      </c>
      <c r="L1153" s="15">
        <v>42754</v>
      </c>
      <c r="M1153" s="14"/>
      <c r="N1153" s="29">
        <v>42784</v>
      </c>
      <c r="O1153" s="12">
        <v>42785</v>
      </c>
      <c r="P1153" s="11" t="s">
        <v>5853</v>
      </c>
      <c r="Q1153" s="10"/>
      <c r="R1153" s="10"/>
      <c r="S1153" s="10"/>
      <c r="T1153" s="10"/>
      <c r="U1153" s="9">
        <v>6721036435</v>
      </c>
      <c r="V1153" s="8"/>
      <c r="W1153" s="7">
        <v>285</v>
      </c>
      <c r="X1153" s="4"/>
      <c r="Y1153" s="6">
        <v>70</v>
      </c>
      <c r="Z1153" s="5">
        <f>IF(Y1153&gt;0,Y1153-J1153,".")</f>
        <v>0</v>
      </c>
      <c r="AA1153" s="4">
        <f>IF(J1153=0,H1153,0)</f>
        <v>0</v>
      </c>
      <c r="AB1153" s="4">
        <f>IF(L1153=0,H1153,0)</f>
        <v>0</v>
      </c>
      <c r="AC1153" s="4"/>
      <c r="AD1153" s="3"/>
      <c r="AE1153" s="2" t="str">
        <f ca="1">IF(AND(N1153&gt;1,(N1153+$AE$3+O1153)&lt;$B$3),$B$3-N1153+1111111,".")</f>
        <v>.</v>
      </c>
      <c r="AF1153" s="1" t="str">
        <f>IF(A1153&gt;1,"Y","N")</f>
        <v>Y</v>
      </c>
      <c r="AG1153" s="1" t="str">
        <f>IF(L1153&gt;1,"Y","N")</f>
        <v>Y</v>
      </c>
      <c r="AH1153" s="1" t="str">
        <f>IF(N1153&gt;1,"Y","N")</f>
        <v>Y</v>
      </c>
      <c r="AI1153" s="1" t="str">
        <f>IF(O1153&gt;1,"Y","N")</f>
        <v>Y</v>
      </c>
      <c r="AJ1153" s="1" t="str">
        <f>CONCATENATE(AF1153,AG1153,D1153,AH1153,AI1153)</f>
        <v>YYx363xYY</v>
      </c>
    </row>
    <row r="1154" spans="1:36" s="1" customFormat="1" x14ac:dyDescent="0.25">
      <c r="A1154" s="31">
        <v>42751</v>
      </c>
      <c r="B1154" s="24"/>
      <c r="C1154" s="23" t="s">
        <v>5800</v>
      </c>
      <c r="D1154" s="22" t="s">
        <v>4380</v>
      </c>
      <c r="E1154" s="21">
        <v>0.45</v>
      </c>
      <c r="G1154" s="20"/>
      <c r="H1154" s="19">
        <f>E1154/0.03821</f>
        <v>11.777021722062287</v>
      </c>
      <c r="I1154" s="18">
        <f>J1154/100*4</f>
        <v>2.8</v>
      </c>
      <c r="J1154" s="17">
        <v>70</v>
      </c>
      <c r="K1154" s="16">
        <f>IF(J1154&gt;1,J1154-H1154-I1154,0)</f>
        <v>55.422978277937716</v>
      </c>
      <c r="L1154" s="15">
        <v>42777</v>
      </c>
      <c r="M1154" s="14"/>
      <c r="N1154" s="29">
        <v>42785</v>
      </c>
      <c r="O1154" s="12">
        <v>42788</v>
      </c>
      <c r="P1154" s="11" t="s">
        <v>5799</v>
      </c>
      <c r="Q1154" s="10"/>
      <c r="R1154" s="10"/>
      <c r="S1154" s="10"/>
      <c r="T1154" s="10"/>
      <c r="U1154" s="9"/>
      <c r="V1154" s="8"/>
      <c r="W1154" s="7">
        <v>317</v>
      </c>
      <c r="X1154" s="4"/>
      <c r="Y1154" s="6">
        <v>70</v>
      </c>
      <c r="Z1154" s="5">
        <f>IF(Y1154&gt;0,Y1154-J1154,".")</f>
        <v>0</v>
      </c>
      <c r="AA1154" s="4">
        <f>IF(J1154=0,H1154,0)</f>
        <v>0</v>
      </c>
      <c r="AB1154" s="4">
        <f>IF(L1154=0,H1154,0)</f>
        <v>0</v>
      </c>
      <c r="AC1154" s="4"/>
      <c r="AD1154" s="3"/>
      <c r="AE1154" s="2" t="str">
        <f ca="1">IF(AND(N1154&gt;1,(N1154+$AE$3+O1154)&lt;$B$3),$B$3-N1154+1111111,".")</f>
        <v>.</v>
      </c>
      <c r="AF1154" s="1" t="str">
        <f>IF(A1154&gt;1,"Y","N")</f>
        <v>Y</v>
      </c>
      <c r="AG1154" s="1" t="str">
        <f>IF(L1154&gt;1,"Y","N")</f>
        <v>Y</v>
      </c>
      <c r="AH1154" s="1" t="str">
        <f>IF(N1154&gt;1,"Y","N")</f>
        <v>Y</v>
      </c>
      <c r="AI1154" s="1" t="str">
        <f>IF(O1154&gt;1,"Y","N")</f>
        <v>Y</v>
      </c>
      <c r="AJ1154" s="1" t="str">
        <f>CONCATENATE(AF1154,AG1154,D1154,AH1154,AI1154)</f>
        <v>YYx20xYY</v>
      </c>
    </row>
    <row r="1155" spans="1:36" s="1" customFormat="1" x14ac:dyDescent="0.25">
      <c r="A1155" s="31">
        <v>42748</v>
      </c>
      <c r="B1155" s="24"/>
      <c r="C1155" s="23" t="s">
        <v>1108</v>
      </c>
      <c r="D1155" s="22" t="s">
        <v>1107</v>
      </c>
      <c r="E1155" s="21">
        <v>0.5</v>
      </c>
      <c r="G1155" s="20"/>
      <c r="H1155" s="19">
        <f>E1155/0.03821</f>
        <v>13.085579691180319</v>
      </c>
      <c r="I1155" s="18">
        <f>J1155/100*4</f>
        <v>2.8</v>
      </c>
      <c r="J1155" s="17">
        <v>70</v>
      </c>
      <c r="K1155" s="16">
        <f>IF(J1155&gt;1,J1155-H1155-I1155,0)</f>
        <v>54.114420308819682</v>
      </c>
      <c r="L1155" s="15">
        <v>42775</v>
      </c>
      <c r="M1155" s="14"/>
      <c r="N1155" s="29">
        <v>42788</v>
      </c>
      <c r="O1155" s="12">
        <v>42789</v>
      </c>
      <c r="P1155" s="11" t="s">
        <v>5726</v>
      </c>
      <c r="Q1155" s="10"/>
      <c r="R1155" s="10"/>
      <c r="S1155" s="10"/>
      <c r="T1155" s="10"/>
      <c r="U1155" s="9">
        <v>6727429121</v>
      </c>
      <c r="V1155" s="8"/>
      <c r="W1155" s="7">
        <v>318</v>
      </c>
      <c r="X1155" s="4"/>
      <c r="Y1155" s="6">
        <v>70</v>
      </c>
      <c r="Z1155" s="5">
        <f>IF(Y1155&gt;0,Y1155-J1155,".")</f>
        <v>0</v>
      </c>
      <c r="AA1155" s="4">
        <f>IF(J1155=0,H1155,0)</f>
        <v>0</v>
      </c>
      <c r="AB1155" s="4">
        <f>IF(L1155=0,H1155,0)</f>
        <v>0</v>
      </c>
      <c r="AC1155" s="4"/>
      <c r="AD1155" s="3"/>
      <c r="AE1155" s="2" t="str">
        <f ca="1">IF(AND(N1155&gt;1,(N1155+$AE$3+O1155)&lt;$B$3),$B$3-N1155+1111111,".")</f>
        <v>.</v>
      </c>
      <c r="AF1155" s="1" t="str">
        <f>IF(A1155&gt;1,"Y","N")</f>
        <v>Y</v>
      </c>
      <c r="AG1155" s="1" t="str">
        <f>IF(L1155&gt;1,"Y","N")</f>
        <v>Y</v>
      </c>
      <c r="AH1155" s="1" t="str">
        <f>IF(N1155&gt;1,"Y","N")</f>
        <v>Y</v>
      </c>
      <c r="AI1155" s="1" t="str">
        <f>IF(O1155&gt;1,"Y","N")</f>
        <v>Y</v>
      </c>
      <c r="AJ1155" s="1" t="str">
        <f>CONCATENATE(AF1155,AG1155,D1155,AH1155,AI1155)</f>
        <v>YYx368xYY</v>
      </c>
    </row>
    <row r="1156" spans="1:36" s="1" customFormat="1" x14ac:dyDescent="0.25">
      <c r="A1156" s="31">
        <v>42748</v>
      </c>
      <c r="B1156" s="24"/>
      <c r="C1156" s="23" t="s">
        <v>1108</v>
      </c>
      <c r="D1156" s="22" t="s">
        <v>1107</v>
      </c>
      <c r="E1156" s="21">
        <v>0.5</v>
      </c>
      <c r="G1156" s="20"/>
      <c r="H1156" s="19">
        <f>E1156/0.03821</f>
        <v>13.085579691180319</v>
      </c>
      <c r="I1156" s="18">
        <f>J1156/100*4</f>
        <v>2.8</v>
      </c>
      <c r="J1156" s="17">
        <v>70</v>
      </c>
      <c r="K1156" s="16">
        <f>IF(J1156&gt;1,J1156-H1156-I1156,0)</f>
        <v>54.114420308819682</v>
      </c>
      <c r="L1156" s="15">
        <v>42775</v>
      </c>
      <c r="M1156" s="14"/>
      <c r="N1156" s="29">
        <v>42792</v>
      </c>
      <c r="O1156" s="12">
        <v>42792</v>
      </c>
      <c r="P1156" s="11" t="s">
        <v>5666</v>
      </c>
      <c r="Q1156" s="10"/>
      <c r="R1156" s="10"/>
      <c r="S1156" s="10"/>
      <c r="T1156" s="10"/>
      <c r="U1156" s="9"/>
      <c r="V1156" s="8"/>
      <c r="W1156" s="7">
        <v>330</v>
      </c>
      <c r="X1156" s="4"/>
      <c r="Y1156" s="6">
        <v>70</v>
      </c>
      <c r="Z1156" s="5">
        <f>IF(Y1156&gt;0,Y1156-J1156,".")</f>
        <v>0</v>
      </c>
      <c r="AA1156" s="4">
        <f>IF(J1156=0,H1156,0)</f>
        <v>0</v>
      </c>
      <c r="AB1156" s="4">
        <f>IF(L1156=0,H1156,0)</f>
        <v>0</v>
      </c>
      <c r="AC1156" s="4"/>
      <c r="AD1156" s="3"/>
      <c r="AE1156" s="2" t="str">
        <f ca="1">IF(AND(N1156&gt;1,(N1156+$AE$3+O1156)&lt;$B$3),$B$3-N1156+1111111,".")</f>
        <v>.</v>
      </c>
      <c r="AF1156" s="1" t="str">
        <f>IF(A1156&gt;1,"Y","N")</f>
        <v>Y</v>
      </c>
      <c r="AG1156" s="1" t="str">
        <f>IF(L1156&gt;1,"Y","N")</f>
        <v>Y</v>
      </c>
      <c r="AH1156" s="1" t="str">
        <f>IF(N1156&gt;1,"Y","N")</f>
        <v>Y</v>
      </c>
      <c r="AI1156" s="1" t="str">
        <f>IF(O1156&gt;1,"Y","N")</f>
        <v>Y</v>
      </c>
      <c r="AJ1156" s="1" t="str">
        <f>CONCATENATE(AF1156,AG1156,D1156,AH1156,AI1156)</f>
        <v>YYx368xYY</v>
      </c>
    </row>
    <row r="1157" spans="1:36" s="1" customFormat="1" x14ac:dyDescent="0.25">
      <c r="A1157" s="31">
        <v>42748</v>
      </c>
      <c r="B1157" s="24"/>
      <c r="C1157" s="23" t="s">
        <v>1108</v>
      </c>
      <c r="D1157" s="22" t="s">
        <v>1107</v>
      </c>
      <c r="E1157" s="21">
        <v>0.5</v>
      </c>
      <c r="G1157" s="20"/>
      <c r="H1157" s="19">
        <f>E1157/0.03821</f>
        <v>13.085579691180319</v>
      </c>
      <c r="I1157" s="18">
        <f>J1157/100*4</f>
        <v>2.8</v>
      </c>
      <c r="J1157" s="17">
        <v>70</v>
      </c>
      <c r="K1157" s="16">
        <f>IF(J1157&gt;1,J1157-H1157-I1157,0)</f>
        <v>54.114420308819682</v>
      </c>
      <c r="L1157" s="15">
        <v>42775</v>
      </c>
      <c r="M1157" s="14"/>
      <c r="N1157" s="29">
        <v>42807</v>
      </c>
      <c r="O1157" s="12">
        <v>42807</v>
      </c>
      <c r="P1157" s="11" t="s">
        <v>5267</v>
      </c>
      <c r="Q1157" s="10"/>
      <c r="R1157" s="10"/>
      <c r="S1157" s="10"/>
      <c r="T1157" s="10"/>
      <c r="U1157" s="9">
        <v>6747867608</v>
      </c>
      <c r="V1157" s="8"/>
      <c r="W1157" s="7">
        <v>412</v>
      </c>
      <c r="X1157" s="4"/>
      <c r="Y1157" s="6">
        <v>70</v>
      </c>
      <c r="Z1157" s="5">
        <f>IF(Y1157&gt;0,Y1157-J1157,".")</f>
        <v>0</v>
      </c>
      <c r="AA1157" s="4">
        <f>IF(J1157=0,H1157,0)</f>
        <v>0</v>
      </c>
      <c r="AB1157" s="4">
        <f>IF(L1157=0,H1157,0)</f>
        <v>0</v>
      </c>
      <c r="AC1157" s="4"/>
      <c r="AD1157" s="3"/>
      <c r="AE1157" s="2" t="str">
        <f ca="1">IF(AND(N1157&gt;1,(N1157+$AE$3+O1157)&lt;$B$3),$B$3-N1157+1111111,".")</f>
        <v>.</v>
      </c>
      <c r="AF1157" s="1" t="str">
        <f>IF(A1157&gt;1,"Y","N")</f>
        <v>Y</v>
      </c>
      <c r="AG1157" s="1" t="str">
        <f>IF(L1157&gt;1,"Y","N")</f>
        <v>Y</v>
      </c>
      <c r="AH1157" s="1" t="str">
        <f>IF(N1157&gt;1,"Y","N")</f>
        <v>Y</v>
      </c>
      <c r="AI1157" s="1" t="str">
        <f>IF(O1157&gt;1,"Y","N")</f>
        <v>Y</v>
      </c>
      <c r="AJ1157" s="1" t="str">
        <f>CONCATENATE(AF1157,AG1157,D1157,AH1157,AI1157)</f>
        <v>YYx368xYY</v>
      </c>
    </row>
    <row r="1158" spans="1:36" s="1" customFormat="1" x14ac:dyDescent="0.25">
      <c r="A1158" s="28">
        <v>40930</v>
      </c>
      <c r="B1158" s="27" t="s">
        <v>4826</v>
      </c>
      <c r="C1158" s="23" t="s">
        <v>4825</v>
      </c>
      <c r="D1158" s="22" t="s">
        <v>4824</v>
      </c>
      <c r="E1158" s="21">
        <v>0.83</v>
      </c>
      <c r="G1158" s="20"/>
      <c r="H1158" s="19">
        <f>E1158/0.0493164</f>
        <v>16.830101142824699</v>
      </c>
      <c r="I1158" s="18">
        <f>J1158/100*4</f>
        <v>2</v>
      </c>
      <c r="J1158" s="17">
        <v>50</v>
      </c>
      <c r="K1158" s="16">
        <f>IF(J1158&gt;1,J1158-H1158-I1158,0)</f>
        <v>31.169898857175298</v>
      </c>
      <c r="L1158" s="15">
        <v>40973</v>
      </c>
      <c r="M1158" s="14"/>
      <c r="N1158" s="29">
        <v>42828</v>
      </c>
      <c r="O1158" s="12">
        <v>42829</v>
      </c>
      <c r="P1158" s="11" t="s">
        <v>4833</v>
      </c>
      <c r="Q1158" s="10" t="s">
        <v>4836</v>
      </c>
      <c r="R1158" s="10" t="s">
        <v>4835</v>
      </c>
      <c r="S1158" s="10" t="s">
        <v>4834</v>
      </c>
      <c r="T1158" s="10"/>
      <c r="U1158" s="9">
        <v>6770015111</v>
      </c>
      <c r="V1158" s="8"/>
      <c r="W1158" s="7">
        <v>530</v>
      </c>
      <c r="X1158" s="4"/>
      <c r="Y1158" s="6">
        <v>70</v>
      </c>
      <c r="Z1158" s="5">
        <f>IF(Y1158&gt;0,Y1158-J1158,".")</f>
        <v>20</v>
      </c>
      <c r="AA1158" s="4">
        <f>IF(J1158=0,H1158,0)</f>
        <v>0</v>
      </c>
      <c r="AB1158" s="4">
        <f>IF(L1158=0,H1158,0)</f>
        <v>0</v>
      </c>
      <c r="AC1158" s="4"/>
      <c r="AD1158" s="3"/>
      <c r="AE1158" s="2" t="str">
        <f ca="1">IF(AND(N1158&gt;1,(N1158+$AE$3+O1158)&lt;$B$3),$B$3-N1158+1111111,".")</f>
        <v>.</v>
      </c>
      <c r="AF1158" s="1" t="str">
        <f>IF(A1158&gt;1,"Y","N")</f>
        <v>Y</v>
      </c>
      <c r="AG1158" s="1" t="str">
        <f>IF(L1158&gt;1,"Y","N")</f>
        <v>Y</v>
      </c>
      <c r="AH1158" s="1" t="str">
        <f>IF(N1158&gt;1,"Y","N")</f>
        <v>Y</v>
      </c>
      <c r="AI1158" s="1" t="str">
        <f>IF(O1158&gt;1,"Y","N")</f>
        <v>Y</v>
      </c>
      <c r="AJ1158" s="1" t="str">
        <f>CONCATENATE(AF1158,AG1158,D1158,AH1158,AI1158)</f>
        <v>YYx308xYY</v>
      </c>
    </row>
    <row r="1159" spans="1:36" s="1" customFormat="1" x14ac:dyDescent="0.25">
      <c r="A1159" s="31">
        <v>42769</v>
      </c>
      <c r="B1159" s="24"/>
      <c r="C1159" s="23" t="s">
        <v>4631</v>
      </c>
      <c r="D1159" s="22" t="s">
        <v>1093</v>
      </c>
      <c r="E1159" s="21">
        <v>1.04</v>
      </c>
      <c r="G1159" s="20"/>
      <c r="H1159" s="19">
        <f>E1159/0.03878</f>
        <v>26.817947395564723</v>
      </c>
      <c r="I1159" s="18">
        <f>J1159/100*4</f>
        <v>2.2000000000000002</v>
      </c>
      <c r="J1159" s="17">
        <v>55</v>
      </c>
      <c r="K1159" s="16">
        <f>IF(J1159&gt;1,J1159-H1159-I1159,0)</f>
        <v>25.982052604435278</v>
      </c>
      <c r="L1159" s="15">
        <v>42797</v>
      </c>
      <c r="M1159" s="14"/>
      <c r="N1159" s="29">
        <v>42836</v>
      </c>
      <c r="O1159" s="12">
        <v>42836</v>
      </c>
      <c r="P1159" s="11" t="s">
        <v>4630</v>
      </c>
      <c r="Q1159" s="10" t="s">
        <v>4629</v>
      </c>
      <c r="R1159" s="10" t="s">
        <v>4628</v>
      </c>
      <c r="S1159" s="10" t="s">
        <v>4627</v>
      </c>
      <c r="T1159" s="10"/>
      <c r="U1159" s="9" t="s">
        <v>4626</v>
      </c>
      <c r="V1159" s="8"/>
      <c r="W1159" s="7">
        <v>575</v>
      </c>
      <c r="X1159" s="4"/>
      <c r="Y1159" s="6">
        <v>70</v>
      </c>
      <c r="Z1159" s="5">
        <f>IF(Y1159&gt;0,Y1159-J1159,".")</f>
        <v>15</v>
      </c>
      <c r="AA1159" s="4">
        <f>IF(J1159=0,H1159,0)</f>
        <v>0</v>
      </c>
      <c r="AB1159" s="4">
        <f>IF(L1159=0,H1159,0)</f>
        <v>0</v>
      </c>
      <c r="AC1159" s="4"/>
      <c r="AD1159" s="3"/>
      <c r="AE1159" s="2" t="str">
        <f ca="1">IF(AND(N1159&gt;1,(N1159+$AE$3+O1159)&lt;$B$3),$B$3-N1159+1111111,".")</f>
        <v>.</v>
      </c>
      <c r="AF1159" s="1" t="str">
        <f>IF(A1159&gt;1,"Y","N")</f>
        <v>Y</v>
      </c>
      <c r="AG1159" s="1" t="str">
        <f>IF(L1159&gt;1,"Y","N")</f>
        <v>Y</v>
      </c>
      <c r="AH1159" s="1" t="str">
        <f>IF(N1159&gt;1,"Y","N")</f>
        <v>Y</v>
      </c>
      <c r="AI1159" s="1" t="str">
        <f>IF(O1159&gt;1,"Y","N")</f>
        <v>Y</v>
      </c>
      <c r="AJ1159" s="1" t="str">
        <f>CONCATENATE(AF1159,AG1159,D1159,AH1159,AI1159)</f>
        <v>YYx273xYY</v>
      </c>
    </row>
    <row r="1160" spans="1:36" s="1" customFormat="1" x14ac:dyDescent="0.25">
      <c r="A1160" s="31">
        <v>42790</v>
      </c>
      <c r="B1160" s="24"/>
      <c r="C1160" s="23" t="s">
        <v>3509</v>
      </c>
      <c r="D1160" s="22" t="s">
        <v>3508</v>
      </c>
      <c r="E1160" s="21">
        <v>0.54</v>
      </c>
      <c r="G1160" s="20"/>
      <c r="H1160" s="19">
        <f>E1160/0.03844</f>
        <v>14.047866805411031</v>
      </c>
      <c r="I1160" s="18">
        <f>J1160/100*4</f>
        <v>2.8</v>
      </c>
      <c r="J1160" s="17">
        <v>70</v>
      </c>
      <c r="K1160" s="16">
        <f>IF(J1160&gt;1,J1160-H1160-I1160,0)</f>
        <v>53.15213319458897</v>
      </c>
      <c r="L1160" s="15">
        <v>42823</v>
      </c>
      <c r="M1160" s="14"/>
      <c r="N1160" s="29">
        <v>42844</v>
      </c>
      <c r="O1160" s="12">
        <v>42844</v>
      </c>
      <c r="P1160" s="11" t="s">
        <v>4470</v>
      </c>
      <c r="Q1160" s="10"/>
      <c r="R1160" s="10"/>
      <c r="S1160" s="10"/>
      <c r="T1160" s="10"/>
      <c r="U1160" s="9">
        <v>6791730966</v>
      </c>
      <c r="V1160" s="8"/>
      <c r="W1160" s="7">
        <v>612</v>
      </c>
      <c r="X1160" s="4"/>
      <c r="Y1160" s="6">
        <v>70</v>
      </c>
      <c r="Z1160" s="5">
        <f>IF(Y1160&gt;0,Y1160-J1160,".")</f>
        <v>0</v>
      </c>
      <c r="AA1160" s="4">
        <f>IF(J1160=0,H1160,0)</f>
        <v>0</v>
      </c>
      <c r="AB1160" s="4">
        <f>IF(L1160=0,H1160,0)</f>
        <v>0</v>
      </c>
      <c r="AC1160" s="4"/>
      <c r="AD1160" s="3"/>
      <c r="AE1160" s="2" t="str">
        <f ca="1">IF(AND(N1160&gt;1,(N1160+$AE$3+O1160)&lt;$B$3),$B$3-N1160+1111111,".")</f>
        <v>.</v>
      </c>
      <c r="AF1160" s="1" t="str">
        <f>IF(A1160&gt;1,"Y","N")</f>
        <v>Y</v>
      </c>
      <c r="AG1160" s="1" t="str">
        <f>IF(L1160&gt;1,"Y","N")</f>
        <v>Y</v>
      </c>
      <c r="AH1160" s="1" t="str">
        <f>IF(N1160&gt;1,"Y","N")</f>
        <v>Y</v>
      </c>
      <c r="AI1160" s="1" t="str">
        <f>IF(O1160&gt;1,"Y","N")</f>
        <v>Y</v>
      </c>
      <c r="AJ1160" s="1" t="str">
        <f>CONCATENATE(AF1160,AG1160,D1160,AH1160,AI1160)</f>
        <v>YYx38xYY</v>
      </c>
    </row>
    <row r="1161" spans="1:36" s="1" customFormat="1" x14ac:dyDescent="0.25">
      <c r="A1161" s="31">
        <v>42649</v>
      </c>
      <c r="B1161" s="24"/>
      <c r="C1161" s="23" t="s">
        <v>4381</v>
      </c>
      <c r="D1161" s="22" t="s">
        <v>4380</v>
      </c>
      <c r="E1161" s="21">
        <v>0.52</v>
      </c>
      <c r="G1161" s="20"/>
      <c r="H1161" s="19">
        <f>E1161/0.0404</f>
        <v>12.871287128712872</v>
      </c>
      <c r="I1161" s="18">
        <f>J1161/100*4</f>
        <v>2.8</v>
      </c>
      <c r="J1161" s="17">
        <v>70</v>
      </c>
      <c r="K1161" s="16">
        <f>IF(J1161&gt;1,J1161-H1161-I1161,0)</f>
        <v>54.328712871287131</v>
      </c>
      <c r="L1161" s="15">
        <v>42665</v>
      </c>
      <c r="M1161" s="14"/>
      <c r="N1161" s="13">
        <v>42847</v>
      </c>
      <c r="O1161" s="12">
        <v>42849</v>
      </c>
      <c r="P1161" s="11" t="s">
        <v>1945</v>
      </c>
      <c r="Q1161" s="10"/>
      <c r="R1161" s="10"/>
      <c r="S1161" s="10"/>
      <c r="T1161" s="10"/>
      <c r="U1161" s="9"/>
      <c r="V1161" s="8"/>
      <c r="W1161" s="7">
        <v>639</v>
      </c>
      <c r="X1161" s="4"/>
      <c r="Y1161" s="6">
        <v>70</v>
      </c>
      <c r="Z1161" s="5">
        <f>IF(Y1161&gt;0,Y1161-J1161,".")</f>
        <v>0</v>
      </c>
      <c r="AA1161" s="4">
        <f>IF(J1161=0,H1161,0)</f>
        <v>0</v>
      </c>
      <c r="AB1161" s="4">
        <f>IF(L1161=0,H1161,0)</f>
        <v>0</v>
      </c>
      <c r="AC1161" s="4"/>
      <c r="AD1161" s="3"/>
      <c r="AE1161" s="2" t="str">
        <f ca="1">IF(AND(N1161&gt;1,(N1161+$AE$3+O1161)&lt;$B$3),$B$3-N1161+1111111,".")</f>
        <v>.</v>
      </c>
      <c r="AF1161" s="1" t="str">
        <f>IF(A1161&gt;1,"Y","N")</f>
        <v>Y</v>
      </c>
      <c r="AG1161" s="1" t="str">
        <f>IF(L1161&gt;1,"Y","N")</f>
        <v>Y</v>
      </c>
      <c r="AH1161" s="1" t="str">
        <f>IF(N1161&gt;1,"Y","N")</f>
        <v>Y</v>
      </c>
      <c r="AI1161" s="1" t="str">
        <f>IF(O1161&gt;1,"Y","N")</f>
        <v>Y</v>
      </c>
      <c r="AJ1161" s="1" t="str">
        <f>CONCATENATE(AF1161,AG1161,D1161,AH1161,AI1161)</f>
        <v>YYx20xYY</v>
      </c>
    </row>
    <row r="1162" spans="1:36" s="1" customFormat="1" x14ac:dyDescent="0.25">
      <c r="A1162" s="31">
        <v>42756</v>
      </c>
      <c r="B1162" s="24"/>
      <c r="C1162" s="23" t="s">
        <v>43</v>
      </c>
      <c r="D1162" s="22" t="s">
        <v>4166</v>
      </c>
      <c r="E1162" s="21">
        <v>0.9</v>
      </c>
      <c r="G1162" s="20"/>
      <c r="H1162" s="19">
        <f>E1162/0.03865</f>
        <v>23.285899094437259</v>
      </c>
      <c r="I1162" s="18">
        <f>J1162/100*4</f>
        <v>2.8</v>
      </c>
      <c r="J1162" s="17">
        <v>70</v>
      </c>
      <c r="K1162" s="16">
        <f>IF(J1162&gt;1,J1162-H1162-I1162,0)</f>
        <v>43.914100905562748</v>
      </c>
      <c r="L1162" s="15">
        <v>42788</v>
      </c>
      <c r="M1162" s="14"/>
      <c r="N1162" s="29">
        <v>42858</v>
      </c>
      <c r="O1162" s="12">
        <v>42859</v>
      </c>
      <c r="P1162" s="11" t="s">
        <v>4152</v>
      </c>
      <c r="Q1162" s="10"/>
      <c r="R1162" s="10"/>
      <c r="S1162" s="10"/>
      <c r="T1162" s="10"/>
      <c r="U1162" s="9">
        <v>6805972149</v>
      </c>
      <c r="V1162" s="8"/>
      <c r="W1162" s="7">
        <v>679</v>
      </c>
      <c r="X1162" s="4"/>
      <c r="Y1162" s="6">
        <v>70</v>
      </c>
      <c r="Z1162" s="5">
        <f>IF(Y1162&gt;0,Y1162-J1162,".")</f>
        <v>0</v>
      </c>
      <c r="AA1162" s="4">
        <f>IF(J1162=0,H1162,0)</f>
        <v>0</v>
      </c>
      <c r="AB1162" s="4">
        <f>IF(L1162=0,H1162,0)</f>
        <v>0</v>
      </c>
      <c r="AC1162" s="4"/>
      <c r="AD1162" s="3"/>
      <c r="AE1162" s="2" t="str">
        <f ca="1">IF(AND(N1162&gt;1,(N1162+$AE$3+O1162)&lt;$B$3),$B$3-N1162+1111111,".")</f>
        <v>.</v>
      </c>
      <c r="AF1162" s="1" t="str">
        <f>IF(A1162&gt;1,"Y","N")</f>
        <v>Y</v>
      </c>
      <c r="AG1162" s="1" t="str">
        <f>IF(L1162&gt;1,"Y","N")</f>
        <v>Y</v>
      </c>
      <c r="AH1162" s="1" t="str">
        <f>IF(N1162&gt;1,"Y","N")</f>
        <v>Y</v>
      </c>
      <c r="AI1162" s="1" t="str">
        <f>IF(O1162&gt;1,"Y","N")</f>
        <v>Y</v>
      </c>
      <c r="AJ1162" s="1" t="str">
        <f>CONCATENATE(AF1162,AG1162,D1162,AH1162,AI1162)</f>
        <v>YYxitxYY</v>
      </c>
    </row>
    <row r="1163" spans="1:36" s="1" customFormat="1" x14ac:dyDescent="0.25">
      <c r="A1163" s="31">
        <v>42732</v>
      </c>
      <c r="B1163" s="24" t="s">
        <v>3977</v>
      </c>
      <c r="C1163" s="23" t="s">
        <v>1742</v>
      </c>
      <c r="D1163" s="22" t="s">
        <v>1741</v>
      </c>
      <c r="E1163" s="21">
        <v>0.6</v>
      </c>
      <c r="G1163" s="20"/>
      <c r="H1163" s="19">
        <f>E1163/0.03864</f>
        <v>15.527950310559005</v>
      </c>
      <c r="I1163" s="18">
        <f>J1163/100*4</f>
        <v>2.8</v>
      </c>
      <c r="J1163" s="17">
        <v>70</v>
      </c>
      <c r="K1163" s="16">
        <f>IF(J1163&gt;1,J1163-H1163-I1163,0)</f>
        <v>51.672049689440996</v>
      </c>
      <c r="L1163" s="15">
        <v>42763</v>
      </c>
      <c r="M1163" s="14"/>
      <c r="N1163" s="29">
        <v>42866</v>
      </c>
      <c r="O1163" s="12">
        <v>42866</v>
      </c>
      <c r="P1163" s="11" t="s">
        <v>3976</v>
      </c>
      <c r="Q1163" s="10"/>
      <c r="R1163" s="10"/>
      <c r="S1163" s="10"/>
      <c r="T1163" s="10"/>
      <c r="U1163" s="9"/>
      <c r="V1163" s="8"/>
      <c r="W1163" s="7">
        <v>716</v>
      </c>
      <c r="X1163" s="4"/>
      <c r="Y1163" s="6">
        <v>70</v>
      </c>
      <c r="Z1163" s="5">
        <f>IF(Y1163&gt;0,Y1163-J1163,".")</f>
        <v>0</v>
      </c>
      <c r="AA1163" s="4">
        <f>IF(J1163=0,H1163,0)</f>
        <v>0</v>
      </c>
      <c r="AB1163" s="4">
        <f>IF(L1163=0,H1163,0)</f>
        <v>0</v>
      </c>
      <c r="AC1163" s="4"/>
      <c r="AD1163" s="3"/>
      <c r="AE1163" s="2" t="str">
        <f ca="1">IF(AND(N1163&gt;1,(N1163+$AE$3+O1163)&lt;$B$3),$B$3-N1163+1111111,".")</f>
        <v>.</v>
      </c>
      <c r="AF1163" s="1" t="str">
        <f>IF(A1163&gt;1,"Y","N")</f>
        <v>Y</v>
      </c>
      <c r="AG1163" s="1" t="str">
        <f>IF(L1163&gt;1,"Y","N")</f>
        <v>Y</v>
      </c>
      <c r="AH1163" s="1" t="str">
        <f>IF(N1163&gt;1,"Y","N")</f>
        <v>Y</v>
      </c>
      <c r="AI1163" s="1" t="str">
        <f>IF(O1163&gt;1,"Y","N")</f>
        <v>Y</v>
      </c>
      <c r="AJ1163" s="1" t="str">
        <f>CONCATENATE(AF1163,AG1163,D1163,AH1163,AI1163)</f>
        <v>YYx500xYY</v>
      </c>
    </row>
    <row r="1164" spans="1:36" s="1" customFormat="1" x14ac:dyDescent="0.25">
      <c r="A1164" s="31">
        <v>42671</v>
      </c>
      <c r="B1164" s="24"/>
      <c r="C1164" s="23" t="s">
        <v>1156</v>
      </c>
      <c r="D1164" s="22" t="s">
        <v>1155</v>
      </c>
      <c r="E1164" s="21">
        <v>0.56000000000000005</v>
      </c>
      <c r="G1164" s="20"/>
      <c r="H1164" s="19">
        <f>E1164/0.03988</f>
        <v>14.042126379137414</v>
      </c>
      <c r="I1164" s="18">
        <f>J1164/100*4</f>
        <v>2.8</v>
      </c>
      <c r="J1164" s="17">
        <v>70</v>
      </c>
      <c r="K1164" s="16">
        <f>IF(J1164&gt;1,J1164-H1164-I1164,0)</f>
        <v>53.157873620862588</v>
      </c>
      <c r="L1164" s="15">
        <v>42697</v>
      </c>
      <c r="M1164" s="14"/>
      <c r="N1164" s="29">
        <v>42888</v>
      </c>
      <c r="O1164" s="12">
        <v>42888</v>
      </c>
      <c r="P1164" s="11" t="s">
        <v>3604</v>
      </c>
      <c r="Q1164" s="10"/>
      <c r="R1164" s="10"/>
      <c r="S1164" s="10"/>
      <c r="T1164" s="10"/>
      <c r="U1164" s="9"/>
      <c r="V1164" s="8"/>
      <c r="W1164" s="7">
        <v>799</v>
      </c>
      <c r="X1164" s="4"/>
      <c r="Y1164" s="6">
        <v>70</v>
      </c>
      <c r="Z1164" s="5">
        <f>IF(Y1164&gt;0,Y1164-J1164,".")</f>
        <v>0</v>
      </c>
      <c r="AA1164" s="4">
        <f>IF(J1164=0,H1164,0)</f>
        <v>0</v>
      </c>
      <c r="AB1164" s="4">
        <f>IF(L1164=0,H1164,0)</f>
        <v>0</v>
      </c>
      <c r="AC1164" s="4"/>
      <c r="AD1164" s="3"/>
      <c r="AE1164" s="2" t="str">
        <f ca="1">IF(AND(N1164&gt;1,(N1164+$AE$3+O1164)&lt;$B$3),$B$3-N1164+1111111,".")</f>
        <v>.</v>
      </c>
      <c r="AF1164" s="1" t="str">
        <f>IF(A1164&gt;1,"Y","N")</f>
        <v>Y</v>
      </c>
      <c r="AG1164" s="1" t="str">
        <f>IF(L1164&gt;1,"Y","N")</f>
        <v>Y</v>
      </c>
      <c r="AH1164" s="1" t="str">
        <f>IF(N1164&gt;1,"Y","N")</f>
        <v>Y</v>
      </c>
      <c r="AI1164" s="1" t="str">
        <f>IF(O1164&gt;1,"Y","N")</f>
        <v>Y</v>
      </c>
      <c r="AJ1164" s="1" t="str">
        <f>CONCATENATE(AF1164,AG1164,D1164,AH1164,AI1164)</f>
        <v>YYx337xYY</v>
      </c>
    </row>
    <row r="1165" spans="1:36" s="1" customFormat="1" x14ac:dyDescent="0.25">
      <c r="A1165" s="31">
        <v>42807</v>
      </c>
      <c r="B1165" s="24" t="s">
        <v>3532</v>
      </c>
      <c r="C1165" s="23" t="s">
        <v>1108</v>
      </c>
      <c r="D1165" s="22" t="s">
        <v>1107</v>
      </c>
      <c r="E1165" s="21">
        <v>0.45</v>
      </c>
      <c r="G1165" s="20"/>
      <c r="H1165" s="19">
        <f>E1165/0.038689</f>
        <v>11.631213006280856</v>
      </c>
      <c r="I1165" s="18">
        <f>J1165/100*4</f>
        <v>2.8</v>
      </c>
      <c r="J1165" s="17">
        <v>70</v>
      </c>
      <c r="K1165" s="16">
        <f>IF(J1165&gt;1,J1165-H1165-I1165,0)</f>
        <v>55.568786993719144</v>
      </c>
      <c r="L1165" s="15">
        <v>42823</v>
      </c>
      <c r="M1165" s="14"/>
      <c r="N1165" s="29">
        <v>42894</v>
      </c>
      <c r="O1165" s="12">
        <v>42895</v>
      </c>
      <c r="P1165" s="11" t="s">
        <v>3531</v>
      </c>
      <c r="Q1165" s="10"/>
      <c r="R1165" s="10"/>
      <c r="S1165" s="10"/>
      <c r="T1165" s="10"/>
      <c r="U1165" s="9">
        <v>6847208011</v>
      </c>
      <c r="V1165" s="8"/>
      <c r="W1165" s="7">
        <v>814</v>
      </c>
      <c r="X1165" s="4"/>
      <c r="Y1165" s="6">
        <v>70</v>
      </c>
      <c r="Z1165" s="5">
        <f>IF(Y1165&gt;0,Y1165-J1165,".")</f>
        <v>0</v>
      </c>
      <c r="AA1165" s="4">
        <f>IF(J1165=0,H1165,0)</f>
        <v>0</v>
      </c>
      <c r="AB1165" s="4">
        <f>IF(L1165=0,H1165,0)</f>
        <v>0</v>
      </c>
      <c r="AC1165" s="4"/>
      <c r="AD1165" s="3"/>
      <c r="AE1165" s="2" t="str">
        <f ca="1">IF(AND(N1165&gt;1,(N1165+$AE$3+O1165)&lt;$B$3),$B$3-N1165+1111111,".")</f>
        <v>.</v>
      </c>
      <c r="AF1165" s="1" t="str">
        <f>IF(A1165&gt;1,"Y","N")</f>
        <v>Y</v>
      </c>
      <c r="AG1165" s="1" t="str">
        <f>IF(L1165&gt;1,"Y","N")</f>
        <v>Y</v>
      </c>
      <c r="AH1165" s="1" t="str">
        <f>IF(N1165&gt;1,"Y","N")</f>
        <v>Y</v>
      </c>
      <c r="AI1165" s="1" t="str">
        <f>IF(O1165&gt;1,"Y","N")</f>
        <v>Y</v>
      </c>
      <c r="AJ1165" s="1" t="str">
        <f>CONCATENATE(AF1165,AG1165,D1165,AH1165,AI1165)</f>
        <v>YYx368xYY</v>
      </c>
    </row>
    <row r="1166" spans="1:36" s="1" customFormat="1" x14ac:dyDescent="0.25">
      <c r="A1166" s="31">
        <v>42703</v>
      </c>
      <c r="B1166" s="24"/>
      <c r="C1166" s="23" t="s">
        <v>2512</v>
      </c>
      <c r="D1166" s="22" t="s">
        <v>2511</v>
      </c>
      <c r="E1166" s="21">
        <v>0.83</v>
      </c>
      <c r="G1166" s="20"/>
      <c r="H1166" s="19">
        <f>E1166/0.0391</f>
        <v>21.227621483375955</v>
      </c>
      <c r="I1166" s="18">
        <f>J1166/100*4</f>
        <v>2.8</v>
      </c>
      <c r="J1166" s="17">
        <v>70</v>
      </c>
      <c r="K1166" s="16">
        <f>IF(J1166&gt;1,J1166-H1166-I1166,0)</f>
        <v>45.972378516624048</v>
      </c>
      <c r="L1166" s="15">
        <v>42754</v>
      </c>
      <c r="M1166" s="14"/>
      <c r="N1166" s="29">
        <v>42897</v>
      </c>
      <c r="O1166" s="12">
        <v>42898</v>
      </c>
      <c r="P1166" s="11" t="s">
        <v>3487</v>
      </c>
      <c r="Q1166" s="10" t="s">
        <v>3486</v>
      </c>
      <c r="R1166" s="10" t="s">
        <v>3485</v>
      </c>
      <c r="S1166" s="10" t="s">
        <v>3484</v>
      </c>
      <c r="T1166" s="10"/>
      <c r="U1166" s="9">
        <v>6847020455</v>
      </c>
      <c r="V1166" s="8" t="s">
        <v>3483</v>
      </c>
      <c r="W1166" s="7">
        <v>828</v>
      </c>
      <c r="X1166" s="4"/>
      <c r="Y1166" s="6">
        <v>70</v>
      </c>
      <c r="Z1166" s="5">
        <f>IF(Y1166&gt;0,Y1166-J1166,".")</f>
        <v>0</v>
      </c>
      <c r="AA1166" s="4">
        <f>IF(J1166=0,H1166,0)</f>
        <v>0</v>
      </c>
      <c r="AB1166" s="4">
        <f>IF(L1166=0,H1166,0)</f>
        <v>0</v>
      </c>
      <c r="AC1166" s="4"/>
      <c r="AD1166" s="3"/>
      <c r="AE1166" s="2" t="str">
        <f ca="1">IF(AND(N1166&gt;1,(N1166+$AE$3+O1166)&lt;$B$3),$B$3-N1166+1111111,".")</f>
        <v>.</v>
      </c>
      <c r="AF1166" s="1" t="str">
        <f>IF(A1166&gt;1,"Y","N")</f>
        <v>Y</v>
      </c>
      <c r="AG1166" s="1" t="str">
        <f>IF(L1166&gt;1,"Y","N")</f>
        <v>Y</v>
      </c>
      <c r="AH1166" s="1" t="str">
        <f>IF(N1166&gt;1,"Y","N")</f>
        <v>Y</v>
      </c>
      <c r="AI1166" s="1" t="str">
        <f>IF(O1166&gt;1,"Y","N")</f>
        <v>Y</v>
      </c>
      <c r="AJ1166" s="1" t="str">
        <f>CONCATENATE(AF1166,AG1166,D1166,AH1166,AI1166)</f>
        <v>YYx363xYY</v>
      </c>
    </row>
    <row r="1167" spans="1:36" s="1" customFormat="1" x14ac:dyDescent="0.25">
      <c r="A1167" s="31">
        <v>42260</v>
      </c>
      <c r="B1167" t="s">
        <v>2959</v>
      </c>
      <c r="C1167" s="23" t="s">
        <v>2958</v>
      </c>
      <c r="D1167" s="22" t="s">
        <v>1007</v>
      </c>
      <c r="E1167" s="21">
        <v>0.42</v>
      </c>
      <c r="G1167" s="20"/>
      <c r="H1167" s="19">
        <f>E1167/0.04184</f>
        <v>10.038240917782026</v>
      </c>
      <c r="I1167" s="32">
        <f>J1167/100*4</f>
        <v>1.4</v>
      </c>
      <c r="J1167" s="17">
        <v>35</v>
      </c>
      <c r="K1167" s="16">
        <f>IF(J1167&gt;1,J1167-H1167-I1167,0)</f>
        <v>23.561759082217975</v>
      </c>
      <c r="L1167" s="15">
        <v>42317</v>
      </c>
      <c r="M1167" s="14"/>
      <c r="N1167" s="29">
        <v>42925</v>
      </c>
      <c r="O1167" s="12">
        <v>42926</v>
      </c>
      <c r="P1167" s="11" t="s">
        <v>2957</v>
      </c>
      <c r="Q1167" s="10" t="s">
        <v>2956</v>
      </c>
      <c r="R1167" s="10" t="s">
        <v>2955</v>
      </c>
      <c r="S1167" s="10" t="s">
        <v>2954</v>
      </c>
      <c r="T1167" s="10"/>
      <c r="U1167" s="9">
        <v>6880058582</v>
      </c>
      <c r="V1167" s="8"/>
      <c r="W1167" s="7">
        <v>935</v>
      </c>
      <c r="X1167" s="4"/>
      <c r="Y1167" s="6">
        <v>70</v>
      </c>
      <c r="Z1167" s="5">
        <f>IF(Y1167&gt;0,Y1167-J1167,".")</f>
        <v>35</v>
      </c>
      <c r="AA1167" s="4">
        <f>IF(J1167=0,H1167,0)</f>
        <v>0</v>
      </c>
      <c r="AB1167" s="4">
        <f>IF(L1167=0,H1167,0)</f>
        <v>0</v>
      </c>
      <c r="AC1167" s="4"/>
      <c r="AD1167" s="3"/>
      <c r="AE1167" s="2" t="str">
        <f ca="1">IF(AND(N1167&gt;1,(N1167+$AE$3+O1167)&lt;$B$3),$B$3-N1167+1111111,".")</f>
        <v>.</v>
      </c>
      <c r="AF1167" s="1" t="str">
        <f>IF(A1167&gt;1,"Y","N")</f>
        <v>Y</v>
      </c>
      <c r="AG1167" s="1" t="str">
        <f>IF(L1167&gt;1,"Y","N")</f>
        <v>Y</v>
      </c>
      <c r="AH1167" s="1" t="str">
        <f>IF(N1167&gt;1,"Y","N")</f>
        <v>Y</v>
      </c>
      <c r="AI1167" s="1" t="str">
        <f>IF(O1167&gt;1,"Y","N")</f>
        <v>Y</v>
      </c>
      <c r="AJ1167" s="1" t="str">
        <f>CONCATENATE(AF1167,AG1167,D1167,AH1167,AI1167)</f>
        <v>YYx204xYY</v>
      </c>
    </row>
    <row r="1168" spans="1:36" s="1" customFormat="1" x14ac:dyDescent="0.25">
      <c r="A1168" s="31">
        <v>42611</v>
      </c>
      <c r="B1168" s="24"/>
      <c r="C1168" s="23" t="s">
        <v>848</v>
      </c>
      <c r="D1168" s="22" t="s">
        <v>847</v>
      </c>
      <c r="E1168" s="21">
        <v>0.85</v>
      </c>
      <c r="G1168" s="20"/>
      <c r="H1168" s="19">
        <f>E1168/0.0409</f>
        <v>20.78239608801956</v>
      </c>
      <c r="I1168" s="18">
        <f>J1168/100*4</f>
        <v>2.8</v>
      </c>
      <c r="J1168" s="17">
        <v>70</v>
      </c>
      <c r="K1168" s="16">
        <f>IF(J1168&gt;1,J1168-H1168-I1168,0)</f>
        <v>46.417603911980443</v>
      </c>
      <c r="L1168" s="15">
        <v>42636</v>
      </c>
      <c r="M1168" s="14"/>
      <c r="N1168" s="29">
        <v>42926</v>
      </c>
      <c r="O1168" s="12">
        <v>42926</v>
      </c>
      <c r="P1168" s="11" t="s">
        <v>2074</v>
      </c>
      <c r="Q1168" s="10"/>
      <c r="R1168" s="10"/>
      <c r="S1168" s="10"/>
      <c r="T1168" s="10"/>
      <c r="U1168" s="9">
        <v>6884462202</v>
      </c>
      <c r="V1168" s="8"/>
      <c r="W1168" s="7">
        <v>938</v>
      </c>
      <c r="X1168" s="4"/>
      <c r="Y1168" s="6">
        <v>70</v>
      </c>
      <c r="Z1168" s="5">
        <f>IF(Y1168&gt;0,Y1168-J1168,".")</f>
        <v>0</v>
      </c>
      <c r="AA1168" s="4">
        <f>IF(J1168=0,H1168,0)</f>
        <v>0</v>
      </c>
      <c r="AB1168" s="4">
        <f>IF(L1168=0,H1168,0)</f>
        <v>0</v>
      </c>
      <c r="AC1168" s="4"/>
      <c r="AD1168" s="3"/>
      <c r="AE1168" s="2" t="str">
        <f ca="1">IF(AND(N1168&gt;1,(N1168+$AE$3+O1168)&lt;$B$3),$B$3-N1168+1111111,".")</f>
        <v>.</v>
      </c>
      <c r="AF1168" s="1" t="str">
        <f>IF(A1168&gt;1,"Y","N")</f>
        <v>Y</v>
      </c>
      <c r="AG1168" s="1" t="str">
        <f>IF(L1168&gt;1,"Y","N")</f>
        <v>Y</v>
      </c>
      <c r="AH1168" s="1" t="str">
        <f>IF(N1168&gt;1,"Y","N")</f>
        <v>Y</v>
      </c>
      <c r="AI1168" s="1" t="str">
        <f>IF(O1168&gt;1,"Y","N")</f>
        <v>Y</v>
      </c>
      <c r="AJ1168" s="1" t="str">
        <f>CONCATENATE(AF1168,AG1168,D1168,AH1168,AI1168)</f>
        <v>YYxz1mxYY</v>
      </c>
    </row>
    <row r="1169" spans="1:36" s="1" customFormat="1" x14ac:dyDescent="0.25">
      <c r="A1169" s="31">
        <v>42970</v>
      </c>
      <c r="B1169" s="24"/>
      <c r="C1169" s="23" t="s">
        <v>659</v>
      </c>
      <c r="D1169" s="22" t="s">
        <v>658</v>
      </c>
      <c r="E1169" s="21">
        <v>0.79</v>
      </c>
      <c r="G1169" s="20"/>
      <c r="H1169" s="19">
        <f>E1169/0.04417</f>
        <v>17.885442608105048</v>
      </c>
      <c r="I1169" s="18">
        <f>J1169/100*4</f>
        <v>2.8</v>
      </c>
      <c r="J1169" s="17">
        <v>70</v>
      </c>
      <c r="K1169" s="16">
        <f>IF(J1169&gt;1,J1169-H1169-I1169,0)</f>
        <v>49.314557391894951</v>
      </c>
      <c r="L1169" s="15">
        <v>43007</v>
      </c>
      <c r="M1169" s="14"/>
      <c r="N1169" s="29">
        <v>43012</v>
      </c>
      <c r="O1169" s="12">
        <v>43012</v>
      </c>
      <c r="P1169" s="11" t="s">
        <v>1673</v>
      </c>
      <c r="Q1169" s="10"/>
      <c r="R1169" s="10"/>
      <c r="S1169" s="10"/>
      <c r="T1169" s="10"/>
      <c r="U1169" s="9">
        <v>6914130228</v>
      </c>
      <c r="V1169" s="8"/>
      <c r="W1169" s="7">
        <v>1205</v>
      </c>
      <c r="X1169" s="4"/>
      <c r="Y1169" s="6">
        <v>70</v>
      </c>
      <c r="Z1169" s="5">
        <f>IF(Y1169&gt;0,Y1169-J1169,".")</f>
        <v>0</v>
      </c>
      <c r="AA1169" s="4">
        <f>IF(J1169=0,H1169,0)</f>
        <v>0</v>
      </c>
      <c r="AB1169" s="4">
        <f>IF(L1169=0,H1169,0)</f>
        <v>0</v>
      </c>
      <c r="AC1169" s="4"/>
      <c r="AD1169" s="3"/>
      <c r="AE1169" s="2" t="str">
        <f ca="1">IF(AND(N1169&gt;1,(N1169+$AE$3+O1169)&lt;$B$3),$B$3-N1169+1111111,".")</f>
        <v>.</v>
      </c>
      <c r="AF1169" s="1" t="str">
        <f>IF(A1169&gt;1,"Y","N")</f>
        <v>Y</v>
      </c>
      <c r="AG1169" s="1" t="str">
        <f>IF(L1169&gt;1,"Y","N")</f>
        <v>Y</v>
      </c>
      <c r="AH1169" s="1" t="str">
        <f>IF(N1169&gt;1,"Y","N")</f>
        <v>Y</v>
      </c>
      <c r="AI1169" s="1" t="str">
        <f>IF(O1169&gt;1,"Y","N")</f>
        <v>Y</v>
      </c>
      <c r="AJ1169" s="1" t="str">
        <f>CONCATENATE(AF1169,AG1169,D1169,AH1169,AI1169)</f>
        <v>YYx191xYY</v>
      </c>
    </row>
    <row r="1170" spans="1:36" s="1" customFormat="1" x14ac:dyDescent="0.25">
      <c r="A1170" s="31">
        <v>42671</v>
      </c>
      <c r="B1170" s="24"/>
      <c r="C1170" s="23" t="s">
        <v>1156</v>
      </c>
      <c r="D1170" s="22" t="s">
        <v>1155</v>
      </c>
      <c r="E1170" s="21">
        <v>0.56000000000000005</v>
      </c>
      <c r="G1170" s="20"/>
      <c r="H1170" s="19">
        <f>E1170/0.03988</f>
        <v>14.042126379137414</v>
      </c>
      <c r="I1170" s="18">
        <f>J1170/100*4</f>
        <v>2.8</v>
      </c>
      <c r="J1170" s="17">
        <v>70</v>
      </c>
      <c r="K1170" s="16">
        <f>IF(J1170&gt;1,J1170-H1170-I1170,0)</f>
        <v>53.157873620862588</v>
      </c>
      <c r="L1170" s="15">
        <v>42697</v>
      </c>
      <c r="M1170" s="14"/>
      <c r="N1170" s="29">
        <v>43048</v>
      </c>
      <c r="O1170" s="12">
        <v>43048</v>
      </c>
      <c r="P1170" s="11" t="s">
        <v>1154</v>
      </c>
      <c r="Q1170" s="10"/>
      <c r="R1170" s="10"/>
      <c r="S1170" s="10"/>
      <c r="T1170" s="10"/>
      <c r="U1170" s="9"/>
      <c r="V1170" s="8"/>
      <c r="W1170" s="7">
        <v>1311</v>
      </c>
      <c r="X1170" s="4"/>
      <c r="Y1170" s="6">
        <v>70</v>
      </c>
      <c r="Z1170" s="5">
        <f>IF(Y1170&gt;0,Y1170-J1170,".")</f>
        <v>0</v>
      </c>
      <c r="AA1170" s="4">
        <f>IF(J1170=0,H1170,0)</f>
        <v>0</v>
      </c>
      <c r="AB1170" s="4">
        <f>IF(L1170=0,H1170,0)</f>
        <v>0</v>
      </c>
      <c r="AC1170" s="4"/>
      <c r="AD1170" s="3"/>
      <c r="AE1170" s="2" t="str">
        <f ca="1">IF(AND(N1170&gt;1,(N1170+$AE$3+O1170)&lt;$B$3),$B$3-N1170+1111111,".")</f>
        <v>.</v>
      </c>
      <c r="AF1170" s="1" t="str">
        <f>IF(A1170&gt;1,"Y","N")</f>
        <v>Y</v>
      </c>
      <c r="AG1170" s="1" t="str">
        <f>IF(L1170&gt;1,"Y","N")</f>
        <v>Y</v>
      </c>
      <c r="AH1170" s="1" t="str">
        <f>IF(N1170&gt;1,"Y","N")</f>
        <v>Y</v>
      </c>
      <c r="AI1170" s="1" t="str">
        <f>IF(O1170&gt;1,"Y","N")</f>
        <v>Y</v>
      </c>
      <c r="AJ1170" s="1" t="str">
        <f>CONCATENATE(AF1170,AG1170,D1170,AH1170,AI1170)</f>
        <v>YYx337xYY</v>
      </c>
    </row>
    <row r="1171" spans="1:36" s="1" customFormat="1" x14ac:dyDescent="0.25">
      <c r="A1171" s="31">
        <v>42604</v>
      </c>
      <c r="B1171" s="24"/>
      <c r="C1171" s="23" t="s">
        <v>848</v>
      </c>
      <c r="D1171" s="22" t="s">
        <v>847</v>
      </c>
      <c r="E1171" s="21">
        <v>0.85</v>
      </c>
      <c r="G1171" s="20"/>
      <c r="H1171" s="19">
        <f>E1171/0.0409</f>
        <v>20.78239608801956</v>
      </c>
      <c r="I1171" s="18">
        <f>J1171/100*4</f>
        <v>2.8</v>
      </c>
      <c r="J1171" s="17">
        <v>70</v>
      </c>
      <c r="K1171" s="16">
        <f>IF(J1171&gt;1,J1171-H1171-I1171,0)</f>
        <v>46.417603911980443</v>
      </c>
      <c r="L1171" s="15">
        <v>42636</v>
      </c>
      <c r="M1171" s="14"/>
      <c r="N1171" s="29">
        <v>43063</v>
      </c>
      <c r="O1171" s="12">
        <v>43066</v>
      </c>
      <c r="P1171" s="11" t="s">
        <v>846</v>
      </c>
      <c r="Q1171" s="10"/>
      <c r="R1171" s="10"/>
      <c r="S1171" s="10"/>
      <c r="T1171" s="10"/>
      <c r="U1171" s="9"/>
      <c r="V1171" s="8"/>
      <c r="W1171" s="7">
        <v>1374</v>
      </c>
      <c r="X1171" s="4"/>
      <c r="Y1171" s="6">
        <v>70</v>
      </c>
      <c r="Z1171" s="5">
        <f>IF(Y1171&gt;0,Y1171-J1171,".")</f>
        <v>0</v>
      </c>
      <c r="AA1171" s="4">
        <f>IF(J1171=0,H1171,0)</f>
        <v>0</v>
      </c>
      <c r="AB1171" s="4">
        <f>IF(L1171=0,H1171,0)</f>
        <v>0</v>
      </c>
      <c r="AC1171" s="4"/>
      <c r="AD1171" s="3"/>
      <c r="AE1171" s="2" t="str">
        <f ca="1">IF(AND(N1171&gt;1,(N1171+$AE$3+O1171)&lt;$B$3),$B$3-N1171+1111111,".")</f>
        <v>.</v>
      </c>
      <c r="AF1171" s="1" t="str">
        <f>IF(A1171&gt;1,"Y","N")</f>
        <v>Y</v>
      </c>
      <c r="AG1171" s="1" t="str">
        <f>IF(L1171&gt;1,"Y","N")</f>
        <v>Y</v>
      </c>
      <c r="AH1171" s="1" t="str">
        <f>IF(N1171&gt;1,"Y","N")</f>
        <v>Y</v>
      </c>
      <c r="AI1171" s="1" t="str">
        <f>IF(O1171&gt;1,"Y","N")</f>
        <v>Y</v>
      </c>
      <c r="AJ1171" s="1" t="str">
        <f>CONCATENATE(AF1171,AG1171,D1171,AH1171,AI1171)</f>
        <v>YYxz1mxYY</v>
      </c>
    </row>
    <row r="1172" spans="1:36" s="1" customFormat="1" x14ac:dyDescent="0.25">
      <c r="A1172" s="28">
        <v>41855</v>
      </c>
      <c r="B1172" s="27"/>
      <c r="C1172" s="23" t="s">
        <v>759</v>
      </c>
      <c r="D1172" s="22" t="s">
        <v>758</v>
      </c>
      <c r="E1172" s="21">
        <v>0.53900000000000003</v>
      </c>
      <c r="G1172" s="20"/>
      <c r="H1172" s="19">
        <f>E1172/0.0466151</f>
        <v>11.562776868439627</v>
      </c>
      <c r="I1172" s="18">
        <f>J1172/100*4</f>
        <v>1.4</v>
      </c>
      <c r="J1172" s="17">
        <v>35</v>
      </c>
      <c r="K1172" s="16">
        <f>IF(J1172&gt;1,J1172-H1172-I1172,0)</f>
        <v>22.037223131560374</v>
      </c>
      <c r="L1172" s="15">
        <v>41867</v>
      </c>
      <c r="M1172" s="14"/>
      <c r="N1172" s="29">
        <v>43067</v>
      </c>
      <c r="O1172" s="12">
        <v>43067</v>
      </c>
      <c r="P1172" s="11" t="s">
        <v>757</v>
      </c>
      <c r="Q1172" s="10" t="s">
        <v>756</v>
      </c>
      <c r="R1172" s="10" t="s">
        <v>755</v>
      </c>
      <c r="S1172" s="10" t="s">
        <v>754</v>
      </c>
      <c r="T1172" s="10"/>
      <c r="U1172" s="9">
        <v>6916028246</v>
      </c>
      <c r="V1172" s="8"/>
      <c r="W1172" s="7">
        <v>1388</v>
      </c>
      <c r="X1172" s="4"/>
      <c r="Y1172" s="6">
        <v>70</v>
      </c>
      <c r="Z1172" s="5">
        <f>IF(Y1172&gt;0,Y1172-J1172,".")</f>
        <v>35</v>
      </c>
      <c r="AA1172" s="4">
        <f>IF(J1172=0,H1172,0)</f>
        <v>0</v>
      </c>
      <c r="AB1172" s="4">
        <f>IF(L1172=0,H1172,0)</f>
        <v>0</v>
      </c>
      <c r="AC1172" s="4"/>
      <c r="AD1172" s="3"/>
      <c r="AE1172" s="2" t="str">
        <f ca="1">IF(AND(N1172&gt;1,(N1172+$AE$3+O1172)&lt;$B$3),$B$3-N1172+1111111,".")</f>
        <v>.</v>
      </c>
      <c r="AF1172" s="1" t="str">
        <f>IF(A1172&gt;1,"Y","N")</f>
        <v>Y</v>
      </c>
      <c r="AG1172" s="1" t="str">
        <f>IF(L1172&gt;1,"Y","N")</f>
        <v>Y</v>
      </c>
      <c r="AH1172" s="1" t="str">
        <f>IF(N1172&gt;1,"Y","N")</f>
        <v>Y</v>
      </c>
      <c r="AI1172" s="1" t="str">
        <f>IF(O1172&gt;1,"Y","N")</f>
        <v>Y</v>
      </c>
      <c r="AJ1172" s="1" t="str">
        <f>CONCATENATE(AF1172,AG1172,D1172,AH1172,AI1172)</f>
        <v>YYx417xYY</v>
      </c>
    </row>
    <row r="1173" spans="1:36" s="1" customFormat="1" x14ac:dyDescent="0.25">
      <c r="A1173" s="31">
        <v>42756</v>
      </c>
      <c r="B1173" s="24"/>
      <c r="C1173" s="23" t="s">
        <v>97</v>
      </c>
      <c r="D1173" s="22" t="s">
        <v>96</v>
      </c>
      <c r="E1173" s="21">
        <v>0.46160000000000001</v>
      </c>
      <c r="G1173" s="20"/>
      <c r="H1173" s="19">
        <f>E1173/0.03865</f>
        <v>11.94307891332471</v>
      </c>
      <c r="I1173" s="18">
        <f>J1173/100*4</f>
        <v>1.32</v>
      </c>
      <c r="J1173" s="17">
        <v>33</v>
      </c>
      <c r="K1173" s="16">
        <f>IF(J1173&gt;1,J1173-H1173-I1173,0)</f>
        <v>19.736921086675288</v>
      </c>
      <c r="L1173" s="15">
        <v>42797</v>
      </c>
      <c r="M1173" s="14"/>
      <c r="N1173" s="29">
        <v>43068</v>
      </c>
      <c r="O1173" s="12">
        <v>43068</v>
      </c>
      <c r="P1173" s="11" t="s">
        <v>95</v>
      </c>
      <c r="Q1173" s="10" t="s">
        <v>702</v>
      </c>
      <c r="R1173" s="10" t="s">
        <v>701</v>
      </c>
      <c r="S1173" s="10" t="s">
        <v>700</v>
      </c>
      <c r="T1173" s="10"/>
      <c r="U1173" s="9">
        <v>6909657234</v>
      </c>
      <c r="V1173" s="8"/>
      <c r="W1173" s="7">
        <v>1397</v>
      </c>
      <c r="X1173" s="4"/>
      <c r="Y1173" s="6">
        <v>70</v>
      </c>
      <c r="Z1173" s="5">
        <f>IF(Y1173&gt;0,Y1173-J1173,".")</f>
        <v>37</v>
      </c>
      <c r="AA1173" s="4">
        <f>IF(J1173=0,H1173,0)</f>
        <v>0</v>
      </c>
      <c r="AB1173" s="4">
        <f>IF(L1173=0,H1173,0)</f>
        <v>0</v>
      </c>
      <c r="AC1173" s="4"/>
      <c r="AD1173" s="3"/>
      <c r="AE1173" s="2" t="str">
        <f ca="1">IF(AND(N1173&gt;1,(N1173+$AE$3+O1173)&lt;$B$3),$B$3-N1173+1111111,".")</f>
        <v>.</v>
      </c>
      <c r="AF1173" s="1" t="str">
        <f>IF(A1173&gt;1,"Y","N")</f>
        <v>Y</v>
      </c>
      <c r="AG1173" s="1" t="str">
        <f>IF(L1173&gt;1,"Y","N")</f>
        <v>Y</v>
      </c>
      <c r="AH1173" s="1" t="str">
        <f>IF(N1173&gt;1,"Y","N")</f>
        <v>Y</v>
      </c>
      <c r="AI1173" s="1" t="str">
        <f>IF(O1173&gt;1,"Y","N")</f>
        <v>Y</v>
      </c>
      <c r="AJ1173" s="1" t="str">
        <f>CONCATENATE(AF1173,AG1173,D1173,AH1173,AI1173)</f>
        <v>YYx101xYY</v>
      </c>
    </row>
    <row r="1174" spans="1:36" s="1" customFormat="1" x14ac:dyDescent="0.25">
      <c r="A1174" s="31">
        <v>42601</v>
      </c>
      <c r="B1174" t="s">
        <v>56</v>
      </c>
      <c r="C1174" s="23" t="s">
        <v>55</v>
      </c>
      <c r="D1174" s="22" t="s">
        <v>54</v>
      </c>
      <c r="E1174" s="21">
        <v>0.94</v>
      </c>
      <c r="G1174" s="20"/>
      <c r="H1174" s="19">
        <f>E1174/0.04046</f>
        <v>23.232822540781015</v>
      </c>
      <c r="I1174" s="18">
        <f>J1174/100*4</f>
        <v>2.8</v>
      </c>
      <c r="J1174" s="17">
        <v>70</v>
      </c>
      <c r="K1174" s="16">
        <f>IF(J1174&gt;1,J1174-H1174-I1174,0)</f>
        <v>43.967177459218988</v>
      </c>
      <c r="L1174" s="15">
        <v>42616</v>
      </c>
      <c r="M1174" s="14"/>
      <c r="N1174" s="29">
        <v>43098</v>
      </c>
      <c r="O1174" s="12">
        <v>43101</v>
      </c>
      <c r="P1174" s="11" t="s">
        <v>41</v>
      </c>
      <c r="Q1174" s="10" t="s">
        <v>53</v>
      </c>
      <c r="R1174" s="10" t="s">
        <v>52</v>
      </c>
      <c r="S1174" s="10" t="s">
        <v>51</v>
      </c>
      <c r="T1174" s="10"/>
      <c r="U1174" s="9">
        <v>6910327252</v>
      </c>
      <c r="V1174" s="8"/>
      <c r="W1174" s="7">
        <v>1508</v>
      </c>
      <c r="X1174" s="4"/>
      <c r="Y1174" s="6">
        <v>70</v>
      </c>
      <c r="Z1174" s="5">
        <f>IF(Y1174&gt;0,Y1174-J1174,".")</f>
        <v>0</v>
      </c>
      <c r="AA1174" s="4">
        <f>IF(J1174=0,H1174,0)</f>
        <v>0</v>
      </c>
      <c r="AB1174" s="4">
        <f>IF(L1174=0,H1174,0)</f>
        <v>0</v>
      </c>
      <c r="AC1174" s="4"/>
      <c r="AD1174" s="3"/>
      <c r="AE1174" s="2" t="str">
        <f ca="1">IF(AND(N1174&gt;1,(N1174+$AE$3+O1174)&lt;$B$3),$B$3-N1174+1111111,".")</f>
        <v>.</v>
      </c>
      <c r="AF1174" s="1" t="str">
        <f>IF(A1174&gt;1,"Y","N")</f>
        <v>Y</v>
      </c>
      <c r="AG1174" s="1" t="str">
        <f>IF(L1174&gt;1,"Y","N")</f>
        <v>Y</v>
      </c>
      <c r="AH1174" s="1" t="str">
        <f>IF(N1174&gt;1,"Y","N")</f>
        <v>Y</v>
      </c>
      <c r="AI1174" s="1" t="str">
        <f>IF(O1174&gt;1,"Y","N")</f>
        <v>Y</v>
      </c>
      <c r="AJ1174" s="1" t="str">
        <f>CONCATENATE(AF1174,AG1174,D1174,AH1174,AI1174)</f>
        <v>YYx532xYY</v>
      </c>
    </row>
    <row r="1175" spans="1:36" s="1" customFormat="1" x14ac:dyDescent="0.25">
      <c r="A1175" s="31">
        <v>42794</v>
      </c>
      <c r="B1175" s="24"/>
      <c r="C1175" s="23" t="s">
        <v>1570</v>
      </c>
      <c r="D1175" s="22" t="s">
        <v>1569</v>
      </c>
      <c r="E1175" s="21">
        <v>0.31</v>
      </c>
      <c r="G1175" s="20"/>
      <c r="H1175" s="19">
        <f>E1175/0.03844</f>
        <v>8.064516129032258</v>
      </c>
      <c r="I1175" s="18">
        <f>J1175/100*4</f>
        <v>1.28</v>
      </c>
      <c r="J1175" s="17">
        <v>32</v>
      </c>
      <c r="K1175" s="16">
        <f>IF(J1175&gt;1,J1175-H1175-I1175,0)</f>
        <v>22.655483870967743</v>
      </c>
      <c r="L1175" s="15">
        <v>42808</v>
      </c>
      <c r="M1175" s="14"/>
      <c r="N1175" s="29">
        <v>42822</v>
      </c>
      <c r="O1175" s="12">
        <v>42822</v>
      </c>
      <c r="P1175" s="11" t="s">
        <v>4939</v>
      </c>
      <c r="Q1175" s="10" t="s">
        <v>4943</v>
      </c>
      <c r="R1175" s="10" t="s">
        <v>4942</v>
      </c>
      <c r="S1175" s="10" t="s">
        <v>4941</v>
      </c>
      <c r="T1175" s="10"/>
      <c r="U1175" s="9">
        <v>6764229713</v>
      </c>
      <c r="V1175" s="8"/>
      <c r="W1175" s="7">
        <v>561</v>
      </c>
      <c r="X1175" s="4"/>
      <c r="Y1175" s="6">
        <v>71</v>
      </c>
      <c r="Z1175" s="5">
        <f>IF(Y1175&gt;0,Y1175-J1175,".")</f>
        <v>39</v>
      </c>
      <c r="AA1175" s="4">
        <f>IF(J1175=0,H1175,0)</f>
        <v>0</v>
      </c>
      <c r="AB1175" s="4">
        <f>IF(L1175=0,H1175,0)</f>
        <v>0</v>
      </c>
      <c r="AC1175" s="4"/>
      <c r="AD1175" s="3"/>
      <c r="AE1175" s="2" t="str">
        <f ca="1">IF(AND(N1175&gt;1,(N1175+$AE$3+O1175)&lt;$B$3),$B$3-N1175+1111111,".")</f>
        <v>.</v>
      </c>
      <c r="AF1175" s="1" t="str">
        <f>IF(A1175&gt;1,"Y","N")</f>
        <v>Y</v>
      </c>
      <c r="AG1175" s="1" t="str">
        <f>IF(L1175&gt;1,"Y","N")</f>
        <v>Y</v>
      </c>
      <c r="AH1175" s="1" t="str">
        <f>IF(N1175&gt;1,"Y","N")</f>
        <v>Y</v>
      </c>
      <c r="AI1175" s="1" t="str">
        <f>IF(O1175&gt;1,"Y","N")</f>
        <v>Y</v>
      </c>
      <c r="AJ1175" s="1" t="str">
        <f>CONCATENATE(AF1175,AG1175,D1175,AH1175,AI1175)</f>
        <v>YYx261xYY</v>
      </c>
    </row>
    <row r="1176" spans="1:36" s="1" customFormat="1" x14ac:dyDescent="0.25">
      <c r="A1176" s="31">
        <v>42795</v>
      </c>
      <c r="B1176" s="48"/>
      <c r="C1176" s="47" t="s">
        <v>3520</v>
      </c>
      <c r="D1176" s="22" t="s">
        <v>3519</v>
      </c>
      <c r="E1176" s="21">
        <v>1.41</v>
      </c>
      <c r="G1176" s="20"/>
      <c r="H1176" s="19">
        <f>E1176/0.03824</f>
        <v>36.872384937238486</v>
      </c>
      <c r="I1176" s="18">
        <f>J1176/100*4</f>
        <v>2.2000000000000002</v>
      </c>
      <c r="J1176" s="17">
        <v>55</v>
      </c>
      <c r="K1176" s="16">
        <f>IF(J1176&gt;1,J1176-H1176-I1176,0)</f>
        <v>15.927615062761515</v>
      </c>
      <c r="L1176" s="15">
        <v>42805</v>
      </c>
      <c r="M1176" s="14"/>
      <c r="N1176" s="29">
        <v>42895</v>
      </c>
      <c r="O1176" s="12">
        <v>42897</v>
      </c>
      <c r="P1176" s="11" t="s">
        <v>1945</v>
      </c>
      <c r="Q1176" s="10" t="s">
        <v>3518</v>
      </c>
      <c r="R1176" s="10" t="s">
        <v>3517</v>
      </c>
      <c r="S1176" s="10" t="s">
        <v>1247</v>
      </c>
      <c r="T1176" s="10"/>
      <c r="U1176" s="9">
        <v>6844050347</v>
      </c>
      <c r="V1176" s="8"/>
      <c r="W1176" s="7">
        <v>818</v>
      </c>
      <c r="X1176" s="4"/>
      <c r="Y1176" s="6">
        <v>71</v>
      </c>
      <c r="Z1176" s="5">
        <f>IF(Y1176&gt;0,Y1176-J1176,".")</f>
        <v>16</v>
      </c>
      <c r="AA1176" s="4">
        <f>IF(J1176=0,H1176,0)</f>
        <v>0</v>
      </c>
      <c r="AB1176" s="4">
        <f>IF(L1176=0,H1176,0)</f>
        <v>0</v>
      </c>
      <c r="AC1176" s="4"/>
      <c r="AD1176" s="3"/>
      <c r="AE1176" s="2" t="str">
        <f ca="1">IF(AND(N1176&gt;1,(N1176+$AE$3+O1176)&lt;$B$3),$B$3-N1176+1111111,".")</f>
        <v>.</v>
      </c>
      <c r="AF1176" s="1" t="str">
        <f>IF(A1176&gt;1,"Y","N")</f>
        <v>Y</v>
      </c>
      <c r="AG1176" s="1" t="str">
        <f>IF(L1176&gt;1,"Y","N")</f>
        <v>Y</v>
      </c>
      <c r="AH1176" s="1" t="str">
        <f>IF(N1176&gt;1,"Y","N")</f>
        <v>Y</v>
      </c>
      <c r="AI1176" s="1" t="str">
        <f>IF(O1176&gt;1,"Y","N")</f>
        <v>Y</v>
      </c>
      <c r="AJ1176" s="1" t="str">
        <f>CONCATENATE(AF1176,AG1176,D1176,AH1176,AI1176)</f>
        <v>YYxkrxYY</v>
      </c>
    </row>
    <row r="1177" spans="1:36" s="1" customFormat="1" x14ac:dyDescent="0.25">
      <c r="A1177" s="31">
        <v>42639</v>
      </c>
      <c r="B1177" s="24"/>
      <c r="C1177" s="23" t="s">
        <v>2648</v>
      </c>
      <c r="D1177" s="22" t="s">
        <v>2647</v>
      </c>
      <c r="E1177" s="21">
        <v>0.9</v>
      </c>
      <c r="G1177" s="20"/>
      <c r="H1177" s="19">
        <f>E1177/0.0404</f>
        <v>22.277227722772277</v>
      </c>
      <c r="I1177" s="18">
        <f>J1177/100*4</f>
        <v>1.32</v>
      </c>
      <c r="J1177" s="17">
        <v>33</v>
      </c>
      <c r="K1177" s="16">
        <f>IF(J1177&gt;1,J1177-H1177-I1177,0)</f>
        <v>9.4027722772277222</v>
      </c>
      <c r="L1177" s="15">
        <v>42680</v>
      </c>
      <c r="M1177" s="14"/>
      <c r="N1177" s="29">
        <v>42904</v>
      </c>
      <c r="O1177" s="12">
        <v>42904</v>
      </c>
      <c r="P1177" s="11" t="s">
        <v>3293</v>
      </c>
      <c r="Q1177" s="10" t="s">
        <v>3299</v>
      </c>
      <c r="R1177" s="10" t="s">
        <v>3298</v>
      </c>
      <c r="S1177" s="10" t="s">
        <v>2436</v>
      </c>
      <c r="T1177" s="10"/>
      <c r="U1177" s="9" t="s">
        <v>3297</v>
      </c>
      <c r="V1177" s="8"/>
      <c r="W1177" s="7">
        <v>857</v>
      </c>
      <c r="X1177" s="4"/>
      <c r="Y1177" s="6">
        <v>71</v>
      </c>
      <c r="Z1177" s="5">
        <f>IF(Y1177&gt;0,Y1177-J1177,".")</f>
        <v>38</v>
      </c>
      <c r="AA1177" s="4">
        <f>IF(J1177=0,H1177,0)</f>
        <v>0</v>
      </c>
      <c r="AB1177" s="4">
        <f>IF(L1177=0,H1177,0)</f>
        <v>0</v>
      </c>
      <c r="AC1177" s="4"/>
      <c r="AD1177" s="3"/>
      <c r="AE1177" s="2" t="str">
        <f ca="1">IF(AND(N1177&gt;1,(N1177+$AE$3+O1177)&lt;$B$3),$B$3-N1177+1111111,".")</f>
        <v>.</v>
      </c>
      <c r="AF1177" s="1" t="str">
        <f>IF(A1177&gt;1,"Y","N")</f>
        <v>Y</v>
      </c>
      <c r="AG1177" s="1" t="str">
        <f>IF(L1177&gt;1,"Y","N")</f>
        <v>Y</v>
      </c>
      <c r="AH1177" s="1" t="str">
        <f>IF(N1177&gt;1,"Y","N")</f>
        <v>Y</v>
      </c>
      <c r="AI1177" s="1" t="str">
        <f>IF(O1177&gt;1,"Y","N")</f>
        <v>Y</v>
      </c>
      <c r="AJ1177" s="1" t="str">
        <f>CONCATENATE(AF1177,AG1177,D1177,AH1177,AI1177)</f>
        <v>YYx175xYY</v>
      </c>
    </row>
    <row r="1178" spans="1:36" s="1" customFormat="1" x14ac:dyDescent="0.25">
      <c r="A1178" s="31">
        <v>42898</v>
      </c>
      <c r="B1178" s="24"/>
      <c r="C1178" s="23" t="s">
        <v>1094</v>
      </c>
      <c r="D1178" s="22" t="s">
        <v>1093</v>
      </c>
      <c r="E1178" s="21">
        <v>0.97</v>
      </c>
      <c r="G1178" s="20"/>
      <c r="H1178" s="19">
        <f>E1178/0.0418425</f>
        <v>23.182171237378263</v>
      </c>
      <c r="I1178" s="18">
        <f>J1178/100*4</f>
        <v>2.2400000000000002</v>
      </c>
      <c r="J1178" s="17">
        <v>56</v>
      </c>
      <c r="K1178" s="16">
        <f>IF(J1178&gt;1,J1178-H1178-I1178,0)</f>
        <v>30.577828762621735</v>
      </c>
      <c r="L1178" s="15">
        <v>42917</v>
      </c>
      <c r="M1178" s="14"/>
      <c r="N1178" s="29">
        <v>42933</v>
      </c>
      <c r="O1178" s="12">
        <v>42933</v>
      </c>
      <c r="P1178" s="11" t="s">
        <v>1945</v>
      </c>
      <c r="Q1178" s="10" t="s">
        <v>2811</v>
      </c>
      <c r="R1178" s="10" t="s">
        <v>2810</v>
      </c>
      <c r="S1178" s="10" t="s">
        <v>2809</v>
      </c>
      <c r="T1178" s="10"/>
      <c r="U1178" s="9">
        <v>6893152124</v>
      </c>
      <c r="V1178" s="8"/>
      <c r="W1178" s="7">
        <v>964</v>
      </c>
      <c r="X1178" s="4"/>
      <c r="Y1178" s="6">
        <v>71</v>
      </c>
      <c r="Z1178" s="5">
        <f>IF(Y1178&gt;0,Y1178-J1178,".")</f>
        <v>15</v>
      </c>
      <c r="AA1178" s="4">
        <f>IF(J1178=0,H1178,0)</f>
        <v>0</v>
      </c>
      <c r="AB1178" s="4">
        <f>IF(L1178=0,H1178,0)</f>
        <v>0</v>
      </c>
      <c r="AC1178" s="4"/>
      <c r="AD1178" s="3"/>
      <c r="AE1178" s="2" t="str">
        <f ca="1">IF(AND(N1178&gt;1,(N1178+$AE$3+O1178)&lt;$B$3),$B$3-N1178+1111111,".")</f>
        <v>.</v>
      </c>
      <c r="AF1178" s="1" t="str">
        <f>IF(A1178&gt;1,"Y","N")</f>
        <v>Y</v>
      </c>
      <c r="AG1178" s="1" t="str">
        <f>IF(L1178&gt;1,"Y","N")</f>
        <v>Y</v>
      </c>
      <c r="AH1178" s="1" t="str">
        <f>IF(N1178&gt;1,"Y","N")</f>
        <v>Y</v>
      </c>
      <c r="AI1178" s="1" t="str">
        <f>IF(O1178&gt;1,"Y","N")</f>
        <v>Y</v>
      </c>
      <c r="AJ1178" s="1" t="str">
        <f>CONCATENATE(AF1178,AG1178,D1178,AH1178,AI1178)</f>
        <v>YYx273xYY</v>
      </c>
    </row>
    <row r="1179" spans="1:36" s="1" customFormat="1" x14ac:dyDescent="0.25">
      <c r="A1179" s="31">
        <v>42665</v>
      </c>
      <c r="B1179" s="24"/>
      <c r="C1179" s="23" t="s">
        <v>335</v>
      </c>
      <c r="D1179" s="22" t="s">
        <v>334</v>
      </c>
      <c r="E1179" s="21">
        <v>0.16</v>
      </c>
      <c r="G1179" s="20"/>
      <c r="H1179" s="19">
        <f>E1179/0.03988</f>
        <v>4.0120361083249749</v>
      </c>
      <c r="I1179" s="18">
        <f>J1179/100*4</f>
        <v>1.32</v>
      </c>
      <c r="J1179" s="17">
        <v>33</v>
      </c>
      <c r="K1179" s="16">
        <f>IF(J1179&gt;1,J1179-H1179-I1179,0)</f>
        <v>27.667963891675026</v>
      </c>
      <c r="L1179" s="15">
        <v>42685</v>
      </c>
      <c r="M1179" s="14"/>
      <c r="N1179" s="29">
        <v>42986</v>
      </c>
      <c r="O1179" s="12">
        <v>42988</v>
      </c>
      <c r="P1179" s="11" t="s">
        <v>2127</v>
      </c>
      <c r="Q1179" s="10" t="s">
        <v>2129</v>
      </c>
      <c r="R1179" s="10" t="s">
        <v>2128</v>
      </c>
      <c r="S1179" s="10" t="s">
        <v>742</v>
      </c>
      <c r="T1179" s="10"/>
      <c r="U1179" s="9">
        <v>6912475921</v>
      </c>
      <c r="V1179" s="8"/>
      <c r="W1179" s="7">
        <v>1115</v>
      </c>
      <c r="X1179" s="4"/>
      <c r="Y1179" s="6">
        <v>71</v>
      </c>
      <c r="Z1179" s="5">
        <f>IF(Y1179&gt;0,Y1179-J1179,".")</f>
        <v>38</v>
      </c>
      <c r="AA1179" s="4">
        <f>IF(J1179=0,H1179,0)</f>
        <v>0</v>
      </c>
      <c r="AB1179" s="4">
        <f>IF(L1179=0,H1179,0)</f>
        <v>0</v>
      </c>
      <c r="AC1179" s="4"/>
      <c r="AD1179" s="3"/>
      <c r="AE1179" s="2" t="str">
        <f ca="1">IF(AND(N1179&gt;1,(N1179+$AE$3+O1179)&lt;$B$3),$B$3-N1179+1111111,".")</f>
        <v>.</v>
      </c>
      <c r="AF1179" s="1" t="str">
        <f>IF(A1179&gt;1,"Y","N")</f>
        <v>Y</v>
      </c>
      <c r="AG1179" s="1" t="str">
        <f>IF(L1179&gt;1,"Y","N")</f>
        <v>Y</v>
      </c>
      <c r="AH1179" s="1" t="str">
        <f>IF(N1179&gt;1,"Y","N")</f>
        <v>Y</v>
      </c>
      <c r="AI1179" s="1" t="str">
        <f>IF(O1179&gt;1,"Y","N")</f>
        <v>Y</v>
      </c>
      <c r="AJ1179" s="1" t="str">
        <f>CONCATENATE(AF1179,AG1179,D1179,AH1179,AI1179)</f>
        <v>YYx149xYY</v>
      </c>
    </row>
    <row r="1180" spans="1:36" s="1" customFormat="1" x14ac:dyDescent="0.25">
      <c r="A1180" s="31">
        <v>42950</v>
      </c>
      <c r="B1180" s="24"/>
      <c r="C1180" s="23" t="s">
        <v>1094</v>
      </c>
      <c r="D1180" s="22" t="s">
        <v>1093</v>
      </c>
      <c r="E1180" s="21">
        <v>0.83</v>
      </c>
      <c r="G1180" s="20"/>
      <c r="H1180" s="19">
        <f>E1180/0.0444</f>
        <v>18.693693693693692</v>
      </c>
      <c r="I1180" s="18">
        <f>J1180/100*4</f>
        <v>2.2400000000000002</v>
      </c>
      <c r="J1180" s="17">
        <v>56</v>
      </c>
      <c r="K1180" s="16">
        <f>IF(J1180&gt;1,J1180-H1180-I1180,0)</f>
        <v>35.066306306306309</v>
      </c>
      <c r="L1180" s="15">
        <v>42965</v>
      </c>
      <c r="M1180" s="14"/>
      <c r="N1180" s="29">
        <v>43052</v>
      </c>
      <c r="O1180" s="12">
        <v>43052</v>
      </c>
      <c r="P1180" s="11" t="s">
        <v>1092</v>
      </c>
      <c r="Q1180" s="10" t="s">
        <v>1091</v>
      </c>
      <c r="R1180" s="10" t="s">
        <v>1090</v>
      </c>
      <c r="S1180" s="10" t="s">
        <v>1089</v>
      </c>
      <c r="T1180" s="10"/>
      <c r="U1180" s="9">
        <v>6916039334</v>
      </c>
      <c r="V1180" s="8"/>
      <c r="W1180" s="7">
        <v>1324</v>
      </c>
      <c r="X1180" s="4"/>
      <c r="Y1180" s="6">
        <v>71</v>
      </c>
      <c r="Z1180" s="5">
        <f>IF(Y1180&gt;0,Y1180-J1180,".")</f>
        <v>15</v>
      </c>
      <c r="AA1180" s="4">
        <f>IF(J1180=0,H1180,0)</f>
        <v>0</v>
      </c>
      <c r="AB1180" s="4">
        <f>IF(L1180=0,H1180,0)</f>
        <v>0</v>
      </c>
      <c r="AC1180" s="4"/>
      <c r="AD1180" s="3"/>
      <c r="AE1180" s="2" t="str">
        <f ca="1">IF(AND(N1180&gt;1,(N1180+$AE$3+O1180)&lt;$B$3),$B$3-N1180+1111111,".")</f>
        <v>.</v>
      </c>
      <c r="AF1180" s="1" t="str">
        <f>IF(A1180&gt;1,"Y","N")</f>
        <v>Y</v>
      </c>
      <c r="AG1180" s="1" t="str">
        <f>IF(L1180&gt;1,"Y","N")</f>
        <v>Y</v>
      </c>
      <c r="AH1180" s="1" t="str">
        <f>IF(N1180&gt;1,"Y","N")</f>
        <v>Y</v>
      </c>
      <c r="AI1180" s="1" t="str">
        <f>IF(O1180&gt;1,"Y","N")</f>
        <v>Y</v>
      </c>
      <c r="AJ1180" s="1" t="str">
        <f>CONCATENATE(AF1180,AG1180,D1180,AH1180,AI1180)</f>
        <v>YYx273xYY</v>
      </c>
    </row>
    <row r="1181" spans="1:36" s="1" customFormat="1" x14ac:dyDescent="0.25">
      <c r="A1181" s="31">
        <v>42765</v>
      </c>
      <c r="B1181" s="24"/>
      <c r="C1181" s="23" t="s">
        <v>335</v>
      </c>
      <c r="D1181" s="22" t="s">
        <v>334</v>
      </c>
      <c r="E1181" s="21">
        <v>0.14000000000000001</v>
      </c>
      <c r="G1181" s="20"/>
      <c r="H1181" s="19">
        <f>E1181/0.03878</f>
        <v>3.6101083032490977</v>
      </c>
      <c r="I1181" s="18">
        <f>J1181/100*4</f>
        <v>1.32</v>
      </c>
      <c r="J1181" s="17">
        <v>33</v>
      </c>
      <c r="K1181" s="16">
        <f>IF(J1181&gt;1,J1181-H1181-I1181,0)</f>
        <v>28.069891696750901</v>
      </c>
      <c r="L1181" s="15">
        <v>42797</v>
      </c>
      <c r="M1181" s="14"/>
      <c r="N1181" s="29">
        <v>43082</v>
      </c>
      <c r="O1181" s="12">
        <v>43084</v>
      </c>
      <c r="P1181" s="11" t="s">
        <v>333</v>
      </c>
      <c r="Q1181" s="10" t="s">
        <v>339</v>
      </c>
      <c r="R1181" s="10" t="s">
        <v>338</v>
      </c>
      <c r="S1181" s="10" t="s">
        <v>337</v>
      </c>
      <c r="T1181" s="10" t="s">
        <v>336</v>
      </c>
      <c r="U1181" s="9">
        <v>6916037493</v>
      </c>
      <c r="V1181" s="8"/>
      <c r="W1181" s="7">
        <v>1463</v>
      </c>
      <c r="X1181" s="4"/>
      <c r="Y1181" s="6">
        <v>71</v>
      </c>
      <c r="Z1181" s="5">
        <f>IF(Y1181&gt;0,Y1181-J1181,".")</f>
        <v>38</v>
      </c>
      <c r="AA1181" s="4">
        <f>IF(J1181=0,H1181,0)</f>
        <v>0</v>
      </c>
      <c r="AB1181" s="4">
        <f>IF(L1181=0,H1181,0)</f>
        <v>0</v>
      </c>
      <c r="AC1181" s="4"/>
      <c r="AD1181" s="3"/>
      <c r="AE1181" s="2" t="str">
        <f ca="1">IF(AND(N1181&gt;1,(N1181+$AE$3+O1181)&lt;$B$3),$B$3-N1181+1111111,".")</f>
        <v>.</v>
      </c>
      <c r="AF1181" s="1" t="str">
        <f>IF(A1181&gt;1,"Y","N")</f>
        <v>Y</v>
      </c>
      <c r="AG1181" s="1" t="str">
        <f>IF(L1181&gt;1,"Y","N")</f>
        <v>Y</v>
      </c>
      <c r="AH1181" s="1" t="str">
        <f>IF(N1181&gt;1,"Y","N")</f>
        <v>Y</v>
      </c>
      <c r="AI1181" s="1" t="str">
        <f>IF(O1181&gt;1,"Y","N")</f>
        <v>Y</v>
      </c>
      <c r="AJ1181" s="1" t="str">
        <f>CONCATENATE(AF1181,AG1181,D1181,AH1181,AI1181)</f>
        <v>YYx149xYY</v>
      </c>
    </row>
    <row r="1182" spans="1:36" s="1" customFormat="1" x14ac:dyDescent="0.25">
      <c r="A1182" s="28">
        <v>41827</v>
      </c>
      <c r="B1182" s="27"/>
      <c r="C1182" s="23" t="s">
        <v>2660</v>
      </c>
      <c r="D1182" s="22" t="s">
        <v>2659</v>
      </c>
      <c r="E1182" s="21">
        <v>0.33</v>
      </c>
      <c r="G1182" s="20"/>
      <c r="H1182" s="19">
        <f>E1182/0.0475246</f>
        <v>6.9437722779360591</v>
      </c>
      <c r="I1182" s="18">
        <f>J1182/100*4</f>
        <v>2.2000000000000002</v>
      </c>
      <c r="J1182" s="17">
        <v>55</v>
      </c>
      <c r="K1182" s="16">
        <f>IF(J1182&gt;1,J1182-H1182-I1182,0)</f>
        <v>45.856227722063934</v>
      </c>
      <c r="L1182" s="15">
        <v>41846</v>
      </c>
      <c r="M1182" s="14"/>
      <c r="N1182" s="29">
        <v>42748</v>
      </c>
      <c r="O1182" s="12">
        <v>42748</v>
      </c>
      <c r="P1182" s="11" t="s">
        <v>6663</v>
      </c>
      <c r="Q1182" s="10" t="s">
        <v>6662</v>
      </c>
      <c r="R1182" s="10" t="s">
        <v>6661</v>
      </c>
      <c r="S1182" s="10" t="s">
        <v>6660</v>
      </c>
      <c r="T1182" s="10"/>
      <c r="U1182" s="9" t="s">
        <v>6659</v>
      </c>
      <c r="V1182" s="8"/>
      <c r="W1182" s="7">
        <v>95</v>
      </c>
      <c r="X1182" s="4"/>
      <c r="Y1182" s="6">
        <v>72</v>
      </c>
      <c r="Z1182" s="5">
        <f>IF(Y1182&gt;0,Y1182-J1182,".")</f>
        <v>17</v>
      </c>
      <c r="AA1182" s="4">
        <f>IF(J1182=0,H1182,0)</f>
        <v>0</v>
      </c>
      <c r="AB1182" s="4">
        <f>IF(L1182=0,H1182,0)</f>
        <v>0</v>
      </c>
      <c r="AC1182" s="4"/>
      <c r="AD1182" s="3"/>
      <c r="AE1182" s="2" t="str">
        <f ca="1">IF(AND(N1182&gt;1,(N1182+$AE$3+O1182)&lt;$B$3),$B$3-N1182+1111111,".")</f>
        <v>.</v>
      </c>
      <c r="AF1182" s="1" t="str">
        <f>IF(A1182&gt;1,"Y","N")</f>
        <v>Y</v>
      </c>
      <c r="AG1182" s="1" t="str">
        <f>IF(L1182&gt;1,"Y","N")</f>
        <v>Y</v>
      </c>
      <c r="AH1182" s="1" t="str">
        <f>IF(N1182&gt;1,"Y","N")</f>
        <v>Y</v>
      </c>
      <c r="AI1182" s="1" t="str">
        <f>IF(O1182&gt;1,"Y","N")</f>
        <v>Y</v>
      </c>
      <c r="AJ1182" s="1" t="str">
        <f>CONCATENATE(AF1182,AG1182,D1182,AH1182,AI1182)</f>
        <v>YYx223xYY</v>
      </c>
    </row>
    <row r="1183" spans="1:36" s="1" customFormat="1" x14ac:dyDescent="0.25">
      <c r="A1183" s="31">
        <v>42665</v>
      </c>
      <c r="B1183" s="24"/>
      <c r="C1183" s="23" t="s">
        <v>335</v>
      </c>
      <c r="D1183" s="22" t="s">
        <v>334</v>
      </c>
      <c r="E1183" s="21">
        <v>0.16</v>
      </c>
      <c r="G1183" s="20"/>
      <c r="H1183" s="19">
        <f>E1183/0.03988</f>
        <v>4.0120361083249749</v>
      </c>
      <c r="I1183" s="18">
        <f>J1183/100*4</f>
        <v>1.48</v>
      </c>
      <c r="J1183" s="17">
        <v>37</v>
      </c>
      <c r="K1183" s="16">
        <f>IF(J1183&gt;1,J1183-H1183-I1183,0)</f>
        <v>31.507963891675022</v>
      </c>
      <c r="L1183" s="15">
        <v>42685</v>
      </c>
      <c r="M1183" s="14"/>
      <c r="N1183" s="29">
        <v>42765</v>
      </c>
      <c r="O1183" s="12">
        <v>42765</v>
      </c>
      <c r="P1183" s="11" t="s">
        <v>6293</v>
      </c>
      <c r="Q1183" s="10" t="s">
        <v>6295</v>
      </c>
      <c r="R1183" s="10" t="s">
        <v>6294</v>
      </c>
      <c r="S1183" s="10" t="s">
        <v>2620</v>
      </c>
      <c r="T1183" s="10"/>
      <c r="U1183" s="9">
        <v>6696690139</v>
      </c>
      <c r="V1183" s="8"/>
      <c r="W1183" s="7">
        <v>184</v>
      </c>
      <c r="X1183" s="4"/>
      <c r="Y1183" s="6">
        <v>72</v>
      </c>
      <c r="Z1183" s="5">
        <f>IF(Y1183&gt;0,Y1183-J1183,".")</f>
        <v>35</v>
      </c>
      <c r="AA1183" s="4">
        <f>IF(J1183=0,H1183,0)</f>
        <v>0</v>
      </c>
      <c r="AB1183" s="4">
        <f>IF(L1183=0,H1183,0)</f>
        <v>0</v>
      </c>
      <c r="AC1183" s="4"/>
      <c r="AD1183" s="3"/>
      <c r="AE1183" s="2" t="str">
        <f ca="1">IF(AND(N1183&gt;1,(N1183+$AE$3+O1183)&lt;$B$3),$B$3-N1183+1111111,".")</f>
        <v>.</v>
      </c>
      <c r="AF1183" s="1" t="str">
        <f>IF(A1183&gt;1,"Y","N")</f>
        <v>Y</v>
      </c>
      <c r="AG1183" s="1" t="str">
        <f>IF(L1183&gt;1,"Y","N")</f>
        <v>Y</v>
      </c>
      <c r="AH1183" s="1" t="str">
        <f>IF(N1183&gt;1,"Y","N")</f>
        <v>Y</v>
      </c>
      <c r="AI1183" s="1" t="str">
        <f>IF(O1183&gt;1,"Y","N")</f>
        <v>Y</v>
      </c>
      <c r="AJ1183" s="1" t="str">
        <f>CONCATENATE(AF1183,AG1183,D1183,AH1183,AI1183)</f>
        <v>YYx149xYY</v>
      </c>
    </row>
    <row r="1184" spans="1:36" s="1" customFormat="1" x14ac:dyDescent="0.25">
      <c r="A1184" s="31">
        <v>42439</v>
      </c>
      <c r="B1184" s="24"/>
      <c r="C1184" s="23" t="s">
        <v>5870</v>
      </c>
      <c r="D1184" s="22" t="s">
        <v>1521</v>
      </c>
      <c r="E1184" s="21">
        <v>0.6</v>
      </c>
      <c r="G1184" s="20"/>
      <c r="H1184" s="19">
        <f>E1184/0.04072</f>
        <v>14.734774066797643</v>
      </c>
      <c r="I1184" s="32">
        <f>J1184/100*4</f>
        <v>2.2000000000000002</v>
      </c>
      <c r="J1184" s="17">
        <v>55</v>
      </c>
      <c r="K1184" s="16">
        <f>IF(J1184&gt;1,J1184-H1184-I1184,0)</f>
        <v>38.065225933202356</v>
      </c>
      <c r="L1184" s="15">
        <v>42476</v>
      </c>
      <c r="M1184" s="14"/>
      <c r="N1184" s="29">
        <v>42783</v>
      </c>
      <c r="O1184" s="12">
        <v>42785</v>
      </c>
      <c r="P1184" s="11" t="s">
        <v>5869</v>
      </c>
      <c r="Q1184" s="10" t="s">
        <v>5868</v>
      </c>
      <c r="R1184" s="10" t="s">
        <v>5867</v>
      </c>
      <c r="S1184" s="10" t="s">
        <v>2576</v>
      </c>
      <c r="T1184" s="10"/>
      <c r="U1184" s="9" t="s">
        <v>5866</v>
      </c>
      <c r="V1184" s="8"/>
      <c r="W1184" s="7">
        <v>284</v>
      </c>
      <c r="X1184" s="4"/>
      <c r="Y1184" s="6">
        <v>72</v>
      </c>
      <c r="Z1184" s="5">
        <f>IF(Y1184&gt;0,Y1184-J1184,".")</f>
        <v>17</v>
      </c>
      <c r="AA1184" s="4">
        <f>IF(J1184=0,H1184,0)</f>
        <v>0</v>
      </c>
      <c r="AB1184" s="4">
        <f>IF(L1184=0,H1184,0)</f>
        <v>0</v>
      </c>
      <c r="AC1184" s="4"/>
      <c r="AD1184" s="3"/>
      <c r="AE1184" s="2" t="str">
        <f ca="1">IF(AND(N1184&gt;1,(N1184+$AE$3+O1184)&lt;$B$3),$B$3-N1184+1111111,".")</f>
        <v>.</v>
      </c>
      <c r="AF1184" s="1" t="str">
        <f>IF(A1184&gt;1,"Y","N")</f>
        <v>Y</v>
      </c>
      <c r="AG1184" s="1" t="str">
        <f>IF(L1184&gt;1,"Y","N")</f>
        <v>Y</v>
      </c>
      <c r="AH1184" s="1" t="str">
        <f>IF(N1184&gt;1,"Y","N")</f>
        <v>Y</v>
      </c>
      <c r="AI1184" s="1" t="str">
        <f>IF(O1184&gt;1,"Y","N")</f>
        <v>Y</v>
      </c>
      <c r="AJ1184" s="1" t="str">
        <f>CONCATENATE(AF1184,AG1184,D1184,AH1184,AI1184)</f>
        <v>YYx66xYY</v>
      </c>
    </row>
    <row r="1185" spans="1:50" s="1" customFormat="1" x14ac:dyDescent="0.25">
      <c r="A1185" s="31">
        <v>42769</v>
      </c>
      <c r="B1185" t="s">
        <v>5374</v>
      </c>
      <c r="C1185" s="23" t="s">
        <v>2936</v>
      </c>
      <c r="D1185" s="22" t="s">
        <v>2935</v>
      </c>
      <c r="E1185" s="21">
        <v>1.07</v>
      </c>
      <c r="G1185" s="20"/>
      <c r="H1185" s="19">
        <f>E1185/0.03878</f>
        <v>27.591542031975244</v>
      </c>
      <c r="I1185" s="18">
        <f>J1185/100*4</f>
        <v>2.2000000000000002</v>
      </c>
      <c r="J1185" s="17">
        <v>55</v>
      </c>
      <c r="K1185" s="16">
        <f>IF(J1185&gt;1,J1185-H1185-I1185,0)</f>
        <v>25.208457968024756</v>
      </c>
      <c r="L1185" s="15">
        <v>42792</v>
      </c>
      <c r="M1185" s="14"/>
      <c r="N1185" s="29">
        <v>42804</v>
      </c>
      <c r="O1185" s="12">
        <v>42806</v>
      </c>
      <c r="P1185" s="11" t="s">
        <v>5373</v>
      </c>
      <c r="Q1185" s="10" t="s">
        <v>5372</v>
      </c>
      <c r="R1185" s="10" t="s">
        <v>5371</v>
      </c>
      <c r="S1185" s="10" t="s">
        <v>1625</v>
      </c>
      <c r="T1185" s="10"/>
      <c r="U1185" s="9">
        <v>6740278707</v>
      </c>
      <c r="V1185" s="8"/>
      <c r="W1185" s="7">
        <v>398</v>
      </c>
      <c r="X1185" s="4"/>
      <c r="Y1185" s="6">
        <v>72</v>
      </c>
      <c r="Z1185" s="5">
        <f>IF(Y1185&gt;0,Y1185-J1185,".")</f>
        <v>17</v>
      </c>
      <c r="AA1185" s="4">
        <f>IF(J1185=0,H1185,0)</f>
        <v>0</v>
      </c>
      <c r="AB1185" s="4">
        <f>IF(L1185=0,H1185,0)</f>
        <v>0</v>
      </c>
      <c r="AC1185" s="4"/>
      <c r="AD1185" s="3"/>
      <c r="AE1185" s="2" t="str">
        <f ca="1">IF(AND(N1185&gt;1,(N1185+$AE$3+O1185)&lt;$B$3),$B$3-N1185+1111111,".")</f>
        <v>.</v>
      </c>
      <c r="AF1185" s="1" t="str">
        <f>IF(A1185&gt;1,"Y","N")</f>
        <v>Y</v>
      </c>
      <c r="AG1185" s="1" t="str">
        <f>IF(L1185&gt;1,"Y","N")</f>
        <v>Y</v>
      </c>
      <c r="AH1185" s="1" t="str">
        <f>IF(N1185&gt;1,"Y","N")</f>
        <v>Y</v>
      </c>
      <c r="AI1185" s="1" t="str">
        <f>IF(O1185&gt;1,"Y","N")</f>
        <v>Y</v>
      </c>
      <c r="AJ1185" s="1" t="str">
        <f>CONCATENATE(AF1185,AG1185,D1185,AH1185,AI1185)</f>
        <v>YYx369xYY</v>
      </c>
    </row>
    <row r="1186" spans="1:50" s="1" customFormat="1" x14ac:dyDescent="0.25">
      <c r="A1186" s="31">
        <v>42649</v>
      </c>
      <c r="B1186" s="24"/>
      <c r="C1186" s="23" t="s">
        <v>571</v>
      </c>
      <c r="D1186" s="22" t="s">
        <v>570</v>
      </c>
      <c r="E1186" s="21">
        <v>0.49</v>
      </c>
      <c r="G1186" s="20"/>
      <c r="H1186" s="19">
        <f>E1186/0.0404</f>
        <v>12.12871287128713</v>
      </c>
      <c r="I1186" s="18">
        <f>J1186/100*4</f>
        <v>1.44</v>
      </c>
      <c r="J1186" s="17">
        <v>36</v>
      </c>
      <c r="K1186" s="16">
        <f>IF(J1186&gt;1,J1186-H1186-I1186,0)</f>
        <v>22.431287128712871</v>
      </c>
      <c r="L1186" s="15">
        <v>42681</v>
      </c>
      <c r="M1186" s="14"/>
      <c r="N1186" s="29">
        <v>42843</v>
      </c>
      <c r="O1186" s="12">
        <v>42843</v>
      </c>
      <c r="P1186" s="11" t="s">
        <v>4492</v>
      </c>
      <c r="Q1186" s="10" t="s">
        <v>4499</v>
      </c>
      <c r="R1186" s="10" t="s">
        <v>4498</v>
      </c>
      <c r="S1186" s="10" t="s">
        <v>3443</v>
      </c>
      <c r="T1186" s="10"/>
      <c r="U1186" s="9">
        <v>6783687415</v>
      </c>
      <c r="V1186" s="8"/>
      <c r="W1186" s="7">
        <v>606</v>
      </c>
      <c r="X1186" s="4"/>
      <c r="Y1186" s="6">
        <v>72</v>
      </c>
      <c r="Z1186" s="5">
        <f>IF(Y1186&gt;0,Y1186-J1186,".")</f>
        <v>36</v>
      </c>
      <c r="AA1186" s="4">
        <f>IF(J1186=0,H1186,0)</f>
        <v>0</v>
      </c>
      <c r="AB1186" s="4">
        <f>IF(L1186=0,H1186,0)</f>
        <v>0</v>
      </c>
      <c r="AC1186" s="4"/>
      <c r="AD1186" s="3"/>
      <c r="AE1186" s="2" t="str">
        <f ca="1">IF(AND(N1186&gt;1,(N1186+$AE$3+O1186)&lt;$B$3),$B$3-N1186+1111111,".")</f>
        <v>.</v>
      </c>
      <c r="AF1186" s="1" t="str">
        <f>IF(A1186&gt;1,"Y","N")</f>
        <v>Y</v>
      </c>
      <c r="AG1186" s="1" t="str">
        <f>IF(L1186&gt;1,"Y","N")</f>
        <v>Y</v>
      </c>
      <c r="AH1186" s="1" t="str">
        <f>IF(N1186&gt;1,"Y","N")</f>
        <v>Y</v>
      </c>
      <c r="AI1186" s="1" t="str">
        <f>IF(O1186&gt;1,"Y","N")</f>
        <v>Y</v>
      </c>
      <c r="AJ1186" s="1" t="str">
        <f>CONCATENATE(AF1186,AG1186,D1186,AH1186,AI1186)</f>
        <v>YYx535xYY</v>
      </c>
    </row>
    <row r="1187" spans="1:50" s="1" customFormat="1" x14ac:dyDescent="0.25">
      <c r="A1187" s="28">
        <v>41340</v>
      </c>
      <c r="B1187" s="27" t="s">
        <v>445</v>
      </c>
      <c r="C1187" s="23" t="s">
        <v>4277</v>
      </c>
      <c r="D1187" s="22" t="s">
        <v>4276</v>
      </c>
      <c r="E1187" s="21">
        <v>1.49</v>
      </c>
      <c r="G1187" s="20"/>
      <c r="H1187" s="19">
        <f>E1187/0.04809</f>
        <v>30.983572468288624</v>
      </c>
      <c r="I1187" s="18">
        <f>J1187/100*4</f>
        <v>2.88</v>
      </c>
      <c r="J1187" s="17">
        <v>72</v>
      </c>
      <c r="K1187" s="16">
        <f>IF(J1187&gt;1,J1187-H1187-I1187,0)</f>
        <v>38.136427531711369</v>
      </c>
      <c r="L1187" s="15">
        <v>41358</v>
      </c>
      <c r="M1187" s="14"/>
      <c r="N1187" s="29">
        <v>42853</v>
      </c>
      <c r="O1187" s="12">
        <v>42856</v>
      </c>
      <c r="P1187" s="11" t="s">
        <v>4275</v>
      </c>
      <c r="Q1187" s="10"/>
      <c r="R1187" s="10"/>
      <c r="S1187" s="10"/>
      <c r="T1187" s="10"/>
      <c r="U1187" s="9">
        <v>6797387230</v>
      </c>
      <c r="V1187" s="8"/>
      <c r="W1187" s="7">
        <v>659</v>
      </c>
      <c r="X1187" s="4"/>
      <c r="Y1187" s="6">
        <v>72</v>
      </c>
      <c r="Z1187" s="5">
        <f>IF(Y1187&gt;0,Y1187-J1187,".")</f>
        <v>0</v>
      </c>
      <c r="AA1187" s="4">
        <f>IF(J1187=0,H1187,0)</f>
        <v>0</v>
      </c>
      <c r="AB1187" s="4">
        <f>IF(L1187=0,H1187,0)</f>
        <v>0</v>
      </c>
      <c r="AC1187" s="4"/>
      <c r="AD1187" s="3"/>
      <c r="AE1187" s="2" t="str">
        <f ca="1">IF(AND(N1187&gt;1,(N1187+$AE$3+O1187)&lt;$B$3),$B$3-N1187+1111111,".")</f>
        <v>.</v>
      </c>
      <c r="AF1187" s="1" t="str">
        <f>IF(A1187&gt;1,"Y","N")</f>
        <v>Y</v>
      </c>
      <c r="AG1187" s="1" t="str">
        <f>IF(L1187&gt;1,"Y","N")</f>
        <v>Y</v>
      </c>
      <c r="AH1187" s="1" t="str">
        <f>IF(N1187&gt;1,"Y","N")</f>
        <v>Y</v>
      </c>
      <c r="AI1187" s="1" t="str">
        <f>IF(O1187&gt;1,"Y","N")</f>
        <v>Y</v>
      </c>
      <c r="AJ1187" s="1" t="str">
        <f>CONCATENATE(AF1187,AG1187,D1187,AH1187,AI1187)</f>
        <v>YYx496xYY</v>
      </c>
    </row>
    <row r="1188" spans="1:50" s="1" customFormat="1" x14ac:dyDescent="0.25">
      <c r="A1188" s="31">
        <v>42649</v>
      </c>
      <c r="B1188" s="24"/>
      <c r="C1188" s="23" t="s">
        <v>571</v>
      </c>
      <c r="D1188" s="22" t="s">
        <v>570</v>
      </c>
      <c r="E1188" s="21">
        <v>0.49</v>
      </c>
      <c r="G1188" s="20"/>
      <c r="H1188" s="19">
        <f>E1188/0.0404</f>
        <v>12.12871287128713</v>
      </c>
      <c r="I1188" s="18">
        <f>J1188/100*4</f>
        <v>1.44</v>
      </c>
      <c r="J1188" s="17">
        <v>36</v>
      </c>
      <c r="K1188" s="16">
        <f>IF(J1188&gt;1,J1188-H1188-I1188,0)</f>
        <v>22.431287128712871</v>
      </c>
      <c r="L1188" s="15">
        <v>42681</v>
      </c>
      <c r="M1188" s="14"/>
      <c r="N1188" s="29">
        <v>42878</v>
      </c>
      <c r="O1188" s="12">
        <v>42878</v>
      </c>
      <c r="P1188" s="11" t="s">
        <v>3755</v>
      </c>
      <c r="Q1188" s="10" t="s">
        <v>3758</v>
      </c>
      <c r="R1188" s="10" t="s">
        <v>3757</v>
      </c>
      <c r="S1188" s="10" t="s">
        <v>3756</v>
      </c>
      <c r="T1188" s="10"/>
      <c r="U1188" s="9">
        <v>6822806213</v>
      </c>
      <c r="V1188" s="8"/>
      <c r="W1188" s="7">
        <v>763</v>
      </c>
      <c r="X1188" s="4"/>
      <c r="Y1188" s="6">
        <v>72</v>
      </c>
      <c r="Z1188" s="5">
        <f>IF(Y1188&gt;0,Y1188-J1188,".")</f>
        <v>36</v>
      </c>
      <c r="AA1188" s="4">
        <f>IF(J1188=0,H1188,0)</f>
        <v>0</v>
      </c>
      <c r="AB1188" s="4">
        <f>IF(L1188=0,H1188,0)</f>
        <v>0</v>
      </c>
      <c r="AC1188" s="4"/>
      <c r="AD1188" s="3"/>
      <c r="AE1188" s="2" t="str">
        <f ca="1">IF(AND(N1188&gt;1,(N1188+$AE$3+O1188)&lt;$B$3),$B$3-N1188+1111111,".")</f>
        <v>.</v>
      </c>
      <c r="AF1188" s="1" t="str">
        <f>IF(A1188&gt;1,"Y","N")</f>
        <v>Y</v>
      </c>
      <c r="AG1188" s="1" t="str">
        <f>IF(L1188&gt;1,"Y","N")</f>
        <v>Y</v>
      </c>
      <c r="AH1188" s="1" t="str">
        <f>IF(N1188&gt;1,"Y","N")</f>
        <v>Y</v>
      </c>
      <c r="AI1188" s="1" t="str">
        <f>IF(O1188&gt;1,"Y","N")</f>
        <v>Y</v>
      </c>
      <c r="AJ1188" s="1" t="str">
        <f>CONCATENATE(AF1188,AG1188,D1188,AH1188,AI1188)</f>
        <v>YYx535xYY</v>
      </c>
    </row>
    <row r="1189" spans="1:50" s="1" customFormat="1" x14ac:dyDescent="0.25">
      <c r="A1189" s="31">
        <v>42703</v>
      </c>
      <c r="B1189" s="24"/>
      <c r="C1189" s="23" t="s">
        <v>3399</v>
      </c>
      <c r="D1189" s="22" t="s">
        <v>3398</v>
      </c>
      <c r="E1189" s="21">
        <v>0.71</v>
      </c>
      <c r="G1189" s="20"/>
      <c r="H1189" s="19">
        <f>E1189/0.0391</f>
        <v>18.15856777493606</v>
      </c>
      <c r="I1189" s="18">
        <f>J1189/100*4</f>
        <v>2.88</v>
      </c>
      <c r="J1189" s="17">
        <v>72</v>
      </c>
      <c r="K1189" s="16">
        <f>IF(J1189&gt;1,J1189-H1189-I1189,0)</f>
        <v>50.961432225063938</v>
      </c>
      <c r="L1189" s="15">
        <v>42749</v>
      </c>
      <c r="M1189" s="14"/>
      <c r="N1189" s="29">
        <v>42900</v>
      </c>
      <c r="O1189" s="12">
        <v>42900</v>
      </c>
      <c r="P1189" s="11" t="s">
        <v>3388</v>
      </c>
      <c r="Q1189" s="10"/>
      <c r="R1189" s="10"/>
      <c r="S1189" s="10"/>
      <c r="T1189" s="10"/>
      <c r="U1189" s="9"/>
      <c r="V1189" s="8"/>
      <c r="W1189" s="7">
        <v>841</v>
      </c>
      <c r="X1189" s="4"/>
      <c r="Y1189" s="6">
        <v>72</v>
      </c>
      <c r="Z1189" s="5">
        <f>IF(Y1189&gt;0,Y1189-J1189,".")</f>
        <v>0</v>
      </c>
      <c r="AA1189" s="4">
        <f>IF(J1189=0,H1189,0)</f>
        <v>0</v>
      </c>
      <c r="AB1189" s="4">
        <f>IF(L1189=0,H1189,0)</f>
        <v>0</v>
      </c>
      <c r="AC1189" s="4"/>
      <c r="AD1189" s="3"/>
      <c r="AE1189" s="2" t="str">
        <f ca="1">IF(AND(N1189&gt;1,(N1189+$AE$3+O1189)&lt;$B$3),$B$3-N1189+1111111,".")</f>
        <v>.</v>
      </c>
      <c r="AF1189" s="1" t="str">
        <f>IF(A1189&gt;1,"Y","N")</f>
        <v>Y</v>
      </c>
      <c r="AG1189" s="1" t="str">
        <f>IF(L1189&gt;1,"Y","N")</f>
        <v>Y</v>
      </c>
      <c r="AH1189" s="1" t="str">
        <f>IF(N1189&gt;1,"Y","N")</f>
        <v>Y</v>
      </c>
      <c r="AI1189" s="1" t="str">
        <f>IF(O1189&gt;1,"Y","N")</f>
        <v>Y</v>
      </c>
      <c r="AJ1189" s="1" t="str">
        <f>CONCATENATE(AF1189,AG1189,D1189,AH1189,AI1189)</f>
        <v>YYxa21xYY</v>
      </c>
      <c r="AU1189"/>
      <c r="AV1189"/>
      <c r="AW1189"/>
      <c r="AX1189"/>
    </row>
    <row r="1190" spans="1:50" s="1" customFormat="1" x14ac:dyDescent="0.25">
      <c r="A1190" s="31">
        <v>42706</v>
      </c>
      <c r="B1190" s="24"/>
      <c r="C1190" s="23" t="s">
        <v>3399</v>
      </c>
      <c r="D1190" s="22" t="s">
        <v>3398</v>
      </c>
      <c r="E1190" s="21">
        <v>0.71</v>
      </c>
      <c r="G1190" s="20"/>
      <c r="H1190" s="19">
        <f>E1190/0.0391</f>
        <v>18.15856777493606</v>
      </c>
      <c r="I1190" s="18">
        <f>J1190/100*4</f>
        <v>2.88</v>
      </c>
      <c r="J1190" s="17">
        <v>72</v>
      </c>
      <c r="K1190" s="16">
        <f>IF(J1190&gt;1,J1190-H1190-I1190,0)</f>
        <v>50.961432225063938</v>
      </c>
      <c r="L1190" s="15">
        <v>42749</v>
      </c>
      <c r="M1190" s="14"/>
      <c r="N1190" s="29">
        <v>42900</v>
      </c>
      <c r="O1190" s="12">
        <v>42900</v>
      </c>
      <c r="P1190" s="11" t="s">
        <v>3388</v>
      </c>
      <c r="Q1190" s="10"/>
      <c r="R1190" s="10"/>
      <c r="S1190" s="10"/>
      <c r="T1190" s="10"/>
      <c r="U1190" s="9">
        <v>6852209483</v>
      </c>
      <c r="V1190" s="8"/>
      <c r="W1190" s="7">
        <v>841</v>
      </c>
      <c r="X1190" s="4"/>
      <c r="Y1190" s="6">
        <v>72</v>
      </c>
      <c r="Z1190" s="5">
        <f>IF(Y1190&gt;0,Y1190-J1190,".")</f>
        <v>0</v>
      </c>
      <c r="AA1190" s="4">
        <f>IF(J1190=0,H1190,0)</f>
        <v>0</v>
      </c>
      <c r="AB1190" s="4">
        <f>IF(L1190=0,H1190,0)</f>
        <v>0</v>
      </c>
      <c r="AC1190" s="4"/>
      <c r="AD1190" s="3"/>
      <c r="AE1190" s="2" t="str">
        <f ca="1">IF(AND(N1190&gt;1,(N1190+$AE$3+O1190)&lt;$B$3),$B$3-N1190+1111111,".")</f>
        <v>.</v>
      </c>
      <c r="AF1190" s="1" t="str">
        <f>IF(A1190&gt;1,"Y","N")</f>
        <v>Y</v>
      </c>
      <c r="AG1190" s="1" t="str">
        <f>IF(L1190&gt;1,"Y","N")</f>
        <v>Y</v>
      </c>
      <c r="AH1190" s="1" t="str">
        <f>IF(N1190&gt;1,"Y","N")</f>
        <v>Y</v>
      </c>
      <c r="AI1190" s="1" t="str">
        <f>IF(O1190&gt;1,"Y","N")</f>
        <v>Y</v>
      </c>
      <c r="AJ1190" s="1" t="str">
        <f>CONCATENATE(AF1190,AG1190,D1190,AH1190,AI1190)</f>
        <v>YYxa21xYY</v>
      </c>
      <c r="AU1190"/>
      <c r="AV1190"/>
      <c r="AW1190"/>
      <c r="AX1190"/>
    </row>
    <row r="1191" spans="1:50" s="1" customFormat="1" x14ac:dyDescent="0.25">
      <c r="A1191" s="31">
        <v>42649</v>
      </c>
      <c r="B1191" s="24"/>
      <c r="C1191" s="23" t="s">
        <v>571</v>
      </c>
      <c r="D1191" s="22" t="s">
        <v>570</v>
      </c>
      <c r="E1191" s="21">
        <v>0.49</v>
      </c>
      <c r="G1191" s="20"/>
      <c r="H1191" s="19">
        <f>E1191/0.0404</f>
        <v>12.12871287128713</v>
      </c>
      <c r="I1191" s="18">
        <f>J1191/100*4</f>
        <v>1.44</v>
      </c>
      <c r="J1191" s="17">
        <v>36</v>
      </c>
      <c r="K1191" s="16">
        <f>IF(J1191&gt;1,J1191-H1191-I1191,0)</f>
        <v>22.431287128712871</v>
      </c>
      <c r="L1191" s="15">
        <v>42681</v>
      </c>
      <c r="M1191" s="14"/>
      <c r="N1191" s="29">
        <v>42903</v>
      </c>
      <c r="O1191" s="12">
        <v>42905</v>
      </c>
      <c r="P1191" s="11" t="s">
        <v>3306</v>
      </c>
      <c r="Q1191" s="10" t="s">
        <v>3308</v>
      </c>
      <c r="R1191" s="10" t="s">
        <v>3307</v>
      </c>
      <c r="S1191" s="10" t="s">
        <v>208</v>
      </c>
      <c r="T1191" s="10"/>
      <c r="U1191" s="9">
        <v>6855707505</v>
      </c>
      <c r="V1191" s="8"/>
      <c r="W1191" s="7">
        <v>860</v>
      </c>
      <c r="X1191" s="4"/>
      <c r="Y1191" s="6">
        <v>72</v>
      </c>
      <c r="Z1191" s="5">
        <f>IF(Y1191&gt;0,Y1191-J1191,".")</f>
        <v>36</v>
      </c>
      <c r="AA1191" s="4">
        <f>IF(J1191=0,H1191,0)</f>
        <v>0</v>
      </c>
      <c r="AB1191" s="4">
        <f>IF(L1191=0,H1191,0)</f>
        <v>0</v>
      </c>
      <c r="AC1191" s="4"/>
      <c r="AD1191" s="3"/>
      <c r="AE1191" s="2" t="str">
        <f ca="1">IF(AND(N1191&gt;1,(N1191+$AE$3+O1191)&lt;$B$3),$B$3-N1191+1111111,".")</f>
        <v>.</v>
      </c>
      <c r="AF1191" s="1" t="str">
        <f>IF(A1191&gt;1,"Y","N")</f>
        <v>Y</v>
      </c>
      <c r="AG1191" s="1" t="str">
        <f>IF(L1191&gt;1,"Y","N")</f>
        <v>Y</v>
      </c>
      <c r="AH1191" s="1" t="str">
        <f>IF(N1191&gt;1,"Y","N")</f>
        <v>Y</v>
      </c>
      <c r="AI1191" s="1" t="str">
        <f>IF(O1191&gt;1,"Y","N")</f>
        <v>Y</v>
      </c>
      <c r="AJ1191" s="1" t="str">
        <f>CONCATENATE(AF1191,AG1191,D1191,AH1191,AI1191)</f>
        <v>YYx535xYY</v>
      </c>
      <c r="AU1191"/>
      <c r="AV1191"/>
      <c r="AW1191"/>
      <c r="AX1191"/>
    </row>
    <row r="1192" spans="1:50" s="1" customFormat="1" x14ac:dyDescent="0.25">
      <c r="A1192" s="31">
        <v>42387</v>
      </c>
      <c r="B1192" s="24"/>
      <c r="C1192" s="23" t="s">
        <v>376</v>
      </c>
      <c r="D1192" s="22" t="s">
        <v>375</v>
      </c>
      <c r="E1192" s="21">
        <v>0.37</v>
      </c>
      <c r="G1192" s="20"/>
      <c r="H1192" s="19">
        <f>E1192/0.0405</f>
        <v>9.1358024691358022</v>
      </c>
      <c r="I1192" s="32">
        <f>J1192/100*4</f>
        <v>1.48</v>
      </c>
      <c r="J1192" s="17">
        <v>37</v>
      </c>
      <c r="K1192" s="16">
        <f>IF(J1192&gt;1,J1192-H1192-I1192,0)</f>
        <v>26.384197530864196</v>
      </c>
      <c r="L1192" s="15">
        <v>42416</v>
      </c>
      <c r="M1192" s="14"/>
      <c r="N1192" s="29">
        <v>42915</v>
      </c>
      <c r="O1192" s="12">
        <v>42915</v>
      </c>
      <c r="P1192" s="11" t="s">
        <v>3090</v>
      </c>
      <c r="Q1192" s="10" t="s">
        <v>3089</v>
      </c>
      <c r="R1192" s="10" t="s">
        <v>3088</v>
      </c>
      <c r="S1192" s="10" t="s">
        <v>3087</v>
      </c>
      <c r="T1192" s="10"/>
      <c r="U1192" s="9">
        <v>6870553369</v>
      </c>
      <c r="V1192" s="8"/>
      <c r="W1192" s="7">
        <v>903</v>
      </c>
      <c r="X1192" s="4"/>
      <c r="Y1192" s="6">
        <v>72</v>
      </c>
      <c r="Z1192" s="5">
        <f>IF(Y1192&gt;0,Y1192-J1192,".")</f>
        <v>35</v>
      </c>
      <c r="AA1192" s="4">
        <f>IF(J1192=0,H1192,0)</f>
        <v>0</v>
      </c>
      <c r="AB1192" s="4">
        <f>IF(L1192=0,H1192,0)</f>
        <v>0</v>
      </c>
      <c r="AC1192" s="4"/>
      <c r="AD1192" s="3"/>
      <c r="AE1192" s="2" t="str">
        <f ca="1">IF(AND(N1192&gt;1,(N1192+$AE$3+O1192)&lt;$B$3),$B$3-N1192+1111111,".")</f>
        <v>.</v>
      </c>
      <c r="AF1192" s="1" t="str">
        <f>IF(A1192&gt;1,"Y","N")</f>
        <v>Y</v>
      </c>
      <c r="AG1192" s="1" t="str">
        <f>IF(L1192&gt;1,"Y","N")</f>
        <v>Y</v>
      </c>
      <c r="AH1192" s="1" t="str">
        <f>IF(N1192&gt;1,"Y","N")</f>
        <v>Y</v>
      </c>
      <c r="AI1192" s="1" t="str">
        <f>IF(O1192&gt;1,"Y","N")</f>
        <v>Y</v>
      </c>
      <c r="AJ1192" s="1" t="str">
        <f>CONCATENATE(AF1192,AG1192,D1192,AH1192,AI1192)</f>
        <v>YYx536xYY</v>
      </c>
    </row>
    <row r="1193" spans="1:50" s="1" customFormat="1" x14ac:dyDescent="0.25">
      <c r="A1193" s="31">
        <v>42898</v>
      </c>
      <c r="B1193" s="24"/>
      <c r="C1193" s="23" t="s">
        <v>2979</v>
      </c>
      <c r="D1193" s="22"/>
      <c r="E1193" s="21"/>
      <c r="G1193" s="20"/>
      <c r="H1193" s="19">
        <f>E1193/0.0418425</f>
        <v>0</v>
      </c>
      <c r="I1193" s="18">
        <f>J1193/100*4</f>
        <v>2.88</v>
      </c>
      <c r="J1193" s="17">
        <v>72</v>
      </c>
      <c r="K1193" s="16">
        <f>IF(J1193&gt;1,J1193-H1193-I1193,0)</f>
        <v>69.12</v>
      </c>
      <c r="L1193" s="15">
        <v>42918</v>
      </c>
      <c r="M1193" s="14"/>
      <c r="N1193" s="29">
        <v>42921</v>
      </c>
      <c r="O1193" s="12">
        <v>42925</v>
      </c>
      <c r="P1193" s="11" t="s">
        <v>2978</v>
      </c>
      <c r="Q1193" s="10"/>
      <c r="R1193" s="10"/>
      <c r="S1193" s="10"/>
      <c r="T1193" s="10"/>
      <c r="U1193" s="9">
        <v>6876850493</v>
      </c>
      <c r="V1193" s="8"/>
      <c r="W1193" s="7">
        <v>927</v>
      </c>
      <c r="X1193" s="4"/>
      <c r="Y1193" s="6">
        <v>72</v>
      </c>
      <c r="Z1193" s="5">
        <f>IF(Y1193&gt;0,Y1193-J1193,".")</f>
        <v>0</v>
      </c>
      <c r="AA1193" s="4">
        <f>IF(J1193=0,H1193,0)</f>
        <v>0</v>
      </c>
      <c r="AB1193" s="4">
        <f>IF(L1193=0,H1193,0)</f>
        <v>0</v>
      </c>
      <c r="AC1193" s="4"/>
      <c r="AD1193" s="3"/>
      <c r="AE1193" s="2" t="str">
        <f ca="1">IF(AND(N1193&gt;1,(N1193+$AE$3+O1193)&lt;$B$3),$B$3-N1193+1111111,".")</f>
        <v>.</v>
      </c>
      <c r="AF1193" s="1" t="str">
        <f>IF(A1193&gt;1,"Y","N")</f>
        <v>Y</v>
      </c>
      <c r="AG1193" s="1" t="str">
        <f>IF(L1193&gt;1,"Y","N")</f>
        <v>Y</v>
      </c>
      <c r="AH1193" s="1" t="str">
        <f>IF(N1193&gt;1,"Y","N")</f>
        <v>Y</v>
      </c>
      <c r="AI1193" s="1" t="str">
        <f>IF(O1193&gt;1,"Y","N")</f>
        <v>Y</v>
      </c>
      <c r="AJ1193" s="1" t="str">
        <f>CONCATENATE(AF1193,AG1193,D1193,AH1193,AI1193)</f>
        <v>YYYY</v>
      </c>
    </row>
    <row r="1194" spans="1:50" s="1" customFormat="1" x14ac:dyDescent="0.25">
      <c r="A1194" s="31">
        <v>42809</v>
      </c>
      <c r="B1194" s="30" t="s">
        <v>2968</v>
      </c>
      <c r="C1194" s="23" t="s">
        <v>1522</v>
      </c>
      <c r="D1194" s="22" t="s">
        <v>1521</v>
      </c>
      <c r="E1194" s="21">
        <v>0.9</v>
      </c>
      <c r="G1194" s="20"/>
      <c r="H1194" s="19">
        <f>E1194/0.038689</f>
        <v>23.262426012561711</v>
      </c>
      <c r="I1194" s="18">
        <f>J1194/100*4</f>
        <v>2.2000000000000002</v>
      </c>
      <c r="J1194" s="17">
        <v>55</v>
      </c>
      <c r="K1194" s="16">
        <f>IF(J1194&gt;1,J1194-H1194-I1194,0)</f>
        <v>29.537573987438289</v>
      </c>
      <c r="L1194" s="15">
        <v>42834</v>
      </c>
      <c r="M1194" s="14"/>
      <c r="N1194" s="29">
        <v>42924</v>
      </c>
      <c r="O1194" s="12">
        <v>42925</v>
      </c>
      <c r="P1194" s="11" t="s">
        <v>2967</v>
      </c>
      <c r="Q1194" s="10" t="s">
        <v>2966</v>
      </c>
      <c r="R1194" s="10" t="s">
        <v>2965</v>
      </c>
      <c r="S1194" s="10" t="s">
        <v>2964</v>
      </c>
      <c r="T1194" s="10"/>
      <c r="U1194" s="9">
        <v>6879009829</v>
      </c>
      <c r="V1194" s="8"/>
      <c r="W1194" s="7">
        <v>930</v>
      </c>
      <c r="X1194" s="4"/>
      <c r="Y1194" s="6">
        <v>72</v>
      </c>
      <c r="Z1194" s="5">
        <f>IF(Y1194&gt;0,Y1194-J1194,".")</f>
        <v>17</v>
      </c>
      <c r="AA1194" s="4">
        <f>IF(J1194=0,H1194,0)</f>
        <v>0</v>
      </c>
      <c r="AB1194" s="4">
        <f>IF(L1194=0,H1194,0)</f>
        <v>0</v>
      </c>
      <c r="AC1194" s="4"/>
      <c r="AD1194" s="3"/>
      <c r="AE1194" s="2" t="str">
        <f ca="1">IF(AND(N1194&gt;1,(N1194+$AE$3+O1194)&lt;$B$3),$B$3-N1194+1111111,".")</f>
        <v>.</v>
      </c>
      <c r="AF1194" s="1" t="str">
        <f>IF(A1194&gt;1,"Y","N")</f>
        <v>Y</v>
      </c>
      <c r="AG1194" s="1" t="str">
        <f>IF(L1194&gt;1,"Y","N")</f>
        <v>Y</v>
      </c>
      <c r="AH1194" s="1" t="str">
        <f>IF(N1194&gt;1,"Y","N")</f>
        <v>Y</v>
      </c>
      <c r="AI1194" s="1" t="str">
        <f>IF(O1194&gt;1,"Y","N")</f>
        <v>Y</v>
      </c>
      <c r="AJ1194" s="1" t="str">
        <f>CONCATENATE(AF1194,AG1194,D1194,AH1194,AI1194)</f>
        <v>YYx66xYY</v>
      </c>
    </row>
    <row r="1195" spans="1:50" s="1" customFormat="1" x14ac:dyDescent="0.25">
      <c r="A1195" s="31">
        <v>42751</v>
      </c>
      <c r="B1195" s="24"/>
      <c r="C1195" s="23" t="s">
        <v>1150</v>
      </c>
      <c r="D1195" s="22" t="s">
        <v>1149</v>
      </c>
      <c r="E1195" s="21">
        <v>1.08</v>
      </c>
      <c r="G1195" s="20"/>
      <c r="H1195" s="19">
        <f>E1195/0.03821</f>
        <v>28.264852132949493</v>
      </c>
      <c r="I1195" s="18">
        <f>J1195/100*4</f>
        <v>2.88</v>
      </c>
      <c r="J1195" s="17">
        <v>72</v>
      </c>
      <c r="K1195" s="16">
        <f>IF(J1195&gt;1,J1195-H1195-I1195,0)</f>
        <v>40.855147867050505</v>
      </c>
      <c r="L1195" s="15">
        <v>42774</v>
      </c>
      <c r="M1195" s="14"/>
      <c r="N1195" s="29">
        <v>42944</v>
      </c>
      <c r="O1195" s="12">
        <v>42954</v>
      </c>
      <c r="P1195" s="11" t="s">
        <v>2636</v>
      </c>
      <c r="Q1195" s="10"/>
      <c r="R1195" s="10"/>
      <c r="S1195" s="10"/>
      <c r="T1195" s="10"/>
      <c r="U1195" s="9"/>
      <c r="V1195" s="8"/>
      <c r="W1195" s="7">
        <v>1015</v>
      </c>
      <c r="X1195" s="4"/>
      <c r="Y1195" s="6">
        <v>72</v>
      </c>
      <c r="Z1195" s="5">
        <f>IF(Y1195&gt;0,Y1195-J1195,".")</f>
        <v>0</v>
      </c>
      <c r="AA1195" s="4">
        <f>IF(J1195=0,H1195,0)</f>
        <v>0</v>
      </c>
      <c r="AB1195" s="4">
        <f>IF(L1195=0,H1195,0)</f>
        <v>0</v>
      </c>
      <c r="AC1195" s="4"/>
      <c r="AD1195" s="3"/>
      <c r="AE1195" s="2" t="str">
        <f ca="1">IF(AND(N1195&gt;1,(N1195+$AE$3+O1195)&lt;$B$3),$B$3-N1195+1111111,".")</f>
        <v>.</v>
      </c>
      <c r="AF1195" s="1" t="str">
        <f>IF(A1195&gt;1,"Y","N")</f>
        <v>Y</v>
      </c>
      <c r="AG1195" s="1" t="str">
        <f>IF(L1195&gt;1,"Y","N")</f>
        <v>Y</v>
      </c>
      <c r="AH1195" s="1" t="str">
        <f>IF(N1195&gt;1,"Y","N")</f>
        <v>Y</v>
      </c>
      <c r="AI1195" s="1" t="str">
        <f>IF(O1195&gt;1,"Y","N")</f>
        <v>Y</v>
      </c>
      <c r="AJ1195" s="1" t="str">
        <f>CONCATENATE(AF1195,AG1195,D1195,AH1195,AI1195)</f>
        <v>YYx75xYY</v>
      </c>
    </row>
    <row r="1196" spans="1:50" s="1" customFormat="1" x14ac:dyDescent="0.25">
      <c r="A1196" s="31">
        <v>42949</v>
      </c>
      <c r="B1196" s="24"/>
      <c r="C1196" s="23" t="s">
        <v>590</v>
      </c>
      <c r="D1196" s="22" t="s">
        <v>589</v>
      </c>
      <c r="E1196" s="21">
        <v>0.8</v>
      </c>
      <c r="G1196" s="20"/>
      <c r="H1196" s="19">
        <f>E1196/0.0444</f>
        <v>18.018018018018019</v>
      </c>
      <c r="I1196" s="18">
        <f>J1196/100*4</f>
        <v>2.88</v>
      </c>
      <c r="J1196" s="17">
        <v>72</v>
      </c>
      <c r="K1196" s="16">
        <f>IF(J1196&gt;1,J1196-H1196-I1196,0)</f>
        <v>51.101981981981979</v>
      </c>
      <c r="L1196" s="15">
        <v>42963</v>
      </c>
      <c r="M1196" s="14"/>
      <c r="N1196" s="29">
        <v>42989</v>
      </c>
      <c r="O1196" s="12">
        <v>42989</v>
      </c>
      <c r="P1196" s="11" t="s">
        <v>2074</v>
      </c>
      <c r="Q1196" s="10"/>
      <c r="R1196" s="10"/>
      <c r="S1196" s="10"/>
      <c r="T1196" s="10"/>
      <c r="U1196" s="9"/>
      <c r="V1196" s="8"/>
      <c r="W1196" s="7">
        <v>1125</v>
      </c>
      <c r="X1196" s="4"/>
      <c r="Y1196" s="6">
        <v>72</v>
      </c>
      <c r="Z1196" s="5">
        <f>IF(Y1196&gt;0,Y1196-J1196,".")</f>
        <v>0</v>
      </c>
      <c r="AA1196" s="4">
        <f>IF(J1196=0,H1196,0)</f>
        <v>0</v>
      </c>
      <c r="AB1196" s="4">
        <f>IF(L1196=0,H1196,0)</f>
        <v>0</v>
      </c>
      <c r="AC1196" s="4"/>
      <c r="AD1196" s="3"/>
      <c r="AE1196" s="2" t="str">
        <f ca="1">IF(AND(N1196&gt;1,(N1196+$AE$3+O1196)&lt;$B$3),$B$3-N1196+1111111,".")</f>
        <v>.</v>
      </c>
      <c r="AF1196" s="1" t="str">
        <f>IF(A1196&gt;1,"Y","N")</f>
        <v>Y</v>
      </c>
      <c r="AG1196" s="1" t="str">
        <f>IF(L1196&gt;1,"Y","N")</f>
        <v>Y</v>
      </c>
      <c r="AH1196" s="1" t="str">
        <f>IF(N1196&gt;1,"Y","N")</f>
        <v>Y</v>
      </c>
      <c r="AI1196" s="1" t="str">
        <f>IF(O1196&gt;1,"Y","N")</f>
        <v>Y</v>
      </c>
      <c r="AJ1196" s="1" t="str">
        <f>CONCATENATE(AF1196,AG1196,D1196,AH1196,AI1196)</f>
        <v>YYx350xYY</v>
      </c>
    </row>
    <row r="1197" spans="1:50" s="1" customFormat="1" x14ac:dyDescent="0.25">
      <c r="A1197" s="31">
        <v>42929</v>
      </c>
      <c r="B1197" s="24"/>
      <c r="C1197" s="23" t="s">
        <v>1522</v>
      </c>
      <c r="D1197" s="22" t="s">
        <v>1521</v>
      </c>
      <c r="E1197" s="21">
        <v>0.9</v>
      </c>
      <c r="G1197" s="20"/>
      <c r="H1197" s="19">
        <f>E1197/0.04272</f>
        <v>21.067415730337078</v>
      </c>
      <c r="I1197" s="18">
        <f>J1197/100*4</f>
        <v>2.2000000000000002</v>
      </c>
      <c r="J1197" s="17">
        <v>55</v>
      </c>
      <c r="K1197" s="16">
        <f>IF(J1197&gt;1,J1197-H1197-I1197,0)</f>
        <v>31.732584269662926</v>
      </c>
      <c r="L1197" s="15">
        <v>42950</v>
      </c>
      <c r="M1197" s="14"/>
      <c r="N1197" s="29">
        <v>43021</v>
      </c>
      <c r="O1197" s="12">
        <v>43023</v>
      </c>
      <c r="P1197" s="11" t="s">
        <v>1520</v>
      </c>
      <c r="Q1197" s="10" t="s">
        <v>1519</v>
      </c>
      <c r="R1197" s="10" t="s">
        <v>1518</v>
      </c>
      <c r="S1197" s="10" t="s">
        <v>634</v>
      </c>
      <c r="T1197" s="10" t="s">
        <v>1517</v>
      </c>
      <c r="U1197" s="9">
        <v>6912067910</v>
      </c>
      <c r="V1197" s="8"/>
      <c r="W1197" s="7">
        <v>1236</v>
      </c>
      <c r="X1197" s="4"/>
      <c r="Y1197" s="6">
        <v>72</v>
      </c>
      <c r="Z1197" s="5">
        <f>IF(Y1197&gt;0,Y1197-J1197,".")</f>
        <v>17</v>
      </c>
      <c r="AA1197" s="4">
        <f>IF(J1197=0,H1197,0)</f>
        <v>0</v>
      </c>
      <c r="AB1197" s="4">
        <f>IF(L1197=0,H1197,0)</f>
        <v>0</v>
      </c>
      <c r="AC1197" s="4"/>
      <c r="AD1197" s="3"/>
      <c r="AE1197" s="2" t="str">
        <f ca="1">IF(AND(N1197&gt;1,(N1197+$AE$3+O1197)&lt;$B$3),$B$3-N1197+1111111,".")</f>
        <v>.</v>
      </c>
      <c r="AF1197" s="1" t="str">
        <f>IF(A1197&gt;1,"Y","N")</f>
        <v>Y</v>
      </c>
      <c r="AG1197" s="1" t="str">
        <f>IF(L1197&gt;1,"Y","N")</f>
        <v>Y</v>
      </c>
      <c r="AH1197" s="1" t="str">
        <f>IF(N1197&gt;1,"Y","N")</f>
        <v>Y</v>
      </c>
      <c r="AI1197" s="1" t="str">
        <f>IF(O1197&gt;1,"Y","N")</f>
        <v>Y</v>
      </c>
      <c r="AJ1197" s="1" t="str">
        <f>CONCATENATE(AF1197,AG1197,D1197,AH1197,AI1197)</f>
        <v>YYx66xYY</v>
      </c>
    </row>
    <row r="1198" spans="1:50" s="1" customFormat="1" x14ac:dyDescent="0.25">
      <c r="A1198" s="31">
        <v>42946</v>
      </c>
      <c r="B1198" s="24"/>
      <c r="C1198" s="23" t="s">
        <v>197</v>
      </c>
      <c r="D1198" s="22" t="s">
        <v>196</v>
      </c>
      <c r="E1198" s="21">
        <v>0.377</v>
      </c>
      <c r="G1198" s="20"/>
      <c r="H1198" s="19">
        <f>E1198/0.04272</f>
        <v>8.8249063670411978</v>
      </c>
      <c r="I1198" s="18">
        <f>J1198/100*4</f>
        <v>1.44</v>
      </c>
      <c r="J1198" s="17">
        <v>36</v>
      </c>
      <c r="K1198" s="16">
        <f>IF(J1198&gt;1,J1198-H1198-I1198,0)</f>
        <v>25.735093632958801</v>
      </c>
      <c r="L1198" s="15">
        <v>42965</v>
      </c>
      <c r="M1198" s="14"/>
      <c r="N1198" s="29">
        <v>43038</v>
      </c>
      <c r="O1198" s="12">
        <v>43038</v>
      </c>
      <c r="P1198" s="11" t="s">
        <v>1314</v>
      </c>
      <c r="Q1198" s="10" t="s">
        <v>1318</v>
      </c>
      <c r="R1198" s="10" t="s">
        <v>1317</v>
      </c>
      <c r="S1198" s="10" t="s">
        <v>1316</v>
      </c>
      <c r="T1198" s="10" t="s">
        <v>1315</v>
      </c>
      <c r="U1198" s="9">
        <v>6916050209</v>
      </c>
      <c r="V1198" s="8"/>
      <c r="W1198" s="7">
        <v>1278</v>
      </c>
      <c r="X1198" s="4"/>
      <c r="Y1198" s="6">
        <v>72</v>
      </c>
      <c r="Z1198" s="5">
        <f>IF(Y1198&gt;0,Y1198-J1198,".")</f>
        <v>36</v>
      </c>
      <c r="AA1198" s="4">
        <f>IF(J1198=0,H1198,0)</f>
        <v>0</v>
      </c>
      <c r="AB1198" s="4">
        <f>IF(L1198=0,H1198,0)</f>
        <v>0</v>
      </c>
      <c r="AC1198" s="4"/>
      <c r="AD1198" s="3"/>
      <c r="AE1198" s="2" t="str">
        <f ca="1">IF(AND(N1198&gt;1,(N1198+$AE$3+O1198)&lt;$B$3),$B$3-N1198+1111111,".")</f>
        <v>.</v>
      </c>
      <c r="AF1198" s="1" t="str">
        <f>IF(A1198&gt;1,"Y","N")</f>
        <v>Y</v>
      </c>
      <c r="AG1198" s="1" t="str">
        <f>IF(L1198&gt;1,"Y","N")</f>
        <v>Y</v>
      </c>
      <c r="AH1198" s="1" t="str">
        <f>IF(N1198&gt;1,"Y","N")</f>
        <v>Y</v>
      </c>
      <c r="AI1198" s="1" t="str">
        <f>IF(O1198&gt;1,"Y","N")</f>
        <v>Y</v>
      </c>
      <c r="AJ1198" s="1" t="str">
        <f>CONCATENATE(AF1198,AG1198,D1198,AH1198,AI1198)</f>
        <v>YYx123xYY</v>
      </c>
    </row>
    <row r="1199" spans="1:50" s="1" customFormat="1" x14ac:dyDescent="0.25">
      <c r="A1199" s="31">
        <v>42814</v>
      </c>
      <c r="B1199" s="30" t="s">
        <v>826</v>
      </c>
      <c r="C1199" s="23" t="s">
        <v>773</v>
      </c>
      <c r="D1199" s="22" t="s">
        <v>772</v>
      </c>
      <c r="E1199" s="21">
        <v>1.05</v>
      </c>
      <c r="G1199" s="20"/>
      <c r="H1199" s="19">
        <f>E1199/0.038689</f>
        <v>27.13949701465533</v>
      </c>
      <c r="I1199" s="18">
        <f>J1199/100*4</f>
        <v>2.88</v>
      </c>
      <c r="J1199" s="17">
        <v>72</v>
      </c>
      <c r="K1199" s="16">
        <f>IF(J1199&gt;1,J1199-H1199-I1199,0)</f>
        <v>41.980502985344664</v>
      </c>
      <c r="L1199" s="15">
        <v>42856</v>
      </c>
      <c r="M1199" s="14"/>
      <c r="N1199" s="29">
        <v>43064</v>
      </c>
      <c r="O1199" s="12">
        <v>43066</v>
      </c>
      <c r="P1199" s="11" t="s">
        <v>825</v>
      </c>
      <c r="Q1199" s="10"/>
      <c r="R1199" s="10"/>
      <c r="S1199" s="10"/>
      <c r="T1199" s="10"/>
      <c r="U1199" s="9">
        <v>6915955629</v>
      </c>
      <c r="V1199" s="8"/>
      <c r="W1199" s="7">
        <v>1378</v>
      </c>
      <c r="X1199" s="4"/>
      <c r="Y1199" s="6">
        <v>72</v>
      </c>
      <c r="Z1199" s="5">
        <f>IF(Y1199&gt;0,Y1199-J1199,".")</f>
        <v>0</v>
      </c>
      <c r="AA1199" s="4">
        <f>IF(J1199=0,H1199,0)</f>
        <v>0</v>
      </c>
      <c r="AB1199" s="4">
        <f>IF(L1199=0,H1199,0)</f>
        <v>0</v>
      </c>
      <c r="AC1199" s="4"/>
      <c r="AD1199" s="3"/>
      <c r="AE1199" s="2" t="str">
        <f ca="1">IF(AND(N1199&gt;1,(N1199+$AE$3+O1199)&lt;$B$3),$B$3-N1199+1111111,".")</f>
        <v>.</v>
      </c>
      <c r="AF1199" s="1" t="str">
        <f>IF(A1199&gt;1,"Y","N")</f>
        <v>Y</v>
      </c>
      <c r="AG1199" s="1" t="str">
        <f>IF(L1199&gt;1,"Y","N")</f>
        <v>Y</v>
      </c>
      <c r="AH1199" s="1" t="str">
        <f>IF(N1199&gt;1,"Y","N")</f>
        <v>Y</v>
      </c>
      <c r="AI1199" s="1" t="str">
        <f>IF(O1199&gt;1,"Y","N")</f>
        <v>Y</v>
      </c>
      <c r="AJ1199" s="1" t="str">
        <f>CONCATENATE(AF1199,AG1199,D1199,AH1199,AI1199)</f>
        <v>YYx464xYY</v>
      </c>
    </row>
    <row r="1200" spans="1:50" s="1" customFormat="1" x14ac:dyDescent="0.25">
      <c r="A1200" s="31">
        <v>42993</v>
      </c>
      <c r="B1200" s="24"/>
      <c r="C1200" s="23" t="s">
        <v>590</v>
      </c>
      <c r="D1200" s="22" t="s">
        <v>589</v>
      </c>
      <c r="E1200" s="21">
        <v>0.99</v>
      </c>
      <c r="G1200" s="20"/>
      <c r="H1200" s="19">
        <f>E1200/0.04452</f>
        <v>22.237196765498652</v>
      </c>
      <c r="I1200" s="18">
        <f>J1200/100*4</f>
        <v>2.88</v>
      </c>
      <c r="J1200" s="17">
        <v>72</v>
      </c>
      <c r="K1200" s="16">
        <f>IF(J1200&gt;1,J1200-H1200-I1200,0)</f>
        <v>46.882803234501345</v>
      </c>
      <c r="L1200" s="15">
        <v>43029</v>
      </c>
      <c r="M1200" s="14"/>
      <c r="N1200" s="29">
        <v>43073</v>
      </c>
      <c r="O1200" s="12">
        <v>43073</v>
      </c>
      <c r="P1200" s="11" t="s">
        <v>588</v>
      </c>
      <c r="Q1200" s="10"/>
      <c r="R1200" s="10"/>
      <c r="S1200" s="10"/>
      <c r="T1200" s="10"/>
      <c r="U1200" s="9">
        <v>6916055425</v>
      </c>
      <c r="V1200" s="8"/>
      <c r="W1200" s="7">
        <v>1414</v>
      </c>
      <c r="X1200" s="4"/>
      <c r="Y1200" s="6">
        <v>72</v>
      </c>
      <c r="Z1200" s="5">
        <f>IF(Y1200&gt;0,Y1200-J1200,".")</f>
        <v>0</v>
      </c>
      <c r="AA1200" s="4">
        <f>IF(J1200=0,H1200,0)</f>
        <v>0</v>
      </c>
      <c r="AB1200" s="4">
        <f>IF(L1200=0,H1200,0)</f>
        <v>0</v>
      </c>
      <c r="AC1200" s="4"/>
      <c r="AD1200" s="3"/>
      <c r="AE1200" s="2" t="str">
        <f ca="1">IF(AND(N1200&gt;1,(N1200+$AE$3+O1200)&lt;$B$3),$B$3-N1200+1111111,".")</f>
        <v>.</v>
      </c>
      <c r="AF1200" s="1" t="str">
        <f>IF(A1200&gt;1,"Y","N")</f>
        <v>Y</v>
      </c>
      <c r="AG1200" s="1" t="str">
        <f>IF(L1200&gt;1,"Y","N")</f>
        <v>Y</v>
      </c>
      <c r="AH1200" s="1" t="str">
        <f>IF(N1200&gt;1,"Y","N")</f>
        <v>Y</v>
      </c>
      <c r="AI1200" s="1" t="str">
        <f>IF(O1200&gt;1,"Y","N")</f>
        <v>Y</v>
      </c>
      <c r="AJ1200" s="1" t="str">
        <f>CONCATENATE(AF1200,AG1200,D1200,AH1200,AI1200)</f>
        <v>YYx350xYY</v>
      </c>
    </row>
    <row r="1201" spans="1:36" s="1" customFormat="1" x14ac:dyDescent="0.25">
      <c r="A1201" s="31">
        <v>42769</v>
      </c>
      <c r="B1201" s="24"/>
      <c r="C1201" s="23" t="s">
        <v>2936</v>
      </c>
      <c r="D1201" s="22" t="s">
        <v>2935</v>
      </c>
      <c r="E1201" s="21">
        <v>1.07</v>
      </c>
      <c r="G1201" s="20"/>
      <c r="H1201" s="19">
        <f>E1201/0.03878</f>
        <v>27.591542031975244</v>
      </c>
      <c r="I1201" s="18">
        <f>J1201/100*4</f>
        <v>2.2000000000000002</v>
      </c>
      <c r="J1201" s="17">
        <v>55</v>
      </c>
      <c r="K1201" s="16">
        <f>IF(J1201&gt;1,J1201-H1201-I1201,0)</f>
        <v>25.208457968024756</v>
      </c>
      <c r="L1201" s="15">
        <v>42792</v>
      </c>
      <c r="M1201" s="14"/>
      <c r="N1201" s="29">
        <v>42846</v>
      </c>
      <c r="O1201" s="12">
        <v>42851</v>
      </c>
      <c r="P1201" s="11" t="s">
        <v>4417</v>
      </c>
      <c r="Q1201" s="10" t="s">
        <v>4416</v>
      </c>
      <c r="R1201" s="10" t="s">
        <v>4415</v>
      </c>
      <c r="S1201" s="10" t="s">
        <v>4414</v>
      </c>
      <c r="T1201" s="10"/>
      <c r="U1201" s="9">
        <v>6788598243</v>
      </c>
      <c r="V1201" s="8"/>
      <c r="W1201" s="7">
        <v>654</v>
      </c>
      <c r="X1201" s="4"/>
      <c r="Y1201" s="6">
        <v>73</v>
      </c>
      <c r="Z1201" s="5">
        <f>IF(Y1201&gt;0,Y1201-J1201,".")</f>
        <v>18</v>
      </c>
      <c r="AA1201" s="4">
        <f>IF(J1201=0,H1201,0)</f>
        <v>0</v>
      </c>
      <c r="AB1201" s="4">
        <f>IF(L1201=0,H1201,0)</f>
        <v>0</v>
      </c>
      <c r="AC1201" s="4"/>
      <c r="AD1201" s="3"/>
      <c r="AE1201" s="2" t="str">
        <f ca="1">IF(AND(N1201&gt;1,(N1201+$AE$3+O1201)&lt;$B$3),$B$3-N1201+1111111,".")</f>
        <v>.</v>
      </c>
      <c r="AF1201" s="1" t="str">
        <f>IF(A1201&gt;1,"Y","N")</f>
        <v>Y</v>
      </c>
      <c r="AG1201" s="1" t="str">
        <f>IF(L1201&gt;1,"Y","N")</f>
        <v>Y</v>
      </c>
      <c r="AH1201" s="1" t="str">
        <f>IF(N1201&gt;1,"Y","N")</f>
        <v>Y</v>
      </c>
      <c r="AI1201" s="1" t="str">
        <f>IF(O1201&gt;1,"Y","N")</f>
        <v>Y</v>
      </c>
      <c r="AJ1201" s="1" t="str">
        <f>CONCATENATE(AF1201,AG1201,D1201,AH1201,AI1201)</f>
        <v>YYx369xYY</v>
      </c>
    </row>
    <row r="1202" spans="1:36" s="1" customFormat="1" x14ac:dyDescent="0.25">
      <c r="A1202" s="31">
        <v>42769</v>
      </c>
      <c r="B1202" s="24"/>
      <c r="C1202" s="23" t="s">
        <v>1439</v>
      </c>
      <c r="D1202" s="22" t="s">
        <v>1438</v>
      </c>
      <c r="E1202" s="21">
        <v>0.42</v>
      </c>
      <c r="G1202" s="20"/>
      <c r="H1202" s="19">
        <f>E1202/0.03878</f>
        <v>10.830324909747292</v>
      </c>
      <c r="I1202" s="18">
        <f>J1202/100*4</f>
        <v>1.52</v>
      </c>
      <c r="J1202" s="17">
        <v>38</v>
      </c>
      <c r="K1202" s="16">
        <f>IF(J1202&gt;1,J1202-H1202-I1202,0)</f>
        <v>25.64967509025271</v>
      </c>
      <c r="L1202" s="15">
        <v>42790</v>
      </c>
      <c r="M1202" s="14"/>
      <c r="N1202" s="29">
        <v>42865</v>
      </c>
      <c r="O1202" s="12">
        <v>42865</v>
      </c>
      <c r="P1202" s="11" t="s">
        <v>4007</v>
      </c>
      <c r="Q1202" s="10" t="s">
        <v>4006</v>
      </c>
      <c r="R1202" s="10" t="s">
        <v>4005</v>
      </c>
      <c r="S1202" s="10" t="s">
        <v>671</v>
      </c>
      <c r="T1202" s="10"/>
      <c r="U1202" s="9" t="s">
        <v>4004</v>
      </c>
      <c r="V1202" s="8"/>
      <c r="W1202" s="7">
        <v>710</v>
      </c>
      <c r="X1202" s="4"/>
      <c r="Y1202" s="6">
        <v>73</v>
      </c>
      <c r="Z1202" s="5">
        <f>IF(Y1202&gt;0,Y1202-J1202,".")</f>
        <v>35</v>
      </c>
      <c r="AA1202" s="4">
        <f>IF(J1202=0,H1202,0)</f>
        <v>0</v>
      </c>
      <c r="AB1202" s="4">
        <f>IF(L1202=0,H1202,0)</f>
        <v>0</v>
      </c>
      <c r="AC1202" s="4"/>
      <c r="AD1202" s="3"/>
      <c r="AE1202" s="2" t="str">
        <f ca="1">IF(AND(N1202&gt;1,(N1202+$AE$3+O1202)&lt;$B$3),$B$3-N1202+1111111,".")</f>
        <v>.</v>
      </c>
      <c r="AF1202" s="1" t="str">
        <f>IF(A1202&gt;1,"Y","N")</f>
        <v>Y</v>
      </c>
      <c r="AG1202" s="1" t="str">
        <f>IF(L1202&gt;1,"Y","N")</f>
        <v>Y</v>
      </c>
      <c r="AH1202" s="1" t="str">
        <f>IF(N1202&gt;1,"Y","N")</f>
        <v>Y</v>
      </c>
      <c r="AI1202" s="1" t="str">
        <f>IF(O1202&gt;1,"Y","N")</f>
        <v>Y</v>
      </c>
      <c r="AJ1202" s="1" t="str">
        <f>CONCATENATE(AF1202,AG1202,D1202,AH1202,AI1202)</f>
        <v>YYx124xYY</v>
      </c>
    </row>
    <row r="1203" spans="1:36" s="1" customFormat="1" x14ac:dyDescent="0.25">
      <c r="A1203" s="31">
        <v>42809</v>
      </c>
      <c r="B1203" s="24"/>
      <c r="C1203" s="23" t="s">
        <v>279</v>
      </c>
      <c r="D1203" s="22" t="s">
        <v>196</v>
      </c>
      <c r="E1203" s="21">
        <v>0.67</v>
      </c>
      <c r="G1203" s="20"/>
      <c r="H1203" s="19">
        <f>E1203/0.038689</f>
        <v>17.317583809351497</v>
      </c>
      <c r="I1203" s="18">
        <f>J1203/100*4</f>
        <v>1.52</v>
      </c>
      <c r="J1203" s="17">
        <v>38</v>
      </c>
      <c r="K1203" s="16">
        <f>IF(J1203&gt;1,J1203-H1203-I1203,0)</f>
        <v>19.162416190648504</v>
      </c>
      <c r="L1203" s="15">
        <v>42834</v>
      </c>
      <c r="M1203" s="14"/>
      <c r="N1203" s="29">
        <v>42929</v>
      </c>
      <c r="O1203" s="12">
        <v>42929</v>
      </c>
      <c r="P1203" s="11" t="s">
        <v>1945</v>
      </c>
      <c r="Q1203" s="10" t="s">
        <v>2879</v>
      </c>
      <c r="R1203" s="10" t="s">
        <v>2878</v>
      </c>
      <c r="S1203" s="10" t="s">
        <v>2877</v>
      </c>
      <c r="T1203" s="10"/>
      <c r="U1203" s="9">
        <v>6888797278</v>
      </c>
      <c r="V1203" s="8"/>
      <c r="W1203" s="7">
        <v>949</v>
      </c>
      <c r="X1203" s="4"/>
      <c r="Y1203" s="6">
        <v>73</v>
      </c>
      <c r="Z1203" s="5">
        <f>IF(Y1203&gt;0,Y1203-J1203,".")</f>
        <v>35</v>
      </c>
      <c r="AA1203" s="4">
        <f>IF(J1203=0,H1203,0)</f>
        <v>0</v>
      </c>
      <c r="AB1203" s="4">
        <f>IF(L1203=0,H1203,0)</f>
        <v>0</v>
      </c>
      <c r="AC1203" s="4"/>
      <c r="AD1203" s="3"/>
      <c r="AE1203" s="2" t="str">
        <f ca="1">IF(AND(N1203&gt;1,(N1203+$AE$3+O1203)&lt;$B$3),$B$3-N1203+1111111,".")</f>
        <v>.</v>
      </c>
      <c r="AF1203" s="1" t="str">
        <f>IF(A1203&gt;1,"Y","N")</f>
        <v>Y</v>
      </c>
      <c r="AG1203" s="1" t="str">
        <f>IF(L1203&gt;1,"Y","N")</f>
        <v>Y</v>
      </c>
      <c r="AH1203" s="1" t="str">
        <f>IF(N1203&gt;1,"Y","N")</f>
        <v>Y</v>
      </c>
      <c r="AI1203" s="1" t="str">
        <f>IF(O1203&gt;1,"Y","N")</f>
        <v>Y</v>
      </c>
      <c r="AJ1203" s="1" t="str">
        <f>CONCATENATE(AF1203,AG1203,D1203,AH1203,AI1203)</f>
        <v>YYx123xYY</v>
      </c>
    </row>
    <row r="1204" spans="1:36" s="1" customFormat="1" x14ac:dyDescent="0.25">
      <c r="A1204" s="31">
        <v>42793</v>
      </c>
      <c r="B1204" s="24"/>
      <c r="C1204" s="23" t="s">
        <v>2333</v>
      </c>
      <c r="D1204" s="22" t="s">
        <v>2004</v>
      </c>
      <c r="E1204" s="21">
        <v>0.378</v>
      </c>
      <c r="G1204" s="20"/>
      <c r="H1204" s="19">
        <f>E1204/0.038689</f>
        <v>9.770218925275918</v>
      </c>
      <c r="I1204" s="18">
        <f>J1204/100*4</f>
        <v>1.4</v>
      </c>
      <c r="J1204" s="17">
        <v>35</v>
      </c>
      <c r="K1204" s="16">
        <f>IF(J1204&gt;1,J1204-H1204-I1204,0)</f>
        <v>23.829781074724082</v>
      </c>
      <c r="L1204" s="15">
        <v>42812</v>
      </c>
      <c r="M1204" s="14"/>
      <c r="N1204" s="29">
        <v>42970</v>
      </c>
      <c r="O1204" s="12">
        <v>42972</v>
      </c>
      <c r="P1204" s="11" t="s">
        <v>2332</v>
      </c>
      <c r="Q1204" s="10" t="s">
        <v>2336</v>
      </c>
      <c r="R1204" s="10" t="s">
        <v>2335</v>
      </c>
      <c r="S1204" s="10" t="s">
        <v>2334</v>
      </c>
      <c r="T1204" s="10"/>
      <c r="U1204" s="9">
        <v>6909432624</v>
      </c>
      <c r="V1204" s="8"/>
      <c r="W1204" s="7">
        <v>1069</v>
      </c>
      <c r="X1204" s="4"/>
      <c r="Y1204" s="6">
        <v>73</v>
      </c>
      <c r="Z1204" s="5">
        <f>IF(Y1204&gt;0,Y1204-J1204,".")</f>
        <v>38</v>
      </c>
      <c r="AA1204" s="4">
        <f>IF(J1204=0,H1204,0)</f>
        <v>0</v>
      </c>
      <c r="AB1204" s="4">
        <f>IF(L1204=0,H1204,0)</f>
        <v>0</v>
      </c>
      <c r="AC1204" s="4"/>
      <c r="AD1204" s="3"/>
      <c r="AE1204" s="2" t="str">
        <f ca="1">IF(AND(N1204&gt;1,(N1204+$AE$3+O1204)&lt;$B$3),$B$3-N1204+1111111,".")</f>
        <v>.</v>
      </c>
      <c r="AF1204" s="1" t="str">
        <f>IF(A1204&gt;1,"Y","N")</f>
        <v>Y</v>
      </c>
      <c r="AG1204" s="1" t="str">
        <f>IF(L1204&gt;1,"Y","N")</f>
        <v>Y</v>
      </c>
      <c r="AH1204" s="1" t="str">
        <f>IF(N1204&gt;1,"Y","N")</f>
        <v>Y</v>
      </c>
      <c r="AI1204" s="1" t="str">
        <f>IF(O1204&gt;1,"Y","N")</f>
        <v>Y</v>
      </c>
      <c r="AJ1204" s="1" t="str">
        <f>CONCATENATE(AF1204,AG1204,D1204,AH1204,AI1204)</f>
        <v>YYx254xYY</v>
      </c>
    </row>
    <row r="1205" spans="1:36" s="1" customFormat="1" x14ac:dyDescent="0.25">
      <c r="A1205" s="31">
        <v>42751</v>
      </c>
      <c r="B1205" s="24"/>
      <c r="C1205" s="23" t="s">
        <v>247</v>
      </c>
      <c r="D1205" s="22" t="s">
        <v>246</v>
      </c>
      <c r="E1205" s="21">
        <v>0.7</v>
      </c>
      <c r="G1205" s="20"/>
      <c r="H1205" s="19">
        <f>E1205/0.03821</f>
        <v>18.319811567652444</v>
      </c>
      <c r="I1205" s="18">
        <f>J1205/100*4</f>
        <v>1.32</v>
      </c>
      <c r="J1205" s="17">
        <v>33</v>
      </c>
      <c r="K1205" s="16">
        <f>IF(J1205&gt;1,J1205-H1205-I1205,0)</f>
        <v>13.360188432347556</v>
      </c>
      <c r="L1205" s="15">
        <v>42777</v>
      </c>
      <c r="M1205" s="14"/>
      <c r="N1205" s="29">
        <v>42996</v>
      </c>
      <c r="O1205" s="12">
        <v>42997</v>
      </c>
      <c r="P1205" s="11" t="s">
        <v>1933</v>
      </c>
      <c r="Q1205" s="10" t="s">
        <v>1936</v>
      </c>
      <c r="R1205" s="10" t="s">
        <v>1935</v>
      </c>
      <c r="S1205" s="10" t="s">
        <v>1934</v>
      </c>
      <c r="T1205" s="10"/>
      <c r="U1205" s="9">
        <v>6910577541</v>
      </c>
      <c r="V1205" s="8"/>
      <c r="W1205" s="7">
        <v>1156</v>
      </c>
      <c r="X1205" s="4"/>
      <c r="Y1205" s="6">
        <v>73</v>
      </c>
      <c r="Z1205" s="5">
        <f>IF(Y1205&gt;0,Y1205-J1205,".")</f>
        <v>40</v>
      </c>
      <c r="AA1205" s="4">
        <f>IF(J1205=0,H1205,0)</f>
        <v>0</v>
      </c>
      <c r="AB1205" s="4">
        <f>IF(L1205=0,H1205,0)</f>
        <v>0</v>
      </c>
      <c r="AC1205" s="4"/>
      <c r="AD1205" s="3"/>
      <c r="AE1205" s="2" t="str">
        <f ca="1">IF(AND(N1205&gt;1,(N1205+$AE$3+O1205)&lt;$B$3),$B$3-N1205+1111111,".")</f>
        <v>.</v>
      </c>
      <c r="AF1205" s="1" t="str">
        <f>IF(A1205&gt;1,"Y","N")</f>
        <v>Y</v>
      </c>
      <c r="AG1205" s="1" t="str">
        <f>IF(L1205&gt;1,"Y","N")</f>
        <v>Y</v>
      </c>
      <c r="AH1205" s="1" t="str">
        <f>IF(N1205&gt;1,"Y","N")</f>
        <v>Y</v>
      </c>
      <c r="AI1205" s="1" t="str">
        <f>IF(O1205&gt;1,"Y","N")</f>
        <v>Y</v>
      </c>
      <c r="AJ1205" s="1" t="str">
        <f>CONCATENATE(AF1205,AG1205,D1205,AH1205,AI1205)</f>
        <v>YYx530xYY</v>
      </c>
    </row>
    <row r="1206" spans="1:36" s="1" customFormat="1" x14ac:dyDescent="0.25">
      <c r="A1206" s="31">
        <v>42765</v>
      </c>
      <c r="B1206" s="24"/>
      <c r="C1206" s="23" t="s">
        <v>335</v>
      </c>
      <c r="D1206" s="22" t="s">
        <v>334</v>
      </c>
      <c r="E1206" s="21">
        <v>0.14000000000000001</v>
      </c>
      <c r="G1206" s="20"/>
      <c r="H1206" s="19">
        <f>E1206/0.03878</f>
        <v>3.6101083032490977</v>
      </c>
      <c r="I1206" s="18">
        <f>J1206/100*4</f>
        <v>1.32</v>
      </c>
      <c r="J1206" s="17">
        <v>33</v>
      </c>
      <c r="K1206" s="16">
        <f>IF(J1206&gt;1,J1206-H1206-I1206,0)</f>
        <v>28.069891696750901</v>
      </c>
      <c r="L1206" s="15">
        <v>42797</v>
      </c>
      <c r="M1206" s="14"/>
      <c r="N1206" s="29">
        <v>43003</v>
      </c>
      <c r="O1206" s="12">
        <v>43004</v>
      </c>
      <c r="P1206" s="11" t="s">
        <v>1810</v>
      </c>
      <c r="Q1206" s="10" t="s">
        <v>1825</v>
      </c>
      <c r="R1206" s="10" t="s">
        <v>1824</v>
      </c>
      <c r="S1206" s="10" t="s">
        <v>1823</v>
      </c>
      <c r="T1206" s="10" t="s">
        <v>1822</v>
      </c>
      <c r="U1206" s="9">
        <v>6912475921</v>
      </c>
      <c r="V1206" s="8"/>
      <c r="W1206" s="7">
        <v>1175</v>
      </c>
      <c r="X1206" s="4"/>
      <c r="Y1206" s="6">
        <v>73</v>
      </c>
      <c r="Z1206" s="5">
        <f>IF(Y1206&gt;0,Y1206-J1206,".")</f>
        <v>40</v>
      </c>
      <c r="AA1206" s="4">
        <f>IF(J1206=0,H1206,0)</f>
        <v>0</v>
      </c>
      <c r="AB1206" s="4">
        <f>IF(L1206=0,H1206,0)</f>
        <v>0</v>
      </c>
      <c r="AC1206" s="4"/>
      <c r="AD1206" s="3"/>
      <c r="AE1206" s="2" t="str">
        <f ca="1">IF(AND(N1206&gt;1,(N1206+$AE$3+O1206)&lt;$B$3),$B$3-N1206+1111111,".")</f>
        <v>.</v>
      </c>
      <c r="AF1206" s="1" t="str">
        <f>IF(A1206&gt;1,"Y","N")</f>
        <v>Y</v>
      </c>
      <c r="AG1206" s="1" t="str">
        <f>IF(L1206&gt;1,"Y","N")</f>
        <v>Y</v>
      </c>
      <c r="AH1206" s="1" t="str">
        <f>IF(N1206&gt;1,"Y","N")</f>
        <v>Y</v>
      </c>
      <c r="AI1206" s="1" t="str">
        <f>IF(O1206&gt;1,"Y","N")</f>
        <v>Y</v>
      </c>
      <c r="AJ1206" s="1" t="str">
        <f>CONCATENATE(AF1206,AG1206,D1206,AH1206,AI1206)</f>
        <v>YYx149xYY</v>
      </c>
    </row>
    <row r="1207" spans="1:36" s="1" customFormat="1" x14ac:dyDescent="0.25">
      <c r="A1207" s="31">
        <v>42929</v>
      </c>
      <c r="B1207" s="24"/>
      <c r="C1207" s="23" t="s">
        <v>279</v>
      </c>
      <c r="D1207" s="22" t="s">
        <v>278</v>
      </c>
      <c r="E1207" s="21">
        <v>0.57999999999999996</v>
      </c>
      <c r="G1207" s="20"/>
      <c r="H1207" s="19">
        <f>E1207/0.04272</f>
        <v>13.576779026217228</v>
      </c>
      <c r="I1207" s="18">
        <f>J1207/100*4</f>
        <v>1.52</v>
      </c>
      <c r="J1207" s="17">
        <v>38</v>
      </c>
      <c r="K1207" s="16">
        <f>IF(J1207&gt;1,J1207-H1207-I1207,0)</f>
        <v>22.903220973782773</v>
      </c>
      <c r="L1207" s="15">
        <v>42952</v>
      </c>
      <c r="M1207" s="14"/>
      <c r="N1207" s="29">
        <v>43012</v>
      </c>
      <c r="O1207" s="12">
        <v>43012</v>
      </c>
      <c r="P1207" s="11" t="s">
        <v>1679</v>
      </c>
      <c r="Q1207" s="10" t="s">
        <v>1678</v>
      </c>
      <c r="R1207" s="10" t="s">
        <v>1677</v>
      </c>
      <c r="S1207" s="10" t="s">
        <v>1676</v>
      </c>
      <c r="T1207" s="10"/>
      <c r="U1207" s="9">
        <v>6911864822</v>
      </c>
      <c r="V1207" s="8" t="s">
        <v>110</v>
      </c>
      <c r="W1207" s="7">
        <v>1200</v>
      </c>
      <c r="X1207" s="4"/>
      <c r="Y1207" s="6">
        <v>73</v>
      </c>
      <c r="Z1207" s="5">
        <f>IF(Y1207&gt;0,Y1207-J1207,".")</f>
        <v>35</v>
      </c>
      <c r="AA1207" s="4">
        <f>IF(J1207=0,H1207,0)</f>
        <v>0</v>
      </c>
      <c r="AB1207" s="4">
        <f>IF(L1207=0,H1207,0)</f>
        <v>0</v>
      </c>
      <c r="AC1207" s="4"/>
      <c r="AD1207" s="3"/>
      <c r="AE1207" s="2" t="str">
        <f ca="1">IF(AND(N1207&gt;1,(N1207+$AE$3+O1207)&lt;$B$3),$B$3-N1207+1111111,".")</f>
        <v>.</v>
      </c>
      <c r="AF1207" s="1" t="str">
        <f>IF(A1207&gt;1,"Y","N")</f>
        <v>Y</v>
      </c>
      <c r="AG1207" s="1" t="str">
        <f>IF(L1207&gt;1,"Y","N")</f>
        <v>Y</v>
      </c>
      <c r="AH1207" s="1" t="str">
        <f>IF(N1207&gt;1,"Y","N")</f>
        <v>Y</v>
      </c>
      <c r="AI1207" s="1" t="str">
        <f>IF(O1207&gt;1,"Y","N")</f>
        <v>Y</v>
      </c>
      <c r="AJ1207" s="1" t="str">
        <f>CONCATENATE(AF1207,AG1207,D1207,AH1207,AI1207)</f>
        <v>YYx8xYY</v>
      </c>
    </row>
    <row r="1208" spans="1:36" s="1" customFormat="1" x14ac:dyDescent="0.25">
      <c r="A1208" s="31">
        <v>42946</v>
      </c>
      <c r="B1208" s="24"/>
      <c r="C1208" s="23" t="s">
        <v>236</v>
      </c>
      <c r="D1208" s="22" t="s">
        <v>235</v>
      </c>
      <c r="E1208" s="21">
        <v>0.7</v>
      </c>
      <c r="G1208" s="20"/>
      <c r="H1208" s="19">
        <f>E1208/0.038689</f>
        <v>18.092998009770216</v>
      </c>
      <c r="I1208" s="18">
        <f>J1208/100*4</f>
        <v>1.44</v>
      </c>
      <c r="J1208" s="17">
        <v>36</v>
      </c>
      <c r="K1208" s="16">
        <f>IF(J1208&gt;1,J1208-H1208-I1208,0)</f>
        <v>16.467001990229782</v>
      </c>
      <c r="L1208" s="15">
        <v>43008</v>
      </c>
      <c r="M1208" s="14"/>
      <c r="N1208" s="29">
        <v>43072</v>
      </c>
      <c r="O1208" s="12">
        <v>43073</v>
      </c>
      <c r="P1208" s="11" t="s">
        <v>630</v>
      </c>
      <c r="Q1208" s="10" t="s">
        <v>633</v>
      </c>
      <c r="R1208" s="10" t="s">
        <v>632</v>
      </c>
      <c r="S1208" s="10" t="s">
        <v>631</v>
      </c>
      <c r="T1208" s="10"/>
      <c r="U1208" s="9">
        <v>6916039876</v>
      </c>
      <c r="V1208" s="8"/>
      <c r="W1208" s="7">
        <v>1410</v>
      </c>
      <c r="X1208" s="4"/>
      <c r="Y1208" s="6">
        <v>73</v>
      </c>
      <c r="Z1208" s="5">
        <f>IF(Y1208&gt;0,Y1208-J1208,".")</f>
        <v>37</v>
      </c>
      <c r="AA1208" s="4">
        <f>IF(J1208=0,H1208,0)</f>
        <v>0</v>
      </c>
      <c r="AB1208" s="4">
        <f>IF(L1208=0,H1208,0)</f>
        <v>0</v>
      </c>
      <c r="AC1208" s="4"/>
      <c r="AD1208" s="3"/>
      <c r="AE1208" s="2" t="str">
        <f ca="1">IF(AND(N1208&gt;1,(N1208+$AE$3+O1208)&lt;$B$3),$B$3-N1208+1111111,".")</f>
        <v>.</v>
      </c>
      <c r="AF1208" s="1" t="str">
        <f>IF(A1208&gt;1,"Y","N")</f>
        <v>Y</v>
      </c>
      <c r="AG1208" s="1" t="str">
        <f>IF(L1208&gt;1,"Y","N")</f>
        <v>Y</v>
      </c>
      <c r="AH1208" s="1" t="str">
        <f>IF(N1208&gt;1,"Y","N")</f>
        <v>Y</v>
      </c>
      <c r="AI1208" s="1" t="str">
        <f>IF(O1208&gt;1,"Y","N")</f>
        <v>Y</v>
      </c>
      <c r="AJ1208" s="1" t="str">
        <f>CONCATENATE(AF1208,AG1208,D1208,AH1208,AI1208)</f>
        <v>YYx10xYY</v>
      </c>
    </row>
    <row r="1209" spans="1:36" s="1" customFormat="1" x14ac:dyDescent="0.25">
      <c r="A1209" s="31">
        <v>42638</v>
      </c>
      <c r="B1209" s="24"/>
      <c r="C1209" s="23" t="s">
        <v>1094</v>
      </c>
      <c r="D1209" s="22" t="s">
        <v>1093</v>
      </c>
      <c r="E1209" s="21"/>
      <c r="G1209" s="20"/>
      <c r="H1209" s="19">
        <f>E1209/0.0404</f>
        <v>0</v>
      </c>
      <c r="I1209" s="18">
        <f>J1209/100*4</f>
        <v>2.36</v>
      </c>
      <c r="J1209" s="17">
        <v>59</v>
      </c>
      <c r="K1209" s="16">
        <f>IF(J1209&gt;1,J1209-H1209-I1209,0)</f>
        <v>56.64</v>
      </c>
      <c r="L1209" s="15">
        <v>42639</v>
      </c>
      <c r="M1209" s="14"/>
      <c r="N1209" s="29">
        <v>42738</v>
      </c>
      <c r="O1209" s="12">
        <v>42738</v>
      </c>
      <c r="P1209" s="11" t="s">
        <v>6956</v>
      </c>
      <c r="Q1209" s="10" t="s">
        <v>6955</v>
      </c>
      <c r="R1209" s="10" t="s">
        <v>6954</v>
      </c>
      <c r="S1209" s="10" t="s">
        <v>6953</v>
      </c>
      <c r="T1209" s="10"/>
      <c r="U1209" s="9" t="s">
        <v>6952</v>
      </c>
      <c r="V1209" s="8"/>
      <c r="W1209" s="7">
        <v>23</v>
      </c>
      <c r="X1209" s="4"/>
      <c r="Y1209" s="6">
        <v>74</v>
      </c>
      <c r="Z1209" s="5">
        <f>IF(Y1209&gt;0,Y1209-J1209,".")</f>
        <v>15</v>
      </c>
      <c r="AA1209" s="4">
        <f>IF(J1209=0,H1209,0)</f>
        <v>0</v>
      </c>
      <c r="AB1209" s="4">
        <f>IF(L1209=0,H1209,0)</f>
        <v>0</v>
      </c>
      <c r="AC1209" s="4"/>
      <c r="AD1209" s="3"/>
      <c r="AE1209" s="2" t="str">
        <f ca="1">IF(AND(N1209&gt;1,(N1209+$AE$3+O1209)&lt;$B$3),$B$3-N1209+1111111,".")</f>
        <v>.</v>
      </c>
      <c r="AF1209" s="1" t="str">
        <f>IF(A1209&gt;1,"Y","N")</f>
        <v>Y</v>
      </c>
      <c r="AG1209" s="1" t="str">
        <f>IF(L1209&gt;1,"Y","N")</f>
        <v>Y</v>
      </c>
      <c r="AH1209" s="1" t="str">
        <f>IF(N1209&gt;1,"Y","N")</f>
        <v>Y</v>
      </c>
      <c r="AI1209" s="1" t="str">
        <f>IF(O1209&gt;1,"Y","N")</f>
        <v>Y</v>
      </c>
      <c r="AJ1209" s="1" t="str">
        <f>CONCATENATE(AF1209,AG1209,D1209,AH1209,AI1209)</f>
        <v>YYx273xYY</v>
      </c>
    </row>
    <row r="1210" spans="1:36" s="1" customFormat="1" x14ac:dyDescent="0.25">
      <c r="A1210" s="31">
        <v>42666</v>
      </c>
      <c r="B1210" s="24"/>
      <c r="C1210" s="23" t="s">
        <v>1413</v>
      </c>
      <c r="D1210" s="22" t="s">
        <v>1412</v>
      </c>
      <c r="E1210" s="21">
        <v>1.03</v>
      </c>
      <c r="G1210" s="20"/>
      <c r="H1210" s="19">
        <f>E1210/0.03988</f>
        <v>25.827482447342028</v>
      </c>
      <c r="I1210" s="18">
        <f>J1210/100*4</f>
        <v>2.96</v>
      </c>
      <c r="J1210" s="17">
        <v>74</v>
      </c>
      <c r="K1210" s="16">
        <f>IF(J1210&gt;1,J1210-H1210-I1210,0)</f>
        <v>45.212517552657971</v>
      </c>
      <c r="L1210" s="15">
        <v>42685</v>
      </c>
      <c r="M1210" s="14"/>
      <c r="N1210" s="29">
        <v>42757</v>
      </c>
      <c r="O1210" s="12">
        <v>42757</v>
      </c>
      <c r="P1210" s="11" t="s">
        <v>6445</v>
      </c>
      <c r="Q1210" s="10"/>
      <c r="R1210" s="10"/>
      <c r="S1210" s="10"/>
      <c r="T1210" s="10"/>
      <c r="U1210" s="9"/>
      <c r="V1210" s="8"/>
      <c r="W1210" s="7">
        <v>143</v>
      </c>
      <c r="X1210" s="4"/>
      <c r="Y1210" s="6">
        <v>74</v>
      </c>
      <c r="Z1210" s="5">
        <f>IF(Y1210&gt;0,Y1210-J1210,".")</f>
        <v>0</v>
      </c>
      <c r="AA1210" s="4">
        <f>IF(J1210=0,H1210,0)</f>
        <v>0</v>
      </c>
      <c r="AB1210" s="4">
        <f>IF(L1210=0,H1210,0)</f>
        <v>0</v>
      </c>
      <c r="AC1210" s="4"/>
      <c r="AD1210" s="3"/>
      <c r="AE1210" s="2" t="str">
        <f ca="1">IF(AND(N1210&gt;1,(N1210+$AE$3+O1210)&lt;$B$3),$B$3-N1210+1111111,".")</f>
        <v>.</v>
      </c>
      <c r="AF1210" s="1" t="str">
        <f>IF(A1210&gt;1,"Y","N")</f>
        <v>Y</v>
      </c>
      <c r="AG1210" s="1" t="str">
        <f>IF(L1210&gt;1,"Y","N")</f>
        <v>Y</v>
      </c>
      <c r="AH1210" s="1" t="str">
        <f>IF(N1210&gt;1,"Y","N")</f>
        <v>Y</v>
      </c>
      <c r="AI1210" s="1" t="str">
        <f>IF(O1210&gt;1,"Y","N")</f>
        <v>Y</v>
      </c>
      <c r="AJ1210" s="1" t="str">
        <f>CONCATENATE(AF1210,AG1210,D1210,AH1210,AI1210)</f>
        <v>YYx297xYY</v>
      </c>
    </row>
    <row r="1211" spans="1:36" s="1" customFormat="1" x14ac:dyDescent="0.25">
      <c r="A1211" s="31">
        <v>42665</v>
      </c>
      <c r="B1211" s="24"/>
      <c r="C1211" s="23" t="s">
        <v>335</v>
      </c>
      <c r="D1211" s="22" t="s">
        <v>334</v>
      </c>
      <c r="E1211" s="21">
        <v>0.16</v>
      </c>
      <c r="G1211" s="20"/>
      <c r="H1211" s="19">
        <f>E1211/0.03988</f>
        <v>4.0120361083249749</v>
      </c>
      <c r="I1211" s="18">
        <f>J1211/100*4</f>
        <v>1.48</v>
      </c>
      <c r="J1211" s="17">
        <v>37</v>
      </c>
      <c r="K1211" s="16">
        <f>IF(J1211&gt;1,J1211-H1211-I1211,0)</f>
        <v>31.507963891675022</v>
      </c>
      <c r="L1211" s="15">
        <v>42685</v>
      </c>
      <c r="M1211" s="14"/>
      <c r="N1211" s="29">
        <v>42757</v>
      </c>
      <c r="O1211" s="12">
        <v>42758</v>
      </c>
      <c r="P1211" s="11" t="s">
        <v>4588</v>
      </c>
      <c r="Q1211" s="10" t="s">
        <v>4592</v>
      </c>
      <c r="R1211" s="10" t="s">
        <v>4591</v>
      </c>
      <c r="S1211" s="10" t="s">
        <v>4590</v>
      </c>
      <c r="T1211" s="10"/>
      <c r="U1211" s="9" t="s">
        <v>6444</v>
      </c>
      <c r="V1211" s="8"/>
      <c r="W1211" s="7">
        <v>145</v>
      </c>
      <c r="X1211" s="4"/>
      <c r="Y1211" s="6">
        <v>74</v>
      </c>
      <c r="Z1211" s="5">
        <f>IF(Y1211&gt;0,Y1211-J1211,".")</f>
        <v>37</v>
      </c>
      <c r="AA1211" s="4">
        <f>IF(J1211=0,H1211,0)</f>
        <v>0</v>
      </c>
      <c r="AB1211" s="4">
        <f>IF(L1211=0,H1211,0)</f>
        <v>0</v>
      </c>
      <c r="AC1211" s="4"/>
      <c r="AD1211" s="3"/>
      <c r="AE1211" s="2" t="str">
        <f ca="1">IF(AND(N1211&gt;1,(N1211+$AE$3+O1211)&lt;$B$3),$B$3-N1211+1111111,".")</f>
        <v>.</v>
      </c>
      <c r="AF1211" s="1" t="str">
        <f>IF(A1211&gt;1,"Y","N")</f>
        <v>Y</v>
      </c>
      <c r="AG1211" s="1" t="str">
        <f>IF(L1211&gt;1,"Y","N")</f>
        <v>Y</v>
      </c>
      <c r="AH1211" s="1" t="str">
        <f>IF(N1211&gt;1,"Y","N")</f>
        <v>Y</v>
      </c>
      <c r="AI1211" s="1" t="str">
        <f>IF(O1211&gt;1,"Y","N")</f>
        <v>Y</v>
      </c>
      <c r="AJ1211" s="1" t="str">
        <f>CONCATENATE(AF1211,AG1211,D1211,AH1211,AI1211)</f>
        <v>YYx149xYY</v>
      </c>
    </row>
    <row r="1212" spans="1:36" s="1" customFormat="1" x14ac:dyDescent="0.25">
      <c r="A1212" s="28">
        <v>40899</v>
      </c>
      <c r="B1212" s="27" t="s">
        <v>2617</v>
      </c>
      <c r="C1212" s="23" t="s">
        <v>2616</v>
      </c>
      <c r="D1212" s="22" t="s">
        <v>2615</v>
      </c>
      <c r="E1212" s="21">
        <v>0.79800000000000004</v>
      </c>
      <c r="G1212" s="20"/>
      <c r="H1212" s="19">
        <f>E1212/0.0492738</f>
        <v>16.195219366072845</v>
      </c>
      <c r="I1212" s="18">
        <f>J1212/100*4</f>
        <v>2.2000000000000002</v>
      </c>
      <c r="J1212" s="17">
        <v>55</v>
      </c>
      <c r="K1212" s="16">
        <f>IF(J1212&gt;1,J1212-H1212-I1212,0)</f>
        <v>36.604780633927149</v>
      </c>
      <c r="L1212" s="15">
        <v>40905</v>
      </c>
      <c r="M1212" s="14"/>
      <c r="N1212" s="29">
        <v>42762</v>
      </c>
      <c r="O1212" s="12">
        <v>42764</v>
      </c>
      <c r="P1212" s="11" t="s">
        <v>6363</v>
      </c>
      <c r="Q1212" s="10" t="s">
        <v>6362</v>
      </c>
      <c r="R1212" s="10" t="s">
        <v>6361</v>
      </c>
      <c r="S1212" s="10" t="s">
        <v>6360</v>
      </c>
      <c r="T1212" s="10"/>
      <c r="U1212" s="9" t="s">
        <v>6359</v>
      </c>
      <c r="V1212" s="8"/>
      <c r="W1212" s="7">
        <v>167</v>
      </c>
      <c r="X1212" s="4"/>
      <c r="Y1212" s="6">
        <v>74</v>
      </c>
      <c r="Z1212" s="5">
        <f>IF(Y1212&gt;0,Y1212-J1212,".")</f>
        <v>19</v>
      </c>
      <c r="AA1212" s="4">
        <f>IF(J1212=0,H1212,0)</f>
        <v>0</v>
      </c>
      <c r="AB1212" s="4">
        <f>IF(L1212=0,H1212,0)</f>
        <v>0</v>
      </c>
      <c r="AC1212" s="4"/>
      <c r="AD1212" s="3"/>
      <c r="AE1212" s="2" t="str">
        <f ca="1">IF(AND(N1212&gt;1,(N1212+$AE$3+O1212)&lt;$B$3),$B$3-N1212+1111111,".")</f>
        <v>.</v>
      </c>
      <c r="AF1212" s="1" t="str">
        <f>IF(A1212&gt;1,"Y","N")</f>
        <v>Y</v>
      </c>
      <c r="AG1212" s="1" t="str">
        <f>IF(L1212&gt;1,"Y","N")</f>
        <v>Y</v>
      </c>
      <c r="AH1212" s="1" t="str">
        <f>IF(N1212&gt;1,"Y","N")</f>
        <v>Y</v>
      </c>
      <c r="AI1212" s="1" t="str">
        <f>IF(O1212&gt;1,"Y","N")</f>
        <v>Y</v>
      </c>
      <c r="AJ1212" s="1" t="str">
        <f>CONCATENATE(AF1212,AG1212,D1212,AH1212,AI1212)</f>
        <v>YYx411xYY</v>
      </c>
    </row>
    <row r="1213" spans="1:36" s="1" customFormat="1" x14ac:dyDescent="0.25">
      <c r="A1213" s="31">
        <v>42666</v>
      </c>
      <c r="B1213" s="24"/>
      <c r="C1213" s="23" t="s">
        <v>1413</v>
      </c>
      <c r="D1213" s="22" t="s">
        <v>1412</v>
      </c>
      <c r="E1213" s="21">
        <v>1.03</v>
      </c>
      <c r="G1213" s="20"/>
      <c r="H1213" s="19">
        <f>E1213/0.03988</f>
        <v>25.827482447342028</v>
      </c>
      <c r="I1213" s="18">
        <f>J1213/100*4</f>
        <v>2.96</v>
      </c>
      <c r="J1213" s="17">
        <v>74</v>
      </c>
      <c r="K1213" s="16">
        <f>IF(J1213&gt;1,J1213-H1213-I1213,0)</f>
        <v>45.212517552657971</v>
      </c>
      <c r="L1213" s="15">
        <v>42685</v>
      </c>
      <c r="M1213" s="14"/>
      <c r="N1213" s="29">
        <v>42767</v>
      </c>
      <c r="O1213" s="12">
        <v>42771</v>
      </c>
      <c r="P1213" s="11" t="s">
        <v>6240</v>
      </c>
      <c r="Q1213" s="10"/>
      <c r="R1213" s="10"/>
      <c r="S1213" s="10"/>
      <c r="T1213" s="10"/>
      <c r="U1213" s="9"/>
      <c r="V1213" s="8"/>
      <c r="W1213" s="7">
        <v>203</v>
      </c>
      <c r="X1213" s="4"/>
      <c r="Y1213" s="6">
        <v>74</v>
      </c>
      <c r="Z1213" s="5">
        <f>IF(Y1213&gt;0,Y1213-J1213,".")</f>
        <v>0</v>
      </c>
      <c r="AA1213" s="4">
        <f>IF(J1213=0,H1213,0)</f>
        <v>0</v>
      </c>
      <c r="AB1213" s="4">
        <f>IF(L1213=0,H1213,0)</f>
        <v>0</v>
      </c>
      <c r="AC1213" s="4"/>
      <c r="AD1213" s="3"/>
      <c r="AE1213" s="2" t="str">
        <f ca="1">IF(AND(N1213&gt;1,(N1213+$AE$3+O1213)&lt;$B$3),$B$3-N1213+1111111,".")</f>
        <v>.</v>
      </c>
      <c r="AF1213" s="1" t="str">
        <f>IF(A1213&gt;1,"Y","N")</f>
        <v>Y</v>
      </c>
      <c r="AG1213" s="1" t="str">
        <f>IF(L1213&gt;1,"Y","N")</f>
        <v>Y</v>
      </c>
      <c r="AH1213" s="1" t="str">
        <f>IF(N1213&gt;1,"Y","N")</f>
        <v>Y</v>
      </c>
      <c r="AI1213" s="1" t="str">
        <f>IF(O1213&gt;1,"Y","N")</f>
        <v>Y</v>
      </c>
      <c r="AJ1213" s="1" t="str">
        <f>CONCATENATE(AF1213,AG1213,D1213,AH1213,AI1213)</f>
        <v>YYx297xYY</v>
      </c>
    </row>
    <row r="1214" spans="1:36" s="1" customFormat="1" x14ac:dyDescent="0.25">
      <c r="A1214" s="31">
        <v>42769</v>
      </c>
      <c r="B1214" s="24" t="s">
        <v>5617</v>
      </c>
      <c r="C1214" s="23" t="s">
        <v>236</v>
      </c>
      <c r="D1214" s="22" t="s">
        <v>235</v>
      </c>
      <c r="E1214" s="21">
        <v>0.71</v>
      </c>
      <c r="G1214" s="20"/>
      <c r="H1214" s="19">
        <f>E1214/0.03878</f>
        <v>18.308406395048994</v>
      </c>
      <c r="I1214" s="18">
        <f>J1214/100*4</f>
        <v>1.44</v>
      </c>
      <c r="J1214" s="17">
        <v>36</v>
      </c>
      <c r="K1214" s="16">
        <f>IF(J1214&gt;1,J1214-H1214-I1214,0)</f>
        <v>16.251593604951005</v>
      </c>
      <c r="L1214" s="15">
        <v>42788</v>
      </c>
      <c r="M1214" s="14"/>
      <c r="N1214" s="29">
        <v>42794</v>
      </c>
      <c r="O1214" s="12">
        <v>42794</v>
      </c>
      <c r="P1214" s="11" t="s">
        <v>4184</v>
      </c>
      <c r="Q1214" s="10" t="s">
        <v>4187</v>
      </c>
      <c r="R1214" s="10" t="s">
        <v>5616</v>
      </c>
      <c r="S1214" s="10" t="s">
        <v>3369</v>
      </c>
      <c r="T1214" s="10"/>
      <c r="U1214" s="9">
        <v>6728121592</v>
      </c>
      <c r="V1214" s="8"/>
      <c r="W1214" s="7">
        <v>340</v>
      </c>
      <c r="X1214" s="4"/>
      <c r="Y1214" s="6">
        <v>74</v>
      </c>
      <c r="Z1214" s="5">
        <f>IF(Y1214&gt;0,Y1214-J1214,".")</f>
        <v>38</v>
      </c>
      <c r="AA1214" s="4">
        <f>IF(J1214=0,H1214,0)</f>
        <v>0</v>
      </c>
      <c r="AB1214" s="4">
        <f>IF(L1214=0,H1214,0)</f>
        <v>0</v>
      </c>
      <c r="AC1214" s="4"/>
      <c r="AD1214" s="3"/>
      <c r="AE1214" s="2" t="str">
        <f ca="1">IF(AND(N1214&gt;1,(N1214+$AE$3+O1214)&lt;$B$3),$B$3-N1214+1111111,".")</f>
        <v>.</v>
      </c>
      <c r="AF1214" s="1" t="str">
        <f>IF(A1214&gt;1,"Y","N")</f>
        <v>Y</v>
      </c>
      <c r="AG1214" s="1" t="str">
        <f>IF(L1214&gt;1,"Y","N")</f>
        <v>Y</v>
      </c>
      <c r="AH1214" s="1" t="str">
        <f>IF(N1214&gt;1,"Y","N")</f>
        <v>Y</v>
      </c>
      <c r="AI1214" s="1" t="str">
        <f>IF(O1214&gt;1,"Y","N")</f>
        <v>Y</v>
      </c>
      <c r="AJ1214" s="1" t="str">
        <f>CONCATENATE(AF1214,AG1214,D1214,AH1214,AI1214)</f>
        <v>YYx10xYY</v>
      </c>
    </row>
    <row r="1215" spans="1:36" s="1" customFormat="1" x14ac:dyDescent="0.25">
      <c r="A1215" s="28">
        <v>41757</v>
      </c>
      <c r="B1215" s="27" t="s">
        <v>1577</v>
      </c>
      <c r="C1215" s="23" t="s">
        <v>1576</v>
      </c>
      <c r="D1215" s="22" t="s">
        <v>1575</v>
      </c>
      <c r="E1215" s="21">
        <v>0.6</v>
      </c>
      <c r="G1215" s="20"/>
      <c r="H1215" s="19">
        <f>E1215/0.048502</f>
        <v>12.370623891798274</v>
      </c>
      <c r="I1215" s="18">
        <f>J1215/100*4</f>
        <v>2.2000000000000002</v>
      </c>
      <c r="J1215" s="17">
        <v>55</v>
      </c>
      <c r="K1215" s="16">
        <f>IF(J1215&gt;1,J1215-H1215-I1215,0)</f>
        <v>40.429376108201723</v>
      </c>
      <c r="L1215" s="15">
        <v>41792</v>
      </c>
      <c r="M1215" s="14"/>
      <c r="N1215" s="29">
        <v>42800</v>
      </c>
      <c r="O1215" s="12">
        <v>42800</v>
      </c>
      <c r="P1215" s="11" t="s">
        <v>5506</v>
      </c>
      <c r="Q1215" s="10" t="s">
        <v>5505</v>
      </c>
      <c r="R1215" s="10" t="s">
        <v>5504</v>
      </c>
      <c r="S1215" s="10" t="s">
        <v>1089</v>
      </c>
      <c r="T1215" s="10"/>
      <c r="U1215" s="9" t="s">
        <v>5499</v>
      </c>
      <c r="V1215" s="8"/>
      <c r="W1215" s="7">
        <v>367</v>
      </c>
      <c r="X1215" s="4"/>
      <c r="Y1215" s="6">
        <v>74</v>
      </c>
      <c r="Z1215" s="5">
        <f>IF(Y1215&gt;0,Y1215-J1215,".")</f>
        <v>19</v>
      </c>
      <c r="AA1215" s="4">
        <f>IF(J1215=0,H1215,0)</f>
        <v>0</v>
      </c>
      <c r="AB1215" s="4">
        <f>IF(L1215=0,H1215,0)</f>
        <v>0</v>
      </c>
      <c r="AC1215" s="4"/>
      <c r="AD1215" s="3"/>
      <c r="AE1215" s="2" t="str">
        <f ca="1">IF(AND(N1215&gt;1,(N1215+$AE$3+O1215)&lt;$B$3),$B$3-N1215+1111111,".")</f>
        <v>.</v>
      </c>
      <c r="AF1215" s="1" t="str">
        <f>IF(A1215&gt;1,"Y","N")</f>
        <v>Y</v>
      </c>
      <c r="AG1215" s="1" t="str">
        <f>IF(L1215&gt;1,"Y","N")</f>
        <v>Y</v>
      </c>
      <c r="AH1215" s="1" t="str">
        <f>IF(N1215&gt;1,"Y","N")</f>
        <v>Y</v>
      </c>
      <c r="AI1215" s="1" t="str">
        <f>IF(O1215&gt;1,"Y","N")</f>
        <v>Y</v>
      </c>
      <c r="AJ1215" s="1" t="str">
        <f>CONCATENATE(AF1215,AG1215,D1215,AH1215,AI1215)</f>
        <v>YYx6xYY</v>
      </c>
    </row>
    <row r="1216" spans="1:36" s="1" customFormat="1" x14ac:dyDescent="0.25">
      <c r="A1216" s="28">
        <v>41757</v>
      </c>
      <c r="B1216" s="27" t="s">
        <v>1577</v>
      </c>
      <c r="C1216" s="23" t="s">
        <v>1576</v>
      </c>
      <c r="D1216" s="22" t="s">
        <v>1575</v>
      </c>
      <c r="E1216" s="21">
        <v>0.6</v>
      </c>
      <c r="G1216" s="20"/>
      <c r="H1216" s="19">
        <f>E1216/0.048502</f>
        <v>12.370623891798274</v>
      </c>
      <c r="I1216" s="18">
        <f>J1216/100*4</f>
        <v>2.2000000000000002</v>
      </c>
      <c r="J1216" s="17">
        <v>55</v>
      </c>
      <c r="K1216" s="16">
        <f>IF(J1216&gt;1,J1216-H1216-I1216,0)</f>
        <v>40.429376108201723</v>
      </c>
      <c r="L1216" s="15">
        <v>41792</v>
      </c>
      <c r="M1216" s="14"/>
      <c r="N1216" s="29">
        <v>42800</v>
      </c>
      <c r="O1216" s="12">
        <v>42800</v>
      </c>
      <c r="P1216" s="11" t="s">
        <v>5503</v>
      </c>
      <c r="Q1216" s="10" t="s">
        <v>5502</v>
      </c>
      <c r="R1216" s="10" t="s">
        <v>5501</v>
      </c>
      <c r="S1216" s="10" t="s">
        <v>5500</v>
      </c>
      <c r="T1216" s="10"/>
      <c r="U1216" s="9" t="s">
        <v>5499</v>
      </c>
      <c r="V1216" s="8"/>
      <c r="W1216" s="7">
        <v>367</v>
      </c>
      <c r="X1216" s="4"/>
      <c r="Y1216" s="6">
        <v>74</v>
      </c>
      <c r="Z1216" s="5">
        <f>IF(Y1216&gt;0,Y1216-J1216,".")</f>
        <v>19</v>
      </c>
      <c r="AA1216" s="4">
        <f>IF(J1216=0,H1216,0)</f>
        <v>0</v>
      </c>
      <c r="AB1216" s="4">
        <f>IF(L1216=0,H1216,0)</f>
        <v>0</v>
      </c>
      <c r="AC1216" s="4"/>
      <c r="AD1216" s="3"/>
      <c r="AE1216" s="2" t="str">
        <f ca="1">IF(AND(N1216&gt;1,(N1216+$AE$3+O1216)&lt;$B$3),$B$3-N1216+1111111,".")</f>
        <v>.</v>
      </c>
      <c r="AF1216" s="1" t="str">
        <f>IF(A1216&gt;1,"Y","N")</f>
        <v>Y</v>
      </c>
      <c r="AG1216" s="1" t="str">
        <f>IF(L1216&gt;1,"Y","N")</f>
        <v>Y</v>
      </c>
      <c r="AH1216" s="1" t="str">
        <f>IF(N1216&gt;1,"Y","N")</f>
        <v>Y</v>
      </c>
      <c r="AI1216" s="1" t="str">
        <f>IF(O1216&gt;1,"Y","N")</f>
        <v>Y</v>
      </c>
      <c r="AJ1216" s="1" t="str">
        <f>CONCATENATE(AF1216,AG1216,D1216,AH1216,AI1216)</f>
        <v>YYx6xYY</v>
      </c>
    </row>
    <row r="1217" spans="1:36" s="1" customFormat="1" x14ac:dyDescent="0.25">
      <c r="A1217" s="28">
        <v>41757</v>
      </c>
      <c r="B1217" s="27" t="s">
        <v>1577</v>
      </c>
      <c r="C1217" s="23" t="s">
        <v>1576</v>
      </c>
      <c r="D1217" s="22" t="s">
        <v>1575</v>
      </c>
      <c r="E1217" s="21">
        <v>0.6</v>
      </c>
      <c r="G1217" s="20"/>
      <c r="H1217" s="19">
        <f>E1217/0.048502</f>
        <v>12.370623891798274</v>
      </c>
      <c r="I1217" s="18">
        <f>J1217/100*4</f>
        <v>2.2000000000000002</v>
      </c>
      <c r="J1217" s="17">
        <v>55</v>
      </c>
      <c r="K1217" s="16">
        <f>IF(J1217&gt;1,J1217-H1217-I1217,0)</f>
        <v>40.429376108201723</v>
      </c>
      <c r="L1217" s="15">
        <v>41792</v>
      </c>
      <c r="M1217" s="14"/>
      <c r="N1217" s="29">
        <v>42808</v>
      </c>
      <c r="O1217" s="12">
        <v>42808</v>
      </c>
      <c r="P1217" s="11" t="s">
        <v>5245</v>
      </c>
      <c r="Q1217" s="10" t="s">
        <v>5244</v>
      </c>
      <c r="R1217" s="10" t="s">
        <v>5243</v>
      </c>
      <c r="S1217" s="10" t="s">
        <v>634</v>
      </c>
      <c r="T1217" s="10"/>
      <c r="U1217" s="9" t="s">
        <v>5242</v>
      </c>
      <c r="V1217" s="8"/>
      <c r="W1217" s="7">
        <v>425</v>
      </c>
      <c r="X1217" s="4"/>
      <c r="Y1217" s="6">
        <v>74</v>
      </c>
      <c r="Z1217" s="5">
        <f>IF(Y1217&gt;0,Y1217-J1217,".")</f>
        <v>19</v>
      </c>
      <c r="AA1217" s="4">
        <f>IF(J1217=0,H1217,0)</f>
        <v>0</v>
      </c>
      <c r="AB1217" s="4">
        <f>IF(L1217=0,H1217,0)</f>
        <v>0</v>
      </c>
      <c r="AC1217" s="4"/>
      <c r="AD1217" s="3"/>
      <c r="AE1217" s="2" t="str">
        <f ca="1">IF(AND(N1217&gt;1,(N1217+$AE$3+O1217)&lt;$B$3),$B$3-N1217+1111111,".")</f>
        <v>.</v>
      </c>
      <c r="AF1217" s="1" t="str">
        <f>IF(A1217&gt;1,"Y","N")</f>
        <v>Y</v>
      </c>
      <c r="AG1217" s="1" t="str">
        <f>IF(L1217&gt;1,"Y","N")</f>
        <v>Y</v>
      </c>
      <c r="AH1217" s="1" t="str">
        <f>IF(N1217&gt;1,"Y","N")</f>
        <v>Y</v>
      </c>
      <c r="AI1217" s="1" t="str">
        <f>IF(O1217&gt;1,"Y","N")</f>
        <v>Y</v>
      </c>
      <c r="AJ1217" s="1" t="str">
        <f>CONCATENATE(AF1217,AG1217,D1217,AH1217,AI1217)</f>
        <v>YYx6xYY</v>
      </c>
    </row>
    <row r="1218" spans="1:36" s="1" customFormat="1" x14ac:dyDescent="0.25">
      <c r="A1218" s="28">
        <v>41324</v>
      </c>
      <c r="B1218" s="27" t="s">
        <v>4649</v>
      </c>
      <c r="C1218" s="23" t="s">
        <v>4648</v>
      </c>
      <c r="D1218" s="22" t="s">
        <v>4647</v>
      </c>
      <c r="E1218" s="21">
        <v>1.2989999999999999</v>
      </c>
      <c r="G1218" s="20"/>
      <c r="H1218" s="19">
        <f>E1218/0.0504474</f>
        <v>25.749592645012427</v>
      </c>
      <c r="I1218" s="18">
        <f>J1218/100*4</f>
        <v>2.2000000000000002</v>
      </c>
      <c r="J1218" s="17">
        <v>55</v>
      </c>
      <c r="K1218" s="16">
        <f>IF(J1218&gt;1,J1218-H1218-I1218,0)</f>
        <v>27.050407354987573</v>
      </c>
      <c r="L1218" s="15">
        <v>41360</v>
      </c>
      <c r="M1218" s="14"/>
      <c r="N1218" s="29">
        <v>42836</v>
      </c>
      <c r="O1218" s="12">
        <v>42836</v>
      </c>
      <c r="P1218" s="11" t="s">
        <v>4646</v>
      </c>
      <c r="Q1218" s="10" t="s">
        <v>4645</v>
      </c>
      <c r="R1218" s="10" t="s">
        <v>4644</v>
      </c>
      <c r="S1218" s="10" t="s">
        <v>4643</v>
      </c>
      <c r="T1218" s="10"/>
      <c r="U1218" s="9" t="s">
        <v>4642</v>
      </c>
      <c r="V1218" s="8"/>
      <c r="W1218" s="7">
        <v>572</v>
      </c>
      <c r="X1218" s="4"/>
      <c r="Y1218" s="6">
        <v>74</v>
      </c>
      <c r="Z1218" s="5">
        <f>IF(Y1218&gt;0,Y1218-J1218,".")</f>
        <v>19</v>
      </c>
      <c r="AA1218" s="4">
        <f>IF(J1218=0,H1218,0)</f>
        <v>0</v>
      </c>
      <c r="AB1218" s="4">
        <f>IF(L1218=0,H1218,0)</f>
        <v>0</v>
      </c>
      <c r="AC1218" s="4"/>
      <c r="AD1218" s="3"/>
      <c r="AE1218" s="2" t="str">
        <f ca="1">IF(AND(N1218&gt;1,(N1218+$AE$3+O1218)&lt;$B$3),$B$3-N1218+1111111,".")</f>
        <v>.</v>
      </c>
      <c r="AF1218" s="1" t="str">
        <f>IF(A1218&gt;1,"Y","N")</f>
        <v>Y</v>
      </c>
      <c r="AG1218" s="1" t="str">
        <f>IF(L1218&gt;1,"Y","N")</f>
        <v>Y</v>
      </c>
      <c r="AH1218" s="1" t="str">
        <f>IF(N1218&gt;1,"Y","N")</f>
        <v>Y</v>
      </c>
      <c r="AI1218" s="1" t="str">
        <f>IF(O1218&gt;1,"Y","N")</f>
        <v>Y</v>
      </c>
      <c r="AJ1218" s="1" t="str">
        <f>CONCATENATE(AF1218,AG1218,D1218,AH1218,AI1218)</f>
        <v>YYx336xYY</v>
      </c>
    </row>
    <row r="1219" spans="1:36" s="1" customFormat="1" x14ac:dyDescent="0.25">
      <c r="A1219" s="31">
        <v>42769</v>
      </c>
      <c r="B1219" s="24"/>
      <c r="C1219" s="23" t="s">
        <v>4054</v>
      </c>
      <c r="D1219" s="22" t="s">
        <v>750</v>
      </c>
      <c r="E1219" s="21">
        <v>0.84</v>
      </c>
      <c r="G1219" s="20"/>
      <c r="H1219" s="19">
        <f>E1219/0.03878</f>
        <v>21.660649819494584</v>
      </c>
      <c r="I1219" s="18">
        <f>J1219/100*4</f>
        <v>2.2000000000000002</v>
      </c>
      <c r="J1219" s="17">
        <v>55</v>
      </c>
      <c r="K1219" s="16">
        <f>IF(J1219&gt;1,J1219-H1219-I1219,0)</f>
        <v>31.139350180505421</v>
      </c>
      <c r="L1219" s="15">
        <v>42811</v>
      </c>
      <c r="M1219" s="14"/>
      <c r="N1219" s="29">
        <v>42863</v>
      </c>
      <c r="O1219" s="12">
        <v>42864</v>
      </c>
      <c r="P1219" s="11" t="s">
        <v>4053</v>
      </c>
      <c r="Q1219" s="10" t="s">
        <v>4052</v>
      </c>
      <c r="R1219" s="10" t="s">
        <v>4051</v>
      </c>
      <c r="S1219" s="10" t="s">
        <v>4050</v>
      </c>
      <c r="T1219" s="10"/>
      <c r="U1219" s="9" t="s">
        <v>4049</v>
      </c>
      <c r="V1219" s="8"/>
      <c r="W1219" s="7">
        <v>698</v>
      </c>
      <c r="X1219" s="4"/>
      <c r="Y1219" s="6">
        <v>74</v>
      </c>
      <c r="Z1219" s="5">
        <f>IF(Y1219&gt;0,Y1219-J1219,".")</f>
        <v>19</v>
      </c>
      <c r="AA1219" s="4">
        <f>IF(J1219=0,H1219,0)</f>
        <v>0</v>
      </c>
      <c r="AB1219" s="4">
        <f>IF(L1219=0,H1219,0)</f>
        <v>0</v>
      </c>
      <c r="AC1219" s="4"/>
      <c r="AD1219" s="3"/>
      <c r="AE1219" s="2" t="str">
        <f ca="1">IF(AND(N1219&gt;1,(N1219+$AE$3+O1219)&lt;$B$3),$B$3-N1219+1111111,".")</f>
        <v>.</v>
      </c>
      <c r="AF1219" s="1" t="str">
        <f>IF(A1219&gt;1,"Y","N")</f>
        <v>Y</v>
      </c>
      <c r="AG1219" s="1" t="str">
        <f>IF(L1219&gt;1,"Y","N")</f>
        <v>Y</v>
      </c>
      <c r="AH1219" s="1" t="str">
        <f>IF(N1219&gt;1,"Y","N")</f>
        <v>Y</v>
      </c>
      <c r="AI1219" s="1" t="str">
        <f>IF(O1219&gt;1,"Y","N")</f>
        <v>Y</v>
      </c>
      <c r="AJ1219" s="1" t="str">
        <f>CONCATENATE(AF1219,AG1219,D1219,AH1219,AI1219)</f>
        <v>YYx234xYY</v>
      </c>
    </row>
    <row r="1220" spans="1:36" s="1" customFormat="1" x14ac:dyDescent="0.25">
      <c r="A1220" s="31">
        <v>42649</v>
      </c>
      <c r="B1220" s="24"/>
      <c r="C1220" s="23" t="s">
        <v>571</v>
      </c>
      <c r="D1220" s="22" t="s">
        <v>570</v>
      </c>
      <c r="E1220" s="21">
        <v>0.49</v>
      </c>
      <c r="G1220" s="20"/>
      <c r="H1220" s="19">
        <f>E1220/0.0404</f>
        <v>12.12871287128713</v>
      </c>
      <c r="I1220" s="18">
        <f>J1220/100*4</f>
        <v>1.44</v>
      </c>
      <c r="J1220" s="17">
        <v>36</v>
      </c>
      <c r="K1220" s="16">
        <f>IF(J1220&gt;1,J1220-H1220-I1220,0)</f>
        <v>22.431287128712871</v>
      </c>
      <c r="L1220" s="15">
        <v>42681</v>
      </c>
      <c r="M1220" s="14"/>
      <c r="N1220" s="29">
        <v>42884</v>
      </c>
      <c r="O1220" s="12">
        <v>42884</v>
      </c>
      <c r="P1220" s="11" t="s">
        <v>3678</v>
      </c>
      <c r="Q1220" s="10" t="s">
        <v>3682</v>
      </c>
      <c r="R1220" s="10" t="s">
        <v>3681</v>
      </c>
      <c r="S1220" s="10" t="s">
        <v>3680</v>
      </c>
      <c r="T1220" s="10"/>
      <c r="U1220" s="9">
        <v>6830968538</v>
      </c>
      <c r="V1220" s="8"/>
      <c r="W1220" s="7">
        <v>778</v>
      </c>
      <c r="X1220" s="4"/>
      <c r="Y1220" s="6">
        <v>74</v>
      </c>
      <c r="Z1220" s="5">
        <f>IF(Y1220&gt;0,Y1220-J1220,".")</f>
        <v>38</v>
      </c>
      <c r="AA1220" s="4">
        <f>IF(J1220=0,H1220,0)</f>
        <v>0</v>
      </c>
      <c r="AB1220" s="4">
        <f>IF(L1220=0,H1220,0)</f>
        <v>0</v>
      </c>
      <c r="AC1220" s="4"/>
      <c r="AD1220" s="3"/>
      <c r="AE1220" s="2" t="str">
        <f ca="1">IF(AND(N1220&gt;1,(N1220+$AE$3+O1220)&lt;$B$3),$B$3-N1220+1111111,".")</f>
        <v>.</v>
      </c>
      <c r="AF1220" s="1" t="str">
        <f>IF(A1220&gt;1,"Y","N")</f>
        <v>Y</v>
      </c>
      <c r="AG1220" s="1" t="str">
        <f>IF(L1220&gt;1,"Y","N")</f>
        <v>Y</v>
      </c>
      <c r="AH1220" s="1" t="str">
        <f>IF(N1220&gt;1,"Y","N")</f>
        <v>Y</v>
      </c>
      <c r="AI1220" s="1" t="str">
        <f>IF(O1220&gt;1,"Y","N")</f>
        <v>Y</v>
      </c>
      <c r="AJ1220" s="1" t="str">
        <f>CONCATENATE(AF1220,AG1220,D1220,AH1220,AI1220)</f>
        <v>YYx535xYY</v>
      </c>
    </row>
    <row r="1221" spans="1:36" s="1" customFormat="1" x14ac:dyDescent="0.25">
      <c r="A1221" s="28">
        <v>40899</v>
      </c>
      <c r="B1221" s="27" t="s">
        <v>2617</v>
      </c>
      <c r="C1221" s="23" t="s">
        <v>2616</v>
      </c>
      <c r="D1221" s="22" t="s">
        <v>2615</v>
      </c>
      <c r="E1221" s="21">
        <v>0.79800000000000004</v>
      </c>
      <c r="G1221" s="20"/>
      <c r="H1221" s="19">
        <f>E1221/0.0492738</f>
        <v>16.195219366072845</v>
      </c>
      <c r="I1221" s="18">
        <f>J1221/100*4</f>
        <v>2.2000000000000002</v>
      </c>
      <c r="J1221" s="17">
        <v>55</v>
      </c>
      <c r="K1221" s="16">
        <f>IF(J1221&gt;1,J1221-H1221-I1221,0)</f>
        <v>36.604780633927149</v>
      </c>
      <c r="L1221" s="15">
        <v>40905</v>
      </c>
      <c r="M1221" s="14"/>
      <c r="N1221" s="29">
        <v>42886</v>
      </c>
      <c r="O1221" s="12">
        <v>42886</v>
      </c>
      <c r="P1221" s="11" t="s">
        <v>3652</v>
      </c>
      <c r="Q1221" s="10" t="s">
        <v>3651</v>
      </c>
      <c r="R1221" s="10" t="s">
        <v>3650</v>
      </c>
      <c r="S1221" s="10" t="s">
        <v>3649</v>
      </c>
      <c r="T1221" s="10"/>
      <c r="U1221" s="9" t="s">
        <v>3648</v>
      </c>
      <c r="V1221" s="8"/>
      <c r="W1221" s="7">
        <v>791</v>
      </c>
      <c r="X1221" s="4"/>
      <c r="Y1221" s="6">
        <v>74</v>
      </c>
      <c r="Z1221" s="5">
        <f>IF(Y1221&gt;0,Y1221-J1221,".")</f>
        <v>19</v>
      </c>
      <c r="AA1221" s="4">
        <f>IF(J1221=0,H1221,0)</f>
        <v>0</v>
      </c>
      <c r="AB1221" s="4">
        <f>IF(L1221=0,H1221,0)</f>
        <v>0</v>
      </c>
      <c r="AC1221" s="4"/>
      <c r="AD1221" s="3"/>
      <c r="AE1221" s="2" t="str">
        <f ca="1">IF(AND(N1221&gt;1,(N1221+$AE$3+O1221)&lt;$B$3),$B$3-N1221+1111111,".")</f>
        <v>.</v>
      </c>
      <c r="AF1221" s="1" t="str">
        <f>IF(A1221&gt;1,"Y","N")</f>
        <v>Y</v>
      </c>
      <c r="AG1221" s="1" t="str">
        <f>IF(L1221&gt;1,"Y","N")</f>
        <v>Y</v>
      </c>
      <c r="AH1221" s="1" t="str">
        <f>IF(N1221&gt;1,"Y","N")</f>
        <v>Y</v>
      </c>
      <c r="AI1221" s="1" t="str">
        <f>IF(O1221&gt;1,"Y","N")</f>
        <v>Y</v>
      </c>
      <c r="AJ1221" s="1" t="str">
        <f>CONCATENATE(AF1221,AG1221,D1221,AH1221,AI1221)</f>
        <v>YYx411xYY</v>
      </c>
    </row>
    <row r="1222" spans="1:36" s="1" customFormat="1" x14ac:dyDescent="0.25">
      <c r="A1222" s="31">
        <v>42809</v>
      </c>
      <c r="B1222" s="24"/>
      <c r="C1222" s="23" t="s">
        <v>197</v>
      </c>
      <c r="D1222" s="22" t="s">
        <v>196</v>
      </c>
      <c r="E1222" s="21">
        <v>0.432</v>
      </c>
      <c r="G1222" s="20"/>
      <c r="H1222" s="19">
        <f>E1222/0.038689</f>
        <v>11.165964486029621</v>
      </c>
      <c r="I1222" s="18">
        <f>J1222/100*4</f>
        <v>1.52</v>
      </c>
      <c r="J1222" s="17">
        <v>38</v>
      </c>
      <c r="K1222" s="16">
        <f>IF(J1222&gt;1,J1222-H1222-I1222,0)</f>
        <v>25.314035513970378</v>
      </c>
      <c r="L1222" s="15">
        <v>42827</v>
      </c>
      <c r="M1222" s="14"/>
      <c r="N1222" s="29">
        <v>42886</v>
      </c>
      <c r="O1222" s="12">
        <v>42886</v>
      </c>
      <c r="P1222" s="11" t="s">
        <v>3631</v>
      </c>
      <c r="Q1222" s="10" t="s">
        <v>3634</v>
      </c>
      <c r="R1222" s="10" t="s">
        <v>3633</v>
      </c>
      <c r="S1222" s="10" t="s">
        <v>3632</v>
      </c>
      <c r="T1222" s="10"/>
      <c r="U1222" s="9">
        <v>6839520929</v>
      </c>
      <c r="V1222" s="8"/>
      <c r="W1222" s="7">
        <v>792</v>
      </c>
      <c r="X1222" s="4"/>
      <c r="Y1222" s="6">
        <v>74</v>
      </c>
      <c r="Z1222" s="5">
        <f>IF(Y1222&gt;0,Y1222-J1222,".")</f>
        <v>36</v>
      </c>
      <c r="AA1222" s="4">
        <f>IF(J1222=0,H1222,0)</f>
        <v>0</v>
      </c>
      <c r="AB1222" s="4">
        <f>IF(L1222=0,H1222,0)</f>
        <v>0</v>
      </c>
      <c r="AC1222" s="4"/>
      <c r="AD1222" s="3"/>
      <c r="AE1222" s="2" t="str">
        <f ca="1">IF(AND(N1222&gt;1,(N1222+$AE$3+O1222)&lt;$B$3),$B$3-N1222+1111111,".")</f>
        <v>.</v>
      </c>
      <c r="AF1222" s="1" t="str">
        <f>IF(A1222&gt;1,"Y","N")</f>
        <v>Y</v>
      </c>
      <c r="AG1222" s="1" t="str">
        <f>IF(L1222&gt;1,"Y","N")</f>
        <v>Y</v>
      </c>
      <c r="AH1222" s="1" t="str">
        <f>IF(N1222&gt;1,"Y","N")</f>
        <v>Y</v>
      </c>
      <c r="AI1222" s="1" t="str">
        <f>IF(O1222&gt;1,"Y","N")</f>
        <v>Y</v>
      </c>
      <c r="AJ1222" s="1" t="str">
        <f>CONCATENATE(AF1222,AG1222,D1222,AH1222,AI1222)</f>
        <v>YYx123xYY</v>
      </c>
    </row>
    <row r="1223" spans="1:36" s="1" customFormat="1" x14ac:dyDescent="0.25">
      <c r="A1223" s="31">
        <v>42051</v>
      </c>
      <c r="B1223" s="24"/>
      <c r="C1223" s="23" t="s">
        <v>3095</v>
      </c>
      <c r="D1223" s="22" t="s">
        <v>750</v>
      </c>
      <c r="E1223" s="21">
        <v>0.5</v>
      </c>
      <c r="G1223" s="20"/>
      <c r="H1223" s="19">
        <f>E1223/0.0413</f>
        <v>12.106537530266342</v>
      </c>
      <c r="I1223" s="18">
        <f>J1223/100*4</f>
        <v>2.2000000000000002</v>
      </c>
      <c r="J1223" s="17">
        <v>55</v>
      </c>
      <c r="K1223" s="16">
        <f>IF(J1223&gt;1,J1223-H1223-I1223,0)</f>
        <v>40.693462469733653</v>
      </c>
      <c r="L1223" s="15">
        <v>42085</v>
      </c>
      <c r="M1223" s="14"/>
      <c r="N1223" s="29">
        <v>42915</v>
      </c>
      <c r="O1223" s="12">
        <v>42915</v>
      </c>
      <c r="P1223" s="11" t="s">
        <v>3094</v>
      </c>
      <c r="Q1223" s="10" t="s">
        <v>3093</v>
      </c>
      <c r="R1223" s="10" t="s">
        <v>3092</v>
      </c>
      <c r="S1223" s="10" t="s">
        <v>3091</v>
      </c>
      <c r="T1223" s="10"/>
      <c r="U1223" s="9">
        <v>6867494873</v>
      </c>
      <c r="V1223" s="8"/>
      <c r="W1223" s="7">
        <v>905</v>
      </c>
      <c r="X1223" s="4"/>
      <c r="Y1223" s="6">
        <v>74</v>
      </c>
      <c r="Z1223" s="5">
        <f>IF(Y1223&gt;0,Y1223-J1223,".")</f>
        <v>19</v>
      </c>
      <c r="AA1223" s="4">
        <f>IF(J1223=0,H1223,0)</f>
        <v>0</v>
      </c>
      <c r="AB1223" s="4">
        <f>IF(L1223=0,H1223,0)</f>
        <v>0</v>
      </c>
      <c r="AC1223" s="4"/>
      <c r="AD1223" s="3"/>
      <c r="AE1223" s="2" t="str">
        <f ca="1">IF(AND(N1223&gt;1,(N1223+$AE$3+O1223)&lt;$B$3),$B$3-N1223+1111111,".")</f>
        <v>.</v>
      </c>
      <c r="AF1223" s="1" t="str">
        <f>IF(A1223&gt;1,"Y","N")</f>
        <v>Y</v>
      </c>
      <c r="AG1223" s="1" t="str">
        <f>IF(L1223&gt;1,"Y","N")</f>
        <v>Y</v>
      </c>
      <c r="AH1223" s="1" t="str">
        <f>IF(N1223&gt;1,"Y","N")</f>
        <v>Y</v>
      </c>
      <c r="AI1223" s="1" t="str">
        <f>IF(O1223&gt;1,"Y","N")</f>
        <v>Y</v>
      </c>
      <c r="AJ1223" s="1" t="str">
        <f>CONCATENATE(AF1223,AG1223,D1223,AH1223,AI1223)</f>
        <v>YYx234xYY</v>
      </c>
    </row>
    <row r="1224" spans="1:36" s="1" customFormat="1" x14ac:dyDescent="0.25">
      <c r="A1224" s="28">
        <v>40937</v>
      </c>
      <c r="B1224" s="27" t="s">
        <v>2665</v>
      </c>
      <c r="C1224" s="23" t="s">
        <v>2664</v>
      </c>
      <c r="D1224" s="22" t="s">
        <v>2663</v>
      </c>
      <c r="E1224" s="21">
        <v>0.75</v>
      </c>
      <c r="G1224" s="20"/>
      <c r="H1224" s="19">
        <f>E1224/0.0510212</f>
        <v>14.699771859540739</v>
      </c>
      <c r="I1224" s="18">
        <f>J1224/100*4</f>
        <v>2.2000000000000002</v>
      </c>
      <c r="J1224" s="17">
        <v>55</v>
      </c>
      <c r="K1224" s="16">
        <f>IF(J1224&gt;1,J1224-H1224-I1224,0)</f>
        <v>38.100228140459258</v>
      </c>
      <c r="L1224" s="15">
        <v>40952</v>
      </c>
      <c r="M1224" s="14"/>
      <c r="N1224" s="29">
        <v>42944</v>
      </c>
      <c r="O1224" s="12">
        <v>42946</v>
      </c>
      <c r="P1224" s="11" t="s">
        <v>2658</v>
      </c>
      <c r="Q1224" s="10" t="s">
        <v>2662</v>
      </c>
      <c r="R1224" s="10" t="s">
        <v>2661</v>
      </c>
      <c r="S1224" s="10" t="s">
        <v>51</v>
      </c>
      <c r="T1224" s="10"/>
      <c r="U1224" s="9">
        <v>6902506705</v>
      </c>
      <c r="V1224" s="8"/>
      <c r="W1224" s="7">
        <v>999</v>
      </c>
      <c r="X1224" s="4"/>
      <c r="Y1224" s="6">
        <v>74</v>
      </c>
      <c r="Z1224" s="5">
        <f>IF(Y1224&gt;0,Y1224-J1224,".")</f>
        <v>19</v>
      </c>
      <c r="AA1224" s="4">
        <f>IF(J1224=0,H1224,0)</f>
        <v>0</v>
      </c>
      <c r="AB1224" s="4">
        <f>IF(L1224=0,H1224,0)</f>
        <v>0</v>
      </c>
      <c r="AC1224" s="4"/>
      <c r="AD1224" s="3"/>
      <c r="AE1224" s="2" t="str">
        <f ca="1">IF(AND(N1224&gt;1,(N1224+$AE$3+O1224)&lt;$B$3),$B$3-N1224+1111111,".")</f>
        <v>.</v>
      </c>
      <c r="AF1224" s="1" t="str">
        <f>IF(A1224&gt;1,"Y","N")</f>
        <v>Y</v>
      </c>
      <c r="AG1224" s="1" t="str">
        <f>IF(L1224&gt;1,"Y","N")</f>
        <v>Y</v>
      </c>
      <c r="AH1224" s="1" t="str">
        <f>IF(N1224&gt;1,"Y","N")</f>
        <v>Y</v>
      </c>
      <c r="AI1224" s="1" t="str">
        <f>IF(O1224&gt;1,"Y","N")</f>
        <v>Y</v>
      </c>
      <c r="AJ1224" s="1" t="str">
        <f>CONCATENATE(AF1224,AG1224,D1224,AH1224,AI1224)</f>
        <v>YYx36xYY</v>
      </c>
    </row>
    <row r="1225" spans="1:36" s="1" customFormat="1" x14ac:dyDescent="0.25">
      <c r="A1225" s="28">
        <v>40899</v>
      </c>
      <c r="B1225" s="27" t="s">
        <v>2617</v>
      </c>
      <c r="C1225" s="23" t="s">
        <v>2616</v>
      </c>
      <c r="D1225" s="22" t="s">
        <v>2615</v>
      </c>
      <c r="E1225" s="21">
        <v>0.79800000000000004</v>
      </c>
      <c r="G1225" s="20"/>
      <c r="H1225" s="19">
        <f>E1225/0.0492738</f>
        <v>16.195219366072845</v>
      </c>
      <c r="I1225" s="18">
        <f>J1225/100*4</f>
        <v>2.2000000000000002</v>
      </c>
      <c r="J1225" s="17">
        <v>55</v>
      </c>
      <c r="K1225" s="16">
        <f>IF(J1225&gt;1,J1225-H1225-I1225,0)</f>
        <v>36.604780633927149</v>
      </c>
      <c r="L1225" s="15">
        <v>40905</v>
      </c>
      <c r="M1225" s="14"/>
      <c r="N1225" s="29">
        <v>42947</v>
      </c>
      <c r="O1225" s="12">
        <v>42947</v>
      </c>
      <c r="P1225" s="11" t="s">
        <v>2614</v>
      </c>
      <c r="Q1225" s="10" t="s">
        <v>2613</v>
      </c>
      <c r="R1225" s="10" t="s">
        <v>2612</v>
      </c>
      <c r="S1225" s="10" t="s">
        <v>2611</v>
      </c>
      <c r="T1225" s="10"/>
      <c r="U1225" s="9">
        <v>6909213956</v>
      </c>
      <c r="V1225" s="8" t="s">
        <v>110</v>
      </c>
      <c r="W1225" s="7">
        <v>1003</v>
      </c>
      <c r="X1225" s="4"/>
      <c r="Y1225" s="6">
        <v>74</v>
      </c>
      <c r="Z1225" s="5">
        <f>IF(Y1225&gt;0,Y1225-J1225,".")</f>
        <v>19</v>
      </c>
      <c r="AA1225" s="4">
        <f>IF(J1225=0,H1225,0)</f>
        <v>0</v>
      </c>
      <c r="AB1225" s="4">
        <f>IF(L1225=0,H1225,0)</f>
        <v>0</v>
      </c>
      <c r="AC1225" s="4"/>
      <c r="AD1225" s="3"/>
      <c r="AE1225" s="2" t="str">
        <f ca="1">IF(AND(N1225&gt;1,(N1225+$AE$3+O1225)&lt;$B$3),$B$3-N1225+1111111,".")</f>
        <v>.</v>
      </c>
      <c r="AF1225" s="1" t="str">
        <f>IF(A1225&gt;1,"Y","N")</f>
        <v>Y</v>
      </c>
      <c r="AG1225" s="1" t="str">
        <f>IF(L1225&gt;1,"Y","N")</f>
        <v>Y</v>
      </c>
      <c r="AH1225" s="1" t="str">
        <f>IF(N1225&gt;1,"Y","N")</f>
        <v>Y</v>
      </c>
      <c r="AI1225" s="1" t="str">
        <f>IF(O1225&gt;1,"Y","N")</f>
        <v>Y</v>
      </c>
      <c r="AJ1225" s="1" t="str">
        <f>CONCATENATE(AF1225,AG1225,D1225,AH1225,AI1225)</f>
        <v>YYx411xYY</v>
      </c>
    </row>
    <row r="1226" spans="1:36" s="1" customFormat="1" x14ac:dyDescent="0.25">
      <c r="A1226" s="31">
        <v>42413</v>
      </c>
      <c r="B1226" s="24"/>
      <c r="C1226" s="23" t="s">
        <v>2603</v>
      </c>
      <c r="D1226" s="22" t="s">
        <v>2602</v>
      </c>
      <c r="E1226" s="21">
        <v>0.46</v>
      </c>
      <c r="G1226" s="20"/>
      <c r="H1226" s="19">
        <f>E1226/0.041355</f>
        <v>11.123201547575867</v>
      </c>
      <c r="I1226" s="32">
        <f>J1226/100*4</f>
        <v>1.52</v>
      </c>
      <c r="J1226" s="17">
        <v>38</v>
      </c>
      <c r="K1226" s="16">
        <f>IF(J1226&gt;1,J1226-H1226-I1226,0)</f>
        <v>25.356798452424133</v>
      </c>
      <c r="L1226" s="15">
        <v>42470</v>
      </c>
      <c r="M1226" s="14"/>
      <c r="N1226" s="29">
        <v>42953</v>
      </c>
      <c r="O1226" s="12">
        <v>42954</v>
      </c>
      <c r="P1226" s="11" t="s">
        <v>2601</v>
      </c>
      <c r="Q1226" s="10" t="s">
        <v>2606</v>
      </c>
      <c r="R1226" s="10" t="s">
        <v>2605</v>
      </c>
      <c r="S1226" s="10" t="s">
        <v>2604</v>
      </c>
      <c r="T1226" s="10"/>
      <c r="U1226" s="9">
        <v>6910836319</v>
      </c>
      <c r="V1226" s="8"/>
      <c r="W1226" s="7">
        <v>1017</v>
      </c>
      <c r="X1226" s="4"/>
      <c r="Y1226" s="6">
        <v>74</v>
      </c>
      <c r="Z1226" s="5">
        <f>IF(Y1226&gt;0,Y1226-J1226,".")</f>
        <v>36</v>
      </c>
      <c r="AA1226" s="4">
        <f>IF(J1226=0,H1226,0)</f>
        <v>0</v>
      </c>
      <c r="AB1226" s="4">
        <f>IF(L1226=0,H1226,0)</f>
        <v>0</v>
      </c>
      <c r="AC1226" s="4"/>
      <c r="AD1226" s="3"/>
      <c r="AE1226" s="2" t="str">
        <f ca="1">IF(AND(N1226&gt;1,(N1226+$AE$3+O1226)&lt;$B$3),$B$3-N1226+1111111,".")</f>
        <v>.</v>
      </c>
      <c r="AF1226" s="1" t="str">
        <f>IF(A1226&gt;1,"Y","N")</f>
        <v>Y</v>
      </c>
      <c r="AG1226" s="1" t="str">
        <f>IF(L1226&gt;1,"Y","N")</f>
        <v>Y</v>
      </c>
      <c r="AH1226" s="1" t="str">
        <f>IF(N1226&gt;1,"Y","N")</f>
        <v>Y</v>
      </c>
      <c r="AI1226" s="1" t="str">
        <f>IF(O1226&gt;1,"Y","N")</f>
        <v>Y</v>
      </c>
      <c r="AJ1226" s="1" t="str">
        <f>CONCATENATE(AF1226,AG1226,D1226,AH1226,AI1226)</f>
        <v>YYxa710xYY</v>
      </c>
    </row>
    <row r="1227" spans="1:36" s="1" customFormat="1" x14ac:dyDescent="0.25">
      <c r="A1227" s="31">
        <v>42929</v>
      </c>
      <c r="B1227" s="30" t="s">
        <v>2525</v>
      </c>
      <c r="C1227" s="23" t="s">
        <v>1522</v>
      </c>
      <c r="D1227" s="22" t="s">
        <v>1521</v>
      </c>
      <c r="E1227" s="21">
        <v>0.9</v>
      </c>
      <c r="G1227" s="20"/>
      <c r="H1227" s="19">
        <f>E1227/0.04272</f>
        <v>21.067415730337078</v>
      </c>
      <c r="I1227" s="18">
        <f>J1227/100*4</f>
        <v>2.2000000000000002</v>
      </c>
      <c r="J1227" s="17">
        <v>55</v>
      </c>
      <c r="K1227" s="16">
        <f>IF(J1227&gt;1,J1227-H1227-I1227,0)</f>
        <v>31.732584269662926</v>
      </c>
      <c r="L1227" s="15">
        <v>42950</v>
      </c>
      <c r="M1227" s="14"/>
      <c r="N1227" s="29">
        <v>42958</v>
      </c>
      <c r="O1227" s="12">
        <v>42960</v>
      </c>
      <c r="P1227" s="11" t="s">
        <v>2524</v>
      </c>
      <c r="Q1227" s="10" t="s">
        <v>2523</v>
      </c>
      <c r="R1227" s="10" t="s">
        <v>2522</v>
      </c>
      <c r="S1227" s="10" t="s">
        <v>2521</v>
      </c>
      <c r="T1227" s="10"/>
      <c r="U1227" s="9">
        <v>6911833766</v>
      </c>
      <c r="V1227" s="8"/>
      <c r="W1227" s="7">
        <v>1027</v>
      </c>
      <c r="X1227" s="4"/>
      <c r="Y1227" s="6">
        <v>74</v>
      </c>
      <c r="Z1227" s="5">
        <f>IF(Y1227&gt;0,Y1227-J1227,".")</f>
        <v>19</v>
      </c>
      <c r="AA1227" s="4">
        <f>IF(J1227=0,H1227,0)</f>
        <v>0</v>
      </c>
      <c r="AB1227" s="4">
        <f>IF(L1227=0,H1227,0)</f>
        <v>0</v>
      </c>
      <c r="AC1227" s="4"/>
      <c r="AD1227" s="3"/>
      <c r="AE1227" s="2" t="str">
        <f ca="1">IF(AND(N1227&gt;1,(N1227+$AE$3+O1227)&lt;$B$3),$B$3-N1227+1111111,".")</f>
        <v>.</v>
      </c>
      <c r="AF1227" s="1" t="str">
        <f>IF(A1227&gt;1,"Y","N")</f>
        <v>Y</v>
      </c>
      <c r="AG1227" s="1" t="str">
        <f>IF(L1227&gt;1,"Y","N")</f>
        <v>Y</v>
      </c>
      <c r="AH1227" s="1" t="str">
        <f>IF(N1227&gt;1,"Y","N")</f>
        <v>Y</v>
      </c>
      <c r="AI1227" s="1" t="str">
        <f>IF(O1227&gt;1,"Y","N")</f>
        <v>Y</v>
      </c>
      <c r="AJ1227" s="1" t="str">
        <f>CONCATENATE(AF1227,AG1227,D1227,AH1227,AI1227)</f>
        <v>YYx66xYY</v>
      </c>
    </row>
    <row r="1228" spans="1:36" s="1" customFormat="1" x14ac:dyDescent="0.25">
      <c r="A1228" s="31">
        <v>42929</v>
      </c>
      <c r="B1228" s="24"/>
      <c r="C1228" s="23" t="s">
        <v>1522</v>
      </c>
      <c r="D1228" s="22" t="s">
        <v>1521</v>
      </c>
      <c r="E1228" s="21">
        <v>0.9</v>
      </c>
      <c r="G1228" s="20"/>
      <c r="H1228" s="19">
        <f>E1228/0.04272</f>
        <v>21.067415730337078</v>
      </c>
      <c r="I1228" s="18">
        <f>J1228/100*4</f>
        <v>2.2000000000000002</v>
      </c>
      <c r="J1228" s="17">
        <v>55</v>
      </c>
      <c r="K1228" s="16">
        <f>IF(J1228&gt;1,J1228-H1228-I1228,0)</f>
        <v>31.732584269662926</v>
      </c>
      <c r="L1228" s="15">
        <v>42950</v>
      </c>
      <c r="M1228" s="14"/>
      <c r="N1228" s="29">
        <v>42960</v>
      </c>
      <c r="O1228" s="12">
        <v>42962</v>
      </c>
      <c r="P1228" s="11" t="s">
        <v>2482</v>
      </c>
      <c r="Q1228" s="10" t="s">
        <v>2481</v>
      </c>
      <c r="R1228" s="10" t="s">
        <v>2480</v>
      </c>
      <c r="S1228" s="10" t="s">
        <v>2479</v>
      </c>
      <c r="T1228" s="10"/>
      <c r="U1228" s="9">
        <v>6911833766</v>
      </c>
      <c r="V1228" s="8"/>
      <c r="W1228" s="7">
        <v>1043</v>
      </c>
      <c r="X1228" s="4"/>
      <c r="Y1228" s="6">
        <v>74</v>
      </c>
      <c r="Z1228" s="5">
        <f>IF(Y1228&gt;0,Y1228-J1228,".")</f>
        <v>19</v>
      </c>
      <c r="AA1228" s="4">
        <f>IF(J1228=0,H1228,0)</f>
        <v>0</v>
      </c>
      <c r="AB1228" s="4">
        <f>IF(L1228=0,H1228,0)</f>
        <v>0</v>
      </c>
      <c r="AC1228" s="4"/>
      <c r="AD1228" s="3"/>
      <c r="AE1228" s="2" t="str">
        <f ca="1">IF(AND(N1228&gt;1,(N1228+$AE$3+O1228)&lt;$B$3),$B$3-N1228+1111111,".")</f>
        <v>.</v>
      </c>
      <c r="AF1228" s="1" t="str">
        <f>IF(A1228&gt;1,"Y","N")</f>
        <v>Y</v>
      </c>
      <c r="AG1228" s="1" t="str">
        <f>IF(L1228&gt;1,"Y","N")</f>
        <v>Y</v>
      </c>
      <c r="AH1228" s="1" t="str">
        <f>IF(N1228&gt;1,"Y","N")</f>
        <v>Y</v>
      </c>
      <c r="AI1228" s="1" t="str">
        <f>IF(O1228&gt;1,"Y","N")</f>
        <v>Y</v>
      </c>
      <c r="AJ1228" s="1" t="str">
        <f>CONCATENATE(AF1228,AG1228,D1228,AH1228,AI1228)</f>
        <v>YYx66xYY</v>
      </c>
    </row>
    <row r="1229" spans="1:36" s="1" customFormat="1" x14ac:dyDescent="0.25">
      <c r="A1229" s="31">
        <v>42765</v>
      </c>
      <c r="B1229" s="24"/>
      <c r="C1229" s="23" t="s">
        <v>335</v>
      </c>
      <c r="D1229" s="22" t="s">
        <v>334</v>
      </c>
      <c r="E1229" s="21">
        <v>0.14000000000000001</v>
      </c>
      <c r="G1229" s="20"/>
      <c r="H1229" s="19">
        <f>E1229/0.03878</f>
        <v>3.6101083032490977</v>
      </c>
      <c r="I1229" s="18">
        <f>J1229/100*4</f>
        <v>1.32</v>
      </c>
      <c r="J1229" s="17">
        <v>33</v>
      </c>
      <c r="K1229" s="16">
        <f>IF(J1229&gt;1,J1229-H1229-I1229,0)</f>
        <v>28.069891696750901</v>
      </c>
      <c r="L1229" s="15">
        <v>42797</v>
      </c>
      <c r="M1229" s="14"/>
      <c r="N1229" s="29">
        <v>42990</v>
      </c>
      <c r="O1229" s="12">
        <v>42992</v>
      </c>
      <c r="P1229" s="11" t="s">
        <v>2034</v>
      </c>
      <c r="Q1229" s="10" t="s">
        <v>2038</v>
      </c>
      <c r="R1229" s="10" t="s">
        <v>2037</v>
      </c>
      <c r="S1229" s="10" t="s">
        <v>2036</v>
      </c>
      <c r="T1229" s="10"/>
      <c r="U1229" s="9">
        <v>6912475921</v>
      </c>
      <c r="V1229" s="8"/>
      <c r="W1229" s="7">
        <v>1132</v>
      </c>
      <c r="X1229" s="4"/>
      <c r="Y1229" s="6">
        <v>74</v>
      </c>
      <c r="Z1229" s="5">
        <f>IF(Y1229&gt;0,Y1229-J1229,".")</f>
        <v>41</v>
      </c>
      <c r="AA1229" s="4">
        <f>IF(J1229=0,H1229,0)</f>
        <v>0</v>
      </c>
      <c r="AB1229" s="4">
        <f>IF(L1229=0,H1229,0)</f>
        <v>0</v>
      </c>
      <c r="AC1229" s="4"/>
      <c r="AD1229" s="3"/>
      <c r="AE1229" s="2" t="str">
        <f ca="1">IF(AND(N1229&gt;1,(N1229+$AE$3+O1229)&lt;$B$3),$B$3-N1229+1111111,".")</f>
        <v>.</v>
      </c>
      <c r="AF1229" s="1" t="str">
        <f>IF(A1229&gt;1,"Y","N")</f>
        <v>Y</v>
      </c>
      <c r="AG1229" s="1" t="str">
        <f>IF(L1229&gt;1,"Y","N")</f>
        <v>Y</v>
      </c>
      <c r="AH1229" s="1" t="str">
        <f>IF(N1229&gt;1,"Y","N")</f>
        <v>Y</v>
      </c>
      <c r="AI1229" s="1" t="str">
        <f>IF(O1229&gt;1,"Y","N")</f>
        <v>Y</v>
      </c>
      <c r="AJ1229" s="1" t="str">
        <f>CONCATENATE(AF1229,AG1229,D1229,AH1229,AI1229)</f>
        <v>YYx149xYY</v>
      </c>
    </row>
    <row r="1230" spans="1:36" s="1" customFormat="1" x14ac:dyDescent="0.25">
      <c r="A1230" s="28">
        <v>41757</v>
      </c>
      <c r="B1230" s="27" t="s">
        <v>1577</v>
      </c>
      <c r="C1230" s="23" t="s">
        <v>1576</v>
      </c>
      <c r="D1230" s="22" t="s">
        <v>1575</v>
      </c>
      <c r="E1230" s="21">
        <v>0.6</v>
      </c>
      <c r="G1230" s="20"/>
      <c r="H1230" s="19">
        <f>E1230/0.048502</f>
        <v>12.370623891798274</v>
      </c>
      <c r="I1230" s="18">
        <f>J1230/100*4</f>
        <v>2.2000000000000002</v>
      </c>
      <c r="J1230" s="17">
        <v>55</v>
      </c>
      <c r="K1230" s="16">
        <f>IF(J1230&gt;1,J1230-H1230-I1230,0)</f>
        <v>40.429376108201723</v>
      </c>
      <c r="L1230" s="15">
        <v>41792</v>
      </c>
      <c r="M1230" s="14"/>
      <c r="N1230" s="29">
        <v>43018</v>
      </c>
      <c r="O1230" s="12">
        <v>43018</v>
      </c>
      <c r="P1230" s="11" t="s">
        <v>1574</v>
      </c>
      <c r="Q1230" s="10" t="s">
        <v>1573</v>
      </c>
      <c r="R1230" s="10" t="s">
        <v>1572</v>
      </c>
      <c r="S1230" s="10" t="s">
        <v>1571</v>
      </c>
      <c r="T1230" s="10"/>
      <c r="U1230" s="9">
        <v>6910804041</v>
      </c>
      <c r="V1230" s="8"/>
      <c r="W1230" s="7">
        <v>1226</v>
      </c>
      <c r="X1230" s="4"/>
      <c r="Y1230" s="6">
        <v>74</v>
      </c>
      <c r="Z1230" s="5">
        <f>IF(Y1230&gt;0,Y1230-J1230,".")</f>
        <v>19</v>
      </c>
      <c r="AA1230" s="4">
        <f>IF(J1230=0,H1230,0)</f>
        <v>0</v>
      </c>
      <c r="AB1230" s="4">
        <f>IF(L1230=0,H1230,0)</f>
        <v>0</v>
      </c>
      <c r="AC1230" s="4"/>
      <c r="AD1230" s="3"/>
      <c r="AE1230" s="2" t="str">
        <f ca="1">IF(AND(N1230&gt;1,(N1230+$AE$3+O1230)&lt;$B$3),$B$3-N1230+1111111,".")</f>
        <v>.</v>
      </c>
      <c r="AF1230" s="1" t="str">
        <f>IF(A1230&gt;1,"Y","N")</f>
        <v>Y</v>
      </c>
      <c r="AG1230" s="1" t="str">
        <f>IF(L1230&gt;1,"Y","N")</f>
        <v>Y</v>
      </c>
      <c r="AH1230" s="1" t="str">
        <f>IF(N1230&gt;1,"Y","N")</f>
        <v>Y</v>
      </c>
      <c r="AI1230" s="1" t="str">
        <f>IF(O1230&gt;1,"Y","N")</f>
        <v>Y</v>
      </c>
      <c r="AJ1230" s="1" t="str">
        <f>CONCATENATE(AF1230,AG1230,D1230,AH1230,AI1230)</f>
        <v>YYx6xYY</v>
      </c>
    </row>
    <row r="1231" spans="1:36" s="1" customFormat="1" x14ac:dyDescent="0.25">
      <c r="A1231" s="31">
        <v>42170</v>
      </c>
      <c r="B1231" s="27"/>
      <c r="C1231" s="23" t="s">
        <v>573</v>
      </c>
      <c r="D1231" s="22" t="s">
        <v>572</v>
      </c>
      <c r="E1231" s="21">
        <v>0.74099999999999999</v>
      </c>
      <c r="G1231" s="20"/>
      <c r="H1231" s="19">
        <f>E1231/0.0413</f>
        <v>17.941888619854719</v>
      </c>
      <c r="I1231" s="32">
        <f>J1231/100*4</f>
        <v>1.52</v>
      </c>
      <c r="J1231" s="17">
        <v>38</v>
      </c>
      <c r="K1231" s="16">
        <f>IF(J1231&gt;1,J1231-H1231-I1231,0)</f>
        <v>18.538111380145281</v>
      </c>
      <c r="L1231" s="15">
        <v>42196</v>
      </c>
      <c r="M1231" s="14"/>
      <c r="N1231" s="29">
        <v>43044</v>
      </c>
      <c r="O1231" s="12">
        <v>43045</v>
      </c>
      <c r="P1231" s="11" t="s">
        <v>1236</v>
      </c>
      <c r="Q1231" s="10" t="s">
        <v>1238</v>
      </c>
      <c r="R1231" s="10" t="s">
        <v>1237</v>
      </c>
      <c r="S1231" s="10" t="s">
        <v>890</v>
      </c>
      <c r="T1231" s="10"/>
      <c r="U1231" s="9">
        <v>6916028252</v>
      </c>
      <c r="V1231" s="8"/>
      <c r="W1231" s="7">
        <v>1296</v>
      </c>
      <c r="X1231" s="4"/>
      <c r="Y1231" s="6">
        <v>74</v>
      </c>
      <c r="Z1231" s="5">
        <f>IF(Y1231&gt;0,Y1231-J1231,".")</f>
        <v>36</v>
      </c>
      <c r="AA1231" s="4">
        <f>IF(J1231=0,H1231,0)</f>
        <v>0</v>
      </c>
      <c r="AB1231" s="4">
        <f>IF(L1231=0,H1231,0)</f>
        <v>0</v>
      </c>
      <c r="AC1231" s="4"/>
      <c r="AD1231" s="3"/>
      <c r="AE1231" s="2" t="str">
        <f ca="1">IF(AND(N1231&gt;1,(N1231+$AE$3+O1231)&lt;$B$3),$B$3-N1231+1111111,".")</f>
        <v>.</v>
      </c>
      <c r="AF1231" s="1" t="str">
        <f>IF(A1231&gt;1,"Y","N")</f>
        <v>Y</v>
      </c>
      <c r="AG1231" s="1" t="str">
        <f>IF(L1231&gt;1,"Y","N")</f>
        <v>Y</v>
      </c>
      <c r="AH1231" s="1" t="str">
        <f>IF(N1231&gt;1,"Y","N")</f>
        <v>Y</v>
      </c>
      <c r="AI1231" s="1" t="str">
        <f>IF(O1231&gt;1,"Y","N")</f>
        <v>Y</v>
      </c>
      <c r="AJ1231" s="1" t="str">
        <f>CONCATENATE(AF1231,AG1231,D1231,AH1231,AI1231)</f>
        <v>YYx150xYY</v>
      </c>
    </row>
    <row r="1232" spans="1:36" s="1" customFormat="1" x14ac:dyDescent="0.25">
      <c r="A1232" s="31">
        <v>42776</v>
      </c>
      <c r="B1232" s="24" t="s">
        <v>1188</v>
      </c>
      <c r="C1232" s="23" t="s">
        <v>1136</v>
      </c>
      <c r="D1232" s="22" t="s">
        <v>232</v>
      </c>
      <c r="E1232" s="21">
        <v>0.62</v>
      </c>
      <c r="G1232" s="20"/>
      <c r="H1232" s="19">
        <f>E1232/0.03851</f>
        <v>16.099714359906518</v>
      </c>
      <c r="I1232" s="18">
        <f>J1232/100*4</f>
        <v>2.2000000000000002</v>
      </c>
      <c r="J1232" s="17">
        <v>55</v>
      </c>
      <c r="K1232" s="16">
        <f>IF(J1232&gt;1,J1232-H1232-I1232,0)</f>
        <v>36.700285640093483</v>
      </c>
      <c r="L1232" s="15">
        <v>42812</v>
      </c>
      <c r="M1232" s="14"/>
      <c r="N1232" s="29">
        <v>43047</v>
      </c>
      <c r="O1232" s="12">
        <v>43047</v>
      </c>
      <c r="P1232" s="11" t="s">
        <v>1187</v>
      </c>
      <c r="Q1232" s="10" t="s">
        <v>1186</v>
      </c>
      <c r="R1232" s="10" t="s">
        <v>1185</v>
      </c>
      <c r="S1232" s="10" t="s">
        <v>1184</v>
      </c>
      <c r="T1232" s="10"/>
      <c r="U1232" s="9">
        <v>6910158774</v>
      </c>
      <c r="V1232" s="8"/>
      <c r="W1232" s="7">
        <v>1309</v>
      </c>
      <c r="X1232" s="4"/>
      <c r="Y1232" s="6">
        <v>74</v>
      </c>
      <c r="Z1232" s="5">
        <f>IF(Y1232&gt;0,Y1232-J1232,".")</f>
        <v>19</v>
      </c>
      <c r="AA1232" s="4">
        <f>IF(J1232=0,H1232,0)</f>
        <v>0</v>
      </c>
      <c r="AB1232" s="4">
        <f>IF(L1232=0,H1232,0)</f>
        <v>0</v>
      </c>
      <c r="AC1232" s="4"/>
      <c r="AD1232" s="3"/>
      <c r="AE1232" s="2" t="str">
        <f ca="1">IF(AND(N1232&gt;1,(N1232+$AE$3+O1232)&lt;$B$3),$B$3-N1232+1111111,".")</f>
        <v>.</v>
      </c>
      <c r="AF1232" s="1" t="str">
        <f>IF(A1232&gt;1,"Y","N")</f>
        <v>Y</v>
      </c>
      <c r="AG1232" s="1" t="str">
        <f>IF(L1232&gt;1,"Y","N")</f>
        <v>Y</v>
      </c>
      <c r="AH1232" s="1" t="str">
        <f>IF(N1232&gt;1,"Y","N")</f>
        <v>Y</v>
      </c>
      <c r="AI1232" s="1" t="str">
        <f>IF(O1232&gt;1,"Y","N")</f>
        <v>Y</v>
      </c>
      <c r="AJ1232" s="1" t="str">
        <f>CONCATENATE(AF1232,AG1232,D1232,AH1232,AI1232)</f>
        <v>YYx162xYY</v>
      </c>
    </row>
    <row r="1233" spans="1:36" s="1" customFormat="1" x14ac:dyDescent="0.25">
      <c r="A1233" s="31">
        <v>42946</v>
      </c>
      <c r="B1233" s="24"/>
      <c r="C1233" s="23" t="s">
        <v>197</v>
      </c>
      <c r="D1233" s="22" t="s">
        <v>196</v>
      </c>
      <c r="E1233" s="21">
        <v>0.377</v>
      </c>
      <c r="G1233" s="20"/>
      <c r="H1233" s="19">
        <f>E1233/0.04272</f>
        <v>8.8249063670411978</v>
      </c>
      <c r="I1233" s="18">
        <f>J1233/100*4</f>
        <v>1.44</v>
      </c>
      <c r="J1233" s="17">
        <v>36</v>
      </c>
      <c r="K1233" s="16">
        <f>IF(J1233&gt;1,J1233-H1233-I1233,0)</f>
        <v>25.735093632958801</v>
      </c>
      <c r="L1233" s="15">
        <v>42965</v>
      </c>
      <c r="M1233" s="14"/>
      <c r="N1233" s="29">
        <v>43088</v>
      </c>
      <c r="O1233" s="12">
        <v>43088</v>
      </c>
      <c r="P1233" s="11" t="s">
        <v>195</v>
      </c>
      <c r="Q1233" s="10" t="s">
        <v>200</v>
      </c>
      <c r="R1233" s="10" t="s">
        <v>199</v>
      </c>
      <c r="S1233" s="10" t="s">
        <v>198</v>
      </c>
      <c r="T1233" s="10"/>
      <c r="U1233" s="9">
        <v>6916050209</v>
      </c>
      <c r="V1233" s="8"/>
      <c r="W1233" s="7">
        <v>1483</v>
      </c>
      <c r="X1233" s="4"/>
      <c r="Y1233" s="6">
        <v>74</v>
      </c>
      <c r="Z1233" s="5">
        <f>IF(Y1233&gt;0,Y1233-J1233,".")</f>
        <v>38</v>
      </c>
      <c r="AA1233" s="4">
        <f>IF(J1233=0,H1233,0)</f>
        <v>0</v>
      </c>
      <c r="AB1233" s="4">
        <f>IF(L1233=0,H1233,0)</f>
        <v>0</v>
      </c>
      <c r="AC1233" s="4"/>
      <c r="AD1233" s="3"/>
      <c r="AE1233" s="2" t="str">
        <f ca="1">IF(AND(N1233&gt;1,(N1233+$AE$3+O1233)&lt;$B$3),$B$3-N1233+1111111,".")</f>
        <v>.</v>
      </c>
      <c r="AF1233" s="1" t="str">
        <f>IF(A1233&gt;1,"Y","N")</f>
        <v>Y</v>
      </c>
      <c r="AG1233" s="1" t="str">
        <f>IF(L1233&gt;1,"Y","N")</f>
        <v>Y</v>
      </c>
      <c r="AH1233" s="1" t="str">
        <f>IF(N1233&gt;1,"Y","N")</f>
        <v>Y</v>
      </c>
      <c r="AI1233" s="1" t="str">
        <f>IF(O1233&gt;1,"Y","N")</f>
        <v>Y</v>
      </c>
      <c r="AJ1233" s="1" t="str">
        <f>CONCATENATE(AF1233,AG1233,D1233,AH1233,AI1233)</f>
        <v>YYx123xYY</v>
      </c>
    </row>
    <row r="1234" spans="1:36" s="1" customFormat="1" x14ac:dyDescent="0.25">
      <c r="A1234" s="31">
        <v>42758</v>
      </c>
      <c r="B1234" s="24"/>
      <c r="C1234" s="23" t="s">
        <v>1872</v>
      </c>
      <c r="D1234" s="22" t="s">
        <v>1871</v>
      </c>
      <c r="E1234" s="21">
        <v>0.9</v>
      </c>
      <c r="G1234" s="20"/>
      <c r="H1234" s="19">
        <f>E1234/0.03895</f>
        <v>23.106546854942234</v>
      </c>
      <c r="I1234" s="18">
        <f>J1234/100*4</f>
        <v>3</v>
      </c>
      <c r="J1234" s="17">
        <v>75</v>
      </c>
      <c r="K1234" s="16">
        <f>IF(J1234&gt;1,J1234-H1234-I1234,0)</f>
        <v>48.893453145057762</v>
      </c>
      <c r="L1234" s="15">
        <v>42760</v>
      </c>
      <c r="M1234" s="14"/>
      <c r="N1234" s="29">
        <v>42760</v>
      </c>
      <c r="O1234" s="12">
        <v>42760</v>
      </c>
      <c r="P1234" s="11" t="s">
        <v>6388</v>
      </c>
      <c r="Q1234" s="10"/>
      <c r="R1234" s="10"/>
      <c r="S1234" s="10"/>
      <c r="T1234" s="10"/>
      <c r="U1234" s="9">
        <v>6688400447</v>
      </c>
      <c r="V1234" s="8"/>
      <c r="W1234" s="7">
        <v>159</v>
      </c>
      <c r="X1234" s="4"/>
      <c r="Y1234" s="6">
        <v>75</v>
      </c>
      <c r="Z1234" s="5">
        <f>IF(Y1234&gt;0,Y1234-J1234,".")</f>
        <v>0</v>
      </c>
      <c r="AA1234" s="4">
        <f>IF(J1234=0,H1234,0)</f>
        <v>0</v>
      </c>
      <c r="AB1234" s="4">
        <f>IF(L1234=0,H1234,0)</f>
        <v>0</v>
      </c>
      <c r="AC1234" s="4"/>
      <c r="AD1234" s="3"/>
      <c r="AE1234" s="2" t="str">
        <f ca="1">IF(AND(N1234&gt;1,(N1234+$AE$3+O1234)&lt;$B$3),$B$3-N1234+1111111,".")</f>
        <v>.</v>
      </c>
      <c r="AF1234" s="1" t="str">
        <f>IF(A1234&gt;1,"Y","N")</f>
        <v>Y</v>
      </c>
      <c r="AG1234" s="1" t="str">
        <f>IF(L1234&gt;1,"Y","N")</f>
        <v>Y</v>
      </c>
      <c r="AH1234" s="1" t="str">
        <f>IF(N1234&gt;1,"Y","N")</f>
        <v>Y</v>
      </c>
      <c r="AI1234" s="1" t="str">
        <f>IF(O1234&gt;1,"Y","N")</f>
        <v>Y</v>
      </c>
      <c r="AJ1234" s="1" t="str">
        <f>CONCATENATE(AF1234,AG1234,D1234,AH1234,AI1234)</f>
        <v>YYx68xYY</v>
      </c>
    </row>
    <row r="1235" spans="1:36" s="1" customFormat="1" x14ac:dyDescent="0.25">
      <c r="A1235" s="31">
        <v>42596</v>
      </c>
      <c r="B1235" s="24"/>
      <c r="C1235" s="23" t="s">
        <v>1175</v>
      </c>
      <c r="D1235" s="22" t="s">
        <v>1174</v>
      </c>
      <c r="E1235" s="21">
        <v>0.52800000000000002</v>
      </c>
      <c r="G1235" s="20"/>
      <c r="H1235" s="19">
        <f>E1235/0.04046</f>
        <v>13.049925852694019</v>
      </c>
      <c r="I1235" s="18">
        <f>J1235/100*4</f>
        <v>1.44</v>
      </c>
      <c r="J1235" s="17">
        <v>36</v>
      </c>
      <c r="K1235" s="16">
        <f>IF(J1235&gt;1,J1235-H1235-I1235,0)</f>
        <v>21.510074147305982</v>
      </c>
      <c r="L1235" s="15">
        <v>42636</v>
      </c>
      <c r="M1235" s="14"/>
      <c r="N1235" s="29">
        <v>42768</v>
      </c>
      <c r="O1235" s="12">
        <v>42768</v>
      </c>
      <c r="P1235" s="11" t="s">
        <v>6226</v>
      </c>
      <c r="Q1235" s="10" t="s">
        <v>6228</v>
      </c>
      <c r="R1235" s="10" t="s">
        <v>6227</v>
      </c>
      <c r="S1235" s="10" t="s">
        <v>313</v>
      </c>
      <c r="T1235" s="10"/>
      <c r="U1235" s="9">
        <v>6696974909</v>
      </c>
      <c r="V1235" s="8"/>
      <c r="W1235" s="7">
        <v>201</v>
      </c>
      <c r="X1235" s="4"/>
      <c r="Y1235" s="6">
        <v>75</v>
      </c>
      <c r="Z1235" s="5">
        <f>IF(Y1235&gt;0,Y1235-J1235,".")</f>
        <v>39</v>
      </c>
      <c r="AA1235" s="4">
        <f>IF(J1235=0,H1235,0)</f>
        <v>0</v>
      </c>
      <c r="AB1235" s="4">
        <f>IF(L1235=0,H1235,0)</f>
        <v>0</v>
      </c>
      <c r="AC1235" s="4"/>
      <c r="AD1235" s="3"/>
      <c r="AE1235" s="2" t="str">
        <f ca="1">IF(AND(N1235&gt;1,(N1235+$AE$3+O1235)&lt;$B$3),$B$3-N1235+1111111,".")</f>
        <v>.</v>
      </c>
      <c r="AF1235" s="1" t="str">
        <f>IF(A1235&gt;1,"Y","N")</f>
        <v>Y</v>
      </c>
      <c r="AG1235" s="1" t="str">
        <f>IF(L1235&gt;1,"Y","N")</f>
        <v>Y</v>
      </c>
      <c r="AH1235" s="1" t="str">
        <f>IF(N1235&gt;1,"Y","N")</f>
        <v>Y</v>
      </c>
      <c r="AI1235" s="1" t="str">
        <f>IF(O1235&gt;1,"Y","N")</f>
        <v>Y</v>
      </c>
      <c r="AJ1235" s="1" t="str">
        <f>CONCATENATE(AF1235,AG1235,D1235,AH1235,AI1235)</f>
        <v>YYx242xYY</v>
      </c>
    </row>
    <row r="1236" spans="1:36" s="1" customFormat="1" x14ac:dyDescent="0.25">
      <c r="A1236" s="28">
        <v>41465</v>
      </c>
      <c r="B1236" s="27" t="s">
        <v>3988</v>
      </c>
      <c r="C1236" s="23" t="s">
        <v>6041</v>
      </c>
      <c r="D1236" s="22" t="s">
        <v>235</v>
      </c>
      <c r="E1236" s="21">
        <v>1.06</v>
      </c>
      <c r="G1236" s="20"/>
      <c r="H1236" s="19">
        <f>E1236/0.0475175</f>
        <v>22.307570894933448</v>
      </c>
      <c r="I1236" s="18">
        <f>J1236/100*4</f>
        <v>2.2000000000000002</v>
      </c>
      <c r="J1236" s="17">
        <v>55</v>
      </c>
      <c r="K1236" s="16">
        <f>IF(J1236&gt;1,J1236-H1236-I1236,0)</f>
        <v>30.492429105066552</v>
      </c>
      <c r="L1236" s="15">
        <v>41480</v>
      </c>
      <c r="M1236" s="14"/>
      <c r="N1236" s="29">
        <v>42776</v>
      </c>
      <c r="O1236" s="12">
        <v>42779</v>
      </c>
      <c r="P1236" s="11" t="s">
        <v>6040</v>
      </c>
      <c r="Q1236" s="10" t="s">
        <v>6043</v>
      </c>
      <c r="R1236" s="10" t="s">
        <v>6042</v>
      </c>
      <c r="S1236" s="10" t="s">
        <v>553</v>
      </c>
      <c r="T1236" s="10"/>
      <c r="U1236" s="9">
        <v>6712188926</v>
      </c>
      <c r="V1236" s="8"/>
      <c r="W1236" s="7">
        <v>253</v>
      </c>
      <c r="X1236" s="4"/>
      <c r="Y1236" s="6">
        <v>75</v>
      </c>
      <c r="Z1236" s="5">
        <f>IF(Y1236&gt;0,Y1236-J1236,".")</f>
        <v>20</v>
      </c>
      <c r="AA1236" s="4">
        <f>IF(J1236=0,H1236,0)</f>
        <v>0</v>
      </c>
      <c r="AB1236" s="4">
        <f>IF(L1236=0,H1236,0)</f>
        <v>0</v>
      </c>
      <c r="AC1236" s="4"/>
      <c r="AD1236" s="3"/>
      <c r="AE1236" s="2" t="str">
        <f ca="1">IF(AND(N1236&gt;1,(N1236+$AE$3+O1236)&lt;$B$3),$B$3-N1236+1111111,".")</f>
        <v>.</v>
      </c>
      <c r="AF1236" s="1" t="str">
        <f>IF(A1236&gt;1,"Y","N")</f>
        <v>Y</v>
      </c>
      <c r="AG1236" s="1" t="str">
        <f>IF(L1236&gt;1,"Y","N")</f>
        <v>Y</v>
      </c>
      <c r="AH1236" s="1" t="str">
        <f>IF(N1236&gt;1,"Y","N")</f>
        <v>Y</v>
      </c>
      <c r="AI1236" s="1" t="str">
        <f>IF(O1236&gt;1,"Y","N")</f>
        <v>Y</v>
      </c>
      <c r="AJ1236" s="1" t="str">
        <f>CONCATENATE(AF1236,AG1236,D1236,AH1236,AI1236)</f>
        <v>YYx10xYY</v>
      </c>
    </row>
    <row r="1237" spans="1:36" s="1" customFormat="1" x14ac:dyDescent="0.25">
      <c r="A1237" s="31">
        <v>42601</v>
      </c>
      <c r="B1237" s="24"/>
      <c r="C1237" s="23" t="s">
        <v>3413</v>
      </c>
      <c r="D1237" s="22" t="s">
        <v>3412</v>
      </c>
      <c r="E1237" s="21">
        <v>0.69</v>
      </c>
      <c r="G1237" s="20"/>
      <c r="H1237" s="19">
        <f>E1237/0.04046</f>
        <v>17.053880375679682</v>
      </c>
      <c r="I1237" s="18">
        <f>J1237/100*4</f>
        <v>3</v>
      </c>
      <c r="J1237" s="17">
        <v>75</v>
      </c>
      <c r="K1237" s="16">
        <f>IF(J1237&gt;1,J1237-H1237-I1237,0)</f>
        <v>54.946119624320318</v>
      </c>
      <c r="L1237" s="15">
        <v>42620</v>
      </c>
      <c r="M1237" s="14"/>
      <c r="N1237" s="29">
        <v>42789</v>
      </c>
      <c r="O1237" s="12">
        <v>42792</v>
      </c>
      <c r="P1237" s="11" t="s">
        <v>1945</v>
      </c>
      <c r="Q1237" s="10"/>
      <c r="R1237" s="10"/>
      <c r="S1237" s="10"/>
      <c r="T1237" s="10"/>
      <c r="U1237" s="9"/>
      <c r="V1237" s="8"/>
      <c r="W1237" s="7">
        <v>1518</v>
      </c>
      <c r="X1237" s="4"/>
      <c r="Y1237" s="6">
        <v>75</v>
      </c>
      <c r="Z1237" s="5">
        <f>IF(Y1237&gt;0,Y1237-J1237,".")</f>
        <v>0</v>
      </c>
      <c r="AA1237" s="4">
        <f>IF(J1237=0,H1237,0)</f>
        <v>0</v>
      </c>
      <c r="AB1237" s="4">
        <f>IF(L1237=0,H1237,0)</f>
        <v>0</v>
      </c>
      <c r="AC1237" s="4"/>
      <c r="AD1237" s="3"/>
      <c r="AE1237" s="2" t="str">
        <f ca="1">IF(AND(N1237&gt;1,(N1237+$AE$3+O1237)&lt;$B$3),$B$3-N1237+1111111,".")</f>
        <v>.</v>
      </c>
      <c r="AF1237" s="1" t="str">
        <f>IF(A1237&gt;1,"Y","N")</f>
        <v>Y</v>
      </c>
      <c r="AG1237" s="1" t="str">
        <f>IF(L1237&gt;1,"Y","N")</f>
        <v>Y</v>
      </c>
      <c r="AH1237" s="1" t="str">
        <f>IF(N1237&gt;1,"Y","N")</f>
        <v>Y</v>
      </c>
      <c r="AI1237" s="1" t="str">
        <f>IF(O1237&gt;1,"Y","N")</f>
        <v>Y</v>
      </c>
      <c r="AJ1237" s="1" t="str">
        <f>CONCATENATE(AF1237,AG1237,D1237,AH1237,AI1237)</f>
        <v>YYx161xYY</v>
      </c>
    </row>
    <row r="1238" spans="1:36" s="1" customFormat="1" x14ac:dyDescent="0.25">
      <c r="A1238" s="31">
        <v>42769</v>
      </c>
      <c r="B1238" s="24"/>
      <c r="C1238" s="23" t="s">
        <v>236</v>
      </c>
      <c r="D1238" s="22" t="s">
        <v>235</v>
      </c>
      <c r="E1238" s="21">
        <v>0.71</v>
      </c>
      <c r="G1238" s="20"/>
      <c r="H1238" s="19">
        <f>E1238/0.03878</f>
        <v>18.308406395048994</v>
      </c>
      <c r="I1238" s="18">
        <f>J1238/100*4</f>
        <v>1.44</v>
      </c>
      <c r="J1238" s="17">
        <v>36</v>
      </c>
      <c r="K1238" s="16">
        <f>IF(J1238&gt;1,J1238-H1238-I1238,0)</f>
        <v>16.251593604951005</v>
      </c>
      <c r="L1238" s="15">
        <v>42788</v>
      </c>
      <c r="M1238" s="14"/>
      <c r="N1238" s="29">
        <v>42813</v>
      </c>
      <c r="O1238" s="12">
        <v>42813</v>
      </c>
      <c r="P1238" s="11" t="s">
        <v>1945</v>
      </c>
      <c r="Q1238" s="10" t="s">
        <v>5119</v>
      </c>
      <c r="R1238" s="10" t="s">
        <v>5118</v>
      </c>
      <c r="S1238" s="10" t="s">
        <v>3082</v>
      </c>
      <c r="T1238" s="10"/>
      <c r="U1238" s="9">
        <v>6752483264</v>
      </c>
      <c r="V1238" s="8"/>
      <c r="W1238" s="7">
        <v>450</v>
      </c>
      <c r="X1238" s="4"/>
      <c r="Y1238" s="6">
        <v>75</v>
      </c>
      <c r="Z1238" s="5">
        <f>IF(Y1238&gt;0,Y1238-J1238,".")</f>
        <v>39</v>
      </c>
      <c r="AA1238" s="4">
        <f>IF(J1238=0,H1238,0)</f>
        <v>0</v>
      </c>
      <c r="AB1238" s="4">
        <f>IF(L1238=0,H1238,0)</f>
        <v>0</v>
      </c>
      <c r="AC1238" s="4"/>
      <c r="AD1238" s="3"/>
      <c r="AE1238" s="2" t="str">
        <f ca="1">IF(AND(N1238&gt;1,(N1238+$AE$3+O1238)&lt;$B$3),$B$3-N1238+1111111,".")</f>
        <v>.</v>
      </c>
      <c r="AF1238" s="1" t="str">
        <f>IF(A1238&gt;1,"Y","N")</f>
        <v>Y</v>
      </c>
      <c r="AG1238" s="1" t="str">
        <f>IF(L1238&gt;1,"Y","N")</f>
        <v>Y</v>
      </c>
      <c r="AH1238" s="1" t="str">
        <f>IF(N1238&gt;1,"Y","N")</f>
        <v>Y</v>
      </c>
      <c r="AI1238" s="1" t="str">
        <f>IF(O1238&gt;1,"Y","N")</f>
        <v>Y</v>
      </c>
      <c r="AJ1238" s="1" t="str">
        <f>CONCATENATE(AF1238,AG1238,D1238,AH1238,AI1238)</f>
        <v>YYx10xYY</v>
      </c>
    </row>
    <row r="1239" spans="1:36" s="1" customFormat="1" x14ac:dyDescent="0.25">
      <c r="A1239" s="31">
        <v>42658</v>
      </c>
      <c r="B1239" s="24"/>
      <c r="C1239" s="23" t="s">
        <v>418</v>
      </c>
      <c r="D1239" s="22" t="s">
        <v>417</v>
      </c>
      <c r="E1239" s="21">
        <v>0.99</v>
      </c>
      <c r="G1239" s="20"/>
      <c r="H1239" s="19">
        <f>E1239/0.03988</f>
        <v>24.824473420260784</v>
      </c>
      <c r="I1239" s="18">
        <f>J1239/100*4</f>
        <v>2.3199999999999998</v>
      </c>
      <c r="J1239" s="17">
        <v>58</v>
      </c>
      <c r="K1239" s="16">
        <f>IF(J1239&gt;1,J1239-H1239-I1239,0)</f>
        <v>30.855526579739212</v>
      </c>
      <c r="L1239" s="15">
        <v>42690</v>
      </c>
      <c r="M1239" s="14"/>
      <c r="N1239" s="29">
        <v>42834</v>
      </c>
      <c r="O1239" s="12">
        <v>42834</v>
      </c>
      <c r="P1239" s="11" t="s">
        <v>4680</v>
      </c>
      <c r="Q1239" s="10" t="s">
        <v>4679</v>
      </c>
      <c r="R1239" s="10" t="s">
        <v>4678</v>
      </c>
      <c r="S1239" s="10" t="s">
        <v>3381</v>
      </c>
      <c r="T1239" s="10"/>
      <c r="U1239" s="9">
        <v>6775624676</v>
      </c>
      <c r="V1239" s="8"/>
      <c r="W1239" s="7">
        <v>564</v>
      </c>
      <c r="X1239" s="4"/>
      <c r="Y1239" s="6">
        <v>75</v>
      </c>
      <c r="Z1239" s="5">
        <f>IF(Y1239&gt;0,Y1239-J1239,".")</f>
        <v>17</v>
      </c>
      <c r="AA1239" s="4">
        <f>IF(J1239=0,H1239,0)</f>
        <v>0</v>
      </c>
      <c r="AB1239" s="4">
        <f>IF(L1239=0,H1239,0)</f>
        <v>0</v>
      </c>
      <c r="AC1239" s="4"/>
      <c r="AD1239" s="3"/>
      <c r="AE1239" s="2" t="str">
        <f ca="1">IF(AND(N1239&gt;1,(N1239+$AE$3+O1239)&lt;$B$3),$B$3-N1239+1111111,".")</f>
        <v>.</v>
      </c>
      <c r="AF1239" s="1" t="str">
        <f>IF(A1239&gt;1,"Y","N")</f>
        <v>Y</v>
      </c>
      <c r="AG1239" s="1" t="str">
        <f>IF(L1239&gt;1,"Y","N")</f>
        <v>Y</v>
      </c>
      <c r="AH1239" s="1" t="str">
        <f>IF(N1239&gt;1,"Y","N")</f>
        <v>Y</v>
      </c>
      <c r="AI1239" s="1" t="str">
        <f>IF(O1239&gt;1,"Y","N")</f>
        <v>Y</v>
      </c>
      <c r="AJ1239" s="1" t="str">
        <f>CONCATENATE(AF1239,AG1239,D1239,AH1239,AI1239)</f>
        <v>YYx91xYY</v>
      </c>
    </row>
    <row r="1240" spans="1:36" s="1" customFormat="1" x14ac:dyDescent="0.25">
      <c r="A1240" s="31">
        <v>42649</v>
      </c>
      <c r="B1240" s="24"/>
      <c r="C1240" s="23" t="s">
        <v>571</v>
      </c>
      <c r="D1240" s="22" t="s">
        <v>570</v>
      </c>
      <c r="E1240" s="21">
        <v>0.49</v>
      </c>
      <c r="G1240" s="20"/>
      <c r="H1240" s="19">
        <f>E1240/0.0404</f>
        <v>12.12871287128713</v>
      </c>
      <c r="I1240" s="18">
        <f>J1240/100*4</f>
        <v>1.44</v>
      </c>
      <c r="J1240" s="17">
        <v>36</v>
      </c>
      <c r="K1240" s="16">
        <f>IF(J1240&gt;1,J1240-H1240-I1240,0)</f>
        <v>22.431287128712871</v>
      </c>
      <c r="L1240" s="15">
        <v>42681</v>
      </c>
      <c r="M1240" s="14"/>
      <c r="N1240" s="29">
        <v>42838</v>
      </c>
      <c r="O1240" s="12">
        <v>42842</v>
      </c>
      <c r="P1240" s="11" t="s">
        <v>4588</v>
      </c>
      <c r="Q1240" s="10" t="s">
        <v>4592</v>
      </c>
      <c r="R1240" s="10" t="s">
        <v>4591</v>
      </c>
      <c r="S1240" s="10" t="s">
        <v>4590</v>
      </c>
      <c r="T1240" s="10"/>
      <c r="U1240" s="9">
        <v>6783687415</v>
      </c>
      <c r="V1240" s="8"/>
      <c r="W1240" s="7">
        <v>586</v>
      </c>
      <c r="X1240" s="4"/>
      <c r="Y1240" s="6">
        <v>75</v>
      </c>
      <c r="Z1240" s="5">
        <f>IF(Y1240&gt;0,Y1240-J1240,".")</f>
        <v>39</v>
      </c>
      <c r="AA1240" s="4">
        <f>IF(J1240=0,H1240,0)</f>
        <v>0</v>
      </c>
      <c r="AB1240" s="4">
        <f>IF(L1240=0,H1240,0)</f>
        <v>0</v>
      </c>
      <c r="AC1240" s="4"/>
      <c r="AD1240" s="3"/>
      <c r="AE1240" s="2" t="str">
        <f ca="1">IF(AND(N1240&gt;1,(N1240+$AE$3+O1240)&lt;$B$3),$B$3-N1240+1111111,".")</f>
        <v>.</v>
      </c>
      <c r="AF1240" s="1" t="str">
        <f>IF(A1240&gt;1,"Y","N")</f>
        <v>Y</v>
      </c>
      <c r="AG1240" s="1" t="str">
        <f>IF(L1240&gt;1,"Y","N")</f>
        <v>Y</v>
      </c>
      <c r="AH1240" s="1" t="str">
        <f>IF(N1240&gt;1,"Y","N")</f>
        <v>Y</v>
      </c>
      <c r="AI1240" s="1" t="str">
        <f>IF(O1240&gt;1,"Y","N")</f>
        <v>Y</v>
      </c>
      <c r="AJ1240" s="1" t="str">
        <f>CONCATENATE(AF1240,AG1240,D1240,AH1240,AI1240)</f>
        <v>YYx535xYY</v>
      </c>
    </row>
    <row r="1241" spans="1:36" s="1" customFormat="1" x14ac:dyDescent="0.25">
      <c r="A1241" s="31">
        <v>42809</v>
      </c>
      <c r="B1241" s="24"/>
      <c r="C1241" s="23" t="s">
        <v>197</v>
      </c>
      <c r="D1241" s="22" t="s">
        <v>196</v>
      </c>
      <c r="E1241" s="21">
        <v>0.432</v>
      </c>
      <c r="G1241" s="20"/>
      <c r="H1241" s="19">
        <f>E1241/0.038689</f>
        <v>11.165964486029621</v>
      </c>
      <c r="I1241" s="18">
        <f>J1241/100*4</f>
        <v>3</v>
      </c>
      <c r="J1241" s="17">
        <v>75</v>
      </c>
      <c r="K1241" s="16">
        <f>IF(J1241&gt;1,J1241-H1241-I1241,0)</f>
        <v>60.834035513970377</v>
      </c>
      <c r="L1241" s="15">
        <v>42827</v>
      </c>
      <c r="M1241" s="14"/>
      <c r="N1241" s="29">
        <v>42867</v>
      </c>
      <c r="O1241" s="12">
        <v>42868</v>
      </c>
      <c r="P1241" s="11" t="s">
        <v>3970</v>
      </c>
      <c r="Q1241" s="10" t="s">
        <v>3969</v>
      </c>
      <c r="R1241" s="10"/>
      <c r="S1241" s="10"/>
      <c r="T1241" s="10"/>
      <c r="U1241" s="9">
        <v>6809279122</v>
      </c>
      <c r="V1241" s="8"/>
      <c r="W1241" s="7">
        <v>723</v>
      </c>
      <c r="X1241" s="4"/>
      <c r="Y1241" s="6">
        <v>75</v>
      </c>
      <c r="Z1241" s="5">
        <f>IF(Y1241&gt;0,Y1241-J1241,".")</f>
        <v>0</v>
      </c>
      <c r="AA1241" s="4">
        <f>IF(J1241=0,H1241,0)</f>
        <v>0</v>
      </c>
      <c r="AB1241" s="4">
        <f>IF(L1241=0,H1241,0)</f>
        <v>0</v>
      </c>
      <c r="AC1241" s="4"/>
      <c r="AD1241" s="3"/>
      <c r="AE1241" s="2" t="str">
        <f ca="1">IF(AND(N1241&gt;1,(N1241+$AE$3+O1241)&lt;$B$3),$B$3-N1241+1111111,".")</f>
        <v>.</v>
      </c>
      <c r="AF1241" s="1" t="str">
        <f>IF(A1241&gt;1,"Y","N")</f>
        <v>Y</v>
      </c>
      <c r="AG1241" s="1" t="str">
        <f>IF(L1241&gt;1,"Y","N")</f>
        <v>Y</v>
      </c>
      <c r="AH1241" s="1" t="str">
        <f>IF(N1241&gt;1,"Y","N")</f>
        <v>Y</v>
      </c>
      <c r="AI1241" s="1" t="str">
        <f>IF(O1241&gt;1,"Y","N")</f>
        <v>Y</v>
      </c>
      <c r="AJ1241" s="1" t="str">
        <f>CONCATENATE(AF1241,AG1241,D1241,AH1241,AI1241)</f>
        <v>YYx123xYY</v>
      </c>
    </row>
    <row r="1242" spans="1:36" s="1" customFormat="1" x14ac:dyDescent="0.25">
      <c r="A1242" s="31">
        <v>42795</v>
      </c>
      <c r="B1242" s="24"/>
      <c r="C1242" s="23" t="s">
        <v>418</v>
      </c>
      <c r="D1242" s="22" t="s">
        <v>417</v>
      </c>
      <c r="E1242" s="21">
        <v>0.89</v>
      </c>
      <c r="G1242" s="20"/>
      <c r="H1242" s="19">
        <f>E1242/0.03844</f>
        <v>23.152965660770029</v>
      </c>
      <c r="I1242" s="18">
        <f>J1242/100*4</f>
        <v>2.3199999999999998</v>
      </c>
      <c r="J1242" s="17">
        <v>58</v>
      </c>
      <c r="K1242" s="16">
        <f>IF(J1242&gt;1,J1242-H1242-I1242,0)</f>
        <v>32.527034339229971</v>
      </c>
      <c r="L1242" s="15">
        <v>42812</v>
      </c>
      <c r="M1242" s="14"/>
      <c r="N1242" s="29">
        <v>42891</v>
      </c>
      <c r="O1242" s="12">
        <v>42892</v>
      </c>
      <c r="P1242" s="11" t="s">
        <v>3585</v>
      </c>
      <c r="Q1242" s="10" t="s">
        <v>3584</v>
      </c>
      <c r="R1242" s="10" t="s">
        <v>3583</v>
      </c>
      <c r="S1242" s="10" t="s">
        <v>3582</v>
      </c>
      <c r="T1242" s="10"/>
      <c r="U1242" s="9">
        <v>6839416682</v>
      </c>
      <c r="V1242" s="8"/>
      <c r="W1242" s="7">
        <v>804</v>
      </c>
      <c r="X1242" s="4"/>
      <c r="Y1242" s="6">
        <v>75</v>
      </c>
      <c r="Z1242" s="5">
        <f>IF(Y1242&gt;0,Y1242-J1242,".")</f>
        <v>17</v>
      </c>
      <c r="AA1242" s="4">
        <f>IF(J1242=0,H1242,0)</f>
        <v>0</v>
      </c>
      <c r="AB1242" s="4">
        <f>IF(L1242=0,H1242,0)</f>
        <v>0</v>
      </c>
      <c r="AC1242" s="4"/>
      <c r="AD1242" s="3"/>
      <c r="AE1242" s="2" t="str">
        <f ca="1">IF(AND(N1242&gt;1,(N1242+$AE$3+O1242)&lt;$B$3),$B$3-N1242+1111111,".")</f>
        <v>.</v>
      </c>
      <c r="AF1242" s="1" t="str">
        <f>IF(A1242&gt;1,"Y","N")</f>
        <v>Y</v>
      </c>
      <c r="AG1242" s="1" t="str">
        <f>IF(L1242&gt;1,"Y","N")</f>
        <v>Y</v>
      </c>
      <c r="AH1242" s="1" t="str">
        <f>IF(N1242&gt;1,"Y","N")</f>
        <v>Y</v>
      </c>
      <c r="AI1242" s="1" t="str">
        <f>IF(O1242&gt;1,"Y","N")</f>
        <v>Y</v>
      </c>
      <c r="AJ1242" s="1" t="str">
        <f>CONCATENATE(AF1242,AG1242,D1242,AH1242,AI1242)</f>
        <v>YYx91xYY</v>
      </c>
    </row>
    <row r="1243" spans="1:36" s="1" customFormat="1" x14ac:dyDescent="0.25">
      <c r="A1243" s="31">
        <v>42795</v>
      </c>
      <c r="B1243" s="24"/>
      <c r="C1243" s="23" t="s">
        <v>418</v>
      </c>
      <c r="D1243" s="22" t="s">
        <v>417</v>
      </c>
      <c r="E1243" s="21">
        <v>0.89</v>
      </c>
      <c r="G1243" s="20"/>
      <c r="H1243" s="19">
        <f>E1243/0.03844</f>
        <v>23.152965660770029</v>
      </c>
      <c r="I1243" s="18">
        <f>J1243/100*4</f>
        <v>2.3199999999999998</v>
      </c>
      <c r="J1243" s="17">
        <v>58</v>
      </c>
      <c r="K1243" s="16">
        <f>IF(J1243&gt;1,J1243-H1243-I1243,0)</f>
        <v>32.527034339229971</v>
      </c>
      <c r="L1243" s="15">
        <v>42812</v>
      </c>
      <c r="M1243" s="14"/>
      <c r="N1243" s="29">
        <v>42906</v>
      </c>
      <c r="O1243" s="12">
        <v>42906</v>
      </c>
      <c r="P1243" s="11" t="s">
        <v>3241</v>
      </c>
      <c r="Q1243" s="10" t="s">
        <v>3240</v>
      </c>
      <c r="R1243" s="10" t="s">
        <v>3239</v>
      </c>
      <c r="S1243" s="10" t="s">
        <v>3238</v>
      </c>
      <c r="T1243" s="10"/>
      <c r="U1243" s="9">
        <v>6855708248</v>
      </c>
      <c r="V1243" s="8"/>
      <c r="W1243" s="7">
        <v>867</v>
      </c>
      <c r="X1243" s="4"/>
      <c r="Y1243" s="6">
        <v>75</v>
      </c>
      <c r="Z1243" s="5">
        <f>IF(Y1243&gt;0,Y1243-J1243,".")</f>
        <v>17</v>
      </c>
      <c r="AA1243" s="4">
        <f>IF(J1243=0,H1243,0)</f>
        <v>0</v>
      </c>
      <c r="AB1243" s="4">
        <f>IF(L1243=0,H1243,0)</f>
        <v>0</v>
      </c>
      <c r="AC1243" s="4"/>
      <c r="AD1243" s="3"/>
      <c r="AE1243" s="2" t="str">
        <f ca="1">IF(AND(N1243&gt;1,(N1243+$AE$3+O1243)&lt;$B$3),$B$3-N1243+1111111,".")</f>
        <v>.</v>
      </c>
      <c r="AF1243" s="1" t="str">
        <f>IF(A1243&gt;1,"Y","N")</f>
        <v>Y</v>
      </c>
      <c r="AG1243" s="1" t="str">
        <f>IF(L1243&gt;1,"Y","N")</f>
        <v>Y</v>
      </c>
      <c r="AH1243" s="1" t="str">
        <f>IF(N1243&gt;1,"Y","N")</f>
        <v>Y</v>
      </c>
      <c r="AI1243" s="1" t="str">
        <f>IF(O1243&gt;1,"Y","N")</f>
        <v>Y</v>
      </c>
      <c r="AJ1243" s="1" t="str">
        <f>CONCATENATE(AF1243,AG1243,D1243,AH1243,AI1243)</f>
        <v>YYx91xYY</v>
      </c>
    </row>
    <row r="1244" spans="1:36" s="1" customFormat="1" x14ac:dyDescent="0.25">
      <c r="A1244" s="31">
        <v>42765</v>
      </c>
      <c r="B1244" s="24"/>
      <c r="C1244" s="23" t="s">
        <v>335</v>
      </c>
      <c r="D1244" s="22" t="s">
        <v>334</v>
      </c>
      <c r="E1244" s="21">
        <v>0.14000000000000001</v>
      </c>
      <c r="G1244" s="20"/>
      <c r="H1244" s="19">
        <f>E1244/0.03878</f>
        <v>3.6101083032490977</v>
      </c>
      <c r="I1244" s="18">
        <f>J1244/100*4</f>
        <v>1.32</v>
      </c>
      <c r="J1244" s="17">
        <v>33</v>
      </c>
      <c r="K1244" s="16">
        <f>IF(J1244&gt;1,J1244-H1244-I1244,0)</f>
        <v>28.069891696750901</v>
      </c>
      <c r="L1244" s="15">
        <v>42797</v>
      </c>
      <c r="M1244" s="14"/>
      <c r="N1244" s="29">
        <v>42975</v>
      </c>
      <c r="O1244" s="12">
        <v>42975</v>
      </c>
      <c r="P1244" s="11" t="s">
        <v>2272</v>
      </c>
      <c r="Q1244" s="10" t="s">
        <v>2275</v>
      </c>
      <c r="R1244" s="10" t="s">
        <v>2274</v>
      </c>
      <c r="S1244" s="10" t="s">
        <v>2273</v>
      </c>
      <c r="T1244" s="10"/>
      <c r="U1244" s="9">
        <v>6908841810</v>
      </c>
      <c r="V1244" s="8"/>
      <c r="W1244" s="7">
        <v>1087</v>
      </c>
      <c r="X1244" s="4"/>
      <c r="Y1244" s="6">
        <v>75</v>
      </c>
      <c r="Z1244" s="5">
        <f>IF(Y1244&gt;0,Y1244-J1244,".")</f>
        <v>42</v>
      </c>
      <c r="AA1244" s="4">
        <f>IF(J1244=0,H1244,0)</f>
        <v>0</v>
      </c>
      <c r="AB1244" s="4">
        <f>IF(L1244=0,H1244,0)</f>
        <v>0</v>
      </c>
      <c r="AC1244" s="4"/>
      <c r="AD1244" s="3"/>
      <c r="AE1244" s="2" t="str">
        <f ca="1">IF(AND(N1244&gt;1,(N1244+$AE$3+O1244)&lt;$B$3),$B$3-N1244+1111111,".")</f>
        <v>.</v>
      </c>
      <c r="AF1244" s="1" t="str">
        <f>IF(A1244&gt;1,"Y","N")</f>
        <v>Y</v>
      </c>
      <c r="AG1244" s="1" t="str">
        <f>IF(L1244&gt;1,"Y","N")</f>
        <v>Y</v>
      </c>
      <c r="AH1244" s="1" t="str">
        <f>IF(N1244&gt;1,"Y","N")</f>
        <v>Y</v>
      </c>
      <c r="AI1244" s="1" t="str">
        <f>IF(O1244&gt;1,"Y","N")</f>
        <v>Y</v>
      </c>
      <c r="AJ1244" s="1" t="str">
        <f>CONCATENATE(AF1244,AG1244,D1244,AH1244,AI1244)</f>
        <v>YYx149xYY</v>
      </c>
    </row>
    <row r="1245" spans="1:36" s="1" customFormat="1" x14ac:dyDescent="0.25">
      <c r="A1245" s="31">
        <v>42935</v>
      </c>
      <c r="B1245" s="24" t="s">
        <v>2173</v>
      </c>
      <c r="C1245" s="23" t="s">
        <v>571</v>
      </c>
      <c r="D1245" s="22" t="s">
        <v>570</v>
      </c>
      <c r="E1245" s="21">
        <v>0.55000000000000004</v>
      </c>
      <c r="G1245" s="20"/>
      <c r="H1245" s="19">
        <f>E1245/0.04318</f>
        <v>12.737378415933303</v>
      </c>
      <c r="I1245" s="18">
        <f>J1245/100*4</f>
        <v>1.44</v>
      </c>
      <c r="J1245" s="17">
        <v>36</v>
      </c>
      <c r="K1245" s="16">
        <f>IF(J1245&gt;1,J1245-H1245-I1245,0)</f>
        <v>21.822621584066695</v>
      </c>
      <c r="L1245" s="15">
        <v>42953</v>
      </c>
      <c r="M1245" s="14"/>
      <c r="N1245" s="29">
        <v>42983</v>
      </c>
      <c r="O1245" s="12">
        <v>42983</v>
      </c>
      <c r="P1245" s="11" t="s">
        <v>2169</v>
      </c>
      <c r="Q1245" s="10" t="s">
        <v>2172</v>
      </c>
      <c r="R1245" s="10" t="s">
        <v>2171</v>
      </c>
      <c r="S1245" s="10" t="s">
        <v>2170</v>
      </c>
      <c r="T1245" s="10"/>
      <c r="U1245" s="9">
        <v>6911898560</v>
      </c>
      <c r="V1245" s="8"/>
      <c r="W1245" s="7">
        <v>1108</v>
      </c>
      <c r="X1245" s="4"/>
      <c r="Y1245" s="6">
        <v>75</v>
      </c>
      <c r="Z1245" s="5">
        <f>IF(Y1245&gt;0,Y1245-J1245,".")</f>
        <v>39</v>
      </c>
      <c r="AA1245" s="4">
        <f>IF(J1245=0,H1245,0)</f>
        <v>0</v>
      </c>
      <c r="AB1245" s="4">
        <f>IF(L1245=0,H1245,0)</f>
        <v>0</v>
      </c>
      <c r="AC1245" s="4"/>
      <c r="AD1245" s="3"/>
      <c r="AE1245" s="2" t="str">
        <f ca="1">IF(AND(N1245&gt;1,(N1245+$AE$3+O1245)&lt;$B$3),$B$3-N1245+1111111,".")</f>
        <v>.</v>
      </c>
      <c r="AF1245" s="1" t="str">
        <f>IF(A1245&gt;1,"Y","N")</f>
        <v>Y</v>
      </c>
      <c r="AG1245" s="1" t="str">
        <f>IF(L1245&gt;1,"Y","N")</f>
        <v>Y</v>
      </c>
      <c r="AH1245" s="1" t="str">
        <f>IF(N1245&gt;1,"Y","N")</f>
        <v>Y</v>
      </c>
      <c r="AI1245" s="1" t="str">
        <f>IF(O1245&gt;1,"Y","N")</f>
        <v>Y</v>
      </c>
      <c r="AJ1245" s="1" t="str">
        <f>CONCATENATE(AF1245,AG1245,D1245,AH1245,AI1245)</f>
        <v>YYx535xYY</v>
      </c>
    </row>
    <row r="1246" spans="1:36" s="1" customFormat="1" x14ac:dyDescent="0.25">
      <c r="A1246" s="31">
        <v>42923</v>
      </c>
      <c r="B1246" s="24"/>
      <c r="C1246" s="23" t="s">
        <v>1872</v>
      </c>
      <c r="D1246" s="22" t="s">
        <v>1871</v>
      </c>
      <c r="E1246" s="21">
        <v>0.57999999999999996</v>
      </c>
      <c r="G1246" s="20"/>
      <c r="H1246" s="19">
        <f>E1246/0.0418425</f>
        <v>13.861504451215868</v>
      </c>
      <c r="I1246" s="18">
        <f>J1246/100*4</f>
        <v>3</v>
      </c>
      <c r="J1246" s="17">
        <v>75</v>
      </c>
      <c r="K1246" s="16">
        <f>IF(J1246&gt;1,J1246-H1246-I1246,0)</f>
        <v>58.138495548784135</v>
      </c>
      <c r="L1246" s="15">
        <v>42941</v>
      </c>
      <c r="M1246" s="14"/>
      <c r="N1246" s="29">
        <v>42999</v>
      </c>
      <c r="O1246" s="12">
        <v>42999</v>
      </c>
      <c r="P1246" s="11" t="s">
        <v>1870</v>
      </c>
      <c r="Q1246" s="10"/>
      <c r="R1246" s="10"/>
      <c r="S1246" s="10"/>
      <c r="T1246" s="10"/>
      <c r="U1246" s="9">
        <v>6905360091</v>
      </c>
      <c r="V1246" s="8"/>
      <c r="W1246" s="7">
        <v>1162</v>
      </c>
      <c r="X1246" s="4"/>
      <c r="Y1246" s="6">
        <v>75</v>
      </c>
      <c r="Z1246" s="5">
        <f>IF(Y1246&gt;0,Y1246-J1246,".")</f>
        <v>0</v>
      </c>
      <c r="AA1246" s="4">
        <f>IF(J1246=0,H1246,0)</f>
        <v>0</v>
      </c>
      <c r="AB1246" s="4">
        <f>IF(L1246=0,H1246,0)</f>
        <v>0</v>
      </c>
      <c r="AC1246" s="4"/>
      <c r="AD1246" s="3"/>
      <c r="AE1246" s="2" t="str">
        <f ca="1">IF(AND(N1246&gt;1,(N1246+$AE$3+O1246)&lt;$B$3),$B$3-N1246+1111111,".")</f>
        <v>.</v>
      </c>
      <c r="AF1246" s="1" t="str">
        <f>IF(A1246&gt;1,"Y","N")</f>
        <v>Y</v>
      </c>
      <c r="AG1246" s="1" t="str">
        <f>IF(L1246&gt;1,"Y","N")</f>
        <v>Y</v>
      </c>
      <c r="AH1246" s="1" t="str">
        <f>IF(N1246&gt;1,"Y","N")</f>
        <v>Y</v>
      </c>
      <c r="AI1246" s="1" t="str">
        <f>IF(O1246&gt;1,"Y","N")</f>
        <v>Y</v>
      </c>
      <c r="AJ1246" s="1" t="str">
        <f>CONCATENATE(AF1246,AG1246,D1246,AH1246,AI1246)</f>
        <v>YYx68xYY</v>
      </c>
    </row>
    <row r="1247" spans="1:36" s="1" customFormat="1" x14ac:dyDescent="0.25">
      <c r="A1247" s="31">
        <v>42936</v>
      </c>
      <c r="B1247" s="24"/>
      <c r="C1247" s="23" t="s">
        <v>418</v>
      </c>
      <c r="D1247" s="22" t="s">
        <v>417</v>
      </c>
      <c r="E1247" s="21">
        <v>0.89</v>
      </c>
      <c r="G1247" s="20"/>
      <c r="H1247" s="19">
        <f>E1247/0.04318</f>
        <v>20.611394163964796</v>
      </c>
      <c r="I1247" s="18">
        <f>J1247/100*4</f>
        <v>2.3199999999999998</v>
      </c>
      <c r="J1247" s="17">
        <v>58</v>
      </c>
      <c r="K1247" s="16">
        <f>IF(J1247&gt;1,J1247-H1247-I1247,0)</f>
        <v>35.068605836035204</v>
      </c>
      <c r="L1247" s="15">
        <v>42952</v>
      </c>
      <c r="M1247" s="14"/>
      <c r="N1247" s="29">
        <v>43005</v>
      </c>
      <c r="O1247" s="12">
        <v>43007</v>
      </c>
      <c r="P1247" s="11" t="s">
        <v>1800</v>
      </c>
      <c r="Q1247" s="10" t="s">
        <v>1799</v>
      </c>
      <c r="R1247" s="10" t="s">
        <v>1798</v>
      </c>
      <c r="S1247" s="10" t="s">
        <v>1797</v>
      </c>
      <c r="T1247" s="10"/>
      <c r="U1247" s="9">
        <v>6912161294</v>
      </c>
      <c r="V1247" s="8"/>
      <c r="W1247" s="7">
        <v>1182</v>
      </c>
      <c r="X1247" s="4"/>
      <c r="Y1247" s="6">
        <v>75</v>
      </c>
      <c r="Z1247" s="5">
        <f>IF(Y1247&gt;0,Y1247-J1247,".")</f>
        <v>17</v>
      </c>
      <c r="AA1247" s="4">
        <f>IF(J1247=0,H1247,0)</f>
        <v>0</v>
      </c>
      <c r="AB1247" s="4">
        <f>IF(L1247=0,H1247,0)</f>
        <v>0</v>
      </c>
      <c r="AC1247" s="4"/>
      <c r="AD1247" s="3"/>
      <c r="AE1247" s="2" t="str">
        <f ca="1">IF(AND(N1247&gt;1,(N1247+$AE$3+O1247)&lt;$B$3),$B$3-N1247+1111111,".")</f>
        <v>.</v>
      </c>
      <c r="AF1247" s="1" t="str">
        <f>IF(A1247&gt;1,"Y","N")</f>
        <v>Y</v>
      </c>
      <c r="AG1247" s="1" t="str">
        <f>IF(L1247&gt;1,"Y","N")</f>
        <v>Y</v>
      </c>
      <c r="AH1247" s="1" t="str">
        <f>IF(N1247&gt;1,"Y","N")</f>
        <v>Y</v>
      </c>
      <c r="AI1247" s="1" t="str">
        <f>IF(O1247&gt;1,"Y","N")</f>
        <v>Y</v>
      </c>
      <c r="AJ1247" s="1" t="str">
        <f>CONCATENATE(AF1247,AG1247,D1247,AH1247,AI1247)</f>
        <v>YYx91xYY</v>
      </c>
    </row>
    <row r="1248" spans="1:36" s="1" customFormat="1" x14ac:dyDescent="0.25">
      <c r="A1248" s="31">
        <v>42970</v>
      </c>
      <c r="B1248" s="24" t="s">
        <v>40</v>
      </c>
      <c r="C1248" s="23" t="s">
        <v>39</v>
      </c>
      <c r="D1248" s="22" t="s">
        <v>38</v>
      </c>
      <c r="E1248" s="21">
        <v>0.79</v>
      </c>
      <c r="G1248" s="20"/>
      <c r="H1248" s="19">
        <f>E1248/0.04417</f>
        <v>17.885442608105048</v>
      </c>
      <c r="I1248" s="18">
        <f>J1248/100*4</f>
        <v>3</v>
      </c>
      <c r="J1248" s="17">
        <v>75</v>
      </c>
      <c r="K1248" s="16">
        <f>IF(J1248&gt;1,J1248-H1248-I1248,0)</f>
        <v>54.114557391894948</v>
      </c>
      <c r="L1248" s="15">
        <v>43002</v>
      </c>
      <c r="M1248" s="14"/>
      <c r="N1248" s="29">
        <v>43008</v>
      </c>
      <c r="O1248" s="12">
        <v>43011</v>
      </c>
      <c r="P1248" s="11" t="s">
        <v>1748</v>
      </c>
      <c r="Q1248" s="10"/>
      <c r="R1248" s="10"/>
      <c r="S1248" s="10"/>
      <c r="T1248" s="10"/>
      <c r="U1248" s="9">
        <v>6913857680</v>
      </c>
      <c r="V1248" s="8"/>
      <c r="W1248" s="7">
        <v>1192</v>
      </c>
      <c r="X1248" s="4"/>
      <c r="Y1248" s="6">
        <v>75</v>
      </c>
      <c r="Z1248" s="5">
        <f>IF(Y1248&gt;0,Y1248-J1248,".")</f>
        <v>0</v>
      </c>
      <c r="AA1248" s="4">
        <f>IF(J1248=0,H1248,0)</f>
        <v>0</v>
      </c>
      <c r="AB1248" s="4">
        <f>IF(L1248=0,H1248,0)</f>
        <v>0</v>
      </c>
      <c r="AC1248" s="4"/>
      <c r="AD1248" s="3"/>
      <c r="AE1248" s="2" t="str">
        <f ca="1">IF(AND(N1248&gt;1,(N1248+$AE$3+O1248)&lt;$B$3),$B$3-N1248+1111111,".")</f>
        <v>.</v>
      </c>
      <c r="AF1248" s="1" t="str">
        <f>IF(A1248&gt;1,"Y","N")</f>
        <v>Y</v>
      </c>
      <c r="AG1248" s="1" t="str">
        <f>IF(L1248&gt;1,"Y","N")</f>
        <v>Y</v>
      </c>
      <c r="AH1248" s="1" t="str">
        <f>IF(N1248&gt;1,"Y","N")</f>
        <v>Y</v>
      </c>
      <c r="AI1248" s="1" t="str">
        <f>IF(O1248&gt;1,"Y","N")</f>
        <v>Y</v>
      </c>
      <c r="AJ1248" s="1" t="str">
        <f>CONCATENATE(AF1248,AG1248,D1248,AH1248,AI1248)</f>
        <v>YYx446xYY</v>
      </c>
    </row>
    <row r="1249" spans="1:36" s="1" customFormat="1" x14ac:dyDescent="0.25">
      <c r="A1249" s="28">
        <v>41665</v>
      </c>
      <c r="B1249" s="27" t="s">
        <v>1580</v>
      </c>
      <c r="C1249" s="23" t="s">
        <v>1579</v>
      </c>
      <c r="D1249" s="22" t="s">
        <v>1578</v>
      </c>
      <c r="E1249" s="21">
        <v>2.88</v>
      </c>
      <c r="G1249" s="20"/>
      <c r="H1249" s="19">
        <f>E1249/0.0477825</f>
        <v>60.273112541202323</v>
      </c>
      <c r="I1249" s="18">
        <f>J1249/100*4</f>
        <v>3</v>
      </c>
      <c r="J1249" s="17">
        <v>75</v>
      </c>
      <c r="K1249" s="16">
        <f>IF(J1249&gt;1,J1249-H1249-I1249,0)</f>
        <v>11.726887458797677</v>
      </c>
      <c r="L1249" s="15">
        <v>41687</v>
      </c>
      <c r="M1249" s="14"/>
      <c r="N1249" s="29">
        <v>43018</v>
      </c>
      <c r="O1249" s="12">
        <v>43018</v>
      </c>
      <c r="P1249" s="11" t="s">
        <v>1568</v>
      </c>
      <c r="Q1249" s="10"/>
      <c r="R1249" s="10"/>
      <c r="S1249" s="10"/>
      <c r="T1249" s="10"/>
      <c r="U1249" s="9">
        <v>6910950779</v>
      </c>
      <c r="V1249" s="8"/>
      <c r="W1249" s="7">
        <v>1225</v>
      </c>
      <c r="X1249" s="4"/>
      <c r="Y1249" s="6">
        <v>75</v>
      </c>
      <c r="Z1249" s="5">
        <f>IF(Y1249&gt;0,Y1249-J1249,".")</f>
        <v>0</v>
      </c>
      <c r="AA1249" s="4">
        <f>IF(J1249=0,H1249,0)</f>
        <v>0</v>
      </c>
      <c r="AB1249" s="4">
        <f>IF(L1249=0,H1249,0)</f>
        <v>0</v>
      </c>
      <c r="AC1249" s="4"/>
      <c r="AD1249" s="3"/>
      <c r="AE1249" s="2" t="str">
        <f ca="1">IF(AND(N1249&gt;1,(N1249+$AE$3+O1249)&lt;$B$3),$B$3-N1249+1111111,".")</f>
        <v>.</v>
      </c>
      <c r="AF1249" s="1" t="str">
        <f>IF(A1249&gt;1,"Y","N")</f>
        <v>Y</v>
      </c>
      <c r="AG1249" s="1" t="str">
        <f>IF(L1249&gt;1,"Y","N")</f>
        <v>Y</v>
      </c>
      <c r="AH1249" s="1" t="str">
        <f>IF(N1249&gt;1,"Y","N")</f>
        <v>Y</v>
      </c>
      <c r="AI1249" s="1" t="str">
        <f>IF(O1249&gt;1,"Y","N")</f>
        <v>Y</v>
      </c>
      <c r="AJ1249" s="1" t="str">
        <f>CONCATENATE(AF1249,AG1249,D1249,AH1249,AI1249)</f>
        <v>YYx133xYY</v>
      </c>
    </row>
    <row r="1250" spans="1:36" s="1" customFormat="1" x14ac:dyDescent="0.25">
      <c r="A1250" s="31">
        <v>43022</v>
      </c>
      <c r="B1250" s="24"/>
      <c r="C1250" s="23" t="s">
        <v>279</v>
      </c>
      <c r="D1250" s="22" t="s">
        <v>278</v>
      </c>
      <c r="E1250" s="21">
        <v>0.65</v>
      </c>
      <c r="G1250" s="20"/>
      <c r="H1250" s="19">
        <f>E1250/0.04452</f>
        <v>14.600179694519319</v>
      </c>
      <c r="I1250" s="18">
        <f>J1250/100*4</f>
        <v>1.52</v>
      </c>
      <c r="J1250" s="17">
        <v>38</v>
      </c>
      <c r="K1250" s="16">
        <f>IF(J1250&gt;1,J1250-H1250-I1250,0)</f>
        <v>21.879820305480681</v>
      </c>
      <c r="L1250" s="15">
        <v>43056</v>
      </c>
      <c r="M1250" s="14"/>
      <c r="N1250" s="29">
        <v>43070</v>
      </c>
      <c r="O1250" s="12">
        <v>43074</v>
      </c>
      <c r="P1250" s="11" t="s">
        <v>277</v>
      </c>
      <c r="Q1250" s="10" t="s">
        <v>283</v>
      </c>
      <c r="R1250" s="10" t="s">
        <v>282</v>
      </c>
      <c r="S1250" s="10" t="s">
        <v>281</v>
      </c>
      <c r="T1250" s="10"/>
      <c r="U1250" s="9">
        <v>6918221946</v>
      </c>
      <c r="V1250" s="8"/>
      <c r="W1250" s="7">
        <v>1406</v>
      </c>
      <c r="X1250" s="4"/>
      <c r="Y1250" s="6">
        <v>75</v>
      </c>
      <c r="Z1250" s="5">
        <f>IF(Y1250&gt;0,Y1250-J1250,".")</f>
        <v>37</v>
      </c>
      <c r="AA1250" s="4">
        <f>IF(J1250=0,H1250,0)</f>
        <v>0</v>
      </c>
      <c r="AB1250" s="4">
        <f>IF(L1250=0,H1250,0)</f>
        <v>0</v>
      </c>
      <c r="AC1250" s="4"/>
      <c r="AD1250" s="3"/>
      <c r="AE1250" s="2" t="str">
        <f ca="1">IF(AND(N1250&gt;1,(N1250+$AE$3+O1250)&lt;$B$3),$B$3-N1250+1111111,".")</f>
        <v>.</v>
      </c>
      <c r="AF1250" s="1" t="str">
        <f>IF(A1250&gt;1,"Y","N")</f>
        <v>Y</v>
      </c>
      <c r="AG1250" s="1" t="str">
        <f>IF(L1250&gt;1,"Y","N")</f>
        <v>Y</v>
      </c>
      <c r="AH1250" s="1" t="str">
        <f>IF(N1250&gt;1,"Y","N")</f>
        <v>Y</v>
      </c>
      <c r="AI1250" s="1" t="str">
        <f>IF(O1250&gt;1,"Y","N")</f>
        <v>Y</v>
      </c>
      <c r="AJ1250" s="1" t="str">
        <f>CONCATENATE(AF1250,AG1250,D1250,AH1250,AI1250)</f>
        <v>YYx8xYY</v>
      </c>
    </row>
    <row r="1251" spans="1:36" s="1" customFormat="1" x14ac:dyDescent="0.25">
      <c r="A1251" s="31">
        <v>42795</v>
      </c>
      <c r="B1251" s="24"/>
      <c r="C1251" s="23" t="s">
        <v>418</v>
      </c>
      <c r="D1251" s="22" t="s">
        <v>417</v>
      </c>
      <c r="E1251" s="21">
        <v>0.89</v>
      </c>
      <c r="G1251" s="20"/>
      <c r="H1251" s="19">
        <f>E1251/0.03844</f>
        <v>23.152965660770029</v>
      </c>
      <c r="I1251" s="18">
        <f>J1251/100*4</f>
        <v>2.3199999999999998</v>
      </c>
      <c r="J1251" s="17">
        <v>58</v>
      </c>
      <c r="K1251" s="16">
        <f>IF(J1251&gt;1,J1251-H1251-I1251,0)</f>
        <v>32.527034339229971</v>
      </c>
      <c r="L1251" s="15">
        <v>42812</v>
      </c>
      <c r="M1251" s="14"/>
      <c r="N1251" s="29">
        <v>43072</v>
      </c>
      <c r="O1251" s="12">
        <v>43073</v>
      </c>
      <c r="P1251" s="11" t="s">
        <v>644</v>
      </c>
      <c r="Q1251" s="10" t="s">
        <v>643</v>
      </c>
      <c r="R1251" s="10" t="s">
        <v>642</v>
      </c>
      <c r="S1251" s="10" t="s">
        <v>641</v>
      </c>
      <c r="T1251" s="10"/>
      <c r="U1251" s="9">
        <v>6916033037</v>
      </c>
      <c r="V1251" s="8"/>
      <c r="W1251" s="7">
        <v>1409</v>
      </c>
      <c r="X1251" s="4"/>
      <c r="Y1251" s="6">
        <v>75</v>
      </c>
      <c r="Z1251" s="5">
        <f>IF(Y1251&gt;0,Y1251-J1251,".")</f>
        <v>17</v>
      </c>
      <c r="AA1251" s="4">
        <f>IF(J1251=0,H1251,0)</f>
        <v>0</v>
      </c>
      <c r="AB1251" s="4">
        <f>IF(L1251=0,H1251,0)</f>
        <v>0</v>
      </c>
      <c r="AC1251" s="4"/>
      <c r="AD1251" s="3"/>
      <c r="AE1251" s="2" t="str">
        <f ca="1">IF(AND(N1251&gt;1,(N1251+$AE$3+O1251)&lt;$B$3),$B$3-N1251+1111111,".")</f>
        <v>.</v>
      </c>
      <c r="AF1251" s="1" t="str">
        <f>IF(A1251&gt;1,"Y","N")</f>
        <v>Y</v>
      </c>
      <c r="AG1251" s="1" t="str">
        <f>IF(L1251&gt;1,"Y","N")</f>
        <v>Y</v>
      </c>
      <c r="AH1251" s="1" t="str">
        <f>IF(N1251&gt;1,"Y","N")</f>
        <v>Y</v>
      </c>
      <c r="AI1251" s="1" t="str">
        <f>IF(O1251&gt;1,"Y","N")</f>
        <v>Y</v>
      </c>
      <c r="AJ1251" s="1" t="str">
        <f>CONCATENATE(AF1251,AG1251,D1251,AH1251,AI1251)</f>
        <v>YYx91xYY</v>
      </c>
    </row>
    <row r="1252" spans="1:36" s="1" customFormat="1" x14ac:dyDescent="0.25">
      <c r="A1252" s="31">
        <v>42795</v>
      </c>
      <c r="B1252" s="24"/>
      <c r="C1252" s="23" t="s">
        <v>418</v>
      </c>
      <c r="D1252" s="22" t="s">
        <v>417</v>
      </c>
      <c r="E1252" s="21">
        <v>0.89</v>
      </c>
      <c r="G1252" s="20"/>
      <c r="H1252" s="19">
        <f>E1252/0.03844</f>
        <v>23.152965660770029</v>
      </c>
      <c r="I1252" s="18">
        <f>J1252/100*4</f>
        <v>2.3199999999999998</v>
      </c>
      <c r="J1252" s="17">
        <v>58</v>
      </c>
      <c r="K1252" s="16">
        <f>IF(J1252&gt;1,J1252-H1252-I1252,0)</f>
        <v>32.527034339229971</v>
      </c>
      <c r="L1252" s="15">
        <v>42812</v>
      </c>
      <c r="M1252" s="14"/>
      <c r="N1252" s="29">
        <v>43073</v>
      </c>
      <c r="O1252" s="12">
        <v>43074</v>
      </c>
      <c r="P1252" s="11" t="s">
        <v>581</v>
      </c>
      <c r="Q1252" s="10" t="s">
        <v>580</v>
      </c>
      <c r="R1252" s="10" t="s">
        <v>579</v>
      </c>
      <c r="S1252" s="10" t="s">
        <v>578</v>
      </c>
      <c r="T1252" s="10"/>
      <c r="U1252" s="9">
        <v>6916033037</v>
      </c>
      <c r="V1252" s="8"/>
      <c r="W1252" s="7">
        <v>1418</v>
      </c>
      <c r="X1252" s="4"/>
      <c r="Y1252" s="6">
        <v>75</v>
      </c>
      <c r="Z1252" s="5">
        <f>IF(Y1252&gt;0,Y1252-J1252,".")</f>
        <v>17</v>
      </c>
      <c r="AA1252" s="4">
        <f>IF(J1252=0,H1252,0)</f>
        <v>0</v>
      </c>
      <c r="AB1252" s="4">
        <f>IF(L1252=0,H1252,0)</f>
        <v>0</v>
      </c>
      <c r="AC1252" s="4"/>
      <c r="AD1252" s="3"/>
      <c r="AE1252" s="2" t="str">
        <f ca="1">IF(AND(N1252&gt;1,(N1252+$AE$3+O1252)&lt;$B$3),$B$3-N1252+1111111,".")</f>
        <v>.</v>
      </c>
      <c r="AF1252" s="1" t="str">
        <f>IF(A1252&gt;1,"Y","N")</f>
        <v>Y</v>
      </c>
      <c r="AG1252" s="1" t="str">
        <f>IF(L1252&gt;1,"Y","N")</f>
        <v>Y</v>
      </c>
      <c r="AH1252" s="1" t="str">
        <f>IF(N1252&gt;1,"Y","N")</f>
        <v>Y</v>
      </c>
      <c r="AI1252" s="1" t="str">
        <f>IF(O1252&gt;1,"Y","N")</f>
        <v>Y</v>
      </c>
      <c r="AJ1252" s="1" t="str">
        <f>CONCATENATE(AF1252,AG1252,D1252,AH1252,AI1252)</f>
        <v>YYx91xYY</v>
      </c>
    </row>
    <row r="1253" spans="1:36" s="1" customFormat="1" x14ac:dyDescent="0.25">
      <c r="A1253" s="31">
        <v>42795</v>
      </c>
      <c r="B1253" s="24"/>
      <c r="C1253" s="23" t="s">
        <v>418</v>
      </c>
      <c r="D1253" s="22" t="s">
        <v>417</v>
      </c>
      <c r="E1253" s="21">
        <v>0.89</v>
      </c>
      <c r="G1253" s="20"/>
      <c r="H1253" s="19">
        <f>E1253/0.03844</f>
        <v>23.152965660770029</v>
      </c>
      <c r="I1253" s="18">
        <f>J1253/100*4</f>
        <v>2.3199999999999998</v>
      </c>
      <c r="J1253" s="17">
        <v>58</v>
      </c>
      <c r="K1253" s="16">
        <f>IF(J1253&gt;1,J1253-H1253-I1253,0)</f>
        <v>32.527034339229971</v>
      </c>
      <c r="L1253" s="15">
        <v>42812</v>
      </c>
      <c r="M1253" s="14"/>
      <c r="N1253" s="29">
        <v>43081</v>
      </c>
      <c r="O1253" s="12">
        <v>43081</v>
      </c>
      <c r="P1253" s="11" t="s">
        <v>416</v>
      </c>
      <c r="Q1253" s="10" t="s">
        <v>415</v>
      </c>
      <c r="R1253" s="10" t="s">
        <v>414</v>
      </c>
      <c r="S1253" s="10" t="s">
        <v>413</v>
      </c>
      <c r="T1253" s="10"/>
      <c r="U1253" s="9">
        <v>6916033037</v>
      </c>
      <c r="V1253" s="8"/>
      <c r="W1253" s="7">
        <v>1451</v>
      </c>
      <c r="X1253" s="4"/>
      <c r="Y1253" s="6">
        <v>75</v>
      </c>
      <c r="Z1253" s="5">
        <f>IF(Y1253&gt;0,Y1253-J1253,".")</f>
        <v>17</v>
      </c>
      <c r="AA1253" s="4">
        <f>IF(J1253=0,H1253,0)</f>
        <v>0</v>
      </c>
      <c r="AB1253" s="4">
        <f>IF(L1253=0,H1253,0)</f>
        <v>0</v>
      </c>
      <c r="AC1253" s="4"/>
      <c r="AD1253" s="3"/>
      <c r="AE1253" s="2" t="str">
        <f ca="1">IF(AND(N1253&gt;1,(N1253+$AE$3+O1253)&lt;$B$3),$B$3-N1253+1111111,".")</f>
        <v>.</v>
      </c>
      <c r="AF1253" s="1" t="str">
        <f>IF(A1253&gt;1,"Y","N")</f>
        <v>Y</v>
      </c>
      <c r="AG1253" s="1" t="str">
        <f>IF(L1253&gt;1,"Y","N")</f>
        <v>Y</v>
      </c>
      <c r="AH1253" s="1" t="str">
        <f>IF(N1253&gt;1,"Y","N")</f>
        <v>Y</v>
      </c>
      <c r="AI1253" s="1" t="str">
        <f>IF(O1253&gt;1,"Y","N")</f>
        <v>Y</v>
      </c>
      <c r="AJ1253" s="1" t="str">
        <f>CONCATENATE(AF1253,AG1253,D1253,AH1253,AI1253)</f>
        <v>YYx91xYY</v>
      </c>
    </row>
    <row r="1254" spans="1:36" s="1" customFormat="1" x14ac:dyDescent="0.25">
      <c r="A1254" s="28">
        <v>41191</v>
      </c>
      <c r="B1254" s="27" t="s">
        <v>109</v>
      </c>
      <c r="C1254" s="23" t="s">
        <v>108</v>
      </c>
      <c r="D1254" s="22" t="s">
        <v>107</v>
      </c>
      <c r="E1254" s="21">
        <v>0.99</v>
      </c>
      <c r="G1254" s="20"/>
      <c r="H1254" s="19">
        <f>E1254/0.0497672</f>
        <v>19.892620038901125</v>
      </c>
      <c r="I1254" s="18">
        <f>J1254/100*4</f>
        <v>3</v>
      </c>
      <c r="J1254" s="17">
        <v>75</v>
      </c>
      <c r="K1254" s="16">
        <f>IF(J1254&gt;1,J1254-H1254-I1254,0)</f>
        <v>52.107379961098871</v>
      </c>
      <c r="L1254" s="15">
        <v>41197</v>
      </c>
      <c r="M1254" s="14"/>
      <c r="N1254" s="29">
        <v>43093</v>
      </c>
      <c r="O1254" s="12">
        <v>43096</v>
      </c>
      <c r="P1254" s="11" t="s">
        <v>106</v>
      </c>
      <c r="Q1254" s="10"/>
      <c r="R1254" s="10"/>
      <c r="S1254" s="10"/>
      <c r="T1254" s="10"/>
      <c r="U1254" s="9">
        <v>6909185554</v>
      </c>
      <c r="V1254" s="8" t="s">
        <v>110</v>
      </c>
      <c r="W1254" s="7">
        <v>1503</v>
      </c>
      <c r="X1254" s="4"/>
      <c r="Y1254" s="6">
        <v>75</v>
      </c>
      <c r="Z1254" s="5">
        <f>IF(Y1254&gt;0,Y1254-J1254,".")</f>
        <v>0</v>
      </c>
      <c r="AA1254" s="4">
        <f>IF(J1254=0,H1254,0)</f>
        <v>0</v>
      </c>
      <c r="AB1254" s="4">
        <f>IF(L1254=0,H1254,0)</f>
        <v>0</v>
      </c>
      <c r="AC1254" s="4"/>
      <c r="AD1254" s="3"/>
      <c r="AE1254" s="2" t="str">
        <f ca="1">IF(AND(N1254&gt;1,(N1254+$AE$3+O1254)&lt;$B$3),$B$3-N1254+1111111,".")</f>
        <v>.</v>
      </c>
      <c r="AF1254" s="1" t="str">
        <f>IF(A1254&gt;1,"Y","N")</f>
        <v>Y</v>
      </c>
      <c r="AG1254" s="1" t="str">
        <f>IF(L1254&gt;1,"Y","N")</f>
        <v>Y</v>
      </c>
      <c r="AH1254" s="1" t="str">
        <f>IF(N1254&gt;1,"Y","N")</f>
        <v>Y</v>
      </c>
      <c r="AI1254" s="1" t="str">
        <f>IF(O1254&gt;1,"Y","N")</f>
        <v>Y</v>
      </c>
      <c r="AJ1254" s="1" t="str">
        <f>CONCATENATE(AF1254,AG1254,D1254,AH1254,AI1254)</f>
        <v>YYx58xYY</v>
      </c>
    </row>
    <row r="1255" spans="1:36" s="1" customFormat="1" x14ac:dyDescent="0.25">
      <c r="A1255" s="28">
        <v>41191</v>
      </c>
      <c r="B1255" s="27" t="s">
        <v>109</v>
      </c>
      <c r="C1255" s="23" t="s">
        <v>108</v>
      </c>
      <c r="D1255" s="22" t="s">
        <v>107</v>
      </c>
      <c r="E1255" s="21">
        <v>0.99</v>
      </c>
      <c r="G1255" s="20"/>
      <c r="H1255" s="19">
        <f>E1255/0.0497672</f>
        <v>19.892620038901125</v>
      </c>
      <c r="I1255" s="18">
        <f>J1255/100*4</f>
        <v>3</v>
      </c>
      <c r="J1255" s="17">
        <v>75</v>
      </c>
      <c r="K1255" s="16">
        <f>IF(J1255&gt;1,J1255-H1255-I1255,0)</f>
        <v>52.107379961098871</v>
      </c>
      <c r="L1255" s="15">
        <v>41197</v>
      </c>
      <c r="M1255" s="14"/>
      <c r="N1255" s="29">
        <v>43093</v>
      </c>
      <c r="O1255" s="12">
        <v>43096</v>
      </c>
      <c r="P1255" s="11" t="s">
        <v>106</v>
      </c>
      <c r="Q1255" s="10"/>
      <c r="R1255" s="10"/>
      <c r="S1255" s="10"/>
      <c r="T1255" s="10"/>
      <c r="U1255" s="9"/>
      <c r="V1255" s="8"/>
      <c r="W1255" s="7">
        <v>1503</v>
      </c>
      <c r="X1255" s="4"/>
      <c r="Y1255" s="6">
        <v>75</v>
      </c>
      <c r="Z1255" s="5">
        <f>IF(Y1255&gt;0,Y1255-J1255,".")</f>
        <v>0</v>
      </c>
      <c r="AA1255" s="4">
        <f>IF(J1255=0,H1255,0)</f>
        <v>0</v>
      </c>
      <c r="AB1255" s="4">
        <f>IF(L1255=0,H1255,0)</f>
        <v>0</v>
      </c>
      <c r="AC1255" s="4"/>
      <c r="AD1255" s="3"/>
      <c r="AE1255" s="2" t="str">
        <f ca="1">IF(AND(N1255&gt;1,(N1255+$AE$3+O1255)&lt;$B$3),$B$3-N1255+1111111,".")</f>
        <v>.</v>
      </c>
      <c r="AF1255" s="1" t="str">
        <f>IF(A1255&gt;1,"Y","N")</f>
        <v>Y</v>
      </c>
      <c r="AG1255" s="1" t="str">
        <f>IF(L1255&gt;1,"Y","N")</f>
        <v>Y</v>
      </c>
      <c r="AH1255" s="1" t="str">
        <f>IF(N1255&gt;1,"Y","N")</f>
        <v>Y</v>
      </c>
      <c r="AI1255" s="1" t="str">
        <f>IF(O1255&gt;1,"Y","N")</f>
        <v>Y</v>
      </c>
      <c r="AJ1255" s="1" t="str">
        <f>CONCATENATE(AF1255,AG1255,D1255,AH1255,AI1255)</f>
        <v>YYx58xYY</v>
      </c>
    </row>
    <row r="1256" spans="1:36" s="1" customFormat="1" x14ac:dyDescent="0.25">
      <c r="A1256" s="31">
        <v>42387</v>
      </c>
      <c r="B1256" s="24"/>
      <c r="C1256" s="23" t="s">
        <v>2747</v>
      </c>
      <c r="D1256" s="22" t="s">
        <v>2746</v>
      </c>
      <c r="E1256" s="21">
        <v>0.4</v>
      </c>
      <c r="G1256" s="20"/>
      <c r="H1256" s="19">
        <f>E1256/0.0405</f>
        <v>9.8765432098765427</v>
      </c>
      <c r="I1256" s="32">
        <f>J1256/100*4</f>
        <v>1.52</v>
      </c>
      <c r="J1256" s="17">
        <v>38</v>
      </c>
      <c r="K1256" s="16">
        <f>IF(J1256&gt;1,J1256-H1256-I1256,0)</f>
        <v>26.603456790123456</v>
      </c>
      <c r="L1256" s="15">
        <v>42417</v>
      </c>
      <c r="M1256" s="14"/>
      <c r="N1256" s="29">
        <v>42766</v>
      </c>
      <c r="O1256" s="12">
        <v>42766</v>
      </c>
      <c r="P1256" s="11" t="s">
        <v>6265</v>
      </c>
      <c r="Q1256" s="10" t="s">
        <v>6267</v>
      </c>
      <c r="R1256" s="10" t="s">
        <v>6266</v>
      </c>
      <c r="S1256" s="10" t="s">
        <v>4788</v>
      </c>
      <c r="T1256" s="10"/>
      <c r="U1256" s="9">
        <v>6695108663</v>
      </c>
      <c r="V1256" s="8"/>
      <c r="W1256" s="7">
        <v>188</v>
      </c>
      <c r="X1256" s="4"/>
      <c r="Y1256" s="6">
        <v>76</v>
      </c>
      <c r="Z1256" s="5">
        <f>IF(Y1256&gt;0,Y1256-J1256,".")</f>
        <v>38</v>
      </c>
      <c r="AA1256" s="4">
        <f>IF(J1256=0,H1256,0)</f>
        <v>0</v>
      </c>
      <c r="AB1256" s="4">
        <f>IF(L1256=0,H1256,0)</f>
        <v>0</v>
      </c>
      <c r="AC1256" s="4"/>
      <c r="AD1256" s="3"/>
      <c r="AE1256" s="2" t="str">
        <f ca="1">IF(AND(N1256&gt;1,(N1256+$AE$3+O1256)&lt;$B$3),$B$3-N1256+1111111,".")</f>
        <v>.</v>
      </c>
      <c r="AF1256" s="1" t="str">
        <f>IF(A1256&gt;1,"Y","N")</f>
        <v>Y</v>
      </c>
      <c r="AG1256" s="1" t="str">
        <f>IF(L1256&gt;1,"Y","N")</f>
        <v>Y</v>
      </c>
      <c r="AH1256" s="1" t="str">
        <f>IF(N1256&gt;1,"Y","N")</f>
        <v>Y</v>
      </c>
      <c r="AI1256" s="1" t="str">
        <f>IF(O1256&gt;1,"Y","N")</f>
        <v>Y</v>
      </c>
      <c r="AJ1256" s="1" t="str">
        <f>CONCATENATE(AF1256,AG1256,D1256,AH1256,AI1256)</f>
        <v>YYx528xYY</v>
      </c>
    </row>
    <row r="1257" spans="1:36" s="1" customFormat="1" x14ac:dyDescent="0.25">
      <c r="A1257" s="31">
        <v>42736</v>
      </c>
      <c r="B1257" t="s">
        <v>5605</v>
      </c>
      <c r="C1257" s="23" t="s">
        <v>2807</v>
      </c>
      <c r="D1257" s="22" t="s">
        <v>2806</v>
      </c>
      <c r="E1257" s="21">
        <v>0.85</v>
      </c>
      <c r="G1257" s="20"/>
      <c r="H1257" s="19">
        <f>E1257/0.03785</f>
        <v>22.457067371202111</v>
      </c>
      <c r="I1257" s="18">
        <f>J1257/100*4</f>
        <v>1.56</v>
      </c>
      <c r="J1257" s="17">
        <v>39</v>
      </c>
      <c r="K1257" s="16">
        <f>IF(J1257&gt;1,J1257-H1257-I1257,0)</f>
        <v>14.982932628797888</v>
      </c>
      <c r="L1257" s="15">
        <v>42762</v>
      </c>
      <c r="M1257" s="14"/>
      <c r="N1257" s="29">
        <v>42794</v>
      </c>
      <c r="O1257" s="12">
        <v>42795</v>
      </c>
      <c r="P1257" s="11" t="s">
        <v>5600</v>
      </c>
      <c r="Q1257" s="10" t="s">
        <v>5604</v>
      </c>
      <c r="R1257" s="10" t="s">
        <v>5603</v>
      </c>
      <c r="S1257" s="10" t="s">
        <v>5602</v>
      </c>
      <c r="T1257" s="10" t="s">
        <v>5601</v>
      </c>
      <c r="U1257" s="9">
        <v>6732458956</v>
      </c>
      <c r="V1257" s="8"/>
      <c r="W1257" s="7">
        <v>342</v>
      </c>
      <c r="X1257" s="4"/>
      <c r="Y1257" s="6">
        <v>76</v>
      </c>
      <c r="Z1257" s="5">
        <f>IF(Y1257&gt;0,Y1257-J1257,".")</f>
        <v>37</v>
      </c>
      <c r="AA1257" s="4">
        <f>IF(J1257=0,H1257,0)</f>
        <v>0</v>
      </c>
      <c r="AB1257" s="4">
        <f>IF(L1257=0,H1257,0)</f>
        <v>0</v>
      </c>
      <c r="AC1257" s="4"/>
      <c r="AD1257" s="3"/>
      <c r="AE1257" s="2" t="str">
        <f ca="1">IF(AND(N1257&gt;1,(N1257+$AE$3+O1257)&lt;$B$3),$B$3-N1257+1111111,".")</f>
        <v>.</v>
      </c>
      <c r="AF1257" s="1" t="str">
        <f>IF(A1257&gt;1,"Y","N")</f>
        <v>Y</v>
      </c>
      <c r="AG1257" s="1" t="str">
        <f>IF(L1257&gt;1,"Y","N")</f>
        <v>Y</v>
      </c>
      <c r="AH1257" s="1" t="str">
        <f>IF(N1257&gt;1,"Y","N")</f>
        <v>Y</v>
      </c>
      <c r="AI1257" s="1" t="str">
        <f>IF(O1257&gt;1,"Y","N")</f>
        <v>Y</v>
      </c>
      <c r="AJ1257" s="1" t="str">
        <f>CONCATENATE(AF1257,AG1257,D1257,AH1257,AI1257)</f>
        <v>YYx522xYY</v>
      </c>
    </row>
    <row r="1258" spans="1:36" s="1" customFormat="1" x14ac:dyDescent="0.25">
      <c r="A1258" s="28">
        <v>41827</v>
      </c>
      <c r="B1258" s="27"/>
      <c r="C1258" s="23" t="s">
        <v>139</v>
      </c>
      <c r="D1258" s="22" t="s">
        <v>138</v>
      </c>
      <c r="E1258" s="21">
        <v>0.81</v>
      </c>
      <c r="G1258" s="20"/>
      <c r="H1258" s="19">
        <f>E1258/0.0475246</f>
        <v>17.043804682206691</v>
      </c>
      <c r="I1258" s="18">
        <f>J1258/100*4</f>
        <v>1.52</v>
      </c>
      <c r="J1258" s="17">
        <v>38</v>
      </c>
      <c r="K1258" s="16">
        <f>IF(J1258&gt;1,J1258-H1258-I1258,0)</f>
        <v>19.43619531779331</v>
      </c>
      <c r="L1258" s="15">
        <v>41844</v>
      </c>
      <c r="M1258" s="14"/>
      <c r="N1258" s="29">
        <v>42805</v>
      </c>
      <c r="O1258" s="12">
        <v>42808</v>
      </c>
      <c r="P1258" s="11" t="s">
        <v>5322</v>
      </c>
      <c r="Q1258" s="10" t="s">
        <v>5328</v>
      </c>
      <c r="R1258" s="10" t="s">
        <v>5327</v>
      </c>
      <c r="S1258" s="10" t="s">
        <v>5326</v>
      </c>
      <c r="T1258" s="10"/>
      <c r="U1258" s="9" t="s">
        <v>5325</v>
      </c>
      <c r="V1258" s="8"/>
      <c r="W1258" s="7">
        <v>423</v>
      </c>
      <c r="X1258" s="4"/>
      <c r="Y1258" s="6">
        <v>76</v>
      </c>
      <c r="Z1258" s="5">
        <f>IF(Y1258&gt;0,Y1258-J1258,".")</f>
        <v>38</v>
      </c>
      <c r="AA1258" s="4">
        <f>IF(J1258=0,H1258,0)</f>
        <v>0</v>
      </c>
      <c r="AB1258" s="4">
        <f>IF(L1258=0,H1258,0)</f>
        <v>0</v>
      </c>
      <c r="AC1258" s="4"/>
      <c r="AD1258" s="3"/>
      <c r="AE1258" s="2" t="str">
        <f ca="1">IF(AND(N1258&gt;1,(N1258+$AE$3+O1258)&lt;$B$3),$B$3-N1258+1111111,".")</f>
        <v>.</v>
      </c>
      <c r="AF1258" s="1" t="str">
        <f>IF(A1258&gt;1,"Y","N")</f>
        <v>Y</v>
      </c>
      <c r="AG1258" s="1" t="str">
        <f>IF(L1258&gt;1,"Y","N")</f>
        <v>Y</v>
      </c>
      <c r="AH1258" s="1" t="str">
        <f>IF(N1258&gt;1,"Y","N")</f>
        <v>Y</v>
      </c>
      <c r="AI1258" s="1" t="str">
        <f>IF(O1258&gt;1,"Y","N")</f>
        <v>Y</v>
      </c>
      <c r="AJ1258" s="1" t="str">
        <f>CONCATENATE(AF1258,AG1258,D1258,AH1258,AI1258)</f>
        <v>YYx343xYY</v>
      </c>
    </row>
    <row r="1259" spans="1:36" s="1" customFormat="1" x14ac:dyDescent="0.25">
      <c r="A1259" s="31">
        <v>42742</v>
      </c>
      <c r="B1259" s="24"/>
      <c r="C1259" s="23" t="s">
        <v>3672</v>
      </c>
      <c r="D1259" s="22" t="s">
        <v>4017</v>
      </c>
      <c r="E1259" s="21">
        <v>0.83</v>
      </c>
      <c r="G1259" s="20"/>
      <c r="H1259" s="19">
        <f>E1259/0.03821</f>
        <v>21.722062287359329</v>
      </c>
      <c r="I1259" s="18">
        <f>J1259/100*4</f>
        <v>2.36</v>
      </c>
      <c r="J1259" s="17">
        <v>59</v>
      </c>
      <c r="K1259" s="16">
        <f>IF(J1259&gt;1,J1259-H1259-I1259,0)</f>
        <v>34.917937712640672</v>
      </c>
      <c r="L1259" s="15">
        <v>42748</v>
      </c>
      <c r="M1259" s="14"/>
      <c r="N1259" s="29">
        <v>42865</v>
      </c>
      <c r="O1259" s="12">
        <v>42865</v>
      </c>
      <c r="P1259" s="11" t="s">
        <v>4016</v>
      </c>
      <c r="Q1259" s="10" t="s">
        <v>4015</v>
      </c>
      <c r="R1259" s="10" t="s">
        <v>4014</v>
      </c>
      <c r="S1259" s="10" t="s">
        <v>4013</v>
      </c>
      <c r="T1259" s="10"/>
      <c r="U1259" s="9" t="s">
        <v>4012</v>
      </c>
      <c r="V1259" s="8"/>
      <c r="W1259" s="7">
        <v>711</v>
      </c>
      <c r="X1259" s="4"/>
      <c r="Y1259" s="6">
        <v>76</v>
      </c>
      <c r="Z1259" s="5">
        <f>IF(Y1259&gt;0,Y1259-J1259,".")</f>
        <v>17</v>
      </c>
      <c r="AA1259" s="4">
        <f>IF(J1259=0,H1259,0)</f>
        <v>0</v>
      </c>
      <c r="AB1259" s="4">
        <f>IF(L1259=0,H1259,0)</f>
        <v>0</v>
      </c>
      <c r="AC1259" s="4"/>
      <c r="AD1259" s="3"/>
      <c r="AE1259" s="2" t="str">
        <f ca="1">IF(AND(N1259&gt;1,(N1259+$AE$3+O1259)&lt;$B$3),$B$3-N1259+1111111,".")</f>
        <v>.</v>
      </c>
      <c r="AF1259" s="1" t="str">
        <f>IF(A1259&gt;1,"Y","N")</f>
        <v>Y</v>
      </c>
      <c r="AG1259" s="1" t="str">
        <f>IF(L1259&gt;1,"Y","N")</f>
        <v>Y</v>
      </c>
      <c r="AH1259" s="1" t="str">
        <f>IF(N1259&gt;1,"Y","N")</f>
        <v>Y</v>
      </c>
      <c r="AI1259" s="1" t="str">
        <f>IF(O1259&gt;1,"Y","N")</f>
        <v>Y</v>
      </c>
      <c r="AJ1259" s="1" t="str">
        <f>CONCATENATE(AF1259,AG1259,D1259,AH1259,AI1259)</f>
        <v>YYx221xYY</v>
      </c>
    </row>
    <row r="1260" spans="1:36" s="1" customFormat="1" x14ac:dyDescent="0.25">
      <c r="A1260" s="31">
        <v>42795</v>
      </c>
      <c r="B1260" s="24" t="s">
        <v>3933</v>
      </c>
      <c r="C1260" s="23" t="s">
        <v>418</v>
      </c>
      <c r="D1260" s="22" t="s">
        <v>417</v>
      </c>
      <c r="E1260" s="21">
        <v>0.89</v>
      </c>
      <c r="G1260" s="20"/>
      <c r="H1260" s="19">
        <f>E1260/0.03844</f>
        <v>23.152965660770029</v>
      </c>
      <c r="I1260" s="18">
        <f>J1260/100*4</f>
        <v>2.3199999999999998</v>
      </c>
      <c r="J1260" s="17">
        <v>58</v>
      </c>
      <c r="K1260" s="16">
        <f>IF(J1260&gt;1,J1260-H1260-I1260,0)</f>
        <v>32.527034339229971</v>
      </c>
      <c r="L1260" s="15">
        <v>42812</v>
      </c>
      <c r="M1260" s="14"/>
      <c r="N1260" s="29">
        <v>42869</v>
      </c>
      <c r="O1260" s="12">
        <v>42869</v>
      </c>
      <c r="P1260" s="11" t="s">
        <v>3932</v>
      </c>
      <c r="Q1260" s="10" t="s">
        <v>3931</v>
      </c>
      <c r="R1260" s="10" t="s">
        <v>3930</v>
      </c>
      <c r="S1260" s="10" t="s">
        <v>475</v>
      </c>
      <c r="T1260" s="10"/>
      <c r="U1260" s="9">
        <v>6814589003</v>
      </c>
      <c r="V1260" s="8"/>
      <c r="W1260" s="7">
        <v>725</v>
      </c>
      <c r="X1260" s="4"/>
      <c r="Y1260" s="6">
        <v>76</v>
      </c>
      <c r="Z1260" s="5">
        <f>IF(Y1260&gt;0,Y1260-J1260,".")</f>
        <v>18</v>
      </c>
      <c r="AA1260" s="4">
        <f>IF(J1260=0,H1260,0)</f>
        <v>0</v>
      </c>
      <c r="AB1260" s="4">
        <f>IF(L1260=0,H1260,0)</f>
        <v>0</v>
      </c>
      <c r="AC1260" s="4"/>
      <c r="AD1260" s="3"/>
      <c r="AE1260" s="2" t="str">
        <f ca="1">IF(AND(N1260&gt;1,(N1260+$AE$3+O1260)&lt;$B$3),$B$3-N1260+1111111,".")</f>
        <v>.</v>
      </c>
      <c r="AF1260" s="1" t="str">
        <f>IF(A1260&gt;1,"Y","N")</f>
        <v>Y</v>
      </c>
      <c r="AG1260" s="1" t="str">
        <f>IF(L1260&gt;1,"Y","N")</f>
        <v>Y</v>
      </c>
      <c r="AH1260" s="1" t="str">
        <f>IF(N1260&gt;1,"Y","N")</f>
        <v>Y</v>
      </c>
      <c r="AI1260" s="1" t="str">
        <f>IF(O1260&gt;1,"Y","N")</f>
        <v>Y</v>
      </c>
      <c r="AJ1260" s="1" t="str">
        <f>CONCATENATE(AF1260,AG1260,D1260,AH1260,AI1260)</f>
        <v>YYx91xYY</v>
      </c>
    </row>
    <row r="1261" spans="1:36" s="1" customFormat="1" x14ac:dyDescent="0.25">
      <c r="A1261" s="31">
        <v>42601</v>
      </c>
      <c r="B1261" s="24"/>
      <c r="C1261" s="23" t="s">
        <v>3223</v>
      </c>
      <c r="D1261" s="22" t="s">
        <v>2935</v>
      </c>
      <c r="E1261" s="21">
        <v>1.07</v>
      </c>
      <c r="G1261" s="20"/>
      <c r="H1261" s="19">
        <f>E1261/0.04046</f>
        <v>26.445872466633713</v>
      </c>
      <c r="I1261" s="18">
        <f>J1261/100*4</f>
        <v>2.36</v>
      </c>
      <c r="J1261" s="17">
        <v>59</v>
      </c>
      <c r="K1261" s="16">
        <f>IF(J1261&gt;1,J1261-H1261-I1261,0)</f>
        <v>30.194127533366284</v>
      </c>
      <c r="L1261" s="15">
        <v>42627</v>
      </c>
      <c r="M1261" s="14"/>
      <c r="N1261" s="29">
        <v>42879</v>
      </c>
      <c r="O1261" s="12">
        <v>42879</v>
      </c>
      <c r="P1261" s="11" t="s">
        <v>3739</v>
      </c>
      <c r="Q1261" s="10" t="s">
        <v>3738</v>
      </c>
      <c r="R1261" s="10" t="s">
        <v>3737</v>
      </c>
      <c r="S1261" s="10" t="s">
        <v>3736</v>
      </c>
      <c r="T1261" s="10"/>
      <c r="U1261" s="9" t="s">
        <v>3735</v>
      </c>
      <c r="V1261" s="8"/>
      <c r="W1261" s="7">
        <v>770</v>
      </c>
      <c r="X1261" s="4"/>
      <c r="Y1261" s="6">
        <v>76</v>
      </c>
      <c r="Z1261" s="5">
        <f>IF(Y1261&gt;0,Y1261-J1261,".")</f>
        <v>17</v>
      </c>
      <c r="AA1261" s="4">
        <f>IF(J1261=0,H1261,0)</f>
        <v>0</v>
      </c>
      <c r="AB1261" s="4">
        <f>IF(L1261=0,H1261,0)</f>
        <v>0</v>
      </c>
      <c r="AC1261" s="4"/>
      <c r="AD1261" s="3"/>
      <c r="AE1261" s="2" t="str">
        <f ca="1">IF(AND(N1261&gt;1,(N1261+$AE$3+O1261)&lt;$B$3),$B$3-N1261+1111111,".")</f>
        <v>.</v>
      </c>
      <c r="AF1261" s="1" t="str">
        <f>IF(A1261&gt;1,"Y","N")</f>
        <v>Y</v>
      </c>
      <c r="AG1261" s="1" t="str">
        <f>IF(L1261&gt;1,"Y","N")</f>
        <v>Y</v>
      </c>
      <c r="AH1261" s="1" t="str">
        <f>IF(N1261&gt;1,"Y","N")</f>
        <v>Y</v>
      </c>
      <c r="AI1261" s="1" t="str">
        <f>IF(O1261&gt;1,"Y","N")</f>
        <v>Y</v>
      </c>
      <c r="AJ1261" s="1" t="str">
        <f>CONCATENATE(AF1261,AG1261,D1261,AH1261,AI1261)</f>
        <v>YYx369xYY</v>
      </c>
    </row>
    <row r="1262" spans="1:36" s="1" customFormat="1" x14ac:dyDescent="0.25">
      <c r="A1262" s="31">
        <v>42682</v>
      </c>
      <c r="B1262" s="24"/>
      <c r="C1262" s="23" t="s">
        <v>3672</v>
      </c>
      <c r="D1262" s="22" t="s">
        <v>3671</v>
      </c>
      <c r="E1262" s="21">
        <v>0.9</v>
      </c>
      <c r="G1262" s="20"/>
      <c r="H1262" s="19">
        <f>E1262/0.041115</f>
        <v>21.889821233126597</v>
      </c>
      <c r="I1262" s="18">
        <f>J1262/100*4</f>
        <v>2.36</v>
      </c>
      <c r="J1262" s="17">
        <v>59</v>
      </c>
      <c r="K1262" s="16">
        <f>IF(J1262&gt;1,J1262-H1262-I1262,0)</f>
        <v>34.750178766873404</v>
      </c>
      <c r="L1262" s="15">
        <v>42714</v>
      </c>
      <c r="M1262" s="14"/>
      <c r="N1262" s="29">
        <v>42885</v>
      </c>
      <c r="O1262" s="12">
        <v>42885</v>
      </c>
      <c r="P1262" s="11" t="s">
        <v>2801</v>
      </c>
      <c r="Q1262" s="10" t="s">
        <v>3670</v>
      </c>
      <c r="R1262" s="10" t="s">
        <v>2799</v>
      </c>
      <c r="S1262" s="10" t="s">
        <v>3669</v>
      </c>
      <c r="T1262" s="10"/>
      <c r="U1262" s="9" t="s">
        <v>3668</v>
      </c>
      <c r="V1262" s="8" t="s">
        <v>3667</v>
      </c>
      <c r="W1262" s="7">
        <v>784</v>
      </c>
      <c r="X1262" s="4"/>
      <c r="Y1262" s="6">
        <v>76</v>
      </c>
      <c r="Z1262" s="5">
        <f>IF(Y1262&gt;0,Y1262-J1262,".")</f>
        <v>17</v>
      </c>
      <c r="AA1262" s="4">
        <f>IF(J1262=0,H1262,0)</f>
        <v>0</v>
      </c>
      <c r="AB1262" s="4">
        <f>IF(L1262=0,H1262,0)</f>
        <v>0</v>
      </c>
      <c r="AC1262" s="4"/>
      <c r="AD1262" s="3"/>
      <c r="AE1262" s="2" t="str">
        <f ca="1">IF(AND(N1262&gt;1,(N1262+$AE$3+O1262)&lt;$B$3),$B$3-N1262+1111111,".")</f>
        <v>.</v>
      </c>
      <c r="AF1262" s="1" t="str">
        <f>IF(A1262&gt;1,"Y","N")</f>
        <v>Y</v>
      </c>
      <c r="AG1262" s="1" t="str">
        <f>IF(L1262&gt;1,"Y","N")</f>
        <v>Y</v>
      </c>
      <c r="AH1262" s="1" t="str">
        <f>IF(N1262&gt;1,"Y","N")</f>
        <v>Y</v>
      </c>
      <c r="AI1262" s="1" t="str">
        <f>IF(O1262&gt;1,"Y","N")</f>
        <v>Y</v>
      </c>
      <c r="AJ1262" s="1" t="str">
        <f>CONCATENATE(AF1262,AG1262,D1262,AH1262,AI1262)</f>
        <v>YYx41xYY</v>
      </c>
    </row>
    <row r="1263" spans="1:36" s="1" customFormat="1" x14ac:dyDescent="0.25">
      <c r="A1263" s="31">
        <v>42601</v>
      </c>
      <c r="B1263" s="24"/>
      <c r="C1263" s="23" t="s">
        <v>3223</v>
      </c>
      <c r="D1263" s="22" t="s">
        <v>2935</v>
      </c>
      <c r="E1263" s="21">
        <v>1.07</v>
      </c>
      <c r="G1263" s="20"/>
      <c r="H1263" s="19">
        <f>E1263/0.04046</f>
        <v>26.445872466633713</v>
      </c>
      <c r="I1263" s="18">
        <f>J1263/100*4</f>
        <v>2.36</v>
      </c>
      <c r="J1263" s="17">
        <v>59</v>
      </c>
      <c r="K1263" s="16">
        <f>IF(J1263&gt;1,J1263-H1263-I1263,0)</f>
        <v>30.194127533366284</v>
      </c>
      <c r="L1263" s="15">
        <v>42627</v>
      </c>
      <c r="M1263" s="14"/>
      <c r="N1263" s="29">
        <v>42909</v>
      </c>
      <c r="O1263" s="12">
        <v>42910</v>
      </c>
      <c r="P1263" s="11" t="s">
        <v>3222</v>
      </c>
      <c r="Q1263" s="10" t="s">
        <v>3221</v>
      </c>
      <c r="R1263" s="10" t="s">
        <v>3220</v>
      </c>
      <c r="S1263" s="10" t="s">
        <v>3219</v>
      </c>
      <c r="T1263" s="10"/>
      <c r="U1263" s="9" t="s">
        <v>3218</v>
      </c>
      <c r="V1263" s="8"/>
      <c r="W1263" s="7">
        <v>878</v>
      </c>
      <c r="X1263" s="4"/>
      <c r="Y1263" s="6">
        <v>76</v>
      </c>
      <c r="Z1263" s="5">
        <f>IF(Y1263&gt;0,Y1263-J1263,".")</f>
        <v>17</v>
      </c>
      <c r="AA1263" s="4">
        <f>IF(J1263=0,H1263,0)</f>
        <v>0</v>
      </c>
      <c r="AB1263" s="4">
        <f>IF(L1263=0,H1263,0)</f>
        <v>0</v>
      </c>
      <c r="AC1263" s="4"/>
      <c r="AD1263" s="3"/>
      <c r="AE1263" s="2" t="str">
        <f ca="1">IF(AND(N1263&gt;1,(N1263+$AE$3+O1263)&lt;$B$3),$B$3-N1263+1111111,".")</f>
        <v>.</v>
      </c>
      <c r="AF1263" s="1" t="str">
        <f>IF(A1263&gt;1,"Y","N")</f>
        <v>Y</v>
      </c>
      <c r="AG1263" s="1" t="str">
        <f>IF(L1263&gt;1,"Y","N")</f>
        <v>Y</v>
      </c>
      <c r="AH1263" s="1" t="str">
        <f>IF(N1263&gt;1,"Y","N")</f>
        <v>Y</v>
      </c>
      <c r="AI1263" s="1" t="str">
        <f>IF(O1263&gt;1,"Y","N")</f>
        <v>Y</v>
      </c>
      <c r="AJ1263" s="1" t="str">
        <f>CONCATENATE(AF1263,AG1263,D1263,AH1263,AI1263)</f>
        <v>YYx369xYY</v>
      </c>
    </row>
    <row r="1264" spans="1:36" s="1" customFormat="1" x14ac:dyDescent="0.25">
      <c r="A1264" s="31">
        <v>42769</v>
      </c>
      <c r="B1264" s="24"/>
      <c r="C1264" s="23" t="s">
        <v>1439</v>
      </c>
      <c r="D1264" s="22" t="s">
        <v>1438</v>
      </c>
      <c r="E1264" s="21">
        <v>0.42</v>
      </c>
      <c r="G1264" s="20"/>
      <c r="H1264" s="19">
        <f>E1264/0.03878</f>
        <v>10.830324909747292</v>
      </c>
      <c r="I1264" s="18">
        <f>J1264/100*4</f>
        <v>1.52</v>
      </c>
      <c r="J1264" s="17">
        <v>38</v>
      </c>
      <c r="K1264" s="16">
        <f>IF(J1264&gt;1,J1264-H1264-I1264,0)</f>
        <v>25.64967509025271</v>
      </c>
      <c r="L1264" s="15">
        <v>42790</v>
      </c>
      <c r="M1264" s="14"/>
      <c r="N1264" s="29">
        <v>43019</v>
      </c>
      <c r="O1264" s="12">
        <v>43024</v>
      </c>
      <c r="P1264" s="11" t="s">
        <v>277</v>
      </c>
      <c r="Q1264" s="10"/>
      <c r="R1264" s="10"/>
      <c r="S1264" s="10"/>
      <c r="T1264" s="10"/>
      <c r="U1264" s="9">
        <v>6909588918</v>
      </c>
      <c r="V1264" s="8"/>
      <c r="W1264" s="7">
        <v>1244</v>
      </c>
      <c r="X1264" s="4"/>
      <c r="Y1264" s="6">
        <v>76</v>
      </c>
      <c r="Z1264" s="5">
        <f>IF(Y1264&gt;0,Y1264-J1264,".")</f>
        <v>38</v>
      </c>
      <c r="AA1264" s="4">
        <f>IF(J1264=0,H1264,0)</f>
        <v>0</v>
      </c>
      <c r="AB1264" s="4">
        <f>IF(L1264=0,H1264,0)</f>
        <v>0</v>
      </c>
      <c r="AC1264" s="4"/>
      <c r="AD1264" s="3"/>
      <c r="AE1264" s="2" t="str">
        <f ca="1">IF(AND(N1264&gt;1,(N1264+$AE$3+O1264)&lt;$B$3),$B$3-N1264+1111111,".")</f>
        <v>.</v>
      </c>
      <c r="AF1264" s="1" t="str">
        <f>IF(A1264&gt;1,"Y","N")</f>
        <v>Y</v>
      </c>
      <c r="AG1264" s="1" t="str">
        <f>IF(L1264&gt;1,"Y","N")</f>
        <v>Y</v>
      </c>
      <c r="AH1264" s="1" t="str">
        <f>IF(N1264&gt;1,"Y","N")</f>
        <v>Y</v>
      </c>
      <c r="AI1264" s="1" t="str">
        <f>IF(O1264&gt;1,"Y","N")</f>
        <v>Y</v>
      </c>
      <c r="AJ1264" s="1" t="str">
        <f>CONCATENATE(AF1264,AG1264,D1264,AH1264,AI1264)</f>
        <v>YYx124xYY</v>
      </c>
    </row>
    <row r="1265" spans="1:36" s="1" customFormat="1" x14ac:dyDescent="0.25">
      <c r="A1265" s="31">
        <v>42929</v>
      </c>
      <c r="B1265" s="24"/>
      <c r="C1265" s="23" t="s">
        <v>279</v>
      </c>
      <c r="D1265" s="22" t="s">
        <v>278</v>
      </c>
      <c r="E1265" s="21">
        <v>0.57999999999999996</v>
      </c>
      <c r="G1265" s="20"/>
      <c r="H1265" s="19">
        <f>E1265/0.04272</f>
        <v>13.576779026217228</v>
      </c>
      <c r="I1265" s="18">
        <f>J1265/100*4</f>
        <v>3.04</v>
      </c>
      <c r="J1265" s="17">
        <v>76</v>
      </c>
      <c r="K1265" s="16">
        <f>IF(J1265&gt;1,J1265-H1265-I1265,0)</f>
        <v>59.383220973782777</v>
      </c>
      <c r="L1265" s="15">
        <v>42952</v>
      </c>
      <c r="M1265" s="14"/>
      <c r="N1265" s="29">
        <v>43019</v>
      </c>
      <c r="O1265" s="12">
        <v>43024</v>
      </c>
      <c r="P1265" s="11" t="s">
        <v>277</v>
      </c>
      <c r="Q1265" s="10" t="s">
        <v>283</v>
      </c>
      <c r="R1265" s="10" t="s">
        <v>1543</v>
      </c>
      <c r="S1265" s="10" t="s">
        <v>281</v>
      </c>
      <c r="T1265" s="10"/>
      <c r="U1265" s="9">
        <v>6914479248</v>
      </c>
      <c r="V1265" s="8"/>
      <c r="W1265" s="7">
        <v>1244</v>
      </c>
      <c r="X1265" s="4"/>
      <c r="Y1265" s="6">
        <v>76</v>
      </c>
      <c r="Z1265" s="5">
        <f>IF(Y1265&gt;0,Y1265-J1265,".")</f>
        <v>0</v>
      </c>
      <c r="AA1265" s="4">
        <f>IF(J1265=0,H1265,0)</f>
        <v>0</v>
      </c>
      <c r="AB1265" s="4">
        <f>IF(L1265=0,H1265,0)</f>
        <v>0</v>
      </c>
      <c r="AC1265" s="4"/>
      <c r="AD1265" s="3"/>
      <c r="AE1265" s="2" t="str">
        <f ca="1">IF(AND(N1265&gt;1,(N1265+$AE$3+O1265)&lt;$B$3),$B$3-N1265+1111111,".")</f>
        <v>.</v>
      </c>
      <c r="AF1265" s="1" t="str">
        <f>IF(A1265&gt;1,"Y","N")</f>
        <v>Y</v>
      </c>
      <c r="AG1265" s="1" t="str">
        <f>IF(L1265&gt;1,"Y","N")</f>
        <v>Y</v>
      </c>
      <c r="AH1265" s="1" t="str">
        <f>IF(N1265&gt;1,"Y","N")</f>
        <v>Y</v>
      </c>
      <c r="AI1265" s="1" t="str">
        <f>IF(O1265&gt;1,"Y","N")</f>
        <v>Y</v>
      </c>
      <c r="AJ1265" s="1" t="str">
        <f>CONCATENATE(AF1265,AG1265,D1265,AH1265,AI1265)</f>
        <v>YYx8xYY</v>
      </c>
    </row>
    <row r="1266" spans="1:36" s="1" customFormat="1" x14ac:dyDescent="0.25">
      <c r="A1266" s="31">
        <v>42596</v>
      </c>
      <c r="B1266" s="24"/>
      <c r="C1266" s="23" t="s">
        <v>1175</v>
      </c>
      <c r="D1266" s="22" t="s">
        <v>1174</v>
      </c>
      <c r="E1266" s="21">
        <v>0.52800000000000002</v>
      </c>
      <c r="G1266" s="20"/>
      <c r="H1266" s="19">
        <f>E1266/0.04046</f>
        <v>13.049925852694019</v>
      </c>
      <c r="I1266" s="18">
        <f>J1266/100*4</f>
        <v>1.56</v>
      </c>
      <c r="J1266" s="17">
        <v>39</v>
      </c>
      <c r="K1266" s="16">
        <f>IF(J1266&gt;1,J1266-H1266-I1266,0)</f>
        <v>24.390074147305985</v>
      </c>
      <c r="L1266" s="15">
        <v>42636</v>
      </c>
      <c r="M1266" s="14"/>
      <c r="N1266" s="29">
        <v>43039</v>
      </c>
      <c r="O1266" s="12">
        <v>43039</v>
      </c>
      <c r="P1266" s="11" t="s">
        <v>1310</v>
      </c>
      <c r="Q1266" s="10" t="s">
        <v>1313</v>
      </c>
      <c r="R1266" s="10" t="s">
        <v>1312</v>
      </c>
      <c r="S1266" s="10" t="s">
        <v>1311</v>
      </c>
      <c r="T1266" s="10"/>
      <c r="U1266" s="9">
        <v>6915955627</v>
      </c>
      <c r="V1266" s="8"/>
      <c r="W1266" s="7">
        <v>1279</v>
      </c>
      <c r="X1266" s="4"/>
      <c r="Y1266" s="6">
        <v>76</v>
      </c>
      <c r="Z1266" s="5">
        <f>IF(Y1266&gt;0,Y1266-J1266,".")</f>
        <v>37</v>
      </c>
      <c r="AA1266" s="4">
        <f>IF(J1266=0,H1266,0)</f>
        <v>0</v>
      </c>
      <c r="AB1266" s="4">
        <f>IF(L1266=0,H1266,0)</f>
        <v>0</v>
      </c>
      <c r="AC1266" s="4"/>
      <c r="AD1266" s="3"/>
      <c r="AE1266" s="2" t="str">
        <f ca="1">IF(AND(N1266&gt;1,(N1266+$AE$3+O1266)&lt;$B$3),$B$3-N1266+1111111,".")</f>
        <v>.</v>
      </c>
      <c r="AF1266" s="1" t="str">
        <f>IF(A1266&gt;1,"Y","N")</f>
        <v>Y</v>
      </c>
      <c r="AG1266" s="1" t="str">
        <f>IF(L1266&gt;1,"Y","N")</f>
        <v>Y</v>
      </c>
      <c r="AH1266" s="1" t="str">
        <f>IF(N1266&gt;1,"Y","N")</f>
        <v>Y</v>
      </c>
      <c r="AI1266" s="1" t="str">
        <f>IF(O1266&gt;1,"Y","N")</f>
        <v>Y</v>
      </c>
      <c r="AJ1266" s="1" t="str">
        <f>CONCATENATE(AF1266,AG1266,D1266,AH1266,AI1266)</f>
        <v>YYx242xYY</v>
      </c>
    </row>
    <row r="1267" spans="1:36" s="1" customFormat="1" x14ac:dyDescent="0.25">
      <c r="A1267" s="31">
        <v>42649</v>
      </c>
      <c r="B1267" s="24"/>
      <c r="C1267" s="23" t="s">
        <v>382</v>
      </c>
      <c r="D1267" s="22" t="s">
        <v>381</v>
      </c>
      <c r="E1267" s="21">
        <v>0.68</v>
      </c>
      <c r="G1267" s="20"/>
      <c r="H1267" s="19">
        <f>E1267/0.0404</f>
        <v>16.831683168316832</v>
      </c>
      <c r="I1267" s="18">
        <f>J1267/100*4</f>
        <v>2.4</v>
      </c>
      <c r="J1267" s="17">
        <v>60</v>
      </c>
      <c r="K1267" s="16">
        <f>IF(J1267&gt;1,J1267-H1267-I1267,0)</f>
        <v>40.768316831683173</v>
      </c>
      <c r="L1267" s="15">
        <v>42685</v>
      </c>
      <c r="M1267" s="14"/>
      <c r="N1267" s="29">
        <v>42738</v>
      </c>
      <c r="O1267" s="12">
        <v>42738</v>
      </c>
      <c r="P1267" s="11" t="s">
        <v>6946</v>
      </c>
      <c r="Q1267" s="10" t="s">
        <v>6945</v>
      </c>
      <c r="R1267" s="10" t="s">
        <v>6944</v>
      </c>
      <c r="S1267" s="10" t="s">
        <v>407</v>
      </c>
      <c r="T1267" s="10"/>
      <c r="U1267" s="9">
        <v>6664421646</v>
      </c>
      <c r="V1267" s="8"/>
      <c r="W1267" s="7">
        <v>27</v>
      </c>
      <c r="X1267" s="4"/>
      <c r="Y1267" s="6">
        <v>77</v>
      </c>
      <c r="Z1267" s="5">
        <f>IF(Y1267&gt;0,Y1267-J1267,".")</f>
        <v>17</v>
      </c>
      <c r="AA1267" s="4">
        <f>IF(J1267=0,H1267,0)</f>
        <v>0</v>
      </c>
      <c r="AB1267" s="4">
        <f>IF(L1267=0,H1267,0)</f>
        <v>0</v>
      </c>
      <c r="AC1267" s="4"/>
      <c r="AD1267" s="3"/>
      <c r="AE1267" s="2" t="str">
        <f ca="1">IF(AND(N1267&gt;1,(N1267+$AE$3+O1267)&lt;$B$3),$B$3-N1267+1111111,".")</f>
        <v>.</v>
      </c>
      <c r="AF1267" s="1" t="str">
        <f>IF(A1267&gt;1,"Y","N")</f>
        <v>Y</v>
      </c>
      <c r="AG1267" s="1" t="str">
        <f>IF(L1267&gt;1,"Y","N")</f>
        <v>Y</v>
      </c>
      <c r="AH1267" s="1" t="str">
        <f>IF(N1267&gt;1,"Y","N")</f>
        <v>Y</v>
      </c>
      <c r="AI1267" s="1" t="str">
        <f>IF(O1267&gt;1,"Y","N")</f>
        <v>Y</v>
      </c>
      <c r="AJ1267" s="1" t="str">
        <f>CONCATENATE(AF1267,AG1267,D1267,AH1267,AI1267)</f>
        <v>YYx7xYY</v>
      </c>
    </row>
    <row r="1268" spans="1:36" s="1" customFormat="1" x14ac:dyDescent="0.25">
      <c r="A1268" s="31">
        <v>42649</v>
      </c>
      <c r="B1268" s="24"/>
      <c r="C1268" s="23" t="s">
        <v>382</v>
      </c>
      <c r="D1268" s="22" t="s">
        <v>381</v>
      </c>
      <c r="E1268" s="21">
        <v>0.68</v>
      </c>
      <c r="G1268" s="20"/>
      <c r="H1268" s="19">
        <f>E1268/0.0404</f>
        <v>16.831683168316832</v>
      </c>
      <c r="I1268" s="18">
        <f>J1268/100*4</f>
        <v>2.4</v>
      </c>
      <c r="J1268" s="17">
        <v>60</v>
      </c>
      <c r="K1268" s="16">
        <f>IF(J1268&gt;1,J1268-H1268-I1268,0)</f>
        <v>40.768316831683173</v>
      </c>
      <c r="L1268" s="15">
        <v>42685</v>
      </c>
      <c r="M1268" s="14"/>
      <c r="N1268" s="29">
        <v>42742</v>
      </c>
      <c r="O1268" s="12">
        <v>42745</v>
      </c>
      <c r="P1268" s="11" t="s">
        <v>6874</v>
      </c>
      <c r="Q1268" s="10" t="s">
        <v>6873</v>
      </c>
      <c r="R1268" s="10" t="s">
        <v>6872</v>
      </c>
      <c r="S1268" s="10" t="s">
        <v>6871</v>
      </c>
      <c r="T1268" s="10"/>
      <c r="U1268" s="9">
        <v>6667876958</v>
      </c>
      <c r="V1268" s="8"/>
      <c r="W1268" s="7">
        <v>60</v>
      </c>
      <c r="X1268" s="4"/>
      <c r="Y1268" s="6">
        <v>77</v>
      </c>
      <c r="Z1268" s="5">
        <f>IF(Y1268&gt;0,Y1268-J1268,".")</f>
        <v>17</v>
      </c>
      <c r="AA1268" s="4">
        <f>IF(J1268=0,H1268,0)</f>
        <v>0</v>
      </c>
      <c r="AB1268" s="4">
        <f>IF(L1268=0,H1268,0)</f>
        <v>0</v>
      </c>
      <c r="AC1268" s="4"/>
      <c r="AD1268" s="3"/>
      <c r="AE1268" s="2" t="str">
        <f ca="1">IF(AND(N1268&gt;1,(N1268+$AE$3+O1268)&lt;$B$3),$B$3-N1268+1111111,".")</f>
        <v>.</v>
      </c>
      <c r="AF1268" s="1" t="str">
        <f>IF(A1268&gt;1,"Y","N")</f>
        <v>Y</v>
      </c>
      <c r="AG1268" s="1" t="str">
        <f>IF(L1268&gt;1,"Y","N")</f>
        <v>Y</v>
      </c>
      <c r="AH1268" s="1" t="str">
        <f>IF(N1268&gt;1,"Y","N")</f>
        <v>Y</v>
      </c>
      <c r="AI1268" s="1" t="str">
        <f>IF(O1268&gt;1,"Y","N")</f>
        <v>Y</v>
      </c>
      <c r="AJ1268" s="1" t="str">
        <f>CONCATENATE(AF1268,AG1268,D1268,AH1268,AI1268)</f>
        <v>YYx7xYY</v>
      </c>
    </row>
    <row r="1269" spans="1:36" s="1" customFormat="1" x14ac:dyDescent="0.25">
      <c r="A1269" s="31">
        <v>42667</v>
      </c>
      <c r="B1269" s="24"/>
      <c r="C1269" s="23" t="s">
        <v>3296</v>
      </c>
      <c r="D1269" s="22" t="s">
        <v>3295</v>
      </c>
      <c r="E1269" s="21">
        <v>1.02</v>
      </c>
      <c r="G1269" s="20"/>
      <c r="H1269" s="19">
        <f>E1269/0.03988</f>
        <v>25.576730190571716</v>
      </c>
      <c r="I1269" s="18">
        <f>J1269/100*4</f>
        <v>1.56</v>
      </c>
      <c r="J1269" s="17">
        <v>39</v>
      </c>
      <c r="K1269" s="16">
        <f>IF(J1269&gt;1,J1269-H1269-I1269,0)</f>
        <v>11.863269809428283</v>
      </c>
      <c r="L1269" s="15">
        <v>42703</v>
      </c>
      <c r="M1269" s="14"/>
      <c r="N1269" s="29">
        <v>42744</v>
      </c>
      <c r="O1269" s="12">
        <v>42744</v>
      </c>
      <c r="P1269" s="11" t="s">
        <v>6827</v>
      </c>
      <c r="Q1269" s="10" t="s">
        <v>6826</v>
      </c>
      <c r="R1269" s="10" t="s">
        <v>6825</v>
      </c>
      <c r="S1269" s="10" t="s">
        <v>465</v>
      </c>
      <c r="T1269" s="10"/>
      <c r="U1269" s="9" t="s">
        <v>6824</v>
      </c>
      <c r="V1269" s="8"/>
      <c r="W1269" s="7">
        <v>59</v>
      </c>
      <c r="X1269" s="4"/>
      <c r="Y1269" s="6">
        <v>77</v>
      </c>
      <c r="Z1269" s="5">
        <f>IF(Y1269&gt;0,Y1269-J1269,".")</f>
        <v>38</v>
      </c>
      <c r="AA1269" s="4">
        <f>IF(J1269=0,H1269,0)</f>
        <v>0</v>
      </c>
      <c r="AB1269" s="4">
        <f>IF(L1269=0,H1269,0)</f>
        <v>0</v>
      </c>
      <c r="AC1269" s="4"/>
      <c r="AD1269" s="3"/>
      <c r="AE1269" s="2" t="str">
        <f ca="1">IF(AND(N1269&gt;1,(N1269+$AE$3+O1269)&lt;$B$3),$B$3-N1269+1111111,".")</f>
        <v>.</v>
      </c>
      <c r="AF1269" s="1" t="str">
        <f>IF(A1269&gt;1,"Y","N")</f>
        <v>Y</v>
      </c>
      <c r="AG1269" s="1" t="str">
        <f>IF(L1269&gt;1,"Y","N")</f>
        <v>Y</v>
      </c>
      <c r="AH1269" s="1" t="str">
        <f>IF(N1269&gt;1,"Y","N")</f>
        <v>Y</v>
      </c>
      <c r="AI1269" s="1" t="str">
        <f>IF(O1269&gt;1,"Y","N")</f>
        <v>Y</v>
      </c>
      <c r="AJ1269" s="1" t="str">
        <f>CONCATENATE(AF1269,AG1269,D1269,AH1269,AI1269)</f>
        <v>YYx118xYY</v>
      </c>
    </row>
    <row r="1270" spans="1:36" s="1" customFormat="1" x14ac:dyDescent="0.25">
      <c r="A1270" s="31">
        <v>42649</v>
      </c>
      <c r="B1270" s="24"/>
      <c r="C1270" s="23" t="s">
        <v>3672</v>
      </c>
      <c r="D1270" s="22" t="s">
        <v>4017</v>
      </c>
      <c r="E1270" s="21">
        <v>0.83</v>
      </c>
      <c r="G1270" s="20"/>
      <c r="H1270" s="19">
        <f>E1270/0.0404</f>
        <v>20.544554455445546</v>
      </c>
      <c r="I1270" s="18">
        <f>J1270/100*4</f>
        <v>2.36</v>
      </c>
      <c r="J1270" s="17">
        <v>59</v>
      </c>
      <c r="K1270" s="16">
        <f>IF(J1270&gt;1,J1270-H1270-I1270,0)</f>
        <v>36.095445544554451</v>
      </c>
      <c r="L1270" s="15">
        <v>42671</v>
      </c>
      <c r="M1270" s="14"/>
      <c r="N1270" s="29">
        <v>42744</v>
      </c>
      <c r="O1270" s="12">
        <v>42745</v>
      </c>
      <c r="P1270" s="11" t="s">
        <v>4664</v>
      </c>
      <c r="Q1270" s="10" t="s">
        <v>4663</v>
      </c>
      <c r="R1270" s="10" t="s">
        <v>4662</v>
      </c>
      <c r="S1270" s="10" t="s">
        <v>4661</v>
      </c>
      <c r="T1270" s="10"/>
      <c r="U1270" s="9">
        <v>6670949913</v>
      </c>
      <c r="V1270" s="8"/>
      <c r="W1270" s="7">
        <v>61</v>
      </c>
      <c r="X1270" s="4"/>
      <c r="Y1270" s="6">
        <v>77</v>
      </c>
      <c r="Z1270" s="5">
        <f>IF(Y1270&gt;0,Y1270-J1270,".")</f>
        <v>18</v>
      </c>
      <c r="AA1270" s="4">
        <f>IF(J1270=0,H1270,0)</f>
        <v>0</v>
      </c>
      <c r="AB1270" s="4">
        <f>IF(L1270=0,H1270,0)</f>
        <v>0</v>
      </c>
      <c r="AC1270" s="4"/>
      <c r="AD1270" s="3"/>
      <c r="AE1270" s="2" t="str">
        <f ca="1">IF(AND(N1270&gt;1,(N1270+$AE$3+O1270)&lt;$B$3),$B$3-N1270+1111111,".")</f>
        <v>.</v>
      </c>
      <c r="AF1270" s="1" t="str">
        <f>IF(A1270&gt;1,"Y","N")</f>
        <v>Y</v>
      </c>
      <c r="AG1270" s="1" t="str">
        <f>IF(L1270&gt;1,"Y","N")</f>
        <v>Y</v>
      </c>
      <c r="AH1270" s="1" t="str">
        <f>IF(N1270&gt;1,"Y","N")</f>
        <v>Y</v>
      </c>
      <c r="AI1270" s="1" t="str">
        <f>IF(O1270&gt;1,"Y","N")</f>
        <v>Y</v>
      </c>
      <c r="AJ1270" s="1" t="str">
        <f>CONCATENATE(AF1270,AG1270,D1270,AH1270,AI1270)</f>
        <v>YYx221xYY</v>
      </c>
    </row>
    <row r="1271" spans="1:36" s="1" customFormat="1" x14ac:dyDescent="0.25">
      <c r="A1271" s="31">
        <v>42742</v>
      </c>
      <c r="B1271" s="24"/>
      <c r="C1271" s="23" t="s">
        <v>382</v>
      </c>
      <c r="D1271" s="22" t="s">
        <v>381</v>
      </c>
      <c r="E1271" s="21">
        <v>0.64</v>
      </c>
      <c r="G1271" s="20"/>
      <c r="H1271" s="19">
        <f>E1271/0.03821</f>
        <v>16.749542004710808</v>
      </c>
      <c r="I1271" s="18">
        <f>J1271/100*4</f>
        <v>2.4</v>
      </c>
      <c r="J1271" s="17">
        <v>60</v>
      </c>
      <c r="K1271" s="16">
        <f>IF(J1271&gt;1,J1271-H1271-I1271,0)</f>
        <v>40.850457995289197</v>
      </c>
      <c r="L1271" s="15">
        <v>42768</v>
      </c>
      <c r="M1271" s="14"/>
      <c r="N1271" s="29">
        <v>42825</v>
      </c>
      <c r="O1271" s="12">
        <v>42827</v>
      </c>
      <c r="P1271" s="11" t="s">
        <v>4883</v>
      </c>
      <c r="Q1271" s="10" t="s">
        <v>4882</v>
      </c>
      <c r="R1271" s="10" t="s">
        <v>4881</v>
      </c>
      <c r="S1271" s="10" t="s">
        <v>4880</v>
      </c>
      <c r="T1271" s="10"/>
      <c r="U1271" s="9">
        <v>6770121189</v>
      </c>
      <c r="V1271" s="8"/>
      <c r="W1271" s="7">
        <v>520</v>
      </c>
      <c r="X1271" s="4"/>
      <c r="Y1271" s="6">
        <v>77</v>
      </c>
      <c r="Z1271" s="5">
        <f>IF(Y1271&gt;0,Y1271-J1271,".")</f>
        <v>17</v>
      </c>
      <c r="AA1271" s="4">
        <f>IF(J1271=0,H1271,0)</f>
        <v>0</v>
      </c>
      <c r="AB1271" s="4">
        <f>IF(L1271=0,H1271,0)</f>
        <v>0</v>
      </c>
      <c r="AC1271" s="4"/>
      <c r="AD1271" s="3"/>
      <c r="AE1271" s="2" t="str">
        <f ca="1">IF(AND(N1271&gt;1,(N1271+$AE$3+O1271)&lt;$B$3),$B$3-N1271+1111111,".")</f>
        <v>.</v>
      </c>
      <c r="AF1271" s="1" t="str">
        <f>IF(A1271&gt;1,"Y","N")</f>
        <v>Y</v>
      </c>
      <c r="AG1271" s="1" t="str">
        <f>IF(L1271&gt;1,"Y","N")</f>
        <v>Y</v>
      </c>
      <c r="AH1271" s="1" t="str">
        <f>IF(N1271&gt;1,"Y","N")</f>
        <v>Y</v>
      </c>
      <c r="AI1271" s="1" t="str">
        <f>IF(O1271&gt;1,"Y","N")</f>
        <v>Y</v>
      </c>
      <c r="AJ1271" s="1" t="str">
        <f>CONCATENATE(AF1271,AG1271,D1271,AH1271,AI1271)</f>
        <v>YYx7xYY</v>
      </c>
    </row>
    <row r="1272" spans="1:36" s="1" customFormat="1" x14ac:dyDescent="0.25">
      <c r="A1272" s="31">
        <v>42742</v>
      </c>
      <c r="B1272" s="24"/>
      <c r="C1272" s="23" t="s">
        <v>382</v>
      </c>
      <c r="D1272" s="22" t="s">
        <v>381</v>
      </c>
      <c r="E1272" s="21">
        <v>0.64</v>
      </c>
      <c r="G1272" s="20"/>
      <c r="H1272" s="19">
        <f>E1272/0.03821</f>
        <v>16.749542004710808</v>
      </c>
      <c r="I1272" s="18">
        <f>J1272/100*4</f>
        <v>2.4</v>
      </c>
      <c r="J1272" s="17">
        <v>60</v>
      </c>
      <c r="K1272" s="16">
        <f>IF(J1272&gt;1,J1272-H1272-I1272,0)</f>
        <v>40.850457995289197</v>
      </c>
      <c r="L1272" s="15">
        <v>42768</v>
      </c>
      <c r="M1272" s="14"/>
      <c r="N1272" s="29">
        <v>42837</v>
      </c>
      <c r="O1272" s="12">
        <v>42837</v>
      </c>
      <c r="P1272" s="11" t="s">
        <v>4604</v>
      </c>
      <c r="Q1272" s="10" t="s">
        <v>4603</v>
      </c>
      <c r="R1272" s="10" t="s">
        <v>4602</v>
      </c>
      <c r="S1272" s="10" t="s">
        <v>4601</v>
      </c>
      <c r="T1272" s="10"/>
      <c r="U1272" s="9">
        <v>6778146799</v>
      </c>
      <c r="V1272" s="8"/>
      <c r="W1272" s="7">
        <v>577</v>
      </c>
      <c r="X1272" s="4"/>
      <c r="Y1272" s="6">
        <v>77</v>
      </c>
      <c r="Z1272" s="5">
        <f>IF(Y1272&gt;0,Y1272-J1272,".")</f>
        <v>17</v>
      </c>
      <c r="AA1272" s="4">
        <f>IF(J1272=0,H1272,0)</f>
        <v>0</v>
      </c>
      <c r="AB1272" s="4">
        <f>IF(L1272=0,H1272,0)</f>
        <v>0</v>
      </c>
      <c r="AC1272" s="4"/>
      <c r="AD1272" s="3"/>
      <c r="AE1272" s="2" t="str">
        <f ca="1">IF(AND(N1272&gt;1,(N1272+$AE$3+O1272)&lt;$B$3),$B$3-N1272+1111111,".")</f>
        <v>.</v>
      </c>
      <c r="AF1272" s="1" t="str">
        <f>IF(A1272&gt;1,"Y","N")</f>
        <v>Y</v>
      </c>
      <c r="AG1272" s="1" t="str">
        <f>IF(L1272&gt;1,"Y","N")</f>
        <v>Y</v>
      </c>
      <c r="AH1272" s="1" t="str">
        <f>IF(N1272&gt;1,"Y","N")</f>
        <v>Y</v>
      </c>
      <c r="AI1272" s="1" t="str">
        <f>IF(O1272&gt;1,"Y","N")</f>
        <v>Y</v>
      </c>
      <c r="AJ1272" s="1" t="str">
        <f>CONCATENATE(AF1272,AG1272,D1272,AH1272,AI1272)</f>
        <v>YYx7xYY</v>
      </c>
    </row>
    <row r="1273" spans="1:36" s="1" customFormat="1" x14ac:dyDescent="0.25">
      <c r="A1273" s="31">
        <v>42742</v>
      </c>
      <c r="B1273" s="24"/>
      <c r="C1273" s="23" t="s">
        <v>382</v>
      </c>
      <c r="D1273" s="22" t="s">
        <v>381</v>
      </c>
      <c r="E1273" s="21">
        <v>0.64</v>
      </c>
      <c r="G1273" s="20"/>
      <c r="H1273" s="19">
        <f>E1273/0.03821</f>
        <v>16.749542004710808</v>
      </c>
      <c r="I1273" s="18">
        <f>J1273/100*4</f>
        <v>2.4</v>
      </c>
      <c r="J1273" s="17">
        <v>60</v>
      </c>
      <c r="K1273" s="16">
        <f>IF(J1273&gt;1,J1273-H1273-I1273,0)</f>
        <v>40.850457995289197</v>
      </c>
      <c r="L1273" s="15">
        <v>42768</v>
      </c>
      <c r="M1273" s="14"/>
      <c r="N1273" s="29">
        <v>42848</v>
      </c>
      <c r="O1273" s="12">
        <v>42851</v>
      </c>
      <c r="P1273" s="11" t="s">
        <v>4345</v>
      </c>
      <c r="Q1273" s="10" t="s">
        <v>4344</v>
      </c>
      <c r="R1273" s="10" t="s">
        <v>4343</v>
      </c>
      <c r="S1273" s="10" t="s">
        <v>4342</v>
      </c>
      <c r="T1273" s="10"/>
      <c r="U1273" s="9">
        <v>6791318921</v>
      </c>
      <c r="V1273" s="8"/>
      <c r="W1273" s="7">
        <v>647</v>
      </c>
      <c r="X1273" s="4"/>
      <c r="Y1273" s="6">
        <v>77</v>
      </c>
      <c r="Z1273" s="5">
        <f>IF(Y1273&gt;0,Y1273-J1273,".")</f>
        <v>17</v>
      </c>
      <c r="AA1273" s="4">
        <f>IF(J1273=0,H1273,0)</f>
        <v>0</v>
      </c>
      <c r="AB1273" s="4">
        <f>IF(L1273=0,H1273,0)</f>
        <v>0</v>
      </c>
      <c r="AC1273" s="4"/>
      <c r="AD1273" s="3"/>
      <c r="AE1273" s="2" t="str">
        <f ca="1">IF(AND(N1273&gt;1,(N1273+$AE$3+O1273)&lt;$B$3),$B$3-N1273+1111111,".")</f>
        <v>.</v>
      </c>
      <c r="AF1273" s="1" t="str">
        <f>IF(A1273&gt;1,"Y","N")</f>
        <v>Y</v>
      </c>
      <c r="AG1273" s="1" t="str">
        <f>IF(L1273&gt;1,"Y","N")</f>
        <v>Y</v>
      </c>
      <c r="AH1273" s="1" t="str">
        <f>IF(N1273&gt;1,"Y","N")</f>
        <v>Y</v>
      </c>
      <c r="AI1273" s="1" t="str">
        <f>IF(O1273&gt;1,"Y","N")</f>
        <v>Y</v>
      </c>
      <c r="AJ1273" s="1" t="str">
        <f>CONCATENATE(AF1273,AG1273,D1273,AH1273,AI1273)</f>
        <v>YYx7xYY</v>
      </c>
    </row>
    <row r="1274" spans="1:36" s="1" customFormat="1" x14ac:dyDescent="0.25">
      <c r="A1274" s="31">
        <v>42742</v>
      </c>
      <c r="B1274" s="24"/>
      <c r="C1274" s="23" t="s">
        <v>382</v>
      </c>
      <c r="D1274" s="22" t="s">
        <v>381</v>
      </c>
      <c r="E1274" s="21">
        <v>0.64</v>
      </c>
      <c r="G1274" s="20"/>
      <c r="H1274" s="19">
        <f>E1274/0.03821</f>
        <v>16.749542004710808</v>
      </c>
      <c r="I1274" s="18">
        <f>J1274/100*4</f>
        <v>2.4</v>
      </c>
      <c r="J1274" s="17">
        <v>60</v>
      </c>
      <c r="K1274" s="16">
        <f>IF(J1274&gt;1,J1274-H1274-I1274,0)</f>
        <v>40.850457995289197</v>
      </c>
      <c r="L1274" s="15">
        <v>42768</v>
      </c>
      <c r="M1274" s="14"/>
      <c r="N1274" s="29">
        <v>42856</v>
      </c>
      <c r="O1274" s="12">
        <v>42856</v>
      </c>
      <c r="P1274" s="11" t="s">
        <v>4224</v>
      </c>
      <c r="Q1274" s="10" t="s">
        <v>4223</v>
      </c>
      <c r="R1274" s="10" t="s">
        <v>4222</v>
      </c>
      <c r="S1274" s="10" t="s">
        <v>907</v>
      </c>
      <c r="T1274" s="10"/>
      <c r="U1274" s="9">
        <v>6799245457</v>
      </c>
      <c r="V1274" s="8"/>
      <c r="W1274" s="7">
        <v>665</v>
      </c>
      <c r="X1274" s="4"/>
      <c r="Y1274" s="6">
        <v>77</v>
      </c>
      <c r="Z1274" s="5">
        <f>IF(Y1274&gt;0,Y1274-J1274,".")</f>
        <v>17</v>
      </c>
      <c r="AA1274" s="4">
        <f>IF(J1274=0,H1274,0)</f>
        <v>0</v>
      </c>
      <c r="AB1274" s="4">
        <f>IF(L1274=0,H1274,0)</f>
        <v>0</v>
      </c>
      <c r="AC1274" s="4"/>
      <c r="AD1274" s="3"/>
      <c r="AE1274" s="2" t="str">
        <f ca="1">IF(AND(N1274&gt;1,(N1274+$AE$3+O1274)&lt;$B$3),$B$3-N1274+1111111,".")</f>
        <v>.</v>
      </c>
      <c r="AF1274" s="1" t="str">
        <f>IF(A1274&gt;1,"Y","N")</f>
        <v>Y</v>
      </c>
      <c r="AG1274" s="1" t="str">
        <f>IF(L1274&gt;1,"Y","N")</f>
        <v>Y</v>
      </c>
      <c r="AH1274" s="1" t="str">
        <f>IF(N1274&gt;1,"Y","N")</f>
        <v>Y</v>
      </c>
      <c r="AI1274" s="1" t="str">
        <f>IF(O1274&gt;1,"Y","N")</f>
        <v>Y</v>
      </c>
      <c r="AJ1274" s="1" t="str">
        <f>CONCATENATE(AF1274,AG1274,D1274,AH1274,AI1274)</f>
        <v>YYx7xYY</v>
      </c>
    </row>
    <row r="1275" spans="1:36" s="1" customFormat="1" x14ac:dyDescent="0.25">
      <c r="A1275" s="31">
        <v>42751</v>
      </c>
      <c r="B1275" s="24"/>
      <c r="C1275" s="23" t="s">
        <v>33</v>
      </c>
      <c r="D1275" s="22" t="s">
        <v>32</v>
      </c>
      <c r="E1275" s="21">
        <v>0.69</v>
      </c>
      <c r="G1275" s="20"/>
      <c r="H1275" s="19">
        <f>E1275/0.03821</f>
        <v>18.058099973828838</v>
      </c>
      <c r="I1275" s="18">
        <f>J1275/100*4</f>
        <v>1.56</v>
      </c>
      <c r="J1275" s="17">
        <v>39</v>
      </c>
      <c r="K1275" s="16">
        <f>IF(J1275&gt;1,J1275-H1275-I1275,0)</f>
        <v>19.381900026171163</v>
      </c>
      <c r="L1275" s="15">
        <v>42768</v>
      </c>
      <c r="M1275" s="14"/>
      <c r="N1275" s="29">
        <v>42863</v>
      </c>
      <c r="O1275" s="12">
        <v>42863</v>
      </c>
      <c r="P1275" s="11" t="s">
        <v>1945</v>
      </c>
      <c r="Q1275" s="10" t="s">
        <v>4061</v>
      </c>
      <c r="R1275" s="10" t="s">
        <v>4060</v>
      </c>
      <c r="S1275" s="10" t="s">
        <v>4059</v>
      </c>
      <c r="T1275" s="10"/>
      <c r="U1275" s="9">
        <v>6808796309</v>
      </c>
      <c r="V1275" s="8"/>
      <c r="W1275" s="7">
        <v>697</v>
      </c>
      <c r="X1275" s="4"/>
      <c r="Y1275" s="6">
        <v>77</v>
      </c>
      <c r="Z1275" s="5">
        <f>IF(Y1275&gt;0,Y1275-J1275,".")</f>
        <v>38</v>
      </c>
      <c r="AA1275" s="4">
        <f>IF(J1275=0,H1275,0)</f>
        <v>0</v>
      </c>
      <c r="AB1275" s="4">
        <f>IF(L1275=0,H1275,0)</f>
        <v>0</v>
      </c>
      <c r="AC1275" s="4"/>
      <c r="AD1275" s="3"/>
      <c r="AE1275" s="2" t="str">
        <f ca="1">IF(AND(N1275&gt;1,(N1275+$AE$3+O1275)&lt;$B$3),$B$3-N1275+1111111,".")</f>
        <v>.</v>
      </c>
      <c r="AF1275" s="1" t="str">
        <f>IF(A1275&gt;1,"Y","N")</f>
        <v>Y</v>
      </c>
      <c r="AG1275" s="1" t="str">
        <f>IF(L1275&gt;1,"Y","N")</f>
        <v>Y</v>
      </c>
      <c r="AH1275" s="1" t="str">
        <f>IF(N1275&gt;1,"Y","N")</f>
        <v>Y</v>
      </c>
      <c r="AI1275" s="1" t="str">
        <f>IF(O1275&gt;1,"Y","N")</f>
        <v>Y</v>
      </c>
      <c r="AJ1275" s="1" t="str">
        <f>CONCATENATE(AF1275,AG1275,D1275,AH1275,AI1275)</f>
        <v>YYx3xYY</v>
      </c>
    </row>
    <row r="1276" spans="1:36" s="1" customFormat="1" x14ac:dyDescent="0.25">
      <c r="A1276" s="31">
        <v>42932</v>
      </c>
      <c r="B1276" s="24" t="s">
        <v>978</v>
      </c>
      <c r="C1276" s="23" t="s">
        <v>382</v>
      </c>
      <c r="D1276" s="22" t="s">
        <v>381</v>
      </c>
      <c r="E1276" s="21">
        <v>0.61</v>
      </c>
      <c r="G1276" s="20"/>
      <c r="H1276" s="19">
        <f>E1276/0.04272</f>
        <v>14.279026217228465</v>
      </c>
      <c r="I1276" s="18">
        <f>J1276/100*4</f>
        <v>2.4</v>
      </c>
      <c r="J1276" s="17">
        <v>60</v>
      </c>
      <c r="K1276" s="16">
        <f>IF(J1276&gt;1,J1276-H1276-I1276,0)</f>
        <v>43.320973782771539</v>
      </c>
      <c r="L1276" s="15">
        <v>42952</v>
      </c>
      <c r="M1276" s="14"/>
      <c r="N1276" s="29">
        <v>42960</v>
      </c>
      <c r="O1276" s="12">
        <v>42961</v>
      </c>
      <c r="P1276" s="11" t="s">
        <v>2486</v>
      </c>
      <c r="Q1276" s="10" t="s">
        <v>2485</v>
      </c>
      <c r="R1276" s="10" t="s">
        <v>2484</v>
      </c>
      <c r="S1276" s="10" t="s">
        <v>2483</v>
      </c>
      <c r="T1276" s="10"/>
      <c r="U1276" s="9">
        <v>6911864724</v>
      </c>
      <c r="V1276" s="8"/>
      <c r="W1276" s="7">
        <v>1035</v>
      </c>
      <c r="X1276" s="4"/>
      <c r="Y1276" s="6">
        <v>77</v>
      </c>
      <c r="Z1276" s="5">
        <f>IF(Y1276&gt;0,Y1276-J1276,".")</f>
        <v>17</v>
      </c>
      <c r="AA1276" s="4">
        <f>IF(J1276=0,H1276,0)</f>
        <v>0</v>
      </c>
      <c r="AB1276" s="4">
        <f>IF(L1276=0,H1276,0)</f>
        <v>0</v>
      </c>
      <c r="AC1276" s="4"/>
      <c r="AD1276" s="3"/>
      <c r="AE1276" s="2" t="str">
        <f ca="1">IF(AND(N1276&gt;1,(N1276+$AE$3+O1276)&lt;$B$3),$B$3-N1276+1111111,".")</f>
        <v>.</v>
      </c>
      <c r="AF1276" s="1" t="str">
        <f>IF(A1276&gt;1,"Y","N")</f>
        <v>Y</v>
      </c>
      <c r="AG1276" s="1" t="str">
        <f>IF(L1276&gt;1,"Y","N")</f>
        <v>Y</v>
      </c>
      <c r="AH1276" s="1" t="str">
        <f>IF(N1276&gt;1,"Y","N")</f>
        <v>Y</v>
      </c>
      <c r="AI1276" s="1" t="str">
        <f>IF(O1276&gt;1,"Y","N")</f>
        <v>Y</v>
      </c>
      <c r="AJ1276" s="1" t="str">
        <f>CONCATENATE(AF1276,AG1276,D1276,AH1276,AI1276)</f>
        <v>YYx7xYY</v>
      </c>
    </row>
    <row r="1277" spans="1:36" s="1" customFormat="1" x14ac:dyDescent="0.25">
      <c r="A1277" s="31">
        <v>42932</v>
      </c>
      <c r="B1277" s="24"/>
      <c r="C1277" s="23" t="s">
        <v>382</v>
      </c>
      <c r="D1277" s="22" t="s">
        <v>381</v>
      </c>
      <c r="E1277" s="21">
        <v>0.61</v>
      </c>
      <c r="G1277" s="20"/>
      <c r="H1277" s="19">
        <f>E1277/0.04272</f>
        <v>14.279026217228465</v>
      </c>
      <c r="I1277" s="18">
        <f>J1277/100*4</f>
        <v>2.4</v>
      </c>
      <c r="J1277" s="17">
        <v>60</v>
      </c>
      <c r="K1277" s="16">
        <f>IF(J1277&gt;1,J1277-H1277-I1277,0)</f>
        <v>43.320973782771539</v>
      </c>
      <c r="L1277" s="15">
        <v>42952</v>
      </c>
      <c r="M1277" s="14"/>
      <c r="N1277" s="29">
        <v>42974</v>
      </c>
      <c r="O1277" s="12">
        <v>42974</v>
      </c>
      <c r="P1277" s="11" t="s">
        <v>2290</v>
      </c>
      <c r="Q1277" s="10" t="s">
        <v>2289</v>
      </c>
      <c r="R1277" s="10" t="s">
        <v>2288</v>
      </c>
      <c r="S1277" s="10" t="s">
        <v>134</v>
      </c>
      <c r="T1277" s="10"/>
      <c r="U1277" s="9">
        <v>6911864724</v>
      </c>
      <c r="V1277" s="8"/>
      <c r="W1277" s="7">
        <v>1076</v>
      </c>
      <c r="X1277" s="4"/>
      <c r="Y1277" s="6">
        <v>77</v>
      </c>
      <c r="Z1277" s="5">
        <f>IF(Y1277&gt;0,Y1277-J1277,".")</f>
        <v>17</v>
      </c>
      <c r="AA1277" s="4">
        <f>IF(J1277=0,H1277,0)</f>
        <v>0</v>
      </c>
      <c r="AB1277" s="4">
        <f>IF(L1277=0,H1277,0)</f>
        <v>0</v>
      </c>
      <c r="AC1277" s="4"/>
      <c r="AD1277" s="3"/>
      <c r="AE1277" s="2" t="str">
        <f ca="1">IF(AND(N1277&gt;1,(N1277+$AE$3+O1277)&lt;$B$3),$B$3-N1277+1111111,".")</f>
        <v>.</v>
      </c>
      <c r="AF1277" s="1" t="str">
        <f>IF(A1277&gt;1,"Y","N")</f>
        <v>Y</v>
      </c>
      <c r="AG1277" s="1" t="str">
        <f>IF(L1277&gt;1,"Y","N")</f>
        <v>Y</v>
      </c>
      <c r="AH1277" s="1" t="str">
        <f>IF(N1277&gt;1,"Y","N")</f>
        <v>Y</v>
      </c>
      <c r="AI1277" s="1" t="str">
        <f>IF(O1277&gt;1,"Y","N")</f>
        <v>Y</v>
      </c>
      <c r="AJ1277" s="1" t="str">
        <f>CONCATENATE(AF1277,AG1277,D1277,AH1277,AI1277)</f>
        <v>YYx7xYY</v>
      </c>
    </row>
    <row r="1278" spans="1:36" s="1" customFormat="1" x14ac:dyDescent="0.25">
      <c r="A1278" s="31">
        <v>42932</v>
      </c>
      <c r="B1278" s="24"/>
      <c r="C1278" s="23" t="s">
        <v>382</v>
      </c>
      <c r="D1278" s="22" t="s">
        <v>381</v>
      </c>
      <c r="E1278" s="21">
        <v>0.61</v>
      </c>
      <c r="G1278" s="20"/>
      <c r="H1278" s="19">
        <f>E1278/0.04272</f>
        <v>14.279026217228465</v>
      </c>
      <c r="I1278" s="18">
        <f>J1278/100*4</f>
        <v>2.4</v>
      </c>
      <c r="J1278" s="17">
        <v>60</v>
      </c>
      <c r="K1278" s="16">
        <f>IF(J1278&gt;1,J1278-H1278-I1278,0)</f>
        <v>43.320973782771539</v>
      </c>
      <c r="L1278" s="15">
        <v>42952</v>
      </c>
      <c r="M1278" s="14"/>
      <c r="N1278" s="29">
        <v>42984</v>
      </c>
      <c r="O1278" s="12">
        <v>42985</v>
      </c>
      <c r="P1278" s="11" t="s">
        <v>2157</v>
      </c>
      <c r="Q1278" s="10" t="s">
        <v>2156</v>
      </c>
      <c r="R1278" s="10" t="s">
        <v>2155</v>
      </c>
      <c r="S1278" s="10" t="s">
        <v>1138</v>
      </c>
      <c r="T1278" s="10"/>
      <c r="U1278" s="9" t="s">
        <v>2154</v>
      </c>
      <c r="V1278" s="8"/>
      <c r="W1278" s="7">
        <v>1112</v>
      </c>
      <c r="X1278" s="4"/>
      <c r="Y1278" s="6">
        <v>77</v>
      </c>
      <c r="Z1278" s="5">
        <f>IF(Y1278&gt;0,Y1278-J1278,".")</f>
        <v>17</v>
      </c>
      <c r="AA1278" s="4">
        <f>IF(J1278=0,H1278,0)</f>
        <v>0</v>
      </c>
      <c r="AB1278" s="4">
        <f>IF(L1278=0,H1278,0)</f>
        <v>0</v>
      </c>
      <c r="AC1278" s="4"/>
      <c r="AD1278" s="3"/>
      <c r="AE1278" s="2" t="str">
        <f ca="1">IF(AND(N1278&gt;1,(N1278+$AE$3+O1278)&lt;$B$3),$B$3-N1278+1111111,".")</f>
        <v>.</v>
      </c>
      <c r="AF1278" s="1" t="str">
        <f>IF(A1278&gt;1,"Y","N")</f>
        <v>Y</v>
      </c>
      <c r="AG1278" s="1" t="str">
        <f>IF(L1278&gt;1,"Y","N")</f>
        <v>Y</v>
      </c>
      <c r="AH1278" s="1" t="str">
        <f>IF(N1278&gt;1,"Y","N")</f>
        <v>Y</v>
      </c>
      <c r="AI1278" s="1" t="str">
        <f>IF(O1278&gt;1,"Y","N")</f>
        <v>Y</v>
      </c>
      <c r="AJ1278" s="1" t="str">
        <f>CONCATENATE(AF1278,AG1278,D1278,AH1278,AI1278)</f>
        <v>YYx7xYY</v>
      </c>
    </row>
    <row r="1279" spans="1:36" s="1" customFormat="1" x14ac:dyDescent="0.25">
      <c r="A1279" s="31">
        <v>42742</v>
      </c>
      <c r="B1279" s="24"/>
      <c r="C1279" s="23" t="s">
        <v>382</v>
      </c>
      <c r="D1279" s="22" t="s">
        <v>381</v>
      </c>
      <c r="E1279" s="21">
        <v>0.64</v>
      </c>
      <c r="G1279" s="20"/>
      <c r="H1279" s="19">
        <f>E1279/0.03821</f>
        <v>16.749542004710808</v>
      </c>
      <c r="I1279" s="18">
        <f>J1279/100*4</f>
        <v>2.4</v>
      </c>
      <c r="J1279" s="17">
        <v>60</v>
      </c>
      <c r="K1279" s="16">
        <f>IF(J1279&gt;1,J1279-H1279-I1279,0)</f>
        <v>40.850457995289197</v>
      </c>
      <c r="L1279" s="15">
        <v>42768</v>
      </c>
      <c r="M1279" s="14"/>
      <c r="N1279" s="29">
        <v>42989</v>
      </c>
      <c r="O1279" s="12">
        <v>42989</v>
      </c>
      <c r="P1279" s="11" t="s">
        <v>2082</v>
      </c>
      <c r="Q1279" s="10" t="s">
        <v>2081</v>
      </c>
      <c r="R1279" s="10" t="s">
        <v>2080</v>
      </c>
      <c r="S1279" s="10" t="s">
        <v>2079</v>
      </c>
      <c r="T1279" s="10"/>
      <c r="U1279" s="9">
        <v>6912016934</v>
      </c>
      <c r="V1279" s="8"/>
      <c r="W1279" s="7">
        <v>1123</v>
      </c>
      <c r="X1279" s="4"/>
      <c r="Y1279" s="6">
        <v>77</v>
      </c>
      <c r="Z1279" s="5">
        <f>IF(Y1279&gt;0,Y1279-J1279,".")</f>
        <v>17</v>
      </c>
      <c r="AA1279" s="4">
        <f>IF(J1279=0,H1279,0)</f>
        <v>0</v>
      </c>
      <c r="AB1279" s="4">
        <f>IF(L1279=0,H1279,0)</f>
        <v>0</v>
      </c>
      <c r="AC1279" s="4"/>
      <c r="AD1279" s="3"/>
      <c r="AE1279" s="2" t="str">
        <f ca="1">IF(AND(N1279&gt;1,(N1279+$AE$3+O1279)&lt;$B$3),$B$3-N1279+1111111,".")</f>
        <v>.</v>
      </c>
      <c r="AF1279" s="1" t="str">
        <f>IF(A1279&gt;1,"Y","N")</f>
        <v>Y</v>
      </c>
      <c r="AG1279" s="1" t="str">
        <f>IF(L1279&gt;1,"Y","N")</f>
        <v>Y</v>
      </c>
      <c r="AH1279" s="1" t="str">
        <f>IF(N1279&gt;1,"Y","N")</f>
        <v>Y</v>
      </c>
      <c r="AI1279" s="1" t="str">
        <f>IF(O1279&gt;1,"Y","N")</f>
        <v>Y</v>
      </c>
      <c r="AJ1279" s="1" t="str">
        <f>CONCATENATE(AF1279,AG1279,D1279,AH1279,AI1279)</f>
        <v>YYx7xYY</v>
      </c>
    </row>
    <row r="1280" spans="1:36" s="1" customFormat="1" x14ac:dyDescent="0.25">
      <c r="A1280" s="31">
        <v>42932</v>
      </c>
      <c r="B1280" s="24"/>
      <c r="C1280" s="23" t="s">
        <v>382</v>
      </c>
      <c r="D1280" s="22" t="s">
        <v>381</v>
      </c>
      <c r="E1280" s="21">
        <v>0.61</v>
      </c>
      <c r="G1280" s="20"/>
      <c r="H1280" s="19">
        <f>E1280/0.04272</f>
        <v>14.279026217228465</v>
      </c>
      <c r="I1280" s="18">
        <f>J1280/100*4</f>
        <v>2.4</v>
      </c>
      <c r="J1280" s="17">
        <v>60</v>
      </c>
      <c r="K1280" s="16">
        <f>IF(J1280&gt;1,J1280-H1280-I1280,0)</f>
        <v>43.320973782771539</v>
      </c>
      <c r="L1280" s="15">
        <v>42958</v>
      </c>
      <c r="M1280" s="14"/>
      <c r="N1280" s="29">
        <v>42998</v>
      </c>
      <c r="O1280" s="12">
        <v>42999</v>
      </c>
      <c r="P1280" s="11" t="s">
        <v>1888</v>
      </c>
      <c r="Q1280" s="10" t="s">
        <v>1887</v>
      </c>
      <c r="R1280" s="10" t="s">
        <v>1886</v>
      </c>
      <c r="S1280" s="10" t="s">
        <v>1885</v>
      </c>
      <c r="T1280" s="10"/>
      <c r="U1280" s="9">
        <v>6913621132</v>
      </c>
      <c r="V1280" s="8"/>
      <c r="W1280" s="7">
        <v>1165</v>
      </c>
      <c r="X1280" s="4"/>
      <c r="Y1280" s="6">
        <v>77</v>
      </c>
      <c r="Z1280" s="5">
        <f>IF(Y1280&gt;0,Y1280-J1280,".")</f>
        <v>17</v>
      </c>
      <c r="AA1280" s="4">
        <f>IF(J1280=0,H1280,0)</f>
        <v>0</v>
      </c>
      <c r="AB1280" s="4">
        <f>IF(L1280=0,H1280,0)</f>
        <v>0</v>
      </c>
      <c r="AC1280" s="4"/>
      <c r="AD1280" s="3"/>
      <c r="AE1280" s="2" t="str">
        <f ca="1">IF(AND(N1280&gt;1,(N1280+$AE$3+O1280)&lt;$B$3),$B$3-N1280+1111111,".")</f>
        <v>.</v>
      </c>
      <c r="AF1280" s="1" t="str">
        <f>IF(A1280&gt;1,"Y","N")</f>
        <v>Y</v>
      </c>
      <c r="AG1280" s="1" t="str">
        <f>IF(L1280&gt;1,"Y","N")</f>
        <v>Y</v>
      </c>
      <c r="AH1280" s="1" t="str">
        <f>IF(N1280&gt;1,"Y","N")</f>
        <v>Y</v>
      </c>
      <c r="AI1280" s="1" t="str">
        <f>IF(O1280&gt;1,"Y","N")</f>
        <v>Y</v>
      </c>
      <c r="AJ1280" s="1" t="str">
        <f>CONCATENATE(AF1280,AG1280,D1280,AH1280,AI1280)</f>
        <v>YYx7xYY</v>
      </c>
    </row>
    <row r="1281" spans="1:50" s="1" customFormat="1" x14ac:dyDescent="0.25">
      <c r="A1281" s="31">
        <v>42950</v>
      </c>
      <c r="B1281" s="24"/>
      <c r="C1281" s="23" t="s">
        <v>1796</v>
      </c>
      <c r="D1281" s="22" t="s">
        <v>1093</v>
      </c>
      <c r="E1281" s="21">
        <v>0.94</v>
      </c>
      <c r="G1281" s="20"/>
      <c r="H1281" s="19">
        <f>E1281/0.0444</f>
        <v>21.171171171171171</v>
      </c>
      <c r="I1281" s="18">
        <f>J1281/100*4</f>
        <v>2.48</v>
      </c>
      <c r="J1281" s="17">
        <v>62</v>
      </c>
      <c r="K1281" s="16">
        <f>IF(J1281&gt;1,J1281-H1281-I1281,0)</f>
        <v>38.348828828828836</v>
      </c>
      <c r="L1281" s="15">
        <v>42965</v>
      </c>
      <c r="M1281" s="14"/>
      <c r="N1281" s="29">
        <v>43005</v>
      </c>
      <c r="O1281" s="12">
        <v>43007</v>
      </c>
      <c r="P1281" s="11" t="s">
        <v>1795</v>
      </c>
      <c r="Q1281" s="10" t="s">
        <v>1794</v>
      </c>
      <c r="R1281" s="10" t="s">
        <v>1793</v>
      </c>
      <c r="S1281" s="10" t="s">
        <v>1792</v>
      </c>
      <c r="T1281" s="10"/>
      <c r="U1281" s="9">
        <v>6912220299</v>
      </c>
      <c r="V1281" s="8"/>
      <c r="W1281" s="7">
        <v>1184</v>
      </c>
      <c r="X1281" s="4"/>
      <c r="Y1281" s="6">
        <v>77</v>
      </c>
      <c r="Z1281" s="5">
        <f>IF(Y1281&gt;0,Y1281-J1281,".")</f>
        <v>15</v>
      </c>
      <c r="AA1281" s="4">
        <f>IF(J1281=0,H1281,0)</f>
        <v>0</v>
      </c>
      <c r="AB1281" s="4">
        <f>IF(L1281=0,H1281,0)</f>
        <v>0</v>
      </c>
      <c r="AC1281" s="4"/>
      <c r="AD1281" s="3"/>
      <c r="AE1281" s="2" t="str">
        <f ca="1">IF(AND(N1281&gt;1,(N1281+$AE$3+O1281)&lt;$B$3),$B$3-N1281+1111111,".")</f>
        <v>.</v>
      </c>
      <c r="AF1281" s="1" t="str">
        <f>IF(A1281&gt;1,"Y","N")</f>
        <v>Y</v>
      </c>
      <c r="AG1281" s="1" t="str">
        <f>IF(L1281&gt;1,"Y","N")</f>
        <v>Y</v>
      </c>
      <c r="AH1281" s="1" t="str">
        <f>IF(N1281&gt;1,"Y","N")</f>
        <v>Y</v>
      </c>
      <c r="AI1281" s="1" t="str">
        <f>IF(O1281&gt;1,"Y","N")</f>
        <v>Y</v>
      </c>
      <c r="AJ1281" s="1" t="str">
        <f>CONCATENATE(AF1281,AG1281,D1281,AH1281,AI1281)</f>
        <v>YYx273xYY</v>
      </c>
    </row>
    <row r="1282" spans="1:50" s="1" customFormat="1" x14ac:dyDescent="0.25">
      <c r="A1282" s="31">
        <v>42999</v>
      </c>
      <c r="B1282" s="24"/>
      <c r="C1282" s="23" t="s">
        <v>382</v>
      </c>
      <c r="D1282" s="22" t="s">
        <v>381</v>
      </c>
      <c r="E1282" s="21">
        <v>0.61</v>
      </c>
      <c r="G1282" s="20"/>
      <c r="H1282" s="19">
        <f>E1282/0.04452</f>
        <v>13.701707097933514</v>
      </c>
      <c r="I1282" s="18">
        <f>J1282/100*4</f>
        <v>2.4</v>
      </c>
      <c r="J1282" s="17">
        <v>60</v>
      </c>
      <c r="K1282" s="16">
        <f>IF(J1282&gt;1,J1282-H1282-I1282,0)</f>
        <v>43.898292902066487</v>
      </c>
      <c r="L1282" s="15">
        <v>43031</v>
      </c>
      <c r="M1282" s="14"/>
      <c r="N1282" s="29">
        <v>43033</v>
      </c>
      <c r="O1282" s="12">
        <v>43033</v>
      </c>
      <c r="P1282" s="11" t="s">
        <v>1384</v>
      </c>
      <c r="Q1282" s="10" t="s">
        <v>1383</v>
      </c>
      <c r="R1282" s="10" t="s">
        <v>1382</v>
      </c>
      <c r="S1282" s="10" t="s">
        <v>1381</v>
      </c>
      <c r="T1282" s="10"/>
      <c r="U1282" s="9">
        <v>6916260185</v>
      </c>
      <c r="V1282" s="8"/>
      <c r="W1282" s="7">
        <v>1266</v>
      </c>
      <c r="X1282" s="4"/>
      <c r="Y1282" s="6">
        <v>77</v>
      </c>
      <c r="Z1282" s="5">
        <f>IF(Y1282&gt;0,Y1282-J1282,".")</f>
        <v>17</v>
      </c>
      <c r="AA1282" s="4">
        <f>IF(J1282=0,H1282,0)</f>
        <v>0</v>
      </c>
      <c r="AB1282" s="4">
        <f>IF(L1282=0,H1282,0)</f>
        <v>0</v>
      </c>
      <c r="AC1282" s="4"/>
      <c r="AD1282" s="3"/>
      <c r="AE1282" s="2" t="str">
        <f ca="1">IF(AND(N1282&gt;1,(N1282+$AE$3+O1282)&lt;$B$3),$B$3-N1282+1111111,".")</f>
        <v>.</v>
      </c>
      <c r="AF1282" s="1" t="str">
        <f>IF(A1282&gt;1,"Y","N")</f>
        <v>Y</v>
      </c>
      <c r="AG1282" s="1" t="str">
        <f>IF(L1282&gt;1,"Y","N")</f>
        <v>Y</v>
      </c>
      <c r="AH1282" s="1" t="str">
        <f>IF(N1282&gt;1,"Y","N")</f>
        <v>Y</v>
      </c>
      <c r="AI1282" s="1" t="str">
        <f>IF(O1282&gt;1,"Y","N")</f>
        <v>Y</v>
      </c>
      <c r="AJ1282" s="1" t="str">
        <f>CONCATENATE(AF1282,AG1282,D1282,AH1282,AI1282)</f>
        <v>YYx7xYY</v>
      </c>
    </row>
    <row r="1283" spans="1:50" s="1" customFormat="1" x14ac:dyDescent="0.25">
      <c r="A1283" s="31">
        <v>42932</v>
      </c>
      <c r="B1283" s="24"/>
      <c r="C1283" s="23" t="s">
        <v>382</v>
      </c>
      <c r="D1283" s="22" t="s">
        <v>381</v>
      </c>
      <c r="E1283" s="21">
        <v>0.61</v>
      </c>
      <c r="G1283" s="20"/>
      <c r="H1283" s="19">
        <f>E1283/0.04272</f>
        <v>14.279026217228465</v>
      </c>
      <c r="I1283" s="18">
        <f>J1283/100*4</f>
        <v>2.4</v>
      </c>
      <c r="J1283" s="17">
        <v>60</v>
      </c>
      <c r="K1283" s="16">
        <f>IF(J1283&gt;1,J1283-H1283-I1283,0)</f>
        <v>43.320973782771539</v>
      </c>
      <c r="L1283" s="15">
        <v>42958</v>
      </c>
      <c r="M1283" s="14"/>
      <c r="N1283" s="29">
        <v>43037</v>
      </c>
      <c r="O1283" s="12">
        <v>43039</v>
      </c>
      <c r="P1283" s="11" t="s">
        <v>1328</v>
      </c>
      <c r="Q1283" s="10" t="s">
        <v>1327</v>
      </c>
      <c r="R1283" s="10" t="s">
        <v>1326</v>
      </c>
      <c r="S1283" s="10" t="s">
        <v>1325</v>
      </c>
      <c r="T1283" s="10"/>
      <c r="U1283" s="9">
        <v>6916260185</v>
      </c>
      <c r="V1283" s="8"/>
      <c r="W1283" s="7">
        <v>1281</v>
      </c>
      <c r="X1283" s="4"/>
      <c r="Y1283" s="6">
        <v>77</v>
      </c>
      <c r="Z1283" s="5">
        <f>IF(Y1283&gt;0,Y1283-J1283,".")</f>
        <v>17</v>
      </c>
      <c r="AA1283" s="4">
        <f>IF(J1283=0,H1283,0)</f>
        <v>0</v>
      </c>
      <c r="AB1283" s="4">
        <f>IF(L1283=0,H1283,0)</f>
        <v>0</v>
      </c>
      <c r="AC1283" s="4"/>
      <c r="AD1283" s="3"/>
      <c r="AE1283" s="2" t="str">
        <f ca="1">IF(AND(N1283&gt;1,(N1283+$AE$3+O1283)&lt;$B$3),$B$3-N1283+1111111,".")</f>
        <v>.</v>
      </c>
      <c r="AF1283" s="1" t="str">
        <f>IF(A1283&gt;1,"Y","N")</f>
        <v>Y</v>
      </c>
      <c r="AG1283" s="1" t="str">
        <f>IF(L1283&gt;1,"Y","N")</f>
        <v>Y</v>
      </c>
      <c r="AH1283" s="1" t="str">
        <f>IF(N1283&gt;1,"Y","N")</f>
        <v>Y</v>
      </c>
      <c r="AI1283" s="1" t="str">
        <f>IF(O1283&gt;1,"Y","N")</f>
        <v>Y</v>
      </c>
      <c r="AJ1283" s="1" t="str">
        <f>CONCATENATE(AF1283,AG1283,D1283,AH1283,AI1283)</f>
        <v>YYx7xYY</v>
      </c>
    </row>
    <row r="1284" spans="1:50" s="1" customFormat="1" x14ac:dyDescent="0.25">
      <c r="A1284" s="31">
        <v>42999</v>
      </c>
      <c r="B1284" s="24" t="s">
        <v>978</v>
      </c>
      <c r="C1284" s="23" t="s">
        <v>382</v>
      </c>
      <c r="D1284" s="22" t="s">
        <v>381</v>
      </c>
      <c r="E1284" s="21">
        <v>0.61</v>
      </c>
      <c r="G1284" s="20"/>
      <c r="H1284" s="19">
        <f>E1284/0.04452</f>
        <v>13.701707097933514</v>
      </c>
      <c r="I1284" s="18">
        <f>J1284/100*4</f>
        <v>2.4</v>
      </c>
      <c r="J1284" s="17">
        <v>60</v>
      </c>
      <c r="K1284" s="16">
        <f>IF(J1284&gt;1,J1284-H1284-I1284,0)</f>
        <v>43.898292902066487</v>
      </c>
      <c r="L1284" s="15">
        <v>43031</v>
      </c>
      <c r="M1284" s="14"/>
      <c r="N1284" s="29">
        <v>43056</v>
      </c>
      <c r="O1284" s="12">
        <v>43058</v>
      </c>
      <c r="P1284" s="11" t="s">
        <v>977</v>
      </c>
      <c r="Q1284" s="10" t="s">
        <v>976</v>
      </c>
      <c r="R1284" s="10" t="s">
        <v>975</v>
      </c>
      <c r="S1284" s="10" t="s">
        <v>974</v>
      </c>
      <c r="T1284" s="10"/>
      <c r="U1284" s="9">
        <v>6916053848</v>
      </c>
      <c r="V1284" s="8"/>
      <c r="W1284" s="7">
        <v>1340</v>
      </c>
      <c r="X1284" s="4"/>
      <c r="Y1284" s="6">
        <v>77</v>
      </c>
      <c r="Z1284" s="5">
        <f>IF(Y1284&gt;0,Y1284-J1284,".")</f>
        <v>17</v>
      </c>
      <c r="AA1284" s="4">
        <f>IF(J1284=0,H1284,0)</f>
        <v>0</v>
      </c>
      <c r="AB1284" s="4">
        <f>IF(L1284=0,H1284,0)</f>
        <v>0</v>
      </c>
      <c r="AC1284" s="4"/>
      <c r="AD1284" s="3"/>
      <c r="AE1284" s="2" t="str">
        <f ca="1">IF(AND(N1284&gt;1,(N1284+$AE$3+O1284)&lt;$B$3),$B$3-N1284+1111111,".")</f>
        <v>.</v>
      </c>
      <c r="AF1284" s="1" t="str">
        <f>IF(A1284&gt;1,"Y","N")</f>
        <v>Y</v>
      </c>
      <c r="AG1284" s="1" t="str">
        <f>IF(L1284&gt;1,"Y","N")</f>
        <v>Y</v>
      </c>
      <c r="AH1284" s="1" t="str">
        <f>IF(N1284&gt;1,"Y","N")</f>
        <v>Y</v>
      </c>
      <c r="AI1284" s="1" t="str">
        <f>IF(O1284&gt;1,"Y","N")</f>
        <v>Y</v>
      </c>
      <c r="AJ1284" s="1" t="str">
        <f>CONCATENATE(AF1284,AG1284,D1284,AH1284,AI1284)</f>
        <v>YYx7xYY</v>
      </c>
    </row>
    <row r="1285" spans="1:50" s="1" customFormat="1" x14ac:dyDescent="0.25">
      <c r="A1285" s="31">
        <v>42999</v>
      </c>
      <c r="B1285" s="24"/>
      <c r="C1285" s="23" t="s">
        <v>382</v>
      </c>
      <c r="D1285" s="22" t="s">
        <v>381</v>
      </c>
      <c r="E1285" s="21">
        <v>0.61</v>
      </c>
      <c r="G1285" s="20"/>
      <c r="H1285" s="19">
        <f>E1285/0.04452</f>
        <v>13.701707097933514</v>
      </c>
      <c r="I1285" s="18">
        <f>J1285/100*4</f>
        <v>2.4</v>
      </c>
      <c r="J1285" s="17">
        <v>60</v>
      </c>
      <c r="K1285" s="16">
        <f>IF(J1285&gt;1,J1285-H1285-I1285,0)</f>
        <v>43.898292902066487</v>
      </c>
      <c r="L1285" s="15">
        <v>43031</v>
      </c>
      <c r="M1285" s="14"/>
      <c r="N1285" s="29">
        <v>43059</v>
      </c>
      <c r="O1285" s="12">
        <v>43059</v>
      </c>
      <c r="P1285" s="11" t="s">
        <v>920</v>
      </c>
      <c r="Q1285" s="10" t="s">
        <v>919</v>
      </c>
      <c r="R1285" s="10" t="s">
        <v>918</v>
      </c>
      <c r="S1285" s="10" t="s">
        <v>917</v>
      </c>
      <c r="T1285" s="10"/>
      <c r="U1285" s="9">
        <v>6916053848</v>
      </c>
      <c r="V1285" s="8"/>
      <c r="W1285" s="7">
        <v>1355</v>
      </c>
      <c r="X1285" s="4"/>
      <c r="Y1285" s="6">
        <v>77</v>
      </c>
      <c r="Z1285" s="5">
        <f>IF(Y1285&gt;0,Y1285-J1285,".")</f>
        <v>17</v>
      </c>
      <c r="AA1285" s="4">
        <f>IF(J1285=0,H1285,0)</f>
        <v>0</v>
      </c>
      <c r="AB1285" s="4">
        <f>IF(L1285=0,H1285,0)</f>
        <v>0</v>
      </c>
      <c r="AC1285" s="4"/>
      <c r="AD1285" s="3"/>
      <c r="AE1285" s="2" t="str">
        <f ca="1">IF(AND(N1285&gt;1,(N1285+$AE$3+O1285)&lt;$B$3),$B$3-N1285+1111111,".")</f>
        <v>.</v>
      </c>
      <c r="AF1285" s="1" t="str">
        <f>IF(A1285&gt;1,"Y","N")</f>
        <v>Y</v>
      </c>
      <c r="AG1285" s="1" t="str">
        <f>IF(L1285&gt;1,"Y","N")</f>
        <v>Y</v>
      </c>
      <c r="AH1285" s="1" t="str">
        <f>IF(N1285&gt;1,"Y","N")</f>
        <v>Y</v>
      </c>
      <c r="AI1285" s="1" t="str">
        <f>IF(O1285&gt;1,"Y","N")</f>
        <v>Y</v>
      </c>
      <c r="AJ1285" s="1" t="str">
        <f>CONCATENATE(AF1285,AG1285,D1285,AH1285,AI1285)</f>
        <v>YYx7xYY</v>
      </c>
    </row>
    <row r="1286" spans="1:50" s="1" customFormat="1" x14ac:dyDescent="0.25">
      <c r="A1286" s="31">
        <v>42999</v>
      </c>
      <c r="B1286" s="24"/>
      <c r="C1286" s="23" t="s">
        <v>382</v>
      </c>
      <c r="D1286" s="22" t="s">
        <v>381</v>
      </c>
      <c r="E1286" s="21">
        <v>0.61</v>
      </c>
      <c r="G1286" s="20"/>
      <c r="H1286" s="19">
        <f>E1286/0.04452</f>
        <v>13.701707097933514</v>
      </c>
      <c r="I1286" s="18">
        <f>J1286/100*4</f>
        <v>2.4</v>
      </c>
      <c r="J1286" s="17">
        <v>60</v>
      </c>
      <c r="K1286" s="16">
        <f>IF(J1286&gt;1,J1286-H1286-I1286,0)</f>
        <v>43.898292902066487</v>
      </c>
      <c r="L1286" s="15">
        <v>43031</v>
      </c>
      <c r="M1286" s="14"/>
      <c r="N1286" s="29">
        <v>43066</v>
      </c>
      <c r="O1286" s="12">
        <v>43067</v>
      </c>
      <c r="P1286" s="11" t="s">
        <v>763</v>
      </c>
      <c r="Q1286" s="10" t="s">
        <v>762</v>
      </c>
      <c r="R1286" s="10" t="s">
        <v>761</v>
      </c>
      <c r="S1286" s="10" t="s">
        <v>760</v>
      </c>
      <c r="T1286" s="10"/>
      <c r="U1286" s="9">
        <v>6916053848</v>
      </c>
      <c r="V1286" s="8"/>
      <c r="W1286" s="7">
        <v>1391</v>
      </c>
      <c r="X1286" s="4"/>
      <c r="Y1286" s="6">
        <v>77</v>
      </c>
      <c r="Z1286" s="5">
        <f>IF(Y1286&gt;0,Y1286-J1286,".")</f>
        <v>17</v>
      </c>
      <c r="AA1286" s="4">
        <f>IF(J1286=0,H1286,0)</f>
        <v>0</v>
      </c>
      <c r="AB1286" s="4">
        <f>IF(L1286=0,H1286,0)</f>
        <v>0</v>
      </c>
      <c r="AC1286" s="4"/>
      <c r="AD1286" s="3"/>
      <c r="AE1286" s="2" t="str">
        <f ca="1">IF(AND(N1286&gt;1,(N1286+$AE$3+O1286)&lt;$B$3),$B$3-N1286+1111111,".")</f>
        <v>.</v>
      </c>
      <c r="AF1286" s="1" t="str">
        <f>IF(A1286&gt;1,"Y","N")</f>
        <v>Y</v>
      </c>
      <c r="AG1286" s="1" t="str">
        <f>IF(L1286&gt;1,"Y","N")</f>
        <v>Y</v>
      </c>
      <c r="AH1286" s="1" t="str">
        <f>IF(N1286&gt;1,"Y","N")</f>
        <v>Y</v>
      </c>
      <c r="AI1286" s="1" t="str">
        <f>IF(O1286&gt;1,"Y","N")</f>
        <v>Y</v>
      </c>
      <c r="AJ1286" s="1" t="str">
        <f>CONCATENATE(AF1286,AG1286,D1286,AH1286,AI1286)</f>
        <v>YYx7xYY</v>
      </c>
    </row>
    <row r="1287" spans="1:50" s="1" customFormat="1" x14ac:dyDescent="0.25">
      <c r="A1287" s="31">
        <v>42999</v>
      </c>
      <c r="B1287" s="24" t="s">
        <v>461</v>
      </c>
      <c r="C1287" s="23" t="s">
        <v>382</v>
      </c>
      <c r="D1287" s="22" t="s">
        <v>381</v>
      </c>
      <c r="E1287" s="21">
        <v>0.61</v>
      </c>
      <c r="G1287" s="20"/>
      <c r="H1287" s="19">
        <f>E1287/0.04452</f>
        <v>13.701707097933514</v>
      </c>
      <c r="I1287" s="18">
        <f>J1287/100*4</f>
        <v>2.4</v>
      </c>
      <c r="J1287" s="17">
        <v>60</v>
      </c>
      <c r="K1287" s="16">
        <f>IF(J1287&gt;1,J1287-H1287-I1287,0)</f>
        <v>43.898292902066487</v>
      </c>
      <c r="L1287" s="15">
        <v>43031</v>
      </c>
      <c r="M1287" s="14"/>
      <c r="N1287" s="29">
        <v>43078</v>
      </c>
      <c r="O1287" s="12">
        <v>43079</v>
      </c>
      <c r="P1287" s="11" t="s">
        <v>460</v>
      </c>
      <c r="Q1287" s="10" t="s">
        <v>459</v>
      </c>
      <c r="R1287" s="10" t="s">
        <v>458</v>
      </c>
      <c r="S1287" s="10" t="s">
        <v>457</v>
      </c>
      <c r="T1287" s="10"/>
      <c r="U1287" s="9">
        <v>6916053848</v>
      </c>
      <c r="V1287" s="8"/>
      <c r="W1287" s="7">
        <v>1444</v>
      </c>
      <c r="X1287" s="4"/>
      <c r="Y1287" s="6">
        <v>77</v>
      </c>
      <c r="Z1287" s="5">
        <f>IF(Y1287&gt;0,Y1287-J1287,".")</f>
        <v>17</v>
      </c>
      <c r="AA1287" s="4">
        <f>IF(J1287=0,H1287,0)</f>
        <v>0</v>
      </c>
      <c r="AB1287" s="4">
        <f>IF(L1287=0,H1287,0)</f>
        <v>0</v>
      </c>
      <c r="AC1287" s="4"/>
      <c r="AD1287" s="3"/>
      <c r="AE1287" s="2" t="str">
        <f ca="1">IF(AND(N1287&gt;1,(N1287+$AE$3+O1287)&lt;$B$3),$B$3-N1287+1111111,".")</f>
        <v>.</v>
      </c>
      <c r="AF1287" s="1" t="str">
        <f>IF(A1287&gt;1,"Y","N")</f>
        <v>Y</v>
      </c>
      <c r="AG1287" s="1" t="str">
        <f>IF(L1287&gt;1,"Y","N")</f>
        <v>Y</v>
      </c>
      <c r="AH1287" s="1" t="str">
        <f>IF(N1287&gt;1,"Y","N")</f>
        <v>Y</v>
      </c>
      <c r="AI1287" s="1" t="str">
        <f>IF(O1287&gt;1,"Y","N")</f>
        <v>Y</v>
      </c>
      <c r="AJ1287" s="1" t="str">
        <f>CONCATENATE(AF1287,AG1287,D1287,AH1287,AI1287)</f>
        <v>YYx7xYY</v>
      </c>
    </row>
    <row r="1288" spans="1:50" s="1" customFormat="1" x14ac:dyDescent="0.25">
      <c r="A1288" s="31">
        <v>42999</v>
      </c>
      <c r="B1288" s="24"/>
      <c r="C1288" s="23" t="s">
        <v>382</v>
      </c>
      <c r="D1288" s="22" t="s">
        <v>381</v>
      </c>
      <c r="E1288" s="21">
        <v>0.61</v>
      </c>
      <c r="G1288" s="20"/>
      <c r="H1288" s="19">
        <f>E1288/0.04452</f>
        <v>13.701707097933514</v>
      </c>
      <c r="I1288" s="18">
        <f>J1288/100*4</f>
        <v>2.4</v>
      </c>
      <c r="J1288" s="17">
        <v>60</v>
      </c>
      <c r="K1288" s="16">
        <f>IF(J1288&gt;1,J1288-H1288-I1288,0)</f>
        <v>43.898292902066487</v>
      </c>
      <c r="L1288" s="15">
        <v>43031</v>
      </c>
      <c r="M1288" s="14"/>
      <c r="N1288" s="29">
        <v>43078</v>
      </c>
      <c r="O1288" s="12">
        <v>43079</v>
      </c>
      <c r="P1288" s="11" t="s">
        <v>456</v>
      </c>
      <c r="Q1288" s="10" t="s">
        <v>455</v>
      </c>
      <c r="R1288" s="10" t="s">
        <v>454</v>
      </c>
      <c r="S1288" s="10" t="s">
        <v>453</v>
      </c>
      <c r="T1288" s="10"/>
      <c r="U1288" s="9">
        <v>6916053848</v>
      </c>
      <c r="V1288" s="8"/>
      <c r="W1288" s="7">
        <v>1445</v>
      </c>
      <c r="X1288" s="4"/>
      <c r="Y1288" s="6">
        <v>77</v>
      </c>
      <c r="Z1288" s="5">
        <f>IF(Y1288&gt;0,Y1288-J1288,".")</f>
        <v>17</v>
      </c>
      <c r="AA1288" s="4">
        <f>IF(J1288=0,H1288,0)</f>
        <v>0</v>
      </c>
      <c r="AB1288" s="4">
        <f>IF(L1288=0,H1288,0)</f>
        <v>0</v>
      </c>
      <c r="AC1288" s="4"/>
      <c r="AD1288" s="3"/>
      <c r="AE1288" s="2" t="str">
        <f ca="1">IF(AND(N1288&gt;1,(N1288+$AE$3+O1288)&lt;$B$3),$B$3-N1288+1111111,".")</f>
        <v>.</v>
      </c>
      <c r="AF1288" s="1" t="str">
        <f>IF(A1288&gt;1,"Y","N")</f>
        <v>Y</v>
      </c>
      <c r="AG1288" s="1" t="str">
        <f>IF(L1288&gt;1,"Y","N")</f>
        <v>Y</v>
      </c>
      <c r="AH1288" s="1" t="str">
        <f>IF(N1288&gt;1,"Y","N")</f>
        <v>Y</v>
      </c>
      <c r="AI1288" s="1" t="str">
        <f>IF(O1288&gt;1,"Y","N")</f>
        <v>Y</v>
      </c>
      <c r="AJ1288" s="1" t="str">
        <f>CONCATENATE(AF1288,AG1288,D1288,AH1288,AI1288)</f>
        <v>YYx7xYY</v>
      </c>
    </row>
    <row r="1289" spans="1:50" s="1" customFormat="1" x14ac:dyDescent="0.25">
      <c r="A1289" s="31">
        <v>42509</v>
      </c>
      <c r="B1289" s="30" t="s">
        <v>5567</v>
      </c>
      <c r="C1289" s="23" t="s">
        <v>5566</v>
      </c>
      <c r="D1289" s="22" t="s">
        <v>2242</v>
      </c>
      <c r="E1289" s="21">
        <v>1.45</v>
      </c>
      <c r="G1289" s="20"/>
      <c r="H1289" s="19">
        <f>E1289/0.04105</f>
        <v>35.322777101096221</v>
      </c>
      <c r="I1289" s="18">
        <f>J1289/100*4</f>
        <v>3.12</v>
      </c>
      <c r="J1289" s="17">
        <v>78</v>
      </c>
      <c r="K1289" s="16">
        <f>IF(J1289&gt;1,J1289-H1289-I1289,0)</f>
        <v>39.557222898903781</v>
      </c>
      <c r="L1289" s="15">
        <v>42526</v>
      </c>
      <c r="M1289" s="14"/>
      <c r="N1289" s="29">
        <v>42796</v>
      </c>
      <c r="O1289" s="12">
        <v>42796</v>
      </c>
      <c r="P1289" s="11" t="s">
        <v>2531</v>
      </c>
      <c r="Q1289" s="10"/>
      <c r="R1289" s="10"/>
      <c r="S1289" s="10"/>
      <c r="T1289" s="10"/>
      <c r="U1289" s="9">
        <v>6731907378</v>
      </c>
      <c r="V1289" s="8"/>
      <c r="W1289" s="7">
        <v>353</v>
      </c>
      <c r="X1289" s="4"/>
      <c r="Y1289" s="6">
        <v>78</v>
      </c>
      <c r="Z1289" s="5">
        <f>IF(Y1289&gt;0,Y1289-J1289,".")</f>
        <v>0</v>
      </c>
      <c r="AA1289" s="4">
        <f>IF(J1289=0,H1289,0)</f>
        <v>0</v>
      </c>
      <c r="AB1289" s="4">
        <f>IF(L1289=0,H1289,0)</f>
        <v>0</v>
      </c>
      <c r="AC1289" s="4"/>
      <c r="AD1289" s="3"/>
      <c r="AE1289" s="2" t="str">
        <f ca="1">IF(AND(N1289&gt;1,(N1289+$AE$3+O1289)&lt;$B$3),$B$3-N1289+1111111,".")</f>
        <v>.</v>
      </c>
      <c r="AF1289" s="1" t="str">
        <f>IF(A1289&gt;1,"Y","N")</f>
        <v>Y</v>
      </c>
      <c r="AG1289" s="1" t="str">
        <f>IF(L1289&gt;1,"Y","N")</f>
        <v>Y</v>
      </c>
      <c r="AH1289" s="1" t="str">
        <f>IF(N1289&gt;1,"Y","N")</f>
        <v>Y</v>
      </c>
      <c r="AI1289" s="1" t="str">
        <f>IF(O1289&gt;1,"Y","N")</f>
        <v>Y</v>
      </c>
      <c r="AJ1289" s="1" t="str">
        <f>CONCATENATE(AF1289,AG1289,D1289,AH1289,AI1289)</f>
        <v>YYx322xYY</v>
      </c>
    </row>
    <row r="1290" spans="1:50" s="1" customFormat="1" x14ac:dyDescent="0.25">
      <c r="A1290" s="31">
        <v>42932</v>
      </c>
      <c r="B1290" s="24"/>
      <c r="C1290" s="23" t="s">
        <v>382</v>
      </c>
      <c r="D1290" s="22" t="s">
        <v>381</v>
      </c>
      <c r="E1290" s="21">
        <v>0.61</v>
      </c>
      <c r="G1290" s="20"/>
      <c r="H1290" s="19">
        <f>E1290/0.04272</f>
        <v>14.279026217228465</v>
      </c>
      <c r="I1290" s="18">
        <f>J1290/100*4</f>
        <v>2.4</v>
      </c>
      <c r="J1290" s="17">
        <v>60</v>
      </c>
      <c r="K1290" s="16">
        <f>IF(J1290&gt;1,J1290-H1290-I1290,0)</f>
        <v>43.320973782771539</v>
      </c>
      <c r="L1290" s="15">
        <v>42958</v>
      </c>
      <c r="M1290" s="14"/>
      <c r="N1290" s="29">
        <v>42997</v>
      </c>
      <c r="O1290" s="12">
        <v>42998</v>
      </c>
      <c r="P1290" s="11" t="s">
        <v>1920</v>
      </c>
      <c r="Q1290" s="10" t="s">
        <v>1922</v>
      </c>
      <c r="R1290" s="10" t="s">
        <v>1921</v>
      </c>
      <c r="S1290" s="10" t="s">
        <v>1274</v>
      </c>
      <c r="T1290" s="10"/>
      <c r="U1290" s="9">
        <v>6912016934</v>
      </c>
      <c r="V1290" s="8"/>
      <c r="W1290" s="7">
        <v>1156</v>
      </c>
      <c r="X1290" s="4"/>
      <c r="Y1290" s="6">
        <v>78</v>
      </c>
      <c r="Z1290" s="5">
        <f>IF(Y1290&gt;0,Y1290-J1290,".")</f>
        <v>18</v>
      </c>
      <c r="AA1290" s="4">
        <f>IF(J1290=0,H1290,0)</f>
        <v>0</v>
      </c>
      <c r="AB1290" s="4">
        <f>IF(L1290=0,H1290,0)</f>
        <v>0</v>
      </c>
      <c r="AC1290" s="4"/>
      <c r="AD1290" s="3"/>
      <c r="AE1290" s="2" t="str">
        <f ca="1">IF(AND(N1290&gt;1,(N1290+$AE$3+O1290)&lt;$B$3),$B$3-N1290+1111111,".")</f>
        <v>.</v>
      </c>
      <c r="AF1290" s="1" t="str">
        <f>IF(A1290&gt;1,"Y","N")</f>
        <v>Y</v>
      </c>
      <c r="AG1290" s="1" t="str">
        <f>IF(L1290&gt;1,"Y","N")</f>
        <v>Y</v>
      </c>
      <c r="AH1290" s="1" t="str">
        <f>IF(N1290&gt;1,"Y","N")</f>
        <v>Y</v>
      </c>
      <c r="AI1290" s="1" t="str">
        <f>IF(O1290&gt;1,"Y","N")</f>
        <v>Y</v>
      </c>
      <c r="AJ1290" s="1" t="str">
        <f>CONCATENATE(AF1290,AG1290,D1290,AH1290,AI1290)</f>
        <v>YYx7xYY</v>
      </c>
    </row>
    <row r="1291" spans="1:50" s="1" customFormat="1" x14ac:dyDescent="0.25">
      <c r="A1291" s="31">
        <v>42596</v>
      </c>
      <c r="B1291" s="24"/>
      <c r="C1291" s="23" t="s">
        <v>1175</v>
      </c>
      <c r="D1291" s="22" t="s">
        <v>1174</v>
      </c>
      <c r="E1291" s="21">
        <v>0.52800000000000002</v>
      </c>
      <c r="G1291" s="20"/>
      <c r="H1291" s="19">
        <f>E1291/0.04046</f>
        <v>13.049925852694019</v>
      </c>
      <c r="I1291" s="18">
        <f>J1291/100*4</f>
        <v>3.12</v>
      </c>
      <c r="J1291" s="17">
        <v>78</v>
      </c>
      <c r="K1291" s="16">
        <f>IF(J1291&gt;1,J1291-H1291-I1291,0)</f>
        <v>61.830074147305986</v>
      </c>
      <c r="L1291" s="15">
        <v>42636</v>
      </c>
      <c r="M1291" s="14"/>
      <c r="N1291" s="29">
        <v>43039</v>
      </c>
      <c r="O1291" s="12">
        <v>43039</v>
      </c>
      <c r="P1291" s="11" t="s">
        <v>1310</v>
      </c>
      <c r="Q1291" s="10"/>
      <c r="R1291" s="10"/>
      <c r="S1291" s="10"/>
      <c r="T1291" s="10"/>
      <c r="U1291" s="9"/>
      <c r="V1291" s="8"/>
      <c r="W1291" s="7">
        <v>1279</v>
      </c>
      <c r="X1291" s="4"/>
      <c r="Y1291" s="6">
        <v>78</v>
      </c>
      <c r="Z1291" s="5">
        <f>IF(Y1291&gt;0,Y1291-J1291,".")</f>
        <v>0</v>
      </c>
      <c r="AA1291" s="4">
        <f>IF(J1291=0,H1291,0)</f>
        <v>0</v>
      </c>
      <c r="AB1291" s="4">
        <f>IF(L1291=0,H1291,0)</f>
        <v>0</v>
      </c>
      <c r="AC1291" s="4"/>
      <c r="AD1291" s="3"/>
      <c r="AE1291" s="2" t="str">
        <f ca="1">IF(AND(N1291&gt;1,(N1291+$AE$3+O1291)&lt;$B$3),$B$3-N1291+1111111,".")</f>
        <v>.</v>
      </c>
      <c r="AF1291" s="1" t="str">
        <f>IF(A1291&gt;1,"Y","N")</f>
        <v>Y</v>
      </c>
      <c r="AG1291" s="1" t="str">
        <f>IF(L1291&gt;1,"Y","N")</f>
        <v>Y</v>
      </c>
      <c r="AH1291" s="1" t="str">
        <f>IF(N1291&gt;1,"Y","N")</f>
        <v>Y</v>
      </c>
      <c r="AI1291" s="1" t="str">
        <f>IF(O1291&gt;1,"Y","N")</f>
        <v>Y</v>
      </c>
      <c r="AJ1291" s="1" t="str">
        <f>CONCATENATE(AF1291,AG1291,D1291,AH1291,AI1291)</f>
        <v>YYx242xYY</v>
      </c>
    </row>
    <row r="1292" spans="1:50" s="1" customFormat="1" x14ac:dyDescent="0.25">
      <c r="A1292" s="31">
        <v>42974</v>
      </c>
      <c r="B1292" s="30" t="s">
        <v>522</v>
      </c>
      <c r="C1292" s="23" t="s">
        <v>312</v>
      </c>
      <c r="D1292" s="22" t="s">
        <v>311</v>
      </c>
      <c r="E1292" s="21">
        <v>0.21</v>
      </c>
      <c r="G1292" s="20"/>
      <c r="H1292" s="19">
        <f>E1292/0.038689</f>
        <v>5.4278994029310654</v>
      </c>
      <c r="I1292" s="18">
        <f>J1292/100*4</f>
        <v>1.56</v>
      </c>
      <c r="J1292" s="17">
        <v>39</v>
      </c>
      <c r="K1292" s="16">
        <f>IF(J1292&gt;1,J1292-H1292-I1292,0)</f>
        <v>32.01210059706893</v>
      </c>
      <c r="L1292" s="15">
        <v>43002</v>
      </c>
      <c r="M1292" s="14"/>
      <c r="N1292" s="29">
        <v>43076</v>
      </c>
      <c r="O1292" s="12">
        <v>43076</v>
      </c>
      <c r="P1292" s="11" t="s">
        <v>518</v>
      </c>
      <c r="Q1292" s="10" t="s">
        <v>521</v>
      </c>
      <c r="R1292" s="10" t="s">
        <v>520</v>
      </c>
      <c r="S1292" s="10" t="s">
        <v>519</v>
      </c>
      <c r="T1292" s="10"/>
      <c r="U1292" s="9">
        <v>6915955631</v>
      </c>
      <c r="V1292" s="8"/>
      <c r="W1292" s="7">
        <v>1435</v>
      </c>
      <c r="X1292" s="4"/>
      <c r="Y1292" s="6">
        <v>78</v>
      </c>
      <c r="Z1292" s="5">
        <f>IF(Y1292&gt;0,Y1292-J1292,".")</f>
        <v>39</v>
      </c>
      <c r="AA1292" s="4">
        <f>IF(J1292=0,H1292,0)</f>
        <v>0</v>
      </c>
      <c r="AB1292" s="4">
        <f>IF(L1292=0,H1292,0)</f>
        <v>0</v>
      </c>
      <c r="AC1292" s="4"/>
      <c r="AD1292" s="3"/>
      <c r="AE1292" s="2" t="str">
        <f ca="1">IF(AND(N1292&gt;1,(N1292+$AE$3+O1292)&lt;$B$3),$B$3-N1292+1111111,".")</f>
        <v>.</v>
      </c>
      <c r="AF1292" s="1" t="str">
        <f>IF(A1292&gt;1,"Y","N")</f>
        <v>Y</v>
      </c>
      <c r="AG1292" s="1" t="str">
        <f>IF(L1292&gt;1,"Y","N")</f>
        <v>Y</v>
      </c>
      <c r="AH1292" s="1" t="str">
        <f>IF(N1292&gt;1,"Y","N")</f>
        <v>Y</v>
      </c>
      <c r="AI1292" s="1" t="str">
        <f>IF(O1292&gt;1,"Y","N")</f>
        <v>Y</v>
      </c>
      <c r="AJ1292" s="1" t="str">
        <f>CONCATENATE(AF1292,AG1292,D1292,AH1292,AI1292)</f>
        <v>YYx460xYY</v>
      </c>
    </row>
    <row r="1293" spans="1:50" s="1" customFormat="1" x14ac:dyDescent="0.25">
      <c r="A1293" s="31">
        <v>43022</v>
      </c>
      <c r="B1293" s="24"/>
      <c r="C1293" s="23" t="s">
        <v>279</v>
      </c>
      <c r="D1293" s="22" t="s">
        <v>278</v>
      </c>
      <c r="E1293" s="21">
        <v>0.56000000000000005</v>
      </c>
      <c r="G1293" s="20"/>
      <c r="H1293" s="19">
        <f>E1293/0.04452</f>
        <v>12.57861635220126</v>
      </c>
      <c r="I1293" s="18">
        <f>J1293/100*4</f>
        <v>1.52</v>
      </c>
      <c r="J1293" s="17">
        <v>38</v>
      </c>
      <c r="K1293" s="16">
        <f>IF(J1293&gt;1,J1293-H1293-I1293,0)</f>
        <v>23.901383647798742</v>
      </c>
      <c r="L1293" s="15">
        <v>43079</v>
      </c>
      <c r="M1293" s="14"/>
      <c r="N1293" s="29">
        <v>43084</v>
      </c>
      <c r="O1293" s="12">
        <v>43087</v>
      </c>
      <c r="P1293" s="11" t="s">
        <v>277</v>
      </c>
      <c r="Q1293" s="10"/>
      <c r="R1293" s="10"/>
      <c r="S1293" s="10"/>
      <c r="T1293" s="10"/>
      <c r="U1293" s="9"/>
      <c r="V1293" s="8"/>
      <c r="W1293" s="7">
        <v>1522</v>
      </c>
      <c r="X1293" s="4"/>
      <c r="Y1293" s="6">
        <v>78</v>
      </c>
      <c r="Z1293" s="5">
        <f>IF(Y1293&gt;0,Y1293-J1293,".")</f>
        <v>40</v>
      </c>
      <c r="AA1293" s="4">
        <f>IF(J1293=0,H1293,0)</f>
        <v>0</v>
      </c>
      <c r="AB1293" s="4">
        <f>IF(L1293=0,H1293,0)</f>
        <v>0</v>
      </c>
      <c r="AC1293" s="4"/>
      <c r="AD1293" s="3"/>
      <c r="AE1293" s="2" t="str">
        <f ca="1">IF(AND(N1293&gt;1,(N1293+$AE$3+O1293)&lt;$B$3),$B$3-N1293+1111111,".")</f>
        <v>.</v>
      </c>
      <c r="AF1293" s="1" t="str">
        <f>IF(A1293&gt;1,"Y","N")</f>
        <v>Y</v>
      </c>
      <c r="AG1293" s="1" t="str">
        <f>IF(L1293&gt;1,"Y","N")</f>
        <v>Y</v>
      </c>
      <c r="AH1293" s="1" t="str">
        <f>IF(N1293&gt;1,"Y","N")</f>
        <v>Y</v>
      </c>
      <c r="AI1293" s="1" t="str">
        <f>IF(O1293&gt;1,"Y","N")</f>
        <v>Y</v>
      </c>
      <c r="AJ1293" s="1" t="str">
        <f>CONCATENATE(AF1293,AG1293,D1293,AH1293,AI1293)</f>
        <v>YYx8xYY</v>
      </c>
      <c r="AU1293"/>
      <c r="AV1293"/>
      <c r="AW1293"/>
      <c r="AX1293"/>
    </row>
    <row r="1294" spans="1:50" s="1" customFormat="1" x14ac:dyDescent="0.25">
      <c r="A1294" s="31">
        <v>42439</v>
      </c>
      <c r="B1294" s="24"/>
      <c r="C1294" s="23" t="s">
        <v>6618</v>
      </c>
      <c r="D1294" s="22" t="s">
        <v>6465</v>
      </c>
      <c r="E1294" s="21"/>
      <c r="G1294" s="20"/>
      <c r="H1294" s="19">
        <f>E1294/0.04072</f>
        <v>0</v>
      </c>
      <c r="I1294" s="32">
        <f>J1294/100*4</f>
        <v>1.56</v>
      </c>
      <c r="J1294" s="17">
        <v>39</v>
      </c>
      <c r="K1294" s="16">
        <f>IF(J1294&gt;1,J1294-H1294-I1294,0)</f>
        <v>37.44</v>
      </c>
      <c r="L1294" s="15">
        <v>42440</v>
      </c>
      <c r="M1294" s="14"/>
      <c r="N1294" s="29">
        <v>42750</v>
      </c>
      <c r="O1294" s="12">
        <v>42750</v>
      </c>
      <c r="P1294" s="11" t="s">
        <v>6610</v>
      </c>
      <c r="Q1294" s="10" t="s">
        <v>6617</v>
      </c>
      <c r="R1294" s="10" t="s">
        <v>6616</v>
      </c>
      <c r="S1294" s="10" t="s">
        <v>6615</v>
      </c>
      <c r="T1294" s="10"/>
      <c r="U1294" s="9" t="s">
        <v>6614</v>
      </c>
      <c r="V1294" s="8"/>
      <c r="W1294" s="7">
        <v>102</v>
      </c>
      <c r="X1294" s="4"/>
      <c r="Y1294" s="6">
        <v>79</v>
      </c>
      <c r="Z1294" s="5">
        <f>IF(Y1294&gt;0,Y1294-J1294,".")</f>
        <v>40</v>
      </c>
      <c r="AA1294" s="4">
        <f>IF(J1294=0,H1294,0)</f>
        <v>0</v>
      </c>
      <c r="AB1294" s="4">
        <f>IF(L1294=0,H1294,0)</f>
        <v>0</v>
      </c>
      <c r="AC1294" s="4"/>
      <c r="AD1294" s="3"/>
      <c r="AE1294" s="2" t="str">
        <f ca="1">IF(AND(N1294&gt;1,(N1294+$AE$3+O1294)&lt;$B$3),$B$3-N1294+1111111,".")</f>
        <v>.</v>
      </c>
      <c r="AF1294" s="1" t="str">
        <f>IF(A1294&gt;1,"Y","N")</f>
        <v>Y</v>
      </c>
      <c r="AG1294" s="1" t="str">
        <f>IF(L1294&gt;1,"Y","N")</f>
        <v>Y</v>
      </c>
      <c r="AH1294" s="1" t="str">
        <f>IF(N1294&gt;1,"Y","N")</f>
        <v>Y</v>
      </c>
      <c r="AI1294" s="1" t="str">
        <f>IF(O1294&gt;1,"Y","N")</f>
        <v>Y</v>
      </c>
      <c r="AJ1294" s="1" t="str">
        <f>CONCATENATE(AF1294,AG1294,D1294,AH1294,AI1294)</f>
        <v>YYx380xYY</v>
      </c>
    </row>
    <row r="1295" spans="1:50" s="1" customFormat="1" x14ac:dyDescent="0.25">
      <c r="A1295" s="31">
        <v>42750</v>
      </c>
      <c r="B1295" s="24"/>
      <c r="C1295" s="23" t="s">
        <v>6569</v>
      </c>
      <c r="D1295" s="22" t="s">
        <v>4220</v>
      </c>
      <c r="E1295" s="21"/>
      <c r="G1295" s="20"/>
      <c r="H1295" s="19">
        <f>E1295/0.03821</f>
        <v>0</v>
      </c>
      <c r="I1295" s="18">
        <f>J1295/100*4</f>
        <v>3.16</v>
      </c>
      <c r="J1295" s="17">
        <v>79</v>
      </c>
      <c r="K1295" s="16">
        <f>IF(J1295&gt;1,J1295-H1295-I1295,0)</f>
        <v>75.84</v>
      </c>
      <c r="L1295" s="15">
        <v>42763</v>
      </c>
      <c r="M1295" s="14"/>
      <c r="N1295" s="29">
        <v>42751</v>
      </c>
      <c r="O1295" s="12">
        <v>42751</v>
      </c>
      <c r="P1295" s="11" t="s">
        <v>6568</v>
      </c>
      <c r="Q1295" s="10"/>
      <c r="R1295" s="10"/>
      <c r="S1295" s="10"/>
      <c r="T1295" s="10"/>
      <c r="U1295" s="9">
        <v>6680138754</v>
      </c>
      <c r="V1295" s="8"/>
      <c r="W1295" s="7">
        <v>106</v>
      </c>
      <c r="X1295" s="4"/>
      <c r="Y1295" s="6">
        <v>79</v>
      </c>
      <c r="Z1295" s="5">
        <f>IF(Y1295&gt;0,Y1295-J1295,".")</f>
        <v>0</v>
      </c>
      <c r="AA1295" s="4">
        <f>IF(J1295=0,H1295,0)</f>
        <v>0</v>
      </c>
      <c r="AB1295" s="4">
        <f>IF(L1295=0,H1295,0)</f>
        <v>0</v>
      </c>
      <c r="AC1295" s="4"/>
      <c r="AD1295" s="3"/>
      <c r="AE1295" s="2" t="str">
        <f ca="1">IF(AND(N1295&gt;1,(N1295+$AE$3+O1295)&lt;$B$3),$B$3-N1295+1111111,".")</f>
        <v>.</v>
      </c>
      <c r="AF1295" s="1" t="str">
        <f>IF(A1295&gt;1,"Y","N")</f>
        <v>Y</v>
      </c>
      <c r="AG1295" s="1" t="str">
        <f>IF(L1295&gt;1,"Y","N")</f>
        <v>Y</v>
      </c>
      <c r="AH1295" s="1" t="str">
        <f>IF(N1295&gt;1,"Y","N")</f>
        <v>Y</v>
      </c>
      <c r="AI1295" s="1" t="str">
        <f>IF(O1295&gt;1,"Y","N")</f>
        <v>Y</v>
      </c>
      <c r="AJ1295" s="1" t="str">
        <f>CONCATENATE(AF1295,AG1295,D1295,AH1295,AI1295)</f>
        <v>YYx469xYY</v>
      </c>
    </row>
    <row r="1296" spans="1:50" s="1" customFormat="1" x14ac:dyDescent="0.25">
      <c r="A1296" s="31">
        <v>42649</v>
      </c>
      <c r="B1296" s="24"/>
      <c r="C1296" s="23" t="s">
        <v>862</v>
      </c>
      <c r="D1296" s="22" t="s">
        <v>861</v>
      </c>
      <c r="E1296" s="21">
        <v>1.2</v>
      </c>
      <c r="G1296" s="20"/>
      <c r="H1296" s="19">
        <f>E1296/0.0404</f>
        <v>29.702970297029704</v>
      </c>
      <c r="I1296" s="18">
        <f>J1296/100*4</f>
        <v>3.16</v>
      </c>
      <c r="J1296" s="17">
        <v>79</v>
      </c>
      <c r="K1296" s="16">
        <f>IF(J1296&gt;1,J1296-H1296-I1296,0)</f>
        <v>46.137029702970295</v>
      </c>
      <c r="L1296" s="15">
        <v>42681</v>
      </c>
      <c r="M1296" s="14"/>
      <c r="N1296" s="29">
        <v>42753</v>
      </c>
      <c r="O1296" s="35">
        <v>42754</v>
      </c>
      <c r="P1296" s="11" t="s">
        <v>6532</v>
      </c>
      <c r="Q1296" s="10"/>
      <c r="R1296" s="10"/>
      <c r="S1296" s="10"/>
      <c r="T1296" s="10"/>
      <c r="U1296" s="9">
        <v>6682996250</v>
      </c>
      <c r="V1296" s="8"/>
      <c r="W1296" s="7">
        <v>121</v>
      </c>
      <c r="X1296" s="4"/>
      <c r="Y1296" s="6">
        <v>79</v>
      </c>
      <c r="Z1296" s="5">
        <f>IF(Y1296&gt;0,Y1296-J1296,".")</f>
        <v>0</v>
      </c>
      <c r="AA1296" s="4">
        <f>IF(J1296=0,H1296,0)</f>
        <v>0</v>
      </c>
      <c r="AB1296" s="4">
        <f>IF(L1296=0,H1296,0)</f>
        <v>0</v>
      </c>
      <c r="AC1296" s="4"/>
      <c r="AD1296" s="3"/>
      <c r="AE1296" s="2" t="str">
        <f ca="1">IF(AND(N1296&gt;1,(N1296+$AE$3+O1296)&lt;$B$3),$B$3-N1296+1111111,".")</f>
        <v>.</v>
      </c>
      <c r="AF1296" s="1" t="str">
        <f>IF(A1296&gt;1,"Y","N")</f>
        <v>Y</v>
      </c>
      <c r="AG1296" s="1" t="str">
        <f>IF(L1296&gt;1,"Y","N")</f>
        <v>Y</v>
      </c>
      <c r="AH1296" s="1" t="str">
        <f>IF(N1296&gt;1,"Y","N")</f>
        <v>Y</v>
      </c>
      <c r="AI1296" s="1" t="str">
        <f>IF(O1296&gt;1,"Y","N")</f>
        <v>Y</v>
      </c>
      <c r="AJ1296" s="1" t="str">
        <f>CONCATENATE(AF1296,AG1296,D1296,AH1296,AI1296)</f>
        <v>YYx230xYY</v>
      </c>
    </row>
    <row r="1297" spans="1:36" s="1" customFormat="1" x14ac:dyDescent="0.25">
      <c r="A1297" s="31">
        <v>42755</v>
      </c>
      <c r="B1297" s="24" t="s">
        <v>2113</v>
      </c>
      <c r="C1297" s="23" t="s">
        <v>862</v>
      </c>
      <c r="D1297" s="22" t="s">
        <v>861</v>
      </c>
      <c r="E1297" s="21">
        <v>0.88</v>
      </c>
      <c r="G1297" s="20"/>
      <c r="H1297" s="19">
        <f>E1297/0.03865</f>
        <v>22.768434670116431</v>
      </c>
      <c r="I1297" s="18">
        <f>J1297/100*4</f>
        <v>3.16</v>
      </c>
      <c r="J1297" s="17">
        <v>79</v>
      </c>
      <c r="K1297" s="16">
        <f>IF(J1297&gt;1,J1297-H1297-I1297,0)</f>
        <v>53.071565329883569</v>
      </c>
      <c r="L1297" s="15">
        <v>42788</v>
      </c>
      <c r="M1297" s="14"/>
      <c r="N1297" s="29">
        <v>42762</v>
      </c>
      <c r="O1297" s="12">
        <v>42764</v>
      </c>
      <c r="P1297" s="11" t="s">
        <v>6342</v>
      </c>
      <c r="Q1297" s="10"/>
      <c r="R1297" s="10"/>
      <c r="S1297" s="10"/>
      <c r="T1297" s="10"/>
      <c r="U1297" s="9">
        <v>6696693049</v>
      </c>
      <c r="V1297" s="8"/>
      <c r="W1297" s="7">
        <v>169</v>
      </c>
      <c r="X1297" s="4"/>
      <c r="Y1297" s="6">
        <v>79</v>
      </c>
      <c r="Z1297" s="5">
        <f>IF(Y1297&gt;0,Y1297-J1297,".")</f>
        <v>0</v>
      </c>
      <c r="AA1297" s="4">
        <f>IF(J1297=0,H1297,0)</f>
        <v>0</v>
      </c>
      <c r="AB1297" s="4">
        <f>IF(L1297=0,H1297,0)</f>
        <v>0</v>
      </c>
      <c r="AC1297" s="4"/>
      <c r="AD1297" s="3"/>
      <c r="AE1297" s="2" t="str">
        <f ca="1">IF(AND(N1297&gt;1,(N1297+$AE$3+O1297)&lt;$B$3),$B$3-N1297+1111111,".")</f>
        <v>.</v>
      </c>
      <c r="AF1297" s="1" t="str">
        <f>IF(A1297&gt;1,"Y","N")</f>
        <v>Y</v>
      </c>
      <c r="AG1297" s="1" t="str">
        <f>IF(L1297&gt;1,"Y","N")</f>
        <v>Y</v>
      </c>
      <c r="AH1297" s="1" t="str">
        <f>IF(N1297&gt;1,"Y","N")</f>
        <v>Y</v>
      </c>
      <c r="AI1297" s="1" t="str">
        <f>IF(O1297&gt;1,"Y","N")</f>
        <v>Y</v>
      </c>
      <c r="AJ1297" s="1" t="str">
        <f>CONCATENATE(AF1297,AG1297,D1297,AH1297,AI1297)</f>
        <v>YYx230xYY</v>
      </c>
    </row>
    <row r="1298" spans="1:36" s="1" customFormat="1" x14ac:dyDescent="0.25">
      <c r="A1298" s="31">
        <v>42736</v>
      </c>
      <c r="B1298" s="24"/>
      <c r="C1298" s="23" t="s">
        <v>1042</v>
      </c>
      <c r="D1298" s="22" t="s">
        <v>19</v>
      </c>
      <c r="E1298" s="21">
        <v>1.66</v>
      </c>
      <c r="G1298" s="20"/>
      <c r="H1298" s="19">
        <f>E1298/0.03785</f>
        <v>43.857331571994713</v>
      </c>
      <c r="I1298" s="18">
        <f>J1298/100*4</f>
        <v>3.16</v>
      </c>
      <c r="J1298" s="17">
        <v>79</v>
      </c>
      <c r="K1298" s="16">
        <f>IF(J1298&gt;1,J1298-H1298-I1298,0)</f>
        <v>31.982668428005287</v>
      </c>
      <c r="L1298" s="15">
        <v>42762</v>
      </c>
      <c r="M1298" s="14"/>
      <c r="N1298" s="29">
        <v>42771</v>
      </c>
      <c r="O1298" s="12">
        <v>42771</v>
      </c>
      <c r="P1298" s="11" t="s">
        <v>6175</v>
      </c>
      <c r="Q1298" s="10"/>
      <c r="R1298" s="10"/>
      <c r="S1298" s="10"/>
      <c r="T1298" s="10"/>
      <c r="U1298" s="9"/>
      <c r="V1298" s="8"/>
      <c r="W1298" s="7">
        <v>210</v>
      </c>
      <c r="X1298" s="4"/>
      <c r="Y1298" s="6">
        <v>79</v>
      </c>
      <c r="Z1298" s="5">
        <f>IF(Y1298&gt;0,Y1298-J1298,".")</f>
        <v>0</v>
      </c>
      <c r="AA1298" s="4">
        <f>IF(J1298=0,H1298,0)</f>
        <v>0</v>
      </c>
      <c r="AB1298" s="4">
        <f>IF(L1298=0,H1298,0)</f>
        <v>0</v>
      </c>
      <c r="AC1298" s="4"/>
      <c r="AD1298" s="3"/>
      <c r="AE1298" s="2" t="str">
        <f ca="1">IF(AND(N1298&gt;1,(N1298+$AE$3+O1298)&lt;$B$3),$B$3-N1298+1111111,".")</f>
        <v>.</v>
      </c>
      <c r="AF1298" s="1" t="str">
        <f>IF(A1298&gt;1,"Y","N")</f>
        <v>Y</v>
      </c>
      <c r="AG1298" s="1" t="str">
        <f>IF(L1298&gt;1,"Y","N")</f>
        <v>Y</v>
      </c>
      <c r="AH1298" s="1" t="str">
        <f>IF(N1298&gt;1,"Y","N")</f>
        <v>Y</v>
      </c>
      <c r="AI1298" s="1" t="str">
        <f>IF(O1298&gt;1,"Y","N")</f>
        <v>Y</v>
      </c>
      <c r="AJ1298" s="1" t="str">
        <f>CONCATENATE(AF1298,AG1298,D1298,AH1298,AI1298)</f>
        <v>YYx277xYY</v>
      </c>
    </row>
    <row r="1299" spans="1:36" s="1" customFormat="1" x14ac:dyDescent="0.25">
      <c r="A1299" s="31">
        <v>42751</v>
      </c>
      <c r="B1299" t="s">
        <v>5925</v>
      </c>
      <c r="C1299" s="23" t="s">
        <v>4221</v>
      </c>
      <c r="D1299" s="22" t="s">
        <v>4220</v>
      </c>
      <c r="E1299" s="21">
        <v>1.1599999999999999</v>
      </c>
      <c r="G1299" s="20"/>
      <c r="H1299" s="19">
        <f>E1299/0.03821</f>
        <v>30.35854488353834</v>
      </c>
      <c r="I1299" s="18">
        <f>J1299/100*4</f>
        <v>3.16</v>
      </c>
      <c r="J1299" s="17">
        <v>79</v>
      </c>
      <c r="K1299" s="16">
        <f>IF(J1299&gt;1,J1299-H1299-I1299,0)</f>
        <v>45.48145511646166</v>
      </c>
      <c r="L1299" s="15">
        <v>42777</v>
      </c>
      <c r="M1299" s="14"/>
      <c r="N1299" s="29">
        <v>42781</v>
      </c>
      <c r="O1299" s="12">
        <v>42782</v>
      </c>
      <c r="P1299" s="11" t="s">
        <v>5923</v>
      </c>
      <c r="Q1299" s="10"/>
      <c r="R1299" s="10"/>
      <c r="S1299" s="10"/>
      <c r="T1299" s="10"/>
      <c r="U1299" s="9">
        <v>6716021320</v>
      </c>
      <c r="V1299" s="8"/>
      <c r="W1299" s="7">
        <v>272</v>
      </c>
      <c r="X1299" s="4"/>
      <c r="Y1299" s="6">
        <v>79</v>
      </c>
      <c r="Z1299" s="5">
        <f>IF(Y1299&gt;0,Y1299-J1299,".")</f>
        <v>0</v>
      </c>
      <c r="AA1299" s="4">
        <f>IF(J1299=0,H1299,0)</f>
        <v>0</v>
      </c>
      <c r="AB1299" s="4">
        <f>IF(L1299=0,H1299,0)</f>
        <v>0</v>
      </c>
      <c r="AC1299" s="4"/>
      <c r="AD1299" s="3"/>
      <c r="AE1299" s="2" t="str">
        <f ca="1">IF(AND(N1299&gt;1,(N1299+$AE$3+O1299)&lt;$B$3),$B$3-N1299+1111111,".")</f>
        <v>.</v>
      </c>
      <c r="AF1299" s="1" t="str">
        <f>IF(A1299&gt;1,"Y","N")</f>
        <v>Y</v>
      </c>
      <c r="AG1299" s="1" t="str">
        <f>IF(L1299&gt;1,"Y","N")</f>
        <v>Y</v>
      </c>
      <c r="AH1299" s="1" t="str">
        <f>IF(N1299&gt;1,"Y","N")</f>
        <v>Y</v>
      </c>
      <c r="AI1299" s="1" t="str">
        <f>IF(O1299&gt;1,"Y","N")</f>
        <v>Y</v>
      </c>
      <c r="AJ1299" s="1" t="str">
        <f>CONCATENATE(AF1299,AG1299,D1299,AH1299,AI1299)</f>
        <v>YYx469xYY</v>
      </c>
    </row>
    <row r="1300" spans="1:36" s="1" customFormat="1" x14ac:dyDescent="0.25">
      <c r="A1300" s="31">
        <v>42736</v>
      </c>
      <c r="B1300" s="24"/>
      <c r="C1300" s="23" t="s">
        <v>1042</v>
      </c>
      <c r="D1300" s="22" t="s">
        <v>19</v>
      </c>
      <c r="E1300" s="21">
        <v>1.66</v>
      </c>
      <c r="G1300" s="20"/>
      <c r="H1300" s="19">
        <f>E1300/0.03785</f>
        <v>43.857331571994713</v>
      </c>
      <c r="I1300" s="18">
        <f>J1300/100*4</f>
        <v>3.16</v>
      </c>
      <c r="J1300" s="17">
        <v>79</v>
      </c>
      <c r="K1300" s="16">
        <f>IF(J1300&gt;1,J1300-H1300-I1300,0)</f>
        <v>31.982668428005287</v>
      </c>
      <c r="L1300" s="15">
        <v>42762</v>
      </c>
      <c r="M1300" s="14"/>
      <c r="N1300" s="29">
        <v>42786</v>
      </c>
      <c r="O1300" s="12">
        <v>42786</v>
      </c>
      <c r="P1300" s="11" t="s">
        <v>5782</v>
      </c>
      <c r="Q1300" s="10"/>
      <c r="R1300" s="10"/>
      <c r="S1300" s="10"/>
      <c r="T1300" s="10"/>
      <c r="U1300" s="9"/>
      <c r="V1300" s="8"/>
      <c r="W1300" s="7">
        <v>300</v>
      </c>
      <c r="X1300" s="4"/>
      <c r="Y1300" s="6">
        <v>79</v>
      </c>
      <c r="Z1300" s="5">
        <f>IF(Y1300&gt;0,Y1300-J1300,".")</f>
        <v>0</v>
      </c>
      <c r="AA1300" s="4">
        <f>IF(J1300=0,H1300,0)</f>
        <v>0</v>
      </c>
      <c r="AB1300" s="4">
        <f>IF(L1300=0,H1300,0)</f>
        <v>0</v>
      </c>
      <c r="AC1300" s="4"/>
      <c r="AD1300" s="3"/>
      <c r="AE1300" s="2" t="str">
        <f ca="1">IF(AND(N1300&gt;1,(N1300+$AE$3+O1300)&lt;$B$3),$B$3-N1300+1111111,".")</f>
        <v>.</v>
      </c>
      <c r="AF1300" s="1" t="str">
        <f>IF(A1300&gt;1,"Y","N")</f>
        <v>Y</v>
      </c>
      <c r="AG1300" s="1" t="str">
        <f>IF(L1300&gt;1,"Y","N")</f>
        <v>Y</v>
      </c>
      <c r="AH1300" s="1" t="str">
        <f>IF(N1300&gt;1,"Y","N")</f>
        <v>Y</v>
      </c>
      <c r="AI1300" s="1" t="str">
        <f>IF(O1300&gt;1,"Y","N")</f>
        <v>Y</v>
      </c>
      <c r="AJ1300" s="1" t="str">
        <f>CONCATENATE(AF1300,AG1300,D1300,AH1300,AI1300)</f>
        <v>YYx277xYY</v>
      </c>
    </row>
    <row r="1301" spans="1:36" s="1" customFormat="1" x14ac:dyDescent="0.25">
      <c r="A1301" s="31">
        <v>42755</v>
      </c>
      <c r="B1301" s="24"/>
      <c r="C1301" s="23" t="s">
        <v>862</v>
      </c>
      <c r="D1301" s="22" t="s">
        <v>861</v>
      </c>
      <c r="E1301" s="21">
        <v>0.88</v>
      </c>
      <c r="G1301" s="20"/>
      <c r="H1301" s="19">
        <f>E1301/0.03865</f>
        <v>22.768434670116431</v>
      </c>
      <c r="I1301" s="18">
        <f>J1301/100*4</f>
        <v>3.16</v>
      </c>
      <c r="J1301" s="17">
        <v>79</v>
      </c>
      <c r="K1301" s="16">
        <f>IF(J1301&gt;1,J1301-H1301-I1301,0)</f>
        <v>53.071565329883569</v>
      </c>
      <c r="L1301" s="15">
        <v>42788</v>
      </c>
      <c r="M1301" s="14"/>
      <c r="N1301" s="29">
        <v>42810</v>
      </c>
      <c r="O1301" s="12">
        <v>42810</v>
      </c>
      <c r="P1301" s="11" t="s">
        <v>5201</v>
      </c>
      <c r="Q1301" s="10" t="s">
        <v>5204</v>
      </c>
      <c r="R1301" s="10" t="s">
        <v>5203</v>
      </c>
      <c r="S1301" s="10" t="s">
        <v>5202</v>
      </c>
      <c r="T1301" s="10"/>
      <c r="U1301" s="9">
        <v>6752735493</v>
      </c>
      <c r="V1301" s="8"/>
      <c r="W1301" s="7">
        <v>437</v>
      </c>
      <c r="X1301" s="4"/>
      <c r="Y1301" s="6">
        <v>79</v>
      </c>
      <c r="Z1301" s="5">
        <f>IF(Y1301&gt;0,Y1301-J1301,".")</f>
        <v>0</v>
      </c>
      <c r="AA1301" s="4">
        <f>IF(J1301=0,H1301,0)</f>
        <v>0</v>
      </c>
      <c r="AB1301" s="4">
        <f>IF(L1301=0,H1301,0)</f>
        <v>0</v>
      </c>
      <c r="AC1301" s="4"/>
      <c r="AD1301" s="3"/>
      <c r="AE1301" s="2" t="str">
        <f ca="1">IF(AND(N1301&gt;1,(N1301+$AE$3+O1301)&lt;$B$3),$B$3-N1301+1111111,".")</f>
        <v>.</v>
      </c>
      <c r="AF1301" s="1" t="str">
        <f>IF(A1301&gt;1,"Y","N")</f>
        <v>Y</v>
      </c>
      <c r="AG1301" s="1" t="str">
        <f>IF(L1301&gt;1,"Y","N")</f>
        <v>Y</v>
      </c>
      <c r="AH1301" s="1" t="str">
        <f>IF(N1301&gt;1,"Y","N")</f>
        <v>Y</v>
      </c>
      <c r="AI1301" s="1" t="str">
        <f>IF(O1301&gt;1,"Y","N")</f>
        <v>Y</v>
      </c>
      <c r="AJ1301" s="1" t="str">
        <f>CONCATENATE(AF1301,AG1301,D1301,AH1301,AI1301)</f>
        <v>YYx230xYY</v>
      </c>
    </row>
    <row r="1302" spans="1:36" s="1" customFormat="1" x14ac:dyDescent="0.25">
      <c r="A1302" s="31">
        <v>42751</v>
      </c>
      <c r="B1302" s="24"/>
      <c r="C1302" s="23" t="s">
        <v>5005</v>
      </c>
      <c r="D1302" s="22" t="s">
        <v>2226</v>
      </c>
      <c r="E1302" s="21">
        <v>1.38</v>
      </c>
      <c r="G1302" s="20"/>
      <c r="H1302" s="19">
        <f>E1302/0.03821</f>
        <v>36.116199947657677</v>
      </c>
      <c r="I1302" s="18">
        <f>J1302/100*4</f>
        <v>3.16</v>
      </c>
      <c r="J1302" s="17">
        <v>79</v>
      </c>
      <c r="K1302" s="16">
        <f>IF(J1302&gt;1,J1302-H1302-I1302,0)</f>
        <v>39.723800052342327</v>
      </c>
      <c r="L1302" s="15">
        <v>42768</v>
      </c>
      <c r="M1302" s="14"/>
      <c r="N1302" s="29">
        <v>42818</v>
      </c>
      <c r="O1302" s="12">
        <v>42822</v>
      </c>
      <c r="P1302" s="11" t="s">
        <v>5004</v>
      </c>
      <c r="Q1302" s="10"/>
      <c r="R1302" s="10"/>
      <c r="S1302" s="10"/>
      <c r="T1302" s="10"/>
      <c r="U1302" s="9">
        <v>6762053710</v>
      </c>
      <c r="V1302" s="8"/>
      <c r="W1302" s="7">
        <v>495</v>
      </c>
      <c r="X1302" s="4"/>
      <c r="Y1302" s="6">
        <v>79</v>
      </c>
      <c r="Z1302" s="5">
        <f>IF(Y1302&gt;0,Y1302-J1302,".")</f>
        <v>0</v>
      </c>
      <c r="AA1302" s="4">
        <f>IF(J1302=0,H1302,0)</f>
        <v>0</v>
      </c>
      <c r="AB1302" s="4">
        <f>IF(L1302=0,H1302,0)</f>
        <v>0</v>
      </c>
      <c r="AC1302" s="4"/>
      <c r="AD1302" s="3"/>
      <c r="AE1302" s="2" t="str">
        <f ca="1">IF(AND(N1302&gt;1,(N1302+$AE$3+O1302)&lt;$B$3),$B$3-N1302+1111111,".")</f>
        <v>.</v>
      </c>
      <c r="AF1302" s="1" t="str">
        <f>IF(A1302&gt;1,"Y","N")</f>
        <v>Y</v>
      </c>
      <c r="AG1302" s="1" t="str">
        <f>IF(L1302&gt;1,"Y","N")</f>
        <v>Y</v>
      </c>
      <c r="AH1302" s="1" t="str">
        <f>IF(N1302&gt;1,"Y","N")</f>
        <v>Y</v>
      </c>
      <c r="AI1302" s="1" t="str">
        <f>IF(O1302&gt;1,"Y","N")</f>
        <v>Y</v>
      </c>
      <c r="AJ1302" s="1" t="str">
        <f>CONCATENATE(AF1302,AG1302,D1302,AH1302,AI1302)</f>
        <v>YYx197xYY</v>
      </c>
    </row>
    <row r="1303" spans="1:36" s="1" customFormat="1" x14ac:dyDescent="0.25">
      <c r="A1303" s="31">
        <v>42786</v>
      </c>
      <c r="B1303" t="s">
        <v>3178</v>
      </c>
      <c r="C1303" s="23" t="s">
        <v>1042</v>
      </c>
      <c r="D1303" s="22" t="s">
        <v>19</v>
      </c>
      <c r="E1303" s="21">
        <v>1.75</v>
      </c>
      <c r="G1303" s="20"/>
      <c r="H1303" s="19">
        <f>E1303/0.03844</f>
        <v>45.525494276795001</v>
      </c>
      <c r="I1303" s="18">
        <f>J1303/100*4</f>
        <v>3.16</v>
      </c>
      <c r="J1303" s="17">
        <v>79</v>
      </c>
      <c r="K1303" s="16">
        <f>IF(J1303&gt;1,J1303-H1303-I1303,0)</f>
        <v>30.314505723204999</v>
      </c>
      <c r="L1303" s="15">
        <v>42822</v>
      </c>
      <c r="M1303" s="14"/>
      <c r="N1303" s="29">
        <v>42825</v>
      </c>
      <c r="O1303" s="12">
        <v>42828</v>
      </c>
      <c r="P1303" s="11" t="s">
        <v>4876</v>
      </c>
      <c r="Q1303" s="10"/>
      <c r="R1303" s="10"/>
      <c r="S1303" s="10"/>
      <c r="T1303" s="10"/>
      <c r="U1303" s="9">
        <v>6766534501</v>
      </c>
      <c r="V1303" s="8"/>
      <c r="W1303" s="7">
        <v>527</v>
      </c>
      <c r="X1303" s="4"/>
      <c r="Y1303" s="6">
        <v>79</v>
      </c>
      <c r="Z1303" s="5">
        <f>IF(Y1303&gt;0,Y1303-J1303,".")</f>
        <v>0</v>
      </c>
      <c r="AA1303" s="4">
        <f>IF(J1303=0,H1303,0)</f>
        <v>0</v>
      </c>
      <c r="AB1303" s="4">
        <f>IF(L1303=0,H1303,0)</f>
        <v>0</v>
      </c>
      <c r="AC1303" s="4"/>
      <c r="AD1303" s="3"/>
      <c r="AE1303" s="2" t="str">
        <f ca="1">IF(AND(N1303&gt;1,(N1303+$AE$3+O1303)&lt;$B$3),$B$3-N1303+1111111,".")</f>
        <v>.</v>
      </c>
      <c r="AF1303" s="1" t="str">
        <f>IF(A1303&gt;1,"Y","N")</f>
        <v>Y</v>
      </c>
      <c r="AG1303" s="1" t="str">
        <f>IF(L1303&gt;1,"Y","N")</f>
        <v>Y</v>
      </c>
      <c r="AH1303" s="1" t="str">
        <f>IF(N1303&gt;1,"Y","N")</f>
        <v>Y</v>
      </c>
      <c r="AI1303" s="1" t="str">
        <f>IF(O1303&gt;1,"Y","N")</f>
        <v>Y</v>
      </c>
      <c r="AJ1303" s="1" t="str">
        <f>CONCATENATE(AF1303,AG1303,D1303,AH1303,AI1303)</f>
        <v>YYx277xYY</v>
      </c>
    </row>
    <row r="1304" spans="1:36" s="1" customFormat="1" x14ac:dyDescent="0.25">
      <c r="A1304" s="31">
        <v>42786</v>
      </c>
      <c r="B1304" s="24"/>
      <c r="C1304" s="23" t="s">
        <v>1042</v>
      </c>
      <c r="D1304" s="22" t="s">
        <v>19</v>
      </c>
      <c r="E1304" s="21">
        <v>1.75</v>
      </c>
      <c r="G1304" s="20"/>
      <c r="H1304" s="19">
        <f>E1304/0.03844</f>
        <v>45.525494276795001</v>
      </c>
      <c r="I1304" s="18">
        <f>J1304/100*4</f>
        <v>3.16</v>
      </c>
      <c r="J1304" s="17">
        <v>79</v>
      </c>
      <c r="K1304" s="16">
        <f>IF(J1304&gt;1,J1304-H1304-I1304,0)</f>
        <v>30.314505723204999</v>
      </c>
      <c r="L1304" s="15">
        <v>42822</v>
      </c>
      <c r="M1304" s="14"/>
      <c r="N1304" s="29">
        <v>42838</v>
      </c>
      <c r="O1304" s="12">
        <v>42842</v>
      </c>
      <c r="P1304" s="11" t="s">
        <v>4588</v>
      </c>
      <c r="Q1304" s="10"/>
      <c r="R1304" s="10"/>
      <c r="S1304" s="10"/>
      <c r="T1304" s="10"/>
      <c r="U1304" s="9">
        <v>6779944286</v>
      </c>
      <c r="V1304" s="8"/>
      <c r="W1304" s="7">
        <v>586</v>
      </c>
      <c r="X1304" s="4"/>
      <c r="Y1304" s="6">
        <v>79</v>
      </c>
      <c r="Z1304" s="5">
        <f>IF(Y1304&gt;0,Y1304-J1304,".")</f>
        <v>0</v>
      </c>
      <c r="AA1304" s="4">
        <f>IF(J1304=0,H1304,0)</f>
        <v>0</v>
      </c>
      <c r="AB1304" s="4">
        <f>IF(L1304=0,H1304,0)</f>
        <v>0</v>
      </c>
      <c r="AC1304" s="4"/>
      <c r="AD1304" s="3"/>
      <c r="AE1304" s="2" t="str">
        <f ca="1">IF(AND(N1304&gt;1,(N1304+$AE$3+O1304)&lt;$B$3),$B$3-N1304+1111111,".")</f>
        <v>.</v>
      </c>
      <c r="AF1304" s="1" t="str">
        <f>IF(A1304&gt;1,"Y","N")</f>
        <v>Y</v>
      </c>
      <c r="AG1304" s="1" t="str">
        <f>IF(L1304&gt;1,"Y","N")</f>
        <v>Y</v>
      </c>
      <c r="AH1304" s="1" t="str">
        <f>IF(N1304&gt;1,"Y","N")</f>
        <v>Y</v>
      </c>
      <c r="AI1304" s="1" t="str">
        <f>IF(O1304&gt;1,"Y","N")</f>
        <v>Y</v>
      </c>
      <c r="AJ1304" s="1" t="str">
        <f>CONCATENATE(AF1304,AG1304,D1304,AH1304,AI1304)</f>
        <v>YYx277xYY</v>
      </c>
    </row>
    <row r="1305" spans="1:36" s="1" customFormat="1" x14ac:dyDescent="0.25">
      <c r="A1305" s="31">
        <v>42786</v>
      </c>
      <c r="B1305" s="24"/>
      <c r="C1305" s="23" t="s">
        <v>1042</v>
      </c>
      <c r="D1305" s="22" t="s">
        <v>19</v>
      </c>
      <c r="E1305" s="21">
        <v>1.76</v>
      </c>
      <c r="G1305" s="20"/>
      <c r="H1305" s="19">
        <f>E1305/0.03844</f>
        <v>45.785639958376692</v>
      </c>
      <c r="I1305" s="18">
        <f>J1305/100*4</f>
        <v>3.16</v>
      </c>
      <c r="J1305" s="17">
        <v>79</v>
      </c>
      <c r="K1305" s="16">
        <f>IF(J1305&gt;1,J1305-H1305-I1305,0)</f>
        <v>30.054360041623308</v>
      </c>
      <c r="L1305" s="15">
        <v>42821</v>
      </c>
      <c r="M1305" s="14"/>
      <c r="N1305" s="29">
        <v>42851</v>
      </c>
      <c r="O1305" s="12">
        <v>42851</v>
      </c>
      <c r="P1305" s="11" t="s">
        <v>4293</v>
      </c>
      <c r="Q1305" s="10"/>
      <c r="R1305" s="10"/>
      <c r="S1305" s="10"/>
      <c r="T1305" s="10"/>
      <c r="U1305" s="9"/>
      <c r="V1305" s="8"/>
      <c r="W1305" s="7">
        <v>650</v>
      </c>
      <c r="X1305" s="4"/>
      <c r="Y1305" s="6">
        <v>79</v>
      </c>
      <c r="Z1305" s="5">
        <f>IF(Y1305&gt;0,Y1305-J1305,".")</f>
        <v>0</v>
      </c>
      <c r="AA1305" s="4">
        <f>IF(J1305=0,H1305,0)</f>
        <v>0</v>
      </c>
      <c r="AB1305" s="4">
        <f>IF(L1305=0,H1305,0)</f>
        <v>0</v>
      </c>
      <c r="AC1305" s="4"/>
      <c r="AD1305" s="3"/>
      <c r="AE1305" s="2" t="str">
        <f ca="1">IF(AND(N1305&gt;1,(N1305+$AE$3+O1305)&lt;$B$3),$B$3-N1305+1111111,".")</f>
        <v>.</v>
      </c>
      <c r="AF1305" s="1" t="str">
        <f>IF(A1305&gt;1,"Y","N")</f>
        <v>Y</v>
      </c>
      <c r="AG1305" s="1" t="str">
        <f>IF(L1305&gt;1,"Y","N")</f>
        <v>Y</v>
      </c>
      <c r="AH1305" s="1" t="str">
        <f>IF(N1305&gt;1,"Y","N")</f>
        <v>Y</v>
      </c>
      <c r="AI1305" s="1" t="str">
        <f>IF(O1305&gt;1,"Y","N")</f>
        <v>Y</v>
      </c>
      <c r="AJ1305" s="1" t="str">
        <f>CONCATENATE(AF1305,AG1305,D1305,AH1305,AI1305)</f>
        <v>YYx277xYY</v>
      </c>
    </row>
    <row r="1306" spans="1:36" s="1" customFormat="1" x14ac:dyDescent="0.25">
      <c r="A1306" s="31">
        <v>42746</v>
      </c>
      <c r="B1306" s="24" t="s">
        <v>4254</v>
      </c>
      <c r="C1306" s="23" t="s">
        <v>252</v>
      </c>
      <c r="D1306" s="22" t="s">
        <v>251</v>
      </c>
      <c r="E1306" s="21">
        <v>1.236</v>
      </c>
      <c r="G1306" s="20"/>
      <c r="H1306" s="19">
        <f>E1306/0.03821</f>
        <v>32.347552996597749</v>
      </c>
      <c r="I1306" s="18">
        <f>J1306/100*4</f>
        <v>1.68</v>
      </c>
      <c r="J1306" s="17">
        <v>42</v>
      </c>
      <c r="K1306" s="16">
        <f>IF(J1306&gt;1,J1306-H1306-I1306,0)</f>
        <v>7.9724470034022517</v>
      </c>
      <c r="L1306" s="15">
        <v>42768</v>
      </c>
      <c r="M1306" s="14"/>
      <c r="N1306" s="29">
        <v>42854</v>
      </c>
      <c r="O1306" s="12">
        <v>42856</v>
      </c>
      <c r="P1306" s="11" t="s">
        <v>4253</v>
      </c>
      <c r="Q1306" s="10" t="s">
        <v>4252</v>
      </c>
      <c r="R1306" s="10" t="s">
        <v>4251</v>
      </c>
      <c r="S1306" s="10" t="s">
        <v>4250</v>
      </c>
      <c r="T1306" s="10"/>
      <c r="U1306" s="9" t="s">
        <v>4249</v>
      </c>
      <c r="V1306" s="8"/>
      <c r="W1306" s="7">
        <v>661</v>
      </c>
      <c r="X1306" s="4"/>
      <c r="Y1306" s="6">
        <v>79</v>
      </c>
      <c r="Z1306" s="5">
        <f>IF(Y1306&gt;0,Y1306-J1306,".")</f>
        <v>37</v>
      </c>
      <c r="AA1306" s="4">
        <f>IF(J1306=0,H1306,0)</f>
        <v>0</v>
      </c>
      <c r="AB1306" s="4">
        <f>IF(L1306=0,H1306,0)</f>
        <v>0</v>
      </c>
      <c r="AC1306" s="4"/>
      <c r="AD1306" s="3"/>
      <c r="AE1306" s="2" t="str">
        <f ca="1">IF(AND(N1306&gt;1,(N1306+$AE$3+O1306)&lt;$B$3),$B$3-N1306+1111111,".")</f>
        <v>.</v>
      </c>
      <c r="AF1306" s="1" t="str">
        <f>IF(A1306&gt;1,"Y","N")</f>
        <v>Y</v>
      </c>
      <c r="AG1306" s="1" t="str">
        <f>IF(L1306&gt;1,"Y","N")</f>
        <v>Y</v>
      </c>
      <c r="AH1306" s="1" t="str">
        <f>IF(N1306&gt;1,"Y","N")</f>
        <v>Y</v>
      </c>
      <c r="AI1306" s="1" t="str">
        <f>IF(O1306&gt;1,"Y","N")</f>
        <v>Y</v>
      </c>
      <c r="AJ1306" s="1" t="str">
        <f>CONCATENATE(AF1306,AG1306,D1306,AH1306,AI1306)</f>
        <v>YYx292xYY</v>
      </c>
    </row>
    <row r="1307" spans="1:36" s="1" customFormat="1" x14ac:dyDescent="0.25">
      <c r="A1307" s="28">
        <v>40930</v>
      </c>
      <c r="B1307" s="27" t="s">
        <v>4202</v>
      </c>
      <c r="C1307" s="23" t="s">
        <v>4201</v>
      </c>
      <c r="D1307" s="22" t="s">
        <v>658</v>
      </c>
      <c r="E1307" s="21">
        <v>1.45</v>
      </c>
      <c r="G1307" s="20"/>
      <c r="H1307" s="19">
        <f>E1307/0.0493164</f>
        <v>29.401983924211819</v>
      </c>
      <c r="I1307" s="18">
        <f>J1307/100*4</f>
        <v>2.4</v>
      </c>
      <c r="J1307" s="17">
        <v>60</v>
      </c>
      <c r="K1307" s="16">
        <f>IF(J1307&gt;1,J1307-H1307-I1307,0)</f>
        <v>28.198016075788182</v>
      </c>
      <c r="L1307" s="15">
        <v>40988</v>
      </c>
      <c r="M1307" s="14"/>
      <c r="N1307" s="29">
        <v>42856</v>
      </c>
      <c r="O1307" s="12">
        <v>42857</v>
      </c>
      <c r="P1307" s="11" t="s">
        <v>1945</v>
      </c>
      <c r="Q1307" s="10" t="s">
        <v>4200</v>
      </c>
      <c r="R1307" s="10" t="s">
        <v>4199</v>
      </c>
      <c r="S1307" s="10" t="s">
        <v>1857</v>
      </c>
      <c r="T1307" s="10"/>
      <c r="U1307" s="9">
        <v>6803824040</v>
      </c>
      <c r="V1307" s="8"/>
      <c r="W1307" s="7">
        <v>675</v>
      </c>
      <c r="X1307" s="4"/>
      <c r="Y1307" s="6">
        <v>79</v>
      </c>
      <c r="Z1307" s="5">
        <f>IF(Y1307&gt;0,Y1307-J1307,".")</f>
        <v>19</v>
      </c>
      <c r="AA1307" s="4">
        <f>IF(J1307=0,H1307,0)</f>
        <v>0</v>
      </c>
      <c r="AB1307" s="4">
        <f>IF(L1307=0,H1307,0)</f>
        <v>0</v>
      </c>
      <c r="AC1307" s="4"/>
      <c r="AD1307" s="3"/>
      <c r="AE1307" s="2" t="str">
        <f ca="1">IF(AND(N1307&gt;1,(N1307+$AE$3+O1307)&lt;$B$3),$B$3-N1307+1111111,".")</f>
        <v>.</v>
      </c>
      <c r="AF1307" s="1" t="str">
        <f>IF(A1307&gt;1,"Y","N")</f>
        <v>Y</v>
      </c>
      <c r="AG1307" s="1" t="str">
        <f>IF(L1307&gt;1,"Y","N")</f>
        <v>Y</v>
      </c>
      <c r="AH1307" s="1" t="str">
        <f>IF(N1307&gt;1,"Y","N")</f>
        <v>Y</v>
      </c>
      <c r="AI1307" s="1" t="str">
        <f>IF(O1307&gt;1,"Y","N")</f>
        <v>Y</v>
      </c>
      <c r="AJ1307" s="1" t="str">
        <f>CONCATENATE(AF1307,AG1307,D1307,AH1307,AI1307)</f>
        <v>YYx191xYY</v>
      </c>
    </row>
    <row r="1308" spans="1:36" s="1" customFormat="1" x14ac:dyDescent="0.25">
      <c r="A1308" s="31">
        <v>42755</v>
      </c>
      <c r="B1308" s="24" t="s">
        <v>3938</v>
      </c>
      <c r="C1308" s="23" t="s">
        <v>862</v>
      </c>
      <c r="D1308" s="22" t="s">
        <v>861</v>
      </c>
      <c r="E1308" s="21">
        <v>1.2</v>
      </c>
      <c r="G1308" s="20"/>
      <c r="H1308" s="19">
        <f>E1308/0.03865</f>
        <v>31.047865459249678</v>
      </c>
      <c r="I1308" s="18">
        <f>J1308/100*4</f>
        <v>3.16</v>
      </c>
      <c r="J1308" s="17">
        <v>79</v>
      </c>
      <c r="K1308" s="16">
        <f>IF(J1308&gt;1,J1308-H1308-I1308,0)</f>
        <v>44.792134540750325</v>
      </c>
      <c r="L1308" s="15">
        <v>42803</v>
      </c>
      <c r="M1308" s="14"/>
      <c r="N1308" s="29">
        <v>42869</v>
      </c>
      <c r="O1308" s="12">
        <v>42869</v>
      </c>
      <c r="P1308" s="11" t="s">
        <v>3932</v>
      </c>
      <c r="Q1308" s="10"/>
      <c r="R1308" s="10"/>
      <c r="S1308" s="10"/>
      <c r="T1308" s="10"/>
      <c r="U1308" s="9">
        <v>6816083927</v>
      </c>
      <c r="V1308" s="8"/>
      <c r="W1308" s="7">
        <v>725</v>
      </c>
      <c r="X1308" s="4"/>
      <c r="Y1308" s="6">
        <v>79</v>
      </c>
      <c r="Z1308" s="5">
        <f>IF(Y1308&gt;0,Y1308-J1308,".")</f>
        <v>0</v>
      </c>
      <c r="AA1308" s="4">
        <f>IF(J1308=0,H1308,0)</f>
        <v>0</v>
      </c>
      <c r="AB1308" s="4">
        <f>IF(L1308=0,H1308,0)</f>
        <v>0</v>
      </c>
      <c r="AC1308" s="4"/>
      <c r="AD1308" s="3"/>
      <c r="AE1308" s="2" t="str">
        <f ca="1">IF(AND(N1308&gt;1,(N1308+$AE$3+O1308)&lt;$B$3),$B$3-N1308+1111111,".")</f>
        <v>.</v>
      </c>
      <c r="AF1308" s="1" t="str">
        <f>IF(A1308&gt;1,"Y","N")</f>
        <v>Y</v>
      </c>
      <c r="AG1308" s="1" t="str">
        <f>IF(L1308&gt;1,"Y","N")</f>
        <v>Y</v>
      </c>
      <c r="AH1308" s="1" t="str">
        <f>IF(N1308&gt;1,"Y","N")</f>
        <v>Y</v>
      </c>
      <c r="AI1308" s="1" t="str">
        <f>IF(O1308&gt;1,"Y","N")</f>
        <v>Y</v>
      </c>
      <c r="AJ1308" s="1" t="str">
        <f>CONCATENATE(AF1308,AG1308,D1308,AH1308,AI1308)</f>
        <v>YYx230xYY</v>
      </c>
    </row>
    <row r="1309" spans="1:36" s="1" customFormat="1" x14ac:dyDescent="0.25">
      <c r="A1309" s="31">
        <v>42786</v>
      </c>
      <c r="B1309" s="24"/>
      <c r="C1309" s="23" t="s">
        <v>1042</v>
      </c>
      <c r="D1309" s="22" t="s">
        <v>19</v>
      </c>
      <c r="E1309" s="21">
        <v>1.76</v>
      </c>
      <c r="G1309" s="20"/>
      <c r="H1309" s="19">
        <f>E1309/0.03844</f>
        <v>45.785639958376692</v>
      </c>
      <c r="I1309" s="18">
        <f>J1309/100*4</f>
        <v>3.16</v>
      </c>
      <c r="J1309" s="17">
        <v>79</v>
      </c>
      <c r="K1309" s="16">
        <f>IF(J1309&gt;1,J1309-H1309-I1309,0)</f>
        <v>30.054360041623308</v>
      </c>
      <c r="L1309" s="15">
        <v>42821</v>
      </c>
      <c r="M1309" s="14"/>
      <c r="N1309" s="29">
        <v>42874</v>
      </c>
      <c r="O1309" s="12">
        <v>42876</v>
      </c>
      <c r="P1309" s="11" t="s">
        <v>3829</v>
      </c>
      <c r="Q1309" s="10"/>
      <c r="R1309" s="10"/>
      <c r="S1309" s="10"/>
      <c r="T1309" s="10"/>
      <c r="U1309" s="9"/>
      <c r="V1309" s="8"/>
      <c r="W1309" s="7">
        <v>749</v>
      </c>
      <c r="X1309" s="4"/>
      <c r="Y1309" s="6">
        <v>79</v>
      </c>
      <c r="Z1309" s="5">
        <f>IF(Y1309&gt;0,Y1309-J1309,".")</f>
        <v>0</v>
      </c>
      <c r="AA1309" s="4">
        <f>IF(J1309=0,H1309,0)</f>
        <v>0</v>
      </c>
      <c r="AB1309" s="4">
        <f>IF(L1309=0,H1309,0)</f>
        <v>0</v>
      </c>
      <c r="AC1309" s="4"/>
      <c r="AD1309" s="3"/>
      <c r="AE1309" s="2" t="str">
        <f ca="1">IF(AND(N1309&gt;1,(N1309+$AE$3+O1309)&lt;$B$3),$B$3-N1309+1111111,".")</f>
        <v>.</v>
      </c>
      <c r="AF1309" s="1" t="str">
        <f>IF(A1309&gt;1,"Y","N")</f>
        <v>Y</v>
      </c>
      <c r="AG1309" s="1" t="str">
        <f>IF(L1309&gt;1,"Y","N")</f>
        <v>Y</v>
      </c>
      <c r="AH1309" s="1" t="str">
        <f>IF(N1309&gt;1,"Y","N")</f>
        <v>Y</v>
      </c>
      <c r="AI1309" s="1" t="str">
        <f>IF(O1309&gt;1,"Y","N")</f>
        <v>Y</v>
      </c>
      <c r="AJ1309" s="1" t="str">
        <f>CONCATENATE(AF1309,AG1309,D1309,AH1309,AI1309)</f>
        <v>YYx277xYY</v>
      </c>
    </row>
    <row r="1310" spans="1:36" s="1" customFormat="1" x14ac:dyDescent="0.25">
      <c r="A1310" s="31">
        <v>42786</v>
      </c>
      <c r="B1310" s="24"/>
      <c r="C1310" s="23" t="s">
        <v>1042</v>
      </c>
      <c r="D1310" s="22" t="s">
        <v>19</v>
      </c>
      <c r="E1310" s="21">
        <v>1.76</v>
      </c>
      <c r="G1310" s="20"/>
      <c r="H1310" s="19">
        <f>E1310/0.03844</f>
        <v>45.785639958376692</v>
      </c>
      <c r="I1310" s="18">
        <f>J1310/100*4</f>
        <v>3.16</v>
      </c>
      <c r="J1310" s="17">
        <v>79</v>
      </c>
      <c r="K1310" s="16">
        <f>IF(J1310&gt;1,J1310-H1310-I1310,0)</f>
        <v>30.054360041623308</v>
      </c>
      <c r="L1310" s="15">
        <v>42821</v>
      </c>
      <c r="M1310" s="14"/>
      <c r="N1310" s="29">
        <v>42906</v>
      </c>
      <c r="O1310" s="12">
        <v>42906</v>
      </c>
      <c r="P1310" s="11" t="s">
        <v>3246</v>
      </c>
      <c r="Q1310" s="10"/>
      <c r="R1310" s="10"/>
      <c r="S1310" s="10"/>
      <c r="T1310" s="10"/>
      <c r="U1310" s="9">
        <v>6859238246</v>
      </c>
      <c r="V1310" s="8"/>
      <c r="W1310" s="7">
        <v>870</v>
      </c>
      <c r="X1310" s="4"/>
      <c r="Y1310" s="6">
        <v>79</v>
      </c>
      <c r="Z1310" s="5">
        <f>IF(Y1310&gt;0,Y1310-J1310,".")</f>
        <v>0</v>
      </c>
      <c r="AA1310" s="4">
        <f>IF(J1310=0,H1310,0)</f>
        <v>0</v>
      </c>
      <c r="AB1310" s="4">
        <f>IF(L1310=0,H1310,0)</f>
        <v>0</v>
      </c>
      <c r="AC1310" s="4"/>
      <c r="AD1310" s="3"/>
      <c r="AE1310" s="2" t="str">
        <f ca="1">IF(AND(N1310&gt;1,(N1310+$AE$3+O1310)&lt;$B$3),$B$3-N1310+1111111,".")</f>
        <v>.</v>
      </c>
      <c r="AF1310" s="1" t="str">
        <f>IF(A1310&gt;1,"Y","N")</f>
        <v>Y</v>
      </c>
      <c r="AG1310" s="1" t="str">
        <f>IF(L1310&gt;1,"Y","N")</f>
        <v>Y</v>
      </c>
      <c r="AH1310" s="1" t="str">
        <f>IF(N1310&gt;1,"Y","N")</f>
        <v>Y</v>
      </c>
      <c r="AI1310" s="1" t="str">
        <f>IF(O1310&gt;1,"Y","N")</f>
        <v>Y</v>
      </c>
      <c r="AJ1310" s="1" t="str">
        <f>CONCATENATE(AF1310,AG1310,D1310,AH1310,AI1310)</f>
        <v>YYx277xYY</v>
      </c>
    </row>
    <row r="1311" spans="1:36" s="1" customFormat="1" x14ac:dyDescent="0.25">
      <c r="A1311" s="31">
        <v>42649</v>
      </c>
      <c r="B1311" s="24"/>
      <c r="C1311" s="23" t="s">
        <v>3119</v>
      </c>
      <c r="D1311" s="22" t="s">
        <v>216</v>
      </c>
      <c r="E1311" s="21">
        <v>1.58</v>
      </c>
      <c r="G1311" s="20"/>
      <c r="H1311" s="19">
        <f>E1311/0.0404</f>
        <v>39.10891089108911</v>
      </c>
      <c r="I1311" s="18">
        <f>J1311/100*4</f>
        <v>3.16</v>
      </c>
      <c r="J1311" s="17">
        <v>79</v>
      </c>
      <c r="K1311" s="16">
        <f>IF(J1311&gt;1,J1311-H1311-I1311,0)</f>
        <v>36.731089108910894</v>
      </c>
      <c r="L1311" s="15">
        <v>42691</v>
      </c>
      <c r="M1311" s="14"/>
      <c r="N1311" s="29">
        <v>42914</v>
      </c>
      <c r="O1311" s="12">
        <v>42914</v>
      </c>
      <c r="P1311" s="11" t="s">
        <v>3118</v>
      </c>
      <c r="Q1311" s="10"/>
      <c r="R1311" s="10"/>
      <c r="S1311" s="10"/>
      <c r="T1311" s="10"/>
      <c r="U1311" s="9">
        <v>6866205178</v>
      </c>
      <c r="V1311" s="8"/>
      <c r="W1311" s="7">
        <v>895</v>
      </c>
      <c r="X1311" s="4"/>
      <c r="Y1311" s="6">
        <v>79</v>
      </c>
      <c r="Z1311" s="5">
        <f>IF(Y1311&gt;0,Y1311-J1311,".")</f>
        <v>0</v>
      </c>
      <c r="AA1311" s="4">
        <f>IF(J1311=0,H1311,0)</f>
        <v>0</v>
      </c>
      <c r="AB1311" s="4">
        <f>IF(L1311=0,H1311,0)</f>
        <v>0</v>
      </c>
      <c r="AC1311" s="4"/>
      <c r="AD1311" s="3"/>
      <c r="AE1311" s="2" t="str">
        <f ca="1">IF(AND(N1311&gt;1,(N1311+$AE$3+O1311)&lt;$B$3),$B$3-N1311+1111111,".")</f>
        <v>.</v>
      </c>
      <c r="AF1311" s="1" t="str">
        <f>IF(A1311&gt;1,"Y","N")</f>
        <v>Y</v>
      </c>
      <c r="AG1311" s="1" t="str">
        <f>IF(L1311&gt;1,"Y","N")</f>
        <v>Y</v>
      </c>
      <c r="AH1311" s="1" t="str">
        <f>IF(N1311&gt;1,"Y","N")</f>
        <v>Y</v>
      </c>
      <c r="AI1311" s="1" t="str">
        <f>IF(O1311&gt;1,"Y","N")</f>
        <v>Y</v>
      </c>
      <c r="AJ1311" s="1" t="str">
        <f>CONCATENATE(AF1311,AG1311,D1311,AH1311,AI1311)</f>
        <v>YYx64xYY</v>
      </c>
    </row>
    <row r="1312" spans="1:36" s="1" customFormat="1" x14ac:dyDescent="0.25">
      <c r="A1312" s="31">
        <v>42877</v>
      </c>
      <c r="B1312" s="24"/>
      <c r="C1312" s="23" t="s">
        <v>1042</v>
      </c>
      <c r="D1312" s="22" t="s">
        <v>19</v>
      </c>
      <c r="E1312" s="21">
        <v>1.75</v>
      </c>
      <c r="G1312" s="20"/>
      <c r="H1312" s="19">
        <f>E1312/0.04001</f>
        <v>43.739065233691584</v>
      </c>
      <c r="I1312" s="18">
        <f>J1312/100*4</f>
        <v>3.16</v>
      </c>
      <c r="J1312" s="17">
        <v>79</v>
      </c>
      <c r="K1312" s="16">
        <f>IF(J1312&gt;1,J1312-H1312-I1312,0)</f>
        <v>32.100934766308413</v>
      </c>
      <c r="L1312" s="15">
        <v>42902</v>
      </c>
      <c r="M1312" s="14"/>
      <c r="N1312" s="29">
        <v>42926</v>
      </c>
      <c r="O1312" s="12">
        <v>42928</v>
      </c>
      <c r="P1312" s="11" t="s">
        <v>2934</v>
      </c>
      <c r="Q1312" s="10"/>
      <c r="R1312" s="10"/>
      <c r="S1312" s="10"/>
      <c r="T1312" s="10"/>
      <c r="U1312" s="9">
        <v>6884310903</v>
      </c>
      <c r="V1312" s="8"/>
      <c r="W1312" s="7">
        <v>944</v>
      </c>
      <c r="X1312" s="4"/>
      <c r="Y1312" s="6">
        <v>79</v>
      </c>
      <c r="Z1312" s="5">
        <f>IF(Y1312&gt;0,Y1312-J1312,".")</f>
        <v>0</v>
      </c>
      <c r="AA1312" s="4">
        <f>IF(J1312=0,H1312,0)</f>
        <v>0</v>
      </c>
      <c r="AB1312" s="4">
        <f>IF(L1312=0,H1312,0)</f>
        <v>0</v>
      </c>
      <c r="AC1312" s="4"/>
      <c r="AD1312" s="3"/>
      <c r="AE1312" s="2" t="str">
        <f ca="1">IF(AND(N1312&gt;1,(N1312+$AE$3+O1312)&lt;$B$3),$B$3-N1312+1111111,".")</f>
        <v>.</v>
      </c>
      <c r="AF1312" s="1" t="str">
        <f>IF(A1312&gt;1,"Y","N")</f>
        <v>Y</v>
      </c>
      <c r="AG1312" s="1" t="str">
        <f>IF(L1312&gt;1,"Y","N")</f>
        <v>Y</v>
      </c>
      <c r="AH1312" s="1" t="str">
        <f>IF(N1312&gt;1,"Y","N")</f>
        <v>Y</v>
      </c>
      <c r="AI1312" s="1" t="str">
        <f>IF(O1312&gt;1,"Y","N")</f>
        <v>Y</v>
      </c>
      <c r="AJ1312" s="1" t="str">
        <f>CONCATENATE(AF1312,AG1312,D1312,AH1312,AI1312)</f>
        <v>YYx277xYY</v>
      </c>
    </row>
    <row r="1313" spans="1:36" s="1" customFormat="1" x14ac:dyDescent="0.25">
      <c r="A1313" s="28">
        <v>41993</v>
      </c>
      <c r="B1313" s="24"/>
      <c r="C1313" s="23" t="s">
        <v>2794</v>
      </c>
      <c r="D1313" s="22" t="s">
        <v>2793</v>
      </c>
      <c r="E1313" s="21">
        <v>0.78900000000000003</v>
      </c>
      <c r="G1313" s="20"/>
      <c r="H1313" s="19">
        <f>E1313/0.042871</f>
        <v>18.404049357374451</v>
      </c>
      <c r="I1313" s="18">
        <f>J1313/100*4</f>
        <v>1.52</v>
      </c>
      <c r="J1313" s="17">
        <v>38</v>
      </c>
      <c r="K1313" s="16">
        <f>IF(J1313&gt;1,J1313-H1313-I1313,0)</f>
        <v>18.07595064262555</v>
      </c>
      <c r="L1313" s="15">
        <v>42011</v>
      </c>
      <c r="M1313" s="14"/>
      <c r="N1313" s="29">
        <v>42934</v>
      </c>
      <c r="O1313" s="12">
        <v>42934</v>
      </c>
      <c r="P1313" s="11" t="s">
        <v>2792</v>
      </c>
      <c r="Q1313" s="10" t="s">
        <v>2797</v>
      </c>
      <c r="R1313" s="10" t="s">
        <v>2796</v>
      </c>
      <c r="S1313" s="10" t="s">
        <v>2795</v>
      </c>
      <c r="T1313" s="10"/>
      <c r="U1313" s="9">
        <v>6888564684</v>
      </c>
      <c r="V1313" s="8"/>
      <c r="W1313" s="7">
        <v>968</v>
      </c>
      <c r="X1313" s="4"/>
      <c r="Y1313" s="6">
        <v>79</v>
      </c>
      <c r="Z1313" s="5">
        <f>IF(Y1313&gt;0,Y1313-J1313,".")</f>
        <v>41</v>
      </c>
      <c r="AA1313" s="4">
        <f>IF(J1313=0,H1313,0)</f>
        <v>0</v>
      </c>
      <c r="AB1313" s="4">
        <f>IF(L1313=0,H1313,0)</f>
        <v>0</v>
      </c>
      <c r="AC1313" s="4"/>
      <c r="AD1313" s="3"/>
      <c r="AE1313" s="2" t="str">
        <f ca="1">IF(AND(N1313&gt;1,(N1313+$AE$3+O1313)&lt;$B$3),$B$3-N1313+1111111,".")</f>
        <v>.</v>
      </c>
      <c r="AF1313" s="1" t="str">
        <f>IF(A1313&gt;1,"Y","N")</f>
        <v>Y</v>
      </c>
      <c r="AG1313" s="1" t="str">
        <f>IF(L1313&gt;1,"Y","N")</f>
        <v>Y</v>
      </c>
      <c r="AH1313" s="1" t="str">
        <f>IF(N1313&gt;1,"Y","N")</f>
        <v>Y</v>
      </c>
      <c r="AI1313" s="1" t="str">
        <f>IF(O1313&gt;1,"Y","N")</f>
        <v>Y</v>
      </c>
      <c r="AJ1313" s="1" t="str">
        <f>CONCATENATE(AF1313,AG1313,D1313,AH1313,AI1313)</f>
        <v>YYx241xYY</v>
      </c>
    </row>
    <row r="1314" spans="1:36" s="1" customFormat="1" x14ac:dyDescent="0.25">
      <c r="A1314" s="31">
        <v>42755</v>
      </c>
      <c r="B1314" s="24"/>
      <c r="C1314" s="23" t="s">
        <v>862</v>
      </c>
      <c r="D1314" s="22" t="s">
        <v>861</v>
      </c>
      <c r="E1314" s="21">
        <v>1.2</v>
      </c>
      <c r="G1314" s="20"/>
      <c r="H1314" s="19">
        <f>E1314/0.03865</f>
        <v>31.047865459249678</v>
      </c>
      <c r="I1314" s="18">
        <f>J1314/100*4</f>
        <v>3.16</v>
      </c>
      <c r="J1314" s="17">
        <v>79</v>
      </c>
      <c r="K1314" s="16">
        <f>IF(J1314&gt;1,J1314-H1314-I1314,0)</f>
        <v>44.792134540750325</v>
      </c>
      <c r="L1314" s="15">
        <v>42803</v>
      </c>
      <c r="M1314" s="14"/>
      <c r="N1314" s="29">
        <v>42938</v>
      </c>
      <c r="O1314" s="12">
        <v>42940</v>
      </c>
      <c r="P1314" s="11" t="s">
        <v>2735</v>
      </c>
      <c r="Q1314" s="10"/>
      <c r="R1314" s="10"/>
      <c r="S1314" s="10"/>
      <c r="T1314" s="10"/>
      <c r="U1314" s="9"/>
      <c r="V1314" s="8"/>
      <c r="W1314" s="7">
        <v>983</v>
      </c>
      <c r="X1314" s="4"/>
      <c r="Y1314" s="6">
        <v>79</v>
      </c>
      <c r="Z1314" s="5">
        <f>IF(Y1314&gt;0,Y1314-J1314,".")</f>
        <v>0</v>
      </c>
      <c r="AA1314" s="4">
        <f>IF(J1314=0,H1314,0)</f>
        <v>0</v>
      </c>
      <c r="AB1314" s="4">
        <f>IF(L1314=0,H1314,0)</f>
        <v>0</v>
      </c>
      <c r="AC1314" s="4"/>
      <c r="AD1314" s="3"/>
      <c r="AE1314" s="2" t="str">
        <f ca="1">IF(AND(N1314&gt;1,(N1314+$AE$3+O1314)&lt;$B$3),$B$3-N1314+1111111,".")</f>
        <v>.</v>
      </c>
      <c r="AF1314" s="1" t="str">
        <f>IF(A1314&gt;1,"Y","N")</f>
        <v>Y</v>
      </c>
      <c r="AG1314" s="1" t="str">
        <f>IF(L1314&gt;1,"Y","N")</f>
        <v>Y</v>
      </c>
      <c r="AH1314" s="1" t="str">
        <f>IF(N1314&gt;1,"Y","N")</f>
        <v>Y</v>
      </c>
      <c r="AI1314" s="1" t="str">
        <f>IF(O1314&gt;1,"Y","N")</f>
        <v>Y</v>
      </c>
      <c r="AJ1314" s="1" t="str">
        <f>CONCATENATE(AF1314,AG1314,D1314,AH1314,AI1314)</f>
        <v>YYx230xYY</v>
      </c>
    </row>
    <row r="1315" spans="1:36" s="1" customFormat="1" x14ac:dyDescent="0.25">
      <c r="A1315" s="31">
        <v>42877</v>
      </c>
      <c r="B1315" s="24"/>
      <c r="C1315" s="23" t="s">
        <v>551</v>
      </c>
      <c r="D1315" s="22" t="s">
        <v>19</v>
      </c>
      <c r="E1315" s="21">
        <v>1.66</v>
      </c>
      <c r="G1315" s="20"/>
      <c r="H1315" s="19">
        <f>E1315/0.04001</f>
        <v>41.489627593101723</v>
      </c>
      <c r="I1315" s="18">
        <f>J1315/100*4</f>
        <v>3.16</v>
      </c>
      <c r="J1315" s="17">
        <v>79</v>
      </c>
      <c r="K1315" s="16">
        <f>IF(J1315&gt;1,J1315-H1315-I1315,0)</f>
        <v>34.350372406898273</v>
      </c>
      <c r="L1315" s="15">
        <v>42917</v>
      </c>
      <c r="M1315" s="14"/>
      <c r="N1315" s="29">
        <v>42956</v>
      </c>
      <c r="O1315" s="12">
        <v>42958</v>
      </c>
      <c r="P1315" s="11" t="s">
        <v>2557</v>
      </c>
      <c r="Q1315" s="10"/>
      <c r="R1315" s="10"/>
      <c r="S1315" s="10"/>
      <c r="T1315" s="10"/>
      <c r="U1315" s="9"/>
      <c r="V1315" s="8"/>
      <c r="W1315" s="7">
        <v>1019</v>
      </c>
      <c r="X1315" s="4"/>
      <c r="Y1315" s="6">
        <v>79</v>
      </c>
      <c r="Z1315" s="5">
        <f>IF(Y1315&gt;0,Y1315-J1315,".")</f>
        <v>0</v>
      </c>
      <c r="AA1315" s="4">
        <f>IF(J1315=0,H1315,0)</f>
        <v>0</v>
      </c>
      <c r="AB1315" s="4">
        <f>IF(L1315=0,H1315,0)</f>
        <v>0</v>
      </c>
      <c r="AC1315" s="4"/>
      <c r="AD1315" s="3"/>
      <c r="AE1315" s="2" t="str">
        <f ca="1">IF(AND(N1315&gt;1,(N1315+$AE$3+O1315)&lt;$B$3),$B$3-N1315+1111111,".")</f>
        <v>.</v>
      </c>
      <c r="AF1315" s="1" t="str">
        <f>IF(A1315&gt;1,"Y","N")</f>
        <v>Y</v>
      </c>
      <c r="AG1315" s="1" t="str">
        <f>IF(L1315&gt;1,"Y","N")</f>
        <v>Y</v>
      </c>
      <c r="AH1315" s="1" t="str">
        <f>IF(N1315&gt;1,"Y","N")</f>
        <v>Y</v>
      </c>
      <c r="AI1315" s="1" t="str">
        <f>IF(O1315&gt;1,"Y","N")</f>
        <v>Y</v>
      </c>
      <c r="AJ1315" s="1" t="str">
        <f>CONCATENATE(AF1315,AG1315,D1315,AH1315,AI1315)</f>
        <v>YYx277xYY</v>
      </c>
    </row>
    <row r="1316" spans="1:36" s="1" customFormat="1" x14ac:dyDescent="0.25">
      <c r="A1316" s="31">
        <v>42877</v>
      </c>
      <c r="B1316" s="24"/>
      <c r="C1316" s="23" t="s">
        <v>20</v>
      </c>
      <c r="D1316" s="22" t="s">
        <v>19</v>
      </c>
      <c r="E1316" s="21">
        <v>1.76</v>
      </c>
      <c r="G1316" s="20"/>
      <c r="H1316" s="19">
        <f>E1316/0.04001</f>
        <v>43.989002749312675</v>
      </c>
      <c r="I1316" s="18">
        <f>J1316/100*4</f>
        <v>3.16</v>
      </c>
      <c r="J1316" s="17">
        <v>79</v>
      </c>
      <c r="K1316" s="16">
        <f>IF(J1316&gt;1,J1316-H1316-I1316,0)</f>
        <v>31.850997250687325</v>
      </c>
      <c r="L1316" s="15">
        <v>42917</v>
      </c>
      <c r="M1316" s="14"/>
      <c r="N1316" s="29">
        <v>42956</v>
      </c>
      <c r="O1316" s="12">
        <v>42958</v>
      </c>
      <c r="P1316" s="11" t="s">
        <v>2557</v>
      </c>
      <c r="Q1316" s="10"/>
      <c r="R1316" s="10"/>
      <c r="S1316" s="10"/>
      <c r="T1316" s="10"/>
      <c r="U1316" s="9"/>
      <c r="V1316" s="8"/>
      <c r="W1316" s="7">
        <v>1019</v>
      </c>
      <c r="X1316" s="4"/>
      <c r="Y1316" s="6">
        <v>79</v>
      </c>
      <c r="Z1316" s="5">
        <f>IF(Y1316&gt;0,Y1316-J1316,".")</f>
        <v>0</v>
      </c>
      <c r="AA1316" s="4">
        <f>IF(J1316=0,H1316,0)</f>
        <v>0</v>
      </c>
      <c r="AB1316" s="4">
        <f>IF(L1316=0,H1316,0)</f>
        <v>0</v>
      </c>
      <c r="AC1316" s="4"/>
      <c r="AD1316" s="3"/>
      <c r="AE1316" s="2" t="str">
        <f ca="1">IF(AND(N1316&gt;1,(N1316+$AE$3+O1316)&lt;$B$3),$B$3-N1316+1111111,".")</f>
        <v>.</v>
      </c>
      <c r="AF1316" s="1" t="str">
        <f>IF(A1316&gt;1,"Y","N")</f>
        <v>Y</v>
      </c>
      <c r="AG1316" s="1" t="str">
        <f>IF(L1316&gt;1,"Y","N")</f>
        <v>Y</v>
      </c>
      <c r="AH1316" s="1" t="str">
        <f>IF(N1316&gt;1,"Y","N")</f>
        <v>Y</v>
      </c>
      <c r="AI1316" s="1" t="str">
        <f>IF(O1316&gt;1,"Y","N")</f>
        <v>Y</v>
      </c>
      <c r="AJ1316" s="1" t="str">
        <f>CONCATENATE(AF1316,AG1316,D1316,AH1316,AI1316)</f>
        <v>YYx277xYY</v>
      </c>
    </row>
    <row r="1317" spans="1:36" s="1" customFormat="1" x14ac:dyDescent="0.25">
      <c r="A1317" s="31">
        <v>42877</v>
      </c>
      <c r="B1317" s="24"/>
      <c r="C1317" s="23" t="s">
        <v>675</v>
      </c>
      <c r="D1317" s="22" t="s">
        <v>19</v>
      </c>
      <c r="E1317" s="21">
        <v>1.76</v>
      </c>
      <c r="G1317" s="20"/>
      <c r="H1317" s="19">
        <f>E1317/0.04001</f>
        <v>43.989002749312675</v>
      </c>
      <c r="I1317" s="18">
        <f>J1317/100*4</f>
        <v>3.16</v>
      </c>
      <c r="J1317" s="17">
        <v>79</v>
      </c>
      <c r="K1317" s="16">
        <f>IF(J1317&gt;1,J1317-H1317-I1317,0)</f>
        <v>31.850997250687325</v>
      </c>
      <c r="L1317" s="15">
        <v>42917</v>
      </c>
      <c r="M1317" s="14"/>
      <c r="N1317" s="29">
        <v>42956</v>
      </c>
      <c r="O1317" s="12">
        <v>42958</v>
      </c>
      <c r="P1317" s="11" t="s">
        <v>2557</v>
      </c>
      <c r="Q1317" s="10" t="s">
        <v>2556</v>
      </c>
      <c r="R1317" s="10" t="s">
        <v>2555</v>
      </c>
      <c r="S1317" s="10" t="s">
        <v>2554</v>
      </c>
      <c r="T1317" s="10"/>
      <c r="U1317" s="9" t="s">
        <v>2553</v>
      </c>
      <c r="V1317" s="8"/>
      <c r="W1317" s="7">
        <v>1019</v>
      </c>
      <c r="X1317" s="4"/>
      <c r="Y1317" s="6">
        <v>79</v>
      </c>
      <c r="Z1317" s="5">
        <f>IF(Y1317&gt;0,Y1317-J1317,".")</f>
        <v>0</v>
      </c>
      <c r="AA1317" s="4">
        <f>IF(J1317=0,H1317,0)</f>
        <v>0</v>
      </c>
      <c r="AB1317" s="4">
        <f>IF(L1317=0,H1317,0)</f>
        <v>0</v>
      </c>
      <c r="AC1317" s="4"/>
      <c r="AD1317" s="3"/>
      <c r="AE1317" s="2" t="str">
        <f ca="1">IF(AND(N1317&gt;1,(N1317+$AE$3+O1317)&lt;$B$3),$B$3-N1317+1111111,".")</f>
        <v>.</v>
      </c>
      <c r="AF1317" s="1" t="str">
        <f>IF(A1317&gt;1,"Y","N")</f>
        <v>Y</v>
      </c>
      <c r="AG1317" s="1" t="str">
        <f>IF(L1317&gt;1,"Y","N")</f>
        <v>Y</v>
      </c>
      <c r="AH1317" s="1" t="str">
        <f>IF(N1317&gt;1,"Y","N")</f>
        <v>Y</v>
      </c>
      <c r="AI1317" s="1" t="str">
        <f>IF(O1317&gt;1,"Y","N")</f>
        <v>Y</v>
      </c>
      <c r="AJ1317" s="1" t="str">
        <f>CONCATENATE(AF1317,AG1317,D1317,AH1317,AI1317)</f>
        <v>YYx277xYY</v>
      </c>
    </row>
    <row r="1318" spans="1:36" s="1" customFormat="1" x14ac:dyDescent="0.25">
      <c r="A1318" s="31">
        <v>42943</v>
      </c>
      <c r="B1318" s="24"/>
      <c r="C1318" s="23" t="s">
        <v>862</v>
      </c>
      <c r="D1318" s="22" t="s">
        <v>861</v>
      </c>
      <c r="E1318" s="21">
        <v>0.84</v>
      </c>
      <c r="G1318" s="20"/>
      <c r="H1318" s="19">
        <f>E1318/0.04272</f>
        <v>19.662921348314605</v>
      </c>
      <c r="I1318" s="18">
        <f>J1318/100*4</f>
        <v>3.16</v>
      </c>
      <c r="J1318" s="17">
        <v>79</v>
      </c>
      <c r="K1318" s="16">
        <f>IF(J1318&gt;1,J1318-H1318-I1318,0)</f>
        <v>56.177078651685392</v>
      </c>
      <c r="L1318" s="15">
        <v>42979</v>
      </c>
      <c r="M1318" s="14"/>
      <c r="N1318" s="29">
        <v>42987</v>
      </c>
      <c r="O1318" s="12">
        <v>42988</v>
      </c>
      <c r="P1318" s="11" t="s">
        <v>2109</v>
      </c>
      <c r="Q1318" s="10"/>
      <c r="R1318" s="10"/>
      <c r="S1318" s="10"/>
      <c r="T1318" s="10"/>
      <c r="U1318" s="9"/>
      <c r="V1318" s="8"/>
      <c r="W1318" s="7">
        <v>1117</v>
      </c>
      <c r="X1318" s="4"/>
      <c r="Y1318" s="6">
        <v>79</v>
      </c>
      <c r="Z1318" s="5">
        <f>IF(Y1318&gt;0,Y1318-J1318,".")</f>
        <v>0</v>
      </c>
      <c r="AA1318" s="4">
        <f>IF(J1318=0,H1318,0)</f>
        <v>0</v>
      </c>
      <c r="AB1318" s="4">
        <f>IF(L1318=0,H1318,0)</f>
        <v>0</v>
      </c>
      <c r="AC1318" s="4"/>
      <c r="AD1318" s="3"/>
      <c r="AE1318" s="2" t="str">
        <f ca="1">IF(AND(N1318&gt;1,(N1318+$AE$3+O1318)&lt;$B$3),$B$3-N1318+1111111,".")</f>
        <v>.</v>
      </c>
      <c r="AF1318" s="1" t="str">
        <f>IF(A1318&gt;1,"Y","N")</f>
        <v>Y</v>
      </c>
      <c r="AG1318" s="1" t="str">
        <f>IF(L1318&gt;1,"Y","N")</f>
        <v>Y</v>
      </c>
      <c r="AH1318" s="1" t="str">
        <f>IF(N1318&gt;1,"Y","N")</f>
        <v>Y</v>
      </c>
      <c r="AI1318" s="1" t="str">
        <f>IF(O1318&gt;1,"Y","N")</f>
        <v>Y</v>
      </c>
      <c r="AJ1318" s="1" t="str">
        <f>CONCATENATE(AF1318,AG1318,D1318,AH1318,AI1318)</f>
        <v>YYx230xYY</v>
      </c>
    </row>
    <row r="1319" spans="1:36" s="1" customFormat="1" x14ac:dyDescent="0.25">
      <c r="A1319" s="31">
        <v>42943</v>
      </c>
      <c r="B1319" s="24"/>
      <c r="C1319" s="23" t="s">
        <v>862</v>
      </c>
      <c r="D1319" s="22" t="s">
        <v>861</v>
      </c>
      <c r="E1319" s="21">
        <v>0.84</v>
      </c>
      <c r="G1319" s="20"/>
      <c r="H1319" s="19">
        <f>E1319/0.04272</f>
        <v>19.662921348314605</v>
      </c>
      <c r="I1319" s="18">
        <f>J1319/100*4</f>
        <v>3.16</v>
      </c>
      <c r="J1319" s="17">
        <v>79</v>
      </c>
      <c r="K1319" s="16">
        <f>IF(J1319&gt;1,J1319-H1319-I1319,0)</f>
        <v>56.177078651685392</v>
      </c>
      <c r="L1319" s="15">
        <v>42979</v>
      </c>
      <c r="M1319" s="14"/>
      <c r="N1319" s="29">
        <v>42987</v>
      </c>
      <c r="O1319" s="12">
        <v>42988</v>
      </c>
      <c r="P1319" s="11" t="s">
        <v>2109</v>
      </c>
      <c r="Q1319" s="10"/>
      <c r="R1319" s="10"/>
      <c r="S1319" s="10"/>
      <c r="T1319" s="10"/>
      <c r="U1319" s="9"/>
      <c r="V1319" s="8"/>
      <c r="W1319" s="7">
        <v>1117</v>
      </c>
      <c r="X1319" s="4"/>
      <c r="Y1319" s="6">
        <v>79</v>
      </c>
      <c r="Z1319" s="5">
        <f>IF(Y1319&gt;0,Y1319-J1319,".")</f>
        <v>0</v>
      </c>
      <c r="AA1319" s="4">
        <f>IF(J1319=0,H1319,0)</f>
        <v>0</v>
      </c>
      <c r="AB1319" s="4">
        <f>IF(L1319=0,H1319,0)</f>
        <v>0</v>
      </c>
      <c r="AC1319" s="4"/>
      <c r="AD1319" s="3"/>
      <c r="AE1319" s="2" t="str">
        <f ca="1">IF(AND(N1319&gt;1,(N1319+$AE$3+O1319)&lt;$B$3),$B$3-N1319+1111111,".")</f>
        <v>.</v>
      </c>
      <c r="AF1319" s="1" t="str">
        <f>IF(A1319&gt;1,"Y","N")</f>
        <v>Y</v>
      </c>
      <c r="AG1319" s="1" t="str">
        <f>IF(L1319&gt;1,"Y","N")</f>
        <v>Y</v>
      </c>
      <c r="AH1319" s="1" t="str">
        <f>IF(N1319&gt;1,"Y","N")</f>
        <v>Y</v>
      </c>
      <c r="AI1319" s="1" t="str">
        <f>IF(O1319&gt;1,"Y","N")</f>
        <v>Y</v>
      </c>
      <c r="AJ1319" s="1" t="str">
        <f>CONCATENATE(AF1319,AG1319,D1319,AH1319,AI1319)</f>
        <v>YYx230xYY</v>
      </c>
    </row>
    <row r="1320" spans="1:36" s="1" customFormat="1" x14ac:dyDescent="0.25">
      <c r="A1320" s="31">
        <v>42877</v>
      </c>
      <c r="B1320" s="24"/>
      <c r="C1320" s="23" t="s">
        <v>1042</v>
      </c>
      <c r="D1320" s="22" t="s">
        <v>19</v>
      </c>
      <c r="E1320" s="21">
        <v>1.75</v>
      </c>
      <c r="G1320" s="20"/>
      <c r="H1320" s="19">
        <f>E1320/0.04001</f>
        <v>43.739065233691584</v>
      </c>
      <c r="I1320" s="18">
        <f>J1320/100*4</f>
        <v>3.16</v>
      </c>
      <c r="J1320" s="17">
        <v>79</v>
      </c>
      <c r="K1320" s="16">
        <f>IF(J1320&gt;1,J1320-H1320-I1320,0)</f>
        <v>32.100934766308413</v>
      </c>
      <c r="L1320" s="15">
        <v>42902</v>
      </c>
      <c r="M1320" s="14"/>
      <c r="N1320" s="29">
        <v>42990</v>
      </c>
      <c r="O1320" s="12">
        <v>42992</v>
      </c>
      <c r="P1320" s="11" t="s">
        <v>2034</v>
      </c>
      <c r="Q1320" s="10"/>
      <c r="R1320" s="10"/>
      <c r="S1320" s="10"/>
      <c r="T1320" s="10"/>
      <c r="U1320" s="9">
        <v>6909499943</v>
      </c>
      <c r="V1320" s="8"/>
      <c r="W1320" s="7">
        <v>1132</v>
      </c>
      <c r="X1320" s="4"/>
      <c r="Y1320" s="6">
        <v>79</v>
      </c>
      <c r="Z1320" s="5">
        <f>IF(Y1320&gt;0,Y1320-J1320,".")</f>
        <v>0</v>
      </c>
      <c r="AA1320" s="4">
        <f>IF(J1320=0,H1320,0)</f>
        <v>0</v>
      </c>
      <c r="AB1320" s="4">
        <f>IF(L1320=0,H1320,0)</f>
        <v>0</v>
      </c>
      <c r="AC1320" s="4"/>
      <c r="AD1320" s="3"/>
      <c r="AE1320" s="2" t="str">
        <f ca="1">IF(AND(N1320&gt;1,(N1320+$AE$3+O1320)&lt;$B$3),$B$3-N1320+1111111,".")</f>
        <v>.</v>
      </c>
      <c r="AF1320" s="1" t="str">
        <f>IF(A1320&gt;1,"Y","N")</f>
        <v>Y</v>
      </c>
      <c r="AG1320" s="1" t="str">
        <f>IF(L1320&gt;1,"Y","N")</f>
        <v>Y</v>
      </c>
      <c r="AH1320" s="1" t="str">
        <f>IF(N1320&gt;1,"Y","N")</f>
        <v>Y</v>
      </c>
      <c r="AI1320" s="1" t="str">
        <f>IF(O1320&gt;1,"Y","N")</f>
        <v>Y</v>
      </c>
      <c r="AJ1320" s="1" t="str">
        <f>CONCATENATE(AF1320,AG1320,D1320,AH1320,AI1320)</f>
        <v>YYx277xYY</v>
      </c>
    </row>
    <row r="1321" spans="1:36" s="1" customFormat="1" x14ac:dyDescent="0.25">
      <c r="A1321" s="31">
        <v>42877</v>
      </c>
      <c r="B1321" s="24"/>
      <c r="C1321" s="23" t="s">
        <v>551</v>
      </c>
      <c r="D1321" s="22" t="s">
        <v>19</v>
      </c>
      <c r="E1321" s="21">
        <v>1.66</v>
      </c>
      <c r="G1321" s="20"/>
      <c r="H1321" s="19">
        <f>E1321/0.04001</f>
        <v>41.489627593101723</v>
      </c>
      <c r="I1321" s="18">
        <f>J1321/100*4</f>
        <v>3.16</v>
      </c>
      <c r="J1321" s="17">
        <v>79</v>
      </c>
      <c r="K1321" s="16">
        <f>IF(J1321&gt;1,J1321-H1321-I1321,0)</f>
        <v>34.350372406898273</v>
      </c>
      <c r="L1321" s="15">
        <v>42917</v>
      </c>
      <c r="M1321" s="14"/>
      <c r="N1321" s="29">
        <v>43011</v>
      </c>
      <c r="O1321" s="12">
        <v>43011</v>
      </c>
      <c r="P1321" s="11" t="s">
        <v>1690</v>
      </c>
      <c r="Q1321" s="10"/>
      <c r="R1321" s="10"/>
      <c r="S1321" s="10"/>
      <c r="T1321" s="10"/>
      <c r="U1321" s="9">
        <v>6912007591</v>
      </c>
      <c r="V1321" s="8"/>
      <c r="W1321" s="7">
        <v>1198</v>
      </c>
      <c r="X1321" s="4"/>
      <c r="Y1321" s="6">
        <v>79</v>
      </c>
      <c r="Z1321" s="5">
        <f>IF(Y1321&gt;0,Y1321-J1321,".")</f>
        <v>0</v>
      </c>
      <c r="AA1321" s="4">
        <f>IF(J1321=0,H1321,0)</f>
        <v>0</v>
      </c>
      <c r="AB1321" s="4">
        <f>IF(L1321=0,H1321,0)</f>
        <v>0</v>
      </c>
      <c r="AC1321" s="4"/>
      <c r="AD1321" s="3"/>
      <c r="AE1321" s="2" t="str">
        <f ca="1">IF(AND(N1321&gt;1,(N1321+$AE$3+O1321)&lt;$B$3),$B$3-N1321+1111111,".")</f>
        <v>.</v>
      </c>
      <c r="AF1321" s="1" t="str">
        <f>IF(A1321&gt;1,"Y","N")</f>
        <v>Y</v>
      </c>
      <c r="AG1321" s="1" t="str">
        <f>IF(L1321&gt;1,"Y","N")</f>
        <v>Y</v>
      </c>
      <c r="AH1321" s="1" t="str">
        <f>IF(N1321&gt;1,"Y","N")</f>
        <v>Y</v>
      </c>
      <c r="AI1321" s="1" t="str">
        <f>IF(O1321&gt;1,"Y","N")</f>
        <v>Y</v>
      </c>
      <c r="AJ1321" s="1" t="str">
        <f>CONCATENATE(AF1321,AG1321,D1321,AH1321,AI1321)</f>
        <v>YYx277xYY</v>
      </c>
    </row>
    <row r="1322" spans="1:36" s="1" customFormat="1" x14ac:dyDescent="0.25">
      <c r="A1322" s="31">
        <v>42943</v>
      </c>
      <c r="B1322" s="24"/>
      <c r="C1322" s="23" t="s">
        <v>862</v>
      </c>
      <c r="D1322" s="22" t="s">
        <v>861</v>
      </c>
      <c r="E1322" s="21">
        <v>0.84</v>
      </c>
      <c r="G1322" s="20"/>
      <c r="H1322" s="19">
        <f>E1322/0.04272</f>
        <v>19.662921348314605</v>
      </c>
      <c r="I1322" s="18">
        <f>J1322/100*4</f>
        <v>3.16</v>
      </c>
      <c r="J1322" s="17">
        <v>79</v>
      </c>
      <c r="K1322" s="16">
        <f>IF(J1322&gt;1,J1322-H1322-I1322,0)</f>
        <v>56.177078651685392</v>
      </c>
      <c r="L1322" s="15">
        <v>42979</v>
      </c>
      <c r="M1322" s="14"/>
      <c r="N1322" s="29">
        <v>43017</v>
      </c>
      <c r="O1322" s="12">
        <v>43018</v>
      </c>
      <c r="P1322" s="11" t="s">
        <v>860</v>
      </c>
      <c r="Q1322" s="10"/>
      <c r="R1322" s="10"/>
      <c r="S1322" s="10"/>
      <c r="T1322" s="10"/>
      <c r="U1322" s="9">
        <v>6903901749</v>
      </c>
      <c r="V1322" s="8"/>
      <c r="W1322" s="7">
        <v>1223</v>
      </c>
      <c r="X1322" s="4"/>
      <c r="Y1322" s="6">
        <v>79</v>
      </c>
      <c r="Z1322" s="5">
        <f>IF(Y1322&gt;0,Y1322-J1322,".")</f>
        <v>0</v>
      </c>
      <c r="AA1322" s="4">
        <f>IF(J1322=0,H1322,0)</f>
        <v>0</v>
      </c>
      <c r="AB1322" s="4">
        <f>IF(L1322=0,H1322,0)</f>
        <v>0</v>
      </c>
      <c r="AC1322" s="4"/>
      <c r="AD1322" s="3"/>
      <c r="AE1322" s="2" t="str">
        <f ca="1">IF(AND(N1322&gt;1,(N1322+$AE$3+O1322)&lt;$B$3),$B$3-N1322+1111111,".")</f>
        <v>.</v>
      </c>
      <c r="AF1322" s="1" t="str">
        <f>IF(A1322&gt;1,"Y","N")</f>
        <v>Y</v>
      </c>
      <c r="AG1322" s="1" t="str">
        <f>IF(L1322&gt;1,"Y","N")</f>
        <v>Y</v>
      </c>
      <c r="AH1322" s="1" t="str">
        <f>IF(N1322&gt;1,"Y","N")</f>
        <v>Y</v>
      </c>
      <c r="AI1322" s="1" t="str">
        <f>IF(O1322&gt;1,"Y","N")</f>
        <v>Y</v>
      </c>
      <c r="AJ1322" s="1" t="str">
        <f>CONCATENATE(AF1322,AG1322,D1322,AH1322,AI1322)</f>
        <v>YYx230xYY</v>
      </c>
    </row>
    <row r="1323" spans="1:36" s="1" customFormat="1" x14ac:dyDescent="0.25">
      <c r="A1323" s="31">
        <v>42746</v>
      </c>
      <c r="B1323" s="24"/>
      <c r="C1323" s="23" t="s">
        <v>252</v>
      </c>
      <c r="D1323" s="22" t="s">
        <v>251</v>
      </c>
      <c r="E1323" s="21">
        <v>1.236</v>
      </c>
      <c r="G1323" s="20"/>
      <c r="H1323" s="19">
        <f>E1323/0.03821</f>
        <v>32.347552996597749</v>
      </c>
      <c r="I1323" s="18">
        <f>J1323/100*4</f>
        <v>1.68</v>
      </c>
      <c r="J1323" s="17">
        <v>42</v>
      </c>
      <c r="K1323" s="16">
        <f>IF(J1323&gt;1,J1323-H1323-I1323,0)</f>
        <v>7.9724470034022517</v>
      </c>
      <c r="L1323" s="15">
        <v>42768</v>
      </c>
      <c r="M1323" s="14"/>
      <c r="N1323" s="29">
        <v>43019</v>
      </c>
      <c r="O1323" s="12">
        <v>43019</v>
      </c>
      <c r="P1323" s="11" t="s">
        <v>1562</v>
      </c>
      <c r="Q1323" s="10" t="s">
        <v>1561</v>
      </c>
      <c r="R1323" s="10" t="s">
        <v>1560</v>
      </c>
      <c r="S1323" s="10" t="s">
        <v>1559</v>
      </c>
      <c r="T1323" s="10"/>
      <c r="U1323" s="9">
        <v>6908103668</v>
      </c>
      <c r="V1323" s="8"/>
      <c r="W1323" s="7">
        <v>1228</v>
      </c>
      <c r="X1323" s="4"/>
      <c r="Y1323" s="6">
        <v>79</v>
      </c>
      <c r="Z1323" s="5">
        <f>IF(Y1323&gt;0,Y1323-J1323,".")</f>
        <v>37</v>
      </c>
      <c r="AA1323" s="4">
        <f>IF(J1323=0,H1323,0)</f>
        <v>0</v>
      </c>
      <c r="AB1323" s="4">
        <f>IF(L1323=0,H1323,0)</f>
        <v>0</v>
      </c>
      <c r="AC1323" s="4"/>
      <c r="AD1323" s="3"/>
      <c r="AE1323" s="2" t="str">
        <f ca="1">IF(AND(N1323&gt;1,(N1323+$AE$3+O1323)&lt;$B$3),$B$3-N1323+1111111,".")</f>
        <v>.</v>
      </c>
      <c r="AF1323" s="1" t="str">
        <f>IF(A1323&gt;1,"Y","N")</f>
        <v>Y</v>
      </c>
      <c r="AG1323" s="1" t="str">
        <f>IF(L1323&gt;1,"Y","N")</f>
        <v>Y</v>
      </c>
      <c r="AH1323" s="1" t="str">
        <f>IF(N1323&gt;1,"Y","N")</f>
        <v>Y</v>
      </c>
      <c r="AI1323" s="1" t="str">
        <f>IF(O1323&gt;1,"Y","N")</f>
        <v>Y</v>
      </c>
      <c r="AJ1323" s="1" t="str">
        <f>CONCATENATE(AF1323,AG1323,D1323,AH1323,AI1323)</f>
        <v>YYx292xYY</v>
      </c>
    </row>
    <row r="1324" spans="1:36" s="1" customFormat="1" x14ac:dyDescent="0.25">
      <c r="A1324" s="31">
        <v>42250</v>
      </c>
      <c r="B1324" s="27"/>
      <c r="C1324" s="23" t="s">
        <v>1484</v>
      </c>
      <c r="D1324" s="22" t="s">
        <v>1483</v>
      </c>
      <c r="E1324" s="21">
        <v>0.29799999999999999</v>
      </c>
      <c r="G1324" s="20"/>
      <c r="H1324" s="19">
        <f>E1324/0.04165</f>
        <v>7.1548619447779114</v>
      </c>
      <c r="I1324" s="32">
        <f>J1324/100*4</f>
        <v>1.56</v>
      </c>
      <c r="J1324" s="17">
        <v>39</v>
      </c>
      <c r="K1324" s="16">
        <f>IF(J1324&gt;1,J1324-H1324-I1324,0)</f>
        <v>30.285138055222088</v>
      </c>
      <c r="L1324" s="15">
        <v>42266</v>
      </c>
      <c r="M1324" s="14"/>
      <c r="N1324" s="29">
        <v>43023</v>
      </c>
      <c r="O1324" s="12">
        <v>43024</v>
      </c>
      <c r="P1324" s="11" t="s">
        <v>1479</v>
      </c>
      <c r="Q1324" s="10" t="s">
        <v>1482</v>
      </c>
      <c r="R1324" s="10" t="s">
        <v>1481</v>
      </c>
      <c r="S1324" s="10" t="s">
        <v>1480</v>
      </c>
      <c r="T1324" s="10"/>
      <c r="U1324" s="9">
        <v>6906593922</v>
      </c>
      <c r="V1324" s="8"/>
      <c r="W1324" s="7">
        <v>1249</v>
      </c>
      <c r="X1324" s="4"/>
      <c r="Y1324" s="6">
        <v>79</v>
      </c>
      <c r="Z1324" s="5">
        <f>IF(Y1324&gt;0,Y1324-J1324,".")</f>
        <v>40</v>
      </c>
      <c r="AA1324" s="4">
        <f>IF(J1324=0,H1324,0)</f>
        <v>0</v>
      </c>
      <c r="AB1324" s="4">
        <f>IF(L1324=0,H1324,0)</f>
        <v>0</v>
      </c>
      <c r="AC1324" s="4"/>
      <c r="AD1324" s="3"/>
      <c r="AE1324" s="2" t="str">
        <f ca="1">IF(AND(N1324&gt;1,(N1324+$AE$3+O1324)&lt;$B$3),$B$3-N1324+1111111,".")</f>
        <v>.</v>
      </c>
      <c r="AF1324" s="1" t="str">
        <f>IF(A1324&gt;1,"Y","N")</f>
        <v>Y</v>
      </c>
      <c r="AG1324" s="1" t="str">
        <f>IF(L1324&gt;1,"Y","N")</f>
        <v>Y</v>
      </c>
      <c r="AH1324" s="1" t="str">
        <f>IF(N1324&gt;1,"Y","N")</f>
        <v>Y</v>
      </c>
      <c r="AI1324" s="1" t="str">
        <f>IF(O1324&gt;1,"Y","N")</f>
        <v>Y</v>
      </c>
      <c r="AJ1324" s="1" t="str">
        <f>CONCATENATE(AF1324,AG1324,D1324,AH1324,AI1324)</f>
        <v>YYx207xYY</v>
      </c>
    </row>
    <row r="1325" spans="1:36" s="1" customFormat="1" x14ac:dyDescent="0.25">
      <c r="A1325" s="31">
        <v>42658</v>
      </c>
      <c r="B1325" s="24"/>
      <c r="C1325" s="23" t="s">
        <v>1161</v>
      </c>
      <c r="D1325" s="22" t="s">
        <v>1160</v>
      </c>
      <c r="E1325" s="21">
        <v>1.22</v>
      </c>
      <c r="G1325" s="20"/>
      <c r="H1325" s="19">
        <f>E1325/0.03988</f>
        <v>30.591775325977935</v>
      </c>
      <c r="I1325" s="18">
        <f>J1325/100*4</f>
        <v>3.16</v>
      </c>
      <c r="J1325" s="17">
        <v>79</v>
      </c>
      <c r="K1325" s="16">
        <f>IF(J1325&gt;1,J1325-H1325-I1325,0)</f>
        <v>45.248224674022069</v>
      </c>
      <c r="L1325" s="15">
        <v>42690</v>
      </c>
      <c r="M1325" s="14"/>
      <c r="N1325" s="29">
        <v>43048</v>
      </c>
      <c r="O1325" s="12">
        <v>43048</v>
      </c>
      <c r="P1325" s="11" t="s">
        <v>1143</v>
      </c>
      <c r="Q1325" s="10"/>
      <c r="R1325" s="10"/>
      <c r="S1325" s="10"/>
      <c r="T1325" s="10"/>
      <c r="U1325" s="9">
        <v>6910487053</v>
      </c>
      <c r="V1325" s="8"/>
      <c r="W1325" s="7">
        <v>1310</v>
      </c>
      <c r="X1325" s="4"/>
      <c r="Y1325" s="6">
        <v>79</v>
      </c>
      <c r="Z1325" s="5">
        <f>IF(Y1325&gt;0,Y1325-J1325,".")</f>
        <v>0</v>
      </c>
      <c r="AA1325" s="4">
        <f>IF(J1325=0,H1325,0)</f>
        <v>0</v>
      </c>
      <c r="AB1325" s="4">
        <f>IF(L1325=0,H1325,0)</f>
        <v>0</v>
      </c>
      <c r="AC1325" s="4"/>
      <c r="AD1325" s="3"/>
      <c r="AE1325" s="2" t="str">
        <f ca="1">IF(AND(N1325&gt;1,(N1325+$AE$3+O1325)&lt;$B$3),$B$3-N1325+1111111,".")</f>
        <v>.</v>
      </c>
      <c r="AF1325" s="1" t="str">
        <f>IF(A1325&gt;1,"Y","N")</f>
        <v>Y</v>
      </c>
      <c r="AG1325" s="1" t="str">
        <f>IF(L1325&gt;1,"Y","N")</f>
        <v>Y</v>
      </c>
      <c r="AH1325" s="1" t="str">
        <f>IF(N1325&gt;1,"Y","N")</f>
        <v>Y</v>
      </c>
      <c r="AI1325" s="1" t="str">
        <f>IF(O1325&gt;1,"Y","N")</f>
        <v>Y</v>
      </c>
      <c r="AJ1325" s="1" t="str">
        <f>CONCATENATE(AF1325,AG1325,D1325,AH1325,AI1325)</f>
        <v>YYx158xYY</v>
      </c>
    </row>
    <row r="1326" spans="1:36" s="1" customFormat="1" x14ac:dyDescent="0.25">
      <c r="A1326" s="31">
        <v>42943</v>
      </c>
      <c r="B1326" s="24"/>
      <c r="C1326" s="23" t="s">
        <v>862</v>
      </c>
      <c r="D1326" s="22" t="s">
        <v>861</v>
      </c>
      <c r="E1326" s="21">
        <v>0.8</v>
      </c>
      <c r="G1326" s="20"/>
      <c r="H1326" s="19">
        <f>E1326/0.04272</f>
        <v>18.726591760299627</v>
      </c>
      <c r="I1326" s="18">
        <f>J1326/100*4</f>
        <v>3.16</v>
      </c>
      <c r="J1326" s="17">
        <v>79</v>
      </c>
      <c r="K1326" s="16">
        <f>IF(J1326&gt;1,J1326-H1326-I1326,0)</f>
        <v>57.113408239700377</v>
      </c>
      <c r="L1326" s="15">
        <v>42965</v>
      </c>
      <c r="M1326" s="14"/>
      <c r="N1326" s="29">
        <v>43062</v>
      </c>
      <c r="O1326" s="12">
        <v>43062</v>
      </c>
      <c r="P1326" s="11" t="s">
        <v>860</v>
      </c>
      <c r="Q1326" s="10"/>
      <c r="R1326" s="10"/>
      <c r="S1326" s="10"/>
      <c r="T1326" s="10"/>
      <c r="U1326" s="9"/>
      <c r="V1326" s="8"/>
      <c r="W1326" s="7">
        <v>1369</v>
      </c>
      <c r="X1326" s="4"/>
      <c r="Y1326" s="6">
        <v>79</v>
      </c>
      <c r="Z1326" s="5">
        <f>IF(Y1326&gt;0,Y1326-J1326,".")</f>
        <v>0</v>
      </c>
      <c r="AA1326" s="4">
        <f>IF(J1326=0,H1326,0)</f>
        <v>0</v>
      </c>
      <c r="AB1326" s="4">
        <f>IF(L1326=0,H1326,0)</f>
        <v>0</v>
      </c>
      <c r="AC1326" s="4"/>
      <c r="AD1326" s="3"/>
      <c r="AE1326" s="2" t="str">
        <f ca="1">IF(AND(N1326&gt;1,(N1326+$AE$3+O1326)&lt;$B$3),$B$3-N1326+1111111,".")</f>
        <v>.</v>
      </c>
      <c r="AF1326" s="1" t="str">
        <f>IF(A1326&gt;1,"Y","N")</f>
        <v>Y</v>
      </c>
      <c r="AG1326" s="1" t="str">
        <f>IF(L1326&gt;1,"Y","N")</f>
        <v>Y</v>
      </c>
      <c r="AH1326" s="1" t="str">
        <f>IF(N1326&gt;1,"Y","N")</f>
        <v>Y</v>
      </c>
      <c r="AI1326" s="1" t="str">
        <f>IF(O1326&gt;1,"Y","N")</f>
        <v>Y</v>
      </c>
      <c r="AJ1326" s="1" t="str">
        <f>CONCATENATE(AF1326,AG1326,D1326,AH1326,AI1326)</f>
        <v>YYx230xYY</v>
      </c>
    </row>
    <row r="1327" spans="1:36" s="1" customFormat="1" x14ac:dyDescent="0.25">
      <c r="A1327" s="31">
        <v>42943</v>
      </c>
      <c r="B1327" s="24"/>
      <c r="C1327" s="23" t="s">
        <v>862</v>
      </c>
      <c r="D1327" s="22" t="s">
        <v>861</v>
      </c>
      <c r="E1327" s="21">
        <v>0.8</v>
      </c>
      <c r="G1327" s="20"/>
      <c r="H1327" s="19">
        <f>E1327/0.04272</f>
        <v>18.726591760299627</v>
      </c>
      <c r="I1327" s="18">
        <f>J1327/100*4</f>
        <v>3.16</v>
      </c>
      <c r="J1327" s="17">
        <v>79</v>
      </c>
      <c r="K1327" s="16">
        <f>IF(J1327&gt;1,J1327-H1327-I1327,0)</f>
        <v>57.113408239700377</v>
      </c>
      <c r="L1327" s="15">
        <v>42965</v>
      </c>
      <c r="M1327" s="14"/>
      <c r="N1327" s="29">
        <v>43062</v>
      </c>
      <c r="O1327" s="12">
        <v>43062</v>
      </c>
      <c r="P1327" s="11" t="s">
        <v>860</v>
      </c>
      <c r="Q1327" s="10"/>
      <c r="R1327" s="10"/>
      <c r="S1327" s="10"/>
      <c r="T1327" s="10"/>
      <c r="U1327" s="9"/>
      <c r="V1327" s="8"/>
      <c r="W1327" s="7">
        <v>1369</v>
      </c>
      <c r="X1327" s="4"/>
      <c r="Y1327" s="6">
        <v>79</v>
      </c>
      <c r="Z1327" s="5">
        <f>IF(Y1327&gt;0,Y1327-J1327,".")</f>
        <v>0</v>
      </c>
      <c r="AA1327" s="4">
        <f>IF(J1327=0,H1327,0)</f>
        <v>0</v>
      </c>
      <c r="AB1327" s="4">
        <f>IF(L1327=0,H1327,0)</f>
        <v>0</v>
      </c>
      <c r="AC1327" s="4"/>
      <c r="AD1327" s="3"/>
      <c r="AE1327" s="2" t="str">
        <f ca="1">IF(AND(N1327&gt;1,(N1327+$AE$3+O1327)&lt;$B$3),$B$3-N1327+1111111,".")</f>
        <v>.</v>
      </c>
      <c r="AF1327" s="1" t="str">
        <f>IF(A1327&gt;1,"Y","N")</f>
        <v>Y</v>
      </c>
      <c r="AG1327" s="1" t="str">
        <f>IF(L1327&gt;1,"Y","N")</f>
        <v>Y</v>
      </c>
      <c r="AH1327" s="1" t="str">
        <f>IF(N1327&gt;1,"Y","N")</f>
        <v>Y</v>
      </c>
      <c r="AI1327" s="1" t="str">
        <f>IF(O1327&gt;1,"Y","N")</f>
        <v>Y</v>
      </c>
      <c r="AJ1327" s="1" t="str">
        <f>CONCATENATE(AF1327,AG1327,D1327,AH1327,AI1327)</f>
        <v>YYx230xYY</v>
      </c>
    </row>
    <row r="1328" spans="1:36" s="1" customFormat="1" x14ac:dyDescent="0.25">
      <c r="A1328" s="31">
        <v>42943</v>
      </c>
      <c r="B1328" s="24"/>
      <c r="C1328" s="23" t="s">
        <v>862</v>
      </c>
      <c r="D1328" s="22" t="s">
        <v>861</v>
      </c>
      <c r="E1328" s="21">
        <v>0.8</v>
      </c>
      <c r="G1328" s="20"/>
      <c r="H1328" s="19">
        <f>E1328/0.04272</f>
        <v>18.726591760299627</v>
      </c>
      <c r="I1328" s="18">
        <f>J1328/100*4</f>
        <v>3.16</v>
      </c>
      <c r="J1328" s="17">
        <v>79</v>
      </c>
      <c r="K1328" s="16">
        <f>IF(J1328&gt;1,J1328-H1328-I1328,0)</f>
        <v>57.113408239700377</v>
      </c>
      <c r="L1328" s="15">
        <v>42965</v>
      </c>
      <c r="M1328" s="14"/>
      <c r="N1328" s="29">
        <v>43062</v>
      </c>
      <c r="O1328" s="12">
        <v>43062</v>
      </c>
      <c r="P1328" s="11" t="s">
        <v>860</v>
      </c>
      <c r="Q1328" s="10"/>
      <c r="R1328" s="10"/>
      <c r="S1328" s="10"/>
      <c r="T1328" s="10"/>
      <c r="U1328" s="9"/>
      <c r="V1328" s="8"/>
      <c r="W1328" s="7">
        <v>1369</v>
      </c>
      <c r="X1328" s="4"/>
      <c r="Y1328" s="6">
        <v>79</v>
      </c>
      <c r="Z1328" s="5">
        <f>IF(Y1328&gt;0,Y1328-J1328,".")</f>
        <v>0</v>
      </c>
      <c r="AA1328" s="4">
        <f>IF(J1328=0,H1328,0)</f>
        <v>0</v>
      </c>
      <c r="AB1328" s="4">
        <f>IF(L1328=0,H1328,0)</f>
        <v>0</v>
      </c>
      <c r="AC1328" s="4"/>
      <c r="AD1328" s="3"/>
      <c r="AE1328" s="2" t="str">
        <f ca="1">IF(AND(N1328&gt;1,(N1328+$AE$3+O1328)&lt;$B$3),$B$3-N1328+1111111,".")</f>
        <v>.</v>
      </c>
      <c r="AF1328" s="1" t="str">
        <f>IF(A1328&gt;1,"Y","N")</f>
        <v>Y</v>
      </c>
      <c r="AG1328" s="1" t="str">
        <f>IF(L1328&gt;1,"Y","N")</f>
        <v>Y</v>
      </c>
      <c r="AH1328" s="1" t="str">
        <f>IF(N1328&gt;1,"Y","N")</f>
        <v>Y</v>
      </c>
      <c r="AI1328" s="1" t="str">
        <f>IF(O1328&gt;1,"Y","N")</f>
        <v>Y</v>
      </c>
      <c r="AJ1328" s="1" t="str">
        <f>CONCATENATE(AF1328,AG1328,D1328,AH1328,AI1328)</f>
        <v>YYx230xYY</v>
      </c>
    </row>
    <row r="1329" spans="1:50" s="1" customFormat="1" x14ac:dyDescent="0.25">
      <c r="A1329" s="31">
        <v>43013</v>
      </c>
      <c r="B1329" s="24"/>
      <c r="C1329" s="23" t="s">
        <v>551</v>
      </c>
      <c r="D1329" s="22" t="s">
        <v>19</v>
      </c>
      <c r="E1329" s="21">
        <v>1.76</v>
      </c>
      <c r="G1329" s="20"/>
      <c r="H1329" s="19">
        <f>E1329/0.04452</f>
        <v>39.532794249775385</v>
      </c>
      <c r="I1329" s="18">
        <f>J1329/100*4</f>
        <v>3.16</v>
      </c>
      <c r="J1329" s="17">
        <v>79</v>
      </c>
      <c r="K1329" s="16">
        <f>IF(J1329&gt;1,J1329-H1329-I1329,0)</f>
        <v>36.307205750224611</v>
      </c>
      <c r="L1329" s="15">
        <v>43040</v>
      </c>
      <c r="M1329" s="14"/>
      <c r="N1329" s="29">
        <v>43064</v>
      </c>
      <c r="O1329" s="12">
        <v>43066</v>
      </c>
      <c r="P1329" s="11" t="s">
        <v>803</v>
      </c>
      <c r="Q1329" s="10"/>
      <c r="R1329" s="10"/>
      <c r="S1329" s="10"/>
      <c r="T1329" s="10"/>
      <c r="U1329" s="9">
        <v>6917210326</v>
      </c>
      <c r="V1329" s="8"/>
      <c r="W1329" s="7">
        <v>1373</v>
      </c>
      <c r="X1329" s="4"/>
      <c r="Y1329" s="6">
        <v>79</v>
      </c>
      <c r="Z1329" s="5">
        <f>IF(Y1329&gt;0,Y1329-J1329,".")</f>
        <v>0</v>
      </c>
      <c r="AA1329" s="4">
        <f>IF(J1329=0,H1329,0)</f>
        <v>0</v>
      </c>
      <c r="AB1329" s="4">
        <f>IF(L1329=0,H1329,0)</f>
        <v>0</v>
      </c>
      <c r="AC1329" s="4"/>
      <c r="AD1329" s="3"/>
      <c r="AE1329" s="2" t="str">
        <f ca="1">IF(AND(N1329&gt;1,(N1329+$AE$3+O1329)&lt;$B$3),$B$3-N1329+1111111,".")</f>
        <v>.</v>
      </c>
      <c r="AF1329" s="1" t="str">
        <f>IF(A1329&gt;1,"Y","N")</f>
        <v>Y</v>
      </c>
      <c r="AG1329" s="1" t="str">
        <f>IF(L1329&gt;1,"Y","N")</f>
        <v>Y</v>
      </c>
      <c r="AH1329" s="1" t="str">
        <f>IF(N1329&gt;1,"Y","N")</f>
        <v>Y</v>
      </c>
      <c r="AI1329" s="1" t="str">
        <f>IF(O1329&gt;1,"Y","N")</f>
        <v>Y</v>
      </c>
      <c r="AJ1329" s="1" t="str">
        <f>CONCATENATE(AF1329,AG1329,D1329,AH1329,AI1329)</f>
        <v>YYx277xYY</v>
      </c>
    </row>
    <row r="1330" spans="1:50" s="1" customFormat="1" x14ac:dyDescent="0.25">
      <c r="A1330" s="31">
        <v>43013</v>
      </c>
      <c r="B1330" s="24"/>
      <c r="C1330" s="23" t="s">
        <v>20</v>
      </c>
      <c r="D1330" s="22" t="s">
        <v>19</v>
      </c>
      <c r="E1330" s="21">
        <v>1.76</v>
      </c>
      <c r="G1330" s="20"/>
      <c r="H1330" s="19">
        <f>E1330/0.04452</f>
        <v>39.532794249775385</v>
      </c>
      <c r="I1330" s="18">
        <f>J1330/100*4</f>
        <v>3.16</v>
      </c>
      <c r="J1330" s="17">
        <v>79</v>
      </c>
      <c r="K1330" s="16">
        <f>IF(J1330&gt;1,J1330-H1330-I1330,0)</f>
        <v>36.307205750224611</v>
      </c>
      <c r="L1330" s="15">
        <v>43040</v>
      </c>
      <c r="M1330" s="14"/>
      <c r="N1330" s="29">
        <v>43064</v>
      </c>
      <c r="O1330" s="12">
        <v>43066</v>
      </c>
      <c r="P1330" s="11" t="s">
        <v>803</v>
      </c>
      <c r="Q1330" s="10"/>
      <c r="R1330" s="10"/>
      <c r="S1330" s="10"/>
      <c r="T1330" s="10"/>
      <c r="U1330" s="9">
        <v>6918103447</v>
      </c>
      <c r="V1330" s="8"/>
      <c r="W1330" s="7">
        <v>1373</v>
      </c>
      <c r="X1330" s="4"/>
      <c r="Y1330" s="6">
        <v>79</v>
      </c>
      <c r="Z1330" s="5">
        <f>IF(Y1330&gt;0,Y1330-J1330,".")</f>
        <v>0</v>
      </c>
      <c r="AA1330" s="4">
        <f>IF(J1330=0,H1330,0)</f>
        <v>0</v>
      </c>
      <c r="AB1330" s="4">
        <f>IF(L1330=0,H1330,0)</f>
        <v>0</v>
      </c>
      <c r="AC1330" s="4"/>
      <c r="AD1330" s="3"/>
      <c r="AE1330" s="2" t="str">
        <f ca="1">IF(AND(N1330&gt;1,(N1330+$AE$3+O1330)&lt;$B$3),$B$3-N1330+1111111,".")</f>
        <v>.</v>
      </c>
      <c r="AF1330" s="1" t="str">
        <f>IF(A1330&gt;1,"Y","N")</f>
        <v>Y</v>
      </c>
      <c r="AG1330" s="1" t="str">
        <f>IF(L1330&gt;1,"Y","N")</f>
        <v>Y</v>
      </c>
      <c r="AH1330" s="1" t="str">
        <f>IF(N1330&gt;1,"Y","N")</f>
        <v>Y</v>
      </c>
      <c r="AI1330" s="1" t="str">
        <f>IF(O1330&gt;1,"Y","N")</f>
        <v>Y</v>
      </c>
      <c r="AJ1330" s="1" t="str">
        <f>CONCATENATE(AF1330,AG1330,D1330,AH1330,AI1330)</f>
        <v>YYx277xYY</v>
      </c>
    </row>
    <row r="1331" spans="1:50" s="1" customFormat="1" x14ac:dyDescent="0.25">
      <c r="A1331" s="31">
        <v>43013</v>
      </c>
      <c r="B1331" s="24"/>
      <c r="C1331" s="23" t="s">
        <v>623</v>
      </c>
      <c r="D1331" s="22" t="s">
        <v>19</v>
      </c>
      <c r="E1331" s="21">
        <v>1.76</v>
      </c>
      <c r="G1331" s="20"/>
      <c r="H1331" s="19">
        <f>E1331/0.04452</f>
        <v>39.532794249775385</v>
      </c>
      <c r="I1331" s="18">
        <f>J1331/100*4</f>
        <v>3.16</v>
      </c>
      <c r="J1331" s="17">
        <v>79</v>
      </c>
      <c r="K1331" s="16">
        <f>IF(J1331&gt;1,J1331-H1331-I1331,0)</f>
        <v>36.307205750224611</v>
      </c>
      <c r="L1331" s="15">
        <v>43040</v>
      </c>
      <c r="M1331" s="14"/>
      <c r="N1331" s="29">
        <v>43064</v>
      </c>
      <c r="O1331" s="12">
        <v>43066</v>
      </c>
      <c r="P1331" s="11" t="s">
        <v>803</v>
      </c>
      <c r="Q1331" s="10"/>
      <c r="R1331" s="10"/>
      <c r="S1331" s="10"/>
      <c r="T1331" s="10"/>
      <c r="U1331" s="9">
        <v>6917210416</v>
      </c>
      <c r="V1331" s="8"/>
      <c r="W1331" s="7">
        <v>1373</v>
      </c>
      <c r="X1331" s="4"/>
      <c r="Y1331" s="6">
        <v>79</v>
      </c>
      <c r="Z1331" s="5">
        <f>IF(Y1331&gt;0,Y1331-J1331,".")</f>
        <v>0</v>
      </c>
      <c r="AA1331" s="4">
        <f>IF(J1331=0,H1331,0)</f>
        <v>0</v>
      </c>
      <c r="AB1331" s="4">
        <f>IF(L1331=0,H1331,0)</f>
        <v>0</v>
      </c>
      <c r="AC1331" s="4"/>
      <c r="AD1331" s="3"/>
      <c r="AE1331" s="2" t="str">
        <f ca="1">IF(AND(N1331&gt;1,(N1331+$AE$3+O1331)&lt;$B$3),$B$3-N1331+1111111,".")</f>
        <v>.</v>
      </c>
      <c r="AF1331" s="1" t="str">
        <f>IF(A1331&gt;1,"Y","N")</f>
        <v>Y</v>
      </c>
      <c r="AG1331" s="1" t="str">
        <f>IF(L1331&gt;1,"Y","N")</f>
        <v>Y</v>
      </c>
      <c r="AH1331" s="1" t="str">
        <f>IF(N1331&gt;1,"Y","N")</f>
        <v>Y</v>
      </c>
      <c r="AI1331" s="1" t="str">
        <f>IF(O1331&gt;1,"Y","N")</f>
        <v>Y</v>
      </c>
      <c r="AJ1331" s="1" t="str">
        <f>CONCATENATE(AF1331,AG1331,D1331,AH1331,AI1331)</f>
        <v>YYx277xYY</v>
      </c>
    </row>
    <row r="1332" spans="1:50" s="1" customFormat="1" x14ac:dyDescent="0.25">
      <c r="A1332" s="31">
        <v>43013</v>
      </c>
      <c r="B1332" s="24"/>
      <c r="C1332" s="23" t="s">
        <v>551</v>
      </c>
      <c r="D1332" s="22" t="s">
        <v>19</v>
      </c>
      <c r="E1332" s="21">
        <v>1.76</v>
      </c>
      <c r="G1332" s="20"/>
      <c r="H1332" s="19">
        <f>E1332/0.04452</f>
        <v>39.532794249775385</v>
      </c>
      <c r="I1332" s="18">
        <f>J1332/100*4</f>
        <v>3.16</v>
      </c>
      <c r="J1332" s="17">
        <v>79</v>
      </c>
      <c r="K1332" s="16">
        <f>IF(J1332&gt;1,J1332-H1332-I1332,0)</f>
        <v>36.307205750224611</v>
      </c>
      <c r="L1332" s="15">
        <v>43040</v>
      </c>
      <c r="M1332" s="14"/>
      <c r="N1332" s="29">
        <v>43074</v>
      </c>
      <c r="O1332" s="12">
        <v>43084</v>
      </c>
      <c r="P1332" s="11" t="s">
        <v>310</v>
      </c>
      <c r="Q1332" s="10" t="s">
        <v>315</v>
      </c>
      <c r="R1332" s="10" t="s">
        <v>314</v>
      </c>
      <c r="S1332" s="10" t="s">
        <v>313</v>
      </c>
      <c r="T1332" s="10"/>
      <c r="U1332" s="9">
        <v>6917210326</v>
      </c>
      <c r="V1332" s="8"/>
      <c r="W1332" s="7">
        <v>1467</v>
      </c>
      <c r="X1332" s="4"/>
      <c r="Y1332" s="6">
        <v>79</v>
      </c>
      <c r="Z1332" s="5">
        <f>IF(Y1332&gt;0,Y1332-J1332,".")</f>
        <v>0</v>
      </c>
      <c r="AA1332" s="4">
        <f>IF(J1332=0,H1332,0)</f>
        <v>0</v>
      </c>
      <c r="AB1332" s="4">
        <f>IF(L1332=0,H1332,0)</f>
        <v>0</v>
      </c>
      <c r="AC1332" s="4"/>
      <c r="AD1332" s="3"/>
      <c r="AE1332" s="2" t="str">
        <f ca="1">IF(AND(N1332&gt;1,(N1332+$AE$3+O1332)&lt;$B$3),$B$3-N1332+1111111,".")</f>
        <v>.</v>
      </c>
      <c r="AF1332" s="1" t="str">
        <f>IF(A1332&gt;1,"Y","N")</f>
        <v>Y</v>
      </c>
      <c r="AG1332" s="1" t="str">
        <f>IF(L1332&gt;1,"Y","N")</f>
        <v>Y</v>
      </c>
      <c r="AH1332" s="1" t="str">
        <f>IF(N1332&gt;1,"Y","N")</f>
        <v>Y</v>
      </c>
      <c r="AI1332" s="1" t="str">
        <f>IF(O1332&gt;1,"Y","N")</f>
        <v>Y</v>
      </c>
      <c r="AJ1332" s="1" t="str">
        <f>CONCATENATE(AF1332,AG1332,D1332,AH1332,AI1332)</f>
        <v>YYx277xYY</v>
      </c>
    </row>
    <row r="1333" spans="1:50" s="1" customFormat="1" x14ac:dyDescent="0.25">
      <c r="A1333" s="31">
        <v>43013</v>
      </c>
      <c r="B1333" s="24"/>
      <c r="C1333" s="23" t="s">
        <v>20</v>
      </c>
      <c r="D1333" s="22" t="s">
        <v>19</v>
      </c>
      <c r="E1333" s="21">
        <v>1.76</v>
      </c>
      <c r="G1333" s="20"/>
      <c r="H1333" s="19">
        <f>E1333/0.04452</f>
        <v>39.532794249775385</v>
      </c>
      <c r="I1333" s="18">
        <f>J1333/100*4</f>
        <v>3.16</v>
      </c>
      <c r="J1333" s="17">
        <v>79</v>
      </c>
      <c r="K1333" s="16">
        <f>IF(J1333&gt;1,J1333-H1333-I1333,0)</f>
        <v>36.307205750224611</v>
      </c>
      <c r="L1333" s="15">
        <v>43040</v>
      </c>
      <c r="M1333" s="14"/>
      <c r="N1333" s="29">
        <v>43074</v>
      </c>
      <c r="O1333" s="12">
        <v>43084</v>
      </c>
      <c r="P1333" s="11" t="s">
        <v>310</v>
      </c>
      <c r="Q1333" s="10"/>
      <c r="R1333" s="10"/>
      <c r="S1333" s="10"/>
      <c r="T1333" s="10"/>
      <c r="U1333" s="9">
        <v>6919041059</v>
      </c>
      <c r="V1333" s="8"/>
      <c r="W1333" s="7">
        <v>1373</v>
      </c>
      <c r="X1333" s="4"/>
      <c r="Y1333" s="6">
        <v>79</v>
      </c>
      <c r="Z1333" s="5">
        <f>IF(Y1333&gt;0,Y1333-J1333,".")</f>
        <v>0</v>
      </c>
      <c r="AA1333" s="4">
        <f>IF(J1333=0,H1333,0)</f>
        <v>0</v>
      </c>
      <c r="AB1333" s="4">
        <f>IF(L1333=0,H1333,0)</f>
        <v>0</v>
      </c>
      <c r="AC1333" s="4"/>
      <c r="AD1333" s="3"/>
      <c r="AE1333" s="2" t="str">
        <f ca="1">IF(AND(N1333&gt;1,(N1333+$AE$3+O1333)&lt;$B$3),$B$3-N1333+1111111,".")</f>
        <v>.</v>
      </c>
      <c r="AF1333" s="1" t="str">
        <f>IF(A1333&gt;1,"Y","N")</f>
        <v>Y</v>
      </c>
      <c r="AG1333" s="1" t="str">
        <f>IF(L1333&gt;1,"Y","N")</f>
        <v>Y</v>
      </c>
      <c r="AH1333" s="1" t="str">
        <f>IF(N1333&gt;1,"Y","N")</f>
        <v>Y</v>
      </c>
      <c r="AI1333" s="1" t="str">
        <f>IF(O1333&gt;1,"Y","N")</f>
        <v>Y</v>
      </c>
      <c r="AJ1333" s="1" t="str">
        <f>CONCATENATE(AF1333,AG1333,D1333,AH1333,AI1333)</f>
        <v>YYx277xYY</v>
      </c>
    </row>
    <row r="1334" spans="1:50" s="1" customFormat="1" x14ac:dyDescent="0.25">
      <c r="A1334" s="28">
        <v>41859</v>
      </c>
      <c r="B1334" s="27"/>
      <c r="C1334" s="23" t="s">
        <v>6870</v>
      </c>
      <c r="D1334" s="22" t="s">
        <v>6869</v>
      </c>
      <c r="E1334" s="21">
        <v>1.1919999999999999</v>
      </c>
      <c r="G1334" s="20"/>
      <c r="H1334" s="19">
        <f>E1334/0.0461134</f>
        <v>25.849319286801666</v>
      </c>
      <c r="I1334" s="18">
        <f>J1334/100*4</f>
        <v>3.2</v>
      </c>
      <c r="J1334" s="17">
        <v>80</v>
      </c>
      <c r="K1334" s="16">
        <f>IF(J1334&gt;1,J1334-H1334-I1334,0)</f>
        <v>50.950680713198331</v>
      </c>
      <c r="L1334" s="15">
        <v>41888</v>
      </c>
      <c r="M1334" s="14"/>
      <c r="N1334" s="29">
        <v>42743</v>
      </c>
      <c r="O1334" s="12">
        <v>42743</v>
      </c>
      <c r="P1334" s="11" t="s">
        <v>6860</v>
      </c>
      <c r="Q1334" s="10"/>
      <c r="R1334" s="10"/>
      <c r="S1334" s="10"/>
      <c r="T1334" s="10"/>
      <c r="U1334" s="9">
        <v>6665898633</v>
      </c>
      <c r="V1334" s="8"/>
      <c r="W1334" s="7">
        <v>53</v>
      </c>
      <c r="X1334" s="4"/>
      <c r="Y1334" s="6">
        <v>80</v>
      </c>
      <c r="Z1334" s="5">
        <f>IF(Y1334&gt;0,Y1334-J1334,".")</f>
        <v>0</v>
      </c>
      <c r="AA1334" s="4">
        <f>IF(J1334=0,H1334,0)</f>
        <v>0</v>
      </c>
      <c r="AB1334" s="4">
        <f>IF(L1334=0,H1334,0)</f>
        <v>0</v>
      </c>
      <c r="AC1334" s="4"/>
      <c r="AD1334" s="3"/>
      <c r="AE1334" s="2" t="str">
        <f ca="1">IF(AND(N1334&gt;1,(N1334+$AE$3+O1334)&lt;$B$3),$B$3-N1334+1111111,".")</f>
        <v>.</v>
      </c>
      <c r="AF1334" s="1" t="str">
        <f>IF(A1334&gt;1,"Y","N")</f>
        <v>Y</v>
      </c>
      <c r="AG1334" s="1" t="str">
        <f>IF(L1334&gt;1,"Y","N")</f>
        <v>Y</v>
      </c>
      <c r="AH1334" s="1" t="str">
        <f>IF(N1334&gt;1,"Y","N")</f>
        <v>Y</v>
      </c>
      <c r="AI1334" s="1" t="str">
        <f>IF(O1334&gt;1,"Y","N")</f>
        <v>Y</v>
      </c>
      <c r="AJ1334" s="1" t="str">
        <f>CONCATENATE(AF1334,AG1334,D1334,AH1334,AI1334)</f>
        <v>YYx121xYY</v>
      </c>
    </row>
    <row r="1335" spans="1:50" s="1" customFormat="1" x14ac:dyDescent="0.25">
      <c r="A1335" s="31">
        <v>42493</v>
      </c>
      <c r="B1335" s="24"/>
      <c r="C1335" s="23" t="s">
        <v>13</v>
      </c>
      <c r="D1335" s="22" t="s">
        <v>12</v>
      </c>
      <c r="E1335" s="21">
        <v>0.90700000000000003</v>
      </c>
      <c r="G1335" s="20"/>
      <c r="H1335" s="19">
        <f>E1335/0.04188</f>
        <v>21.657115568290354</v>
      </c>
      <c r="I1335" s="18">
        <f>J1335/100*4</f>
        <v>2.6</v>
      </c>
      <c r="J1335" s="17">
        <v>65</v>
      </c>
      <c r="K1335" s="16">
        <f>IF(J1335&gt;1,J1335-H1335-I1335,0)</f>
        <v>40.742884431709648</v>
      </c>
      <c r="L1335" s="15">
        <v>42511</v>
      </c>
      <c r="M1335" s="14"/>
      <c r="N1335" s="29">
        <v>42750</v>
      </c>
      <c r="O1335" s="12">
        <v>42750</v>
      </c>
      <c r="P1335" s="11" t="s">
        <v>1985</v>
      </c>
      <c r="Q1335" s="10" t="s">
        <v>1984</v>
      </c>
      <c r="R1335" s="10" t="s">
        <v>1983</v>
      </c>
      <c r="S1335" s="10" t="s">
        <v>1982</v>
      </c>
      <c r="T1335" s="10"/>
      <c r="U1335" s="9" t="s">
        <v>6613</v>
      </c>
      <c r="V1335" s="8"/>
      <c r="W1335" s="7">
        <v>99</v>
      </c>
      <c r="X1335" s="4"/>
      <c r="Y1335" s="6">
        <v>80</v>
      </c>
      <c r="Z1335" s="5">
        <f>IF(Y1335&gt;0,Y1335-J1335,".")</f>
        <v>15</v>
      </c>
      <c r="AA1335" s="4">
        <f>IF(J1335=0,H1335,0)</f>
        <v>0</v>
      </c>
      <c r="AB1335" s="4">
        <f>IF(L1335=0,H1335,0)</f>
        <v>0</v>
      </c>
      <c r="AC1335" s="4"/>
      <c r="AD1335" s="3"/>
      <c r="AE1335" s="2" t="str">
        <f ca="1">IF(AND(N1335&gt;1,(N1335+$AE$3+O1335)&lt;$B$3),$B$3-N1335+1111111,".")</f>
        <v>.</v>
      </c>
      <c r="AF1335" s="1" t="str">
        <f>IF(A1335&gt;1,"Y","N")</f>
        <v>Y</v>
      </c>
      <c r="AG1335" s="1" t="str">
        <f>IF(L1335&gt;1,"Y","N")</f>
        <v>Y</v>
      </c>
      <c r="AH1335" s="1" t="str">
        <f>IF(N1335&gt;1,"Y","N")</f>
        <v>Y</v>
      </c>
      <c r="AI1335" s="1" t="str">
        <f>IF(O1335&gt;1,"Y","N")</f>
        <v>Y</v>
      </c>
      <c r="AJ1335" s="1" t="str">
        <f>CONCATENATE(AF1335,AG1335,D1335,AH1335,AI1335)</f>
        <v>YYx258xYY</v>
      </c>
    </row>
    <row r="1336" spans="1:50" s="1" customFormat="1" x14ac:dyDescent="0.25">
      <c r="A1336" s="31">
        <v>42095</v>
      </c>
      <c r="B1336" s="24"/>
      <c r="C1336" s="23" t="s">
        <v>1915</v>
      </c>
      <c r="D1336" s="22" t="s">
        <v>1914</v>
      </c>
      <c r="E1336" s="21">
        <v>1.56</v>
      </c>
      <c r="G1336" s="20"/>
      <c r="H1336" s="19">
        <f>E1336/0.03938</f>
        <v>39.614017267648556</v>
      </c>
      <c r="I1336" s="18">
        <f>J1336/100*4</f>
        <v>3.2</v>
      </c>
      <c r="J1336" s="17">
        <v>80</v>
      </c>
      <c r="K1336" s="16">
        <f>IF(J1336&gt;1,J1336-H1336-I1336,0)</f>
        <v>37.185982732351441</v>
      </c>
      <c r="L1336" s="15">
        <v>42132</v>
      </c>
      <c r="M1336" s="14"/>
      <c r="N1336" s="29">
        <v>42756</v>
      </c>
      <c r="O1336" s="12">
        <v>42757</v>
      </c>
      <c r="P1336" s="11" t="s">
        <v>6464</v>
      </c>
      <c r="Q1336" s="10"/>
      <c r="R1336" s="10"/>
      <c r="S1336" s="10"/>
      <c r="T1336" s="10"/>
      <c r="U1336" s="9">
        <v>6687964822</v>
      </c>
      <c r="V1336" s="8"/>
      <c r="W1336" s="7">
        <v>141</v>
      </c>
      <c r="X1336" s="4"/>
      <c r="Y1336" s="6">
        <v>80</v>
      </c>
      <c r="Z1336" s="5">
        <f>IF(Y1336&gt;0,Y1336-J1336,".")</f>
        <v>0</v>
      </c>
      <c r="AA1336" s="4">
        <f>IF(J1336=0,H1336,0)</f>
        <v>0</v>
      </c>
      <c r="AB1336" s="4">
        <f>IF(L1336=0,H1336,0)</f>
        <v>0</v>
      </c>
      <c r="AC1336" s="4"/>
      <c r="AD1336" s="3"/>
      <c r="AE1336" s="2" t="str">
        <f ca="1">IF(AND(N1336&gt;1,(N1336+$AE$3+O1336)&lt;$B$3),$B$3-N1336+1111111,".")</f>
        <v>.</v>
      </c>
      <c r="AF1336" s="1" t="str">
        <f>IF(A1336&gt;1,"Y","N")</f>
        <v>Y</v>
      </c>
      <c r="AG1336" s="1" t="str">
        <f>IF(L1336&gt;1,"Y","N")</f>
        <v>Y</v>
      </c>
      <c r="AH1336" s="1" t="str">
        <f>IF(N1336&gt;1,"Y","N")</f>
        <v>Y</v>
      </c>
      <c r="AI1336" s="1" t="str">
        <f>IF(O1336&gt;1,"Y","N")</f>
        <v>Y</v>
      </c>
      <c r="AJ1336" s="1" t="str">
        <f>CONCATENATE(AF1336,AG1336,D1336,AH1336,AI1336)</f>
        <v>YYx120xYY</v>
      </c>
    </row>
    <row r="1337" spans="1:50" s="1" customFormat="1" x14ac:dyDescent="0.25">
      <c r="A1337" s="31">
        <v>42750</v>
      </c>
      <c r="B1337" s="24" t="s">
        <v>14</v>
      </c>
      <c r="C1337" s="23" t="s">
        <v>13</v>
      </c>
      <c r="D1337" s="22" t="s">
        <v>12</v>
      </c>
      <c r="E1337" s="21">
        <v>0.74</v>
      </c>
      <c r="G1337" s="20"/>
      <c r="H1337" s="19">
        <f>E1337/0.03821</f>
        <v>19.366657942946873</v>
      </c>
      <c r="I1337" s="18">
        <f>J1337/100*4</f>
        <v>2.6</v>
      </c>
      <c r="J1337" s="17">
        <v>65</v>
      </c>
      <c r="K1337" s="16">
        <f>IF(J1337&gt;1,J1337-H1337-I1337,0)</f>
        <v>43.033342057053126</v>
      </c>
      <c r="L1337" s="15">
        <v>42768</v>
      </c>
      <c r="M1337" s="14"/>
      <c r="N1337" s="29">
        <v>42760</v>
      </c>
      <c r="O1337" s="12">
        <v>42760</v>
      </c>
      <c r="P1337" s="11" t="s">
        <v>1085</v>
      </c>
      <c r="Q1337" s="10" t="s">
        <v>1088</v>
      </c>
      <c r="R1337" s="10" t="s">
        <v>1087</v>
      </c>
      <c r="S1337" s="10" t="s">
        <v>1086</v>
      </c>
      <c r="T1337" s="10"/>
      <c r="U1337" s="9" t="s">
        <v>6389</v>
      </c>
      <c r="V1337" s="8"/>
      <c r="W1337" s="7">
        <v>156</v>
      </c>
      <c r="X1337" s="4"/>
      <c r="Y1337" s="6">
        <v>80</v>
      </c>
      <c r="Z1337" s="5">
        <f>IF(Y1337&gt;0,Y1337-J1337,".")</f>
        <v>15</v>
      </c>
      <c r="AA1337" s="4">
        <f>IF(J1337=0,H1337,0)</f>
        <v>0</v>
      </c>
      <c r="AB1337" s="4">
        <f>IF(L1337=0,H1337,0)</f>
        <v>0</v>
      </c>
      <c r="AC1337" s="4"/>
      <c r="AD1337" s="3"/>
      <c r="AE1337" s="2" t="str">
        <f ca="1">IF(AND(N1337&gt;1,(N1337+$AE$3+O1337)&lt;$B$3),$B$3-N1337+1111111,".")</f>
        <v>.</v>
      </c>
      <c r="AF1337" s="1" t="str">
        <f>IF(A1337&gt;1,"Y","N")</f>
        <v>Y</v>
      </c>
      <c r="AG1337" s="1" t="str">
        <f>IF(L1337&gt;1,"Y","N")</f>
        <v>Y</v>
      </c>
      <c r="AH1337" s="1" t="str">
        <f>IF(N1337&gt;1,"Y","N")</f>
        <v>Y</v>
      </c>
      <c r="AI1337" s="1" t="str">
        <f>IF(O1337&gt;1,"Y","N")</f>
        <v>Y</v>
      </c>
      <c r="AJ1337" s="1" t="str">
        <f>CONCATENATE(AF1337,AG1337,D1337,AH1337,AI1337)</f>
        <v>YYx258xYY</v>
      </c>
    </row>
    <row r="1338" spans="1:50" s="1" customFormat="1" x14ac:dyDescent="0.25">
      <c r="A1338" s="31">
        <v>42746</v>
      </c>
      <c r="B1338" s="24"/>
      <c r="C1338" s="23" t="s">
        <v>252</v>
      </c>
      <c r="D1338" s="22" t="s">
        <v>251</v>
      </c>
      <c r="E1338" s="21">
        <v>1.236</v>
      </c>
      <c r="G1338" s="20"/>
      <c r="H1338" s="19">
        <f>E1338/0.03821</f>
        <v>32.347552996597749</v>
      </c>
      <c r="I1338" s="18">
        <f>J1338/100*4</f>
        <v>1.68</v>
      </c>
      <c r="J1338" s="17">
        <v>42</v>
      </c>
      <c r="K1338" s="16">
        <f>IF(J1338&gt;1,J1338-H1338-I1338,0)</f>
        <v>7.9724470034022517</v>
      </c>
      <c r="L1338" s="15">
        <v>42768</v>
      </c>
      <c r="M1338" s="14"/>
      <c r="N1338" s="29">
        <v>42812</v>
      </c>
      <c r="O1338" s="12">
        <v>42816</v>
      </c>
      <c r="P1338" s="11" t="s">
        <v>1945</v>
      </c>
      <c r="Q1338" s="10" t="s">
        <v>5140</v>
      </c>
      <c r="R1338" s="10" t="s">
        <v>5139</v>
      </c>
      <c r="S1338" s="10" t="s">
        <v>4590</v>
      </c>
      <c r="T1338" s="10"/>
      <c r="U1338" s="9">
        <v>6753714220</v>
      </c>
      <c r="V1338" s="8"/>
      <c r="W1338" s="7">
        <v>471</v>
      </c>
      <c r="X1338" s="4"/>
      <c r="Y1338" s="6">
        <v>80</v>
      </c>
      <c r="Z1338" s="5">
        <f>IF(Y1338&gt;0,Y1338-J1338,".")</f>
        <v>38</v>
      </c>
      <c r="AA1338" s="4">
        <f>IF(J1338=0,H1338,0)</f>
        <v>0</v>
      </c>
      <c r="AB1338" s="4">
        <f>IF(L1338=0,H1338,0)</f>
        <v>0</v>
      </c>
      <c r="AC1338" s="4"/>
      <c r="AD1338" s="3"/>
      <c r="AE1338" s="2" t="str">
        <f ca="1">IF(AND(N1338&gt;1,(N1338+$AE$3+O1338)&lt;$B$3),$B$3-N1338+1111111,".")</f>
        <v>.</v>
      </c>
      <c r="AF1338" s="1" t="str">
        <f>IF(A1338&gt;1,"Y","N")</f>
        <v>Y</v>
      </c>
      <c r="AG1338" s="1" t="str">
        <f>IF(L1338&gt;1,"Y","N")</f>
        <v>Y</v>
      </c>
      <c r="AH1338" s="1" t="str">
        <f>IF(N1338&gt;1,"Y","N")</f>
        <v>Y</v>
      </c>
      <c r="AI1338" s="1" t="str">
        <f>IF(O1338&gt;1,"Y","N")</f>
        <v>Y</v>
      </c>
      <c r="AJ1338" s="1" t="str">
        <f>CONCATENATE(AF1338,AG1338,D1338,AH1338,AI1338)</f>
        <v>YYx292xYY</v>
      </c>
    </row>
    <row r="1339" spans="1:50" s="1" customFormat="1" x14ac:dyDescent="0.25">
      <c r="A1339" s="31">
        <v>42865</v>
      </c>
      <c r="B1339" s="24"/>
      <c r="C1339" s="23" t="s">
        <v>3401</v>
      </c>
      <c r="D1339" s="22" t="s">
        <v>19</v>
      </c>
      <c r="E1339" s="21"/>
      <c r="G1339" s="20"/>
      <c r="H1339" s="19">
        <f>E1339/0.04001</f>
        <v>0</v>
      </c>
      <c r="I1339" s="18">
        <f>J1339/100*4</f>
        <v>1.92</v>
      </c>
      <c r="J1339" s="17">
        <v>48</v>
      </c>
      <c r="K1339" s="16">
        <f>IF(J1339&gt;1,J1339-H1339-I1339,0)</f>
        <v>46.08</v>
      </c>
      <c r="L1339" s="15">
        <v>42872</v>
      </c>
      <c r="M1339" s="14"/>
      <c r="N1339" s="29">
        <v>42899</v>
      </c>
      <c r="O1339" s="12">
        <v>42899</v>
      </c>
      <c r="P1339" s="11" t="s">
        <v>3400</v>
      </c>
      <c r="Q1339" s="10" t="s">
        <v>3403</v>
      </c>
      <c r="R1339" s="10" t="s">
        <v>3402</v>
      </c>
      <c r="S1339" s="10" t="s">
        <v>2079</v>
      </c>
      <c r="T1339" s="10"/>
      <c r="U1339" s="9">
        <v>6854257295</v>
      </c>
      <c r="V1339" s="8"/>
      <c r="W1339" s="7">
        <v>831</v>
      </c>
      <c r="X1339" s="4"/>
      <c r="Y1339" s="6">
        <v>80</v>
      </c>
      <c r="Z1339" s="5">
        <f>IF(Y1339&gt;0,Y1339-J1339,".")</f>
        <v>32</v>
      </c>
      <c r="AA1339" s="4">
        <f>IF(J1339=0,H1339,0)</f>
        <v>0</v>
      </c>
      <c r="AB1339" s="4">
        <f>IF(L1339=0,H1339,0)</f>
        <v>0</v>
      </c>
      <c r="AC1339" s="4"/>
      <c r="AD1339" s="3"/>
      <c r="AE1339" s="2" t="str">
        <f ca="1">IF(AND(N1339&gt;1,(N1339+$AE$3+O1339)&lt;$B$3),$B$3-N1339+1111111,".")</f>
        <v>.</v>
      </c>
      <c r="AF1339" s="1" t="str">
        <f>IF(A1339&gt;1,"Y","N")</f>
        <v>Y</v>
      </c>
      <c r="AG1339" s="1" t="str">
        <f>IF(L1339&gt;1,"Y","N")</f>
        <v>Y</v>
      </c>
      <c r="AH1339" s="1" t="str">
        <f>IF(N1339&gt;1,"Y","N")</f>
        <v>Y</v>
      </c>
      <c r="AI1339" s="1" t="str">
        <f>IF(O1339&gt;1,"Y","N")</f>
        <v>Y</v>
      </c>
      <c r="AJ1339" s="1" t="str">
        <f>CONCATENATE(AF1339,AG1339,D1339,AH1339,AI1339)</f>
        <v>YYx277xYY</v>
      </c>
      <c r="AU1339"/>
      <c r="AV1339"/>
      <c r="AW1339"/>
      <c r="AX1339"/>
    </row>
    <row r="1340" spans="1:50" s="1" customFormat="1" x14ac:dyDescent="0.25">
      <c r="A1340" s="31">
        <v>42750</v>
      </c>
      <c r="B1340" s="24"/>
      <c r="C1340" s="23" t="s">
        <v>13</v>
      </c>
      <c r="D1340" s="22" t="s">
        <v>12</v>
      </c>
      <c r="E1340" s="21">
        <v>0.74</v>
      </c>
      <c r="G1340" s="20"/>
      <c r="H1340" s="19">
        <f>E1340/0.03821</f>
        <v>19.366657942946873</v>
      </c>
      <c r="I1340" s="18">
        <f>J1340/100*4</f>
        <v>2.6</v>
      </c>
      <c r="J1340" s="17">
        <v>65</v>
      </c>
      <c r="K1340" s="16">
        <f>IF(J1340&gt;1,J1340-H1340-I1340,0)</f>
        <v>43.033342057053126</v>
      </c>
      <c r="L1340" s="15">
        <v>42768</v>
      </c>
      <c r="M1340" s="14"/>
      <c r="N1340" s="29">
        <v>42901</v>
      </c>
      <c r="O1340" s="12">
        <v>42901</v>
      </c>
      <c r="P1340" s="11" t="s">
        <v>3365</v>
      </c>
      <c r="Q1340" s="10" t="s">
        <v>3364</v>
      </c>
      <c r="R1340" s="10" t="s">
        <v>3363</v>
      </c>
      <c r="S1340" s="10" t="s">
        <v>1625</v>
      </c>
      <c r="T1340" s="10"/>
      <c r="U1340" s="9" t="s">
        <v>3362</v>
      </c>
      <c r="V1340" s="8"/>
      <c r="W1340" s="7">
        <v>845</v>
      </c>
      <c r="X1340" s="4"/>
      <c r="Y1340" s="6">
        <v>80</v>
      </c>
      <c r="Z1340" s="5">
        <f>IF(Y1340&gt;0,Y1340-J1340,".")</f>
        <v>15</v>
      </c>
      <c r="AA1340" s="4">
        <f>IF(J1340=0,H1340,0)</f>
        <v>0</v>
      </c>
      <c r="AB1340" s="4">
        <f>IF(L1340=0,H1340,0)</f>
        <v>0</v>
      </c>
      <c r="AC1340" s="4"/>
      <c r="AD1340" s="3"/>
      <c r="AE1340" s="2" t="str">
        <f ca="1">IF(AND(N1340&gt;1,(N1340+$AE$3+O1340)&lt;$B$3),$B$3-N1340+1111111,".")</f>
        <v>.</v>
      </c>
      <c r="AF1340" s="1" t="str">
        <f>IF(A1340&gt;1,"Y","N")</f>
        <v>Y</v>
      </c>
      <c r="AG1340" s="1" t="str">
        <f>IF(L1340&gt;1,"Y","N")</f>
        <v>Y</v>
      </c>
      <c r="AH1340" s="1" t="str">
        <f>IF(N1340&gt;1,"Y","N")</f>
        <v>Y</v>
      </c>
      <c r="AI1340" s="1" t="str">
        <f>IF(O1340&gt;1,"Y","N")</f>
        <v>Y</v>
      </c>
      <c r="AJ1340" s="1" t="str">
        <f>CONCATENATE(AF1340,AG1340,D1340,AH1340,AI1340)</f>
        <v>YYx258xYY</v>
      </c>
      <c r="AU1340"/>
      <c r="AV1340"/>
      <c r="AW1340"/>
      <c r="AX1340"/>
    </row>
    <row r="1341" spans="1:50" s="1" customFormat="1" x14ac:dyDescent="0.25">
      <c r="A1341" s="31">
        <v>42917</v>
      </c>
      <c r="B1341" s="24" t="s">
        <v>2839</v>
      </c>
      <c r="C1341" s="23" t="s">
        <v>33</v>
      </c>
      <c r="D1341" s="22" t="s">
        <v>32</v>
      </c>
      <c r="E1341" s="21">
        <v>0.75</v>
      </c>
      <c r="G1341" s="20"/>
      <c r="H1341" s="19">
        <f>E1341/0.0418425</f>
        <v>17.924359204158453</v>
      </c>
      <c r="I1341" s="18">
        <f>J1341/100*4</f>
        <v>1.56</v>
      </c>
      <c r="J1341" s="17">
        <v>39</v>
      </c>
      <c r="K1341" s="16">
        <f>IF(J1341&gt;1,J1341-H1341-I1341,0)</f>
        <v>19.515640795841549</v>
      </c>
      <c r="L1341" s="15">
        <v>42933</v>
      </c>
      <c r="M1341" s="14"/>
      <c r="N1341" s="29">
        <v>42932</v>
      </c>
      <c r="O1341" s="12">
        <v>42965</v>
      </c>
      <c r="P1341" s="11" t="s">
        <v>2838</v>
      </c>
      <c r="Q1341" s="10" t="s">
        <v>2837</v>
      </c>
      <c r="R1341" s="10" t="s">
        <v>2836</v>
      </c>
      <c r="S1341" s="10" t="s">
        <v>2148</v>
      </c>
      <c r="T1341" s="10"/>
      <c r="U1341" s="9">
        <v>6890311788</v>
      </c>
      <c r="V1341" s="8"/>
      <c r="W1341" s="7">
        <v>1051</v>
      </c>
      <c r="X1341" s="4"/>
      <c r="Y1341" s="6">
        <v>80</v>
      </c>
      <c r="Z1341" s="5">
        <f>IF(Y1341&gt;0,Y1341-J1341,".")</f>
        <v>41</v>
      </c>
      <c r="AA1341" s="4">
        <f>IF(J1341=0,H1341,0)</f>
        <v>0</v>
      </c>
      <c r="AB1341" s="4">
        <f>IF(L1341=0,H1341,0)</f>
        <v>0</v>
      </c>
      <c r="AC1341" s="4"/>
      <c r="AD1341" s="3"/>
      <c r="AE1341" s="2" t="str">
        <f ca="1">IF(AND(N1341&gt;1,(N1341+$AE$3+O1341)&lt;$B$3),$B$3-N1341+1111111,".")</f>
        <v>.</v>
      </c>
      <c r="AF1341" s="1" t="str">
        <f>IF(A1341&gt;1,"Y","N")</f>
        <v>Y</v>
      </c>
      <c r="AG1341" s="1" t="str">
        <f>IF(L1341&gt;1,"Y","N")</f>
        <v>Y</v>
      </c>
      <c r="AH1341" s="1" t="str">
        <f>IF(N1341&gt;1,"Y","N")</f>
        <v>Y</v>
      </c>
      <c r="AI1341" s="1" t="str">
        <f>IF(O1341&gt;1,"Y","N")</f>
        <v>Y</v>
      </c>
      <c r="AJ1341" s="1" t="str">
        <f>CONCATENATE(AF1341,AG1341,D1341,AH1341,AI1341)</f>
        <v>YYx3xYY</v>
      </c>
    </row>
    <row r="1342" spans="1:50" s="1" customFormat="1" x14ac:dyDescent="0.25">
      <c r="A1342" s="31">
        <v>42750</v>
      </c>
      <c r="B1342" s="24"/>
      <c r="C1342" s="23" t="s">
        <v>13</v>
      </c>
      <c r="D1342" s="22" t="s">
        <v>12</v>
      </c>
      <c r="E1342" s="21">
        <v>0.86</v>
      </c>
      <c r="G1342" s="20"/>
      <c r="H1342" s="19">
        <f>E1342/0.03821</f>
        <v>22.507197068830148</v>
      </c>
      <c r="I1342" s="18">
        <f>J1342/100*4</f>
        <v>2.6</v>
      </c>
      <c r="J1342" s="17">
        <v>65</v>
      </c>
      <c r="K1342" s="16">
        <f>IF(J1342&gt;1,J1342-H1342-I1342,0)</f>
        <v>39.892802931169847</v>
      </c>
      <c r="L1342" s="15">
        <v>42777</v>
      </c>
      <c r="M1342" s="14"/>
      <c r="N1342" s="29">
        <v>42946</v>
      </c>
      <c r="O1342" s="12">
        <v>42953</v>
      </c>
      <c r="P1342" s="11" t="s">
        <v>2627</v>
      </c>
      <c r="Q1342" s="10" t="s">
        <v>2626</v>
      </c>
      <c r="R1342" s="10" t="s">
        <v>2625</v>
      </c>
      <c r="S1342" s="10" t="s">
        <v>2624</v>
      </c>
      <c r="T1342" s="10"/>
      <c r="U1342" s="9">
        <v>6910844544</v>
      </c>
      <c r="V1342" s="8"/>
      <c r="W1342" s="7">
        <v>1007</v>
      </c>
      <c r="X1342" s="4"/>
      <c r="Y1342" s="6">
        <v>80</v>
      </c>
      <c r="Z1342" s="5">
        <f>IF(Y1342&gt;0,Y1342-J1342,".")</f>
        <v>15</v>
      </c>
      <c r="AA1342" s="4">
        <f>IF(J1342=0,H1342,0)</f>
        <v>0</v>
      </c>
      <c r="AB1342" s="4">
        <f>IF(L1342=0,H1342,0)</f>
        <v>0</v>
      </c>
      <c r="AC1342" s="4"/>
      <c r="AD1342" s="3"/>
      <c r="AE1342" s="2" t="str">
        <f ca="1">IF(AND(N1342&gt;1,(N1342+$AE$3+O1342)&lt;$B$3),$B$3-N1342+1111111,".")</f>
        <v>.</v>
      </c>
      <c r="AF1342" s="1" t="str">
        <f>IF(A1342&gt;1,"Y","N")</f>
        <v>Y</v>
      </c>
      <c r="AG1342" s="1" t="str">
        <f>IF(L1342&gt;1,"Y","N")</f>
        <v>Y</v>
      </c>
      <c r="AH1342" s="1" t="str">
        <f>IF(N1342&gt;1,"Y","N")</f>
        <v>Y</v>
      </c>
      <c r="AI1342" s="1" t="str">
        <f>IF(O1342&gt;1,"Y","N")</f>
        <v>Y</v>
      </c>
      <c r="AJ1342" s="1" t="str">
        <f>CONCATENATE(AF1342,AG1342,D1342,AH1342,AI1342)</f>
        <v>YYx258xYY</v>
      </c>
    </row>
    <row r="1343" spans="1:50" s="1" customFormat="1" x14ac:dyDescent="0.25">
      <c r="A1343" s="28">
        <v>41802</v>
      </c>
      <c r="B1343" s="27" t="s">
        <v>2396</v>
      </c>
      <c r="C1343" s="23" t="s">
        <v>2395</v>
      </c>
      <c r="D1343" s="22" t="s">
        <v>2394</v>
      </c>
      <c r="E1343" s="21">
        <v>1.84</v>
      </c>
      <c r="G1343" s="20"/>
      <c r="H1343" s="19">
        <f>E1343/0.0513657</f>
        <v>35.821569646670831</v>
      </c>
      <c r="I1343" s="18">
        <f>J1343/100*4</f>
        <v>3.2</v>
      </c>
      <c r="J1343" s="17">
        <v>80</v>
      </c>
      <c r="K1343" s="16">
        <f>IF(J1343&gt;1,J1343-H1343-I1343,0)</f>
        <v>40.978430353329166</v>
      </c>
      <c r="L1343" s="15">
        <v>41824</v>
      </c>
      <c r="M1343" s="14"/>
      <c r="N1343" s="29">
        <v>42967</v>
      </c>
      <c r="O1343" s="12">
        <v>42967</v>
      </c>
      <c r="P1343" s="11" t="s">
        <v>2393</v>
      </c>
      <c r="Q1343" s="10"/>
      <c r="R1343" s="10"/>
      <c r="S1343" s="10"/>
      <c r="T1343" s="10"/>
      <c r="U1343" s="9">
        <v>6910249420</v>
      </c>
      <c r="V1343" s="8"/>
      <c r="W1343" s="7">
        <v>1055</v>
      </c>
      <c r="X1343" s="4"/>
      <c r="Y1343" s="6">
        <v>80</v>
      </c>
      <c r="Z1343" s="5">
        <f>IF(Y1343&gt;0,Y1343-J1343,".")</f>
        <v>0</v>
      </c>
      <c r="AA1343" s="4">
        <f>IF(J1343=0,H1343,0)</f>
        <v>0</v>
      </c>
      <c r="AB1343" s="4">
        <f>IF(L1343=0,H1343,0)</f>
        <v>0</v>
      </c>
      <c r="AC1343" s="4"/>
      <c r="AD1343" s="3"/>
      <c r="AE1343" s="2" t="str">
        <f ca="1">IF(AND(N1343&gt;1,(N1343+$AE$3+O1343)&lt;$B$3),$B$3-N1343+1111111,".")</f>
        <v>.</v>
      </c>
      <c r="AF1343" s="1" t="str">
        <f>IF(A1343&gt;1,"Y","N")</f>
        <v>Y</v>
      </c>
      <c r="AG1343" s="1" t="str">
        <f>IF(L1343&gt;1,"Y","N")</f>
        <v>Y</v>
      </c>
      <c r="AH1343" s="1" t="str">
        <f>IF(N1343&gt;1,"Y","N")</f>
        <v>Y</v>
      </c>
      <c r="AI1343" s="1" t="str">
        <f>IF(O1343&gt;1,"Y","N")</f>
        <v>Y</v>
      </c>
      <c r="AJ1343" s="1" t="str">
        <f>CONCATENATE(AF1343,AG1343,D1343,AH1343,AI1343)</f>
        <v>YYx512xYY</v>
      </c>
    </row>
    <row r="1344" spans="1:50" s="1" customFormat="1" x14ac:dyDescent="0.25">
      <c r="A1344" s="31">
        <v>42769</v>
      </c>
      <c r="B1344" s="24"/>
      <c r="C1344" s="23" t="s">
        <v>1439</v>
      </c>
      <c r="D1344" s="22" t="s">
        <v>1438</v>
      </c>
      <c r="E1344" s="21">
        <v>0.42</v>
      </c>
      <c r="G1344" s="20"/>
      <c r="H1344" s="19">
        <f>E1344/0.03878</f>
        <v>10.830324909747292</v>
      </c>
      <c r="I1344" s="18">
        <f>J1344/100*4</f>
        <v>1.52</v>
      </c>
      <c r="J1344" s="17">
        <v>38</v>
      </c>
      <c r="K1344" s="16">
        <f>IF(J1344&gt;1,J1344-H1344-I1344,0)</f>
        <v>25.64967509025271</v>
      </c>
      <c r="L1344" s="15">
        <v>42790</v>
      </c>
      <c r="M1344" s="14"/>
      <c r="N1344" s="29">
        <v>43006</v>
      </c>
      <c r="O1344" s="12">
        <v>43007</v>
      </c>
      <c r="P1344" s="11" t="s">
        <v>1785</v>
      </c>
      <c r="Q1344" s="10" t="s">
        <v>1788</v>
      </c>
      <c r="R1344" s="10" t="s">
        <v>1787</v>
      </c>
      <c r="S1344" s="10" t="s">
        <v>1786</v>
      </c>
      <c r="T1344" s="10"/>
      <c r="U1344" s="9">
        <v>6909588918</v>
      </c>
      <c r="V1344" s="8"/>
      <c r="W1344" s="7">
        <v>1185</v>
      </c>
      <c r="X1344" s="4"/>
      <c r="Y1344" s="6">
        <v>80</v>
      </c>
      <c r="Z1344" s="5">
        <f>IF(Y1344&gt;0,Y1344-J1344,".")</f>
        <v>42</v>
      </c>
      <c r="AA1344" s="4">
        <f>IF(J1344=0,H1344,0)</f>
        <v>0</v>
      </c>
      <c r="AB1344" s="4">
        <f>IF(L1344=0,H1344,0)</f>
        <v>0</v>
      </c>
      <c r="AC1344" s="4"/>
      <c r="AD1344" s="3"/>
      <c r="AE1344" s="2" t="str">
        <f ca="1">IF(AND(N1344&gt;1,(N1344+$AE$3+O1344)&lt;$B$3),$B$3-N1344+1111111,".")</f>
        <v>.</v>
      </c>
      <c r="AF1344" s="1" t="str">
        <f>IF(A1344&gt;1,"Y","N")</f>
        <v>Y</v>
      </c>
      <c r="AG1344" s="1" t="str">
        <f>IF(L1344&gt;1,"Y","N")</f>
        <v>Y</v>
      </c>
      <c r="AH1344" s="1" t="str">
        <f>IF(N1344&gt;1,"Y","N")</f>
        <v>Y</v>
      </c>
      <c r="AI1344" s="1" t="str">
        <f>IF(O1344&gt;1,"Y","N")</f>
        <v>Y</v>
      </c>
      <c r="AJ1344" s="1" t="str">
        <f>CONCATENATE(AF1344,AG1344,D1344,AH1344,AI1344)</f>
        <v>YYx124xYY</v>
      </c>
    </row>
    <row r="1345" spans="1:50" s="1" customFormat="1" x14ac:dyDescent="0.25">
      <c r="A1345" s="31">
        <v>42750</v>
      </c>
      <c r="B1345" s="24"/>
      <c r="C1345" s="23" t="s">
        <v>13</v>
      </c>
      <c r="D1345" s="22" t="s">
        <v>12</v>
      </c>
      <c r="E1345" s="21">
        <v>0.86</v>
      </c>
      <c r="G1345" s="20"/>
      <c r="H1345" s="19">
        <f>E1345/0.03821</f>
        <v>22.507197068830148</v>
      </c>
      <c r="I1345" s="18">
        <f>J1345/100*4</f>
        <v>2.6</v>
      </c>
      <c r="J1345" s="17">
        <v>65</v>
      </c>
      <c r="K1345" s="16">
        <f>IF(J1345&gt;1,J1345-H1345-I1345,0)</f>
        <v>39.892802931169847</v>
      </c>
      <c r="L1345" s="15">
        <v>42777</v>
      </c>
      <c r="M1345" s="14"/>
      <c r="N1345" s="29">
        <v>43030</v>
      </c>
      <c r="O1345" s="12">
        <v>43031</v>
      </c>
      <c r="P1345" s="11" t="s">
        <v>1442</v>
      </c>
      <c r="Q1345" s="10" t="s">
        <v>1441</v>
      </c>
      <c r="R1345" s="10" t="s">
        <v>1440</v>
      </c>
      <c r="S1345" s="10" t="s">
        <v>1170</v>
      </c>
      <c r="T1345" s="10"/>
      <c r="U1345" s="9">
        <v>6916050691</v>
      </c>
      <c r="V1345" s="8"/>
      <c r="W1345" s="7">
        <v>1255</v>
      </c>
      <c r="X1345" s="4"/>
      <c r="Y1345" s="6">
        <v>80</v>
      </c>
      <c r="Z1345" s="5">
        <f>IF(Y1345&gt;0,Y1345-J1345,".")</f>
        <v>15</v>
      </c>
      <c r="AA1345" s="4">
        <f>IF(J1345=0,H1345,0)</f>
        <v>0</v>
      </c>
      <c r="AB1345" s="4">
        <f>IF(L1345=0,H1345,0)</f>
        <v>0</v>
      </c>
      <c r="AC1345" s="4"/>
      <c r="AD1345" s="3"/>
      <c r="AE1345" s="2" t="str">
        <f ca="1">IF(AND(N1345&gt;1,(N1345+$AE$3+O1345)&lt;$B$3),$B$3-N1345+1111111,".")</f>
        <v>.</v>
      </c>
      <c r="AF1345" s="1" t="str">
        <f>IF(A1345&gt;1,"Y","N")</f>
        <v>Y</v>
      </c>
      <c r="AG1345" s="1" t="str">
        <f>IF(L1345&gt;1,"Y","N")</f>
        <v>Y</v>
      </c>
      <c r="AH1345" s="1" t="str">
        <f>IF(N1345&gt;1,"Y","N")</f>
        <v>Y</v>
      </c>
      <c r="AI1345" s="1" t="str">
        <f>IF(O1345&gt;1,"Y","N")</f>
        <v>Y</v>
      </c>
      <c r="AJ1345" s="1" t="str">
        <f>CONCATENATE(AF1345,AG1345,D1345,AH1345,AI1345)</f>
        <v>YYx258xYY</v>
      </c>
    </row>
    <row r="1346" spans="1:50" s="1" customFormat="1" x14ac:dyDescent="0.25">
      <c r="A1346" s="31">
        <v>42178</v>
      </c>
      <c r="B1346" s="24"/>
      <c r="C1346" s="23" t="s">
        <v>1341</v>
      </c>
      <c r="D1346" s="22" t="s">
        <v>1340</v>
      </c>
      <c r="E1346" s="21">
        <v>0.66500000000000004</v>
      </c>
      <c r="G1346" s="20"/>
      <c r="H1346" s="19">
        <f>E1346/0.0418</f>
        <v>15.909090909090912</v>
      </c>
      <c r="I1346" s="32">
        <f>J1346/100*4</f>
        <v>1.52</v>
      </c>
      <c r="J1346" s="17">
        <v>38</v>
      </c>
      <c r="K1346" s="16">
        <f>IF(J1346&gt;1,J1346-H1346-I1346,0)</f>
        <v>20.570909090909087</v>
      </c>
      <c r="L1346" s="15">
        <v>42203</v>
      </c>
      <c r="M1346" s="14"/>
      <c r="N1346" s="29">
        <v>43036</v>
      </c>
      <c r="O1346" s="12">
        <v>43037</v>
      </c>
      <c r="P1346" s="11" t="s">
        <v>1339</v>
      </c>
      <c r="Q1346" s="10" t="s">
        <v>1344</v>
      </c>
      <c r="R1346" s="10" t="s">
        <v>1343</v>
      </c>
      <c r="S1346" s="10" t="s">
        <v>1342</v>
      </c>
      <c r="T1346" s="10"/>
      <c r="U1346" s="9">
        <v>6915957527</v>
      </c>
      <c r="V1346" s="8"/>
      <c r="W1346" s="7">
        <v>1274</v>
      </c>
      <c r="X1346" s="4"/>
      <c r="Y1346" s="6">
        <v>80</v>
      </c>
      <c r="Z1346" s="5">
        <f>IF(Y1346&gt;0,Y1346-J1346,".")</f>
        <v>42</v>
      </c>
      <c r="AA1346" s="4">
        <f>IF(J1346=0,H1346,0)</f>
        <v>0</v>
      </c>
      <c r="AB1346" s="4">
        <f>IF(L1346=0,H1346,0)</f>
        <v>0</v>
      </c>
      <c r="AC1346" s="4"/>
      <c r="AD1346" s="3"/>
      <c r="AE1346" s="2" t="str">
        <f ca="1">IF(AND(N1346&gt;1,(N1346+$AE$3+O1346)&lt;$B$3),$B$3-N1346+1111111,".")</f>
        <v>.</v>
      </c>
      <c r="AF1346" s="1" t="str">
        <f>IF(A1346&gt;1,"Y","N")</f>
        <v>Y</v>
      </c>
      <c r="AG1346" s="1" t="str">
        <f>IF(L1346&gt;1,"Y","N")</f>
        <v>Y</v>
      </c>
      <c r="AH1346" s="1" t="str">
        <f>IF(N1346&gt;1,"Y","N")</f>
        <v>Y</v>
      </c>
      <c r="AI1346" s="1" t="str">
        <f>IF(O1346&gt;1,"Y","N")</f>
        <v>Y</v>
      </c>
      <c r="AJ1346" s="1" t="str">
        <f>CONCATENATE(AF1346,AG1346,D1346,AH1346,AI1346)</f>
        <v>YYx313xYY</v>
      </c>
    </row>
    <row r="1347" spans="1:50" s="1" customFormat="1" x14ac:dyDescent="0.25">
      <c r="A1347" s="31">
        <v>42950</v>
      </c>
      <c r="B1347" s="24"/>
      <c r="C1347" s="23" t="s">
        <v>13</v>
      </c>
      <c r="D1347" s="22" t="s">
        <v>12</v>
      </c>
      <c r="E1347" s="21">
        <v>0.72</v>
      </c>
      <c r="G1347" s="20"/>
      <c r="H1347" s="19">
        <f>E1347/0.0444</f>
        <v>16.216216216216214</v>
      </c>
      <c r="I1347" s="18">
        <f>J1347/100*4</f>
        <v>2.6</v>
      </c>
      <c r="J1347" s="17">
        <v>65</v>
      </c>
      <c r="K1347" s="16">
        <f>IF(J1347&gt;1,J1347-H1347-I1347,0)</f>
        <v>46.183783783783788</v>
      </c>
      <c r="L1347" s="15">
        <v>42972</v>
      </c>
      <c r="M1347" s="14"/>
      <c r="N1347" s="29">
        <v>43096</v>
      </c>
      <c r="O1347" s="12">
        <v>43096</v>
      </c>
      <c r="P1347" s="11" t="s">
        <v>75</v>
      </c>
      <c r="Q1347" s="10" t="s">
        <v>74</v>
      </c>
      <c r="R1347" s="10" t="s">
        <v>73</v>
      </c>
      <c r="S1347" s="10" t="s">
        <v>72</v>
      </c>
      <c r="T1347" s="10"/>
      <c r="U1347" s="9">
        <v>6916050691</v>
      </c>
      <c r="V1347" s="8"/>
      <c r="W1347" s="7">
        <v>1504</v>
      </c>
      <c r="X1347" s="4"/>
      <c r="Y1347" s="6">
        <v>80</v>
      </c>
      <c r="Z1347" s="5">
        <f>IF(Y1347&gt;0,Y1347-J1347,".")</f>
        <v>15</v>
      </c>
      <c r="AA1347" s="4">
        <f>IF(J1347=0,H1347,0)</f>
        <v>0</v>
      </c>
      <c r="AB1347" s="4">
        <f>IF(L1347=0,H1347,0)</f>
        <v>0</v>
      </c>
      <c r="AC1347" s="4"/>
      <c r="AD1347" s="3"/>
      <c r="AE1347" s="2" t="str">
        <f ca="1">IF(AND(N1347&gt;1,(N1347+$AE$3+O1347)&lt;$B$3),$B$3-N1347+1111111,".")</f>
        <v>.</v>
      </c>
      <c r="AF1347" s="1" t="str">
        <f>IF(A1347&gt;1,"Y","N")</f>
        <v>Y</v>
      </c>
      <c r="AG1347" s="1" t="str">
        <f>IF(L1347&gt;1,"Y","N")</f>
        <v>Y</v>
      </c>
      <c r="AH1347" s="1" t="str">
        <f>IF(N1347&gt;1,"Y","N")</f>
        <v>Y</v>
      </c>
      <c r="AI1347" s="1" t="str">
        <f>IF(O1347&gt;1,"Y","N")</f>
        <v>Y</v>
      </c>
      <c r="AJ1347" s="1" t="str">
        <f>CONCATENATE(AF1347,AG1347,D1347,AH1347,AI1347)</f>
        <v>YYx258xYY</v>
      </c>
    </row>
    <row r="1348" spans="1:50" s="1" customFormat="1" x14ac:dyDescent="0.25">
      <c r="A1348" s="31">
        <v>43090</v>
      </c>
      <c r="B1348" s="30" t="s">
        <v>14</v>
      </c>
      <c r="C1348" s="23" t="s">
        <v>13</v>
      </c>
      <c r="D1348" s="22" t="s">
        <v>12</v>
      </c>
      <c r="E1348" s="21">
        <v>0.74</v>
      </c>
      <c r="G1348" s="20"/>
      <c r="H1348" s="19">
        <f>E1348/0.04524</f>
        <v>16.357206012378427</v>
      </c>
      <c r="I1348" s="18">
        <f>J1348/100*4</f>
        <v>2.6</v>
      </c>
      <c r="J1348" s="17">
        <v>65</v>
      </c>
      <c r="K1348" s="16">
        <f>IF(J1348&gt;1,J1348-H1348-I1348,0)</f>
        <v>46.042793987621572</v>
      </c>
      <c r="L1348" s="15"/>
      <c r="M1348" s="14"/>
      <c r="N1348" s="29">
        <v>43100</v>
      </c>
      <c r="O1348" s="12">
        <v>43101</v>
      </c>
      <c r="P1348" s="11" t="s">
        <v>11</v>
      </c>
      <c r="Q1348" s="10" t="s">
        <v>10</v>
      </c>
      <c r="R1348" s="10" t="s">
        <v>9</v>
      </c>
      <c r="S1348" s="10" t="s">
        <v>8</v>
      </c>
      <c r="T1348" s="10"/>
      <c r="U1348" s="9">
        <v>6916050691</v>
      </c>
      <c r="V1348" s="8"/>
      <c r="W1348" s="7">
        <v>1513</v>
      </c>
      <c r="X1348" s="4"/>
      <c r="Y1348" s="6">
        <v>80</v>
      </c>
      <c r="Z1348" s="5">
        <f>IF(Y1348&gt;0,Y1348-J1348,".")</f>
        <v>15</v>
      </c>
      <c r="AA1348" s="4">
        <f>IF(J1348=0,H1348,0)</f>
        <v>0</v>
      </c>
      <c r="AB1348" s="4">
        <f>IF(L1348=0,H1348,0)</f>
        <v>16.357206012378427</v>
      </c>
      <c r="AC1348" s="4"/>
      <c r="AD1348" s="3"/>
      <c r="AE1348" s="2" t="str">
        <f ca="1">IF(AND(N1348&gt;1,(N1348+$AE$3+O1348)&lt;$B$3),$B$3-N1348+1111111,".")</f>
        <v>.</v>
      </c>
      <c r="AF1348" s="1" t="str">
        <f>IF(A1348&gt;1,"Y","N")</f>
        <v>Y</v>
      </c>
      <c r="AG1348" s="1" t="str">
        <f>IF(L1348&gt;1,"Y","N")</f>
        <v>N</v>
      </c>
      <c r="AH1348" s="1" t="str">
        <f>IF(N1348&gt;1,"Y","N")</f>
        <v>Y</v>
      </c>
      <c r="AI1348" s="1" t="str">
        <f>IF(O1348&gt;1,"Y","N")</f>
        <v>Y</v>
      </c>
      <c r="AJ1348" s="1" t="str">
        <f>CONCATENATE(AF1348,AG1348,D1348,AH1348,AI1348)</f>
        <v>YNx258xYY</v>
      </c>
      <c r="AU1348"/>
      <c r="AV1348"/>
      <c r="AW1348"/>
      <c r="AX1348"/>
    </row>
    <row r="1349" spans="1:50" s="1" customFormat="1" x14ac:dyDescent="0.25">
      <c r="A1349" s="31">
        <v>42665</v>
      </c>
      <c r="B1349" s="24"/>
      <c r="C1349" s="23" t="s">
        <v>1042</v>
      </c>
      <c r="D1349" s="22" t="s">
        <v>19</v>
      </c>
      <c r="E1349" s="21">
        <v>1.76</v>
      </c>
      <c r="G1349" s="20"/>
      <c r="H1349" s="19">
        <f>E1349/0.03988</f>
        <v>44.132397191574725</v>
      </c>
      <c r="I1349" s="18">
        <f>J1349/100*4</f>
        <v>2.6</v>
      </c>
      <c r="J1349" s="17">
        <v>65</v>
      </c>
      <c r="K1349" s="16">
        <f>IF(J1349&gt;1,J1349-H1349-I1349,0)</f>
        <v>18.267602808425274</v>
      </c>
      <c r="L1349" s="15">
        <v>42737</v>
      </c>
      <c r="M1349" s="14"/>
      <c r="N1349" s="29">
        <v>42737</v>
      </c>
      <c r="O1349" s="12">
        <v>42738</v>
      </c>
      <c r="P1349" s="11" t="s">
        <v>1041</v>
      </c>
      <c r="Q1349" s="10" t="s">
        <v>1040</v>
      </c>
      <c r="R1349" s="10" t="s">
        <v>1039</v>
      </c>
      <c r="S1349" s="10" t="s">
        <v>1038</v>
      </c>
      <c r="T1349" s="10"/>
      <c r="U1349" s="9" t="s">
        <v>6987</v>
      </c>
      <c r="V1349" s="8"/>
      <c r="W1349" s="7">
        <v>14</v>
      </c>
      <c r="X1349" s="4"/>
      <c r="Y1349" s="6">
        <v>81</v>
      </c>
      <c r="Z1349" s="5">
        <f>IF(Y1349&gt;0,Y1349-J1349,".")</f>
        <v>16</v>
      </c>
      <c r="AA1349" s="4">
        <f>IF(J1349=0,H1349,0)</f>
        <v>0</v>
      </c>
      <c r="AB1349" s="4">
        <f>IF(L1349=0,H1349,0)</f>
        <v>0</v>
      </c>
      <c r="AC1349" s="4"/>
      <c r="AD1349" s="3"/>
      <c r="AE1349" s="2" t="str">
        <f ca="1">IF(AND(N1349&gt;1,(N1349+$AE$3+O1349)&lt;$B$3),$B$3-N1349+1111111,".")</f>
        <v>.</v>
      </c>
      <c r="AF1349" s="1" t="str">
        <f>IF(A1349&gt;1,"Y","N")</f>
        <v>Y</v>
      </c>
      <c r="AG1349" s="1" t="str">
        <f>IF(L1349&gt;1,"Y","N")</f>
        <v>Y</v>
      </c>
      <c r="AH1349" s="1" t="str">
        <f>IF(N1349&gt;1,"Y","N")</f>
        <v>Y</v>
      </c>
      <c r="AI1349" s="1" t="str">
        <f>IF(O1349&gt;1,"Y","N")</f>
        <v>Y</v>
      </c>
      <c r="AJ1349" s="1" t="str">
        <f>CONCATENATE(AF1349,AG1349,D1349,AH1349,AI1349)</f>
        <v>YYx277xYY</v>
      </c>
    </row>
    <row r="1350" spans="1:50" s="1" customFormat="1" x14ac:dyDescent="0.25">
      <c r="A1350" s="31">
        <v>42742</v>
      </c>
      <c r="B1350" t="s">
        <v>6068</v>
      </c>
      <c r="C1350" s="23" t="s">
        <v>2890</v>
      </c>
      <c r="D1350" s="22" t="s">
        <v>349</v>
      </c>
      <c r="E1350" s="21">
        <v>1</v>
      </c>
      <c r="G1350" s="20"/>
      <c r="H1350" s="19">
        <f>E1350/0.03821</f>
        <v>26.171159382360639</v>
      </c>
      <c r="I1350" s="18">
        <f>J1350/100*4</f>
        <v>2.6</v>
      </c>
      <c r="J1350" s="17">
        <v>65</v>
      </c>
      <c r="K1350" s="16">
        <f>IF(J1350&gt;1,J1350-H1350-I1350,0)</f>
        <v>36.228840617639356</v>
      </c>
      <c r="L1350" s="15">
        <v>42763</v>
      </c>
      <c r="M1350" s="14"/>
      <c r="N1350" s="29">
        <v>42775</v>
      </c>
      <c r="O1350" s="12">
        <v>42778</v>
      </c>
      <c r="P1350" s="11" t="s">
        <v>4958</v>
      </c>
      <c r="Q1350" s="10" t="s">
        <v>6067</v>
      </c>
      <c r="R1350" s="10" t="s">
        <v>4960</v>
      </c>
      <c r="S1350" s="10" t="s">
        <v>6066</v>
      </c>
      <c r="T1350" s="10"/>
      <c r="U1350" s="9">
        <v>6707006356</v>
      </c>
      <c r="V1350" s="8"/>
      <c r="W1350" s="7">
        <v>237</v>
      </c>
      <c r="X1350" s="4"/>
      <c r="Y1350" s="6">
        <v>81</v>
      </c>
      <c r="Z1350" s="5">
        <f>IF(Y1350&gt;0,Y1350-J1350,".")</f>
        <v>16</v>
      </c>
      <c r="AA1350" s="4">
        <f>IF(J1350=0,H1350,0)</f>
        <v>0</v>
      </c>
      <c r="AB1350" s="4">
        <f>IF(L1350=0,H1350,0)</f>
        <v>0</v>
      </c>
      <c r="AC1350" s="4"/>
      <c r="AD1350" s="3"/>
      <c r="AE1350" s="2" t="str">
        <f ca="1">IF(AND(N1350&gt;1,(N1350+$AE$3+O1350)&lt;$B$3),$B$3-N1350+1111111,".")</f>
        <v>.</v>
      </c>
      <c r="AF1350" s="1" t="str">
        <f>IF(A1350&gt;1,"Y","N")</f>
        <v>Y</v>
      </c>
      <c r="AG1350" s="1" t="str">
        <f>IF(L1350&gt;1,"Y","N")</f>
        <v>Y</v>
      </c>
      <c r="AH1350" s="1" t="str">
        <f>IF(N1350&gt;1,"Y","N")</f>
        <v>Y</v>
      </c>
      <c r="AI1350" s="1" t="str">
        <f>IF(O1350&gt;1,"Y","N")</f>
        <v>Y</v>
      </c>
      <c r="AJ1350" s="1" t="str">
        <f>CONCATENATE(AF1350,AG1350,D1350,AH1350,AI1350)</f>
        <v>YYx503xYY</v>
      </c>
    </row>
    <row r="1351" spans="1:50" s="1" customFormat="1" x14ac:dyDescent="0.25">
      <c r="A1351" s="31">
        <v>42742</v>
      </c>
      <c r="B1351" s="24"/>
      <c r="C1351" s="23" t="s">
        <v>2890</v>
      </c>
      <c r="D1351" s="22" t="s">
        <v>349</v>
      </c>
      <c r="E1351" s="21">
        <v>0.71</v>
      </c>
      <c r="G1351" s="20"/>
      <c r="H1351" s="19">
        <f>E1351/0.03821</f>
        <v>18.581523161476053</v>
      </c>
      <c r="I1351" s="18">
        <f>J1351/100*4</f>
        <v>2.6</v>
      </c>
      <c r="J1351" s="17">
        <v>65</v>
      </c>
      <c r="K1351" s="16">
        <f>IF(J1351&gt;1,J1351-H1351-I1351,0)</f>
        <v>43.818476838523942</v>
      </c>
      <c r="L1351" s="15">
        <v>42763</v>
      </c>
      <c r="M1351" s="14"/>
      <c r="N1351" s="29">
        <v>42782</v>
      </c>
      <c r="O1351" s="12">
        <v>42782</v>
      </c>
      <c r="P1351" s="11" t="s">
        <v>5892</v>
      </c>
      <c r="Q1351" s="10" t="s">
        <v>5891</v>
      </c>
      <c r="R1351" s="10" t="s">
        <v>5890</v>
      </c>
      <c r="S1351" s="10" t="s">
        <v>648</v>
      </c>
      <c r="T1351" s="10"/>
      <c r="U1351" s="9">
        <v>6715761081</v>
      </c>
      <c r="V1351" s="8"/>
      <c r="W1351" s="7">
        <v>275</v>
      </c>
      <c r="X1351" s="4"/>
      <c r="Y1351" s="6">
        <v>81</v>
      </c>
      <c r="Z1351" s="5">
        <f>IF(Y1351&gt;0,Y1351-J1351,".")</f>
        <v>16</v>
      </c>
      <c r="AA1351" s="4">
        <f>IF(J1351=0,H1351,0)</f>
        <v>0</v>
      </c>
      <c r="AB1351" s="4">
        <f>IF(L1351=0,H1351,0)</f>
        <v>0</v>
      </c>
      <c r="AC1351" s="4"/>
      <c r="AD1351" s="3"/>
      <c r="AE1351" s="2" t="str">
        <f ca="1">IF(AND(N1351&gt;1,(N1351+$AE$3+O1351)&lt;$B$3),$B$3-N1351+1111111,".")</f>
        <v>.</v>
      </c>
      <c r="AF1351" s="1" t="str">
        <f>IF(A1351&gt;1,"Y","N")</f>
        <v>Y</v>
      </c>
      <c r="AG1351" s="1" t="str">
        <f>IF(L1351&gt;1,"Y","N")</f>
        <v>Y</v>
      </c>
      <c r="AH1351" s="1" t="str">
        <f>IF(N1351&gt;1,"Y","N")</f>
        <v>Y</v>
      </c>
      <c r="AI1351" s="1" t="str">
        <f>IF(O1351&gt;1,"Y","N")</f>
        <v>Y</v>
      </c>
      <c r="AJ1351" s="1" t="str">
        <f>CONCATENATE(AF1351,AG1351,D1351,AH1351,AI1351)</f>
        <v>YYx503xYY</v>
      </c>
    </row>
    <row r="1352" spans="1:50" s="1" customFormat="1" x14ac:dyDescent="0.25">
      <c r="A1352" s="31">
        <v>42653</v>
      </c>
      <c r="B1352" s="24"/>
      <c r="C1352" s="23" t="s">
        <v>1728</v>
      </c>
      <c r="D1352" s="22" t="s">
        <v>1727</v>
      </c>
      <c r="E1352" s="21">
        <v>0.95</v>
      </c>
      <c r="G1352" s="20"/>
      <c r="H1352" s="19">
        <f>E1352/0.03975</f>
        <v>23.89937106918239</v>
      </c>
      <c r="I1352" s="18">
        <f>J1352/100*4</f>
        <v>2.6</v>
      </c>
      <c r="J1352" s="17">
        <v>65</v>
      </c>
      <c r="K1352" s="16">
        <f>IF(J1352&gt;1,J1352-H1352-I1352,0)</f>
        <v>38.500628930817605</v>
      </c>
      <c r="L1352" s="15">
        <v>42671</v>
      </c>
      <c r="M1352" s="14"/>
      <c r="N1352" s="29">
        <v>42793</v>
      </c>
      <c r="O1352" s="12">
        <v>42794</v>
      </c>
      <c r="P1352" s="11" t="s">
        <v>5636</v>
      </c>
      <c r="Q1352" s="10" t="s">
        <v>5635</v>
      </c>
      <c r="R1352" s="10" t="s">
        <v>5634</v>
      </c>
      <c r="S1352" s="10" t="s">
        <v>917</v>
      </c>
      <c r="T1352" s="10"/>
      <c r="U1352" s="9">
        <v>6730049711</v>
      </c>
      <c r="V1352" s="8"/>
      <c r="W1352" s="7">
        <v>337</v>
      </c>
      <c r="X1352" s="4"/>
      <c r="Y1352" s="6">
        <v>81</v>
      </c>
      <c r="Z1352" s="5">
        <f>IF(Y1352&gt;0,Y1352-J1352,".")</f>
        <v>16</v>
      </c>
      <c r="AA1352" s="4">
        <f>IF(J1352=0,H1352,0)</f>
        <v>0</v>
      </c>
      <c r="AB1352" s="4">
        <f>IF(L1352=0,H1352,0)</f>
        <v>0</v>
      </c>
      <c r="AC1352" s="4"/>
      <c r="AD1352" s="3"/>
      <c r="AE1352" s="2" t="str">
        <f ca="1">IF(AND(N1352&gt;1,(N1352+$AE$3+O1352)&lt;$B$3),$B$3-N1352+1111111,".")</f>
        <v>.</v>
      </c>
      <c r="AF1352" s="1" t="str">
        <f>IF(A1352&gt;1,"Y","N")</f>
        <v>Y</v>
      </c>
      <c r="AG1352" s="1" t="str">
        <f>IF(L1352&gt;1,"Y","N")</f>
        <v>Y</v>
      </c>
      <c r="AH1352" s="1" t="str">
        <f>IF(N1352&gt;1,"Y","N")</f>
        <v>Y</v>
      </c>
      <c r="AI1352" s="1" t="str">
        <f>IF(O1352&gt;1,"Y","N")</f>
        <v>Y</v>
      </c>
      <c r="AJ1352" s="1" t="str">
        <f>CONCATENATE(AF1352,AG1352,D1352,AH1352,AI1352)</f>
        <v>YYx160xYY</v>
      </c>
    </row>
    <row r="1353" spans="1:50" s="1" customFormat="1" x14ac:dyDescent="0.25">
      <c r="A1353" s="28">
        <v>41039</v>
      </c>
      <c r="B1353" s="27" t="s">
        <v>4575</v>
      </c>
      <c r="C1353" s="23" t="s">
        <v>4574</v>
      </c>
      <c r="D1353" s="22" t="s">
        <v>1129</v>
      </c>
      <c r="E1353" s="21">
        <v>0.75</v>
      </c>
      <c r="G1353" s="20"/>
      <c r="H1353" s="19">
        <f>E1353/0.0491655</f>
        <v>15.254599261677395</v>
      </c>
      <c r="I1353" s="18">
        <f>J1353/100*4</f>
        <v>2.48</v>
      </c>
      <c r="J1353" s="17">
        <v>62</v>
      </c>
      <c r="K1353" s="16">
        <f>IF(J1353&gt;1,J1353-H1353-I1353,0)</f>
        <v>44.265400738322604</v>
      </c>
      <c r="L1353" s="15">
        <v>41052</v>
      </c>
      <c r="M1353" s="14"/>
      <c r="N1353" s="29">
        <v>42798</v>
      </c>
      <c r="O1353" s="12">
        <v>42799</v>
      </c>
      <c r="P1353" s="11" t="s">
        <v>4573</v>
      </c>
      <c r="Q1353" s="10" t="s">
        <v>5540</v>
      </c>
      <c r="R1353" s="10" t="s">
        <v>5539</v>
      </c>
      <c r="S1353" s="10" t="s">
        <v>5512</v>
      </c>
      <c r="T1353" s="10"/>
      <c r="U1353" s="9" t="s">
        <v>5538</v>
      </c>
      <c r="V1353" s="8"/>
      <c r="W1353" s="7">
        <v>358</v>
      </c>
      <c r="X1353" s="4"/>
      <c r="Y1353" s="6">
        <v>81</v>
      </c>
      <c r="Z1353" s="5">
        <f>IF(Y1353&gt;0,Y1353-J1353,".")</f>
        <v>19</v>
      </c>
      <c r="AA1353" s="4">
        <f>IF(J1353=0,H1353,0)</f>
        <v>0</v>
      </c>
      <c r="AB1353" s="4">
        <f>IF(L1353=0,H1353,0)</f>
        <v>0</v>
      </c>
      <c r="AC1353" s="4"/>
      <c r="AD1353" s="3"/>
      <c r="AE1353" s="2" t="str">
        <f ca="1">IF(AND(N1353&gt;1,(N1353+$AE$3+O1353)&lt;$B$3),$B$3-N1353+1111111,".")</f>
        <v>.</v>
      </c>
      <c r="AF1353" s="1" t="str">
        <f>IF(A1353&gt;1,"Y","N")</f>
        <v>Y</v>
      </c>
      <c r="AG1353" s="1" t="str">
        <f>IF(L1353&gt;1,"Y","N")</f>
        <v>Y</v>
      </c>
      <c r="AH1353" s="1" t="str">
        <f>IF(N1353&gt;1,"Y","N")</f>
        <v>Y</v>
      </c>
      <c r="AI1353" s="1" t="str">
        <f>IF(O1353&gt;1,"Y","N")</f>
        <v>Y</v>
      </c>
      <c r="AJ1353" s="1" t="str">
        <f>CONCATENATE(AF1353,AG1353,D1353,AH1353,AI1353)</f>
        <v>YYx284xYY</v>
      </c>
    </row>
    <row r="1354" spans="1:50" s="1" customFormat="1" x14ac:dyDescent="0.25">
      <c r="A1354" s="31">
        <v>42750</v>
      </c>
      <c r="B1354" s="24"/>
      <c r="C1354" s="23" t="s">
        <v>13</v>
      </c>
      <c r="D1354" s="22" t="s">
        <v>12</v>
      </c>
      <c r="E1354" s="21">
        <v>0.74</v>
      </c>
      <c r="G1354" s="20"/>
      <c r="H1354" s="19">
        <f>E1354/0.03821</f>
        <v>19.366657942946873</v>
      </c>
      <c r="I1354" s="18">
        <f>J1354/100*4</f>
        <v>2.6</v>
      </c>
      <c r="J1354" s="17">
        <v>65</v>
      </c>
      <c r="K1354" s="16">
        <f>IF(J1354&gt;1,J1354-H1354-I1354,0)</f>
        <v>43.033342057053126</v>
      </c>
      <c r="L1354" s="15">
        <v>42768</v>
      </c>
      <c r="M1354" s="14"/>
      <c r="N1354" s="13">
        <v>42932</v>
      </c>
      <c r="O1354" s="12">
        <v>42932</v>
      </c>
      <c r="P1354" s="11" t="s">
        <v>2850</v>
      </c>
      <c r="Q1354" s="10" t="s">
        <v>2854</v>
      </c>
      <c r="R1354" s="10" t="s">
        <v>2853</v>
      </c>
      <c r="S1354" s="10" t="s">
        <v>2852</v>
      </c>
      <c r="T1354" s="10"/>
      <c r="U1354" s="9">
        <v>6891433439</v>
      </c>
      <c r="V1354" s="8"/>
      <c r="W1354" s="7">
        <v>954</v>
      </c>
      <c r="X1354" s="4"/>
      <c r="Y1354" s="6">
        <v>81</v>
      </c>
      <c r="Z1354" s="5">
        <f>IF(Y1354&gt;0,Y1354-J1354,".")</f>
        <v>16</v>
      </c>
      <c r="AA1354" s="4">
        <f>IF(J1354=0,H1354,0)</f>
        <v>0</v>
      </c>
      <c r="AB1354" s="4">
        <f>IF(L1354=0,H1354,0)</f>
        <v>0</v>
      </c>
      <c r="AC1354" s="4"/>
      <c r="AD1354" s="3"/>
      <c r="AE1354" s="2" t="str">
        <f ca="1">IF(AND(N1354&gt;1,(N1354+$AE$3+O1354)&lt;$B$3),$B$3-N1354+1111111,".")</f>
        <v>.</v>
      </c>
      <c r="AF1354" s="1" t="str">
        <f>IF(A1354&gt;1,"Y","N")</f>
        <v>Y</v>
      </c>
      <c r="AG1354" s="1" t="str">
        <f>IF(L1354&gt;1,"Y","N")</f>
        <v>Y</v>
      </c>
      <c r="AH1354" s="1" t="str">
        <f>IF(N1354&gt;1,"Y","N")</f>
        <v>Y</v>
      </c>
      <c r="AI1354" s="1" t="str">
        <f>IF(O1354&gt;1,"Y","N")</f>
        <v>Y</v>
      </c>
      <c r="AJ1354" s="1" t="str">
        <f>CONCATENATE(AF1354,AG1354,D1354,AH1354,AI1354)</f>
        <v>YYx258xYY</v>
      </c>
    </row>
    <row r="1355" spans="1:50" s="1" customFormat="1" x14ac:dyDescent="0.25">
      <c r="A1355" s="31">
        <v>42933</v>
      </c>
      <c r="B1355" s="30" t="s">
        <v>2033</v>
      </c>
      <c r="C1355" s="23" t="s">
        <v>1458</v>
      </c>
      <c r="D1355" s="22" t="s">
        <v>349</v>
      </c>
      <c r="E1355" s="21">
        <v>1.25</v>
      </c>
      <c r="G1355" s="20"/>
      <c r="H1355" s="19">
        <f>E1355/0.04272</f>
        <v>29.260299625468164</v>
      </c>
      <c r="I1355" s="18">
        <f>J1355/100*4</f>
        <v>2.6</v>
      </c>
      <c r="J1355" s="17">
        <v>65</v>
      </c>
      <c r="K1355" s="16">
        <f>IF(J1355&gt;1,J1355-H1355-I1355,0)</f>
        <v>33.139700374531834</v>
      </c>
      <c r="L1355" s="15">
        <v>42955</v>
      </c>
      <c r="M1355" s="14"/>
      <c r="N1355" s="29">
        <v>42990</v>
      </c>
      <c r="O1355" s="12">
        <v>42995</v>
      </c>
      <c r="P1355" s="11" t="s">
        <v>2032</v>
      </c>
      <c r="Q1355" s="10" t="s">
        <v>2031</v>
      </c>
      <c r="R1355" s="10" t="s">
        <v>2030</v>
      </c>
      <c r="S1355" s="10" t="s">
        <v>2029</v>
      </c>
      <c r="T1355" s="10"/>
      <c r="U1355" s="9">
        <v>6911850704</v>
      </c>
      <c r="V1355" s="8"/>
      <c r="W1355" s="7">
        <v>1149</v>
      </c>
      <c r="X1355" s="4"/>
      <c r="Y1355" s="6">
        <v>81</v>
      </c>
      <c r="Z1355" s="5">
        <f>IF(Y1355&gt;0,Y1355-J1355,".")</f>
        <v>16</v>
      </c>
      <c r="AA1355" s="4">
        <f>IF(J1355=0,H1355,0)</f>
        <v>0</v>
      </c>
      <c r="AB1355" s="4">
        <f>IF(L1355=0,H1355,0)</f>
        <v>0</v>
      </c>
      <c r="AC1355" s="4"/>
      <c r="AD1355" s="3"/>
      <c r="AE1355" s="2" t="str">
        <f ca="1">IF(AND(N1355&gt;1,(N1355+$AE$3+O1355)&lt;$B$3),$B$3-N1355+1111111,".")</f>
        <v>.</v>
      </c>
      <c r="AF1355" s="1" t="str">
        <f>IF(A1355&gt;1,"Y","N")</f>
        <v>Y</v>
      </c>
      <c r="AG1355" s="1" t="str">
        <f>IF(L1355&gt;1,"Y","N")</f>
        <v>Y</v>
      </c>
      <c r="AH1355" s="1" t="str">
        <f>IF(N1355&gt;1,"Y","N")</f>
        <v>Y</v>
      </c>
      <c r="AI1355" s="1" t="str">
        <f>IF(O1355&gt;1,"Y","N")</f>
        <v>Y</v>
      </c>
      <c r="AJ1355" s="1" t="str">
        <f>CONCATENATE(AF1355,AG1355,D1355,AH1355,AI1355)</f>
        <v>YYx503xYY</v>
      </c>
    </row>
    <row r="1356" spans="1:50" s="1" customFormat="1" x14ac:dyDescent="0.25">
      <c r="A1356" s="31">
        <v>42653</v>
      </c>
      <c r="B1356" s="24"/>
      <c r="C1356" s="23" t="s">
        <v>1728</v>
      </c>
      <c r="D1356" s="22" t="s">
        <v>1727</v>
      </c>
      <c r="E1356" s="21">
        <v>0.95</v>
      </c>
      <c r="G1356" s="20"/>
      <c r="H1356" s="19">
        <f>E1356/0.03975</f>
        <v>23.89937106918239</v>
      </c>
      <c r="I1356" s="18">
        <f>J1356/100*4</f>
        <v>2.6</v>
      </c>
      <c r="J1356" s="17">
        <v>65</v>
      </c>
      <c r="K1356" s="16">
        <f>IF(J1356&gt;1,J1356-H1356-I1356,0)</f>
        <v>38.500628930817605</v>
      </c>
      <c r="L1356" s="15">
        <v>42671</v>
      </c>
      <c r="M1356" s="14"/>
      <c r="N1356" s="29">
        <v>43010</v>
      </c>
      <c r="O1356" s="12">
        <v>43011</v>
      </c>
      <c r="P1356" s="11" t="s">
        <v>1726</v>
      </c>
      <c r="Q1356" s="10" t="s">
        <v>1725</v>
      </c>
      <c r="R1356" s="10" t="s">
        <v>1724</v>
      </c>
      <c r="S1356" s="10" t="s">
        <v>1723</v>
      </c>
      <c r="T1356" s="10"/>
      <c r="U1356" s="9">
        <v>6904354989</v>
      </c>
      <c r="V1356" s="8"/>
      <c r="W1356" s="7">
        <v>1195</v>
      </c>
      <c r="X1356" s="4"/>
      <c r="Y1356" s="6">
        <v>81</v>
      </c>
      <c r="Z1356" s="5">
        <f>IF(Y1356&gt;0,Y1356-J1356,".")</f>
        <v>16</v>
      </c>
      <c r="AA1356" s="4">
        <f>IF(J1356=0,H1356,0)</f>
        <v>0</v>
      </c>
      <c r="AB1356" s="4">
        <f>IF(L1356=0,H1356,0)</f>
        <v>0</v>
      </c>
      <c r="AC1356" s="4"/>
      <c r="AD1356" s="3"/>
      <c r="AE1356" s="2" t="str">
        <f ca="1">IF(AND(N1356&gt;1,(N1356+$AE$3+O1356)&lt;$B$3),$B$3-N1356+1111111,".")</f>
        <v>.</v>
      </c>
      <c r="AF1356" s="1" t="str">
        <f>IF(A1356&gt;1,"Y","N")</f>
        <v>Y</v>
      </c>
      <c r="AG1356" s="1" t="str">
        <f>IF(L1356&gt;1,"Y","N")</f>
        <v>Y</v>
      </c>
      <c r="AH1356" s="1" t="str">
        <f>IF(N1356&gt;1,"Y","N")</f>
        <v>Y</v>
      </c>
      <c r="AI1356" s="1" t="str">
        <f>IF(O1356&gt;1,"Y","N")</f>
        <v>Y</v>
      </c>
      <c r="AJ1356" s="1" t="str">
        <f>CONCATENATE(AF1356,AG1356,D1356,AH1356,AI1356)</f>
        <v>YYx160xYY</v>
      </c>
    </row>
    <row r="1357" spans="1:50" s="1" customFormat="1" x14ac:dyDescent="0.25">
      <c r="A1357" s="31">
        <v>42933</v>
      </c>
      <c r="B1357" s="24"/>
      <c r="C1357" s="23" t="s">
        <v>1454</v>
      </c>
      <c r="D1357" s="22" t="s">
        <v>349</v>
      </c>
      <c r="E1357" s="21">
        <v>1.1499999999999999</v>
      </c>
      <c r="G1357" s="20"/>
      <c r="H1357" s="19">
        <f>E1357/0.04272</f>
        <v>26.919475655430709</v>
      </c>
      <c r="I1357" s="18">
        <f>J1357/100*4</f>
        <v>2.6</v>
      </c>
      <c r="J1357" s="17">
        <v>65</v>
      </c>
      <c r="K1357" s="16">
        <f>IF(J1357&gt;1,J1357-H1357-I1357,0)</f>
        <v>35.480524344569289</v>
      </c>
      <c r="L1357" s="15">
        <v>42955</v>
      </c>
      <c r="M1357" s="14"/>
      <c r="N1357" s="29">
        <v>43011</v>
      </c>
      <c r="O1357" s="12">
        <v>43011</v>
      </c>
      <c r="P1357" s="11" t="s">
        <v>1695</v>
      </c>
      <c r="Q1357" s="10" t="s">
        <v>1694</v>
      </c>
      <c r="R1357" s="10" t="s">
        <v>1693</v>
      </c>
      <c r="S1357" s="10" t="s">
        <v>1692</v>
      </c>
      <c r="T1357" s="10"/>
      <c r="U1357" s="9">
        <v>6911850539</v>
      </c>
      <c r="V1357" s="8"/>
      <c r="W1357" s="7">
        <v>1197</v>
      </c>
      <c r="X1357" s="4"/>
      <c r="Y1357" s="6">
        <v>81</v>
      </c>
      <c r="Z1357" s="5">
        <f>IF(Y1357&gt;0,Y1357-J1357,".")</f>
        <v>16</v>
      </c>
      <c r="AA1357" s="4">
        <f>IF(J1357=0,H1357,0)</f>
        <v>0</v>
      </c>
      <c r="AB1357" s="4">
        <f>IF(L1357=0,H1357,0)</f>
        <v>0</v>
      </c>
      <c r="AC1357" s="4"/>
      <c r="AD1357" s="3"/>
      <c r="AE1357" s="2" t="str">
        <f ca="1">IF(AND(N1357&gt;1,(N1357+$AE$3+O1357)&lt;$B$3),$B$3-N1357+1111111,".")</f>
        <v>.</v>
      </c>
      <c r="AF1357" s="1" t="str">
        <f>IF(A1357&gt;1,"Y","N")</f>
        <v>Y</v>
      </c>
      <c r="AG1357" s="1" t="str">
        <f>IF(L1357&gt;1,"Y","N")</f>
        <v>Y</v>
      </c>
      <c r="AH1357" s="1" t="str">
        <f>IF(N1357&gt;1,"Y","N")</f>
        <v>Y</v>
      </c>
      <c r="AI1357" s="1" t="str">
        <f>IF(O1357&gt;1,"Y","N")</f>
        <v>Y</v>
      </c>
      <c r="AJ1357" s="1" t="str">
        <f>CONCATENATE(AF1357,AG1357,D1357,AH1357,AI1357)</f>
        <v>YYx503xYY</v>
      </c>
    </row>
    <row r="1358" spans="1:50" s="1" customFormat="1" x14ac:dyDescent="0.25">
      <c r="A1358" s="31">
        <v>42950</v>
      </c>
      <c r="B1358" s="24"/>
      <c r="C1358" s="23" t="s">
        <v>13</v>
      </c>
      <c r="D1358" s="22" t="s">
        <v>12</v>
      </c>
      <c r="E1358" s="21">
        <v>0.72</v>
      </c>
      <c r="G1358" s="20"/>
      <c r="H1358" s="19">
        <f>E1358/0.0444</f>
        <v>16.216216216216214</v>
      </c>
      <c r="I1358" s="18">
        <f>J1358/100*4</f>
        <v>2.6</v>
      </c>
      <c r="J1358" s="17">
        <v>65</v>
      </c>
      <c r="K1358" s="16">
        <f>IF(J1358&gt;1,J1358-H1358-I1358,0)</f>
        <v>46.183783783783788</v>
      </c>
      <c r="L1358" s="15">
        <v>42972</v>
      </c>
      <c r="M1358" s="14"/>
      <c r="N1358" s="29">
        <v>43052</v>
      </c>
      <c r="O1358" s="12">
        <v>43052</v>
      </c>
      <c r="P1358" s="11" t="s">
        <v>1085</v>
      </c>
      <c r="Q1358" s="10" t="s">
        <v>1088</v>
      </c>
      <c r="R1358" s="10" t="s">
        <v>1087</v>
      </c>
      <c r="S1358" s="10" t="s">
        <v>1086</v>
      </c>
      <c r="T1358" s="10"/>
      <c r="U1358" s="9">
        <v>6916050691</v>
      </c>
      <c r="V1358" s="8"/>
      <c r="W1358" s="7">
        <v>1325</v>
      </c>
      <c r="X1358" s="4"/>
      <c r="Y1358" s="6">
        <v>81</v>
      </c>
      <c r="Z1358" s="5">
        <f>IF(Y1358&gt;0,Y1358-J1358,".")</f>
        <v>16</v>
      </c>
      <c r="AA1358" s="4">
        <f>IF(J1358=0,H1358,0)</f>
        <v>0</v>
      </c>
      <c r="AB1358" s="4">
        <f>IF(L1358=0,H1358,0)</f>
        <v>0</v>
      </c>
      <c r="AC1358" s="4"/>
      <c r="AD1358" s="3"/>
      <c r="AE1358" s="2" t="str">
        <f ca="1">IF(AND(N1358&gt;1,(N1358+$AE$3+O1358)&lt;$B$3),$B$3-N1358+1111111,".")</f>
        <v>.</v>
      </c>
      <c r="AF1358" s="1" t="str">
        <f>IF(A1358&gt;1,"Y","N")</f>
        <v>Y</v>
      </c>
      <c r="AG1358" s="1" t="str">
        <f>IF(L1358&gt;1,"Y","N")</f>
        <v>Y</v>
      </c>
      <c r="AH1358" s="1" t="str">
        <f>IF(N1358&gt;1,"Y","N")</f>
        <v>Y</v>
      </c>
      <c r="AI1358" s="1" t="str">
        <f>IF(O1358&gt;1,"Y","N")</f>
        <v>Y</v>
      </c>
      <c r="AJ1358" s="1" t="str">
        <f>CONCATENATE(AF1358,AG1358,D1358,AH1358,AI1358)</f>
        <v>YYx258xYY</v>
      </c>
    </row>
    <row r="1359" spans="1:50" s="1" customFormat="1" x14ac:dyDescent="0.25">
      <c r="A1359" s="31">
        <v>42769</v>
      </c>
      <c r="B1359" s="24"/>
      <c r="C1359" s="23" t="s">
        <v>721</v>
      </c>
      <c r="D1359" s="22" t="s">
        <v>720</v>
      </c>
      <c r="E1359" s="21">
        <v>0.55000000000000004</v>
      </c>
      <c r="G1359" s="20"/>
      <c r="H1359" s="19">
        <f>E1359/0.03878</f>
        <v>14.182568334192883</v>
      </c>
      <c r="I1359" s="18">
        <f>J1359/100*4</f>
        <v>1.6</v>
      </c>
      <c r="J1359" s="17">
        <v>40</v>
      </c>
      <c r="K1359" s="16">
        <f>IF(J1359&gt;1,J1359-H1359-I1359,0)</f>
        <v>24.217431665807116</v>
      </c>
      <c r="L1359" s="15">
        <v>42812</v>
      </c>
      <c r="M1359" s="14"/>
      <c r="N1359" s="29">
        <v>43067</v>
      </c>
      <c r="O1359" s="12">
        <v>43068</v>
      </c>
      <c r="P1359" s="11" t="s">
        <v>714</v>
      </c>
      <c r="Q1359" s="10"/>
      <c r="R1359" s="10"/>
      <c r="S1359" s="10"/>
      <c r="T1359" s="10"/>
      <c r="U1359" s="9">
        <v>6909928428</v>
      </c>
      <c r="V1359" s="8"/>
      <c r="W1359" s="7">
        <v>1399</v>
      </c>
      <c r="X1359" s="4"/>
      <c r="Y1359" s="6">
        <v>81</v>
      </c>
      <c r="Z1359" s="5">
        <f>IF(Y1359&gt;0,Y1359-J1359,".")</f>
        <v>41</v>
      </c>
      <c r="AA1359" s="4">
        <f>IF(J1359=0,H1359,0)</f>
        <v>0</v>
      </c>
      <c r="AB1359" s="4">
        <f>IF(L1359=0,H1359,0)</f>
        <v>0</v>
      </c>
      <c r="AC1359" s="4"/>
      <c r="AD1359" s="3"/>
      <c r="AE1359" s="2" t="str">
        <f ca="1">IF(AND(N1359&gt;1,(N1359+$AE$3+O1359)&lt;$B$3),$B$3-N1359+1111111,".")</f>
        <v>.</v>
      </c>
      <c r="AF1359" s="1" t="str">
        <f>IF(A1359&gt;1,"Y","N")</f>
        <v>Y</v>
      </c>
      <c r="AG1359" s="1" t="str">
        <f>IF(L1359&gt;1,"Y","N")</f>
        <v>Y</v>
      </c>
      <c r="AH1359" s="1" t="str">
        <f>IF(N1359&gt;1,"Y","N")</f>
        <v>Y</v>
      </c>
      <c r="AI1359" s="1" t="str">
        <f>IF(O1359&gt;1,"Y","N")</f>
        <v>Y</v>
      </c>
      <c r="AJ1359" s="1" t="str">
        <f>CONCATENATE(AF1359,AG1359,D1359,AH1359,AI1359)</f>
        <v>YYx144xYY</v>
      </c>
    </row>
    <row r="1360" spans="1:50" s="1" customFormat="1" x14ac:dyDescent="0.25">
      <c r="A1360" s="31">
        <v>42495</v>
      </c>
      <c r="B1360" s="24"/>
      <c r="C1360" s="23" t="s">
        <v>1182</v>
      </c>
      <c r="D1360" s="22" t="s">
        <v>1181</v>
      </c>
      <c r="E1360" s="21">
        <v>0.9</v>
      </c>
      <c r="G1360" s="20"/>
      <c r="H1360" s="19">
        <f>E1360/0.04188</f>
        <v>21.48997134670487</v>
      </c>
      <c r="I1360" s="18">
        <f>J1360/100*4</f>
        <v>2.6</v>
      </c>
      <c r="J1360" s="17">
        <v>65</v>
      </c>
      <c r="K1360" s="16">
        <f>IF(J1360&gt;1,J1360-H1360-I1360,0)</f>
        <v>40.910028653295129</v>
      </c>
      <c r="L1360" s="15">
        <v>42511</v>
      </c>
      <c r="M1360" s="14"/>
      <c r="N1360" s="29">
        <v>42763</v>
      </c>
      <c r="O1360" s="12">
        <v>42764</v>
      </c>
      <c r="P1360" s="11" t="s">
        <v>6337</v>
      </c>
      <c r="Q1360" s="10" t="s">
        <v>6336</v>
      </c>
      <c r="R1360" s="10" t="s">
        <v>6335</v>
      </c>
      <c r="S1360" s="10" t="s">
        <v>6334</v>
      </c>
      <c r="T1360" s="10"/>
      <c r="U1360" s="9" t="s">
        <v>6333</v>
      </c>
      <c r="V1360" s="8"/>
      <c r="W1360" s="7">
        <v>171</v>
      </c>
      <c r="X1360" s="4"/>
      <c r="Y1360" s="6">
        <v>82</v>
      </c>
      <c r="Z1360" s="5">
        <f>IF(Y1360&gt;0,Y1360-J1360,".")</f>
        <v>17</v>
      </c>
      <c r="AA1360" s="4">
        <f>IF(J1360=0,H1360,0)</f>
        <v>0</v>
      </c>
      <c r="AB1360" s="4">
        <f>IF(L1360=0,H1360,0)</f>
        <v>0</v>
      </c>
      <c r="AC1360" s="4"/>
      <c r="AD1360" s="3"/>
      <c r="AE1360" s="2" t="str">
        <f ca="1">IF(AND(N1360&gt;1,(N1360+$AE$3+O1360)&lt;$B$3),$B$3-N1360+1111111,".")</f>
        <v>.</v>
      </c>
      <c r="AF1360" s="1" t="str">
        <f>IF(A1360&gt;1,"Y","N")</f>
        <v>Y</v>
      </c>
      <c r="AG1360" s="1" t="str">
        <f>IF(L1360&gt;1,"Y","N")</f>
        <v>Y</v>
      </c>
      <c r="AH1360" s="1" t="str">
        <f>IF(N1360&gt;1,"Y","N")</f>
        <v>Y</v>
      </c>
      <c r="AI1360" s="1" t="str">
        <f>IF(O1360&gt;1,"Y","N")</f>
        <v>Y</v>
      </c>
      <c r="AJ1360" s="1" t="str">
        <f>CONCATENATE(AF1360,AG1360,D1360,AH1360,AI1360)</f>
        <v>YYx271xYY</v>
      </c>
    </row>
    <row r="1361" spans="1:36" s="1" customFormat="1" x14ac:dyDescent="0.25">
      <c r="A1361" s="31">
        <v>42495</v>
      </c>
      <c r="B1361" s="24"/>
      <c r="C1361" s="23" t="s">
        <v>1182</v>
      </c>
      <c r="D1361" s="22" t="s">
        <v>1181</v>
      </c>
      <c r="E1361" s="21">
        <v>0.9</v>
      </c>
      <c r="G1361" s="20"/>
      <c r="H1361" s="19">
        <f>E1361/0.04188</f>
        <v>21.48997134670487</v>
      </c>
      <c r="I1361" s="18">
        <f>J1361/100*4</f>
        <v>2.6</v>
      </c>
      <c r="J1361" s="17">
        <v>65</v>
      </c>
      <c r="K1361" s="16">
        <f>IF(J1361&gt;1,J1361-H1361-I1361,0)</f>
        <v>40.910028653295129</v>
      </c>
      <c r="L1361" s="15">
        <v>42511</v>
      </c>
      <c r="M1361" s="14"/>
      <c r="N1361" s="29">
        <v>42764</v>
      </c>
      <c r="O1361" s="12">
        <v>42766</v>
      </c>
      <c r="P1361" s="11" t="s">
        <v>4258</v>
      </c>
      <c r="Q1361" s="10" t="s">
        <v>6312</v>
      </c>
      <c r="R1361" s="10" t="s">
        <v>6311</v>
      </c>
      <c r="S1361" s="10" t="s">
        <v>2883</v>
      </c>
      <c r="T1361" s="10"/>
      <c r="U1361" s="9">
        <v>6697257217</v>
      </c>
      <c r="V1361" s="8"/>
      <c r="W1361" s="7">
        <v>171</v>
      </c>
      <c r="X1361" s="4"/>
      <c r="Y1361" s="6">
        <v>82</v>
      </c>
      <c r="Z1361" s="5">
        <f>IF(Y1361&gt;0,Y1361-J1361,".")</f>
        <v>17</v>
      </c>
      <c r="AA1361" s="4">
        <f>IF(J1361=0,H1361,0)</f>
        <v>0</v>
      </c>
      <c r="AB1361" s="4">
        <f>IF(L1361=0,H1361,0)</f>
        <v>0</v>
      </c>
      <c r="AC1361" s="4"/>
      <c r="AD1361" s="3"/>
      <c r="AE1361" s="2" t="str">
        <f ca="1">IF(AND(N1361&gt;1,(N1361+$AE$3+O1361)&lt;$B$3),$B$3-N1361+1111111,".")</f>
        <v>.</v>
      </c>
      <c r="AF1361" s="1" t="str">
        <f>IF(A1361&gt;1,"Y","N")</f>
        <v>Y</v>
      </c>
      <c r="AG1361" s="1" t="str">
        <f>IF(L1361&gt;1,"Y","N")</f>
        <v>Y</v>
      </c>
      <c r="AH1361" s="1" t="str">
        <f>IF(N1361&gt;1,"Y","N")</f>
        <v>Y</v>
      </c>
      <c r="AI1361" s="1" t="str">
        <f>IF(O1361&gt;1,"Y","N")</f>
        <v>Y</v>
      </c>
      <c r="AJ1361" s="1" t="str">
        <f>CONCATENATE(AF1361,AG1361,D1361,AH1361,AI1361)</f>
        <v>YYx271xYY</v>
      </c>
    </row>
    <row r="1362" spans="1:36" s="1" customFormat="1" x14ac:dyDescent="0.25">
      <c r="A1362" s="31">
        <v>42671</v>
      </c>
      <c r="B1362" s="24" t="s">
        <v>5920</v>
      </c>
      <c r="C1362" s="23" t="s">
        <v>3105</v>
      </c>
      <c r="D1362" s="22" t="s">
        <v>3104</v>
      </c>
      <c r="E1362" s="21">
        <v>0.6</v>
      </c>
      <c r="G1362" s="20"/>
      <c r="H1362" s="19">
        <f>E1362/0.03988</f>
        <v>15.045135406218655</v>
      </c>
      <c r="I1362" s="18">
        <f>J1362/100*4</f>
        <v>2.6</v>
      </c>
      <c r="J1362" s="17">
        <v>65</v>
      </c>
      <c r="K1362" s="16">
        <f>IF(J1362&gt;1,J1362-H1362-I1362,0)</f>
        <v>47.354864593781343</v>
      </c>
      <c r="L1362" s="15">
        <v>42694</v>
      </c>
      <c r="M1362" s="14"/>
      <c r="N1362" s="29">
        <v>42781</v>
      </c>
      <c r="O1362" s="12">
        <v>42787</v>
      </c>
      <c r="P1362" s="11" t="s">
        <v>1945</v>
      </c>
      <c r="Q1362" s="10" t="s">
        <v>5919</v>
      </c>
      <c r="R1362" s="10" t="s">
        <v>5918</v>
      </c>
      <c r="S1362" s="10" t="s">
        <v>5917</v>
      </c>
      <c r="T1362" s="10"/>
      <c r="U1362" s="9">
        <v>6716735694</v>
      </c>
      <c r="V1362" s="8"/>
      <c r="W1362" s="7">
        <v>306</v>
      </c>
      <c r="X1362" s="4"/>
      <c r="Y1362" s="6">
        <v>82</v>
      </c>
      <c r="Z1362" s="5">
        <f>IF(Y1362&gt;0,Y1362-J1362,".")</f>
        <v>17</v>
      </c>
      <c r="AA1362" s="4">
        <f>IF(J1362=0,H1362,0)</f>
        <v>0</v>
      </c>
      <c r="AB1362" s="4">
        <f>IF(L1362=0,H1362,0)</f>
        <v>0</v>
      </c>
      <c r="AC1362" s="4"/>
      <c r="AD1362" s="3"/>
      <c r="AE1362" s="2" t="str">
        <f ca="1">IF(AND(N1362&gt;1,(N1362+$AE$3+O1362)&lt;$B$3),$B$3-N1362+1111111,".")</f>
        <v>.</v>
      </c>
      <c r="AF1362" s="1" t="str">
        <f>IF(A1362&gt;1,"Y","N")</f>
        <v>Y</v>
      </c>
      <c r="AG1362" s="1" t="str">
        <f>IF(L1362&gt;1,"Y","N")</f>
        <v>Y</v>
      </c>
      <c r="AH1362" s="1" t="str">
        <f>IF(N1362&gt;1,"Y","N")</f>
        <v>Y</v>
      </c>
      <c r="AI1362" s="1" t="str">
        <f>IF(O1362&gt;1,"Y","N")</f>
        <v>Y</v>
      </c>
      <c r="AJ1362" s="1" t="str">
        <f>CONCATENATE(AF1362,AG1362,D1362,AH1362,AI1362)</f>
        <v>YYx257xYY</v>
      </c>
    </row>
    <row r="1363" spans="1:36" s="1" customFormat="1" x14ac:dyDescent="0.25">
      <c r="A1363" s="28">
        <v>41828</v>
      </c>
      <c r="B1363" s="27"/>
      <c r="C1363" s="23" t="s">
        <v>5836</v>
      </c>
      <c r="D1363" s="22" t="s">
        <v>5835</v>
      </c>
      <c r="E1363" s="21">
        <v>1.64</v>
      </c>
      <c r="G1363" s="20"/>
      <c r="H1363" s="19">
        <f>E1363/0.050588</f>
        <v>32.418755436071791</v>
      </c>
      <c r="I1363" s="18">
        <f>J1363/100*4</f>
        <v>2.52</v>
      </c>
      <c r="J1363" s="17">
        <v>63</v>
      </c>
      <c r="K1363" s="16">
        <f>IF(J1363&gt;1,J1363-H1363-I1363,0)</f>
        <v>28.061244563928209</v>
      </c>
      <c r="L1363" s="15">
        <v>41892</v>
      </c>
      <c r="M1363" s="14"/>
      <c r="N1363" s="13">
        <v>42785</v>
      </c>
      <c r="O1363" s="12">
        <v>42785</v>
      </c>
      <c r="P1363" s="11" t="s">
        <v>5834</v>
      </c>
      <c r="Q1363" s="10" t="s">
        <v>5833</v>
      </c>
      <c r="R1363" s="10" t="s">
        <v>5832</v>
      </c>
      <c r="S1363" s="10" t="s">
        <v>5831</v>
      </c>
      <c r="T1363" s="10"/>
      <c r="U1363" s="9" t="s">
        <v>5830</v>
      </c>
      <c r="V1363" s="8"/>
      <c r="W1363" s="7">
        <v>295</v>
      </c>
      <c r="X1363" s="4"/>
      <c r="Y1363" s="6">
        <v>82</v>
      </c>
      <c r="Z1363" s="5">
        <f>IF(Y1363&gt;0,Y1363-J1363,".")</f>
        <v>19</v>
      </c>
      <c r="AA1363" s="4">
        <f>IF(J1363=0,H1363,0)</f>
        <v>0</v>
      </c>
      <c r="AB1363" s="4">
        <f>IF(L1363=0,H1363,0)</f>
        <v>0</v>
      </c>
      <c r="AC1363" s="4"/>
      <c r="AD1363" s="3"/>
      <c r="AE1363" s="2" t="str">
        <f ca="1">IF(AND(N1363&gt;1,(N1363+$AE$3+O1363)&lt;$B$3),$B$3-N1363+1111111,".")</f>
        <v>.</v>
      </c>
      <c r="AF1363" s="1" t="str">
        <f>IF(A1363&gt;1,"Y","N")</f>
        <v>Y</v>
      </c>
      <c r="AG1363" s="1" t="str">
        <f>IF(L1363&gt;1,"Y","N")</f>
        <v>Y</v>
      </c>
      <c r="AH1363" s="1" t="str">
        <f>IF(N1363&gt;1,"Y","N")</f>
        <v>Y</v>
      </c>
      <c r="AI1363" s="1" t="str">
        <f>IF(O1363&gt;1,"Y","N")</f>
        <v>Y</v>
      </c>
      <c r="AJ1363" s="1" t="str">
        <f>CONCATENATE(AF1363,AG1363,D1363,AH1363,AI1363)</f>
        <v>YYx495xYY</v>
      </c>
    </row>
    <row r="1364" spans="1:36" s="1" customFormat="1" x14ac:dyDescent="0.25">
      <c r="A1364" s="31">
        <v>42671</v>
      </c>
      <c r="B1364" s="24"/>
      <c r="C1364" s="23" t="s">
        <v>3105</v>
      </c>
      <c r="D1364" s="22" t="s">
        <v>3104</v>
      </c>
      <c r="E1364" s="21">
        <v>0.6</v>
      </c>
      <c r="G1364" s="20"/>
      <c r="H1364" s="19">
        <f>E1364/0.03988</f>
        <v>15.045135406218655</v>
      </c>
      <c r="I1364" s="18">
        <f>J1364/100*4</f>
        <v>2.6</v>
      </c>
      <c r="J1364" s="17">
        <v>65</v>
      </c>
      <c r="K1364" s="16">
        <f>IF(J1364&gt;1,J1364-H1364-I1364,0)</f>
        <v>47.354864593781343</v>
      </c>
      <c r="L1364" s="15">
        <v>42694</v>
      </c>
      <c r="M1364" s="14"/>
      <c r="N1364" s="29">
        <v>42789</v>
      </c>
      <c r="O1364" s="12">
        <v>42789</v>
      </c>
      <c r="P1364" s="11" t="s">
        <v>5716</v>
      </c>
      <c r="Q1364" s="10" t="s">
        <v>5715</v>
      </c>
      <c r="R1364" s="10" t="s">
        <v>5714</v>
      </c>
      <c r="S1364" s="10" t="s">
        <v>5713</v>
      </c>
      <c r="T1364" s="10"/>
      <c r="U1364" s="9">
        <v>6724292546</v>
      </c>
      <c r="V1364" s="8"/>
      <c r="W1364" s="7">
        <v>320</v>
      </c>
      <c r="X1364" s="4"/>
      <c r="Y1364" s="6">
        <v>82</v>
      </c>
      <c r="Z1364" s="5">
        <f>IF(Y1364&gt;0,Y1364-J1364,".")</f>
        <v>17</v>
      </c>
      <c r="AA1364" s="4">
        <f>IF(J1364=0,H1364,0)</f>
        <v>0</v>
      </c>
      <c r="AB1364" s="4">
        <f>IF(L1364=0,H1364,0)</f>
        <v>0</v>
      </c>
      <c r="AC1364" s="4"/>
      <c r="AD1364" s="3"/>
      <c r="AE1364" s="2" t="str">
        <f ca="1">IF(AND(N1364&gt;1,(N1364+$AE$3+O1364)&lt;$B$3),$B$3-N1364+1111111,".")</f>
        <v>.</v>
      </c>
      <c r="AF1364" s="1" t="str">
        <f>IF(A1364&gt;1,"Y","N")</f>
        <v>Y</v>
      </c>
      <c r="AG1364" s="1" t="str">
        <f>IF(L1364&gt;1,"Y","N")</f>
        <v>Y</v>
      </c>
      <c r="AH1364" s="1" t="str">
        <f>IF(N1364&gt;1,"Y","N")</f>
        <v>Y</v>
      </c>
      <c r="AI1364" s="1" t="str">
        <f>IF(O1364&gt;1,"Y","N")</f>
        <v>Y</v>
      </c>
      <c r="AJ1364" s="1" t="str">
        <f>CONCATENATE(AF1364,AG1364,D1364,AH1364,AI1364)</f>
        <v>YYx257xYY</v>
      </c>
    </row>
    <row r="1365" spans="1:36" s="1" customFormat="1" x14ac:dyDescent="0.25">
      <c r="A1365" s="31">
        <v>42756</v>
      </c>
      <c r="B1365" s="24"/>
      <c r="C1365" s="23" t="s">
        <v>536</v>
      </c>
      <c r="D1365" s="22" t="s">
        <v>535</v>
      </c>
      <c r="E1365" s="21">
        <v>1.1100000000000001</v>
      </c>
      <c r="G1365" s="20"/>
      <c r="H1365" s="19">
        <f>E1365/0.0395</f>
        <v>28.101265822784811</v>
      </c>
      <c r="I1365" s="18">
        <f>J1365/100*4</f>
        <v>2.6</v>
      </c>
      <c r="J1365" s="17">
        <v>65</v>
      </c>
      <c r="K1365" s="16">
        <f>IF(J1365&gt;1,J1365-H1365-I1365,0)</f>
        <v>34.298734177215188</v>
      </c>
      <c r="L1365" s="15">
        <v>42762</v>
      </c>
      <c r="M1365" s="14"/>
      <c r="N1365" s="29">
        <v>42803</v>
      </c>
      <c r="O1365" s="12">
        <v>42806</v>
      </c>
      <c r="P1365" s="11" t="s">
        <v>5388</v>
      </c>
      <c r="Q1365" s="10" t="s">
        <v>5387</v>
      </c>
      <c r="R1365" s="10" t="s">
        <v>5386</v>
      </c>
      <c r="S1365" s="10" t="s">
        <v>5385</v>
      </c>
      <c r="T1365" s="10"/>
      <c r="U1365" s="9" t="s">
        <v>5384</v>
      </c>
      <c r="V1365" s="8"/>
      <c r="W1365" s="7">
        <v>394</v>
      </c>
      <c r="X1365" s="4"/>
      <c r="Y1365" s="6">
        <v>82</v>
      </c>
      <c r="Z1365" s="5">
        <f>IF(Y1365&gt;0,Y1365-J1365,".")</f>
        <v>17</v>
      </c>
      <c r="AA1365" s="4">
        <f>IF(J1365=0,H1365,0)</f>
        <v>0</v>
      </c>
      <c r="AB1365" s="4">
        <f>IF(L1365=0,H1365,0)</f>
        <v>0</v>
      </c>
      <c r="AC1365" s="4"/>
      <c r="AD1365" s="3"/>
      <c r="AE1365" s="2" t="str">
        <f ca="1">IF(AND(N1365&gt;1,(N1365+$AE$3+O1365)&lt;$B$3),$B$3-N1365+1111111,".")</f>
        <v>.</v>
      </c>
      <c r="AF1365" s="1" t="str">
        <f>IF(A1365&gt;1,"Y","N")</f>
        <v>Y</v>
      </c>
      <c r="AG1365" s="1" t="str">
        <f>IF(L1365&gt;1,"Y","N")</f>
        <v>Y</v>
      </c>
      <c r="AH1365" s="1" t="str">
        <f>IF(N1365&gt;1,"Y","N")</f>
        <v>Y</v>
      </c>
      <c r="AI1365" s="1" t="str">
        <f>IF(O1365&gt;1,"Y","N")</f>
        <v>Y</v>
      </c>
      <c r="AJ1365" s="1" t="str">
        <f>CONCATENATE(AF1365,AG1365,D1365,AH1365,AI1365)</f>
        <v>YYx33xYY</v>
      </c>
    </row>
    <row r="1366" spans="1:36" s="1" customFormat="1" x14ac:dyDescent="0.25">
      <c r="A1366" s="31">
        <v>42495</v>
      </c>
      <c r="B1366" s="24"/>
      <c r="C1366" s="23" t="s">
        <v>4807</v>
      </c>
      <c r="D1366" s="22" t="s">
        <v>4806</v>
      </c>
      <c r="E1366" s="21">
        <v>0.66400000000000003</v>
      </c>
      <c r="G1366" s="20"/>
      <c r="H1366" s="19">
        <f>E1366/0.0406709</f>
        <v>16.326169324996496</v>
      </c>
      <c r="I1366" s="18">
        <f>J1366/100*4</f>
        <v>2.6</v>
      </c>
      <c r="J1366" s="17">
        <v>65</v>
      </c>
      <c r="K1366" s="16">
        <f>IF(J1366&gt;1,J1366-H1366-I1366,0)</f>
        <v>46.073830675003499</v>
      </c>
      <c r="L1366" s="15">
        <v>42511</v>
      </c>
      <c r="M1366" s="14"/>
      <c r="N1366" s="13">
        <v>42813</v>
      </c>
      <c r="O1366" s="12">
        <v>42813</v>
      </c>
      <c r="P1366" s="11" t="s">
        <v>1945</v>
      </c>
      <c r="Q1366" s="10" t="s">
        <v>5133</v>
      </c>
      <c r="R1366" s="10" t="s">
        <v>5132</v>
      </c>
      <c r="S1366" s="10" t="s">
        <v>5131</v>
      </c>
      <c r="T1366" s="10"/>
      <c r="U1366" s="9">
        <v>6749752528</v>
      </c>
      <c r="V1366" s="8"/>
      <c r="W1366" s="7">
        <v>444</v>
      </c>
      <c r="X1366" s="4"/>
      <c r="Y1366" s="6">
        <v>82</v>
      </c>
      <c r="Z1366" s="5">
        <f>IF(Y1366&gt;0,Y1366-J1366,".")</f>
        <v>17</v>
      </c>
      <c r="AA1366" s="4">
        <f>IF(J1366=0,H1366,0)</f>
        <v>0</v>
      </c>
      <c r="AB1366" s="4">
        <f>IF(L1366=0,H1366,0)</f>
        <v>0</v>
      </c>
      <c r="AC1366" s="4"/>
      <c r="AD1366" s="3"/>
      <c r="AE1366" s="2" t="str">
        <f ca="1">IF(AND(N1366&gt;1,(N1366+$AE$3+O1366)&lt;$B$3),$B$3-N1366+1111111,".")</f>
        <v>.</v>
      </c>
      <c r="AF1366" s="1" t="str">
        <f>IF(A1366&gt;1,"Y","N")</f>
        <v>Y</v>
      </c>
      <c r="AG1366" s="1" t="str">
        <f>IF(L1366&gt;1,"Y","N")</f>
        <v>Y</v>
      </c>
      <c r="AH1366" s="1" t="str">
        <f>IF(N1366&gt;1,"Y","N")</f>
        <v>Y</v>
      </c>
      <c r="AI1366" s="1" t="str">
        <f>IF(O1366&gt;1,"Y","N")</f>
        <v>Y</v>
      </c>
      <c r="AJ1366" s="1" t="str">
        <f>CONCATENATE(AF1366,AG1366,D1366,AH1366,AI1366)</f>
        <v>YYx413xYY</v>
      </c>
    </row>
    <row r="1367" spans="1:36" s="1" customFormat="1" x14ac:dyDescent="0.25">
      <c r="A1367" s="31">
        <v>42769</v>
      </c>
      <c r="B1367" s="24" t="s">
        <v>5125</v>
      </c>
      <c r="C1367" s="23" t="s">
        <v>1182</v>
      </c>
      <c r="D1367" s="22" t="s">
        <v>1181</v>
      </c>
      <c r="E1367" s="21">
        <v>1.1000000000000001</v>
      </c>
      <c r="G1367" s="20"/>
      <c r="H1367" s="19">
        <f>E1367/0.03878</f>
        <v>28.365136668385766</v>
      </c>
      <c r="I1367" s="18">
        <f>J1367/100*4</f>
        <v>2.6</v>
      </c>
      <c r="J1367" s="17">
        <v>65</v>
      </c>
      <c r="K1367" s="16">
        <f>IF(J1367&gt;1,J1367-H1367-I1367,0)</f>
        <v>34.034863331614233</v>
      </c>
      <c r="L1367" s="15">
        <v>42812</v>
      </c>
      <c r="M1367" s="14"/>
      <c r="N1367" s="29">
        <v>42813</v>
      </c>
      <c r="O1367" s="12">
        <v>42813</v>
      </c>
      <c r="P1367" s="11" t="s">
        <v>5124</v>
      </c>
      <c r="Q1367" s="10" t="s">
        <v>5123</v>
      </c>
      <c r="R1367" s="10" t="s">
        <v>5122</v>
      </c>
      <c r="S1367" s="10" t="s">
        <v>5121</v>
      </c>
      <c r="T1367" s="10"/>
      <c r="U1367" s="9" t="s">
        <v>5120</v>
      </c>
      <c r="V1367" s="8"/>
      <c r="W1367" s="7">
        <v>451</v>
      </c>
      <c r="X1367" s="4"/>
      <c r="Y1367" s="6">
        <v>82</v>
      </c>
      <c r="Z1367" s="5">
        <f>IF(Y1367&gt;0,Y1367-J1367,".")</f>
        <v>17</v>
      </c>
      <c r="AA1367" s="4">
        <f>IF(J1367=0,H1367,0)</f>
        <v>0</v>
      </c>
      <c r="AB1367" s="4">
        <f>IF(L1367=0,H1367,0)</f>
        <v>0</v>
      </c>
      <c r="AC1367" s="4"/>
      <c r="AD1367" s="3"/>
      <c r="AE1367" s="2" t="str">
        <f ca="1">IF(AND(N1367&gt;1,(N1367+$AE$3+O1367)&lt;$B$3),$B$3-N1367+1111111,".")</f>
        <v>.</v>
      </c>
      <c r="AF1367" s="1" t="str">
        <f>IF(A1367&gt;1,"Y","N")</f>
        <v>Y</v>
      </c>
      <c r="AG1367" s="1" t="str">
        <f>IF(L1367&gt;1,"Y","N")</f>
        <v>Y</v>
      </c>
      <c r="AH1367" s="1" t="str">
        <f>IF(N1367&gt;1,"Y","N")</f>
        <v>Y</v>
      </c>
      <c r="AI1367" s="1" t="str">
        <f>IF(O1367&gt;1,"Y","N")</f>
        <v>Y</v>
      </c>
      <c r="AJ1367" s="1" t="str">
        <f>CONCATENATE(AF1367,AG1367,D1367,AH1367,AI1367)</f>
        <v>YYx271xYY</v>
      </c>
    </row>
    <row r="1368" spans="1:36" s="1" customFormat="1" x14ac:dyDescent="0.25">
      <c r="A1368" s="31">
        <v>42495</v>
      </c>
      <c r="B1368" s="24"/>
      <c r="C1368" s="23" t="s">
        <v>4807</v>
      </c>
      <c r="D1368" s="22" t="s">
        <v>4806</v>
      </c>
      <c r="E1368" s="21">
        <v>0.66400000000000003</v>
      </c>
      <c r="G1368" s="20"/>
      <c r="H1368" s="19">
        <f>E1368/0.0406709</f>
        <v>16.326169324996496</v>
      </c>
      <c r="I1368" s="18">
        <f>J1368/100*4</f>
        <v>2.6</v>
      </c>
      <c r="J1368" s="17">
        <v>65</v>
      </c>
      <c r="K1368" s="16">
        <f>IF(J1368&gt;1,J1368-H1368-I1368,0)</f>
        <v>46.073830675003499</v>
      </c>
      <c r="L1368" s="15">
        <v>42511</v>
      </c>
      <c r="M1368" s="14"/>
      <c r="N1368" s="29">
        <v>42829</v>
      </c>
      <c r="O1368" s="12">
        <v>42829</v>
      </c>
      <c r="P1368" s="11" t="s">
        <v>4805</v>
      </c>
      <c r="Q1368" s="10" t="s">
        <v>4804</v>
      </c>
      <c r="R1368" s="10" t="s">
        <v>4803</v>
      </c>
      <c r="S1368" s="10" t="s">
        <v>4802</v>
      </c>
      <c r="T1368" s="10"/>
      <c r="U1368" s="9">
        <v>6772743486</v>
      </c>
      <c r="V1368" s="8"/>
      <c r="W1368" s="7">
        <v>535</v>
      </c>
      <c r="X1368" s="4"/>
      <c r="Y1368" s="6">
        <v>82</v>
      </c>
      <c r="Z1368" s="5">
        <f>IF(Y1368&gt;0,Y1368-J1368,".")</f>
        <v>17</v>
      </c>
      <c r="AA1368" s="4">
        <f>IF(J1368=0,H1368,0)</f>
        <v>0</v>
      </c>
      <c r="AB1368" s="4">
        <f>IF(L1368=0,H1368,0)</f>
        <v>0</v>
      </c>
      <c r="AC1368" s="4"/>
      <c r="AD1368" s="3"/>
      <c r="AE1368" s="2" t="str">
        <f ca="1">IF(AND(N1368&gt;1,(N1368+$AE$3+O1368)&lt;$B$3),$B$3-N1368+1111111,".")</f>
        <v>.</v>
      </c>
      <c r="AF1368" s="1" t="str">
        <f>IF(A1368&gt;1,"Y","N")</f>
        <v>Y</v>
      </c>
      <c r="AG1368" s="1" t="str">
        <f>IF(L1368&gt;1,"Y","N")</f>
        <v>Y</v>
      </c>
      <c r="AH1368" s="1" t="str">
        <f>IF(N1368&gt;1,"Y","N")</f>
        <v>Y</v>
      </c>
      <c r="AI1368" s="1" t="str">
        <f>IF(O1368&gt;1,"Y","N")</f>
        <v>Y</v>
      </c>
      <c r="AJ1368" s="1" t="str">
        <f>CONCATENATE(AF1368,AG1368,D1368,AH1368,AI1368)</f>
        <v>YYx413xYY</v>
      </c>
    </row>
    <row r="1369" spans="1:36" s="1" customFormat="1" x14ac:dyDescent="0.25">
      <c r="A1369" s="31">
        <v>42756</v>
      </c>
      <c r="B1369" s="24"/>
      <c r="C1369" s="23" t="s">
        <v>536</v>
      </c>
      <c r="D1369" s="22" t="s">
        <v>535</v>
      </c>
      <c r="E1369" s="21">
        <v>1.1100000000000001</v>
      </c>
      <c r="G1369" s="20"/>
      <c r="H1369" s="19">
        <f>E1369/0.0395</f>
        <v>28.101265822784811</v>
      </c>
      <c r="I1369" s="18">
        <f>J1369/100*4</f>
        <v>2.6</v>
      </c>
      <c r="J1369" s="17">
        <v>65</v>
      </c>
      <c r="K1369" s="16">
        <f>IF(J1369&gt;1,J1369-H1369-I1369,0)</f>
        <v>34.298734177215188</v>
      </c>
      <c r="L1369" s="15">
        <v>42762</v>
      </c>
      <c r="M1369" s="14"/>
      <c r="N1369" s="29">
        <v>42829</v>
      </c>
      <c r="O1369" s="12">
        <v>42830</v>
      </c>
      <c r="P1369" s="11" t="s">
        <v>4791</v>
      </c>
      <c r="Q1369" s="10" t="s">
        <v>4790</v>
      </c>
      <c r="R1369" s="10" t="s">
        <v>4789</v>
      </c>
      <c r="S1369" s="10" t="s">
        <v>4788</v>
      </c>
      <c r="T1369" s="10"/>
      <c r="U1369" s="9" t="s">
        <v>4787</v>
      </c>
      <c r="V1369" s="8"/>
      <c r="W1369" s="7">
        <v>537</v>
      </c>
      <c r="X1369" s="4"/>
      <c r="Y1369" s="6">
        <v>82</v>
      </c>
      <c r="Z1369" s="5">
        <f>IF(Y1369&gt;0,Y1369-J1369,".")</f>
        <v>17</v>
      </c>
      <c r="AA1369" s="4">
        <f>IF(J1369=0,H1369,0)</f>
        <v>0</v>
      </c>
      <c r="AB1369" s="4">
        <f>IF(L1369=0,H1369,0)</f>
        <v>0</v>
      </c>
      <c r="AC1369" s="4"/>
      <c r="AD1369" s="3"/>
      <c r="AE1369" s="2" t="str">
        <f ca="1">IF(AND(N1369&gt;1,(N1369+$AE$3+O1369)&lt;$B$3),$B$3-N1369+1111111,".")</f>
        <v>.</v>
      </c>
      <c r="AF1369" s="1" t="str">
        <f>IF(A1369&gt;1,"Y","N")</f>
        <v>Y</v>
      </c>
      <c r="AG1369" s="1" t="str">
        <f>IF(L1369&gt;1,"Y","N")</f>
        <v>Y</v>
      </c>
      <c r="AH1369" s="1" t="str">
        <f>IF(N1369&gt;1,"Y","N")</f>
        <v>Y</v>
      </c>
      <c r="AI1369" s="1" t="str">
        <f>IF(O1369&gt;1,"Y","N")</f>
        <v>Y</v>
      </c>
      <c r="AJ1369" s="1" t="str">
        <f>CONCATENATE(AF1369,AG1369,D1369,AH1369,AI1369)</f>
        <v>YYx33xYY</v>
      </c>
    </row>
    <row r="1370" spans="1:36" s="1" customFormat="1" x14ac:dyDescent="0.25">
      <c r="A1370" s="31">
        <v>42750</v>
      </c>
      <c r="B1370" s="24"/>
      <c r="C1370" s="23" t="s">
        <v>13</v>
      </c>
      <c r="D1370" s="22" t="s">
        <v>12</v>
      </c>
      <c r="E1370" s="21">
        <v>0.74</v>
      </c>
      <c r="G1370" s="20"/>
      <c r="H1370" s="19">
        <f>E1370/0.03821</f>
        <v>19.366657942946873</v>
      </c>
      <c r="I1370" s="18">
        <f>J1370/100*4</f>
        <v>2.6</v>
      </c>
      <c r="J1370" s="17">
        <v>65</v>
      </c>
      <c r="K1370" s="16">
        <f>IF(J1370&gt;1,J1370-H1370-I1370,0)</f>
        <v>43.033342057053126</v>
      </c>
      <c r="L1370" s="15">
        <v>42768</v>
      </c>
      <c r="M1370" s="14"/>
      <c r="N1370" s="29">
        <v>42848</v>
      </c>
      <c r="O1370" s="12">
        <v>42848</v>
      </c>
      <c r="P1370" s="11" t="s">
        <v>3258</v>
      </c>
      <c r="Q1370" s="10" t="s">
        <v>3261</v>
      </c>
      <c r="R1370" s="10" t="s">
        <v>3260</v>
      </c>
      <c r="S1370" s="10" t="s">
        <v>3259</v>
      </c>
      <c r="T1370" s="10"/>
      <c r="U1370" s="9" t="s">
        <v>4355</v>
      </c>
      <c r="V1370" s="8"/>
      <c r="W1370" s="7">
        <v>632</v>
      </c>
      <c r="X1370" s="4"/>
      <c r="Y1370" s="6">
        <v>82</v>
      </c>
      <c r="Z1370" s="5">
        <f>IF(Y1370&gt;0,Y1370-J1370,".")</f>
        <v>17</v>
      </c>
      <c r="AA1370" s="4">
        <f>IF(J1370=0,H1370,0)</f>
        <v>0</v>
      </c>
      <c r="AB1370" s="4">
        <f>IF(L1370=0,H1370,0)</f>
        <v>0</v>
      </c>
      <c r="AC1370" s="4"/>
      <c r="AD1370" s="3"/>
      <c r="AE1370" s="2" t="str">
        <f ca="1">IF(AND(N1370&gt;1,(N1370+$AE$3+O1370)&lt;$B$3),$B$3-N1370+1111111,".")</f>
        <v>.</v>
      </c>
      <c r="AF1370" s="1" t="str">
        <f>IF(A1370&gt;1,"Y","N")</f>
        <v>Y</v>
      </c>
      <c r="AG1370" s="1" t="str">
        <f>IF(L1370&gt;1,"Y","N")</f>
        <v>Y</v>
      </c>
      <c r="AH1370" s="1" t="str">
        <f>IF(N1370&gt;1,"Y","N")</f>
        <v>Y</v>
      </c>
      <c r="AI1370" s="1" t="str">
        <f>IF(O1370&gt;1,"Y","N")</f>
        <v>Y</v>
      </c>
      <c r="AJ1370" s="1" t="str">
        <f>CONCATENATE(AF1370,AG1370,D1370,AH1370,AI1370)</f>
        <v>YYx258xYY</v>
      </c>
    </row>
    <row r="1371" spans="1:36" s="1" customFormat="1" x14ac:dyDescent="0.25">
      <c r="A1371" s="31">
        <v>42495</v>
      </c>
      <c r="B1371" s="24"/>
      <c r="C1371" s="23" t="s">
        <v>1182</v>
      </c>
      <c r="D1371" s="22" t="s">
        <v>1181</v>
      </c>
      <c r="E1371" s="21">
        <v>0.9</v>
      </c>
      <c r="G1371" s="20"/>
      <c r="H1371" s="19">
        <f>E1371/0.04188</f>
        <v>21.48997134670487</v>
      </c>
      <c r="I1371" s="18">
        <f>J1371/100*4</f>
        <v>2.6</v>
      </c>
      <c r="J1371" s="17">
        <v>65</v>
      </c>
      <c r="K1371" s="16">
        <f>IF(J1371&gt;1,J1371-H1371-I1371,0)</f>
        <v>40.910028653295129</v>
      </c>
      <c r="L1371" s="15">
        <v>42511</v>
      </c>
      <c r="M1371" s="14"/>
      <c r="N1371" s="29">
        <v>42848</v>
      </c>
      <c r="O1371" s="12">
        <v>42852</v>
      </c>
      <c r="P1371" s="11" t="s">
        <v>4341</v>
      </c>
      <c r="Q1371" s="10" t="s">
        <v>4340</v>
      </c>
      <c r="R1371" s="10" t="s">
        <v>4339</v>
      </c>
      <c r="S1371" s="10" t="s">
        <v>634</v>
      </c>
      <c r="T1371" s="10"/>
      <c r="U1371" s="9">
        <v>6789394879</v>
      </c>
      <c r="V1371" s="8"/>
      <c r="W1371" s="7">
        <v>655</v>
      </c>
      <c r="X1371" s="4"/>
      <c r="Y1371" s="6">
        <v>82</v>
      </c>
      <c r="Z1371" s="5">
        <f>IF(Y1371&gt;0,Y1371-J1371,".")</f>
        <v>17</v>
      </c>
      <c r="AA1371" s="4">
        <f>IF(J1371=0,H1371,0)</f>
        <v>0</v>
      </c>
      <c r="AB1371" s="4">
        <f>IF(L1371=0,H1371,0)</f>
        <v>0</v>
      </c>
      <c r="AC1371" s="4"/>
      <c r="AD1371" s="3"/>
      <c r="AE1371" s="2" t="str">
        <f ca="1">IF(AND(N1371&gt;1,(N1371+$AE$3+O1371)&lt;$B$3),$B$3-N1371+1111111,".")</f>
        <v>.</v>
      </c>
      <c r="AF1371" s="1" t="str">
        <f>IF(A1371&gt;1,"Y","N")</f>
        <v>Y</v>
      </c>
      <c r="AG1371" s="1" t="str">
        <f>IF(L1371&gt;1,"Y","N")</f>
        <v>Y</v>
      </c>
      <c r="AH1371" s="1" t="str">
        <f>IF(N1371&gt;1,"Y","N")</f>
        <v>Y</v>
      </c>
      <c r="AI1371" s="1" t="str">
        <f>IF(O1371&gt;1,"Y","N")</f>
        <v>Y</v>
      </c>
      <c r="AJ1371" s="1" t="str">
        <f>CONCATENATE(AF1371,AG1371,D1371,AH1371,AI1371)</f>
        <v>YYx271xYY</v>
      </c>
    </row>
    <row r="1372" spans="1:36" s="1" customFormat="1" x14ac:dyDescent="0.25">
      <c r="A1372" s="31">
        <v>42439</v>
      </c>
      <c r="B1372" t="s">
        <v>4227</v>
      </c>
      <c r="C1372" s="23" t="s">
        <v>4226</v>
      </c>
      <c r="D1372" s="22" t="s">
        <v>1521</v>
      </c>
      <c r="E1372" s="21">
        <v>1.69</v>
      </c>
      <c r="G1372" s="20"/>
      <c r="H1372" s="19">
        <f>E1372/0.04072</f>
        <v>41.50294695481336</v>
      </c>
      <c r="I1372" s="32">
        <f>J1372/100*4</f>
        <v>2.6</v>
      </c>
      <c r="J1372" s="17">
        <v>65</v>
      </c>
      <c r="K1372" s="16">
        <f>IF(J1372&gt;1,J1372-H1372-I1372,0)</f>
        <v>20.897053045186638</v>
      </c>
      <c r="L1372" s="15">
        <v>42476</v>
      </c>
      <c r="M1372" s="14"/>
      <c r="N1372" s="29">
        <v>42856</v>
      </c>
      <c r="O1372" s="12">
        <v>42856</v>
      </c>
      <c r="P1372" s="11" t="s">
        <v>4225</v>
      </c>
      <c r="Q1372" s="10"/>
      <c r="R1372" s="10"/>
      <c r="S1372" s="10"/>
      <c r="T1372" s="10"/>
      <c r="U1372" s="9">
        <v>6803595963</v>
      </c>
      <c r="V1372" s="8"/>
      <c r="W1372" s="7">
        <v>669</v>
      </c>
      <c r="X1372" s="4"/>
      <c r="Y1372" s="6">
        <v>82</v>
      </c>
      <c r="Z1372" s="5">
        <f>IF(Y1372&gt;0,Y1372-J1372,".")</f>
        <v>17</v>
      </c>
      <c r="AA1372" s="4">
        <f>IF(J1372=0,H1372,0)</f>
        <v>0</v>
      </c>
      <c r="AB1372" s="4">
        <f>IF(L1372=0,H1372,0)</f>
        <v>0</v>
      </c>
      <c r="AC1372" s="4"/>
      <c r="AD1372" s="3"/>
      <c r="AE1372" s="2" t="str">
        <f ca="1">IF(AND(N1372&gt;1,(N1372+$AE$3+O1372)&lt;$B$3),$B$3-N1372+1111111,".")</f>
        <v>.</v>
      </c>
      <c r="AF1372" s="1" t="str">
        <f>IF(A1372&gt;1,"Y","N")</f>
        <v>Y</v>
      </c>
      <c r="AG1372" s="1" t="str">
        <f>IF(L1372&gt;1,"Y","N")</f>
        <v>Y</v>
      </c>
      <c r="AH1372" s="1" t="str">
        <f>IF(N1372&gt;1,"Y","N")</f>
        <v>Y</v>
      </c>
      <c r="AI1372" s="1" t="str">
        <f>IF(O1372&gt;1,"Y","N")</f>
        <v>Y</v>
      </c>
      <c r="AJ1372" s="1" t="str">
        <f>CONCATENATE(AF1372,AG1372,D1372,AH1372,AI1372)</f>
        <v>YYx66xYY</v>
      </c>
    </row>
    <row r="1373" spans="1:36" s="1" customFormat="1" x14ac:dyDescent="0.25">
      <c r="A1373" s="31">
        <v>42756</v>
      </c>
      <c r="B1373" s="24"/>
      <c r="C1373" s="23" t="s">
        <v>536</v>
      </c>
      <c r="D1373" s="22" t="s">
        <v>535</v>
      </c>
      <c r="E1373" s="21">
        <v>1.1100000000000001</v>
      </c>
      <c r="G1373" s="20"/>
      <c r="H1373" s="19">
        <f>E1373/0.0395</f>
        <v>28.101265822784811</v>
      </c>
      <c r="I1373" s="18">
        <f>J1373/100*4</f>
        <v>2.6</v>
      </c>
      <c r="J1373" s="17">
        <v>65</v>
      </c>
      <c r="K1373" s="16">
        <f>IF(J1373&gt;1,J1373-H1373-I1373,0)</f>
        <v>34.298734177215188</v>
      </c>
      <c r="L1373" s="15">
        <v>42762</v>
      </c>
      <c r="M1373" s="14"/>
      <c r="N1373" s="29">
        <v>42885</v>
      </c>
      <c r="O1373" s="12">
        <v>42885</v>
      </c>
      <c r="P1373" s="11" t="s">
        <v>3666</v>
      </c>
      <c r="Q1373" s="10" t="s">
        <v>3665</v>
      </c>
      <c r="R1373" s="10" t="s">
        <v>3664</v>
      </c>
      <c r="S1373" s="10" t="s">
        <v>3663</v>
      </c>
      <c r="T1373" s="10"/>
      <c r="U1373" s="9" t="s">
        <v>3662</v>
      </c>
      <c r="V1373" s="8"/>
      <c r="W1373" s="7">
        <v>788</v>
      </c>
      <c r="X1373" s="4"/>
      <c r="Y1373" s="6">
        <v>82</v>
      </c>
      <c r="Z1373" s="5">
        <f>IF(Y1373&gt;0,Y1373-J1373,".")</f>
        <v>17</v>
      </c>
      <c r="AA1373" s="4">
        <f>IF(J1373=0,H1373,0)</f>
        <v>0</v>
      </c>
      <c r="AB1373" s="4">
        <f>IF(L1373=0,H1373,0)</f>
        <v>0</v>
      </c>
      <c r="AC1373" s="4"/>
      <c r="AD1373" s="3"/>
      <c r="AE1373" s="2" t="str">
        <f ca="1">IF(AND(N1373&gt;1,(N1373+$AE$3+O1373)&lt;$B$3),$B$3-N1373+1111111,".")</f>
        <v>.</v>
      </c>
      <c r="AF1373" s="1" t="str">
        <f>IF(A1373&gt;1,"Y","N")</f>
        <v>Y</v>
      </c>
      <c r="AG1373" s="1" t="str">
        <f>IF(L1373&gt;1,"Y","N")</f>
        <v>Y</v>
      </c>
      <c r="AH1373" s="1" t="str">
        <f>IF(N1373&gt;1,"Y","N")</f>
        <v>Y</v>
      </c>
      <c r="AI1373" s="1" t="str">
        <f>IF(O1373&gt;1,"Y","N")</f>
        <v>Y</v>
      </c>
      <c r="AJ1373" s="1" t="str">
        <f>CONCATENATE(AF1373,AG1373,D1373,AH1373,AI1373)</f>
        <v>YYx33xYY</v>
      </c>
    </row>
    <row r="1374" spans="1:36" s="1" customFormat="1" x14ac:dyDescent="0.25">
      <c r="A1374" s="31">
        <v>42769</v>
      </c>
      <c r="B1374" s="24"/>
      <c r="C1374" s="23" t="s">
        <v>1182</v>
      </c>
      <c r="D1374" s="22" t="s">
        <v>1181</v>
      </c>
      <c r="E1374" s="21">
        <v>1.1000000000000001</v>
      </c>
      <c r="G1374" s="20"/>
      <c r="H1374" s="19">
        <f>E1374/0.03878</f>
        <v>28.365136668385766</v>
      </c>
      <c r="I1374" s="18">
        <f>J1374/100*4</f>
        <v>2.6</v>
      </c>
      <c r="J1374" s="17">
        <v>65</v>
      </c>
      <c r="K1374" s="16">
        <f>IF(J1374&gt;1,J1374-H1374-I1374,0)</f>
        <v>34.034863331614233</v>
      </c>
      <c r="L1374" s="15">
        <v>42812</v>
      </c>
      <c r="M1374" s="14"/>
      <c r="N1374" s="29">
        <v>42914</v>
      </c>
      <c r="O1374" s="12">
        <v>42914</v>
      </c>
      <c r="P1374" s="11" t="s">
        <v>3113</v>
      </c>
      <c r="Q1374" s="10" t="s">
        <v>3112</v>
      </c>
      <c r="R1374" s="10" t="s">
        <v>3111</v>
      </c>
      <c r="S1374" s="10" t="s">
        <v>3110</v>
      </c>
      <c r="T1374" s="10"/>
      <c r="U1374" s="9">
        <v>6870580424</v>
      </c>
      <c r="V1374" s="8"/>
      <c r="W1374" s="7">
        <v>897</v>
      </c>
      <c r="X1374" s="4"/>
      <c r="Y1374" s="6">
        <v>82</v>
      </c>
      <c r="Z1374" s="5">
        <f>IF(Y1374&gt;0,Y1374-J1374,".")</f>
        <v>17</v>
      </c>
      <c r="AA1374" s="4">
        <f>IF(J1374=0,H1374,0)</f>
        <v>0</v>
      </c>
      <c r="AB1374" s="4">
        <f>IF(L1374=0,H1374,0)</f>
        <v>0</v>
      </c>
      <c r="AC1374" s="4"/>
      <c r="AD1374" s="3"/>
      <c r="AE1374" s="2" t="str">
        <f ca="1">IF(AND(N1374&gt;1,(N1374+$AE$3+O1374)&lt;$B$3),$B$3-N1374+1111111,".")</f>
        <v>.</v>
      </c>
      <c r="AF1374" s="1" t="str">
        <f>IF(A1374&gt;1,"Y","N")</f>
        <v>Y</v>
      </c>
      <c r="AG1374" s="1" t="str">
        <f>IF(L1374&gt;1,"Y","N")</f>
        <v>Y</v>
      </c>
      <c r="AH1374" s="1" t="str">
        <f>IF(N1374&gt;1,"Y","N")</f>
        <v>Y</v>
      </c>
      <c r="AI1374" s="1" t="str">
        <f>IF(O1374&gt;1,"Y","N")</f>
        <v>Y</v>
      </c>
      <c r="AJ1374" s="1" t="str">
        <f>CONCATENATE(AF1374,AG1374,D1374,AH1374,AI1374)</f>
        <v>YYx271xYY</v>
      </c>
    </row>
    <row r="1375" spans="1:36" s="1" customFormat="1" x14ac:dyDescent="0.25">
      <c r="A1375" s="31">
        <v>42671</v>
      </c>
      <c r="B1375" s="24"/>
      <c r="C1375" s="23" t="s">
        <v>3105</v>
      </c>
      <c r="D1375" s="22" t="s">
        <v>3104</v>
      </c>
      <c r="E1375" s="21">
        <v>0.6</v>
      </c>
      <c r="G1375" s="20"/>
      <c r="H1375" s="19">
        <f>E1375/0.03988</f>
        <v>15.045135406218655</v>
      </c>
      <c r="I1375" s="18">
        <f>J1375/100*4</f>
        <v>2.6</v>
      </c>
      <c r="J1375" s="17">
        <v>65</v>
      </c>
      <c r="K1375" s="16">
        <f>IF(J1375&gt;1,J1375-H1375-I1375,0)</f>
        <v>47.354864593781343</v>
      </c>
      <c r="L1375" s="15">
        <v>42694</v>
      </c>
      <c r="M1375" s="14"/>
      <c r="N1375" s="29">
        <v>42914</v>
      </c>
      <c r="O1375" s="12">
        <v>42928</v>
      </c>
      <c r="P1375" s="11" t="s">
        <v>3103</v>
      </c>
      <c r="Q1375" s="10" t="s">
        <v>3102</v>
      </c>
      <c r="R1375" s="10" t="s">
        <v>3101</v>
      </c>
      <c r="S1375" s="10" t="s">
        <v>3100</v>
      </c>
      <c r="T1375" s="10"/>
      <c r="U1375" s="9">
        <v>6869283103</v>
      </c>
      <c r="V1375" s="8"/>
      <c r="W1375" s="7">
        <v>943</v>
      </c>
      <c r="X1375" s="4"/>
      <c r="Y1375" s="6">
        <v>82</v>
      </c>
      <c r="Z1375" s="5">
        <f>IF(Y1375&gt;0,Y1375-J1375,".")</f>
        <v>17</v>
      </c>
      <c r="AA1375" s="4">
        <f>IF(J1375=0,H1375,0)</f>
        <v>0</v>
      </c>
      <c r="AB1375" s="4">
        <f>IF(L1375=0,H1375,0)</f>
        <v>0</v>
      </c>
      <c r="AC1375" s="4"/>
      <c r="AD1375" s="3"/>
      <c r="AE1375" s="2" t="str">
        <f ca="1">IF(AND(N1375&gt;1,(N1375+$AE$3+O1375)&lt;$B$3),$B$3-N1375+1111111,".")</f>
        <v>.</v>
      </c>
      <c r="AF1375" s="1" t="str">
        <f>IF(A1375&gt;1,"Y","N")</f>
        <v>Y</v>
      </c>
      <c r="AG1375" s="1" t="str">
        <f>IF(L1375&gt;1,"Y","N")</f>
        <v>Y</v>
      </c>
      <c r="AH1375" s="1" t="str">
        <f>IF(N1375&gt;1,"Y","N")</f>
        <v>Y</v>
      </c>
      <c r="AI1375" s="1" t="str">
        <f>IF(O1375&gt;1,"Y","N")</f>
        <v>Y</v>
      </c>
      <c r="AJ1375" s="1" t="str">
        <f>CONCATENATE(AF1375,AG1375,D1375,AH1375,AI1375)</f>
        <v>YYx257xYY</v>
      </c>
    </row>
    <row r="1376" spans="1:36" s="1" customFormat="1" x14ac:dyDescent="0.25">
      <c r="A1376" s="31">
        <v>42756</v>
      </c>
      <c r="B1376" s="24"/>
      <c r="C1376" s="23" t="s">
        <v>536</v>
      </c>
      <c r="D1376" s="22" t="s">
        <v>535</v>
      </c>
      <c r="E1376" s="21">
        <v>1.1100000000000001</v>
      </c>
      <c r="G1376" s="20"/>
      <c r="H1376" s="19">
        <f>E1376/0.0395</f>
        <v>28.101265822784811</v>
      </c>
      <c r="I1376" s="18">
        <f>J1376/100*4</f>
        <v>2.6</v>
      </c>
      <c r="J1376" s="17">
        <v>65</v>
      </c>
      <c r="K1376" s="16">
        <f>IF(J1376&gt;1,J1376-H1376-I1376,0)</f>
        <v>34.298734177215188</v>
      </c>
      <c r="L1376" s="15">
        <v>42762</v>
      </c>
      <c r="M1376" s="14"/>
      <c r="N1376" s="29">
        <v>42958</v>
      </c>
      <c r="O1376" s="12">
        <v>42960</v>
      </c>
      <c r="P1376" s="11" t="s">
        <v>228</v>
      </c>
      <c r="Q1376" s="10" t="s">
        <v>227</v>
      </c>
      <c r="R1376" s="10" t="s">
        <v>226</v>
      </c>
      <c r="S1376" s="10" t="s">
        <v>225</v>
      </c>
      <c r="T1376" s="10"/>
      <c r="U1376" s="9" t="s">
        <v>2536</v>
      </c>
      <c r="V1376" s="8"/>
      <c r="W1376" s="7">
        <v>1025</v>
      </c>
      <c r="X1376" s="4"/>
      <c r="Y1376" s="6">
        <v>82</v>
      </c>
      <c r="Z1376" s="5">
        <f>IF(Y1376&gt;0,Y1376-J1376,".")</f>
        <v>17</v>
      </c>
      <c r="AA1376" s="4">
        <f>IF(J1376=0,H1376,0)</f>
        <v>0</v>
      </c>
      <c r="AB1376" s="4">
        <f>IF(L1376=0,H1376,0)</f>
        <v>0</v>
      </c>
      <c r="AC1376" s="4"/>
      <c r="AD1376" s="3"/>
      <c r="AE1376" s="2" t="str">
        <f ca="1">IF(AND(N1376&gt;1,(N1376+$AE$3+O1376)&lt;$B$3),$B$3-N1376+1111111,".")</f>
        <v>.</v>
      </c>
      <c r="AF1376" s="1" t="str">
        <f>IF(A1376&gt;1,"Y","N")</f>
        <v>Y</v>
      </c>
      <c r="AG1376" s="1" t="str">
        <f>IF(L1376&gt;1,"Y","N")</f>
        <v>Y</v>
      </c>
      <c r="AH1376" s="1" t="str">
        <f>IF(N1376&gt;1,"Y","N")</f>
        <v>Y</v>
      </c>
      <c r="AI1376" s="1" t="str">
        <f>IF(O1376&gt;1,"Y","N")</f>
        <v>Y</v>
      </c>
      <c r="AJ1376" s="1" t="str">
        <f>CONCATENATE(AF1376,AG1376,D1376,AH1376,AI1376)</f>
        <v>YYx33xYY</v>
      </c>
    </row>
    <row r="1377" spans="1:36" s="1" customFormat="1" x14ac:dyDescent="0.25">
      <c r="A1377" s="31">
        <v>42721</v>
      </c>
      <c r="B1377" s="24"/>
      <c r="C1377" s="23" t="s">
        <v>716</v>
      </c>
      <c r="D1377" s="22" t="s">
        <v>715</v>
      </c>
      <c r="E1377" s="21">
        <v>0.8</v>
      </c>
      <c r="G1377" s="20"/>
      <c r="H1377" s="19">
        <f>E1377/0.03864</f>
        <v>20.703933747412009</v>
      </c>
      <c r="I1377" s="18">
        <f>J1377/100*4</f>
        <v>1.8</v>
      </c>
      <c r="J1377" s="17">
        <v>45</v>
      </c>
      <c r="K1377" s="16">
        <f>IF(J1377&gt;1,J1377-H1377-I1377,0)</f>
        <v>22.49606625258799</v>
      </c>
      <c r="L1377" s="15">
        <v>42749</v>
      </c>
      <c r="M1377" s="14"/>
      <c r="N1377" s="29">
        <v>42967</v>
      </c>
      <c r="O1377" s="12">
        <v>42967</v>
      </c>
      <c r="P1377" s="11" t="s">
        <v>2378</v>
      </c>
      <c r="Q1377" s="10" t="s">
        <v>2377</v>
      </c>
      <c r="R1377" s="10" t="s">
        <v>2376</v>
      </c>
      <c r="S1377" s="10" t="s">
        <v>2375</v>
      </c>
      <c r="T1377" s="10"/>
      <c r="U1377" s="9">
        <v>6910933349</v>
      </c>
      <c r="V1377" s="8"/>
      <c r="W1377" s="7">
        <v>1057</v>
      </c>
      <c r="X1377" s="4"/>
      <c r="Y1377" s="6">
        <v>82</v>
      </c>
      <c r="Z1377" s="5">
        <f>IF(Y1377&gt;0,Y1377-J1377,".")</f>
        <v>37</v>
      </c>
      <c r="AA1377" s="4">
        <f>IF(J1377=0,H1377,0)</f>
        <v>0</v>
      </c>
      <c r="AB1377" s="4">
        <f>IF(L1377=0,H1377,0)</f>
        <v>0</v>
      </c>
      <c r="AC1377" s="4"/>
      <c r="AD1377" s="3"/>
      <c r="AE1377" s="2" t="str">
        <f ca="1">IF(AND(N1377&gt;1,(N1377+$AE$3+O1377)&lt;$B$3),$B$3-N1377+1111111,".")</f>
        <v>.</v>
      </c>
      <c r="AF1377" s="1" t="str">
        <f>IF(A1377&gt;1,"Y","N")</f>
        <v>Y</v>
      </c>
      <c r="AG1377" s="1" t="str">
        <f>IF(L1377&gt;1,"Y","N")</f>
        <v>Y</v>
      </c>
      <c r="AH1377" s="1" t="str">
        <f>IF(N1377&gt;1,"Y","N")</f>
        <v>Y</v>
      </c>
      <c r="AI1377" s="1" t="str">
        <f>IF(O1377&gt;1,"Y","N")</f>
        <v>Y</v>
      </c>
      <c r="AJ1377" s="1" t="str">
        <f>CONCATENATE(AF1377,AG1377,D1377,AH1377,AI1377)</f>
        <v>YYx94xYY</v>
      </c>
    </row>
    <row r="1378" spans="1:36" s="1" customFormat="1" x14ac:dyDescent="0.25">
      <c r="A1378" s="31">
        <v>42769</v>
      </c>
      <c r="B1378" s="24"/>
      <c r="C1378" s="23" t="s">
        <v>1182</v>
      </c>
      <c r="D1378" s="22" t="s">
        <v>1181</v>
      </c>
      <c r="E1378" s="21">
        <v>1.1000000000000001</v>
      </c>
      <c r="G1378" s="20"/>
      <c r="H1378" s="19">
        <f>E1378/0.03878</f>
        <v>28.365136668385766</v>
      </c>
      <c r="I1378" s="18">
        <f>J1378/100*4</f>
        <v>2.6</v>
      </c>
      <c r="J1378" s="17">
        <v>65</v>
      </c>
      <c r="K1378" s="16">
        <f>IF(J1378&gt;1,J1378-H1378-I1378,0)</f>
        <v>34.034863331614233</v>
      </c>
      <c r="L1378" s="15">
        <v>42812</v>
      </c>
      <c r="M1378" s="14"/>
      <c r="N1378" s="29">
        <v>43015</v>
      </c>
      <c r="O1378" s="12">
        <v>43017</v>
      </c>
      <c r="P1378" s="11" t="s">
        <v>1636</v>
      </c>
      <c r="Q1378" s="10" t="s">
        <v>1635</v>
      </c>
      <c r="R1378" s="10" t="s">
        <v>1634</v>
      </c>
      <c r="S1378" s="10" t="s">
        <v>1633</v>
      </c>
      <c r="T1378" s="10"/>
      <c r="U1378" s="9">
        <v>6904022876</v>
      </c>
      <c r="V1378" s="8"/>
      <c r="W1378" s="7">
        <v>1217</v>
      </c>
      <c r="X1378" s="4"/>
      <c r="Y1378" s="6">
        <v>82</v>
      </c>
      <c r="Z1378" s="5">
        <f>IF(Y1378&gt;0,Y1378-J1378,".")</f>
        <v>17</v>
      </c>
      <c r="AA1378" s="4">
        <f>IF(J1378=0,H1378,0)</f>
        <v>0</v>
      </c>
      <c r="AB1378" s="4">
        <f>IF(L1378=0,H1378,0)</f>
        <v>0</v>
      </c>
      <c r="AC1378" s="4"/>
      <c r="AD1378" s="3"/>
      <c r="AE1378" s="2" t="str">
        <f ca="1">IF(AND(N1378&gt;1,(N1378+$AE$3+O1378)&lt;$B$3),$B$3-N1378+1111111,".")</f>
        <v>.</v>
      </c>
      <c r="AF1378" s="1" t="str">
        <f>IF(A1378&gt;1,"Y","N")</f>
        <v>Y</v>
      </c>
      <c r="AG1378" s="1" t="str">
        <f>IF(L1378&gt;1,"Y","N")</f>
        <v>Y</v>
      </c>
      <c r="AH1378" s="1" t="str">
        <f>IF(N1378&gt;1,"Y","N")</f>
        <v>Y</v>
      </c>
      <c r="AI1378" s="1" t="str">
        <f>IF(O1378&gt;1,"Y","N")</f>
        <v>Y</v>
      </c>
      <c r="AJ1378" s="1" t="str">
        <f>CONCATENATE(AF1378,AG1378,D1378,AH1378,AI1378)</f>
        <v>YYx271xYY</v>
      </c>
    </row>
    <row r="1379" spans="1:36" s="1" customFormat="1" x14ac:dyDescent="0.25">
      <c r="A1379" s="31">
        <v>42721</v>
      </c>
      <c r="B1379" s="24"/>
      <c r="C1379" s="23" t="s">
        <v>716</v>
      </c>
      <c r="D1379" s="22" t="s">
        <v>715</v>
      </c>
      <c r="E1379" s="21">
        <v>0.8</v>
      </c>
      <c r="G1379" s="20"/>
      <c r="H1379" s="19">
        <f>E1379/0.03864</f>
        <v>20.703933747412009</v>
      </c>
      <c r="I1379" s="18">
        <f>J1379/100*4</f>
        <v>1.8</v>
      </c>
      <c r="J1379" s="17">
        <v>45</v>
      </c>
      <c r="K1379" s="16">
        <f>IF(J1379&gt;1,J1379-H1379-I1379,0)</f>
        <v>22.49606625258799</v>
      </c>
      <c r="L1379" s="15">
        <v>42749</v>
      </c>
      <c r="M1379" s="14"/>
      <c r="N1379" s="29">
        <v>43021</v>
      </c>
      <c r="O1379" s="12">
        <v>43023</v>
      </c>
      <c r="P1379" s="11" t="s">
        <v>1524</v>
      </c>
      <c r="Q1379" s="10" t="s">
        <v>1523</v>
      </c>
      <c r="R1379" s="10" t="s">
        <v>701</v>
      </c>
      <c r="S1379" s="10" t="s">
        <v>700</v>
      </c>
      <c r="T1379" s="10"/>
      <c r="U1379" s="9">
        <v>6912265037</v>
      </c>
      <c r="V1379" s="8"/>
      <c r="W1379" s="7">
        <v>1235</v>
      </c>
      <c r="X1379" s="4"/>
      <c r="Y1379" s="6">
        <v>82</v>
      </c>
      <c r="Z1379" s="5">
        <f>IF(Y1379&gt;0,Y1379-J1379,".")</f>
        <v>37</v>
      </c>
      <c r="AA1379" s="4">
        <f>IF(J1379=0,H1379,0)</f>
        <v>0</v>
      </c>
      <c r="AB1379" s="4">
        <f>IF(L1379=0,H1379,0)</f>
        <v>0</v>
      </c>
      <c r="AC1379" s="4"/>
      <c r="AD1379" s="3"/>
      <c r="AE1379" s="2" t="str">
        <f ca="1">IF(AND(N1379&gt;1,(N1379+$AE$3+O1379)&lt;$B$3),$B$3-N1379+1111111,".")</f>
        <v>.</v>
      </c>
      <c r="AF1379" s="1" t="str">
        <f>IF(A1379&gt;1,"Y","N")</f>
        <v>Y</v>
      </c>
      <c r="AG1379" s="1" t="str">
        <f>IF(L1379&gt;1,"Y","N")</f>
        <v>Y</v>
      </c>
      <c r="AH1379" s="1" t="str">
        <f>IF(N1379&gt;1,"Y","N")</f>
        <v>Y</v>
      </c>
      <c r="AI1379" s="1" t="str">
        <f>IF(O1379&gt;1,"Y","N")</f>
        <v>Y</v>
      </c>
      <c r="AJ1379" s="1" t="str">
        <f>CONCATENATE(AF1379,AG1379,D1379,AH1379,AI1379)</f>
        <v>YYx94xYY</v>
      </c>
    </row>
    <row r="1380" spans="1:36" s="1" customFormat="1" x14ac:dyDescent="0.25">
      <c r="A1380" s="31">
        <v>42814</v>
      </c>
      <c r="B1380" s="24" t="s">
        <v>1183</v>
      </c>
      <c r="C1380" s="23" t="s">
        <v>1182</v>
      </c>
      <c r="D1380" s="22" t="s">
        <v>1181</v>
      </c>
      <c r="E1380" s="21">
        <v>1.08</v>
      </c>
      <c r="G1380" s="20"/>
      <c r="H1380" s="19">
        <f>E1380/0.038689</f>
        <v>27.914911215074053</v>
      </c>
      <c r="I1380" s="18">
        <f>J1380/100*4</f>
        <v>2.6</v>
      </c>
      <c r="J1380" s="17">
        <v>65</v>
      </c>
      <c r="K1380" s="16">
        <f>IF(J1380&gt;1,J1380-H1380-I1380,0)</f>
        <v>34.485088784925942</v>
      </c>
      <c r="L1380" s="15">
        <v>42856</v>
      </c>
      <c r="M1380" s="14"/>
      <c r="N1380" s="29">
        <v>43047</v>
      </c>
      <c r="O1380" s="12">
        <v>43047</v>
      </c>
      <c r="P1380" s="11" t="s">
        <v>1180</v>
      </c>
      <c r="Q1380" s="10" t="s">
        <v>1179</v>
      </c>
      <c r="R1380" s="10" t="s">
        <v>1178</v>
      </c>
      <c r="S1380" s="10" t="s">
        <v>1177</v>
      </c>
      <c r="T1380" s="10"/>
      <c r="U1380" s="9">
        <v>6916037914</v>
      </c>
      <c r="V1380" s="8"/>
      <c r="W1380" s="7">
        <v>1306</v>
      </c>
      <c r="X1380" s="4"/>
      <c r="Y1380" s="6">
        <v>82</v>
      </c>
      <c r="Z1380" s="5">
        <f>IF(Y1380&gt;0,Y1380-J1380,".")</f>
        <v>17</v>
      </c>
      <c r="AA1380" s="4">
        <f>IF(J1380=0,H1380,0)</f>
        <v>0</v>
      </c>
      <c r="AB1380" s="4">
        <f>IF(L1380=0,H1380,0)</f>
        <v>0</v>
      </c>
      <c r="AC1380" s="4"/>
      <c r="AD1380" s="3"/>
      <c r="AE1380" s="2" t="str">
        <f ca="1">IF(AND(N1380&gt;1,(N1380+$AE$3+O1380)&lt;$B$3),$B$3-N1380+1111111,".")</f>
        <v>.</v>
      </c>
      <c r="AF1380" s="1" t="str">
        <f>IF(A1380&gt;1,"Y","N")</f>
        <v>Y</v>
      </c>
      <c r="AG1380" s="1" t="str">
        <f>IF(L1380&gt;1,"Y","N")</f>
        <v>Y</v>
      </c>
      <c r="AH1380" s="1" t="str">
        <f>IF(N1380&gt;1,"Y","N")</f>
        <v>Y</v>
      </c>
      <c r="AI1380" s="1" t="str">
        <f>IF(O1380&gt;1,"Y","N")</f>
        <v>Y</v>
      </c>
      <c r="AJ1380" s="1" t="str">
        <f>CONCATENATE(AF1380,AG1380,D1380,AH1380,AI1380)</f>
        <v>YYx271xYY</v>
      </c>
    </row>
    <row r="1381" spans="1:36" s="1" customFormat="1" x14ac:dyDescent="0.25">
      <c r="A1381" s="31">
        <v>42992</v>
      </c>
      <c r="B1381" s="24" t="s">
        <v>958</v>
      </c>
      <c r="C1381" s="23" t="s">
        <v>664</v>
      </c>
      <c r="D1381" s="22" t="s">
        <v>663</v>
      </c>
      <c r="E1381" s="21">
        <v>0.81</v>
      </c>
      <c r="G1381" s="20"/>
      <c r="H1381" s="19">
        <f>E1381/0.04452</f>
        <v>18.194070080862534</v>
      </c>
      <c r="I1381" s="18">
        <f>J1381/100*4</f>
        <v>2.6</v>
      </c>
      <c r="J1381" s="17">
        <v>65</v>
      </c>
      <c r="K1381" s="16">
        <f>IF(J1381&gt;1,J1381-H1381-I1381,0)</f>
        <v>44.205929919137468</v>
      </c>
      <c r="L1381" s="15">
        <v>43051</v>
      </c>
      <c r="M1381" s="14"/>
      <c r="N1381" s="29">
        <v>43057</v>
      </c>
      <c r="O1381" s="12">
        <v>43058</v>
      </c>
      <c r="P1381" s="11" t="s">
        <v>957</v>
      </c>
      <c r="Q1381" s="10" t="s">
        <v>956</v>
      </c>
      <c r="R1381" s="10" t="s">
        <v>955</v>
      </c>
      <c r="S1381" s="10" t="s">
        <v>954</v>
      </c>
      <c r="T1381" s="10"/>
      <c r="U1381" s="9">
        <v>6917904215</v>
      </c>
      <c r="V1381" s="39">
        <v>43107</v>
      </c>
      <c r="W1381" s="7">
        <v>1343</v>
      </c>
      <c r="X1381" s="4"/>
      <c r="Y1381" s="6">
        <v>82</v>
      </c>
      <c r="Z1381" s="5">
        <f>IF(Y1381&gt;0,Y1381-J1381,".")</f>
        <v>17</v>
      </c>
      <c r="AA1381" s="4">
        <f>IF(J1381=0,H1381,0)</f>
        <v>0</v>
      </c>
      <c r="AB1381" s="4">
        <f>IF(L1381=0,H1381,0)</f>
        <v>0</v>
      </c>
      <c r="AC1381" s="4"/>
      <c r="AD1381" s="3"/>
      <c r="AE1381" s="2" t="str">
        <f ca="1">IF(AND(N1381&gt;1,(N1381+$AE$3+O1381)&lt;$B$3),$B$3-N1381+1111111,".")</f>
        <v>.</v>
      </c>
      <c r="AF1381" s="1" t="str">
        <f>IF(A1381&gt;1,"Y","N")</f>
        <v>Y</v>
      </c>
      <c r="AG1381" s="1" t="str">
        <f>IF(L1381&gt;1,"Y","N")</f>
        <v>Y</v>
      </c>
      <c r="AH1381" s="1" t="str">
        <f>IF(N1381&gt;1,"Y","N")</f>
        <v>Y</v>
      </c>
      <c r="AI1381" s="1" t="str">
        <f>IF(O1381&gt;1,"Y","N")</f>
        <v>Y</v>
      </c>
      <c r="AJ1381" s="1" t="str">
        <f>CONCATENATE(AF1381,AG1381,D1381,AH1381,AI1381)</f>
        <v>YYxj5xYY</v>
      </c>
    </row>
    <row r="1382" spans="1:36" s="1" customFormat="1" x14ac:dyDescent="0.25">
      <c r="A1382" s="31">
        <v>43020</v>
      </c>
      <c r="B1382" s="24"/>
      <c r="C1382" s="23" t="s">
        <v>705</v>
      </c>
      <c r="D1382" s="22" t="s">
        <v>704</v>
      </c>
      <c r="E1382" s="21">
        <v>0.7</v>
      </c>
      <c r="G1382" s="20"/>
      <c r="H1382" s="19">
        <f>E1382/0.04452</f>
        <v>15.723270440251572</v>
      </c>
      <c r="I1382" s="18">
        <f>J1382/100*4</f>
        <v>2.6</v>
      </c>
      <c r="J1382" s="17">
        <v>65</v>
      </c>
      <c r="K1382" s="16">
        <f>IF(J1382&gt;1,J1382-H1382-I1382,0)</f>
        <v>46.676729559748431</v>
      </c>
      <c r="L1382" s="15">
        <v>43051</v>
      </c>
      <c r="M1382" s="14"/>
      <c r="N1382" s="29">
        <v>43062</v>
      </c>
      <c r="O1382" s="12">
        <v>43062</v>
      </c>
      <c r="P1382" s="11" t="s">
        <v>855</v>
      </c>
      <c r="Q1382" s="10" t="s">
        <v>854</v>
      </c>
      <c r="R1382" s="10" t="s">
        <v>853</v>
      </c>
      <c r="S1382" s="10" t="s">
        <v>852</v>
      </c>
      <c r="T1382" s="10"/>
      <c r="U1382" s="9">
        <v>6917904885</v>
      </c>
      <c r="V1382" s="8"/>
      <c r="W1382" s="7">
        <v>1367</v>
      </c>
      <c r="X1382" s="4"/>
      <c r="Y1382" s="6">
        <v>82</v>
      </c>
      <c r="Z1382" s="5">
        <f>IF(Y1382&gt;0,Y1382-J1382,".")</f>
        <v>17</v>
      </c>
      <c r="AA1382" s="4">
        <f>IF(J1382=0,H1382,0)</f>
        <v>0</v>
      </c>
      <c r="AB1382" s="4">
        <f>IF(L1382=0,H1382,0)</f>
        <v>0</v>
      </c>
      <c r="AC1382" s="4"/>
      <c r="AD1382" s="3"/>
      <c r="AE1382" s="2" t="str">
        <f ca="1">IF(AND(N1382&gt;1,(N1382+$AE$3+O1382)&lt;$B$3),$B$3-N1382+1111111,".")</f>
        <v>.</v>
      </c>
      <c r="AF1382" s="1" t="str">
        <f>IF(A1382&gt;1,"Y","N")</f>
        <v>Y</v>
      </c>
      <c r="AG1382" s="1" t="str">
        <f>IF(L1382&gt;1,"Y","N")</f>
        <v>Y</v>
      </c>
      <c r="AH1382" s="1" t="str">
        <f>IF(N1382&gt;1,"Y","N")</f>
        <v>Y</v>
      </c>
      <c r="AI1382" s="1" t="str">
        <f>IF(O1382&gt;1,"Y","N")</f>
        <v>Y</v>
      </c>
      <c r="AJ1382" s="1" t="str">
        <f>CONCATENATE(AF1382,AG1382,D1382,AH1382,AI1382)</f>
        <v>YYx523xYY</v>
      </c>
    </row>
    <row r="1383" spans="1:36" s="1" customFormat="1" x14ac:dyDescent="0.25">
      <c r="A1383" s="31">
        <v>42936</v>
      </c>
      <c r="B1383" s="30" t="s">
        <v>690</v>
      </c>
      <c r="C1383" s="23" t="s">
        <v>689</v>
      </c>
      <c r="D1383" s="22" t="s">
        <v>688</v>
      </c>
      <c r="E1383" s="21">
        <v>0.88</v>
      </c>
      <c r="G1383" s="20"/>
      <c r="H1383" s="19">
        <f>E1383/0.04272</f>
        <v>20.599250936329586</v>
      </c>
      <c r="I1383" s="18">
        <f>J1383/100*4</f>
        <v>2.6</v>
      </c>
      <c r="J1383" s="17">
        <v>65</v>
      </c>
      <c r="K1383" s="16">
        <f>IF(J1383&gt;1,J1383-H1383-I1383,0)</f>
        <v>41.800749063670416</v>
      </c>
      <c r="L1383" s="15">
        <v>42963</v>
      </c>
      <c r="M1383" s="14"/>
      <c r="N1383" s="29">
        <v>43068</v>
      </c>
      <c r="O1383" s="12">
        <v>43068</v>
      </c>
      <c r="P1383" s="11" t="s">
        <v>687</v>
      </c>
      <c r="Q1383" s="10" t="s">
        <v>686</v>
      </c>
      <c r="R1383" s="10" t="s">
        <v>685</v>
      </c>
      <c r="S1383" s="10" t="s">
        <v>684</v>
      </c>
      <c r="T1383" s="10"/>
      <c r="U1383" s="9">
        <v>6916028790</v>
      </c>
      <c r="V1383" s="8"/>
      <c r="W1383" s="7">
        <v>1396</v>
      </c>
      <c r="X1383" s="4"/>
      <c r="Y1383" s="6">
        <v>82</v>
      </c>
      <c r="Z1383" s="5">
        <f>IF(Y1383&gt;0,Y1383-J1383,".")</f>
        <v>17</v>
      </c>
      <c r="AA1383" s="4">
        <f>IF(J1383=0,H1383,0)</f>
        <v>0</v>
      </c>
      <c r="AB1383" s="4">
        <f>IF(L1383=0,H1383,0)</f>
        <v>0</v>
      </c>
      <c r="AC1383" s="4"/>
      <c r="AD1383" s="3"/>
      <c r="AE1383" s="2" t="str">
        <f ca="1">IF(AND(N1383&gt;1,(N1383+$AE$3+O1383)&lt;$B$3),$B$3-N1383+1111111,".")</f>
        <v>.</v>
      </c>
      <c r="AF1383" s="1" t="str">
        <f>IF(A1383&gt;1,"Y","N")</f>
        <v>Y</v>
      </c>
      <c r="AG1383" s="1" t="str">
        <f>IF(L1383&gt;1,"Y","N")</f>
        <v>Y</v>
      </c>
      <c r="AH1383" s="1" t="str">
        <f>IF(N1383&gt;1,"Y","N")</f>
        <v>Y</v>
      </c>
      <c r="AI1383" s="1" t="str">
        <f>IF(O1383&gt;1,"Y","N")</f>
        <v>Y</v>
      </c>
      <c r="AJ1383" s="1" t="str">
        <f>CONCATENATE(AF1383,AG1383,D1383,AH1383,AI1383)</f>
        <v>YYxy5xYY</v>
      </c>
    </row>
    <row r="1384" spans="1:36" s="1" customFormat="1" x14ac:dyDescent="0.25">
      <c r="A1384" s="31">
        <v>42992</v>
      </c>
      <c r="B1384" s="24"/>
      <c r="C1384" s="23" t="s">
        <v>664</v>
      </c>
      <c r="D1384" s="22" t="s">
        <v>663</v>
      </c>
      <c r="E1384" s="21">
        <v>0.81</v>
      </c>
      <c r="G1384" s="20"/>
      <c r="H1384" s="19">
        <f>E1384/0.04452</f>
        <v>18.194070080862534</v>
      </c>
      <c r="I1384" s="18">
        <f>J1384/100*4</f>
        <v>2.6</v>
      </c>
      <c r="J1384" s="17">
        <v>65</v>
      </c>
      <c r="K1384" s="16">
        <f>IF(J1384&gt;1,J1384-H1384-I1384,0)</f>
        <v>44.205929919137468</v>
      </c>
      <c r="L1384" s="15">
        <v>43051</v>
      </c>
      <c r="M1384" s="14"/>
      <c r="N1384" s="29">
        <v>43069</v>
      </c>
      <c r="O1384" s="12">
        <v>43069</v>
      </c>
      <c r="P1384" s="11" t="s">
        <v>662</v>
      </c>
      <c r="Q1384" s="10" t="s">
        <v>661</v>
      </c>
      <c r="R1384" s="10" t="s">
        <v>660</v>
      </c>
      <c r="S1384" s="10" t="s">
        <v>543</v>
      </c>
      <c r="T1384" s="10"/>
      <c r="U1384" s="9">
        <v>6917904215</v>
      </c>
      <c r="V1384" s="8"/>
      <c r="W1384" s="7">
        <v>1404</v>
      </c>
      <c r="X1384" s="4"/>
      <c r="Y1384" s="6">
        <v>82</v>
      </c>
      <c r="Z1384" s="5">
        <f>IF(Y1384&gt;0,Y1384-J1384,".")</f>
        <v>17</v>
      </c>
      <c r="AA1384" s="4">
        <f>IF(J1384=0,H1384,0)</f>
        <v>0</v>
      </c>
      <c r="AB1384" s="4">
        <f>IF(L1384=0,H1384,0)</f>
        <v>0</v>
      </c>
      <c r="AC1384" s="4"/>
      <c r="AD1384" s="3"/>
      <c r="AE1384" s="2" t="str">
        <f ca="1">IF(AND(N1384&gt;1,(N1384+$AE$3+O1384)&lt;$B$3),$B$3-N1384+1111111,".")</f>
        <v>.</v>
      </c>
      <c r="AF1384" s="1" t="str">
        <f>IF(A1384&gt;1,"Y","N")</f>
        <v>Y</v>
      </c>
      <c r="AG1384" s="1" t="str">
        <f>IF(L1384&gt;1,"Y","N")</f>
        <v>Y</v>
      </c>
      <c r="AH1384" s="1" t="str">
        <f>IF(N1384&gt;1,"Y","N")</f>
        <v>Y</v>
      </c>
      <c r="AI1384" s="1" t="str">
        <f>IF(O1384&gt;1,"Y","N")</f>
        <v>Y</v>
      </c>
      <c r="AJ1384" s="1" t="str">
        <f>CONCATENATE(AF1384,AG1384,D1384,AH1384,AI1384)</f>
        <v>YYxj5xYY</v>
      </c>
    </row>
    <row r="1385" spans="1:36" s="1" customFormat="1" x14ac:dyDescent="0.25">
      <c r="A1385" s="31">
        <v>42756</v>
      </c>
      <c r="B1385" s="24"/>
      <c r="C1385" s="23" t="s">
        <v>536</v>
      </c>
      <c r="D1385" s="22" t="s">
        <v>535</v>
      </c>
      <c r="E1385" s="21">
        <v>1.1100000000000001</v>
      </c>
      <c r="G1385" s="20"/>
      <c r="H1385" s="19">
        <f>E1385/0.0395</f>
        <v>28.101265822784811</v>
      </c>
      <c r="I1385" s="18">
        <f>J1385/100*4</f>
        <v>2.6</v>
      </c>
      <c r="J1385" s="17">
        <v>65</v>
      </c>
      <c r="K1385" s="16">
        <f>IF(J1385&gt;1,J1385-H1385-I1385,0)</f>
        <v>34.298734177215188</v>
      </c>
      <c r="L1385" s="15">
        <v>42762</v>
      </c>
      <c r="M1385" s="14"/>
      <c r="N1385" s="29">
        <v>43076</v>
      </c>
      <c r="O1385" s="12">
        <v>43076</v>
      </c>
      <c r="P1385" s="11" t="s">
        <v>228</v>
      </c>
      <c r="Q1385" s="10" t="s">
        <v>227</v>
      </c>
      <c r="R1385" s="10" t="s">
        <v>226</v>
      </c>
      <c r="S1385" s="10" t="s">
        <v>225</v>
      </c>
      <c r="T1385" s="10"/>
      <c r="U1385" s="9">
        <v>6916036350</v>
      </c>
      <c r="V1385" s="8"/>
      <c r="W1385" s="7">
        <v>1431</v>
      </c>
      <c r="X1385" s="4"/>
      <c r="Y1385" s="6">
        <v>82</v>
      </c>
      <c r="Z1385" s="5">
        <f>IF(Y1385&gt;0,Y1385-J1385,".")</f>
        <v>17</v>
      </c>
      <c r="AA1385" s="4">
        <f>IF(J1385=0,H1385,0)</f>
        <v>0</v>
      </c>
      <c r="AB1385" s="4">
        <f>IF(L1385=0,H1385,0)</f>
        <v>0</v>
      </c>
      <c r="AC1385" s="4"/>
      <c r="AD1385" s="3"/>
      <c r="AE1385" s="2" t="str">
        <f ca="1">IF(AND(N1385&gt;1,(N1385+$AE$3+O1385)&lt;$B$3),$B$3-N1385+1111111,".")</f>
        <v>.</v>
      </c>
      <c r="AF1385" s="1" t="str">
        <f>IF(A1385&gt;1,"Y","N")</f>
        <v>Y</v>
      </c>
      <c r="AG1385" s="1" t="str">
        <f>IF(L1385&gt;1,"Y","N")</f>
        <v>Y</v>
      </c>
      <c r="AH1385" s="1" t="str">
        <f>IF(N1385&gt;1,"Y","N")</f>
        <v>Y</v>
      </c>
      <c r="AI1385" s="1" t="str">
        <f>IF(O1385&gt;1,"Y","N")</f>
        <v>Y</v>
      </c>
      <c r="AJ1385" s="1" t="str">
        <f>CONCATENATE(AF1385,AG1385,D1385,AH1385,AI1385)</f>
        <v>YYx33xYY</v>
      </c>
    </row>
    <row r="1386" spans="1:36" s="1" customFormat="1" x14ac:dyDescent="0.25">
      <c r="A1386" s="31">
        <v>42802</v>
      </c>
      <c r="B1386" s="30" t="s">
        <v>6672</v>
      </c>
      <c r="C1386" s="23" t="s">
        <v>841</v>
      </c>
      <c r="D1386" s="22" t="s">
        <v>840</v>
      </c>
      <c r="E1386" s="21">
        <v>1.292</v>
      </c>
      <c r="G1386" s="20"/>
      <c r="H1386" s="19">
        <f>E1386/0.03824</f>
        <v>33.786610878661087</v>
      </c>
      <c r="I1386" s="18">
        <f>J1386/100*4</f>
        <v>3.32</v>
      </c>
      <c r="J1386" s="17">
        <v>83</v>
      </c>
      <c r="K1386" s="16">
        <f>IF(J1386&gt;1,J1386-H1386-I1386,0)</f>
        <v>45.893389121338913</v>
      </c>
      <c r="L1386" s="15">
        <v>42827</v>
      </c>
      <c r="M1386" s="14"/>
      <c r="N1386" s="29">
        <v>42747</v>
      </c>
      <c r="O1386" s="12">
        <v>42748</v>
      </c>
      <c r="P1386" s="11" t="s">
        <v>6671</v>
      </c>
      <c r="Q1386" s="10"/>
      <c r="R1386" s="10"/>
      <c r="S1386" s="10"/>
      <c r="T1386" s="10"/>
      <c r="U1386" s="9">
        <v>6670367049</v>
      </c>
      <c r="V1386" s="8"/>
      <c r="W1386" s="7">
        <v>85</v>
      </c>
      <c r="X1386" s="4"/>
      <c r="Y1386" s="6">
        <v>83</v>
      </c>
      <c r="Z1386" s="5">
        <f>IF(Y1386&gt;0,Y1386-J1386,".")</f>
        <v>0</v>
      </c>
      <c r="AA1386" s="4">
        <f>IF(J1386=0,H1386,0)</f>
        <v>0</v>
      </c>
      <c r="AB1386" s="4">
        <f>IF(L1386=0,H1386,0)</f>
        <v>0</v>
      </c>
      <c r="AC1386" s="4"/>
      <c r="AD1386" s="3"/>
      <c r="AE1386" s="2" t="str">
        <f ca="1">IF(AND(N1386&gt;1,(N1386+$AE$3+O1386)&lt;$B$3),$B$3-N1386+1111111,".")</f>
        <v>.</v>
      </c>
      <c r="AF1386" s="1" t="str">
        <f>IF(A1386&gt;1,"Y","N")</f>
        <v>Y</v>
      </c>
      <c r="AG1386" s="1" t="str">
        <f>IF(L1386&gt;1,"Y","N")</f>
        <v>Y</v>
      </c>
      <c r="AH1386" s="1" t="str">
        <f>IF(N1386&gt;1,"Y","N")</f>
        <v>Y</v>
      </c>
      <c r="AI1386" s="1" t="str">
        <f>IF(O1386&gt;1,"Y","N")</f>
        <v>Y</v>
      </c>
      <c r="AJ1386" s="1" t="str">
        <f>CONCATENATE(AF1386,AG1386,D1386,AH1386,AI1386)</f>
        <v>YYx26xYY</v>
      </c>
    </row>
    <row r="1387" spans="1:36" s="1" customFormat="1" x14ac:dyDescent="0.25">
      <c r="A1387" s="31">
        <v>42742</v>
      </c>
      <c r="B1387" s="24"/>
      <c r="C1387" s="23" t="s">
        <v>2890</v>
      </c>
      <c r="D1387" s="22" t="s">
        <v>349</v>
      </c>
      <c r="E1387" s="21">
        <v>1</v>
      </c>
      <c r="G1387" s="20"/>
      <c r="H1387" s="19">
        <f>E1387/0.03821</f>
        <v>26.171159382360639</v>
      </c>
      <c r="I1387" s="18">
        <f>J1387/100*4</f>
        <v>2.6</v>
      </c>
      <c r="J1387" s="17">
        <v>65</v>
      </c>
      <c r="K1387" s="16">
        <f>IF(J1387&gt;1,J1387-H1387-I1387,0)</f>
        <v>36.228840617639356</v>
      </c>
      <c r="L1387" s="15">
        <v>42763</v>
      </c>
      <c r="M1387" s="14"/>
      <c r="N1387" s="29">
        <v>42776</v>
      </c>
      <c r="O1387" s="12">
        <v>42778</v>
      </c>
      <c r="P1387" s="11" t="s">
        <v>6046</v>
      </c>
      <c r="Q1387" s="10" t="s">
        <v>6045</v>
      </c>
      <c r="R1387" s="10" t="s">
        <v>6044</v>
      </c>
      <c r="S1387" s="10" t="s">
        <v>3514</v>
      </c>
      <c r="T1387" s="10"/>
      <c r="U1387" s="9">
        <v>6707005967</v>
      </c>
      <c r="V1387" s="8"/>
      <c r="W1387" s="7">
        <v>238</v>
      </c>
      <c r="X1387" s="4"/>
      <c r="Y1387" s="6">
        <v>83</v>
      </c>
      <c r="Z1387" s="5">
        <f>IF(Y1387&gt;0,Y1387-J1387,".")</f>
        <v>18</v>
      </c>
      <c r="AA1387" s="4">
        <f>IF(J1387=0,H1387,0)</f>
        <v>0</v>
      </c>
      <c r="AB1387" s="4">
        <f>IF(L1387=0,H1387,0)</f>
        <v>0</v>
      </c>
      <c r="AC1387" s="4"/>
      <c r="AD1387" s="3"/>
      <c r="AE1387" s="2" t="str">
        <f ca="1">IF(AND(N1387&gt;1,(N1387+$AE$3+O1387)&lt;$B$3),$B$3-N1387+1111111,".")</f>
        <v>.</v>
      </c>
      <c r="AF1387" s="1" t="str">
        <f>IF(A1387&gt;1,"Y","N")</f>
        <v>Y</v>
      </c>
      <c r="AG1387" s="1" t="str">
        <f>IF(L1387&gt;1,"Y","N")</f>
        <v>Y</v>
      </c>
      <c r="AH1387" s="1" t="str">
        <f>IF(N1387&gt;1,"Y","N")</f>
        <v>Y</v>
      </c>
      <c r="AI1387" s="1" t="str">
        <f>IF(O1387&gt;1,"Y","N")</f>
        <v>Y</v>
      </c>
      <c r="AJ1387" s="1" t="str">
        <f>CONCATENATE(AF1387,AG1387,D1387,AH1387,AI1387)</f>
        <v>YYx503xYY</v>
      </c>
    </row>
    <row r="1388" spans="1:36" s="1" customFormat="1" x14ac:dyDescent="0.25">
      <c r="A1388" s="31">
        <v>42368</v>
      </c>
      <c r="B1388" s="24"/>
      <c r="C1388" s="23" t="s">
        <v>50</v>
      </c>
      <c r="D1388" s="22" t="s">
        <v>49</v>
      </c>
      <c r="E1388" s="21">
        <v>0.72199999999999998</v>
      </c>
      <c r="G1388" s="20"/>
      <c r="H1388" s="19">
        <f>E1388/0.04032</f>
        <v>17.906746031746032</v>
      </c>
      <c r="I1388" s="32">
        <f>J1388/100*4</f>
        <v>1.8</v>
      </c>
      <c r="J1388" s="17">
        <v>45</v>
      </c>
      <c r="K1388" s="16">
        <f>IF(J1388&gt;1,J1388-H1388-I1388,0)</f>
        <v>25.293253968253968</v>
      </c>
      <c r="L1388" s="15">
        <v>42401</v>
      </c>
      <c r="M1388" s="14"/>
      <c r="N1388" s="29">
        <v>42780</v>
      </c>
      <c r="O1388" s="12">
        <v>42780</v>
      </c>
      <c r="P1388" s="11" t="s">
        <v>5600</v>
      </c>
      <c r="Q1388" s="10" t="s">
        <v>5995</v>
      </c>
      <c r="R1388" s="10" t="s">
        <v>5994</v>
      </c>
      <c r="S1388" s="10" t="s">
        <v>5993</v>
      </c>
      <c r="T1388" s="10" t="s">
        <v>5992</v>
      </c>
      <c r="U1388" s="9">
        <v>6712484543</v>
      </c>
      <c r="V1388" s="8"/>
      <c r="W1388" s="7">
        <v>263</v>
      </c>
      <c r="X1388" s="4"/>
      <c r="Y1388" s="6">
        <v>83</v>
      </c>
      <c r="Z1388" s="5">
        <f>IF(Y1388&gt;0,Y1388-J1388,".")</f>
        <v>38</v>
      </c>
      <c r="AA1388" s="4">
        <f>IF(J1388=0,H1388,0)</f>
        <v>0</v>
      </c>
      <c r="AB1388" s="4">
        <f>IF(L1388=0,H1388,0)</f>
        <v>0</v>
      </c>
      <c r="AC1388" s="4"/>
      <c r="AD1388" s="3"/>
      <c r="AE1388" s="2" t="str">
        <f ca="1">IF(AND(N1388&gt;1,(N1388+$AE$3+O1388)&lt;$B$3),$B$3-N1388+1111111,".")</f>
        <v>.</v>
      </c>
      <c r="AF1388" s="1" t="str">
        <f>IF(A1388&gt;1,"Y","N")</f>
        <v>Y</v>
      </c>
      <c r="AG1388" s="1" t="str">
        <f>IF(L1388&gt;1,"Y","N")</f>
        <v>Y</v>
      </c>
      <c r="AH1388" s="1" t="str">
        <f>IF(N1388&gt;1,"Y","N")</f>
        <v>Y</v>
      </c>
      <c r="AI1388" s="1" t="str">
        <f>IF(O1388&gt;1,"Y","N")</f>
        <v>Y</v>
      </c>
      <c r="AJ1388" s="1" t="str">
        <f>CONCATENATE(AF1388,AG1388,D1388,AH1388,AI1388)</f>
        <v>YYx182xYY</v>
      </c>
    </row>
    <row r="1389" spans="1:36" s="1" customFormat="1" x14ac:dyDescent="0.25">
      <c r="A1389" s="31">
        <v>42756</v>
      </c>
      <c r="B1389" s="24"/>
      <c r="C1389" s="23" t="s">
        <v>536</v>
      </c>
      <c r="D1389" s="22" t="s">
        <v>535</v>
      </c>
      <c r="E1389" s="21">
        <v>1.1100000000000001</v>
      </c>
      <c r="G1389" s="20"/>
      <c r="H1389" s="19">
        <f>E1389/0.0395</f>
        <v>28.101265822784811</v>
      </c>
      <c r="I1389" s="18">
        <f>J1389/100*4</f>
        <v>2.6</v>
      </c>
      <c r="J1389" s="17">
        <v>65</v>
      </c>
      <c r="K1389" s="16">
        <f>IF(J1389&gt;1,J1389-H1389-I1389,0)</f>
        <v>34.298734177215188</v>
      </c>
      <c r="L1389" s="15">
        <v>42762</v>
      </c>
      <c r="M1389" s="14"/>
      <c r="N1389" s="29">
        <v>42788</v>
      </c>
      <c r="O1389" s="12">
        <v>42794</v>
      </c>
      <c r="P1389" s="11" t="s">
        <v>5723</v>
      </c>
      <c r="Q1389" s="10" t="s">
        <v>5725</v>
      </c>
      <c r="R1389" s="10" t="s">
        <v>5724</v>
      </c>
      <c r="S1389" s="10" t="s">
        <v>3787</v>
      </c>
      <c r="T1389" s="10"/>
      <c r="U1389" s="9">
        <v>6722827006</v>
      </c>
      <c r="V1389" s="8"/>
      <c r="W1389" s="7">
        <v>333</v>
      </c>
      <c r="X1389" s="4"/>
      <c r="Y1389" s="6">
        <v>83</v>
      </c>
      <c r="Z1389" s="5">
        <f>IF(Y1389&gt;0,Y1389-J1389,".")</f>
        <v>18</v>
      </c>
      <c r="AA1389" s="4">
        <f>IF(J1389=0,H1389,0)</f>
        <v>0</v>
      </c>
      <c r="AB1389" s="4">
        <f>IF(L1389=0,H1389,0)</f>
        <v>0</v>
      </c>
      <c r="AC1389" s="4"/>
      <c r="AD1389" s="3"/>
      <c r="AE1389" s="2" t="str">
        <f ca="1">IF(AND(N1389&gt;1,(N1389+$AE$3+O1389)&lt;$B$3),$B$3-N1389+1111111,".")</f>
        <v>.</v>
      </c>
      <c r="AF1389" s="1" t="str">
        <f>IF(A1389&gt;1,"Y","N")</f>
        <v>Y</v>
      </c>
      <c r="AG1389" s="1" t="str">
        <f>IF(L1389&gt;1,"Y","N")</f>
        <v>Y</v>
      </c>
      <c r="AH1389" s="1" t="str">
        <f>IF(N1389&gt;1,"Y","N")</f>
        <v>Y</v>
      </c>
      <c r="AI1389" s="1" t="str">
        <f>IF(O1389&gt;1,"Y","N")</f>
        <v>Y</v>
      </c>
      <c r="AJ1389" s="1" t="str">
        <f>CONCATENATE(AF1389,AG1389,D1389,AH1389,AI1389)</f>
        <v>YYx33xYY</v>
      </c>
    </row>
    <row r="1390" spans="1:36" s="1" customFormat="1" x14ac:dyDescent="0.25">
      <c r="A1390" s="31">
        <v>42703</v>
      </c>
      <c r="B1390" s="24"/>
      <c r="C1390" s="23" t="s">
        <v>50</v>
      </c>
      <c r="D1390" s="22" t="s">
        <v>49</v>
      </c>
      <c r="E1390" s="21">
        <v>0.93899999999999995</v>
      </c>
      <c r="G1390" s="20"/>
      <c r="H1390" s="19">
        <f>E1390/0.0391</f>
        <v>24.015345268542195</v>
      </c>
      <c r="I1390" s="18">
        <f>J1390/100*4</f>
        <v>1.8</v>
      </c>
      <c r="J1390" s="17">
        <v>45</v>
      </c>
      <c r="K1390" s="16">
        <f>IF(J1390&gt;1,J1390-H1390-I1390,0)</f>
        <v>19.184654731457805</v>
      </c>
      <c r="L1390" s="15">
        <v>42762</v>
      </c>
      <c r="M1390" s="14"/>
      <c r="N1390" s="29">
        <v>42906</v>
      </c>
      <c r="O1390" s="12">
        <v>42906</v>
      </c>
      <c r="P1390" s="11" t="s">
        <v>3246</v>
      </c>
      <c r="Q1390" s="10" t="s">
        <v>3257</v>
      </c>
      <c r="R1390" s="10" t="s">
        <v>3256</v>
      </c>
      <c r="S1390" s="10" t="s">
        <v>3255</v>
      </c>
      <c r="T1390" s="10"/>
      <c r="U1390" s="9">
        <v>6861916257</v>
      </c>
      <c r="V1390" s="8"/>
      <c r="W1390" s="7">
        <v>870</v>
      </c>
      <c r="X1390" s="4"/>
      <c r="Y1390" s="6">
        <v>83</v>
      </c>
      <c r="Z1390" s="5">
        <f>IF(Y1390&gt;0,Y1390-J1390,".")</f>
        <v>38</v>
      </c>
      <c r="AA1390" s="4">
        <f>IF(J1390=0,H1390,0)</f>
        <v>0</v>
      </c>
      <c r="AB1390" s="4">
        <f>IF(L1390=0,H1390,0)</f>
        <v>0</v>
      </c>
      <c r="AC1390" s="4"/>
      <c r="AD1390" s="3"/>
      <c r="AE1390" s="2" t="str">
        <f ca="1">IF(AND(N1390&gt;1,(N1390+$AE$3+O1390)&lt;$B$3),$B$3-N1390+1111111,".")</f>
        <v>.</v>
      </c>
      <c r="AF1390" s="1" t="str">
        <f>IF(A1390&gt;1,"Y","N")</f>
        <v>Y</v>
      </c>
      <c r="AG1390" s="1" t="str">
        <f>IF(L1390&gt;1,"Y","N")</f>
        <v>Y</v>
      </c>
      <c r="AH1390" s="1" t="str">
        <f>IF(N1390&gt;1,"Y","N")</f>
        <v>Y</v>
      </c>
      <c r="AI1390" s="1" t="str">
        <f>IF(O1390&gt;1,"Y","N")</f>
        <v>Y</v>
      </c>
      <c r="AJ1390" s="1" t="str">
        <f>CONCATENATE(AF1390,AG1390,D1390,AH1390,AI1390)</f>
        <v>YYx182xYY</v>
      </c>
    </row>
    <row r="1391" spans="1:36" s="1" customFormat="1" x14ac:dyDescent="0.25">
      <c r="A1391" s="31">
        <v>43022</v>
      </c>
      <c r="B1391" s="24" t="s">
        <v>618</v>
      </c>
      <c r="C1391" s="23" t="s">
        <v>614</v>
      </c>
      <c r="D1391" s="22" t="s">
        <v>613</v>
      </c>
      <c r="E1391" s="21">
        <v>0.8</v>
      </c>
      <c r="G1391" s="20"/>
      <c r="H1391" s="19">
        <f>E1391/0.04452</f>
        <v>17.969451931716083</v>
      </c>
      <c r="I1391" s="18">
        <f>J1391/100*4</f>
        <v>2.6</v>
      </c>
      <c r="J1391" s="17">
        <v>65</v>
      </c>
      <c r="K1391" s="16">
        <f>IF(J1391&gt;1,J1391-H1391-I1391,0)</f>
        <v>44.430548068283919</v>
      </c>
      <c r="L1391" s="15">
        <v>43065</v>
      </c>
      <c r="M1391" s="14"/>
      <c r="N1391" s="29">
        <v>43072</v>
      </c>
      <c r="O1391" s="12">
        <v>43073</v>
      </c>
      <c r="P1391" s="11" t="s">
        <v>612</v>
      </c>
      <c r="Q1391" s="10" t="s">
        <v>617</v>
      </c>
      <c r="R1391" s="10" t="s">
        <v>616</v>
      </c>
      <c r="S1391" s="10" t="s">
        <v>615</v>
      </c>
      <c r="T1391" s="10"/>
      <c r="U1391" s="9">
        <v>6918790529</v>
      </c>
      <c r="V1391" s="8"/>
      <c r="W1391" s="7">
        <v>1408</v>
      </c>
      <c r="X1391" s="4"/>
      <c r="Y1391" s="6">
        <v>83</v>
      </c>
      <c r="Z1391" s="5">
        <f>IF(Y1391&gt;0,Y1391-J1391,".")</f>
        <v>18</v>
      </c>
      <c r="AA1391" s="4">
        <f>IF(J1391=0,H1391,0)</f>
        <v>0</v>
      </c>
      <c r="AB1391" s="4">
        <f>IF(L1391=0,H1391,0)</f>
        <v>0</v>
      </c>
      <c r="AC1391" s="4"/>
      <c r="AD1391" s="3"/>
      <c r="AE1391" s="2" t="str">
        <f ca="1">IF(AND(N1391&gt;1,(N1391+$AE$3+O1391)&lt;$B$3),$B$3-N1391+1111111,".")</f>
        <v>.</v>
      </c>
      <c r="AF1391" s="1" t="str">
        <f>IF(A1391&gt;1,"Y","N")</f>
        <v>Y</v>
      </c>
      <c r="AG1391" s="1" t="str">
        <f>IF(L1391&gt;1,"Y","N")</f>
        <v>Y</v>
      </c>
      <c r="AH1391" s="1" t="str">
        <f>IF(N1391&gt;1,"Y","N")</f>
        <v>Y</v>
      </c>
      <c r="AI1391" s="1" t="str">
        <f>IF(O1391&gt;1,"Y","N")</f>
        <v>Y</v>
      </c>
      <c r="AJ1391" s="1" t="str">
        <f>CONCATENATE(AF1391,AG1391,D1391,AH1391,AI1391)</f>
        <v>YYx410xYY</v>
      </c>
    </row>
    <row r="1392" spans="1:36" s="1" customFormat="1" x14ac:dyDescent="0.25">
      <c r="A1392" s="31">
        <v>42809</v>
      </c>
      <c r="B1392" s="24"/>
      <c r="C1392" s="23" t="s">
        <v>373</v>
      </c>
      <c r="D1392" s="22" t="s">
        <v>355</v>
      </c>
      <c r="E1392" s="21">
        <v>0.53</v>
      </c>
      <c r="G1392" s="20"/>
      <c r="H1392" s="19">
        <f>E1392/0.038689</f>
        <v>13.698984207397451</v>
      </c>
      <c r="I1392" s="18">
        <f>J1392/100*4</f>
        <v>1.6</v>
      </c>
      <c r="J1392" s="17">
        <v>40</v>
      </c>
      <c r="K1392" s="16">
        <f>IF(J1392&gt;1,J1392-H1392-I1392,0)</f>
        <v>24.701015792602547</v>
      </c>
      <c r="L1392" s="15">
        <v>42827</v>
      </c>
      <c r="M1392" s="14"/>
      <c r="N1392" s="29">
        <v>43082</v>
      </c>
      <c r="O1392" s="12">
        <v>43082</v>
      </c>
      <c r="P1392" s="11" t="s">
        <v>348</v>
      </c>
      <c r="Q1392" s="10"/>
      <c r="R1392" s="10"/>
      <c r="S1392" s="10"/>
      <c r="T1392" s="10"/>
      <c r="U1392" s="9">
        <v>6916028777</v>
      </c>
      <c r="V1392" s="8"/>
      <c r="W1392" s="7">
        <v>1456</v>
      </c>
      <c r="X1392" s="4"/>
      <c r="Y1392" s="6">
        <v>83</v>
      </c>
      <c r="Z1392" s="5">
        <f>IF(Y1392&gt;0,Y1392-J1392,".")</f>
        <v>43</v>
      </c>
      <c r="AA1392" s="4">
        <f>IF(J1392=0,H1392,0)</f>
        <v>0</v>
      </c>
      <c r="AB1392" s="4">
        <f>IF(L1392=0,H1392,0)</f>
        <v>0</v>
      </c>
      <c r="AC1392" s="4"/>
      <c r="AD1392" s="3"/>
      <c r="AE1392" s="2" t="str">
        <f ca="1">IF(AND(N1392&gt;1,(N1392+$AE$3+O1392)&lt;$B$3),$B$3-N1392+1111111,".")</f>
        <v>.</v>
      </c>
      <c r="AF1392" s="1" t="str">
        <f>IF(A1392&gt;1,"Y","N")</f>
        <v>Y</v>
      </c>
      <c r="AG1392" s="1" t="str">
        <f>IF(L1392&gt;1,"Y","N")</f>
        <v>Y</v>
      </c>
      <c r="AH1392" s="1" t="str">
        <f>IF(N1392&gt;1,"Y","N")</f>
        <v>Y</v>
      </c>
      <c r="AI1392" s="1" t="str">
        <f>IF(O1392&gt;1,"Y","N")</f>
        <v>Y</v>
      </c>
      <c r="AJ1392" s="1" t="str">
        <f>CONCATENATE(AF1392,AG1392,D1392,AH1392,AI1392)</f>
        <v>YYx143xYY</v>
      </c>
    </row>
    <row r="1393" spans="1:50" s="1" customFormat="1" x14ac:dyDescent="0.25">
      <c r="A1393" s="31">
        <v>42806</v>
      </c>
      <c r="B1393" s="24" t="s">
        <v>309</v>
      </c>
      <c r="C1393" s="23" t="s">
        <v>308</v>
      </c>
      <c r="D1393" s="22" t="s">
        <v>307</v>
      </c>
      <c r="E1393" s="21">
        <v>0.69</v>
      </c>
      <c r="G1393" s="20"/>
      <c r="H1393" s="19">
        <f>E1393/0.038689</f>
        <v>17.834526609630643</v>
      </c>
      <c r="I1393" s="18">
        <f>J1393/100*4</f>
        <v>2.64</v>
      </c>
      <c r="J1393" s="17">
        <v>66</v>
      </c>
      <c r="K1393" s="16">
        <f>IF(J1393&gt;1,J1393-H1393-I1393,0)</f>
        <v>45.525473390369356</v>
      </c>
      <c r="L1393" s="15">
        <v>42827</v>
      </c>
      <c r="M1393" s="14"/>
      <c r="N1393" s="29">
        <v>43084</v>
      </c>
      <c r="O1393" s="12">
        <v>43086</v>
      </c>
      <c r="P1393" s="11" t="s">
        <v>306</v>
      </c>
      <c r="Q1393" s="10" t="s">
        <v>305</v>
      </c>
      <c r="R1393" s="10" t="s">
        <v>304</v>
      </c>
      <c r="S1393" s="10" t="s">
        <v>303</v>
      </c>
      <c r="T1393" s="10"/>
      <c r="U1393" s="9">
        <v>6916028773</v>
      </c>
      <c r="V1393" s="8"/>
      <c r="W1393" s="7">
        <v>1470</v>
      </c>
      <c r="X1393" s="4"/>
      <c r="Y1393" s="6">
        <v>83</v>
      </c>
      <c r="Z1393" s="5">
        <f>IF(Y1393&gt;0,Y1393-J1393,".")</f>
        <v>17</v>
      </c>
      <c r="AA1393" s="4">
        <f>IF(J1393=0,H1393,0)</f>
        <v>0</v>
      </c>
      <c r="AB1393" s="4">
        <f>IF(L1393=0,H1393,0)</f>
        <v>0</v>
      </c>
      <c r="AC1393" s="4"/>
      <c r="AD1393" s="3"/>
      <c r="AE1393" s="2" t="str">
        <f ca="1">IF(AND(N1393&gt;1,(N1393+$AE$3+O1393)&lt;$B$3),$B$3-N1393+1111111,".")</f>
        <v>.</v>
      </c>
      <c r="AF1393" s="1" t="str">
        <f>IF(A1393&gt;1,"Y","N")</f>
        <v>Y</v>
      </c>
      <c r="AG1393" s="1" t="str">
        <f>IF(L1393&gt;1,"Y","N")</f>
        <v>Y</v>
      </c>
      <c r="AH1393" s="1" t="str">
        <f>IF(N1393&gt;1,"Y","N")</f>
        <v>Y</v>
      </c>
      <c r="AI1393" s="1" t="str">
        <f>IF(O1393&gt;1,"Y","N")</f>
        <v>Y</v>
      </c>
      <c r="AJ1393" s="1" t="str">
        <f>CONCATENATE(AF1393,AG1393,D1393,AH1393,AI1393)</f>
        <v>YYxtnxYY</v>
      </c>
      <c r="AU1393"/>
      <c r="AV1393"/>
      <c r="AW1393"/>
      <c r="AX1393"/>
    </row>
    <row r="1394" spans="1:50" s="1" customFormat="1" x14ac:dyDescent="0.25">
      <c r="A1394" s="28">
        <v>41516</v>
      </c>
      <c r="B1394" s="27" t="s">
        <v>5839</v>
      </c>
      <c r="C1394" s="23" t="s">
        <v>5838</v>
      </c>
      <c r="D1394" s="22" t="s">
        <v>1820</v>
      </c>
      <c r="E1394" s="21">
        <v>1.33</v>
      </c>
      <c r="G1394" s="20"/>
      <c r="H1394" s="19">
        <f>E1394/0.0493653</f>
        <v>26.942001770474402</v>
      </c>
      <c r="I1394" s="18">
        <f>J1394/100*4</f>
        <v>2.6</v>
      </c>
      <c r="J1394" s="17">
        <v>65</v>
      </c>
      <c r="K1394" s="16">
        <f>IF(J1394&gt;1,J1394-H1394-I1394,0)</f>
        <v>35.457998229525593</v>
      </c>
      <c r="L1394" s="15">
        <v>41532</v>
      </c>
      <c r="M1394" s="14"/>
      <c r="N1394" s="29">
        <v>42747</v>
      </c>
      <c r="O1394" s="12">
        <v>42748</v>
      </c>
      <c r="P1394" s="11" t="s">
        <v>6720</v>
      </c>
      <c r="Q1394" s="10" t="s">
        <v>6719</v>
      </c>
      <c r="R1394" s="10" t="s">
        <v>6718</v>
      </c>
      <c r="S1394" s="10" t="s">
        <v>648</v>
      </c>
      <c r="T1394" s="10"/>
      <c r="U1394" s="9" t="s">
        <v>6717</v>
      </c>
      <c r="V1394" s="8"/>
      <c r="W1394" s="7">
        <v>82</v>
      </c>
      <c r="X1394" s="4"/>
      <c r="Y1394" s="6">
        <v>84</v>
      </c>
      <c r="Z1394" s="5">
        <f>IF(Y1394&gt;0,Y1394-J1394,".")</f>
        <v>19</v>
      </c>
      <c r="AA1394" s="4">
        <f>IF(J1394=0,H1394,0)</f>
        <v>0</v>
      </c>
      <c r="AB1394" s="4">
        <f>IF(L1394=0,H1394,0)</f>
        <v>0</v>
      </c>
      <c r="AC1394" s="4"/>
      <c r="AD1394" s="3"/>
      <c r="AE1394" s="2" t="str">
        <f ca="1">IF(AND(N1394&gt;1,(N1394+$AE$3+O1394)&lt;$B$3),$B$3-N1394+1111111,".")</f>
        <v>.</v>
      </c>
      <c r="AF1394" s="1" t="str">
        <f>IF(A1394&gt;1,"Y","N")</f>
        <v>Y</v>
      </c>
      <c r="AG1394" s="1" t="str">
        <f>IF(L1394&gt;1,"Y","N")</f>
        <v>Y</v>
      </c>
      <c r="AH1394" s="1" t="str">
        <f>IF(N1394&gt;1,"Y","N")</f>
        <v>Y</v>
      </c>
      <c r="AI1394" s="1" t="str">
        <f>IF(O1394&gt;1,"Y","N")</f>
        <v>Y</v>
      </c>
      <c r="AJ1394" s="1" t="str">
        <f>CONCATENATE(AF1394,AG1394,D1394,AH1394,AI1394)</f>
        <v>YYx304xYY</v>
      </c>
    </row>
    <row r="1395" spans="1:50" s="1" customFormat="1" x14ac:dyDescent="0.25">
      <c r="A1395" s="28">
        <v>41516</v>
      </c>
      <c r="B1395" s="27" t="s">
        <v>5839</v>
      </c>
      <c r="C1395" s="23" t="s">
        <v>5838</v>
      </c>
      <c r="D1395" s="22" t="s">
        <v>1820</v>
      </c>
      <c r="E1395" s="21">
        <v>1.33</v>
      </c>
      <c r="G1395" s="20"/>
      <c r="H1395" s="19">
        <f>E1395/0.0493653</f>
        <v>26.942001770474402</v>
      </c>
      <c r="I1395" s="18">
        <f>J1395/100*4</f>
        <v>2.6</v>
      </c>
      <c r="J1395" s="17">
        <v>65</v>
      </c>
      <c r="K1395" s="16">
        <f>IF(J1395&gt;1,J1395-H1395-I1395,0)</f>
        <v>35.457998229525593</v>
      </c>
      <c r="L1395" s="15">
        <v>41532</v>
      </c>
      <c r="M1395" s="14"/>
      <c r="N1395" s="29">
        <v>42785</v>
      </c>
      <c r="O1395" s="12">
        <v>42785</v>
      </c>
      <c r="P1395" s="11" t="s">
        <v>422</v>
      </c>
      <c r="Q1395" s="10" t="s">
        <v>421</v>
      </c>
      <c r="R1395" s="10" t="s">
        <v>420</v>
      </c>
      <c r="S1395" s="10" t="s">
        <v>419</v>
      </c>
      <c r="T1395" s="10"/>
      <c r="U1395" s="9" t="s">
        <v>5837</v>
      </c>
      <c r="V1395" s="8"/>
      <c r="W1395" s="7">
        <v>291</v>
      </c>
      <c r="X1395" s="4"/>
      <c r="Y1395" s="6">
        <v>84</v>
      </c>
      <c r="Z1395" s="5">
        <f>IF(Y1395&gt;0,Y1395-J1395,".")</f>
        <v>19</v>
      </c>
      <c r="AA1395" s="4">
        <f>IF(J1395=0,H1395,0)</f>
        <v>0</v>
      </c>
      <c r="AB1395" s="4">
        <f>IF(L1395=0,H1395,0)</f>
        <v>0</v>
      </c>
      <c r="AC1395" s="4"/>
      <c r="AD1395" s="3"/>
      <c r="AE1395" s="2" t="str">
        <f ca="1">IF(AND(N1395&gt;1,(N1395+$AE$3+O1395)&lt;$B$3),$B$3-N1395+1111111,".")</f>
        <v>.</v>
      </c>
      <c r="AF1395" s="1" t="str">
        <f>IF(A1395&gt;1,"Y","N")</f>
        <v>Y</v>
      </c>
      <c r="AG1395" s="1" t="str">
        <f>IF(L1395&gt;1,"Y","N")</f>
        <v>Y</v>
      </c>
      <c r="AH1395" s="1" t="str">
        <f>IF(N1395&gt;1,"Y","N")</f>
        <v>Y</v>
      </c>
      <c r="AI1395" s="1" t="str">
        <f>IF(O1395&gt;1,"Y","N")</f>
        <v>Y</v>
      </c>
      <c r="AJ1395" s="1" t="str">
        <f>CONCATENATE(AF1395,AG1395,D1395,AH1395,AI1395)</f>
        <v>YYx304xYY</v>
      </c>
    </row>
    <row r="1396" spans="1:50" s="1" customFormat="1" x14ac:dyDescent="0.25">
      <c r="A1396" s="28">
        <v>41367</v>
      </c>
      <c r="B1396" s="27" t="s">
        <v>4127</v>
      </c>
      <c r="C1396" s="23" t="s">
        <v>4126</v>
      </c>
      <c r="D1396" s="22" t="s">
        <v>4125</v>
      </c>
      <c r="E1396" s="21">
        <v>1.5</v>
      </c>
      <c r="G1396" s="20"/>
      <c r="H1396" s="19">
        <f>E1396/0.0475693</f>
        <v>31.532942464993177</v>
      </c>
      <c r="I1396" s="18">
        <f>J1396/100*4</f>
        <v>2.6</v>
      </c>
      <c r="J1396" s="17">
        <v>65</v>
      </c>
      <c r="K1396" s="16">
        <f>IF(J1396&gt;1,J1396-H1396-I1396,0)</f>
        <v>30.867057535006822</v>
      </c>
      <c r="L1396" s="15">
        <v>41389</v>
      </c>
      <c r="M1396" s="14"/>
      <c r="N1396" s="29">
        <v>42798</v>
      </c>
      <c r="O1396" s="12">
        <v>42800</v>
      </c>
      <c r="P1396" s="11" t="s">
        <v>5534</v>
      </c>
      <c r="Q1396" s="10" t="s">
        <v>5533</v>
      </c>
      <c r="R1396" s="10" t="s">
        <v>5532</v>
      </c>
      <c r="S1396" s="10" t="s">
        <v>736</v>
      </c>
      <c r="T1396" s="10"/>
      <c r="U1396" s="9">
        <v>6733459172</v>
      </c>
      <c r="V1396" s="8"/>
      <c r="W1396" s="7">
        <v>371</v>
      </c>
      <c r="X1396" s="4"/>
      <c r="Y1396" s="6">
        <v>84</v>
      </c>
      <c r="Z1396" s="5">
        <f>IF(Y1396&gt;0,Y1396-J1396,".")</f>
        <v>19</v>
      </c>
      <c r="AA1396" s="4">
        <f>IF(J1396=0,H1396,0)</f>
        <v>0</v>
      </c>
      <c r="AB1396" s="4">
        <f>IF(L1396=0,H1396,0)</f>
        <v>0</v>
      </c>
      <c r="AC1396" s="4"/>
      <c r="AD1396" s="3"/>
      <c r="AE1396" s="2" t="str">
        <f ca="1">IF(AND(N1396&gt;1,(N1396+$AE$3+O1396)&lt;$B$3),$B$3-N1396+1111111,".")</f>
        <v>.</v>
      </c>
      <c r="AF1396" s="1" t="str">
        <f>IF(A1396&gt;1,"Y","N")</f>
        <v>Y</v>
      </c>
      <c r="AG1396" s="1" t="str">
        <f>IF(L1396&gt;1,"Y","N")</f>
        <v>Y</v>
      </c>
      <c r="AH1396" s="1" t="str">
        <f>IF(N1396&gt;1,"Y","N")</f>
        <v>Y</v>
      </c>
      <c r="AI1396" s="1" t="str">
        <f>IF(O1396&gt;1,"Y","N")</f>
        <v>Y</v>
      </c>
      <c r="AJ1396" s="1" t="str">
        <f>CONCATENATE(AF1396,AG1396,D1396,AH1396,AI1396)</f>
        <v>YYx126xYY</v>
      </c>
    </row>
    <row r="1397" spans="1:50" s="1" customFormat="1" x14ac:dyDescent="0.25">
      <c r="A1397" s="31">
        <v>42746</v>
      </c>
      <c r="B1397" t="s">
        <v>5282</v>
      </c>
      <c r="C1397" s="23" t="s">
        <v>83</v>
      </c>
      <c r="D1397" s="22" t="s">
        <v>82</v>
      </c>
      <c r="E1397" s="21">
        <v>1.48</v>
      </c>
      <c r="G1397" s="20"/>
      <c r="H1397" s="19">
        <f>E1397/0.03821</f>
        <v>38.733315885893745</v>
      </c>
      <c r="I1397" s="18">
        <f>J1397/100*4</f>
        <v>2.64</v>
      </c>
      <c r="J1397" s="17">
        <v>66</v>
      </c>
      <c r="K1397" s="16">
        <f>IF(J1397&gt;1,J1397-H1397-I1397,0)</f>
        <v>24.626684114106254</v>
      </c>
      <c r="L1397" s="15">
        <v>42792</v>
      </c>
      <c r="M1397" s="14"/>
      <c r="N1397" s="29">
        <v>42807</v>
      </c>
      <c r="O1397" s="12">
        <v>42807</v>
      </c>
      <c r="P1397" s="11" t="s">
        <v>5278</v>
      </c>
      <c r="Q1397" s="10" t="s">
        <v>5281</v>
      </c>
      <c r="R1397" s="10" t="s">
        <v>5280</v>
      </c>
      <c r="S1397" s="10" t="s">
        <v>5279</v>
      </c>
      <c r="T1397" s="10"/>
      <c r="U1397" s="9">
        <v>6748453370</v>
      </c>
      <c r="V1397" s="8"/>
      <c r="W1397" s="7">
        <v>419</v>
      </c>
      <c r="X1397" s="4"/>
      <c r="Y1397" s="6">
        <v>84</v>
      </c>
      <c r="Z1397" s="5">
        <f>IF(Y1397&gt;0,Y1397-J1397,".")</f>
        <v>18</v>
      </c>
      <c r="AA1397" s="4">
        <f>IF(J1397=0,H1397,0)</f>
        <v>0</v>
      </c>
      <c r="AB1397" s="4">
        <f>IF(L1397=0,H1397,0)</f>
        <v>0</v>
      </c>
      <c r="AC1397" s="4"/>
      <c r="AD1397" s="3"/>
      <c r="AE1397" s="2" t="str">
        <f ca="1">IF(AND(N1397&gt;1,(N1397+$AE$3+O1397)&lt;$B$3),$B$3-N1397+1111111,".")</f>
        <v>.</v>
      </c>
      <c r="AF1397" s="1" t="str">
        <f>IF(A1397&gt;1,"Y","N")</f>
        <v>Y</v>
      </c>
      <c r="AG1397" s="1" t="str">
        <f>IF(L1397&gt;1,"Y","N")</f>
        <v>Y</v>
      </c>
      <c r="AH1397" s="1" t="str">
        <f>IF(N1397&gt;1,"Y","N")</f>
        <v>Y</v>
      </c>
      <c r="AI1397" s="1" t="str">
        <f>IF(O1397&gt;1,"Y","N")</f>
        <v>Y</v>
      </c>
      <c r="AJ1397" s="1" t="str">
        <f>CONCATENATE(AF1397,AG1397,D1397,AH1397,AI1397)</f>
        <v>YYx326xYY</v>
      </c>
    </row>
    <row r="1398" spans="1:50" s="1" customFormat="1" x14ac:dyDescent="0.25">
      <c r="A1398" s="31">
        <v>42746</v>
      </c>
      <c r="B1398" s="24"/>
      <c r="C1398" s="23" t="s">
        <v>83</v>
      </c>
      <c r="D1398" s="22" t="s">
        <v>82</v>
      </c>
      <c r="E1398" s="21">
        <v>1.48</v>
      </c>
      <c r="G1398" s="20"/>
      <c r="H1398" s="19">
        <f>E1398/0.03821</f>
        <v>38.733315885893745</v>
      </c>
      <c r="I1398" s="18">
        <f>J1398/100*4</f>
        <v>2.64</v>
      </c>
      <c r="J1398" s="17">
        <v>66</v>
      </c>
      <c r="K1398" s="16">
        <f>IF(J1398&gt;1,J1398-H1398-I1398,0)</f>
        <v>24.626684114106254</v>
      </c>
      <c r="L1398" s="15">
        <v>42792</v>
      </c>
      <c r="M1398" s="14"/>
      <c r="N1398" s="29">
        <v>42831</v>
      </c>
      <c r="O1398" s="12">
        <v>42831</v>
      </c>
      <c r="P1398" s="11" t="s">
        <v>1945</v>
      </c>
      <c r="Q1398" s="10" t="s">
        <v>4749</v>
      </c>
      <c r="R1398" s="10" t="s">
        <v>4748</v>
      </c>
      <c r="S1398" s="10" t="s">
        <v>2809</v>
      </c>
      <c r="T1398" s="10"/>
      <c r="U1398" s="9">
        <v>6772941380</v>
      </c>
      <c r="V1398" s="8"/>
      <c r="W1398" s="7">
        <v>545</v>
      </c>
      <c r="X1398" s="4"/>
      <c r="Y1398" s="6">
        <v>84</v>
      </c>
      <c r="Z1398" s="5">
        <f>IF(Y1398&gt;0,Y1398-J1398,".")</f>
        <v>18</v>
      </c>
      <c r="AA1398" s="4">
        <f>IF(J1398=0,H1398,0)</f>
        <v>0</v>
      </c>
      <c r="AB1398" s="4">
        <f>IF(L1398=0,H1398,0)</f>
        <v>0</v>
      </c>
      <c r="AC1398" s="4"/>
      <c r="AD1398" s="3"/>
      <c r="AE1398" s="2" t="str">
        <f ca="1">IF(AND(N1398&gt;1,(N1398+$AE$3+O1398)&lt;$B$3),$B$3-N1398+1111111,".")</f>
        <v>.</v>
      </c>
      <c r="AF1398" s="1" t="str">
        <f>IF(A1398&gt;1,"Y","N")</f>
        <v>Y</v>
      </c>
      <c r="AG1398" s="1" t="str">
        <f>IF(L1398&gt;1,"Y","N")</f>
        <v>Y</v>
      </c>
      <c r="AH1398" s="1" t="str">
        <f>IF(N1398&gt;1,"Y","N")</f>
        <v>Y</v>
      </c>
      <c r="AI1398" s="1" t="str">
        <f>IF(O1398&gt;1,"Y","N")</f>
        <v>Y</v>
      </c>
      <c r="AJ1398" s="1" t="str">
        <f>CONCATENATE(AF1398,AG1398,D1398,AH1398,AI1398)</f>
        <v>YYx326xYY</v>
      </c>
    </row>
    <row r="1399" spans="1:50" s="1" customFormat="1" x14ac:dyDescent="0.25">
      <c r="A1399" s="31">
        <v>42293</v>
      </c>
      <c r="B1399" s="23"/>
      <c r="C1399" s="23" t="s">
        <v>3904</v>
      </c>
      <c r="D1399" s="22" t="s">
        <v>3903</v>
      </c>
      <c r="E1399" s="21">
        <v>3.5000000000000003E-2</v>
      </c>
      <c r="G1399" s="20"/>
      <c r="H1399" s="19">
        <f>E1399/0.04198</f>
        <v>0.83373034778465938</v>
      </c>
      <c r="I1399" s="32">
        <f>J1399/100*4</f>
        <v>0.2</v>
      </c>
      <c r="J1399" s="17">
        <v>5</v>
      </c>
      <c r="K1399" s="16">
        <f>IF(J1399&gt;1,J1399-H1399-I1399,0)</f>
        <v>3.9662696522153409</v>
      </c>
      <c r="L1399" s="15">
        <v>42345</v>
      </c>
      <c r="M1399" s="14"/>
      <c r="N1399" s="29">
        <v>42870</v>
      </c>
      <c r="O1399" s="12">
        <v>42871</v>
      </c>
      <c r="P1399" s="11" t="s">
        <v>3900</v>
      </c>
      <c r="Q1399" s="10"/>
      <c r="R1399" s="10"/>
      <c r="S1399" s="10"/>
      <c r="T1399" s="10"/>
      <c r="U1399" s="9">
        <v>6816715463</v>
      </c>
      <c r="V1399" s="8"/>
      <c r="W1399" s="7">
        <v>732</v>
      </c>
      <c r="X1399" s="4"/>
      <c r="Y1399" s="6">
        <v>84</v>
      </c>
      <c r="Z1399" s="5">
        <f>IF(Y1399&gt;0,Y1399-J1399,".")</f>
        <v>79</v>
      </c>
      <c r="AA1399" s="4">
        <f>IF(J1399=0,H1399,0)</f>
        <v>0</v>
      </c>
      <c r="AB1399" s="4">
        <f>IF(L1399=0,H1399,0)</f>
        <v>0</v>
      </c>
      <c r="AC1399" s="4"/>
      <c r="AD1399" s="3"/>
      <c r="AE1399" s="2" t="str">
        <f ca="1">IF(AND(N1399&gt;1,(N1399+$AE$3+O1399)&lt;$B$3),$B$3-N1399+1111111,".")</f>
        <v>.</v>
      </c>
      <c r="AF1399" s="1" t="str">
        <f>IF(A1399&gt;1,"Y","N")</f>
        <v>Y</v>
      </c>
      <c r="AG1399" s="1" t="str">
        <f>IF(L1399&gt;1,"Y","N")</f>
        <v>Y</v>
      </c>
      <c r="AH1399" s="1" t="str">
        <f>IF(N1399&gt;1,"Y","N")</f>
        <v>Y</v>
      </c>
      <c r="AI1399" s="1" t="str">
        <f>IF(O1399&gt;1,"Y","N")</f>
        <v>Y</v>
      </c>
      <c r="AJ1399" s="1" t="str">
        <f>CONCATENATE(AF1399,AG1399,D1399,AH1399,AI1399)</f>
        <v>YYx235xYY</v>
      </c>
    </row>
    <row r="1400" spans="1:50" s="1" customFormat="1" x14ac:dyDescent="0.25">
      <c r="A1400" s="28">
        <v>41722</v>
      </c>
      <c r="B1400" s="27" t="s">
        <v>3129</v>
      </c>
      <c r="C1400" s="23" t="s">
        <v>3128</v>
      </c>
      <c r="D1400" s="22" t="s">
        <v>3127</v>
      </c>
      <c r="E1400" s="21">
        <v>1.0900000000000001</v>
      </c>
      <c r="G1400" s="20"/>
      <c r="H1400" s="19">
        <f>E1400/0.04826</f>
        <v>22.585992540406135</v>
      </c>
      <c r="I1400" s="18">
        <f>J1400/100*4</f>
        <v>2.6</v>
      </c>
      <c r="J1400" s="17">
        <v>65</v>
      </c>
      <c r="K1400" s="16">
        <f>IF(J1400&gt;1,J1400-H1400-I1400,0)</f>
        <v>39.81400745959386</v>
      </c>
      <c r="L1400" s="15">
        <v>41754</v>
      </c>
      <c r="M1400" s="14"/>
      <c r="N1400" s="29">
        <v>42879</v>
      </c>
      <c r="O1400" s="12">
        <v>42883</v>
      </c>
      <c r="P1400" s="11" t="s">
        <v>3722</v>
      </c>
      <c r="Q1400" s="10" t="s">
        <v>3721</v>
      </c>
      <c r="R1400" s="10" t="s">
        <v>3720</v>
      </c>
      <c r="S1400" s="10" t="s">
        <v>3100</v>
      </c>
      <c r="T1400" s="10"/>
      <c r="U1400" s="9">
        <v>6827300114</v>
      </c>
      <c r="V1400" s="8" t="s">
        <v>3719</v>
      </c>
      <c r="W1400" s="7">
        <v>774</v>
      </c>
      <c r="X1400" s="4"/>
      <c r="Y1400" s="6">
        <v>84</v>
      </c>
      <c r="Z1400" s="5">
        <f>IF(Y1400&gt;0,Y1400-J1400,".")</f>
        <v>19</v>
      </c>
      <c r="AA1400" s="4">
        <f>IF(J1400=0,H1400,0)</f>
        <v>0</v>
      </c>
      <c r="AB1400" s="4">
        <f>IF(L1400=0,H1400,0)</f>
        <v>0</v>
      </c>
      <c r="AC1400" s="4"/>
      <c r="AD1400" s="3"/>
      <c r="AE1400" s="2" t="str">
        <f ca="1">IF(AND(N1400&gt;1,(N1400+$AE$3+O1400)&lt;$B$3),$B$3-N1400+1111111,".")</f>
        <v>.</v>
      </c>
      <c r="AF1400" s="1" t="str">
        <f>IF(A1400&gt;1,"Y","N")</f>
        <v>Y</v>
      </c>
      <c r="AG1400" s="1" t="str">
        <f>IF(L1400&gt;1,"Y","N")</f>
        <v>Y</v>
      </c>
      <c r="AH1400" s="1" t="str">
        <f>IF(N1400&gt;1,"Y","N")</f>
        <v>Y</v>
      </c>
      <c r="AI1400" s="1" t="str">
        <f>IF(O1400&gt;1,"Y","N")</f>
        <v>Y</v>
      </c>
      <c r="AJ1400" s="1" t="str">
        <f>CONCATENATE(AF1400,AG1400,D1400,AH1400,AI1400)</f>
        <v>YYx12xYY</v>
      </c>
    </row>
    <row r="1401" spans="1:50" s="1" customFormat="1" x14ac:dyDescent="0.25">
      <c r="A1401" s="28">
        <v>41624</v>
      </c>
      <c r="B1401" s="27" t="s">
        <v>1597</v>
      </c>
      <c r="C1401" s="23" t="s">
        <v>2704</v>
      </c>
      <c r="D1401" s="22" t="s">
        <v>2703</v>
      </c>
      <c r="E1401" s="21">
        <v>0.99</v>
      </c>
      <c r="G1401" s="20"/>
      <c r="H1401" s="19">
        <f>E1401/0.048</f>
        <v>20.625</v>
      </c>
      <c r="I1401" s="18">
        <f>J1401/100*4</f>
        <v>2.6</v>
      </c>
      <c r="J1401" s="17">
        <v>65</v>
      </c>
      <c r="K1401" s="16">
        <f>IF(J1401&gt;1,J1401-H1401-I1401,0)</f>
        <v>41.774999999999999</v>
      </c>
      <c r="L1401" s="15">
        <v>41646</v>
      </c>
      <c r="M1401" s="14"/>
      <c r="N1401" s="29">
        <v>42940</v>
      </c>
      <c r="O1401" s="12">
        <v>42943</v>
      </c>
      <c r="P1401" s="11" t="s">
        <v>2702</v>
      </c>
      <c r="Q1401" s="10" t="s">
        <v>2701</v>
      </c>
      <c r="R1401" s="10" t="s">
        <v>2700</v>
      </c>
      <c r="S1401" s="10" t="s">
        <v>2699</v>
      </c>
      <c r="T1401" s="10"/>
      <c r="U1401" s="9">
        <v>6896495833</v>
      </c>
      <c r="V1401" s="8"/>
      <c r="W1401" s="7">
        <v>996</v>
      </c>
      <c r="X1401" s="4"/>
      <c r="Y1401" s="6">
        <v>84</v>
      </c>
      <c r="Z1401" s="5">
        <f>IF(Y1401&gt;0,Y1401-J1401,".")</f>
        <v>19</v>
      </c>
      <c r="AA1401" s="4">
        <f>IF(J1401=0,H1401,0)</f>
        <v>0</v>
      </c>
      <c r="AB1401" s="4">
        <f>IF(L1401=0,H1401,0)</f>
        <v>0</v>
      </c>
      <c r="AC1401" s="4"/>
      <c r="AD1401" s="3"/>
      <c r="AE1401" s="2" t="str">
        <f ca="1">IF(AND(N1401&gt;1,(N1401+$AE$3+O1401)&lt;$B$3),$B$3-N1401+1111111,".")</f>
        <v>.</v>
      </c>
      <c r="AF1401" s="1" t="str">
        <f>IF(A1401&gt;1,"Y","N")</f>
        <v>Y</v>
      </c>
      <c r="AG1401" s="1" t="str">
        <f>IF(L1401&gt;1,"Y","N")</f>
        <v>Y</v>
      </c>
      <c r="AH1401" s="1" t="str">
        <f>IF(N1401&gt;1,"Y","N")</f>
        <v>Y</v>
      </c>
      <c r="AI1401" s="1" t="str">
        <f>IF(O1401&gt;1,"Y","N")</f>
        <v>Y</v>
      </c>
      <c r="AJ1401" s="1" t="str">
        <f>CONCATENATE(AF1401,AG1401,D1401,AH1401,AI1401)</f>
        <v>YYx37xYY</v>
      </c>
    </row>
    <row r="1402" spans="1:50" s="1" customFormat="1" x14ac:dyDescent="0.25">
      <c r="A1402" s="31">
        <v>42769</v>
      </c>
      <c r="B1402" s="24"/>
      <c r="C1402" s="23" t="s">
        <v>2142</v>
      </c>
      <c r="D1402" s="22" t="s">
        <v>216</v>
      </c>
      <c r="E1402" s="21">
        <v>1.69</v>
      </c>
      <c r="G1402" s="20"/>
      <c r="H1402" s="19">
        <f>E1402/0.03878</f>
        <v>43.57916451779267</v>
      </c>
      <c r="I1402" s="18">
        <f>J1402/100*4</f>
        <v>3.36</v>
      </c>
      <c r="J1402" s="17">
        <v>84</v>
      </c>
      <c r="K1402" s="16">
        <f>IF(J1402&gt;1,J1402-H1402-I1402,0)</f>
        <v>37.060835482207331</v>
      </c>
      <c r="L1402" s="15">
        <v>42803</v>
      </c>
      <c r="M1402" s="14"/>
      <c r="N1402" s="29">
        <v>42984</v>
      </c>
      <c r="O1402" s="12">
        <v>42990</v>
      </c>
      <c r="P1402" s="11" t="s">
        <v>2141</v>
      </c>
      <c r="Q1402" s="10"/>
      <c r="R1402" s="10"/>
      <c r="S1402" s="10"/>
      <c r="T1402" s="10"/>
      <c r="U1402" s="9">
        <v>6907560184</v>
      </c>
      <c r="V1402" s="8"/>
      <c r="W1402" s="7">
        <v>1126</v>
      </c>
      <c r="X1402" s="4"/>
      <c r="Y1402" s="6">
        <v>84</v>
      </c>
      <c r="Z1402" s="5">
        <f>IF(Y1402&gt;0,Y1402-J1402,".")</f>
        <v>0</v>
      </c>
      <c r="AA1402" s="4">
        <f>IF(J1402=0,H1402,0)</f>
        <v>0</v>
      </c>
      <c r="AB1402" s="4">
        <f>IF(L1402=0,H1402,0)</f>
        <v>0</v>
      </c>
      <c r="AC1402" s="4"/>
      <c r="AD1402" s="3"/>
      <c r="AE1402" s="2" t="str">
        <f ca="1">IF(AND(N1402&gt;1,(N1402+$AE$3+O1402)&lt;$B$3),$B$3-N1402+1111111,".")</f>
        <v>.</v>
      </c>
      <c r="AF1402" s="1" t="str">
        <f>IF(A1402&gt;1,"Y","N")</f>
        <v>Y</v>
      </c>
      <c r="AG1402" s="1" t="str">
        <f>IF(L1402&gt;1,"Y","N")</f>
        <v>Y</v>
      </c>
      <c r="AH1402" s="1" t="str">
        <f>IF(N1402&gt;1,"Y","N")</f>
        <v>Y</v>
      </c>
      <c r="AI1402" s="1" t="str">
        <f>IF(O1402&gt;1,"Y","N")</f>
        <v>Y</v>
      </c>
      <c r="AJ1402" s="1" t="str">
        <f>CONCATENATE(AF1402,AG1402,D1402,AH1402,AI1402)</f>
        <v>YYx64xYY</v>
      </c>
    </row>
    <row r="1403" spans="1:50" s="1" customFormat="1" x14ac:dyDescent="0.25">
      <c r="A1403" s="31">
        <v>42755</v>
      </c>
      <c r="B1403" s="24"/>
      <c r="C1403" s="23" t="s">
        <v>245</v>
      </c>
      <c r="D1403" s="22" t="s">
        <v>244</v>
      </c>
      <c r="E1403" s="21">
        <v>0.84</v>
      </c>
      <c r="G1403" s="20"/>
      <c r="H1403" s="19">
        <f>E1403/0.03865</f>
        <v>21.733505821474775</v>
      </c>
      <c r="I1403" s="18">
        <f>J1403/100*4</f>
        <v>1.8</v>
      </c>
      <c r="J1403" s="17">
        <v>45</v>
      </c>
      <c r="K1403" s="16">
        <f>IF(J1403&gt;1,J1403-H1403-I1403,0)</f>
        <v>21.466494178525224</v>
      </c>
      <c r="L1403" s="15">
        <v>42788</v>
      </c>
      <c r="M1403" s="14"/>
      <c r="N1403" s="29">
        <v>43002</v>
      </c>
      <c r="O1403" s="12">
        <v>43003</v>
      </c>
      <c r="P1403" s="11" t="s">
        <v>1838</v>
      </c>
      <c r="Q1403" s="10" t="s">
        <v>1846</v>
      </c>
      <c r="R1403" s="10" t="s">
        <v>1845</v>
      </c>
      <c r="S1403" s="10" t="s">
        <v>1089</v>
      </c>
      <c r="T1403" s="10"/>
      <c r="U1403" s="9">
        <v>6910089777</v>
      </c>
      <c r="V1403" s="8" t="s">
        <v>1844</v>
      </c>
      <c r="W1403" s="7">
        <v>1168</v>
      </c>
      <c r="X1403" s="4"/>
      <c r="Y1403" s="6">
        <v>84</v>
      </c>
      <c r="Z1403" s="5">
        <f>IF(Y1403&gt;0,Y1403-J1403,".")</f>
        <v>39</v>
      </c>
      <c r="AA1403" s="4">
        <f>IF(J1403=0,H1403,0)</f>
        <v>0</v>
      </c>
      <c r="AB1403" s="4">
        <f>IF(L1403=0,H1403,0)</f>
        <v>0</v>
      </c>
      <c r="AC1403" s="4"/>
      <c r="AD1403" s="3"/>
      <c r="AE1403" s="2" t="str">
        <f ca="1">IF(AND(N1403&gt;1,(N1403+$AE$3+O1403)&lt;$B$3),$B$3-N1403+1111111,".")</f>
        <v>.</v>
      </c>
      <c r="AF1403" s="1" t="str">
        <f>IF(A1403&gt;1,"Y","N")</f>
        <v>Y</v>
      </c>
      <c r="AG1403" s="1" t="str">
        <f>IF(L1403&gt;1,"Y","N")</f>
        <v>Y</v>
      </c>
      <c r="AH1403" s="1" t="str">
        <f>IF(N1403&gt;1,"Y","N")</f>
        <v>Y</v>
      </c>
      <c r="AI1403" s="1" t="str">
        <f>IF(O1403&gt;1,"Y","N")</f>
        <v>Y</v>
      </c>
      <c r="AJ1403" s="1" t="str">
        <f>CONCATENATE(AF1403,AG1403,D1403,AH1403,AI1403)</f>
        <v>YYx269xYY</v>
      </c>
    </row>
    <row r="1404" spans="1:50" s="1" customFormat="1" x14ac:dyDescent="0.25">
      <c r="A1404" s="31">
        <v>42758</v>
      </c>
      <c r="B1404" s="24" t="s">
        <v>1772</v>
      </c>
      <c r="C1404" s="23" t="s">
        <v>1771</v>
      </c>
      <c r="D1404" s="22" t="s">
        <v>1770</v>
      </c>
      <c r="E1404" s="21">
        <v>1.01</v>
      </c>
      <c r="G1404" s="20"/>
      <c r="H1404" s="19">
        <f>E1404/0.03895</f>
        <v>25.930680359435176</v>
      </c>
      <c r="I1404" s="18">
        <f>J1404/100*4</f>
        <v>2.6</v>
      </c>
      <c r="J1404" s="17">
        <v>65</v>
      </c>
      <c r="K1404" s="16">
        <f>IF(J1404&gt;1,J1404-H1404-I1404,0)</f>
        <v>36.469319640564827</v>
      </c>
      <c r="L1404" s="15">
        <v>42790</v>
      </c>
      <c r="M1404" s="14"/>
      <c r="N1404" s="29">
        <v>43007</v>
      </c>
      <c r="O1404" s="12">
        <v>43009</v>
      </c>
      <c r="P1404" s="11">
        <v>162020</v>
      </c>
      <c r="Q1404" s="10" t="s">
        <v>1769</v>
      </c>
      <c r="R1404" s="10" t="s">
        <v>1768</v>
      </c>
      <c r="S1404" s="10" t="s">
        <v>601</v>
      </c>
      <c r="T1404" s="10" t="s">
        <v>1767</v>
      </c>
      <c r="U1404" s="9">
        <v>6911262778</v>
      </c>
      <c r="V1404" s="8"/>
      <c r="W1404" s="7">
        <v>1188</v>
      </c>
      <c r="X1404" s="4"/>
      <c r="Y1404" s="6">
        <v>84</v>
      </c>
      <c r="Z1404" s="5">
        <f>IF(Y1404&gt;0,Y1404-J1404,".")</f>
        <v>19</v>
      </c>
      <c r="AA1404" s="4">
        <f>IF(J1404=0,H1404,0)</f>
        <v>0</v>
      </c>
      <c r="AB1404" s="4">
        <f>IF(L1404=0,H1404,0)</f>
        <v>0</v>
      </c>
      <c r="AC1404" s="4"/>
      <c r="AD1404" s="3"/>
      <c r="AE1404" s="2" t="str">
        <f ca="1">IF(AND(N1404&gt;1,(N1404+$AE$3+O1404)&lt;$B$3),$B$3-N1404+1111111,".")</f>
        <v>.</v>
      </c>
      <c r="AF1404" s="1" t="str">
        <f>IF(A1404&gt;1,"Y","N")</f>
        <v>Y</v>
      </c>
      <c r="AG1404" s="1" t="str">
        <f>IF(L1404&gt;1,"Y","N")</f>
        <v>Y</v>
      </c>
      <c r="AH1404" s="1" t="str">
        <f>IF(N1404&gt;1,"Y","N")</f>
        <v>Y</v>
      </c>
      <c r="AI1404" s="1" t="str">
        <f>IF(O1404&gt;1,"Y","N")</f>
        <v>Y</v>
      </c>
      <c r="AJ1404" s="1" t="str">
        <f>CONCATENATE(AF1404,AG1404,D1404,AH1404,AI1404)</f>
        <v>YYx335xYY</v>
      </c>
    </row>
    <row r="1405" spans="1:50" s="1" customFormat="1" x14ac:dyDescent="0.25">
      <c r="A1405" s="31">
        <v>42786</v>
      </c>
      <c r="B1405" s="24"/>
      <c r="C1405" s="23" t="s">
        <v>1722</v>
      </c>
      <c r="D1405" s="22" t="s">
        <v>1721</v>
      </c>
      <c r="E1405" s="21">
        <v>0.28000000000000003</v>
      </c>
      <c r="G1405" s="20"/>
      <c r="H1405" s="19">
        <f>E1405/0.03844</f>
        <v>7.2840790842872014</v>
      </c>
      <c r="I1405" s="18">
        <f>J1405/100*4</f>
        <v>1.88</v>
      </c>
      <c r="J1405" s="17">
        <v>47</v>
      </c>
      <c r="K1405" s="16">
        <f>IF(J1405&gt;1,J1405-H1405-I1405,0)</f>
        <v>37.835920915712798</v>
      </c>
      <c r="L1405" s="15">
        <v>42801</v>
      </c>
      <c r="M1405" s="14"/>
      <c r="N1405" s="29">
        <v>43010</v>
      </c>
      <c r="O1405" s="12">
        <v>43011</v>
      </c>
      <c r="P1405" s="11" t="s">
        <v>1720</v>
      </c>
      <c r="Q1405" s="10" t="s">
        <v>1719</v>
      </c>
      <c r="R1405" s="10" t="s">
        <v>1718</v>
      </c>
      <c r="S1405" s="10" t="s">
        <v>1717</v>
      </c>
      <c r="T1405" s="10"/>
      <c r="U1405" s="9">
        <v>6908259151</v>
      </c>
      <c r="V1405" s="8"/>
      <c r="W1405" s="7">
        <v>1193</v>
      </c>
      <c r="X1405" s="4"/>
      <c r="Y1405" s="6">
        <v>84</v>
      </c>
      <c r="Z1405" s="5">
        <f>IF(Y1405&gt;0,Y1405-J1405,".")</f>
        <v>37</v>
      </c>
      <c r="AA1405" s="4">
        <f>IF(J1405=0,H1405,0)</f>
        <v>0</v>
      </c>
      <c r="AB1405" s="4">
        <f>IF(L1405=0,H1405,0)</f>
        <v>0</v>
      </c>
      <c r="AC1405" s="4"/>
      <c r="AD1405" s="3"/>
      <c r="AE1405" s="2" t="str">
        <f ca="1">IF(AND(N1405&gt;1,(N1405+$AE$3+O1405)&lt;$B$3),$B$3-N1405+1111111,".")</f>
        <v>.</v>
      </c>
      <c r="AF1405" s="1" t="str">
        <f>IF(A1405&gt;1,"Y","N")</f>
        <v>Y</v>
      </c>
      <c r="AG1405" s="1" t="str">
        <f>IF(L1405&gt;1,"Y","N")</f>
        <v>Y</v>
      </c>
      <c r="AH1405" s="1" t="str">
        <f>IF(N1405&gt;1,"Y","N")</f>
        <v>Y</v>
      </c>
      <c r="AI1405" s="1" t="str">
        <f>IF(O1405&gt;1,"Y","N")</f>
        <v>Y</v>
      </c>
      <c r="AJ1405" s="1" t="str">
        <f>CONCATENATE(AF1405,AG1405,D1405,AH1405,AI1405)</f>
        <v>YYx9xYY</v>
      </c>
    </row>
    <row r="1406" spans="1:50" s="1" customFormat="1" x14ac:dyDescent="0.25">
      <c r="A1406" s="31">
        <v>42271</v>
      </c>
      <c r="B1406" s="24"/>
      <c r="C1406" s="23" t="s">
        <v>7012</v>
      </c>
      <c r="D1406" s="22" t="s">
        <v>364</v>
      </c>
      <c r="E1406" s="21">
        <v>0.78</v>
      </c>
      <c r="G1406" s="20"/>
      <c r="H1406" s="19">
        <f>E1406/0.04125</f>
        <v>18.90909090909091</v>
      </c>
      <c r="I1406" s="32">
        <f>J1406/100*4</f>
        <v>1.92</v>
      </c>
      <c r="J1406" s="17">
        <v>48</v>
      </c>
      <c r="K1406" s="16">
        <f>IF(J1406&gt;1,J1406-H1406-I1406,0)</f>
        <v>27.170909090909092</v>
      </c>
      <c r="L1406" s="15">
        <v>42293</v>
      </c>
      <c r="M1406" s="14"/>
      <c r="N1406" s="29">
        <v>42737</v>
      </c>
      <c r="O1406" s="12">
        <v>42737</v>
      </c>
      <c r="P1406" s="11" t="s">
        <v>7011</v>
      </c>
      <c r="Q1406" s="10" t="s">
        <v>7010</v>
      </c>
      <c r="R1406" s="10" t="s">
        <v>7009</v>
      </c>
      <c r="S1406" s="10" t="s">
        <v>7008</v>
      </c>
      <c r="T1406" s="10"/>
      <c r="U1406" s="9" t="s">
        <v>7007</v>
      </c>
      <c r="V1406" s="8"/>
      <c r="W1406" s="7">
        <v>13</v>
      </c>
      <c r="X1406" s="4"/>
      <c r="Y1406" s="6">
        <v>85</v>
      </c>
      <c r="Z1406" s="5">
        <f>IF(Y1406&gt;0,Y1406-J1406,".")</f>
        <v>37</v>
      </c>
      <c r="AA1406" s="4">
        <f>IF(J1406=0,H1406,0)</f>
        <v>0</v>
      </c>
      <c r="AB1406" s="4">
        <f>IF(L1406=0,H1406,0)</f>
        <v>0</v>
      </c>
      <c r="AC1406" s="4"/>
      <c r="AD1406" s="3"/>
      <c r="AE1406" s="2" t="str">
        <f ca="1">IF(AND(N1406&gt;1,(N1406+$AE$3+O1406)&lt;$B$3),$B$3-N1406+1111111,".")</f>
        <v>.</v>
      </c>
      <c r="AF1406" s="1" t="str">
        <f>IF(A1406&gt;1,"Y","N")</f>
        <v>Y</v>
      </c>
      <c r="AG1406" s="1" t="str">
        <f>IF(L1406&gt;1,"Y","N")</f>
        <v>Y</v>
      </c>
      <c r="AH1406" s="1" t="str">
        <f>IF(N1406&gt;1,"Y","N")</f>
        <v>Y</v>
      </c>
      <c r="AI1406" s="1" t="str">
        <f>IF(O1406&gt;1,"Y","N")</f>
        <v>Y</v>
      </c>
      <c r="AJ1406" s="1" t="str">
        <f>CONCATENATE(AF1406,AG1406,D1406,AH1406,AI1406)</f>
        <v>YYx244xYY</v>
      </c>
    </row>
    <row r="1407" spans="1:50" s="1" customFormat="1" x14ac:dyDescent="0.25">
      <c r="A1407" s="31">
        <v>42493</v>
      </c>
      <c r="B1407" s="24"/>
      <c r="C1407" s="23" t="s">
        <v>1365</v>
      </c>
      <c r="D1407" s="22" t="s">
        <v>1364</v>
      </c>
      <c r="E1407" s="21">
        <v>1.1299999999999999</v>
      </c>
      <c r="G1407" s="20"/>
      <c r="H1407" s="19">
        <f>E1407/0.04188</f>
        <v>26.981852913085003</v>
      </c>
      <c r="I1407" s="18">
        <f>J1407/100*4</f>
        <v>3.4</v>
      </c>
      <c r="J1407" s="17">
        <v>85</v>
      </c>
      <c r="K1407" s="16">
        <f>IF(J1407&gt;1,J1407-H1407-I1407,0)</f>
        <v>54.618147086914995</v>
      </c>
      <c r="L1407" s="15">
        <v>42520</v>
      </c>
      <c r="M1407" s="14"/>
      <c r="N1407" s="29">
        <v>42747</v>
      </c>
      <c r="O1407" s="12">
        <v>42748</v>
      </c>
      <c r="P1407" s="11" t="s">
        <v>6692</v>
      </c>
      <c r="Q1407" s="10"/>
      <c r="R1407" s="10"/>
      <c r="S1407" s="10"/>
      <c r="T1407" s="10"/>
      <c r="U1407" s="9">
        <v>6670902269</v>
      </c>
      <c r="V1407" s="8"/>
      <c r="W1407" s="7">
        <v>90</v>
      </c>
      <c r="X1407" s="4"/>
      <c r="Y1407" s="6">
        <v>85</v>
      </c>
      <c r="Z1407" s="5">
        <f>IF(Y1407&gt;0,Y1407-J1407,".")</f>
        <v>0</v>
      </c>
      <c r="AA1407" s="4">
        <f>IF(J1407=0,H1407,0)</f>
        <v>0</v>
      </c>
      <c r="AB1407" s="4">
        <f>IF(L1407=0,H1407,0)</f>
        <v>0</v>
      </c>
      <c r="AC1407" s="4"/>
      <c r="AD1407" s="3"/>
      <c r="AE1407" s="2" t="str">
        <f ca="1">IF(AND(N1407&gt;1,(N1407+$AE$3+O1407)&lt;$B$3),$B$3-N1407+1111111,".")</f>
        <v>.</v>
      </c>
      <c r="AF1407" s="1" t="str">
        <f>IF(A1407&gt;1,"Y","N")</f>
        <v>Y</v>
      </c>
      <c r="AG1407" s="1" t="str">
        <f>IF(L1407&gt;1,"Y","N")</f>
        <v>Y</v>
      </c>
      <c r="AH1407" s="1" t="str">
        <f>IF(N1407&gt;1,"Y","N")</f>
        <v>Y</v>
      </c>
      <c r="AI1407" s="1" t="str">
        <f>IF(O1407&gt;1,"Y","N")</f>
        <v>Y</v>
      </c>
      <c r="AJ1407" s="1" t="str">
        <f>CONCATENATE(AF1407,AG1407,D1407,AH1407,AI1407)</f>
        <v>YYx165xYY</v>
      </c>
    </row>
    <row r="1408" spans="1:50" s="1" customFormat="1" x14ac:dyDescent="0.25">
      <c r="A1408" s="31">
        <v>42668</v>
      </c>
      <c r="B1408" t="s">
        <v>6098</v>
      </c>
      <c r="C1408" s="23" t="s">
        <v>4193</v>
      </c>
      <c r="D1408" s="22" t="s">
        <v>462</v>
      </c>
      <c r="E1408" s="21">
        <v>0.9</v>
      </c>
      <c r="G1408" s="20"/>
      <c r="H1408" s="19">
        <f>E1408/0.03988</f>
        <v>22.567703109327987</v>
      </c>
      <c r="I1408" s="18">
        <f>J1408/100*4</f>
        <v>1.96</v>
      </c>
      <c r="J1408" s="17">
        <v>49</v>
      </c>
      <c r="K1408" s="16">
        <f>IF(J1408&gt;1,J1408-H1408-I1408,0)</f>
        <v>24.472296890672013</v>
      </c>
      <c r="L1408" s="15">
        <v>42697</v>
      </c>
      <c r="M1408" s="14"/>
      <c r="N1408" s="29">
        <v>42774</v>
      </c>
      <c r="O1408" s="12">
        <v>42774</v>
      </c>
      <c r="P1408" s="11" t="s">
        <v>6094</v>
      </c>
      <c r="Q1408" s="56" t="s">
        <v>6097</v>
      </c>
      <c r="R1408" s="10" t="s">
        <v>6096</v>
      </c>
      <c r="S1408" s="10" t="s">
        <v>6095</v>
      </c>
      <c r="T1408" s="10"/>
      <c r="U1408" s="9">
        <v>6703161434</v>
      </c>
      <c r="V1408" s="8"/>
      <c r="W1408" s="7">
        <v>225</v>
      </c>
      <c r="X1408" s="4"/>
      <c r="Y1408" s="6">
        <v>85</v>
      </c>
      <c r="Z1408" s="5">
        <f>IF(Y1408&gt;0,Y1408-J1408,".")</f>
        <v>36</v>
      </c>
      <c r="AA1408" s="4">
        <f>IF(J1408=0,H1408,0)</f>
        <v>0</v>
      </c>
      <c r="AB1408" s="4">
        <f>IF(L1408=0,H1408,0)</f>
        <v>0</v>
      </c>
      <c r="AC1408" s="4"/>
      <c r="AD1408" s="3"/>
      <c r="AE1408" s="2" t="str">
        <f ca="1">IF(AND(N1408&gt;1,(N1408+$AE$3+O1408)&lt;$B$3),$B$3-N1408+1111111,".")</f>
        <v>.</v>
      </c>
      <c r="AF1408" s="1" t="str">
        <f>IF(A1408&gt;1,"Y","N")</f>
        <v>Y</v>
      </c>
      <c r="AG1408" s="1" t="str">
        <f>IF(L1408&gt;1,"Y","N")</f>
        <v>Y</v>
      </c>
      <c r="AH1408" s="1" t="str">
        <f>IF(N1408&gt;1,"Y","N")</f>
        <v>Y</v>
      </c>
      <c r="AI1408" s="1" t="str">
        <f>IF(O1408&gt;1,"Y","N")</f>
        <v>Y</v>
      </c>
      <c r="AJ1408" s="1" t="str">
        <f>CONCATENATE(AF1408,AG1408,D1408,AH1408,AI1408)</f>
        <v>YYx81xYY</v>
      </c>
    </row>
    <row r="1409" spans="1:50" x14ac:dyDescent="0.25">
      <c r="A1409" s="31">
        <v>42613</v>
      </c>
      <c r="C1409" s="23" t="s">
        <v>1594</v>
      </c>
      <c r="D1409" s="22" t="s">
        <v>1593</v>
      </c>
      <c r="E1409" s="21">
        <v>1.7</v>
      </c>
      <c r="H1409" s="19">
        <f>E1409/0.0409</f>
        <v>41.56479217603912</v>
      </c>
      <c r="I1409" s="18">
        <f>J1409/100*4</f>
        <v>3.4</v>
      </c>
      <c r="J1409" s="17">
        <v>85</v>
      </c>
      <c r="K1409" s="16">
        <f>IF(J1409&gt;1,J1409-H1409-I1409,0)</f>
        <v>40.035207823960882</v>
      </c>
      <c r="L1409" s="15">
        <v>42629</v>
      </c>
      <c r="N1409" s="29">
        <v>42804</v>
      </c>
      <c r="O1409" s="12">
        <v>42806</v>
      </c>
      <c r="P1409" s="11" t="s">
        <v>5375</v>
      </c>
      <c r="U1409" s="9">
        <v>6738848473</v>
      </c>
      <c r="W1409" s="7">
        <v>397</v>
      </c>
      <c r="Y1409" s="6">
        <v>85</v>
      </c>
      <c r="Z1409" s="5">
        <f>IF(Y1409&gt;0,Y1409-J1409,".")</f>
        <v>0</v>
      </c>
      <c r="AA1409" s="4">
        <f>IF(J1409=0,H1409,0)</f>
        <v>0</v>
      </c>
      <c r="AB1409" s="4">
        <f>IF(L1409=0,H1409,0)</f>
        <v>0</v>
      </c>
      <c r="AE1409" s="2" t="str">
        <f ca="1">IF(AND(N1409&gt;1,(N1409+$AE$3+O1409)&lt;$B$3),$B$3-N1409+1111111,".")</f>
        <v>.</v>
      </c>
      <c r="AF1409" s="1" t="str">
        <f>IF(A1409&gt;1,"Y","N")</f>
        <v>Y</v>
      </c>
      <c r="AG1409" s="1" t="str">
        <f>IF(L1409&gt;1,"Y","N")</f>
        <v>Y</v>
      </c>
      <c r="AH1409" s="1" t="str">
        <f>IF(N1409&gt;1,"Y","N")</f>
        <v>Y</v>
      </c>
      <c r="AI1409" s="1" t="str">
        <f>IF(O1409&gt;1,"Y","N")</f>
        <v>Y</v>
      </c>
      <c r="AJ1409" s="1" t="str">
        <f>CONCATENATE(AF1409,AG1409,D1409,AH1409,AI1409)</f>
        <v>YYx275xYY</v>
      </c>
      <c r="AU1409" s="1"/>
      <c r="AV1409" s="1"/>
      <c r="AW1409" s="1"/>
      <c r="AX1409" s="1"/>
    </row>
    <row r="1410" spans="1:50" x14ac:dyDescent="0.25">
      <c r="A1410" s="31">
        <v>42582</v>
      </c>
      <c r="C1410" s="23" t="s">
        <v>4409</v>
      </c>
      <c r="D1410" s="22" t="s">
        <v>4408</v>
      </c>
      <c r="E1410" s="21">
        <v>0.43</v>
      </c>
      <c r="H1410" s="19">
        <f>E1410/0.04105</f>
        <v>10.475030450669914</v>
      </c>
      <c r="I1410" s="18">
        <f>J1410/100*4</f>
        <v>1.8</v>
      </c>
      <c r="J1410" s="17">
        <v>45</v>
      </c>
      <c r="K1410" s="16">
        <f>IF(J1410&gt;1,J1410-H1410-I1410,0)</f>
        <v>32.724969549330091</v>
      </c>
      <c r="L1410" s="15">
        <v>42602</v>
      </c>
      <c r="N1410" s="29">
        <v>42804</v>
      </c>
      <c r="O1410" s="12">
        <v>42810</v>
      </c>
      <c r="P1410" s="11" t="s">
        <v>5358</v>
      </c>
      <c r="Q1410" s="10" t="s">
        <v>5362</v>
      </c>
      <c r="R1410" s="10" t="s">
        <v>5361</v>
      </c>
      <c r="S1410" s="10" t="s">
        <v>2165</v>
      </c>
      <c r="U1410" s="9" t="s">
        <v>5360</v>
      </c>
      <c r="W1410" s="7">
        <v>436</v>
      </c>
      <c r="Y1410" s="6">
        <v>85</v>
      </c>
      <c r="Z1410" s="5">
        <f>IF(Y1410&gt;0,Y1410-J1410,".")</f>
        <v>40</v>
      </c>
      <c r="AA1410" s="4">
        <f>IF(J1410=0,H1410,0)</f>
        <v>0</v>
      </c>
      <c r="AB1410" s="4">
        <f>IF(L1410=0,H1410,0)</f>
        <v>0</v>
      </c>
      <c r="AE1410" s="2" t="str">
        <f ca="1">IF(AND(N1410&gt;1,(N1410+$AE$3+O1410)&lt;$B$3),$B$3-N1410+1111111,".")</f>
        <v>.</v>
      </c>
      <c r="AF1410" s="1" t="str">
        <f>IF(A1410&gt;1,"Y","N")</f>
        <v>Y</v>
      </c>
      <c r="AG1410" s="1" t="str">
        <f>IF(L1410&gt;1,"Y","N")</f>
        <v>Y</v>
      </c>
      <c r="AH1410" s="1" t="str">
        <f>IF(N1410&gt;1,"Y","N")</f>
        <v>Y</v>
      </c>
      <c r="AI1410" s="1" t="str">
        <f>IF(O1410&gt;1,"Y","N")</f>
        <v>Y</v>
      </c>
      <c r="AJ1410" s="1" t="str">
        <f>CONCATENATE(AF1410,AG1410,D1410,AH1410,AI1410)</f>
        <v>YYx145xYY</v>
      </c>
      <c r="AU1410" s="1"/>
      <c r="AV1410" s="1"/>
      <c r="AW1410" s="1"/>
      <c r="AX1410" s="1"/>
    </row>
    <row r="1411" spans="1:50" x14ac:dyDescent="0.25">
      <c r="A1411" s="28">
        <v>41928</v>
      </c>
      <c r="B1411" s="27" t="s">
        <v>3476</v>
      </c>
      <c r="C1411" s="23" t="s">
        <v>3475</v>
      </c>
      <c r="D1411" s="22" t="s">
        <v>1053</v>
      </c>
      <c r="E1411" s="21">
        <v>1.74</v>
      </c>
      <c r="H1411" s="19">
        <f>E1411/0.0445486</f>
        <v>39.058466483795222</v>
      </c>
      <c r="I1411" s="18">
        <f>J1411/100*4</f>
        <v>3.4</v>
      </c>
      <c r="J1411" s="17">
        <v>85</v>
      </c>
      <c r="K1411" s="16">
        <f>IF(J1411&gt;1,J1411-H1411-I1411,0)</f>
        <v>42.54153351620478</v>
      </c>
      <c r="L1411" s="15">
        <v>41960</v>
      </c>
      <c r="N1411" s="29">
        <v>42898</v>
      </c>
      <c r="O1411" s="12">
        <v>42898</v>
      </c>
      <c r="P1411" s="11" t="s">
        <v>3471</v>
      </c>
      <c r="U1411" s="9">
        <v>6846252702</v>
      </c>
      <c r="W1411" s="7">
        <v>823</v>
      </c>
      <c r="Y1411" s="6">
        <v>85</v>
      </c>
      <c r="Z1411" s="5">
        <f>IF(Y1411&gt;0,Y1411-J1411,".")</f>
        <v>0</v>
      </c>
      <c r="AA1411" s="4">
        <f>IF(J1411=0,H1411,0)</f>
        <v>0</v>
      </c>
      <c r="AB1411" s="4">
        <f>IF(L1411=0,H1411,0)</f>
        <v>0</v>
      </c>
      <c r="AE1411" s="2" t="str">
        <f ca="1">IF(AND(N1411&gt;1,(N1411+$AE$3+O1411)&lt;$B$3),$B$3-N1411+1111111,".")</f>
        <v>.</v>
      </c>
      <c r="AF1411" s="1" t="str">
        <f>IF(A1411&gt;1,"Y","N")</f>
        <v>Y</v>
      </c>
      <c r="AG1411" s="1" t="str">
        <f>IF(L1411&gt;1,"Y","N")</f>
        <v>Y</v>
      </c>
      <c r="AH1411" s="1" t="str">
        <f>IF(N1411&gt;1,"Y","N")</f>
        <v>Y</v>
      </c>
      <c r="AI1411" s="1" t="str">
        <f>IF(O1411&gt;1,"Y","N")</f>
        <v>Y</v>
      </c>
      <c r="AJ1411" s="1" t="str">
        <f>CONCATENATE(AF1411,AG1411,D1411,AH1411,AI1411)</f>
        <v>YYx61xYY</v>
      </c>
      <c r="AU1411" s="1"/>
      <c r="AV1411" s="1"/>
      <c r="AW1411" s="1"/>
      <c r="AX1411" s="1"/>
    </row>
    <row r="1412" spans="1:50" x14ac:dyDescent="0.25">
      <c r="A1412" s="31">
        <v>42577</v>
      </c>
      <c r="B1412" s="24" t="s">
        <v>3387</v>
      </c>
      <c r="C1412" s="23" t="s">
        <v>3386</v>
      </c>
      <c r="D1412" s="22" t="s">
        <v>3385</v>
      </c>
      <c r="E1412" s="21">
        <v>1.24</v>
      </c>
      <c r="H1412" s="19">
        <f>E1412/0.04011</f>
        <v>30.914983794564947</v>
      </c>
      <c r="I1412" s="18">
        <f>J1412/100*4</f>
        <v>3.4</v>
      </c>
      <c r="J1412" s="17">
        <v>85</v>
      </c>
      <c r="K1412" s="16">
        <f>IF(J1412&gt;1,J1412-H1412-I1412,0)</f>
        <v>50.685016205435055</v>
      </c>
      <c r="L1412" s="15">
        <v>42602</v>
      </c>
      <c r="N1412" s="29">
        <v>42900</v>
      </c>
      <c r="O1412" s="12">
        <v>42901</v>
      </c>
      <c r="P1412" s="11" t="s">
        <v>3384</v>
      </c>
      <c r="U1412" s="9">
        <v>6852371200</v>
      </c>
      <c r="W1412" s="7">
        <v>842</v>
      </c>
      <c r="Y1412" s="6">
        <v>85</v>
      </c>
      <c r="Z1412" s="5">
        <f>IF(Y1412&gt;0,Y1412-J1412,".")</f>
        <v>0</v>
      </c>
      <c r="AA1412" s="4">
        <f>IF(J1412=0,H1412,0)</f>
        <v>0</v>
      </c>
      <c r="AB1412" s="4">
        <f>IF(L1412=0,H1412,0)</f>
        <v>0</v>
      </c>
      <c r="AE1412" s="2" t="str">
        <f ca="1">IF(AND(N1412&gt;1,(N1412+$AE$3+O1412)&lt;$B$3),$B$3-N1412+1111111,".")</f>
        <v>.</v>
      </c>
      <c r="AF1412" s="1" t="str">
        <f>IF(A1412&gt;1,"Y","N")</f>
        <v>Y</v>
      </c>
      <c r="AG1412" s="1" t="str">
        <f>IF(L1412&gt;1,"Y","N")</f>
        <v>Y</v>
      </c>
      <c r="AH1412" s="1" t="str">
        <f>IF(N1412&gt;1,"Y","N")</f>
        <v>Y</v>
      </c>
      <c r="AI1412" s="1" t="str">
        <f>IF(O1412&gt;1,"Y","N")</f>
        <v>Y</v>
      </c>
      <c r="AJ1412" s="1" t="str">
        <f>CONCATENATE(AF1412,AG1412,D1412,AH1412,AI1412)</f>
        <v>YYx316xYY</v>
      </c>
    </row>
    <row r="1413" spans="1:50" x14ac:dyDescent="0.25">
      <c r="A1413" s="31">
        <v>42786</v>
      </c>
      <c r="C1413" s="23" t="s">
        <v>1722</v>
      </c>
      <c r="D1413" s="22" t="s">
        <v>1721</v>
      </c>
      <c r="E1413" s="21">
        <v>0.28000000000000003</v>
      </c>
      <c r="H1413" s="19">
        <f>E1413/0.03844</f>
        <v>7.2840790842872014</v>
      </c>
      <c r="I1413" s="18">
        <f>J1413/100*4</f>
        <v>1.88</v>
      </c>
      <c r="J1413" s="17">
        <v>47</v>
      </c>
      <c r="K1413" s="16">
        <f>IF(J1413&gt;1,J1413-H1413-I1413,0)</f>
        <v>37.835920915712798</v>
      </c>
      <c r="L1413" s="15">
        <v>42801</v>
      </c>
      <c r="N1413" s="29">
        <v>42901</v>
      </c>
      <c r="O1413" s="12">
        <v>42901</v>
      </c>
      <c r="P1413" s="11" t="s">
        <v>3358</v>
      </c>
      <c r="Q1413" s="10" t="s">
        <v>3361</v>
      </c>
      <c r="R1413" s="10" t="s">
        <v>3360</v>
      </c>
      <c r="S1413" s="10" t="s">
        <v>3359</v>
      </c>
      <c r="U1413" s="9">
        <v>6856028887</v>
      </c>
      <c r="W1413" s="7">
        <v>843</v>
      </c>
      <c r="Y1413" s="6">
        <v>85</v>
      </c>
      <c r="Z1413" s="5">
        <f>IF(Y1413&gt;0,Y1413-J1413,".")</f>
        <v>38</v>
      </c>
      <c r="AA1413" s="4">
        <f>IF(J1413=0,H1413,0)</f>
        <v>0</v>
      </c>
      <c r="AB1413" s="4">
        <f>IF(L1413=0,H1413,0)</f>
        <v>0</v>
      </c>
      <c r="AE1413" s="2" t="str">
        <f ca="1">IF(AND(N1413&gt;1,(N1413+$AE$3+O1413)&lt;$B$3),$B$3-N1413+1111111,".")</f>
        <v>.</v>
      </c>
      <c r="AF1413" s="1" t="str">
        <f>IF(A1413&gt;1,"Y","N")</f>
        <v>Y</v>
      </c>
      <c r="AG1413" s="1" t="str">
        <f>IF(L1413&gt;1,"Y","N")</f>
        <v>Y</v>
      </c>
      <c r="AH1413" s="1" t="str">
        <f>IF(N1413&gt;1,"Y","N")</f>
        <v>Y</v>
      </c>
      <c r="AI1413" s="1" t="str">
        <f>IF(O1413&gt;1,"Y","N")</f>
        <v>Y</v>
      </c>
      <c r="AJ1413" s="1" t="str">
        <f>CONCATENATE(AF1413,AG1413,D1413,AH1413,AI1413)</f>
        <v>YYx9xYY</v>
      </c>
    </row>
    <row r="1414" spans="1:50" x14ac:dyDescent="0.25">
      <c r="A1414" s="31">
        <v>42755</v>
      </c>
      <c r="B1414" s="24" t="s">
        <v>2791</v>
      </c>
      <c r="C1414" s="23" t="s">
        <v>245</v>
      </c>
      <c r="D1414" s="22" t="s">
        <v>244</v>
      </c>
      <c r="E1414" s="21">
        <v>0.84</v>
      </c>
      <c r="H1414" s="19">
        <f>E1414/0.03865</f>
        <v>21.733505821474775</v>
      </c>
      <c r="I1414" s="18">
        <f>J1414/100*4</f>
        <v>3.4</v>
      </c>
      <c r="J1414" s="17">
        <v>85</v>
      </c>
      <c r="K1414" s="16">
        <f>IF(J1414&gt;1,J1414-H1414-I1414,0)</f>
        <v>59.866494178525222</v>
      </c>
      <c r="L1414" s="15">
        <v>42788</v>
      </c>
      <c r="N1414" s="29">
        <v>42934</v>
      </c>
      <c r="O1414" s="12">
        <v>42936</v>
      </c>
      <c r="P1414" s="11" t="s">
        <v>2790</v>
      </c>
      <c r="U1414" s="9">
        <v>6892614804</v>
      </c>
      <c r="V1414" s="8" t="s">
        <v>706</v>
      </c>
      <c r="W1414" s="7">
        <v>972</v>
      </c>
      <c r="Y1414" s="6">
        <v>85</v>
      </c>
      <c r="Z1414" s="5">
        <f>IF(Y1414&gt;0,Y1414-J1414,".")</f>
        <v>0</v>
      </c>
      <c r="AA1414" s="4">
        <f>IF(J1414=0,H1414,0)</f>
        <v>0</v>
      </c>
      <c r="AB1414" s="4">
        <f>IF(L1414=0,H1414,0)</f>
        <v>0</v>
      </c>
      <c r="AE1414" s="2" t="str">
        <f ca="1">IF(AND(N1414&gt;1,(N1414+$AE$3+O1414)&lt;$B$3),$B$3-N1414+1111111,".")</f>
        <v>.</v>
      </c>
      <c r="AF1414" s="1" t="str">
        <f>IF(A1414&gt;1,"Y","N")</f>
        <v>Y</v>
      </c>
      <c r="AG1414" s="1" t="str">
        <f>IF(L1414&gt;1,"Y","N")</f>
        <v>Y</v>
      </c>
      <c r="AH1414" s="1" t="str">
        <f>IF(N1414&gt;1,"Y","N")</f>
        <v>Y</v>
      </c>
      <c r="AI1414" s="1" t="str">
        <f>IF(O1414&gt;1,"Y","N")</f>
        <v>Y</v>
      </c>
      <c r="AJ1414" s="1" t="str">
        <f>CONCATENATE(AF1414,AG1414,D1414,AH1414,AI1414)</f>
        <v>YYx269xYY</v>
      </c>
      <c r="AU1414" s="1"/>
      <c r="AV1414" s="1"/>
      <c r="AW1414" s="1"/>
      <c r="AX1414" s="1"/>
    </row>
    <row r="1415" spans="1:50" x14ac:dyDescent="0.25">
      <c r="A1415" s="28">
        <v>41936</v>
      </c>
      <c r="B1415" s="27"/>
      <c r="C1415" s="23" t="s">
        <v>206</v>
      </c>
      <c r="D1415" s="22" t="s">
        <v>205</v>
      </c>
      <c r="E1415" s="21">
        <v>0.28760000000000002</v>
      </c>
      <c r="H1415" s="19">
        <f>E1415/0.0438404</f>
        <v>6.560159122635743</v>
      </c>
      <c r="I1415" s="18">
        <f>J1415/100*4</f>
        <v>1.96</v>
      </c>
      <c r="J1415" s="17">
        <v>49</v>
      </c>
      <c r="K1415" s="16">
        <f>IF(J1415&gt;1,J1415-H1415-I1415,0)</f>
        <v>40.479840877364254</v>
      </c>
      <c r="L1415" s="15">
        <v>41957</v>
      </c>
      <c r="N1415" s="29">
        <v>42974</v>
      </c>
      <c r="O1415" s="12">
        <v>42974</v>
      </c>
      <c r="P1415" s="11" t="s">
        <v>2291</v>
      </c>
      <c r="Q1415" s="10" t="s">
        <v>2294</v>
      </c>
      <c r="R1415" s="10" t="s">
        <v>2293</v>
      </c>
      <c r="S1415" s="10" t="s">
        <v>2292</v>
      </c>
      <c r="U1415" s="9">
        <v>6905535702</v>
      </c>
      <c r="W1415" s="7">
        <v>1077</v>
      </c>
      <c r="Y1415" s="6">
        <v>85</v>
      </c>
      <c r="Z1415" s="5">
        <f>IF(Y1415&gt;0,Y1415-J1415,".")</f>
        <v>36</v>
      </c>
      <c r="AA1415" s="4">
        <f>IF(J1415=0,H1415,0)</f>
        <v>0</v>
      </c>
      <c r="AB1415" s="4">
        <f>IF(L1415=0,H1415,0)</f>
        <v>0</v>
      </c>
      <c r="AE1415" s="2" t="str">
        <f ca="1">IF(AND(N1415&gt;1,(N1415+$AE$3+O1415)&lt;$B$3),$B$3-N1415+1111111,".")</f>
        <v>.</v>
      </c>
      <c r="AF1415" s="1" t="str">
        <f>IF(A1415&gt;1,"Y","N")</f>
        <v>Y</v>
      </c>
      <c r="AG1415" s="1" t="str">
        <f>IF(L1415&gt;1,"Y","N")</f>
        <v>Y</v>
      </c>
      <c r="AH1415" s="1" t="str">
        <f>IF(N1415&gt;1,"Y","N")</f>
        <v>Y</v>
      </c>
      <c r="AI1415" s="1" t="str">
        <f>IF(O1415&gt;1,"Y","N")</f>
        <v>Y</v>
      </c>
      <c r="AJ1415" s="1" t="str">
        <f>CONCATENATE(AF1415,AG1415,D1415,AH1415,AI1415)</f>
        <v>YYx233xYY</v>
      </c>
      <c r="AU1415" s="1"/>
      <c r="AV1415" s="1"/>
      <c r="AW1415" s="1"/>
      <c r="AX1415" s="1"/>
    </row>
    <row r="1416" spans="1:50" x14ac:dyDescent="0.25">
      <c r="A1416" s="31">
        <v>42254</v>
      </c>
      <c r="C1416" s="23" t="s">
        <v>2184</v>
      </c>
      <c r="D1416" s="22" t="s">
        <v>2183</v>
      </c>
      <c r="E1416" s="21">
        <v>1.19</v>
      </c>
      <c r="H1416" s="19">
        <f>E1416/0.04165</f>
        <v>28.571428571428569</v>
      </c>
      <c r="I1416" s="32">
        <f>J1416/100*4</f>
        <v>3.4</v>
      </c>
      <c r="J1416" s="17">
        <v>85</v>
      </c>
      <c r="K1416" s="16">
        <f>IF(J1416&gt;1,J1416-H1416-I1416,0)</f>
        <v>53.028571428571432</v>
      </c>
      <c r="L1416" s="15">
        <v>42280</v>
      </c>
      <c r="N1416" s="29">
        <v>42983</v>
      </c>
      <c r="O1416" s="12">
        <v>42983</v>
      </c>
      <c r="P1416" s="11" t="s">
        <v>2169</v>
      </c>
      <c r="U1416" s="9">
        <v>6910091639</v>
      </c>
      <c r="W1416" s="7">
        <v>1108</v>
      </c>
      <c r="Y1416" s="6">
        <v>85</v>
      </c>
      <c r="Z1416" s="5">
        <f>IF(Y1416&gt;0,Y1416-J1416,".")</f>
        <v>0</v>
      </c>
      <c r="AA1416" s="4">
        <f>IF(J1416=0,H1416,0)</f>
        <v>0</v>
      </c>
      <c r="AB1416" s="4">
        <f>IF(L1416=0,H1416,0)</f>
        <v>0</v>
      </c>
      <c r="AE1416" s="2" t="str">
        <f ca="1">IF(AND(N1416&gt;1,(N1416+$AE$3+O1416)&lt;$B$3),$B$3-N1416+1111111,".")</f>
        <v>.</v>
      </c>
      <c r="AF1416" s="1" t="str">
        <f>IF(A1416&gt;1,"Y","N")</f>
        <v>Y</v>
      </c>
      <c r="AG1416" s="1" t="str">
        <f>IF(L1416&gt;1,"Y","N")</f>
        <v>Y</v>
      </c>
      <c r="AH1416" s="1" t="str">
        <f>IF(N1416&gt;1,"Y","N")</f>
        <v>Y</v>
      </c>
      <c r="AI1416" s="1" t="str">
        <f>IF(O1416&gt;1,"Y","N")</f>
        <v>Y</v>
      </c>
      <c r="AJ1416" s="1" t="str">
        <f>CONCATENATE(AF1416,AG1416,D1416,AH1416,AI1416)</f>
        <v>YYxrs1xYY</v>
      </c>
      <c r="AU1416" s="1"/>
      <c r="AV1416" s="1"/>
      <c r="AW1416" s="1"/>
      <c r="AX1416" s="1"/>
    </row>
    <row r="1417" spans="1:50" x14ac:dyDescent="0.25">
      <c r="A1417" s="31">
        <v>43036</v>
      </c>
      <c r="B1417" s="24" t="s">
        <v>218</v>
      </c>
      <c r="C1417" s="23" t="s">
        <v>217</v>
      </c>
      <c r="D1417" s="22" t="s">
        <v>216</v>
      </c>
      <c r="E1417" s="21">
        <v>2.2599999999999998</v>
      </c>
      <c r="H1417" s="19">
        <f>E1417/0.04452</f>
        <v>50.76370170709793</v>
      </c>
      <c r="I1417" s="18">
        <f>J1417/100*4</f>
        <v>3.4</v>
      </c>
      <c r="J1417" s="17">
        <v>85</v>
      </c>
      <c r="K1417" s="16">
        <f>IF(J1417&gt;1,J1417-H1417-I1417,0)</f>
        <v>30.836298292902072</v>
      </c>
      <c r="L1417" s="15">
        <v>43066</v>
      </c>
      <c r="N1417" s="29">
        <v>43087</v>
      </c>
      <c r="O1417" s="12">
        <v>43087</v>
      </c>
      <c r="P1417" s="11" t="s">
        <v>215</v>
      </c>
      <c r="U1417" s="9">
        <v>6918883403</v>
      </c>
      <c r="W1417" s="7">
        <v>1480</v>
      </c>
      <c r="Y1417" s="6">
        <v>85</v>
      </c>
      <c r="Z1417" s="5">
        <f>IF(Y1417&gt;0,Y1417-J1417,".")</f>
        <v>0</v>
      </c>
      <c r="AA1417" s="4">
        <f>IF(J1417=0,H1417,0)</f>
        <v>0</v>
      </c>
      <c r="AB1417" s="4">
        <f>IF(L1417=0,H1417,0)</f>
        <v>0</v>
      </c>
      <c r="AE1417" s="2" t="str">
        <f ca="1">IF(AND(N1417&gt;1,(N1417+$AE$3+O1417)&lt;$B$3),$B$3-N1417+1111111,".")</f>
        <v>.</v>
      </c>
      <c r="AF1417" s="1" t="str">
        <f>IF(A1417&gt;1,"Y","N")</f>
        <v>Y</v>
      </c>
      <c r="AG1417" s="1" t="str">
        <f>IF(L1417&gt;1,"Y","N")</f>
        <v>Y</v>
      </c>
      <c r="AH1417" s="1" t="str">
        <f>IF(N1417&gt;1,"Y","N")</f>
        <v>Y</v>
      </c>
      <c r="AI1417" s="1" t="str">
        <f>IF(O1417&gt;1,"Y","N")</f>
        <v>Y</v>
      </c>
      <c r="AJ1417" s="1" t="str">
        <f>CONCATENATE(AF1417,AG1417,D1417,AH1417,AI1417)</f>
        <v>YYx64xYY</v>
      </c>
      <c r="AU1417" s="1"/>
      <c r="AV1417" s="1"/>
      <c r="AW1417" s="1"/>
      <c r="AX1417" s="1"/>
    </row>
    <row r="1418" spans="1:50" x14ac:dyDescent="0.25">
      <c r="A1418" s="31">
        <v>43030</v>
      </c>
      <c r="B1418" s="24" t="s">
        <v>126</v>
      </c>
      <c r="C1418" s="23" t="s">
        <v>99</v>
      </c>
      <c r="D1418" s="22" t="s">
        <v>98</v>
      </c>
      <c r="E1418" s="21">
        <v>1.77</v>
      </c>
      <c r="H1418" s="19">
        <f>E1418/0.04452</f>
        <v>39.757412398921836</v>
      </c>
      <c r="I1418" s="18">
        <f>J1418/100*4</f>
        <v>2.72</v>
      </c>
      <c r="J1418" s="17">
        <v>68</v>
      </c>
      <c r="K1418" s="16">
        <f>IF(J1418&gt;1,J1418-H1418-I1418,0)</f>
        <v>25.522587601078165</v>
      </c>
      <c r="L1418" s="15">
        <v>43073</v>
      </c>
      <c r="N1418" s="29">
        <v>43092</v>
      </c>
      <c r="O1418" s="12">
        <v>43095</v>
      </c>
      <c r="P1418" s="11" t="s">
        <v>125</v>
      </c>
      <c r="Q1418" s="10" t="s">
        <v>124</v>
      </c>
      <c r="R1418" s="10" t="s">
        <v>123</v>
      </c>
      <c r="S1418" s="10" t="s">
        <v>122</v>
      </c>
      <c r="U1418" s="9">
        <v>6919378736</v>
      </c>
      <c r="W1418" s="7">
        <v>1496</v>
      </c>
      <c r="Y1418" s="6">
        <v>85</v>
      </c>
      <c r="Z1418" s="5">
        <f>IF(Y1418&gt;0,Y1418-J1418,".")</f>
        <v>17</v>
      </c>
      <c r="AA1418" s="4">
        <f>IF(J1418=0,H1418,0)</f>
        <v>0</v>
      </c>
      <c r="AB1418" s="4">
        <f>IF(L1418=0,H1418,0)</f>
        <v>0</v>
      </c>
      <c r="AE1418" s="2" t="str">
        <f ca="1">IF(AND(N1418&gt;1,(N1418+$AE$3+O1418)&lt;$B$3),$B$3-N1418+1111111,".")</f>
        <v>.</v>
      </c>
      <c r="AF1418" s="1" t="str">
        <f>IF(A1418&gt;1,"Y","N")</f>
        <v>Y</v>
      </c>
      <c r="AG1418" s="1" t="str">
        <f>IF(L1418&gt;1,"Y","N")</f>
        <v>Y</v>
      </c>
      <c r="AH1418" s="1" t="str">
        <f>IF(N1418&gt;1,"Y","N")</f>
        <v>Y</v>
      </c>
      <c r="AI1418" s="1" t="str">
        <f>IF(O1418&gt;1,"Y","N")</f>
        <v>Y</v>
      </c>
      <c r="AJ1418" s="1" t="str">
        <f>CONCATENATE(AF1418,AG1418,D1418,AH1418,AI1418)</f>
        <v>YYx437xYY</v>
      </c>
      <c r="AU1418" s="1"/>
      <c r="AV1418" s="1"/>
      <c r="AW1418" s="1"/>
      <c r="AX1418" s="1"/>
    </row>
    <row r="1419" spans="1:50" x14ac:dyDescent="0.25">
      <c r="A1419" s="31">
        <v>42469</v>
      </c>
      <c r="C1419" s="23" t="s">
        <v>1722</v>
      </c>
      <c r="D1419" s="22" t="s">
        <v>1721</v>
      </c>
      <c r="E1419" s="21">
        <v>0.35</v>
      </c>
      <c r="H1419" s="19">
        <f>E1419/0.04011</f>
        <v>8.7260034904013963</v>
      </c>
      <c r="I1419" s="32">
        <f>J1419/100*4</f>
        <v>1.88</v>
      </c>
      <c r="J1419" s="17">
        <v>47</v>
      </c>
      <c r="K1419" s="16">
        <f>IF(J1419&gt;1,J1419-H1419-I1419,0)</f>
        <v>36.393996509598601</v>
      </c>
      <c r="L1419" s="15">
        <v>42498</v>
      </c>
      <c r="N1419" s="29">
        <v>42742</v>
      </c>
      <c r="O1419" s="12">
        <v>42743</v>
      </c>
      <c r="P1419" s="11" t="s">
        <v>6880</v>
      </c>
      <c r="Q1419" s="10" t="s">
        <v>6882</v>
      </c>
      <c r="R1419" s="10" t="s">
        <v>6881</v>
      </c>
      <c r="S1419" s="10" t="s">
        <v>691</v>
      </c>
      <c r="U1419" s="9">
        <v>6664833336</v>
      </c>
      <c r="W1419" s="7">
        <v>48</v>
      </c>
      <c r="Y1419" s="6">
        <v>86</v>
      </c>
      <c r="Z1419" s="5">
        <f>IF(Y1419&gt;0,Y1419-J1419,".")</f>
        <v>39</v>
      </c>
      <c r="AA1419" s="4">
        <f>IF(J1419=0,H1419,0)</f>
        <v>0</v>
      </c>
      <c r="AB1419" s="4">
        <f>IF(L1419=0,H1419,0)</f>
        <v>0</v>
      </c>
      <c r="AE1419" s="2" t="str">
        <f ca="1">IF(AND(N1419&gt;1,(N1419+$AE$3+O1419)&lt;$B$3),$B$3-N1419+1111111,".")</f>
        <v>.</v>
      </c>
      <c r="AF1419" s="1" t="str">
        <f>IF(A1419&gt;1,"Y","N")</f>
        <v>Y</v>
      </c>
      <c r="AG1419" s="1" t="str">
        <f>IF(L1419&gt;1,"Y","N")</f>
        <v>Y</v>
      </c>
      <c r="AH1419" s="1" t="str">
        <f>IF(N1419&gt;1,"Y","N")</f>
        <v>Y</v>
      </c>
      <c r="AI1419" s="1" t="str">
        <f>IF(O1419&gt;1,"Y","N")</f>
        <v>Y</v>
      </c>
      <c r="AJ1419" s="1" t="str">
        <f>CONCATENATE(AF1419,AG1419,D1419,AH1419,AI1419)</f>
        <v>YYx9xYY</v>
      </c>
      <c r="AU1419" s="1"/>
      <c r="AV1419" s="1"/>
      <c r="AW1419" s="1"/>
      <c r="AX1419" s="1"/>
    </row>
    <row r="1420" spans="1:50" x14ac:dyDescent="0.25">
      <c r="A1420" s="31">
        <v>42658</v>
      </c>
      <c r="B1420" s="24" t="s">
        <v>6609</v>
      </c>
      <c r="C1420" s="23" t="s">
        <v>418</v>
      </c>
      <c r="D1420" s="22" t="s">
        <v>417</v>
      </c>
      <c r="E1420" s="21">
        <v>0.99</v>
      </c>
      <c r="H1420" s="19">
        <f>E1420/0.03988</f>
        <v>24.824473420260784</v>
      </c>
      <c r="I1420" s="18">
        <f>J1420/100*4</f>
        <v>2.76</v>
      </c>
      <c r="J1420" s="17">
        <v>69</v>
      </c>
      <c r="K1420" s="16">
        <f>IF(J1420&gt;1,J1420-H1420-I1420,0)</f>
        <v>41.415526579739215</v>
      </c>
      <c r="L1420" s="15">
        <v>42690</v>
      </c>
      <c r="N1420" s="29">
        <v>42750</v>
      </c>
      <c r="O1420" s="12">
        <v>42750</v>
      </c>
      <c r="P1420" s="11" t="s">
        <v>6608</v>
      </c>
      <c r="Q1420" s="10" t="s">
        <v>6607</v>
      </c>
      <c r="R1420" s="10" t="s">
        <v>6606</v>
      </c>
      <c r="S1420" s="10" t="s">
        <v>6605</v>
      </c>
      <c r="U1420" s="9">
        <v>6677074031</v>
      </c>
      <c r="W1420" s="7">
        <v>104</v>
      </c>
      <c r="Y1420" s="6">
        <v>86</v>
      </c>
      <c r="Z1420" s="5">
        <f>IF(Y1420&gt;0,Y1420-J1420,".")</f>
        <v>17</v>
      </c>
      <c r="AA1420" s="4">
        <f>IF(J1420=0,H1420,0)</f>
        <v>0</v>
      </c>
      <c r="AB1420" s="4">
        <f>IF(L1420=0,H1420,0)</f>
        <v>0</v>
      </c>
      <c r="AE1420" s="2" t="str">
        <f ca="1">IF(AND(N1420&gt;1,(N1420+$AE$3+O1420)&lt;$B$3),$B$3-N1420+1111111,".")</f>
        <v>.</v>
      </c>
      <c r="AF1420" s="1" t="str">
        <f>IF(A1420&gt;1,"Y","N")</f>
        <v>Y</v>
      </c>
      <c r="AG1420" s="1" t="str">
        <f>IF(L1420&gt;1,"Y","N")</f>
        <v>Y</v>
      </c>
      <c r="AH1420" s="1" t="str">
        <f>IF(N1420&gt;1,"Y","N")</f>
        <v>Y</v>
      </c>
      <c r="AI1420" s="1" t="str">
        <f>IF(O1420&gt;1,"Y","N")</f>
        <v>Y</v>
      </c>
      <c r="AJ1420" s="1" t="str">
        <f>CONCATENATE(AF1420,AG1420,D1420,AH1420,AI1420)</f>
        <v>YYx91xYY</v>
      </c>
    </row>
    <row r="1421" spans="1:50" x14ac:dyDescent="0.25">
      <c r="A1421" s="31">
        <v>42721</v>
      </c>
      <c r="B1421" s="24" t="s">
        <v>2326</v>
      </c>
      <c r="C1421" s="23" t="s">
        <v>105</v>
      </c>
      <c r="D1421" s="22" t="s">
        <v>104</v>
      </c>
      <c r="E1421" s="21">
        <v>0.8</v>
      </c>
      <c r="H1421" s="19">
        <f>E1421/0.03864</f>
        <v>20.703933747412009</v>
      </c>
      <c r="I1421" s="18">
        <f>J1421/100*4</f>
        <v>2.76</v>
      </c>
      <c r="J1421" s="17">
        <v>69</v>
      </c>
      <c r="K1421" s="16">
        <f>IF(J1421&gt;1,J1421-H1421-I1421,0)</f>
        <v>45.536066252587993</v>
      </c>
      <c r="L1421" s="15">
        <v>42735</v>
      </c>
      <c r="N1421" s="29">
        <v>42755</v>
      </c>
      <c r="O1421" s="12">
        <v>42757</v>
      </c>
      <c r="P1421" s="11" t="s">
        <v>6490</v>
      </c>
      <c r="Q1421" s="10" t="s">
        <v>6489</v>
      </c>
      <c r="R1421" s="10" t="s">
        <v>6488</v>
      </c>
      <c r="S1421" s="10" t="s">
        <v>6487</v>
      </c>
      <c r="U1421" s="9">
        <v>6680241452</v>
      </c>
      <c r="V1421" s="8" t="s">
        <v>6486</v>
      </c>
      <c r="W1421" s="7">
        <v>134</v>
      </c>
      <c r="Y1421" s="6">
        <v>86</v>
      </c>
      <c r="Z1421" s="5">
        <f>IF(Y1421&gt;0,Y1421-J1421,".")</f>
        <v>17</v>
      </c>
      <c r="AA1421" s="4">
        <f>IF(J1421=0,H1421,0)</f>
        <v>0</v>
      </c>
      <c r="AB1421" s="4">
        <f>IF(L1421=0,H1421,0)</f>
        <v>0</v>
      </c>
      <c r="AE1421" s="2" t="str">
        <f ca="1">IF(AND(N1421&gt;1,(N1421+$AE$3+O1421)&lt;$B$3),$B$3-N1421+1111111,".")</f>
        <v>.</v>
      </c>
      <c r="AF1421" s="1" t="str">
        <f>IF(A1421&gt;1,"Y","N")</f>
        <v>Y</v>
      </c>
      <c r="AG1421" s="1" t="str">
        <f>IF(L1421&gt;1,"Y","N")</f>
        <v>Y</v>
      </c>
      <c r="AH1421" s="1" t="str">
        <f>IF(N1421&gt;1,"Y","N")</f>
        <v>Y</v>
      </c>
      <c r="AI1421" s="1" t="str">
        <f>IF(O1421&gt;1,"Y","N")</f>
        <v>Y</v>
      </c>
      <c r="AJ1421" s="1" t="str">
        <f>CONCATENATE(AF1421,AG1421,D1421,AH1421,AI1421)</f>
        <v>YYx406xYY</v>
      </c>
      <c r="AU1421" s="1"/>
      <c r="AV1421" s="1"/>
      <c r="AW1421" s="1"/>
      <c r="AX1421" s="1"/>
    </row>
    <row r="1422" spans="1:50" x14ac:dyDescent="0.25">
      <c r="A1422" s="31">
        <v>42721</v>
      </c>
      <c r="C1422" s="23" t="s">
        <v>105</v>
      </c>
      <c r="D1422" s="22" t="s">
        <v>104</v>
      </c>
      <c r="E1422" s="21">
        <v>0.8</v>
      </c>
      <c r="H1422" s="19">
        <f>E1422/0.03864</f>
        <v>20.703933747412009</v>
      </c>
      <c r="I1422" s="18">
        <f>J1422/100*4</f>
        <v>2.76</v>
      </c>
      <c r="J1422" s="17">
        <v>69</v>
      </c>
      <c r="K1422" s="16">
        <f>IF(J1422&gt;1,J1422-H1422-I1422,0)</f>
        <v>45.536066252587993</v>
      </c>
      <c r="L1422" s="15">
        <v>42735</v>
      </c>
      <c r="N1422" s="29">
        <v>42756</v>
      </c>
      <c r="O1422" s="12">
        <v>42760</v>
      </c>
      <c r="P1422" s="11" t="s">
        <v>6459</v>
      </c>
      <c r="Q1422" s="10" t="s">
        <v>6458</v>
      </c>
      <c r="R1422" s="10" t="s">
        <v>6457</v>
      </c>
      <c r="S1422" s="10" t="s">
        <v>6456</v>
      </c>
      <c r="U1422" s="9">
        <v>6689922518</v>
      </c>
      <c r="V1422" s="8" t="s">
        <v>6047</v>
      </c>
      <c r="W1422" s="7">
        <v>160</v>
      </c>
      <c r="Y1422" s="6">
        <v>86</v>
      </c>
      <c r="Z1422" s="5">
        <f>IF(Y1422&gt;0,Y1422-J1422,".")</f>
        <v>17</v>
      </c>
      <c r="AA1422" s="4">
        <f>IF(J1422=0,H1422,0)</f>
        <v>0</v>
      </c>
      <c r="AB1422" s="4">
        <f>IF(L1422=0,H1422,0)</f>
        <v>0</v>
      </c>
      <c r="AE1422" s="2" t="str">
        <f ca="1">IF(AND(N1422&gt;1,(N1422+$AE$3+O1422)&lt;$B$3),$B$3-N1422+1111111,".")</f>
        <v>.</v>
      </c>
      <c r="AF1422" s="1" t="str">
        <f>IF(A1422&gt;1,"Y","N")</f>
        <v>Y</v>
      </c>
      <c r="AG1422" s="1" t="str">
        <f>IF(L1422&gt;1,"Y","N")</f>
        <v>Y</v>
      </c>
      <c r="AH1422" s="1" t="str">
        <f>IF(N1422&gt;1,"Y","N")</f>
        <v>Y</v>
      </c>
      <c r="AI1422" s="1" t="str">
        <f>IF(O1422&gt;1,"Y","N")</f>
        <v>Y</v>
      </c>
      <c r="AJ1422" s="1" t="str">
        <f>CONCATENATE(AF1422,AG1422,D1422,AH1422,AI1422)</f>
        <v>YYx406xYY</v>
      </c>
      <c r="AU1422" s="1"/>
      <c r="AV1422" s="1"/>
      <c r="AW1422" s="1"/>
      <c r="AX1422" s="1"/>
    </row>
    <row r="1423" spans="1:50" x14ac:dyDescent="0.25">
      <c r="A1423" s="31">
        <v>42666</v>
      </c>
      <c r="C1423" s="23" t="s">
        <v>719</v>
      </c>
      <c r="D1423" s="22" t="s">
        <v>718</v>
      </c>
      <c r="E1423" s="21">
        <v>0.69</v>
      </c>
      <c r="H1423" s="19">
        <f>E1423/0.03988</f>
        <v>17.301905717151453</v>
      </c>
      <c r="I1423" s="18">
        <f>J1423/100*4</f>
        <v>2.76</v>
      </c>
      <c r="J1423" s="17">
        <v>69</v>
      </c>
      <c r="K1423" s="16">
        <f>IF(J1423&gt;1,J1423-H1423-I1423,0)</f>
        <v>48.938094282848546</v>
      </c>
      <c r="L1423" s="15">
        <v>42697</v>
      </c>
      <c r="N1423" s="29">
        <v>42765</v>
      </c>
      <c r="O1423" s="12">
        <v>42765</v>
      </c>
      <c r="P1423" s="11" t="s">
        <v>6292</v>
      </c>
      <c r="Q1423" s="10" t="s">
        <v>6291</v>
      </c>
      <c r="R1423" s="10" t="s">
        <v>6290</v>
      </c>
      <c r="S1423" s="10" t="s">
        <v>6289</v>
      </c>
      <c r="U1423" s="9">
        <v>6695185737</v>
      </c>
      <c r="W1423" s="7">
        <v>180</v>
      </c>
      <c r="Y1423" s="6">
        <v>86</v>
      </c>
      <c r="Z1423" s="5">
        <f>IF(Y1423&gt;0,Y1423-J1423,".")</f>
        <v>17</v>
      </c>
      <c r="AA1423" s="4">
        <f>IF(J1423=0,H1423,0)</f>
        <v>0</v>
      </c>
      <c r="AB1423" s="4">
        <f>IF(L1423=0,H1423,0)</f>
        <v>0</v>
      </c>
      <c r="AE1423" s="2" t="str">
        <f ca="1">IF(AND(N1423&gt;1,(N1423+$AE$3+O1423)&lt;$B$3),$B$3-N1423+1111111,".")</f>
        <v>.</v>
      </c>
      <c r="AF1423" s="1" t="str">
        <f>IF(A1423&gt;1,"Y","N")</f>
        <v>Y</v>
      </c>
      <c r="AG1423" s="1" t="str">
        <f>IF(L1423&gt;1,"Y","N")</f>
        <v>Y</v>
      </c>
      <c r="AH1423" s="1" t="str">
        <f>IF(N1423&gt;1,"Y","N")</f>
        <v>Y</v>
      </c>
      <c r="AI1423" s="1" t="str">
        <f>IF(O1423&gt;1,"Y","N")</f>
        <v>Y</v>
      </c>
      <c r="AJ1423" s="1" t="str">
        <f>CONCATENATE(AF1423,AG1423,D1423,AH1423,AI1423)</f>
        <v>YYx445xYY</v>
      </c>
      <c r="AU1423" s="1"/>
      <c r="AV1423" s="1"/>
      <c r="AW1423" s="1"/>
      <c r="AX1423" s="1"/>
    </row>
    <row r="1424" spans="1:50" x14ac:dyDescent="0.25">
      <c r="A1424" s="31">
        <v>42736</v>
      </c>
      <c r="B1424" s="24" t="s">
        <v>5516</v>
      </c>
      <c r="C1424" s="23" t="s">
        <v>3430</v>
      </c>
      <c r="D1424" s="22" t="s">
        <v>3429</v>
      </c>
      <c r="E1424" s="21">
        <v>0.89</v>
      </c>
      <c r="H1424" s="19">
        <f>E1424/0.03785</f>
        <v>23.513870541611624</v>
      </c>
      <c r="I1424" s="18">
        <f>J1424/100*4</f>
        <v>2.76</v>
      </c>
      <c r="J1424" s="17">
        <v>69</v>
      </c>
      <c r="K1424" s="16">
        <f>IF(J1424&gt;1,J1424-H1424-I1424,0)</f>
        <v>42.726129458388378</v>
      </c>
      <c r="L1424" s="15">
        <v>42763</v>
      </c>
      <c r="N1424" s="29">
        <v>42766</v>
      </c>
      <c r="O1424" s="12">
        <v>42766</v>
      </c>
      <c r="P1424" s="11" t="s">
        <v>6264</v>
      </c>
      <c r="Q1424" s="57" t="s">
        <v>6263</v>
      </c>
      <c r="R1424" s="10" t="s">
        <v>6262</v>
      </c>
      <c r="S1424" s="10" t="s">
        <v>6261</v>
      </c>
      <c r="U1424" s="9" t="s">
        <v>6260</v>
      </c>
      <c r="W1424" s="7">
        <v>189</v>
      </c>
      <c r="Y1424" s="6">
        <v>86</v>
      </c>
      <c r="Z1424" s="5">
        <f>IF(Y1424&gt;0,Y1424-J1424,".")</f>
        <v>17</v>
      </c>
      <c r="AA1424" s="4">
        <f>IF(J1424=0,H1424,0)</f>
        <v>0</v>
      </c>
      <c r="AB1424" s="4">
        <f>IF(L1424=0,H1424,0)</f>
        <v>0</v>
      </c>
      <c r="AE1424" s="2" t="str">
        <f ca="1">IF(AND(N1424&gt;1,(N1424+$AE$3+O1424)&lt;$B$3),$B$3-N1424+1111111,".")</f>
        <v>.</v>
      </c>
      <c r="AF1424" s="1" t="str">
        <f>IF(A1424&gt;1,"Y","N")</f>
        <v>Y</v>
      </c>
      <c r="AG1424" s="1" t="str">
        <f>IF(L1424&gt;1,"Y","N")</f>
        <v>Y</v>
      </c>
      <c r="AH1424" s="1" t="str">
        <f>IF(N1424&gt;1,"Y","N")</f>
        <v>Y</v>
      </c>
      <c r="AI1424" s="1" t="str">
        <f>IF(O1424&gt;1,"Y","N")</f>
        <v>Y</v>
      </c>
      <c r="AJ1424" s="1" t="str">
        <f>CONCATENATE(AF1424,AG1424,D1424,AH1424,AI1424)</f>
        <v>YYx525xYY</v>
      </c>
      <c r="AU1424" s="1"/>
      <c r="AV1424" s="1"/>
      <c r="AW1424" s="1"/>
      <c r="AX1424" s="1"/>
    </row>
    <row r="1425" spans="1:50" x14ac:dyDescent="0.25">
      <c r="A1425" s="31">
        <v>42742</v>
      </c>
      <c r="C1425" s="23" t="s">
        <v>1722</v>
      </c>
      <c r="D1425" s="22" t="s">
        <v>1721</v>
      </c>
      <c r="E1425" s="21">
        <v>0.35</v>
      </c>
      <c r="H1425" s="19">
        <f>E1425/0.03821</f>
        <v>9.1599057838262219</v>
      </c>
      <c r="I1425" s="18">
        <f>J1425/100*4</f>
        <v>1.88</v>
      </c>
      <c r="J1425" s="17">
        <v>47</v>
      </c>
      <c r="K1425" s="16">
        <f>IF(J1425&gt;1,J1425-H1425-I1425,0)</f>
        <v>35.960094216173779</v>
      </c>
      <c r="L1425" s="15">
        <v>42742</v>
      </c>
      <c r="N1425" s="29">
        <v>42767</v>
      </c>
      <c r="O1425" s="12">
        <v>42771</v>
      </c>
      <c r="P1425" s="11" t="s">
        <v>6236</v>
      </c>
      <c r="Q1425" s="10" t="s">
        <v>6239</v>
      </c>
      <c r="R1425" s="10" t="s">
        <v>6238</v>
      </c>
      <c r="S1425" s="10" t="s">
        <v>6237</v>
      </c>
      <c r="U1425" s="9">
        <v>6698097546</v>
      </c>
      <c r="W1425" s="7">
        <v>212</v>
      </c>
      <c r="Y1425" s="6">
        <v>86</v>
      </c>
      <c r="Z1425" s="5">
        <f>IF(Y1425&gt;0,Y1425-J1425,".")</f>
        <v>39</v>
      </c>
      <c r="AA1425" s="4">
        <f>IF(J1425=0,H1425,0)</f>
        <v>0</v>
      </c>
      <c r="AB1425" s="4">
        <f>IF(L1425=0,H1425,0)</f>
        <v>0</v>
      </c>
      <c r="AE1425" s="2" t="str">
        <f ca="1">IF(AND(N1425&gt;1,(N1425+$AE$3+O1425)&lt;$B$3),$B$3-N1425+1111111,".")</f>
        <v>.</v>
      </c>
      <c r="AF1425" s="1" t="str">
        <f>IF(A1425&gt;1,"Y","N")</f>
        <v>Y</v>
      </c>
      <c r="AG1425" s="1" t="str">
        <f>IF(L1425&gt;1,"Y","N")</f>
        <v>Y</v>
      </c>
      <c r="AH1425" s="1" t="str">
        <f>IF(N1425&gt;1,"Y","N")</f>
        <v>Y</v>
      </c>
      <c r="AI1425" s="1" t="str">
        <f>IF(O1425&gt;1,"Y","N")</f>
        <v>Y</v>
      </c>
      <c r="AJ1425" s="1" t="str">
        <f>CONCATENATE(AF1425,AG1425,D1425,AH1425,AI1425)</f>
        <v>YYx9xYY</v>
      </c>
      <c r="AU1425" s="1"/>
      <c r="AV1425" s="1"/>
      <c r="AW1425" s="1"/>
      <c r="AX1425" s="1"/>
    </row>
    <row r="1426" spans="1:50" x14ac:dyDescent="0.25">
      <c r="A1426" s="28">
        <v>41975</v>
      </c>
      <c r="B1426" s="27"/>
      <c r="C1426" s="23" t="s">
        <v>678</v>
      </c>
      <c r="D1426" s="22" t="s">
        <v>677</v>
      </c>
      <c r="E1426" s="21">
        <v>0.69899999999999995</v>
      </c>
      <c r="H1426" s="19">
        <f>E1426/0.043</f>
        <v>16.255813953488371</v>
      </c>
      <c r="I1426" s="18">
        <f>J1426/100*4</f>
        <v>2.76</v>
      </c>
      <c r="J1426" s="17">
        <v>69</v>
      </c>
      <c r="K1426" s="16">
        <f>IF(J1426&gt;1,J1426-H1426-I1426,0)</f>
        <v>49.984186046511631</v>
      </c>
      <c r="L1426" s="15">
        <v>42011</v>
      </c>
      <c r="N1426" s="29">
        <v>42772</v>
      </c>
      <c r="O1426" s="12">
        <v>42773</v>
      </c>
      <c r="P1426" s="11" t="s">
        <v>6155</v>
      </c>
      <c r="Q1426" s="10" t="s">
        <v>6154</v>
      </c>
      <c r="R1426" s="10" t="s">
        <v>6153</v>
      </c>
      <c r="S1426" s="10" t="s">
        <v>1302</v>
      </c>
      <c r="U1426" s="9">
        <v>6706871472</v>
      </c>
      <c r="W1426" s="7">
        <v>217</v>
      </c>
      <c r="Y1426" s="6">
        <v>86</v>
      </c>
      <c r="Z1426" s="5">
        <f>IF(Y1426&gt;0,Y1426-J1426,".")</f>
        <v>17</v>
      </c>
      <c r="AA1426" s="4">
        <f>IF(J1426=0,H1426,0)</f>
        <v>0</v>
      </c>
      <c r="AB1426" s="4">
        <f>IF(L1426=0,H1426,0)</f>
        <v>0</v>
      </c>
      <c r="AE1426" s="2" t="str">
        <f ca="1">IF(AND(N1426&gt;1,(N1426+$AE$3+O1426)&lt;$B$3),$B$3-N1426+1111111,".")</f>
        <v>.</v>
      </c>
      <c r="AF1426" s="1" t="str">
        <f>IF(A1426&gt;1,"Y","N")</f>
        <v>Y</v>
      </c>
      <c r="AG1426" s="1" t="str">
        <f>IF(L1426&gt;1,"Y","N")</f>
        <v>Y</v>
      </c>
      <c r="AH1426" s="1" t="str">
        <f>IF(N1426&gt;1,"Y","N")</f>
        <v>Y</v>
      </c>
      <c r="AI1426" s="1" t="str">
        <f>IF(O1426&gt;1,"Y","N")</f>
        <v>Y</v>
      </c>
      <c r="AJ1426" s="1" t="str">
        <f>CONCATENATE(AF1426,AG1426,D1426,AH1426,AI1426)</f>
        <v>YYx472xYY</v>
      </c>
      <c r="AU1426" s="1"/>
      <c r="AV1426" s="1"/>
      <c r="AW1426" s="1"/>
      <c r="AX1426" s="1"/>
    </row>
    <row r="1427" spans="1:50" x14ac:dyDescent="0.25">
      <c r="A1427" s="31">
        <v>42692</v>
      </c>
      <c r="C1427" s="23" t="s">
        <v>363</v>
      </c>
      <c r="D1427" s="22" t="s">
        <v>362</v>
      </c>
      <c r="E1427" s="21">
        <v>0.61</v>
      </c>
      <c r="H1427" s="19">
        <f>E1427/0.0395</f>
        <v>15.443037974683543</v>
      </c>
      <c r="I1427" s="18">
        <f>J1427/100*4</f>
        <v>2.76</v>
      </c>
      <c r="J1427" s="17">
        <v>69</v>
      </c>
      <c r="K1427" s="16">
        <f>IF(J1427&gt;1,J1427-H1427-I1427,0)</f>
        <v>50.796962025316461</v>
      </c>
      <c r="L1427" s="15">
        <v>42722</v>
      </c>
      <c r="N1427" s="29">
        <v>42782</v>
      </c>
      <c r="O1427" s="12">
        <v>42782</v>
      </c>
      <c r="P1427" s="11" t="s">
        <v>5899</v>
      </c>
      <c r="Q1427" s="10" t="s">
        <v>5898</v>
      </c>
      <c r="R1427" s="10" t="s">
        <v>5897</v>
      </c>
      <c r="S1427" s="10" t="s">
        <v>5896</v>
      </c>
      <c r="U1427" s="9">
        <v>6716925261</v>
      </c>
      <c r="W1427" s="7">
        <v>274</v>
      </c>
      <c r="Y1427" s="6">
        <v>86</v>
      </c>
      <c r="Z1427" s="5">
        <f>IF(Y1427&gt;0,Y1427-J1427,".")</f>
        <v>17</v>
      </c>
      <c r="AA1427" s="4">
        <f>IF(J1427=0,H1427,0)</f>
        <v>0</v>
      </c>
      <c r="AB1427" s="4">
        <f>IF(L1427=0,H1427,0)</f>
        <v>0</v>
      </c>
      <c r="AE1427" s="2" t="str">
        <f ca="1">IF(AND(N1427&gt;1,(N1427+$AE$3+O1427)&lt;$B$3),$B$3-N1427+1111111,".")</f>
        <v>.</v>
      </c>
      <c r="AF1427" s="1" t="str">
        <f>IF(A1427&gt;1,"Y","N")</f>
        <v>Y</v>
      </c>
      <c r="AG1427" s="1" t="str">
        <f>IF(L1427&gt;1,"Y","N")</f>
        <v>Y</v>
      </c>
      <c r="AH1427" s="1" t="str">
        <f>IF(N1427&gt;1,"Y","N")</f>
        <v>Y</v>
      </c>
      <c r="AI1427" s="1" t="str">
        <f>IF(O1427&gt;1,"Y","N")</f>
        <v>Y</v>
      </c>
      <c r="AJ1427" s="1" t="str">
        <f>CONCATENATE(AF1427,AG1427,D1427,AH1427,AI1427)</f>
        <v>YYx205xYY</v>
      </c>
      <c r="AU1427" s="1"/>
      <c r="AV1427" s="1"/>
      <c r="AW1427" s="1"/>
      <c r="AX1427" s="1"/>
    </row>
    <row r="1428" spans="1:50" x14ac:dyDescent="0.25">
      <c r="A1428" s="31">
        <v>42736</v>
      </c>
      <c r="C1428" s="23" t="s">
        <v>3430</v>
      </c>
      <c r="D1428" s="22" t="s">
        <v>3429</v>
      </c>
      <c r="E1428" s="21">
        <v>0.89</v>
      </c>
      <c r="H1428" s="19">
        <f>E1428/0.03785</f>
        <v>23.513870541611624</v>
      </c>
      <c r="I1428" s="18">
        <f>J1428/100*4</f>
        <v>2.76</v>
      </c>
      <c r="J1428" s="17">
        <v>69</v>
      </c>
      <c r="K1428" s="16">
        <f>IF(J1428&gt;1,J1428-H1428-I1428,0)</f>
        <v>42.726129458388378</v>
      </c>
      <c r="L1428" s="15">
        <v>42763</v>
      </c>
      <c r="N1428" s="29">
        <v>42784</v>
      </c>
      <c r="O1428" s="12">
        <v>42785</v>
      </c>
      <c r="P1428" s="11" t="s">
        <v>5852</v>
      </c>
      <c r="Q1428" s="10" t="s">
        <v>5851</v>
      </c>
      <c r="R1428" s="10" t="s">
        <v>5850</v>
      </c>
      <c r="S1428" s="10" t="s">
        <v>5849</v>
      </c>
      <c r="U1428" s="9" t="s">
        <v>5848</v>
      </c>
      <c r="W1428" s="7">
        <v>288</v>
      </c>
      <c r="Y1428" s="6">
        <v>86</v>
      </c>
      <c r="Z1428" s="5">
        <f>IF(Y1428&gt;0,Y1428-J1428,".")</f>
        <v>17</v>
      </c>
      <c r="AA1428" s="4">
        <f>IF(J1428=0,H1428,0)</f>
        <v>0</v>
      </c>
      <c r="AB1428" s="4">
        <f>IF(L1428=0,H1428,0)</f>
        <v>0</v>
      </c>
      <c r="AE1428" s="2" t="str">
        <f ca="1">IF(AND(N1428&gt;1,(N1428+$AE$3+O1428)&lt;$B$3),$B$3-N1428+1111111,".")</f>
        <v>.</v>
      </c>
      <c r="AF1428" s="1" t="str">
        <f>IF(A1428&gt;1,"Y","N")</f>
        <v>Y</v>
      </c>
      <c r="AG1428" s="1" t="str">
        <f>IF(L1428&gt;1,"Y","N")</f>
        <v>Y</v>
      </c>
      <c r="AH1428" s="1" t="str">
        <f>IF(N1428&gt;1,"Y","N")</f>
        <v>Y</v>
      </c>
      <c r="AI1428" s="1" t="str">
        <f>IF(O1428&gt;1,"Y","N")</f>
        <v>Y</v>
      </c>
      <c r="AJ1428" s="1" t="str">
        <f>CONCATENATE(AF1428,AG1428,D1428,AH1428,AI1428)</f>
        <v>YYx525xYY</v>
      </c>
      <c r="AU1428" s="1"/>
      <c r="AV1428" s="1"/>
      <c r="AW1428" s="1"/>
      <c r="AX1428" s="1"/>
    </row>
    <row r="1429" spans="1:50" x14ac:dyDescent="0.25">
      <c r="A1429" s="31">
        <v>42769</v>
      </c>
      <c r="B1429" s="24" t="s">
        <v>3332</v>
      </c>
      <c r="C1429" s="23" t="s">
        <v>2986</v>
      </c>
      <c r="D1429" s="22" t="s">
        <v>2162</v>
      </c>
      <c r="E1429" s="21">
        <v>0.71</v>
      </c>
      <c r="H1429" s="19">
        <f>E1429/0.03878</f>
        <v>18.308406395048994</v>
      </c>
      <c r="I1429" s="18">
        <f>J1429/100*4</f>
        <v>2.76</v>
      </c>
      <c r="J1429" s="17">
        <v>69</v>
      </c>
      <c r="K1429" s="16">
        <f>IF(J1429&gt;1,J1429-H1429-I1429,0)</f>
        <v>47.931593604951011</v>
      </c>
      <c r="L1429" s="15">
        <v>42784</v>
      </c>
      <c r="N1429" s="29">
        <v>42786</v>
      </c>
      <c r="O1429" s="12">
        <v>42786</v>
      </c>
      <c r="P1429" s="11" t="s">
        <v>5776</v>
      </c>
      <c r="Q1429" s="10" t="s">
        <v>5775</v>
      </c>
      <c r="R1429" s="10" t="s">
        <v>5774</v>
      </c>
      <c r="S1429" s="10" t="s">
        <v>5773</v>
      </c>
      <c r="U1429" s="9">
        <v>6723850816</v>
      </c>
      <c r="W1429" s="7">
        <v>304</v>
      </c>
      <c r="Y1429" s="6">
        <v>86</v>
      </c>
      <c r="Z1429" s="5">
        <f>IF(Y1429&gt;0,Y1429-J1429,".")</f>
        <v>17</v>
      </c>
      <c r="AA1429" s="4">
        <f>IF(J1429=0,H1429,0)</f>
        <v>0</v>
      </c>
      <c r="AB1429" s="4">
        <f>IF(L1429=0,H1429,0)</f>
        <v>0</v>
      </c>
      <c r="AE1429" s="2" t="str">
        <f ca="1">IF(AND(N1429&gt;1,(N1429+$AE$3+O1429)&lt;$B$3),$B$3-N1429+1111111,".")</f>
        <v>.</v>
      </c>
      <c r="AF1429" s="1" t="str">
        <f>IF(A1429&gt;1,"Y","N")</f>
        <v>Y</v>
      </c>
      <c r="AG1429" s="1" t="str">
        <f>IF(L1429&gt;1,"Y","N")</f>
        <v>Y</v>
      </c>
      <c r="AH1429" s="1" t="str">
        <f>IF(N1429&gt;1,"Y","N")</f>
        <v>Y</v>
      </c>
      <c r="AI1429" s="1" t="str">
        <f>IF(O1429&gt;1,"Y","N")</f>
        <v>Y</v>
      </c>
      <c r="AJ1429" s="1" t="str">
        <f>CONCATENATE(AF1429,AG1429,D1429,AH1429,AI1429)</f>
        <v>YYx231xYY</v>
      </c>
      <c r="AU1429" s="1"/>
      <c r="AV1429" s="1"/>
      <c r="AW1429" s="1"/>
      <c r="AX1429" s="1"/>
    </row>
    <row r="1430" spans="1:50" x14ac:dyDescent="0.25">
      <c r="A1430" s="31">
        <v>42658</v>
      </c>
      <c r="C1430" s="23" t="s">
        <v>418</v>
      </c>
      <c r="D1430" s="22" t="s">
        <v>417</v>
      </c>
      <c r="E1430" s="21">
        <v>0.99</v>
      </c>
      <c r="H1430" s="19">
        <f>E1430/0.03988</f>
        <v>24.824473420260784</v>
      </c>
      <c r="I1430" s="18">
        <f>J1430/100*4</f>
        <v>2.76</v>
      </c>
      <c r="J1430" s="17">
        <v>69</v>
      </c>
      <c r="K1430" s="16">
        <f>IF(J1430&gt;1,J1430-H1430-I1430,0)</f>
        <v>41.415526579739215</v>
      </c>
      <c r="L1430" s="15">
        <v>42690</v>
      </c>
      <c r="N1430" s="29">
        <v>42787</v>
      </c>
      <c r="O1430" s="12">
        <v>42787</v>
      </c>
      <c r="P1430" s="11" t="s">
        <v>5772</v>
      </c>
      <c r="Q1430" s="10" t="s">
        <v>5771</v>
      </c>
      <c r="R1430" s="10" t="s">
        <v>5770</v>
      </c>
      <c r="S1430" s="10" t="s">
        <v>407</v>
      </c>
      <c r="U1430" s="9">
        <v>6720432222</v>
      </c>
      <c r="W1430" s="7">
        <v>308</v>
      </c>
      <c r="Y1430" s="6">
        <v>86</v>
      </c>
      <c r="Z1430" s="5">
        <f>IF(Y1430&gt;0,Y1430-J1430,".")</f>
        <v>17</v>
      </c>
      <c r="AA1430" s="4">
        <f>IF(J1430=0,H1430,0)</f>
        <v>0</v>
      </c>
      <c r="AB1430" s="4">
        <f>IF(L1430=0,H1430,0)</f>
        <v>0</v>
      </c>
      <c r="AE1430" s="2" t="str">
        <f ca="1">IF(AND(N1430&gt;1,(N1430+$AE$3+O1430)&lt;$B$3),$B$3-N1430+1111111,".")</f>
        <v>.</v>
      </c>
      <c r="AF1430" s="1" t="str">
        <f>IF(A1430&gt;1,"Y","N")</f>
        <v>Y</v>
      </c>
      <c r="AG1430" s="1" t="str">
        <f>IF(L1430&gt;1,"Y","N")</f>
        <v>Y</v>
      </c>
      <c r="AH1430" s="1" t="str">
        <f>IF(N1430&gt;1,"Y","N")</f>
        <v>Y</v>
      </c>
      <c r="AI1430" s="1" t="str">
        <f>IF(O1430&gt;1,"Y","N")</f>
        <v>Y</v>
      </c>
      <c r="AJ1430" s="1" t="str">
        <f>CONCATENATE(AF1430,AG1430,D1430,AH1430,AI1430)</f>
        <v>YYx91xYY</v>
      </c>
      <c r="AU1430" s="1"/>
      <c r="AV1430" s="1"/>
      <c r="AW1430" s="1"/>
      <c r="AX1430" s="1"/>
    </row>
    <row r="1431" spans="1:50" x14ac:dyDescent="0.25">
      <c r="A1431" s="31">
        <v>42692</v>
      </c>
      <c r="C1431" s="23" t="s">
        <v>363</v>
      </c>
      <c r="D1431" s="22" t="s">
        <v>362</v>
      </c>
      <c r="E1431" s="21">
        <v>0.61</v>
      </c>
      <c r="H1431" s="19">
        <f>E1431/0.0395</f>
        <v>15.443037974683543</v>
      </c>
      <c r="I1431" s="18">
        <f>J1431/100*4</f>
        <v>2.76</v>
      </c>
      <c r="J1431" s="17">
        <v>69</v>
      </c>
      <c r="K1431" s="16">
        <f>IF(J1431&gt;1,J1431-H1431-I1431,0)</f>
        <v>50.796962025316461</v>
      </c>
      <c r="L1431" s="15">
        <v>42722</v>
      </c>
      <c r="N1431" s="29">
        <v>42791</v>
      </c>
      <c r="O1431" s="12">
        <v>42792</v>
      </c>
      <c r="P1431" s="11" t="s">
        <v>5680</v>
      </c>
      <c r="Q1431" s="10" t="s">
        <v>5679</v>
      </c>
      <c r="R1431" s="10" t="s">
        <v>5678</v>
      </c>
      <c r="S1431" s="10" t="s">
        <v>5677</v>
      </c>
      <c r="U1431" s="9">
        <v>6724791463</v>
      </c>
      <c r="W1431" s="7">
        <v>326</v>
      </c>
      <c r="Y1431" s="6">
        <v>86</v>
      </c>
      <c r="Z1431" s="5">
        <f>IF(Y1431&gt;0,Y1431-J1431,".")</f>
        <v>17</v>
      </c>
      <c r="AA1431" s="4">
        <f>IF(J1431=0,H1431,0)</f>
        <v>0</v>
      </c>
      <c r="AB1431" s="4">
        <f>IF(L1431=0,H1431,0)</f>
        <v>0</v>
      </c>
      <c r="AE1431" s="2" t="str">
        <f ca="1">IF(AND(N1431&gt;1,(N1431+$AE$3+O1431)&lt;$B$3),$B$3-N1431+1111111,".")</f>
        <v>.</v>
      </c>
      <c r="AF1431" s="1" t="str">
        <f>IF(A1431&gt;1,"Y","N")</f>
        <v>Y</v>
      </c>
      <c r="AG1431" s="1" t="str">
        <f>IF(L1431&gt;1,"Y","N")</f>
        <v>Y</v>
      </c>
      <c r="AH1431" s="1" t="str">
        <f>IF(N1431&gt;1,"Y","N")</f>
        <v>Y</v>
      </c>
      <c r="AI1431" s="1" t="str">
        <f>IF(O1431&gt;1,"Y","N")</f>
        <v>Y</v>
      </c>
      <c r="AJ1431" s="1" t="str">
        <f>CONCATENATE(AF1431,AG1431,D1431,AH1431,AI1431)</f>
        <v>YYx205xYY</v>
      </c>
      <c r="AU1431" s="1"/>
      <c r="AV1431" s="1"/>
      <c r="AW1431" s="1"/>
      <c r="AX1431" s="1"/>
    </row>
    <row r="1432" spans="1:50" x14ac:dyDescent="0.25">
      <c r="A1432" s="31">
        <v>42575</v>
      </c>
      <c r="C1432" s="23" t="s">
        <v>1537</v>
      </c>
      <c r="D1432" s="22" t="s">
        <v>1536</v>
      </c>
      <c r="E1432" s="21">
        <v>0.71</v>
      </c>
      <c r="H1432" s="19">
        <f>E1432/0.04011</f>
        <v>17.70132136624283</v>
      </c>
      <c r="I1432" s="18">
        <f>J1432/100*4</f>
        <v>2.76</v>
      </c>
      <c r="J1432" s="17">
        <v>69</v>
      </c>
      <c r="K1432" s="16">
        <f>IF(J1432&gt;1,J1432-H1432-I1432,0)</f>
        <v>48.538678633757172</v>
      </c>
      <c r="L1432" s="15">
        <v>42599</v>
      </c>
      <c r="N1432" s="29">
        <v>42792</v>
      </c>
      <c r="O1432" s="12">
        <v>42792</v>
      </c>
      <c r="P1432" s="11" t="s">
        <v>5676</v>
      </c>
      <c r="Q1432" s="10" t="s">
        <v>5675</v>
      </c>
      <c r="R1432" s="10" t="s">
        <v>5674</v>
      </c>
      <c r="S1432" s="10" t="s">
        <v>2533</v>
      </c>
      <c r="U1432" s="9" t="s">
        <v>5673</v>
      </c>
      <c r="W1432" s="7">
        <v>329</v>
      </c>
      <c r="Y1432" s="6">
        <v>86</v>
      </c>
      <c r="Z1432" s="5">
        <f>IF(Y1432&gt;0,Y1432-J1432,".")</f>
        <v>17</v>
      </c>
      <c r="AA1432" s="4">
        <f>IF(J1432=0,H1432,0)</f>
        <v>0</v>
      </c>
      <c r="AB1432" s="4">
        <f>IF(L1432=0,H1432,0)</f>
        <v>0</v>
      </c>
      <c r="AE1432" s="2" t="str">
        <f ca="1">IF(AND(N1432&gt;1,(N1432+$AE$3+O1432)&lt;$B$3),$B$3-N1432+1111111,".")</f>
        <v>.</v>
      </c>
      <c r="AF1432" s="1" t="str">
        <f>IF(A1432&gt;1,"Y","N")</f>
        <v>Y</v>
      </c>
      <c r="AG1432" s="1" t="str">
        <f>IF(L1432&gt;1,"Y","N")</f>
        <v>Y</v>
      </c>
      <c r="AH1432" s="1" t="str">
        <f>IF(N1432&gt;1,"Y","N")</f>
        <v>Y</v>
      </c>
      <c r="AI1432" s="1" t="str">
        <f>IF(O1432&gt;1,"Y","N")</f>
        <v>Y</v>
      </c>
      <c r="AJ1432" s="1" t="str">
        <f>CONCATENATE(AF1432,AG1432,D1432,AH1432,AI1432)</f>
        <v>YYx348xYY</v>
      </c>
      <c r="AU1432" s="1"/>
      <c r="AV1432" s="1"/>
      <c r="AW1432" s="1"/>
      <c r="AX1432" s="1"/>
    </row>
    <row r="1433" spans="1:50" x14ac:dyDescent="0.25">
      <c r="A1433" s="31">
        <v>42692</v>
      </c>
      <c r="B1433" s="24" t="s">
        <v>4565</v>
      </c>
      <c r="C1433" s="23" t="s">
        <v>363</v>
      </c>
      <c r="D1433" s="22" t="s">
        <v>362</v>
      </c>
      <c r="E1433" s="21">
        <v>0.61</v>
      </c>
      <c r="H1433" s="19">
        <f>E1433/0.0395</f>
        <v>15.443037974683543</v>
      </c>
      <c r="I1433" s="18">
        <f>J1433/100*4</f>
        <v>2.76</v>
      </c>
      <c r="J1433" s="17">
        <v>69</v>
      </c>
      <c r="K1433" s="16">
        <f>IF(J1433&gt;1,J1433-H1433-I1433,0)</f>
        <v>50.796962025316461</v>
      </c>
      <c r="L1433" s="15">
        <v>42722</v>
      </c>
      <c r="N1433" s="29">
        <v>42798</v>
      </c>
      <c r="O1433" s="12">
        <v>42799</v>
      </c>
      <c r="P1433" s="11" t="s">
        <v>1981</v>
      </c>
      <c r="Q1433" s="10" t="s">
        <v>5537</v>
      </c>
      <c r="R1433" s="10" t="s">
        <v>5536</v>
      </c>
      <c r="S1433" s="10" t="s">
        <v>5535</v>
      </c>
      <c r="U1433" s="9">
        <v>6731590589</v>
      </c>
      <c r="W1433" s="7">
        <v>359</v>
      </c>
      <c r="Y1433" s="6">
        <v>86</v>
      </c>
      <c r="Z1433" s="5">
        <f>IF(Y1433&gt;0,Y1433-J1433,".")</f>
        <v>17</v>
      </c>
      <c r="AA1433" s="4">
        <f>IF(J1433=0,H1433,0)</f>
        <v>0</v>
      </c>
      <c r="AB1433" s="4">
        <f>IF(L1433=0,H1433,0)</f>
        <v>0</v>
      </c>
      <c r="AE1433" s="2" t="str">
        <f ca="1">IF(AND(N1433&gt;1,(N1433+$AE$3+O1433)&lt;$B$3),$B$3-N1433+1111111,".")</f>
        <v>.</v>
      </c>
      <c r="AF1433" s="1" t="str">
        <f>IF(A1433&gt;1,"Y","N")</f>
        <v>Y</v>
      </c>
      <c r="AG1433" s="1" t="str">
        <f>IF(L1433&gt;1,"Y","N")</f>
        <v>Y</v>
      </c>
      <c r="AH1433" s="1" t="str">
        <f>IF(N1433&gt;1,"Y","N")</f>
        <v>Y</v>
      </c>
      <c r="AI1433" s="1" t="str">
        <f>IF(O1433&gt;1,"Y","N")</f>
        <v>Y</v>
      </c>
      <c r="AJ1433" s="1" t="str">
        <f>CONCATENATE(AF1433,AG1433,D1433,AH1433,AI1433)</f>
        <v>YYx205xYY</v>
      </c>
      <c r="AU1433" s="1"/>
      <c r="AV1433" s="1"/>
      <c r="AW1433" s="1"/>
      <c r="AX1433" s="1"/>
    </row>
    <row r="1434" spans="1:50" x14ac:dyDescent="0.25">
      <c r="A1434" s="31">
        <v>42769</v>
      </c>
      <c r="B1434" t="s">
        <v>5516</v>
      </c>
      <c r="C1434" s="23" t="s">
        <v>3430</v>
      </c>
      <c r="D1434" s="22" t="s">
        <v>3429</v>
      </c>
      <c r="E1434" s="21">
        <v>0.89</v>
      </c>
      <c r="H1434" s="19">
        <f>E1434/0.03878</f>
        <v>22.949974213512117</v>
      </c>
      <c r="I1434" s="18">
        <f>J1434/100*4</f>
        <v>2.76</v>
      </c>
      <c r="J1434" s="17">
        <v>69</v>
      </c>
      <c r="K1434" s="16">
        <f>IF(J1434&gt;1,J1434-H1434-I1434,0)</f>
        <v>43.290025786487881</v>
      </c>
      <c r="L1434" s="15">
        <v>42792</v>
      </c>
      <c r="N1434" s="29">
        <v>42799</v>
      </c>
      <c r="O1434" s="12">
        <v>42799</v>
      </c>
      <c r="P1434" s="11" t="s">
        <v>5515</v>
      </c>
      <c r="Q1434" s="10" t="s">
        <v>5514</v>
      </c>
      <c r="R1434" s="10" t="s">
        <v>5513</v>
      </c>
      <c r="S1434" s="10" t="s">
        <v>5512</v>
      </c>
      <c r="U1434" s="9" t="s">
        <v>5511</v>
      </c>
      <c r="W1434" s="7">
        <v>361</v>
      </c>
      <c r="Y1434" s="6">
        <v>86</v>
      </c>
      <c r="Z1434" s="5">
        <f>IF(Y1434&gt;0,Y1434-J1434,".")</f>
        <v>17</v>
      </c>
      <c r="AA1434" s="4">
        <f>IF(J1434=0,H1434,0)</f>
        <v>0</v>
      </c>
      <c r="AB1434" s="4">
        <f>IF(L1434=0,H1434,0)</f>
        <v>0</v>
      </c>
      <c r="AE1434" s="2" t="str">
        <f ca="1">IF(AND(N1434&gt;1,(N1434+$AE$3+O1434)&lt;$B$3),$B$3-N1434+1111111,".")</f>
        <v>.</v>
      </c>
      <c r="AF1434" s="1" t="str">
        <f>IF(A1434&gt;1,"Y","N")</f>
        <v>Y</v>
      </c>
      <c r="AG1434" s="1" t="str">
        <f>IF(L1434&gt;1,"Y","N")</f>
        <v>Y</v>
      </c>
      <c r="AH1434" s="1" t="str">
        <f>IF(N1434&gt;1,"Y","N")</f>
        <v>Y</v>
      </c>
      <c r="AI1434" s="1" t="str">
        <f>IF(O1434&gt;1,"Y","N")</f>
        <v>Y</v>
      </c>
      <c r="AJ1434" s="1" t="str">
        <f>CONCATENATE(AF1434,AG1434,D1434,AH1434,AI1434)</f>
        <v>YYx525xYY</v>
      </c>
      <c r="AU1434" s="1"/>
      <c r="AV1434" s="1"/>
      <c r="AW1434" s="1"/>
      <c r="AX1434" s="1"/>
    </row>
    <row r="1435" spans="1:50" x14ac:dyDescent="0.25">
      <c r="A1435" s="31">
        <v>42666</v>
      </c>
      <c r="C1435" s="23" t="s">
        <v>719</v>
      </c>
      <c r="D1435" s="22" t="s">
        <v>718</v>
      </c>
      <c r="E1435" s="21">
        <v>0.62</v>
      </c>
      <c r="H1435" s="19">
        <f>E1435/0.03988</f>
        <v>15.546639919759278</v>
      </c>
      <c r="I1435" s="18">
        <f>J1435/100*4</f>
        <v>2.76</v>
      </c>
      <c r="J1435" s="17">
        <v>69</v>
      </c>
      <c r="K1435" s="16">
        <f>IF(J1435&gt;1,J1435-H1435-I1435,0)</f>
        <v>50.693360080240723</v>
      </c>
      <c r="L1435" s="15">
        <v>42697</v>
      </c>
      <c r="N1435" s="29">
        <v>42808</v>
      </c>
      <c r="O1435" s="12">
        <v>42808</v>
      </c>
      <c r="P1435" s="11" t="s">
        <v>4393</v>
      </c>
      <c r="Q1435" s="10" t="s">
        <v>4392</v>
      </c>
      <c r="R1435" s="10" t="s">
        <v>4389</v>
      </c>
      <c r="S1435" s="10" t="s">
        <v>4391</v>
      </c>
      <c r="T1435" s="10" t="s">
        <v>4390</v>
      </c>
      <c r="U1435" s="9">
        <v>6750364567</v>
      </c>
      <c r="W1435" s="7">
        <v>427</v>
      </c>
      <c r="Y1435" s="6">
        <v>86</v>
      </c>
      <c r="Z1435" s="5">
        <f>IF(Y1435&gt;0,Y1435-J1435,".")</f>
        <v>17</v>
      </c>
      <c r="AA1435" s="4">
        <f>IF(J1435=0,H1435,0)</f>
        <v>0</v>
      </c>
      <c r="AB1435" s="4">
        <f>IF(L1435=0,H1435,0)</f>
        <v>0</v>
      </c>
      <c r="AE1435" s="2" t="str">
        <f ca="1">IF(AND(N1435&gt;1,(N1435+$AE$3+O1435)&lt;$B$3),$B$3-N1435+1111111,".")</f>
        <v>.</v>
      </c>
      <c r="AF1435" s="1" t="str">
        <f>IF(A1435&gt;1,"Y","N")</f>
        <v>Y</v>
      </c>
      <c r="AG1435" s="1" t="str">
        <f>IF(L1435&gt;1,"Y","N")</f>
        <v>Y</v>
      </c>
      <c r="AH1435" s="1" t="str">
        <f>IF(N1435&gt;1,"Y","N")</f>
        <v>Y</v>
      </c>
      <c r="AI1435" s="1" t="str">
        <f>IF(O1435&gt;1,"Y","N")</f>
        <v>Y</v>
      </c>
      <c r="AJ1435" s="1" t="str">
        <f>CONCATENATE(AF1435,AG1435,D1435,AH1435,AI1435)</f>
        <v>YYx445xYY</v>
      </c>
      <c r="AU1435" s="1"/>
      <c r="AV1435" s="1"/>
      <c r="AW1435" s="1"/>
      <c r="AX1435" s="1"/>
    </row>
    <row r="1436" spans="1:50" x14ac:dyDescent="0.25">
      <c r="A1436" s="31">
        <v>42755</v>
      </c>
      <c r="C1436" s="23" t="s">
        <v>105</v>
      </c>
      <c r="D1436" s="22" t="s">
        <v>104</v>
      </c>
      <c r="E1436" s="21">
        <v>1.03</v>
      </c>
      <c r="H1436" s="19">
        <f>E1436/0.03895</f>
        <v>26.444159178433893</v>
      </c>
      <c r="I1436" s="18">
        <f>J1436/100*4</f>
        <v>2.76</v>
      </c>
      <c r="J1436" s="17">
        <v>69</v>
      </c>
      <c r="K1436" s="16">
        <f>IF(J1436&gt;1,J1436-H1436-I1436,0)</f>
        <v>39.795840821566109</v>
      </c>
      <c r="L1436" s="15">
        <v>42784</v>
      </c>
      <c r="N1436" s="29">
        <v>42809</v>
      </c>
      <c r="O1436" s="12">
        <v>42809</v>
      </c>
      <c r="P1436" s="11" t="s">
        <v>5211</v>
      </c>
      <c r="Q1436" s="10" t="s">
        <v>5210</v>
      </c>
      <c r="R1436" s="10" t="s">
        <v>5209</v>
      </c>
      <c r="S1436" s="10" t="s">
        <v>5208</v>
      </c>
      <c r="U1436" s="9">
        <v>6747725977</v>
      </c>
      <c r="W1436" s="7">
        <v>433</v>
      </c>
      <c r="Y1436" s="6">
        <v>86</v>
      </c>
      <c r="Z1436" s="5">
        <f>IF(Y1436&gt;0,Y1436-J1436,".")</f>
        <v>17</v>
      </c>
      <c r="AA1436" s="4">
        <f>IF(J1436=0,H1436,0)</f>
        <v>0</v>
      </c>
      <c r="AB1436" s="4">
        <f>IF(L1436=0,H1436,0)</f>
        <v>0</v>
      </c>
      <c r="AE1436" s="2" t="str">
        <f ca="1">IF(AND(N1436&gt;1,(N1436+$AE$3+O1436)&lt;$B$3),$B$3-N1436+1111111,".")</f>
        <v>.</v>
      </c>
      <c r="AF1436" s="1" t="str">
        <f>IF(A1436&gt;1,"Y","N")</f>
        <v>Y</v>
      </c>
      <c r="AG1436" s="1" t="str">
        <f>IF(L1436&gt;1,"Y","N")</f>
        <v>Y</v>
      </c>
      <c r="AH1436" s="1" t="str">
        <f>IF(N1436&gt;1,"Y","N")</f>
        <v>Y</v>
      </c>
      <c r="AI1436" s="1" t="str">
        <f>IF(O1436&gt;1,"Y","N")</f>
        <v>Y</v>
      </c>
      <c r="AJ1436" s="1" t="str">
        <f>CONCATENATE(AF1436,AG1436,D1436,AH1436,AI1436)</f>
        <v>YYx406xYY</v>
      </c>
      <c r="AU1436" s="1"/>
      <c r="AV1436" s="1"/>
      <c r="AW1436" s="1"/>
      <c r="AX1436" s="1"/>
    </row>
    <row r="1437" spans="1:50" x14ac:dyDescent="0.25">
      <c r="A1437" s="31">
        <v>42051</v>
      </c>
      <c r="C1437" s="23" t="s">
        <v>5196</v>
      </c>
      <c r="D1437" s="22" t="s">
        <v>362</v>
      </c>
      <c r="E1437" s="21">
        <v>0.16</v>
      </c>
      <c r="H1437" s="19">
        <f>E1437/0.0413</f>
        <v>3.8740920096852296</v>
      </c>
      <c r="I1437" s="18">
        <f>J1437/100*4</f>
        <v>2.76</v>
      </c>
      <c r="J1437" s="17">
        <v>69</v>
      </c>
      <c r="K1437" s="16">
        <f>IF(J1437&gt;1,J1437-H1437-I1437,0)</f>
        <v>62.365907990314774</v>
      </c>
      <c r="L1437" s="15">
        <v>42089</v>
      </c>
      <c r="N1437" s="29">
        <v>42811</v>
      </c>
      <c r="O1437" s="12">
        <v>42813</v>
      </c>
      <c r="P1437" s="11" t="s">
        <v>5195</v>
      </c>
      <c r="Q1437" s="10" t="s">
        <v>2077</v>
      </c>
      <c r="R1437" s="10" t="s">
        <v>2076</v>
      </c>
      <c r="S1437" s="10" t="s">
        <v>2075</v>
      </c>
      <c r="U1437" s="9">
        <v>6748394493</v>
      </c>
      <c r="W1437" s="7">
        <v>440</v>
      </c>
      <c r="Y1437" s="6">
        <v>86</v>
      </c>
      <c r="Z1437" s="5">
        <f>IF(Y1437&gt;0,Y1437-J1437,".")</f>
        <v>17</v>
      </c>
      <c r="AA1437" s="4">
        <f>IF(J1437=0,H1437,0)</f>
        <v>0</v>
      </c>
      <c r="AB1437" s="4">
        <f>IF(L1437=0,H1437,0)</f>
        <v>0</v>
      </c>
      <c r="AE1437" s="2" t="str">
        <f ca="1">IF(AND(N1437&gt;1,(N1437+$AE$3+O1437)&lt;$B$3),$B$3-N1437+1111111,".")</f>
        <v>.</v>
      </c>
      <c r="AF1437" s="1" t="str">
        <f>IF(A1437&gt;1,"Y","N")</f>
        <v>Y</v>
      </c>
      <c r="AG1437" s="1" t="str">
        <f>IF(L1437&gt;1,"Y","N")</f>
        <v>Y</v>
      </c>
      <c r="AH1437" s="1" t="str">
        <f>IF(N1437&gt;1,"Y","N")</f>
        <v>Y</v>
      </c>
      <c r="AI1437" s="1" t="str">
        <f>IF(O1437&gt;1,"Y","N")</f>
        <v>Y</v>
      </c>
      <c r="AJ1437" s="1" t="str">
        <f>CONCATENATE(AF1437,AG1437,D1437,AH1437,AI1437)</f>
        <v>YYx205xYY</v>
      </c>
      <c r="AU1437" s="1"/>
      <c r="AV1437" s="1"/>
      <c r="AW1437" s="1"/>
      <c r="AX1437" s="1"/>
    </row>
    <row r="1438" spans="1:50" x14ac:dyDescent="0.25">
      <c r="A1438" s="31">
        <v>42692</v>
      </c>
      <c r="C1438" s="23" t="s">
        <v>363</v>
      </c>
      <c r="D1438" s="22" t="s">
        <v>362</v>
      </c>
      <c r="E1438" s="21">
        <v>0.61</v>
      </c>
      <c r="H1438" s="19">
        <f>E1438/0.0395</f>
        <v>15.443037974683543</v>
      </c>
      <c r="I1438" s="18">
        <f>J1438/100*4</f>
        <v>2.76</v>
      </c>
      <c r="J1438" s="17">
        <v>69</v>
      </c>
      <c r="K1438" s="16">
        <f>IF(J1438&gt;1,J1438-H1438-I1438,0)</f>
        <v>50.796962025316461</v>
      </c>
      <c r="L1438" s="15">
        <v>42722</v>
      </c>
      <c r="N1438" s="29">
        <v>42811</v>
      </c>
      <c r="O1438" s="12">
        <v>42813</v>
      </c>
      <c r="P1438" s="11" t="s">
        <v>5194</v>
      </c>
      <c r="Q1438" s="10" t="s">
        <v>5193</v>
      </c>
      <c r="R1438" s="10" t="s">
        <v>5192</v>
      </c>
      <c r="S1438" s="54" t="s">
        <v>5191</v>
      </c>
      <c r="U1438" s="9">
        <v>6754755933</v>
      </c>
      <c r="W1438" s="7">
        <v>442</v>
      </c>
      <c r="Y1438" s="6">
        <v>86</v>
      </c>
      <c r="Z1438" s="5">
        <f>IF(Y1438&gt;0,Y1438-J1438,".")</f>
        <v>17</v>
      </c>
      <c r="AA1438" s="4">
        <f>IF(J1438=0,H1438,0)</f>
        <v>0</v>
      </c>
      <c r="AB1438" s="4">
        <f>IF(L1438=0,H1438,0)</f>
        <v>0</v>
      </c>
      <c r="AE1438" s="2" t="str">
        <f ca="1">IF(AND(N1438&gt;1,(N1438+$AE$3+O1438)&lt;$B$3),$B$3-N1438+1111111,".")</f>
        <v>.</v>
      </c>
      <c r="AF1438" s="1" t="str">
        <f>IF(A1438&gt;1,"Y","N")</f>
        <v>Y</v>
      </c>
      <c r="AG1438" s="1" t="str">
        <f>IF(L1438&gt;1,"Y","N")</f>
        <v>Y</v>
      </c>
      <c r="AH1438" s="1" t="str">
        <f>IF(N1438&gt;1,"Y","N")</f>
        <v>Y</v>
      </c>
      <c r="AI1438" s="1" t="str">
        <f>IF(O1438&gt;1,"Y","N")</f>
        <v>Y</v>
      </c>
      <c r="AJ1438" s="1" t="str">
        <f>CONCATENATE(AF1438,AG1438,D1438,AH1438,AI1438)</f>
        <v>YYx205xYY</v>
      </c>
      <c r="AU1438" s="1"/>
      <c r="AV1438" s="1"/>
      <c r="AW1438" s="1"/>
      <c r="AX1438" s="1"/>
    </row>
    <row r="1439" spans="1:50" x14ac:dyDescent="0.25">
      <c r="A1439" s="31">
        <v>42805</v>
      </c>
      <c r="B1439" t="s">
        <v>3749</v>
      </c>
      <c r="C1439" s="23" t="s">
        <v>1821</v>
      </c>
      <c r="D1439" s="22" t="s">
        <v>3748</v>
      </c>
      <c r="E1439" s="21">
        <v>0.81</v>
      </c>
      <c r="H1439" s="19">
        <f>E1439/0.03824</f>
        <v>21.182008368200837</v>
      </c>
      <c r="I1439" s="18">
        <f>J1439/100*4</f>
        <v>2.76</v>
      </c>
      <c r="J1439" s="17">
        <v>69</v>
      </c>
      <c r="K1439" s="16">
        <f>IF(J1439&gt;1,J1439-H1439-I1439,0)</f>
        <v>45.057991631799162</v>
      </c>
      <c r="L1439" s="15">
        <v>42805</v>
      </c>
      <c r="N1439" s="29">
        <v>42836</v>
      </c>
      <c r="O1439" s="12">
        <v>42836</v>
      </c>
      <c r="P1439" s="11" t="s">
        <v>4620</v>
      </c>
      <c r="Q1439" s="10" t="s">
        <v>3638</v>
      </c>
      <c r="R1439" s="10" t="s">
        <v>4619</v>
      </c>
      <c r="S1439" s="10" t="s">
        <v>3669</v>
      </c>
      <c r="U1439" s="9" t="s">
        <v>4618</v>
      </c>
      <c r="W1439" s="7">
        <v>571</v>
      </c>
      <c r="Y1439" s="6">
        <v>86</v>
      </c>
      <c r="Z1439" s="5">
        <f>IF(Y1439&gt;0,Y1439-J1439,".")</f>
        <v>17</v>
      </c>
      <c r="AA1439" s="4">
        <f>IF(J1439=0,H1439,0)</f>
        <v>0</v>
      </c>
      <c r="AB1439" s="4">
        <f>IF(L1439=0,H1439,0)</f>
        <v>0</v>
      </c>
      <c r="AE1439" s="2" t="str">
        <f ca="1">IF(AND(N1439&gt;1,(N1439+$AE$3+O1439)&lt;$B$3),$B$3-N1439+1111111,".")</f>
        <v>.</v>
      </c>
      <c r="AF1439" s="1" t="str">
        <f>IF(A1439&gt;1,"Y","N")</f>
        <v>Y</v>
      </c>
      <c r="AG1439" s="1" t="str">
        <f>IF(L1439&gt;1,"Y","N")</f>
        <v>Y</v>
      </c>
      <c r="AH1439" s="1" t="str">
        <f>IF(N1439&gt;1,"Y","N")</f>
        <v>Y</v>
      </c>
      <c r="AI1439" s="1" t="str">
        <f>IF(O1439&gt;1,"Y","N")</f>
        <v>Y</v>
      </c>
      <c r="AJ1439" s="1" t="str">
        <f>CONCATENATE(AF1439,AG1439,D1439,AH1439,AI1439)</f>
        <v>YYxcpxYY</v>
      </c>
      <c r="AU1439" s="1"/>
      <c r="AV1439" s="1"/>
      <c r="AW1439" s="1"/>
      <c r="AX1439" s="1"/>
    </row>
    <row r="1440" spans="1:50" x14ac:dyDescent="0.25">
      <c r="A1440" s="31">
        <v>42806</v>
      </c>
      <c r="B1440" t="s">
        <v>4583</v>
      </c>
      <c r="C1440" s="23" t="s">
        <v>2986</v>
      </c>
      <c r="D1440" s="22" t="s">
        <v>2162</v>
      </c>
      <c r="E1440" s="21">
        <v>0.7</v>
      </c>
      <c r="H1440" s="19">
        <f>E1440/0.038689</f>
        <v>18.092998009770216</v>
      </c>
      <c r="I1440" s="18">
        <f>J1440/100*4</f>
        <v>2.76</v>
      </c>
      <c r="J1440" s="17">
        <v>69</v>
      </c>
      <c r="K1440" s="16">
        <f>IF(J1440&gt;1,J1440-H1440-I1440,0)</f>
        <v>48.147001990229789</v>
      </c>
      <c r="L1440" s="15">
        <v>42823</v>
      </c>
      <c r="N1440" s="29">
        <v>42838</v>
      </c>
      <c r="O1440" s="12">
        <v>42842</v>
      </c>
      <c r="P1440" s="11" t="s">
        <v>3002</v>
      </c>
      <c r="Q1440" s="10" t="s">
        <v>3001</v>
      </c>
      <c r="R1440" s="10" t="s">
        <v>3000</v>
      </c>
      <c r="S1440" s="10" t="s">
        <v>742</v>
      </c>
      <c r="U1440" s="9">
        <v>6784272041</v>
      </c>
      <c r="W1440" s="7">
        <v>583</v>
      </c>
      <c r="Y1440" s="6">
        <v>86</v>
      </c>
      <c r="Z1440" s="5">
        <f>IF(Y1440&gt;0,Y1440-J1440,".")</f>
        <v>17</v>
      </c>
      <c r="AA1440" s="4">
        <f>IF(J1440=0,H1440,0)</f>
        <v>0</v>
      </c>
      <c r="AB1440" s="4">
        <f>IF(L1440=0,H1440,0)</f>
        <v>0</v>
      </c>
      <c r="AE1440" s="2" t="str">
        <f ca="1">IF(AND(N1440&gt;1,(N1440+$AE$3+O1440)&lt;$B$3),$B$3-N1440+1111111,".")</f>
        <v>.</v>
      </c>
      <c r="AF1440" s="1" t="str">
        <f>IF(A1440&gt;1,"Y","N")</f>
        <v>Y</v>
      </c>
      <c r="AG1440" s="1" t="str">
        <f>IF(L1440&gt;1,"Y","N")</f>
        <v>Y</v>
      </c>
      <c r="AH1440" s="1" t="str">
        <f>IF(N1440&gt;1,"Y","N")</f>
        <v>Y</v>
      </c>
      <c r="AI1440" s="1" t="str">
        <f>IF(O1440&gt;1,"Y","N")</f>
        <v>Y</v>
      </c>
      <c r="AJ1440" s="1" t="str">
        <f>CONCATENATE(AF1440,AG1440,D1440,AH1440,AI1440)</f>
        <v>YYx231xYY</v>
      </c>
      <c r="AU1440" s="1"/>
      <c r="AV1440" s="1"/>
      <c r="AW1440" s="1"/>
      <c r="AX1440" s="1"/>
    </row>
    <row r="1441" spans="1:50" s="1" customFormat="1" x14ac:dyDescent="0.25">
      <c r="A1441" s="31">
        <v>42814</v>
      </c>
      <c r="B1441" t="s">
        <v>4565</v>
      </c>
      <c r="C1441" s="23" t="s">
        <v>363</v>
      </c>
      <c r="D1441" s="22" t="s">
        <v>362</v>
      </c>
      <c r="E1441" s="21">
        <v>0.56999999999999995</v>
      </c>
      <c r="G1441" s="20"/>
      <c r="H1441" s="19">
        <f>E1441/0.038689</f>
        <v>14.732869807955748</v>
      </c>
      <c r="I1441" s="18">
        <f>J1441/100*4</f>
        <v>2.76</v>
      </c>
      <c r="J1441" s="17">
        <v>69</v>
      </c>
      <c r="K1441" s="16">
        <f>IF(J1441&gt;1,J1441-H1441-I1441,0)</f>
        <v>51.507130192044251</v>
      </c>
      <c r="L1441" s="15">
        <v>42834</v>
      </c>
      <c r="M1441" s="14"/>
      <c r="N1441" s="29">
        <v>42840</v>
      </c>
      <c r="O1441" s="12">
        <v>42842</v>
      </c>
      <c r="P1441" s="11" t="s">
        <v>4564</v>
      </c>
      <c r="Q1441" s="10" t="s">
        <v>4563</v>
      </c>
      <c r="R1441" s="10" t="s">
        <v>4562</v>
      </c>
      <c r="S1441" s="10" t="s">
        <v>4561</v>
      </c>
      <c r="T1441" s="10" t="s">
        <v>4560</v>
      </c>
      <c r="U1441" s="9">
        <v>6781274889</v>
      </c>
      <c r="V1441" s="8"/>
      <c r="W1441" s="7">
        <v>584</v>
      </c>
      <c r="X1441" s="4"/>
      <c r="Y1441" s="6">
        <v>86</v>
      </c>
      <c r="Z1441" s="5">
        <f>IF(Y1441&gt;0,Y1441-J1441,".")</f>
        <v>17</v>
      </c>
      <c r="AA1441" s="4">
        <f>IF(J1441=0,H1441,0)</f>
        <v>0</v>
      </c>
      <c r="AB1441" s="4">
        <f>IF(L1441=0,H1441,0)</f>
        <v>0</v>
      </c>
      <c r="AC1441" s="4"/>
      <c r="AD1441" s="3"/>
      <c r="AE1441" s="2" t="str">
        <f ca="1">IF(AND(N1441&gt;1,(N1441+$AE$3+O1441)&lt;$B$3),$B$3-N1441+1111111,".")</f>
        <v>.</v>
      </c>
      <c r="AF1441" s="1" t="str">
        <f>IF(A1441&gt;1,"Y","N")</f>
        <v>Y</v>
      </c>
      <c r="AG1441" s="1" t="str">
        <f>IF(L1441&gt;1,"Y","N")</f>
        <v>Y</v>
      </c>
      <c r="AH1441" s="1" t="str">
        <f>IF(N1441&gt;1,"Y","N")</f>
        <v>Y</v>
      </c>
      <c r="AI1441" s="1" t="str">
        <f>IF(O1441&gt;1,"Y","N")</f>
        <v>Y</v>
      </c>
      <c r="AJ1441" s="1" t="str">
        <f>CONCATENATE(AF1441,AG1441,D1441,AH1441,AI1441)</f>
        <v>YYx205xYY</v>
      </c>
    </row>
    <row r="1442" spans="1:50" s="1" customFormat="1" x14ac:dyDescent="0.25">
      <c r="A1442" s="31">
        <v>42793</v>
      </c>
      <c r="B1442" t="s">
        <v>4394</v>
      </c>
      <c r="C1442" s="23" t="s">
        <v>719</v>
      </c>
      <c r="D1442" s="22" t="s">
        <v>718</v>
      </c>
      <c r="E1442" s="21">
        <v>0.81</v>
      </c>
      <c r="G1442" s="20"/>
      <c r="H1442" s="19">
        <f>E1442/0.03844</f>
        <v>21.071800208116546</v>
      </c>
      <c r="I1442" s="18">
        <f>J1442/100*4</f>
        <v>2.76</v>
      </c>
      <c r="J1442" s="17">
        <v>69</v>
      </c>
      <c r="K1442" s="16">
        <f>IF(J1442&gt;1,J1442-H1442-I1442,0)</f>
        <v>45.16819979188346</v>
      </c>
      <c r="L1442" s="15">
        <v>42823</v>
      </c>
      <c r="M1442" s="14"/>
      <c r="N1442" s="29">
        <v>42847</v>
      </c>
      <c r="O1442" s="12">
        <v>42848</v>
      </c>
      <c r="P1442" s="11" t="s">
        <v>4393</v>
      </c>
      <c r="Q1442" s="10" t="s">
        <v>4392</v>
      </c>
      <c r="R1442" s="10" t="s">
        <v>4391</v>
      </c>
      <c r="S1442" s="10" t="s">
        <v>4390</v>
      </c>
      <c r="T1442" s="10" t="s">
        <v>4389</v>
      </c>
      <c r="U1442" s="9">
        <v>6791707879</v>
      </c>
      <c r="V1442" s="8"/>
      <c r="W1442" s="7">
        <v>631</v>
      </c>
      <c r="X1442" s="4"/>
      <c r="Y1442" s="6">
        <v>86</v>
      </c>
      <c r="Z1442" s="5">
        <f>IF(Y1442&gt;0,Y1442-J1442,".")</f>
        <v>17</v>
      </c>
      <c r="AA1442" s="4">
        <f>IF(J1442=0,H1442,0)</f>
        <v>0</v>
      </c>
      <c r="AB1442" s="4">
        <f>IF(L1442=0,H1442,0)</f>
        <v>0</v>
      </c>
      <c r="AC1442" s="4"/>
      <c r="AD1442" s="3"/>
      <c r="AE1442" s="2" t="str">
        <f ca="1">IF(AND(N1442&gt;1,(N1442+$AE$3+O1442)&lt;$B$3),$B$3-N1442+1111111,".")</f>
        <v>.</v>
      </c>
      <c r="AF1442" s="1" t="str">
        <f>IF(A1442&gt;1,"Y","N")</f>
        <v>Y</v>
      </c>
      <c r="AG1442" s="1" t="str">
        <f>IF(L1442&gt;1,"Y","N")</f>
        <v>Y</v>
      </c>
      <c r="AH1442" s="1" t="str">
        <f>IF(N1442&gt;1,"Y","N")</f>
        <v>Y</v>
      </c>
      <c r="AI1442" s="1" t="str">
        <f>IF(O1442&gt;1,"Y","N")</f>
        <v>Y</v>
      </c>
      <c r="AJ1442" s="1" t="str">
        <f>CONCATENATE(AF1442,AG1442,D1442,AH1442,AI1442)</f>
        <v>YYx445xYY</v>
      </c>
    </row>
    <row r="1443" spans="1:50" s="1" customFormat="1" x14ac:dyDescent="0.25">
      <c r="A1443" s="31">
        <v>42814</v>
      </c>
      <c r="B1443" s="24"/>
      <c r="C1443" s="23" t="s">
        <v>363</v>
      </c>
      <c r="D1443" s="22" t="s">
        <v>362</v>
      </c>
      <c r="E1443" s="21">
        <v>0.56999999999999995</v>
      </c>
      <c r="G1443" s="20"/>
      <c r="H1443" s="19">
        <f>E1443/0.038689</f>
        <v>14.732869807955748</v>
      </c>
      <c r="I1443" s="18">
        <f>J1443/100*4</f>
        <v>2.76</v>
      </c>
      <c r="J1443" s="17">
        <v>69</v>
      </c>
      <c r="K1443" s="16">
        <f>IF(J1443&gt;1,J1443-H1443-I1443,0)</f>
        <v>51.507130192044251</v>
      </c>
      <c r="L1443" s="15">
        <v>42834</v>
      </c>
      <c r="M1443" s="14"/>
      <c r="N1443" s="29">
        <v>42849</v>
      </c>
      <c r="O1443" s="12">
        <v>42849</v>
      </c>
      <c r="P1443" s="11" t="s">
        <v>4334</v>
      </c>
      <c r="Q1443" s="10" t="s">
        <v>4333</v>
      </c>
      <c r="R1443" s="10" t="s">
        <v>4332</v>
      </c>
      <c r="S1443" s="10" t="s">
        <v>4331</v>
      </c>
      <c r="T1443" s="10"/>
      <c r="U1443" s="9">
        <v>6796701533</v>
      </c>
      <c r="V1443" s="8"/>
      <c r="W1443" s="7">
        <v>641</v>
      </c>
      <c r="X1443" s="4"/>
      <c r="Y1443" s="6">
        <v>86</v>
      </c>
      <c r="Z1443" s="5">
        <f>IF(Y1443&gt;0,Y1443-J1443,".")</f>
        <v>17</v>
      </c>
      <c r="AA1443" s="4">
        <f>IF(J1443=0,H1443,0)</f>
        <v>0</v>
      </c>
      <c r="AB1443" s="4">
        <f>IF(L1443=0,H1443,0)</f>
        <v>0</v>
      </c>
      <c r="AC1443" s="4"/>
      <c r="AD1443" s="3"/>
      <c r="AE1443" s="2" t="str">
        <f ca="1">IF(AND(N1443&gt;1,(N1443+$AE$3+O1443)&lt;$B$3),$B$3-N1443+1111111,".")</f>
        <v>.</v>
      </c>
      <c r="AF1443" s="1" t="str">
        <f>IF(A1443&gt;1,"Y","N")</f>
        <v>Y</v>
      </c>
      <c r="AG1443" s="1" t="str">
        <f>IF(L1443&gt;1,"Y","N")</f>
        <v>Y</v>
      </c>
      <c r="AH1443" s="1" t="str">
        <f>IF(N1443&gt;1,"Y","N")</f>
        <v>Y</v>
      </c>
      <c r="AI1443" s="1" t="str">
        <f>IF(O1443&gt;1,"Y","N")</f>
        <v>Y</v>
      </c>
      <c r="AJ1443" s="1" t="str">
        <f>CONCATENATE(AF1443,AG1443,D1443,AH1443,AI1443)</f>
        <v>YYx205xYY</v>
      </c>
    </row>
    <row r="1444" spans="1:50" s="1" customFormat="1" x14ac:dyDescent="0.25">
      <c r="A1444" s="31">
        <v>42755</v>
      </c>
      <c r="B1444" s="24"/>
      <c r="C1444" s="23" t="s">
        <v>105</v>
      </c>
      <c r="D1444" s="22" t="s">
        <v>104</v>
      </c>
      <c r="E1444" s="21">
        <v>1.03</v>
      </c>
      <c r="G1444" s="20"/>
      <c r="H1444" s="19">
        <f>E1444/0.03895</f>
        <v>26.444159178433893</v>
      </c>
      <c r="I1444" s="18">
        <f>J1444/100*4</f>
        <v>2.76</v>
      </c>
      <c r="J1444" s="17">
        <v>69</v>
      </c>
      <c r="K1444" s="16">
        <f>IF(J1444&gt;1,J1444-H1444-I1444,0)</f>
        <v>39.795840821566109</v>
      </c>
      <c r="L1444" s="15">
        <v>42784</v>
      </c>
      <c r="M1444" s="14"/>
      <c r="N1444" s="29">
        <v>42865</v>
      </c>
      <c r="O1444" s="12">
        <v>42865</v>
      </c>
      <c r="P1444" s="11" t="s">
        <v>4011</v>
      </c>
      <c r="Q1444" s="10" t="s">
        <v>4010</v>
      </c>
      <c r="R1444" s="10" t="s">
        <v>4009</v>
      </c>
      <c r="S1444" s="10" t="s">
        <v>4008</v>
      </c>
      <c r="T1444" s="10"/>
      <c r="U1444" s="9">
        <v>6811209765</v>
      </c>
      <c r="V1444" s="8"/>
      <c r="W1444" s="7">
        <v>708</v>
      </c>
      <c r="X1444" s="4"/>
      <c r="Y1444" s="6">
        <v>86</v>
      </c>
      <c r="Z1444" s="5">
        <f>IF(Y1444&gt;0,Y1444-J1444,".")</f>
        <v>17</v>
      </c>
      <c r="AA1444" s="4">
        <f>IF(J1444=0,H1444,0)</f>
        <v>0</v>
      </c>
      <c r="AB1444" s="4">
        <f>IF(L1444=0,H1444,0)</f>
        <v>0</v>
      </c>
      <c r="AC1444" s="4"/>
      <c r="AD1444" s="3"/>
      <c r="AE1444" s="2" t="str">
        <f ca="1">IF(AND(N1444&gt;1,(N1444+$AE$3+O1444)&lt;$B$3),$B$3-N1444+1111111,".")</f>
        <v>.</v>
      </c>
      <c r="AF1444" s="1" t="str">
        <f>IF(A1444&gt;1,"Y","N")</f>
        <v>Y</v>
      </c>
      <c r="AG1444" s="1" t="str">
        <f>IF(L1444&gt;1,"Y","N")</f>
        <v>Y</v>
      </c>
      <c r="AH1444" s="1" t="str">
        <f>IF(N1444&gt;1,"Y","N")</f>
        <v>Y</v>
      </c>
      <c r="AI1444" s="1" t="str">
        <f>IF(O1444&gt;1,"Y","N")</f>
        <v>Y</v>
      </c>
      <c r="AJ1444" s="1" t="str">
        <f>CONCATENATE(AF1444,AG1444,D1444,AH1444,AI1444)</f>
        <v>YYx406xYY</v>
      </c>
    </row>
    <row r="1445" spans="1:50" s="1" customFormat="1" x14ac:dyDescent="0.25">
      <c r="A1445" s="31">
        <v>42806</v>
      </c>
      <c r="B1445" s="24"/>
      <c r="C1445" s="23" t="s">
        <v>2986</v>
      </c>
      <c r="D1445" s="22" t="s">
        <v>2162</v>
      </c>
      <c r="E1445" s="21">
        <v>0.7</v>
      </c>
      <c r="G1445" s="20"/>
      <c r="H1445" s="19">
        <f>E1445/0.038689</f>
        <v>18.092998009770216</v>
      </c>
      <c r="I1445" s="18">
        <f>J1445/100*4</f>
        <v>2.76</v>
      </c>
      <c r="J1445" s="17">
        <v>69</v>
      </c>
      <c r="K1445" s="16">
        <f>IF(J1445&gt;1,J1445-H1445-I1445,0)</f>
        <v>48.147001990229789</v>
      </c>
      <c r="L1445" s="15">
        <v>42823</v>
      </c>
      <c r="M1445" s="14"/>
      <c r="N1445" s="29">
        <v>42865</v>
      </c>
      <c r="O1445" s="12">
        <v>42865</v>
      </c>
      <c r="P1445" s="11" t="s">
        <v>4003</v>
      </c>
      <c r="Q1445" s="10" t="s">
        <v>4002</v>
      </c>
      <c r="R1445" s="10" t="s">
        <v>4001</v>
      </c>
      <c r="S1445" s="10" t="s">
        <v>4000</v>
      </c>
      <c r="T1445" s="10"/>
      <c r="U1445" s="9">
        <v>6815202861</v>
      </c>
      <c r="V1445" s="8"/>
      <c r="W1445" s="7">
        <v>709</v>
      </c>
      <c r="X1445" s="4"/>
      <c r="Y1445" s="6">
        <v>86</v>
      </c>
      <c r="Z1445" s="5">
        <f>IF(Y1445&gt;0,Y1445-J1445,".")</f>
        <v>17</v>
      </c>
      <c r="AA1445" s="4">
        <f>IF(J1445=0,H1445,0)</f>
        <v>0</v>
      </c>
      <c r="AB1445" s="4">
        <f>IF(L1445=0,H1445,0)</f>
        <v>0</v>
      </c>
      <c r="AC1445" s="4"/>
      <c r="AD1445" s="3"/>
      <c r="AE1445" s="2" t="str">
        <f ca="1">IF(AND(N1445&gt;1,(N1445+$AE$3+O1445)&lt;$B$3),$B$3-N1445+1111111,".")</f>
        <v>.</v>
      </c>
      <c r="AF1445" s="1" t="str">
        <f>IF(A1445&gt;1,"Y","N")</f>
        <v>Y</v>
      </c>
      <c r="AG1445" s="1" t="str">
        <f>IF(L1445&gt;1,"Y","N")</f>
        <v>Y</v>
      </c>
      <c r="AH1445" s="1" t="str">
        <f>IF(N1445&gt;1,"Y","N")</f>
        <v>Y</v>
      </c>
      <c r="AI1445" s="1" t="str">
        <f>IF(O1445&gt;1,"Y","N")</f>
        <v>Y</v>
      </c>
      <c r="AJ1445" s="1" t="str">
        <f>CONCATENATE(AF1445,AG1445,D1445,AH1445,AI1445)</f>
        <v>YYx231xYY</v>
      </c>
    </row>
    <row r="1446" spans="1:50" s="1" customFormat="1" x14ac:dyDescent="0.25">
      <c r="A1446" s="31">
        <v>42806</v>
      </c>
      <c r="B1446" s="24"/>
      <c r="C1446" s="23" t="s">
        <v>2986</v>
      </c>
      <c r="D1446" s="22" t="s">
        <v>2162</v>
      </c>
      <c r="E1446" s="21">
        <v>0.7</v>
      </c>
      <c r="G1446" s="20"/>
      <c r="H1446" s="19">
        <f>E1446/0.038689</f>
        <v>18.092998009770216</v>
      </c>
      <c r="I1446" s="18">
        <f>J1446/100*4</f>
        <v>2.76</v>
      </c>
      <c r="J1446" s="17">
        <v>69</v>
      </c>
      <c r="K1446" s="16">
        <f>IF(J1446&gt;1,J1446-H1446-I1446,0)</f>
        <v>48.147001990229789</v>
      </c>
      <c r="L1446" s="15">
        <v>42823</v>
      </c>
      <c r="M1446" s="14"/>
      <c r="N1446" s="29">
        <v>42871</v>
      </c>
      <c r="O1446" s="12">
        <v>42871</v>
      </c>
      <c r="P1446" s="11" t="s">
        <v>3891</v>
      </c>
      <c r="Q1446" s="10" t="s">
        <v>3890</v>
      </c>
      <c r="R1446" s="10" t="s">
        <v>3889</v>
      </c>
      <c r="S1446" s="10" t="s">
        <v>736</v>
      </c>
      <c r="T1446" s="10"/>
      <c r="U1446" s="9">
        <v>6815202861</v>
      </c>
      <c r="V1446" s="8"/>
      <c r="W1446" s="7">
        <v>731</v>
      </c>
      <c r="X1446" s="4"/>
      <c r="Y1446" s="6">
        <v>86</v>
      </c>
      <c r="Z1446" s="5">
        <f>IF(Y1446&gt;0,Y1446-J1446,".")</f>
        <v>17</v>
      </c>
      <c r="AA1446" s="4">
        <f>IF(J1446=0,H1446,0)</f>
        <v>0</v>
      </c>
      <c r="AB1446" s="4">
        <f>IF(L1446=0,H1446,0)</f>
        <v>0</v>
      </c>
      <c r="AC1446" s="4"/>
      <c r="AD1446" s="3"/>
      <c r="AE1446" s="2" t="str">
        <f ca="1">IF(AND(N1446&gt;1,(N1446+$AE$3+O1446)&lt;$B$3),$B$3-N1446+1111111,".")</f>
        <v>.</v>
      </c>
      <c r="AF1446" s="1" t="str">
        <f>IF(A1446&gt;1,"Y","N")</f>
        <v>Y</v>
      </c>
      <c r="AG1446" s="1" t="str">
        <f>IF(L1446&gt;1,"Y","N")</f>
        <v>Y</v>
      </c>
      <c r="AH1446" s="1" t="str">
        <f>IF(N1446&gt;1,"Y","N")</f>
        <v>Y</v>
      </c>
      <c r="AI1446" s="1" t="str">
        <f>IF(O1446&gt;1,"Y","N")</f>
        <v>Y</v>
      </c>
      <c r="AJ1446" s="1" t="str">
        <f>CONCATENATE(AF1446,AG1446,D1446,AH1446,AI1446)</f>
        <v>YYx231xYY</v>
      </c>
    </row>
    <row r="1447" spans="1:50" s="1" customFormat="1" x14ac:dyDescent="0.25">
      <c r="A1447" s="31">
        <v>42865</v>
      </c>
      <c r="B1447" s="24"/>
      <c r="C1447" s="23" t="s">
        <v>3401</v>
      </c>
      <c r="D1447" s="22" t="s">
        <v>19</v>
      </c>
      <c r="E1447" s="21"/>
      <c r="G1447" s="20"/>
      <c r="H1447" s="19">
        <f>E1447/0.04001</f>
        <v>0</v>
      </c>
      <c r="I1447" s="18">
        <f>J1447/100*4</f>
        <v>1.92</v>
      </c>
      <c r="J1447" s="17">
        <v>48</v>
      </c>
      <c r="K1447" s="16">
        <f>IF(J1447&gt;1,J1447-H1447-I1447,0)</f>
        <v>46.08</v>
      </c>
      <c r="L1447" s="15">
        <v>42872</v>
      </c>
      <c r="M1447" s="14"/>
      <c r="N1447" s="29">
        <v>42877</v>
      </c>
      <c r="O1447" s="12">
        <v>42877</v>
      </c>
      <c r="P1447" s="11" t="s">
        <v>3773</v>
      </c>
      <c r="Q1447" s="10" t="s">
        <v>3772</v>
      </c>
      <c r="R1447" s="10" t="s">
        <v>3771</v>
      </c>
      <c r="S1447" s="10" t="s">
        <v>3770</v>
      </c>
      <c r="T1447" s="10"/>
      <c r="U1447" s="9" t="s">
        <v>3769</v>
      </c>
      <c r="V1447" s="8" t="s">
        <v>3768</v>
      </c>
      <c r="W1447" s="7">
        <v>757</v>
      </c>
      <c r="X1447" s="4"/>
      <c r="Y1447" s="6">
        <v>86</v>
      </c>
      <c r="Z1447" s="5">
        <f>IF(Y1447&gt;0,Y1447-J1447,".")</f>
        <v>38</v>
      </c>
      <c r="AA1447" s="4">
        <f>IF(J1447=0,H1447,0)</f>
        <v>0</v>
      </c>
      <c r="AB1447" s="4">
        <f>IF(L1447=0,H1447,0)</f>
        <v>0</v>
      </c>
      <c r="AC1447" s="4"/>
      <c r="AD1447" s="3"/>
      <c r="AE1447" s="2" t="str">
        <f ca="1">IF(AND(N1447&gt;1,(N1447+$AE$3+O1447)&lt;$B$3),$B$3-N1447+1111111,".")</f>
        <v>.</v>
      </c>
      <c r="AF1447" s="1" t="str">
        <f>IF(A1447&gt;1,"Y","N")</f>
        <v>Y</v>
      </c>
      <c r="AG1447" s="1" t="str">
        <f>IF(L1447&gt;1,"Y","N")</f>
        <v>Y</v>
      </c>
      <c r="AH1447" s="1" t="str">
        <f>IF(N1447&gt;1,"Y","N")</f>
        <v>Y</v>
      </c>
      <c r="AI1447" s="1" t="str">
        <f>IF(O1447&gt;1,"Y","N")</f>
        <v>Y</v>
      </c>
      <c r="AJ1447" s="1" t="str">
        <f>CONCATENATE(AF1447,AG1447,D1447,AH1447,AI1447)</f>
        <v>YYx277xYY</v>
      </c>
    </row>
    <row r="1448" spans="1:50" s="1" customFormat="1" x14ac:dyDescent="0.25">
      <c r="A1448" s="31">
        <v>42805</v>
      </c>
      <c r="B1448" s="24" t="s">
        <v>3749</v>
      </c>
      <c r="C1448" s="23" t="s">
        <v>1821</v>
      </c>
      <c r="D1448" s="22" t="s">
        <v>3748</v>
      </c>
      <c r="E1448" s="21">
        <v>0.81</v>
      </c>
      <c r="G1448" s="20"/>
      <c r="H1448" s="19">
        <f>E1448/0.03824</f>
        <v>21.182008368200837</v>
      </c>
      <c r="I1448" s="18">
        <f>J1448/100*4</f>
        <v>2.76</v>
      </c>
      <c r="J1448" s="17">
        <v>69</v>
      </c>
      <c r="K1448" s="16">
        <f>IF(J1448&gt;1,J1448-H1448-I1448,0)</f>
        <v>45.057991631799162</v>
      </c>
      <c r="L1448" s="15">
        <v>42805</v>
      </c>
      <c r="M1448" s="14"/>
      <c r="N1448" s="29">
        <v>42878</v>
      </c>
      <c r="O1448" s="12">
        <v>42878</v>
      </c>
      <c r="P1448" s="11" t="s">
        <v>3747</v>
      </c>
      <c r="Q1448" s="10" t="s">
        <v>3746</v>
      </c>
      <c r="R1448" s="10" t="s">
        <v>3745</v>
      </c>
      <c r="S1448" s="10" t="s">
        <v>3744</v>
      </c>
      <c r="T1448" s="10"/>
      <c r="U1448" s="9" t="s">
        <v>3743</v>
      </c>
      <c r="V1448" s="8"/>
      <c r="W1448" s="7">
        <v>766</v>
      </c>
      <c r="X1448" s="4"/>
      <c r="Y1448" s="6">
        <v>86</v>
      </c>
      <c r="Z1448" s="5">
        <f>IF(Y1448&gt;0,Y1448-J1448,".")</f>
        <v>17</v>
      </c>
      <c r="AA1448" s="4">
        <f>IF(J1448=0,H1448,0)</f>
        <v>0</v>
      </c>
      <c r="AB1448" s="4">
        <f>IF(L1448=0,H1448,0)</f>
        <v>0</v>
      </c>
      <c r="AC1448" s="4"/>
      <c r="AD1448" s="3"/>
      <c r="AE1448" s="2" t="str">
        <f ca="1">IF(AND(N1448&gt;1,(N1448+$AE$3+O1448)&lt;$B$3),$B$3-N1448+1111111,".")</f>
        <v>.</v>
      </c>
      <c r="AF1448" s="1" t="str">
        <f>IF(A1448&gt;1,"Y","N")</f>
        <v>Y</v>
      </c>
      <c r="AG1448" s="1" t="str">
        <f>IF(L1448&gt;1,"Y","N")</f>
        <v>Y</v>
      </c>
      <c r="AH1448" s="1" t="str">
        <f>IF(N1448&gt;1,"Y","N")</f>
        <v>Y</v>
      </c>
      <c r="AI1448" s="1" t="str">
        <f>IF(O1448&gt;1,"Y","N")</f>
        <v>Y</v>
      </c>
      <c r="AJ1448" s="1" t="str">
        <f>CONCATENATE(AF1448,AG1448,D1448,AH1448,AI1448)</f>
        <v>YYxcpxYY</v>
      </c>
    </row>
    <row r="1449" spans="1:50" s="1" customFormat="1" x14ac:dyDescent="0.25">
      <c r="A1449" s="31">
        <v>42867</v>
      </c>
      <c r="B1449" s="30" t="s">
        <v>2326</v>
      </c>
      <c r="C1449" s="23" t="s">
        <v>1742</v>
      </c>
      <c r="D1449" s="22" t="s">
        <v>1741</v>
      </c>
      <c r="E1449" s="21">
        <v>1.82</v>
      </c>
      <c r="G1449" s="20"/>
      <c r="H1449" s="19">
        <f>E1449/0.04001</f>
        <v>45.488627843039247</v>
      </c>
      <c r="I1449" s="18">
        <f>J1449/100*4</f>
        <v>2.76</v>
      </c>
      <c r="J1449" s="17">
        <v>69</v>
      </c>
      <c r="K1449" s="16">
        <f>IF(J1449&gt;1,J1449-H1449-I1449,0)</f>
        <v>20.751372156960755</v>
      </c>
      <c r="L1449" s="15">
        <v>42883</v>
      </c>
      <c r="M1449" s="14"/>
      <c r="N1449" s="29">
        <v>42884</v>
      </c>
      <c r="O1449" s="12">
        <v>42884</v>
      </c>
      <c r="P1449" s="11" t="s">
        <v>3677</v>
      </c>
      <c r="Q1449" s="10" t="s">
        <v>3676</v>
      </c>
      <c r="R1449" s="10" t="s">
        <v>3675</v>
      </c>
      <c r="S1449" s="10" t="s">
        <v>2527</v>
      </c>
      <c r="T1449" s="10"/>
      <c r="U1449" s="9" t="s">
        <v>3674</v>
      </c>
      <c r="V1449" s="8"/>
      <c r="W1449" s="7">
        <v>781</v>
      </c>
      <c r="X1449" s="4"/>
      <c r="Y1449" s="6">
        <v>86</v>
      </c>
      <c r="Z1449" s="5">
        <f>IF(Y1449&gt;0,Y1449-J1449,".")</f>
        <v>17</v>
      </c>
      <c r="AA1449" s="4">
        <f>IF(J1449=0,H1449,0)</f>
        <v>0</v>
      </c>
      <c r="AB1449" s="4">
        <f>IF(L1449=0,H1449,0)</f>
        <v>0</v>
      </c>
      <c r="AC1449" s="4"/>
      <c r="AD1449" s="3"/>
      <c r="AE1449" s="2" t="str">
        <f ca="1">IF(AND(N1449&gt;1,(N1449+$AE$3+O1449)&lt;$B$3),$B$3-N1449+1111111,".")</f>
        <v>.</v>
      </c>
      <c r="AF1449" s="1" t="str">
        <f>IF(A1449&gt;1,"Y","N")</f>
        <v>Y</v>
      </c>
      <c r="AG1449" s="1" t="str">
        <f>IF(L1449&gt;1,"Y","N")</f>
        <v>Y</v>
      </c>
      <c r="AH1449" s="1" t="str">
        <f>IF(N1449&gt;1,"Y","N")</f>
        <v>Y</v>
      </c>
      <c r="AI1449" s="1" t="str">
        <f>IF(O1449&gt;1,"Y","N")</f>
        <v>Y</v>
      </c>
      <c r="AJ1449" s="1" t="str">
        <f>CONCATENATE(AF1449,AG1449,D1449,AH1449,AI1449)</f>
        <v>YYx500xYY</v>
      </c>
    </row>
    <row r="1450" spans="1:50" s="1" customFormat="1" x14ac:dyDescent="0.25">
      <c r="A1450" s="31">
        <v>42867</v>
      </c>
      <c r="B1450" s="24"/>
      <c r="C1450" s="23" t="s">
        <v>1742</v>
      </c>
      <c r="D1450" s="22" t="s">
        <v>1741</v>
      </c>
      <c r="E1450" s="21">
        <v>1.82</v>
      </c>
      <c r="G1450" s="20"/>
      <c r="H1450" s="19">
        <f>E1450/0.04001</f>
        <v>45.488627843039247</v>
      </c>
      <c r="I1450" s="18">
        <f>J1450/100*4</f>
        <v>2.76</v>
      </c>
      <c r="J1450" s="17">
        <v>69</v>
      </c>
      <c r="K1450" s="16">
        <f>IF(J1450&gt;1,J1450-H1450-I1450,0)</f>
        <v>20.751372156960755</v>
      </c>
      <c r="L1450" s="15">
        <v>42883</v>
      </c>
      <c r="M1450" s="14"/>
      <c r="N1450" s="29">
        <v>42892</v>
      </c>
      <c r="O1450" s="12">
        <v>42892</v>
      </c>
      <c r="P1450" s="11" t="s">
        <v>3573</v>
      </c>
      <c r="Q1450" s="10" t="s">
        <v>3572</v>
      </c>
      <c r="R1450" s="10" t="s">
        <v>3571</v>
      </c>
      <c r="S1450" s="10" t="s">
        <v>3570</v>
      </c>
      <c r="T1450" s="10"/>
      <c r="U1450" s="9" t="s">
        <v>3569</v>
      </c>
      <c r="V1450" s="39">
        <v>42898</v>
      </c>
      <c r="W1450" s="7">
        <v>807</v>
      </c>
      <c r="X1450" s="4"/>
      <c r="Y1450" s="6">
        <v>86</v>
      </c>
      <c r="Z1450" s="5">
        <f>IF(Y1450&gt;0,Y1450-J1450,".")</f>
        <v>17</v>
      </c>
      <c r="AA1450" s="4">
        <f>IF(J1450=0,H1450,0)</f>
        <v>0</v>
      </c>
      <c r="AB1450" s="4">
        <f>IF(L1450=0,H1450,0)</f>
        <v>0</v>
      </c>
      <c r="AC1450" s="4"/>
      <c r="AD1450" s="3"/>
      <c r="AE1450" s="2" t="str">
        <f ca="1">IF(AND(N1450&gt;1,(N1450+$AE$3+O1450)&lt;$B$3),$B$3-N1450+1111111,".")</f>
        <v>.</v>
      </c>
      <c r="AF1450" s="1" t="str">
        <f>IF(A1450&gt;1,"Y","N")</f>
        <v>Y</v>
      </c>
      <c r="AG1450" s="1" t="str">
        <f>IF(L1450&gt;1,"Y","N")</f>
        <v>Y</v>
      </c>
      <c r="AH1450" s="1" t="str">
        <f>IF(N1450&gt;1,"Y","N")</f>
        <v>Y</v>
      </c>
      <c r="AI1450" s="1" t="str">
        <f>IF(O1450&gt;1,"Y","N")</f>
        <v>Y</v>
      </c>
      <c r="AJ1450" s="1" t="str">
        <f>CONCATENATE(AF1450,AG1450,D1450,AH1450,AI1450)</f>
        <v>YYx500xYY</v>
      </c>
    </row>
    <row r="1451" spans="1:50" s="1" customFormat="1" x14ac:dyDescent="0.25">
      <c r="A1451" s="31">
        <v>42870</v>
      </c>
      <c r="B1451" s="24" t="s">
        <v>3498</v>
      </c>
      <c r="C1451" s="23" t="s">
        <v>1975</v>
      </c>
      <c r="D1451" s="22" t="s">
        <v>1974</v>
      </c>
      <c r="E1451" s="21">
        <v>0.67</v>
      </c>
      <c r="G1451" s="20"/>
      <c r="H1451" s="19">
        <f>E1451/0.04001</f>
        <v>16.745813546613348</v>
      </c>
      <c r="I1451" s="18">
        <f>J1451/100*4</f>
        <v>2.76</v>
      </c>
      <c r="J1451" s="17">
        <v>69</v>
      </c>
      <c r="K1451" s="16">
        <f>IF(J1451&gt;1,J1451-H1451-I1451,0)</f>
        <v>49.494186453386654</v>
      </c>
      <c r="L1451" s="15">
        <v>42883</v>
      </c>
      <c r="M1451" s="14"/>
      <c r="N1451" s="29">
        <v>42897</v>
      </c>
      <c r="O1451" s="12">
        <v>42897</v>
      </c>
      <c r="P1451" s="11" t="s">
        <v>3497</v>
      </c>
      <c r="Q1451" s="10" t="s">
        <v>3496</v>
      </c>
      <c r="R1451" s="10" t="s">
        <v>3495</v>
      </c>
      <c r="S1451" s="10" t="s">
        <v>3494</v>
      </c>
      <c r="T1451" s="10"/>
      <c r="U1451" s="9" t="s">
        <v>3493</v>
      </c>
      <c r="V1451" s="8"/>
      <c r="W1451" s="7">
        <v>820</v>
      </c>
      <c r="X1451" s="4"/>
      <c r="Y1451" s="6">
        <v>86</v>
      </c>
      <c r="Z1451" s="5">
        <f>IF(Y1451&gt;0,Y1451-J1451,".")</f>
        <v>17</v>
      </c>
      <c r="AA1451" s="4">
        <f>IF(J1451=0,H1451,0)</f>
        <v>0</v>
      </c>
      <c r="AB1451" s="4">
        <f>IF(L1451=0,H1451,0)</f>
        <v>0</v>
      </c>
      <c r="AC1451" s="4"/>
      <c r="AD1451" s="3"/>
      <c r="AE1451" s="2" t="str">
        <f ca="1">IF(AND(N1451&gt;1,(N1451+$AE$3+O1451)&lt;$B$3),$B$3-N1451+1111111,".")</f>
        <v>.</v>
      </c>
      <c r="AF1451" s="1" t="str">
        <f>IF(A1451&gt;1,"Y","N")</f>
        <v>Y</v>
      </c>
      <c r="AG1451" s="1" t="str">
        <f>IF(L1451&gt;1,"Y","N")</f>
        <v>Y</v>
      </c>
      <c r="AH1451" s="1" t="str">
        <f>IF(N1451&gt;1,"Y","N")</f>
        <v>Y</v>
      </c>
      <c r="AI1451" s="1" t="str">
        <f>IF(O1451&gt;1,"Y","N")</f>
        <v>Y</v>
      </c>
      <c r="AJ1451" s="1" t="str">
        <f>CONCATENATE(AF1451,AG1451,D1451,AH1451,AI1451)</f>
        <v>YYx127xYY</v>
      </c>
    </row>
    <row r="1452" spans="1:50" s="1" customFormat="1" x14ac:dyDescent="0.25">
      <c r="A1452" s="31">
        <v>42769</v>
      </c>
      <c r="B1452" s="24"/>
      <c r="C1452" s="23" t="s">
        <v>3430</v>
      </c>
      <c r="D1452" s="22" t="s">
        <v>3429</v>
      </c>
      <c r="E1452" s="21">
        <v>0.89</v>
      </c>
      <c r="G1452" s="20"/>
      <c r="H1452" s="19">
        <f>E1452/0.03878</f>
        <v>22.949974213512117</v>
      </c>
      <c r="I1452" s="18">
        <f>J1452/100*4</f>
        <v>2.76</v>
      </c>
      <c r="J1452" s="17">
        <v>69</v>
      </c>
      <c r="K1452" s="16">
        <f>IF(J1452&gt;1,J1452-H1452-I1452,0)</f>
        <v>43.290025786487881</v>
      </c>
      <c r="L1452" s="15">
        <v>42792</v>
      </c>
      <c r="M1452" s="14"/>
      <c r="N1452" s="29">
        <v>42899</v>
      </c>
      <c r="O1452" s="12">
        <v>42899</v>
      </c>
      <c r="P1452" s="11" t="s">
        <v>3428</v>
      </c>
      <c r="Q1452" s="10" t="s">
        <v>3427</v>
      </c>
      <c r="R1452" s="10" t="s">
        <v>3426</v>
      </c>
      <c r="S1452" s="10" t="s">
        <v>3425</v>
      </c>
      <c r="T1452" s="10"/>
      <c r="U1452" s="9" t="s">
        <v>3424</v>
      </c>
      <c r="V1452" s="8"/>
      <c r="W1452" s="7">
        <v>835</v>
      </c>
      <c r="X1452" s="4"/>
      <c r="Y1452" s="6">
        <v>86</v>
      </c>
      <c r="Z1452" s="5">
        <f>IF(Y1452&gt;0,Y1452-J1452,".")</f>
        <v>17</v>
      </c>
      <c r="AA1452" s="4">
        <f>IF(J1452=0,H1452,0)</f>
        <v>0</v>
      </c>
      <c r="AB1452" s="4">
        <f>IF(L1452=0,H1452,0)</f>
        <v>0</v>
      </c>
      <c r="AC1452" s="4"/>
      <c r="AD1452" s="3"/>
      <c r="AE1452" s="2" t="str">
        <f ca="1">IF(AND(N1452&gt;1,(N1452+$AE$3+O1452)&lt;$B$3),$B$3-N1452+1111111,".")</f>
        <v>.</v>
      </c>
      <c r="AF1452" s="1" t="str">
        <f>IF(A1452&gt;1,"Y","N")</f>
        <v>Y</v>
      </c>
      <c r="AG1452" s="1" t="str">
        <f>IF(L1452&gt;1,"Y","N")</f>
        <v>Y</v>
      </c>
      <c r="AH1452" s="1" t="str">
        <f>IF(N1452&gt;1,"Y","N")</f>
        <v>Y</v>
      </c>
      <c r="AI1452" s="1" t="str">
        <f>IF(O1452&gt;1,"Y","N")</f>
        <v>Y</v>
      </c>
      <c r="AJ1452" s="1" t="str">
        <f>CONCATENATE(AF1452,AG1452,D1452,AH1452,AI1452)</f>
        <v>YYx525xYY</v>
      </c>
    </row>
    <row r="1453" spans="1:50" s="1" customFormat="1" x14ac:dyDescent="0.25">
      <c r="A1453" s="31">
        <v>42809</v>
      </c>
      <c r="B1453" s="24" t="s">
        <v>3397</v>
      </c>
      <c r="C1453" s="23" t="s">
        <v>2803</v>
      </c>
      <c r="D1453" s="22" t="s">
        <v>2802</v>
      </c>
      <c r="E1453" s="21">
        <v>1.31</v>
      </c>
      <c r="G1453" s="20"/>
      <c r="H1453" s="19">
        <f>E1453/0.038689</f>
        <v>33.859753418284264</v>
      </c>
      <c r="I1453" s="18">
        <f>J1453/100*4</f>
        <v>2.76</v>
      </c>
      <c r="J1453" s="17">
        <v>69</v>
      </c>
      <c r="K1453" s="16">
        <f>IF(J1453&gt;1,J1453-H1453-I1453,0)</f>
        <v>32.380246581715738</v>
      </c>
      <c r="L1453" s="15">
        <v>42834</v>
      </c>
      <c r="M1453" s="14"/>
      <c r="N1453" s="29">
        <v>42900</v>
      </c>
      <c r="O1453" s="12">
        <v>42900</v>
      </c>
      <c r="P1453" s="11" t="s">
        <v>3396</v>
      </c>
      <c r="Q1453" s="10" t="s">
        <v>3395</v>
      </c>
      <c r="R1453" s="10" t="s">
        <v>3394</v>
      </c>
      <c r="S1453" s="10" t="s">
        <v>3393</v>
      </c>
      <c r="T1453" s="10"/>
      <c r="U1453" s="9">
        <v>6853213941</v>
      </c>
      <c r="V1453" s="8"/>
      <c r="W1453" s="7">
        <v>839</v>
      </c>
      <c r="X1453" s="4"/>
      <c r="Y1453" s="6">
        <v>86</v>
      </c>
      <c r="Z1453" s="5">
        <f>IF(Y1453&gt;0,Y1453-J1453,".")</f>
        <v>17</v>
      </c>
      <c r="AA1453" s="4">
        <f>IF(J1453=0,H1453,0)</f>
        <v>0</v>
      </c>
      <c r="AB1453" s="4">
        <f>IF(L1453=0,H1453,0)</f>
        <v>0</v>
      </c>
      <c r="AC1453" s="4"/>
      <c r="AD1453" s="3"/>
      <c r="AE1453" s="2" t="str">
        <f ca="1">IF(AND(N1453&gt;1,(N1453+$AE$3+O1453)&lt;$B$3),$B$3-N1453+1111111,".")</f>
        <v>.</v>
      </c>
      <c r="AF1453" s="1" t="str">
        <f>IF(A1453&gt;1,"Y","N")</f>
        <v>Y</v>
      </c>
      <c r="AG1453" s="1" t="str">
        <f>IF(L1453&gt;1,"Y","N")</f>
        <v>Y</v>
      </c>
      <c r="AH1453" s="1" t="str">
        <f>IF(N1453&gt;1,"Y","N")</f>
        <v>Y</v>
      </c>
      <c r="AI1453" s="1" t="str">
        <f>IF(O1453&gt;1,"Y","N")</f>
        <v>Y</v>
      </c>
      <c r="AJ1453" s="1" t="str">
        <f>CONCATENATE(AF1453,AG1453,D1453,AH1453,AI1453)</f>
        <v>YYx549xYY</v>
      </c>
      <c r="AU1453"/>
      <c r="AV1453"/>
      <c r="AW1453"/>
      <c r="AX1453"/>
    </row>
    <row r="1454" spans="1:50" s="1" customFormat="1" x14ac:dyDescent="0.25">
      <c r="A1454" s="31">
        <v>42903</v>
      </c>
      <c r="B1454" s="30" t="s">
        <v>3332</v>
      </c>
      <c r="C1454" s="23" t="s">
        <v>1742</v>
      </c>
      <c r="D1454" s="22" t="s">
        <v>1741</v>
      </c>
      <c r="E1454" s="21">
        <v>0.53</v>
      </c>
      <c r="G1454" s="20"/>
      <c r="H1454" s="19">
        <f>E1454/0.0418425</f>
        <v>12.666547170938641</v>
      </c>
      <c r="I1454" s="18">
        <f>J1454/100*4</f>
        <v>2.76</v>
      </c>
      <c r="J1454" s="17">
        <v>69</v>
      </c>
      <c r="K1454" s="16">
        <f>IF(J1454&gt;1,J1454-H1454-I1454,0)</f>
        <v>53.57345282906136</v>
      </c>
      <c r="L1454" s="15">
        <v>42917</v>
      </c>
      <c r="M1454" s="14"/>
      <c r="N1454" s="29">
        <v>42902</v>
      </c>
      <c r="O1454" s="12">
        <v>42905</v>
      </c>
      <c r="P1454" s="11" t="s">
        <v>3331</v>
      </c>
      <c r="Q1454" s="10" t="s">
        <v>3330</v>
      </c>
      <c r="R1454" s="10" t="s">
        <v>3329</v>
      </c>
      <c r="S1454" s="10" t="s">
        <v>3328</v>
      </c>
      <c r="T1454" s="10"/>
      <c r="U1454" s="9">
        <v>6853893526</v>
      </c>
      <c r="V1454" s="8"/>
      <c r="W1454" s="7">
        <v>863</v>
      </c>
      <c r="X1454" s="4"/>
      <c r="Y1454" s="6">
        <v>86</v>
      </c>
      <c r="Z1454" s="5">
        <f>IF(Y1454&gt;0,Y1454-J1454,".")</f>
        <v>17</v>
      </c>
      <c r="AA1454" s="4">
        <f>IF(J1454=0,H1454,0)</f>
        <v>0</v>
      </c>
      <c r="AB1454" s="4">
        <f>IF(L1454=0,H1454,0)</f>
        <v>0</v>
      </c>
      <c r="AC1454" s="4"/>
      <c r="AD1454" s="3"/>
      <c r="AE1454" s="2" t="str">
        <f ca="1">IF(AND(N1454&gt;1,(N1454+$AE$3+O1454)&lt;$B$3),$B$3-N1454+1111111,".")</f>
        <v>.</v>
      </c>
      <c r="AF1454" s="1" t="str">
        <f>IF(A1454&gt;1,"Y","N")</f>
        <v>Y</v>
      </c>
      <c r="AG1454" s="1" t="str">
        <f>IF(L1454&gt;1,"Y","N")</f>
        <v>Y</v>
      </c>
      <c r="AH1454" s="1" t="str">
        <f>IF(N1454&gt;1,"Y","N")</f>
        <v>Y</v>
      </c>
      <c r="AI1454" s="1" t="str">
        <f>IF(O1454&gt;1,"Y","N")</f>
        <v>Y</v>
      </c>
      <c r="AJ1454" s="1" t="str">
        <f>CONCATENATE(AF1454,AG1454,D1454,AH1454,AI1454)</f>
        <v>YYx500xYY</v>
      </c>
      <c r="AU1454"/>
      <c r="AV1454"/>
      <c r="AW1454"/>
      <c r="AX1454"/>
    </row>
    <row r="1455" spans="1:50" s="1" customFormat="1" x14ac:dyDescent="0.25">
      <c r="A1455" s="28">
        <v>41975</v>
      </c>
      <c r="B1455" s="27"/>
      <c r="C1455" s="23" t="s">
        <v>678</v>
      </c>
      <c r="D1455" s="22" t="s">
        <v>677</v>
      </c>
      <c r="E1455" s="21">
        <v>0.69899999999999995</v>
      </c>
      <c r="G1455" s="20"/>
      <c r="H1455" s="19">
        <f>E1455/0.043</f>
        <v>16.255813953488371</v>
      </c>
      <c r="I1455" s="18">
        <f>J1455/100*4</f>
        <v>2.76</v>
      </c>
      <c r="J1455" s="17">
        <v>69</v>
      </c>
      <c r="K1455" s="16">
        <f>IF(J1455&gt;1,J1455-H1455-I1455,0)</f>
        <v>49.984186046511631</v>
      </c>
      <c r="L1455" s="15">
        <v>42011</v>
      </c>
      <c r="M1455" s="14"/>
      <c r="N1455" s="29">
        <v>42903</v>
      </c>
      <c r="O1455" s="12">
        <v>42904</v>
      </c>
      <c r="P1455" s="11" t="s">
        <v>3327</v>
      </c>
      <c r="Q1455" s="10" t="s">
        <v>3326</v>
      </c>
      <c r="R1455" s="10" t="s">
        <v>3325</v>
      </c>
      <c r="S1455" s="10" t="s">
        <v>3324</v>
      </c>
      <c r="T1455" s="10"/>
      <c r="U1455" s="9">
        <v>6855302670</v>
      </c>
      <c r="V1455" s="8"/>
      <c r="W1455" s="7">
        <v>855</v>
      </c>
      <c r="X1455" s="4"/>
      <c r="Y1455" s="6">
        <v>86</v>
      </c>
      <c r="Z1455" s="5">
        <f>IF(Y1455&gt;0,Y1455-J1455,".")</f>
        <v>17</v>
      </c>
      <c r="AA1455" s="4">
        <f>IF(J1455=0,H1455,0)</f>
        <v>0</v>
      </c>
      <c r="AB1455" s="4">
        <f>IF(L1455=0,H1455,0)</f>
        <v>0</v>
      </c>
      <c r="AC1455" s="4"/>
      <c r="AD1455" s="3"/>
      <c r="AE1455" s="2" t="str">
        <f ca="1">IF(AND(N1455&gt;1,(N1455+$AE$3+O1455)&lt;$B$3),$B$3-N1455+1111111,".")</f>
        <v>.</v>
      </c>
      <c r="AF1455" s="1" t="str">
        <f>IF(A1455&gt;1,"Y","N")</f>
        <v>Y</v>
      </c>
      <c r="AG1455" s="1" t="str">
        <f>IF(L1455&gt;1,"Y","N")</f>
        <v>Y</v>
      </c>
      <c r="AH1455" s="1" t="str">
        <f>IF(N1455&gt;1,"Y","N")</f>
        <v>Y</v>
      </c>
      <c r="AI1455" s="1" t="str">
        <f>IF(O1455&gt;1,"Y","N")</f>
        <v>Y</v>
      </c>
      <c r="AJ1455" s="1" t="str">
        <f>CONCATENATE(AF1455,AG1455,D1455,AH1455,AI1455)</f>
        <v>YYx472xYY</v>
      </c>
      <c r="AU1455"/>
      <c r="AV1455"/>
      <c r="AW1455"/>
      <c r="AX1455"/>
    </row>
    <row r="1456" spans="1:50" s="1" customFormat="1" x14ac:dyDescent="0.25">
      <c r="A1456" s="31">
        <v>42656</v>
      </c>
      <c r="B1456" s="24"/>
      <c r="C1456" s="23" t="s">
        <v>1537</v>
      </c>
      <c r="D1456" s="22" t="s">
        <v>1536</v>
      </c>
      <c r="E1456" s="21">
        <v>0.54</v>
      </c>
      <c r="G1456" s="20"/>
      <c r="H1456" s="19">
        <f>E1456/0.0404</f>
        <v>13.366336633663368</v>
      </c>
      <c r="I1456" s="18">
        <f>J1456/100*4</f>
        <v>2.76</v>
      </c>
      <c r="J1456" s="17">
        <v>69</v>
      </c>
      <c r="K1456" s="16">
        <f>IF(J1456&gt;1,J1456-H1456-I1456,0)</f>
        <v>52.873663366336636</v>
      </c>
      <c r="L1456" s="15">
        <v>42691</v>
      </c>
      <c r="M1456" s="14"/>
      <c r="N1456" s="29">
        <v>42903</v>
      </c>
      <c r="O1456" s="12">
        <v>42904</v>
      </c>
      <c r="P1456" s="11" t="s">
        <v>3203</v>
      </c>
      <c r="Q1456" s="10" t="s">
        <v>3317</v>
      </c>
      <c r="R1456" s="10" t="s">
        <v>3316</v>
      </c>
      <c r="S1456" s="10" t="s">
        <v>3315</v>
      </c>
      <c r="T1456" s="10"/>
      <c r="U1456" s="9" t="s">
        <v>3314</v>
      </c>
      <c r="V1456" s="8"/>
      <c r="W1456" s="7">
        <v>854</v>
      </c>
      <c r="X1456" s="4"/>
      <c r="Y1456" s="6">
        <v>86</v>
      </c>
      <c r="Z1456" s="5">
        <f>IF(Y1456&gt;0,Y1456-J1456,".")</f>
        <v>17</v>
      </c>
      <c r="AA1456" s="4">
        <f>IF(J1456=0,H1456,0)</f>
        <v>0</v>
      </c>
      <c r="AB1456" s="4">
        <f>IF(L1456=0,H1456,0)</f>
        <v>0</v>
      </c>
      <c r="AC1456" s="4"/>
      <c r="AD1456" s="3"/>
      <c r="AE1456" s="2" t="str">
        <f ca="1">IF(AND(N1456&gt;1,(N1456+$AE$3+O1456)&lt;$B$3),$B$3-N1456+1111111,".")</f>
        <v>.</v>
      </c>
      <c r="AF1456" s="1" t="str">
        <f>IF(A1456&gt;1,"Y","N")</f>
        <v>Y</v>
      </c>
      <c r="AG1456" s="1" t="str">
        <f>IF(L1456&gt;1,"Y","N")</f>
        <v>Y</v>
      </c>
      <c r="AH1456" s="1" t="str">
        <f>IF(N1456&gt;1,"Y","N")</f>
        <v>Y</v>
      </c>
      <c r="AI1456" s="1" t="str">
        <f>IF(O1456&gt;1,"Y","N")</f>
        <v>Y</v>
      </c>
      <c r="AJ1456" s="1" t="str">
        <f>CONCATENATE(AF1456,AG1456,D1456,AH1456,AI1456)</f>
        <v>YYx348xYY</v>
      </c>
      <c r="AU1456"/>
      <c r="AV1456"/>
      <c r="AW1456"/>
      <c r="AX1456"/>
    </row>
    <row r="1457" spans="1:36" s="1" customFormat="1" x14ac:dyDescent="0.25">
      <c r="A1457" s="31">
        <v>42656</v>
      </c>
      <c r="B1457" s="24" t="s">
        <v>3204</v>
      </c>
      <c r="C1457" s="23" t="s">
        <v>1537</v>
      </c>
      <c r="D1457" s="22" t="s">
        <v>1536</v>
      </c>
      <c r="E1457" s="21">
        <v>0.57999999999999996</v>
      </c>
      <c r="G1457" s="20"/>
      <c r="H1457" s="19">
        <f>E1457/0.0404</f>
        <v>14.356435643564357</v>
      </c>
      <c r="I1457" s="18">
        <f>J1457/100*4</f>
        <v>2.76</v>
      </c>
      <c r="J1457" s="17">
        <v>69</v>
      </c>
      <c r="K1457" s="16">
        <f>IF(J1457&gt;1,J1457-H1457-I1457,0)</f>
        <v>51.883564356435649</v>
      </c>
      <c r="L1457" s="15">
        <v>42691</v>
      </c>
      <c r="M1457" s="14"/>
      <c r="N1457" s="29">
        <v>42910</v>
      </c>
      <c r="O1457" s="12">
        <v>42911</v>
      </c>
      <c r="P1457" s="11" t="s">
        <v>3203</v>
      </c>
      <c r="Q1457" s="10"/>
      <c r="R1457" s="10"/>
      <c r="S1457" s="10"/>
      <c r="T1457" s="10"/>
      <c r="U1457" s="9" t="s">
        <v>3202</v>
      </c>
      <c r="V1457" s="8"/>
      <c r="W1457" s="7">
        <v>879</v>
      </c>
      <c r="X1457" s="4"/>
      <c r="Y1457" s="6">
        <v>86</v>
      </c>
      <c r="Z1457" s="5">
        <f>IF(Y1457&gt;0,Y1457-J1457,".")</f>
        <v>17</v>
      </c>
      <c r="AA1457" s="4">
        <f>IF(J1457=0,H1457,0)</f>
        <v>0</v>
      </c>
      <c r="AB1457" s="4">
        <f>IF(L1457=0,H1457,0)</f>
        <v>0</v>
      </c>
      <c r="AC1457" s="4"/>
      <c r="AD1457" s="3"/>
      <c r="AE1457" s="2" t="str">
        <f ca="1">IF(AND(N1457&gt;1,(N1457+$AE$3+O1457)&lt;$B$3),$B$3-N1457+1111111,".")</f>
        <v>.</v>
      </c>
      <c r="AF1457" s="1" t="str">
        <f>IF(A1457&gt;1,"Y","N")</f>
        <v>Y</v>
      </c>
      <c r="AG1457" s="1" t="str">
        <f>IF(L1457&gt;1,"Y","N")</f>
        <v>Y</v>
      </c>
      <c r="AH1457" s="1" t="str">
        <f>IF(N1457&gt;1,"Y","N")</f>
        <v>Y</v>
      </c>
      <c r="AI1457" s="1" t="str">
        <f>IF(O1457&gt;1,"Y","N")</f>
        <v>Y</v>
      </c>
      <c r="AJ1457" s="1" t="str">
        <f>CONCATENATE(AF1457,AG1457,D1457,AH1457,AI1457)</f>
        <v>YYx348xYY</v>
      </c>
    </row>
    <row r="1458" spans="1:36" s="1" customFormat="1" x14ac:dyDescent="0.25">
      <c r="A1458" s="31">
        <v>42765</v>
      </c>
      <c r="B1458" s="24"/>
      <c r="C1458" s="23" t="s">
        <v>105</v>
      </c>
      <c r="D1458" s="22" t="s">
        <v>104</v>
      </c>
      <c r="E1458" s="21">
        <v>0.53</v>
      </c>
      <c r="G1458" s="20"/>
      <c r="H1458" s="19">
        <f>E1458/0.03878</f>
        <v>13.666838576585869</v>
      </c>
      <c r="I1458" s="18">
        <f>J1458/100*4</f>
        <v>2.76</v>
      </c>
      <c r="J1458" s="17">
        <v>69</v>
      </c>
      <c r="K1458" s="16">
        <f>IF(J1458&gt;1,J1458-H1458-I1458,0)</f>
        <v>52.573161423414135</v>
      </c>
      <c r="L1458" s="15">
        <v>42792</v>
      </c>
      <c r="M1458" s="14"/>
      <c r="N1458" s="29">
        <v>42911</v>
      </c>
      <c r="O1458" s="12">
        <v>42913</v>
      </c>
      <c r="P1458" s="11" t="s">
        <v>3172</v>
      </c>
      <c r="Q1458" s="10" t="s">
        <v>3171</v>
      </c>
      <c r="R1458" s="10" t="s">
        <v>3170</v>
      </c>
      <c r="S1458" s="10" t="s">
        <v>3169</v>
      </c>
      <c r="T1458" s="10"/>
      <c r="U1458" s="9">
        <v>6865076534</v>
      </c>
      <c r="V1458" s="8"/>
      <c r="W1458" s="7">
        <v>890</v>
      </c>
      <c r="X1458" s="4"/>
      <c r="Y1458" s="6">
        <v>86</v>
      </c>
      <c r="Z1458" s="5">
        <f>IF(Y1458&gt;0,Y1458-J1458,".")</f>
        <v>17</v>
      </c>
      <c r="AA1458" s="4">
        <f>IF(J1458=0,H1458,0)</f>
        <v>0</v>
      </c>
      <c r="AB1458" s="4">
        <f>IF(L1458=0,H1458,0)</f>
        <v>0</v>
      </c>
      <c r="AC1458" s="4"/>
      <c r="AD1458" s="3"/>
      <c r="AE1458" s="2" t="str">
        <f ca="1">IF(AND(N1458&gt;1,(N1458+$AE$3+O1458)&lt;$B$3),$B$3-N1458+1111111,".")</f>
        <v>.</v>
      </c>
      <c r="AF1458" s="1" t="str">
        <f>IF(A1458&gt;1,"Y","N")</f>
        <v>Y</v>
      </c>
      <c r="AG1458" s="1" t="str">
        <f>IF(L1458&gt;1,"Y","N")</f>
        <v>Y</v>
      </c>
      <c r="AH1458" s="1" t="str">
        <f>IF(N1458&gt;1,"Y","N")</f>
        <v>Y</v>
      </c>
      <c r="AI1458" s="1" t="str">
        <f>IF(O1458&gt;1,"Y","N")</f>
        <v>Y</v>
      </c>
      <c r="AJ1458" s="1" t="str">
        <f>CONCATENATE(AF1458,AG1458,D1458,AH1458,AI1458)</f>
        <v>YYx406xYY</v>
      </c>
    </row>
    <row r="1459" spans="1:36" s="1" customFormat="1" x14ac:dyDescent="0.25">
      <c r="A1459" s="31">
        <v>42806</v>
      </c>
      <c r="B1459" s="24"/>
      <c r="C1459" s="23" t="s">
        <v>2986</v>
      </c>
      <c r="D1459" s="22" t="s">
        <v>2162</v>
      </c>
      <c r="E1459" s="21">
        <v>0.7</v>
      </c>
      <c r="G1459" s="20"/>
      <c r="H1459" s="19">
        <f>E1459/0.038689</f>
        <v>18.092998009770216</v>
      </c>
      <c r="I1459" s="18">
        <f>J1459/100*4</f>
        <v>2.76</v>
      </c>
      <c r="J1459" s="17">
        <v>69</v>
      </c>
      <c r="K1459" s="16">
        <f>IF(J1459&gt;1,J1459-H1459-I1459,0)</f>
        <v>48.147001990229789</v>
      </c>
      <c r="L1459" s="15">
        <v>42823</v>
      </c>
      <c r="M1459" s="14"/>
      <c r="N1459" s="29">
        <v>42919</v>
      </c>
      <c r="O1459" s="12">
        <v>42919</v>
      </c>
      <c r="P1459" s="11" t="s">
        <v>3002</v>
      </c>
      <c r="Q1459" s="10" t="s">
        <v>3001</v>
      </c>
      <c r="R1459" s="10" t="s">
        <v>3000</v>
      </c>
      <c r="S1459" s="10" t="s">
        <v>742</v>
      </c>
      <c r="T1459" s="10"/>
      <c r="U1459" s="9">
        <v>6872840635</v>
      </c>
      <c r="V1459" s="8"/>
      <c r="W1459" s="7">
        <v>922</v>
      </c>
      <c r="X1459" s="4"/>
      <c r="Y1459" s="6">
        <v>86</v>
      </c>
      <c r="Z1459" s="5">
        <f>IF(Y1459&gt;0,Y1459-J1459,".")</f>
        <v>17</v>
      </c>
      <c r="AA1459" s="4">
        <f>IF(J1459=0,H1459,0)</f>
        <v>0</v>
      </c>
      <c r="AB1459" s="4">
        <f>IF(L1459=0,H1459,0)</f>
        <v>0</v>
      </c>
      <c r="AC1459" s="4"/>
      <c r="AD1459" s="3"/>
      <c r="AE1459" s="2" t="str">
        <f ca="1">IF(AND(N1459&gt;1,(N1459+$AE$3+O1459)&lt;$B$3),$B$3-N1459+1111111,".")</f>
        <v>.</v>
      </c>
      <c r="AF1459" s="1" t="str">
        <f>IF(A1459&gt;1,"Y","N")</f>
        <v>Y</v>
      </c>
      <c r="AG1459" s="1" t="str">
        <f>IF(L1459&gt;1,"Y","N")</f>
        <v>Y</v>
      </c>
      <c r="AH1459" s="1" t="str">
        <f>IF(N1459&gt;1,"Y","N")</f>
        <v>Y</v>
      </c>
      <c r="AI1459" s="1" t="str">
        <f>IF(O1459&gt;1,"Y","N")</f>
        <v>Y</v>
      </c>
      <c r="AJ1459" s="1" t="str">
        <f>CONCATENATE(AF1459,AG1459,D1459,AH1459,AI1459)</f>
        <v>YYx231xYY</v>
      </c>
    </row>
    <row r="1460" spans="1:36" s="1" customFormat="1" x14ac:dyDescent="0.25">
      <c r="A1460" s="31">
        <v>42806</v>
      </c>
      <c r="B1460" s="24"/>
      <c r="C1460" s="23" t="s">
        <v>2986</v>
      </c>
      <c r="D1460" s="22" t="s">
        <v>2162</v>
      </c>
      <c r="E1460" s="21">
        <v>0.7</v>
      </c>
      <c r="G1460" s="20"/>
      <c r="H1460" s="19">
        <f>E1460/0.038689</f>
        <v>18.092998009770216</v>
      </c>
      <c r="I1460" s="18">
        <f>J1460/100*4</f>
        <v>2.76</v>
      </c>
      <c r="J1460" s="17">
        <v>69</v>
      </c>
      <c r="K1460" s="16">
        <f>IF(J1460&gt;1,J1460-H1460-I1460,0)</f>
        <v>48.147001990229789</v>
      </c>
      <c r="L1460" s="15">
        <v>42823</v>
      </c>
      <c r="M1460" s="14"/>
      <c r="N1460" s="29">
        <v>42921</v>
      </c>
      <c r="O1460" s="12">
        <v>42922</v>
      </c>
      <c r="P1460" s="11" t="s">
        <v>2985</v>
      </c>
      <c r="Q1460" s="10" t="s">
        <v>2984</v>
      </c>
      <c r="R1460" s="10" t="s">
        <v>2983</v>
      </c>
      <c r="S1460" s="10" t="s">
        <v>2442</v>
      </c>
      <c r="T1460" s="10"/>
      <c r="U1460" s="9">
        <v>6880960343</v>
      </c>
      <c r="V1460" s="8"/>
      <c r="W1460" s="7">
        <v>924</v>
      </c>
      <c r="X1460" s="4"/>
      <c r="Y1460" s="6">
        <v>86</v>
      </c>
      <c r="Z1460" s="5">
        <f>IF(Y1460&gt;0,Y1460-J1460,".")</f>
        <v>17</v>
      </c>
      <c r="AA1460" s="4">
        <f>IF(J1460=0,H1460,0)</f>
        <v>0</v>
      </c>
      <c r="AB1460" s="4">
        <f>IF(L1460=0,H1460,0)</f>
        <v>0</v>
      </c>
      <c r="AC1460" s="4"/>
      <c r="AD1460" s="3"/>
      <c r="AE1460" s="2" t="str">
        <f ca="1">IF(AND(N1460&gt;1,(N1460+$AE$3+O1460)&lt;$B$3),$B$3-N1460+1111111,".")</f>
        <v>.</v>
      </c>
      <c r="AF1460" s="1" t="str">
        <f>IF(A1460&gt;1,"Y","N")</f>
        <v>Y</v>
      </c>
      <c r="AG1460" s="1" t="str">
        <f>IF(L1460&gt;1,"Y","N")</f>
        <v>Y</v>
      </c>
      <c r="AH1460" s="1" t="str">
        <f>IF(N1460&gt;1,"Y","N")</f>
        <v>Y</v>
      </c>
      <c r="AI1460" s="1" t="str">
        <f>IF(O1460&gt;1,"Y","N")</f>
        <v>Y</v>
      </c>
      <c r="AJ1460" s="1" t="str">
        <f>CONCATENATE(AF1460,AG1460,D1460,AH1460,AI1460)</f>
        <v>YYx231xYY</v>
      </c>
    </row>
    <row r="1461" spans="1:36" s="1" customFormat="1" x14ac:dyDescent="0.25">
      <c r="A1461" s="31">
        <v>42870</v>
      </c>
      <c r="B1461" s="24"/>
      <c r="C1461" s="23" t="s">
        <v>1975</v>
      </c>
      <c r="D1461" s="22" t="s">
        <v>1974</v>
      </c>
      <c r="E1461" s="21">
        <v>0.67</v>
      </c>
      <c r="G1461" s="20"/>
      <c r="H1461" s="19">
        <f>E1461/0.04001</f>
        <v>16.745813546613348</v>
      </c>
      <c r="I1461" s="18">
        <f>J1461/100*4</f>
        <v>2.76</v>
      </c>
      <c r="J1461" s="17">
        <v>69</v>
      </c>
      <c r="K1461" s="16">
        <f>IF(J1461&gt;1,J1461-H1461-I1461,0)</f>
        <v>49.494186453386654</v>
      </c>
      <c r="L1461" s="15">
        <v>42883</v>
      </c>
      <c r="M1461" s="14"/>
      <c r="N1461" s="29">
        <v>42925</v>
      </c>
      <c r="O1461" s="12">
        <v>42925</v>
      </c>
      <c r="P1461" s="11" t="s">
        <v>2963</v>
      </c>
      <c r="Q1461" s="10" t="s">
        <v>2962</v>
      </c>
      <c r="R1461" s="10" t="s">
        <v>2961</v>
      </c>
      <c r="S1461" s="10" t="s">
        <v>2960</v>
      </c>
      <c r="T1461" s="10"/>
      <c r="U1461" s="9">
        <v>6884800432</v>
      </c>
      <c r="V1461" s="8"/>
      <c r="W1461" s="7">
        <v>931</v>
      </c>
      <c r="X1461" s="4"/>
      <c r="Y1461" s="6">
        <v>86</v>
      </c>
      <c r="Z1461" s="5">
        <f>IF(Y1461&gt;0,Y1461-J1461,".")</f>
        <v>17</v>
      </c>
      <c r="AA1461" s="4">
        <f>IF(J1461=0,H1461,0)</f>
        <v>0</v>
      </c>
      <c r="AB1461" s="4">
        <f>IF(L1461=0,H1461,0)</f>
        <v>0</v>
      </c>
      <c r="AC1461" s="4"/>
      <c r="AD1461" s="3"/>
      <c r="AE1461" s="2" t="str">
        <f ca="1">IF(AND(N1461&gt;1,(N1461+$AE$3+O1461)&lt;$B$3),$B$3-N1461+1111111,".")</f>
        <v>.</v>
      </c>
      <c r="AF1461" s="1" t="str">
        <f>IF(A1461&gt;1,"Y","N")</f>
        <v>Y</v>
      </c>
      <c r="AG1461" s="1" t="str">
        <f>IF(L1461&gt;1,"Y","N")</f>
        <v>Y</v>
      </c>
      <c r="AH1461" s="1" t="str">
        <f>IF(N1461&gt;1,"Y","N")</f>
        <v>Y</v>
      </c>
      <c r="AI1461" s="1" t="str">
        <f>IF(O1461&gt;1,"Y","N")</f>
        <v>Y</v>
      </c>
      <c r="AJ1461" s="1" t="str">
        <f>CONCATENATE(AF1461,AG1461,D1461,AH1461,AI1461)</f>
        <v>YYx127xYY</v>
      </c>
    </row>
    <row r="1462" spans="1:36" s="1" customFormat="1" x14ac:dyDescent="0.25">
      <c r="A1462" s="31">
        <v>42793</v>
      </c>
      <c r="B1462" s="24"/>
      <c r="C1462" s="23" t="s">
        <v>719</v>
      </c>
      <c r="D1462" s="22" t="s">
        <v>718</v>
      </c>
      <c r="E1462" s="21">
        <v>0.81</v>
      </c>
      <c r="G1462" s="20"/>
      <c r="H1462" s="19">
        <f>E1462/0.03844</f>
        <v>21.071800208116546</v>
      </c>
      <c r="I1462" s="18">
        <f>J1462/100*4</f>
        <v>2.76</v>
      </c>
      <c r="J1462" s="17">
        <v>69</v>
      </c>
      <c r="K1462" s="16">
        <f>IF(J1462&gt;1,J1462-H1462-I1462,0)</f>
        <v>45.16819979188346</v>
      </c>
      <c r="L1462" s="15">
        <v>42823</v>
      </c>
      <c r="M1462" s="14"/>
      <c r="N1462" s="29">
        <v>42925</v>
      </c>
      <c r="O1462" s="12">
        <v>42926</v>
      </c>
      <c r="P1462" s="11" t="s">
        <v>2950</v>
      </c>
      <c r="Q1462" s="10" t="s">
        <v>2949</v>
      </c>
      <c r="R1462" s="10" t="s">
        <v>2948</v>
      </c>
      <c r="S1462" s="10" t="s">
        <v>2947</v>
      </c>
      <c r="T1462" s="10"/>
      <c r="U1462" s="9">
        <v>6880957152</v>
      </c>
      <c r="V1462" s="8"/>
      <c r="W1462" s="7">
        <v>937</v>
      </c>
      <c r="X1462" s="4"/>
      <c r="Y1462" s="6">
        <v>86</v>
      </c>
      <c r="Z1462" s="5">
        <f>IF(Y1462&gt;0,Y1462-J1462,".")</f>
        <v>17</v>
      </c>
      <c r="AA1462" s="4">
        <f>IF(J1462=0,H1462,0)</f>
        <v>0</v>
      </c>
      <c r="AB1462" s="4">
        <f>IF(L1462=0,H1462,0)</f>
        <v>0</v>
      </c>
      <c r="AC1462" s="4"/>
      <c r="AD1462" s="3"/>
      <c r="AE1462" s="2" t="str">
        <f ca="1">IF(AND(N1462&gt;1,(N1462+$AE$3+O1462)&lt;$B$3),$B$3-N1462+1111111,".")</f>
        <v>.</v>
      </c>
      <c r="AF1462" s="1" t="str">
        <f>IF(A1462&gt;1,"Y","N")</f>
        <v>Y</v>
      </c>
      <c r="AG1462" s="1" t="str">
        <f>IF(L1462&gt;1,"Y","N")</f>
        <v>Y</v>
      </c>
      <c r="AH1462" s="1" t="str">
        <f>IF(N1462&gt;1,"Y","N")</f>
        <v>Y</v>
      </c>
      <c r="AI1462" s="1" t="str">
        <f>IF(O1462&gt;1,"Y","N")</f>
        <v>Y</v>
      </c>
      <c r="AJ1462" s="1" t="str">
        <f>CONCATENATE(AF1462,AG1462,D1462,AH1462,AI1462)</f>
        <v>YYx445xYY</v>
      </c>
    </row>
    <row r="1463" spans="1:36" s="1" customFormat="1" x14ac:dyDescent="0.25">
      <c r="A1463" s="31">
        <v>42367</v>
      </c>
      <c r="B1463" s="24"/>
      <c r="C1463" s="23" t="s">
        <v>606</v>
      </c>
      <c r="D1463" s="22" t="s">
        <v>605</v>
      </c>
      <c r="E1463" s="21">
        <v>1.1499999999999999</v>
      </c>
      <c r="G1463" s="20"/>
      <c r="H1463" s="19">
        <f>E1463/0.04032</f>
        <v>28.521825396825392</v>
      </c>
      <c r="I1463" s="32">
        <f>J1463/100*4</f>
        <v>2.76</v>
      </c>
      <c r="J1463" s="17">
        <v>69</v>
      </c>
      <c r="K1463" s="16">
        <f>IF(J1463&gt;1,J1463-H1463-I1463,0)</f>
        <v>37.71817460317461</v>
      </c>
      <c r="L1463" s="15">
        <v>42398</v>
      </c>
      <c r="M1463" s="14"/>
      <c r="N1463" s="29">
        <v>42929</v>
      </c>
      <c r="O1463" s="12">
        <v>42929</v>
      </c>
      <c r="P1463" s="11" t="s">
        <v>2886</v>
      </c>
      <c r="Q1463" s="10" t="s">
        <v>2885</v>
      </c>
      <c r="R1463" s="10" t="s">
        <v>2884</v>
      </c>
      <c r="S1463" s="10" t="s">
        <v>2883</v>
      </c>
      <c r="T1463" s="10"/>
      <c r="U1463" s="9">
        <v>6887480610</v>
      </c>
      <c r="V1463" s="8"/>
      <c r="W1463" s="7">
        <v>950</v>
      </c>
      <c r="X1463" s="4"/>
      <c r="Y1463" s="6">
        <v>86</v>
      </c>
      <c r="Z1463" s="5">
        <f>IF(Y1463&gt;0,Y1463-J1463,".")</f>
        <v>17</v>
      </c>
      <c r="AA1463" s="4">
        <f>IF(J1463=0,H1463,0)</f>
        <v>0</v>
      </c>
      <c r="AB1463" s="4">
        <f>IF(L1463=0,H1463,0)</f>
        <v>0</v>
      </c>
      <c r="AC1463" s="4"/>
      <c r="AD1463" s="3"/>
      <c r="AE1463" s="2" t="str">
        <f ca="1">IF(AND(N1463&gt;1,(N1463+$AE$3+O1463)&lt;$B$3),$B$3-N1463+1111111,".")</f>
        <v>.</v>
      </c>
      <c r="AF1463" s="1" t="str">
        <f>IF(A1463&gt;1,"Y","N")</f>
        <v>Y</v>
      </c>
      <c r="AG1463" s="1" t="str">
        <f>IF(L1463&gt;1,"Y","N")</f>
        <v>Y</v>
      </c>
      <c r="AH1463" s="1" t="str">
        <f>IF(N1463&gt;1,"Y","N")</f>
        <v>Y</v>
      </c>
      <c r="AI1463" s="1" t="str">
        <f>IF(O1463&gt;1,"Y","N")</f>
        <v>Y</v>
      </c>
      <c r="AJ1463" s="1" t="str">
        <f>CONCATENATE(AF1463,AG1463,D1463,AH1463,AI1463)</f>
        <v>YYx338xYY</v>
      </c>
    </row>
    <row r="1464" spans="1:36" s="1" customFormat="1" x14ac:dyDescent="0.25">
      <c r="A1464" s="31">
        <v>42870</v>
      </c>
      <c r="B1464" s="24"/>
      <c r="C1464" s="23" t="s">
        <v>1975</v>
      </c>
      <c r="D1464" s="22" t="s">
        <v>1974</v>
      </c>
      <c r="E1464" s="21">
        <v>0.67</v>
      </c>
      <c r="G1464" s="20"/>
      <c r="H1464" s="19">
        <f>E1464/0.04001</f>
        <v>16.745813546613348</v>
      </c>
      <c r="I1464" s="18">
        <f>J1464/100*4</f>
        <v>2.76</v>
      </c>
      <c r="J1464" s="17">
        <v>69</v>
      </c>
      <c r="K1464" s="16">
        <f>IF(J1464&gt;1,J1464-H1464-I1464,0)</f>
        <v>49.494186453386654</v>
      </c>
      <c r="L1464" s="15">
        <v>42883</v>
      </c>
      <c r="M1464" s="14"/>
      <c r="N1464" s="29">
        <v>42931</v>
      </c>
      <c r="O1464" s="12">
        <v>42932</v>
      </c>
      <c r="P1464" s="11" t="s">
        <v>674</v>
      </c>
      <c r="Q1464" s="10" t="s">
        <v>673</v>
      </c>
      <c r="R1464" s="10" t="s">
        <v>672</v>
      </c>
      <c r="S1464" s="10" t="s">
        <v>671</v>
      </c>
      <c r="T1464" s="10"/>
      <c r="U1464" s="9">
        <v>6884800432</v>
      </c>
      <c r="V1464" s="8"/>
      <c r="W1464" s="7">
        <v>953</v>
      </c>
      <c r="X1464" s="4"/>
      <c r="Y1464" s="6">
        <v>86</v>
      </c>
      <c r="Z1464" s="5">
        <f>IF(Y1464&gt;0,Y1464-J1464,".")</f>
        <v>17</v>
      </c>
      <c r="AA1464" s="4">
        <f>IF(J1464=0,H1464,0)</f>
        <v>0</v>
      </c>
      <c r="AB1464" s="4">
        <f>IF(L1464=0,H1464,0)</f>
        <v>0</v>
      </c>
      <c r="AC1464" s="4"/>
      <c r="AD1464" s="3"/>
      <c r="AE1464" s="2" t="str">
        <f ca="1">IF(AND(N1464&gt;1,(N1464+$AE$3+O1464)&lt;$B$3),$B$3-N1464+1111111,".")</f>
        <v>.</v>
      </c>
      <c r="AF1464" s="1" t="str">
        <f>IF(A1464&gt;1,"Y","N")</f>
        <v>Y</v>
      </c>
      <c r="AG1464" s="1" t="str">
        <f>IF(L1464&gt;1,"Y","N")</f>
        <v>Y</v>
      </c>
      <c r="AH1464" s="1" t="str">
        <f>IF(N1464&gt;1,"Y","N")</f>
        <v>Y</v>
      </c>
      <c r="AI1464" s="1" t="str">
        <f>IF(O1464&gt;1,"Y","N")</f>
        <v>Y</v>
      </c>
      <c r="AJ1464" s="1" t="str">
        <f>CONCATENATE(AF1464,AG1464,D1464,AH1464,AI1464)</f>
        <v>YYx127xYY</v>
      </c>
    </row>
    <row r="1465" spans="1:36" s="1" customFormat="1" x14ac:dyDescent="0.25">
      <c r="A1465" s="31">
        <v>42649</v>
      </c>
      <c r="B1465" t="s">
        <v>2825</v>
      </c>
      <c r="C1465" s="23" t="s">
        <v>1900</v>
      </c>
      <c r="D1465" s="22" t="s">
        <v>1899</v>
      </c>
      <c r="E1465" s="21">
        <v>0.30499999999999999</v>
      </c>
      <c r="G1465" s="20"/>
      <c r="H1465" s="19">
        <f>E1465/0.0404</f>
        <v>7.5495049504950495</v>
      </c>
      <c r="I1465" s="18">
        <f>J1465/100*4</f>
        <v>2.76</v>
      </c>
      <c r="J1465" s="17">
        <v>69</v>
      </c>
      <c r="K1465" s="16">
        <f>IF(J1465&gt;1,J1465-H1465-I1465,0)</f>
        <v>58.690495049504953</v>
      </c>
      <c r="L1465" s="15">
        <v>42680</v>
      </c>
      <c r="M1465" s="14"/>
      <c r="N1465" s="29">
        <v>42933</v>
      </c>
      <c r="O1465" s="12">
        <v>42933</v>
      </c>
      <c r="P1465" s="11" t="s">
        <v>2824</v>
      </c>
      <c r="Q1465" s="10" t="s">
        <v>2823</v>
      </c>
      <c r="R1465" s="10" t="s">
        <v>2822</v>
      </c>
      <c r="S1465" s="10" t="s">
        <v>2821</v>
      </c>
      <c r="T1465" s="10"/>
      <c r="U1465" s="9">
        <v>6894390000</v>
      </c>
      <c r="V1465" s="8"/>
      <c r="W1465" s="7">
        <v>962</v>
      </c>
      <c r="X1465" s="4"/>
      <c r="Y1465" s="6">
        <v>86</v>
      </c>
      <c r="Z1465" s="5">
        <f>IF(Y1465&gt;0,Y1465-J1465,".")</f>
        <v>17</v>
      </c>
      <c r="AA1465" s="4">
        <f>IF(J1465=0,H1465,0)</f>
        <v>0</v>
      </c>
      <c r="AB1465" s="4">
        <f>IF(L1465=0,H1465,0)</f>
        <v>0</v>
      </c>
      <c r="AC1465" s="4"/>
      <c r="AD1465" s="3"/>
      <c r="AE1465" s="2" t="str">
        <f ca="1">IF(AND(N1465&gt;1,(N1465+$AE$3+O1465)&lt;$B$3),$B$3-N1465+1111111,".")</f>
        <v>.</v>
      </c>
      <c r="AF1465" s="1" t="str">
        <f>IF(A1465&gt;1,"Y","N")</f>
        <v>Y</v>
      </c>
      <c r="AG1465" s="1" t="str">
        <f>IF(L1465&gt;1,"Y","N")</f>
        <v>Y</v>
      </c>
      <c r="AH1465" s="1" t="str">
        <f>IF(N1465&gt;1,"Y","N")</f>
        <v>Y</v>
      </c>
      <c r="AI1465" s="1" t="str">
        <f>IF(O1465&gt;1,"Y","N")</f>
        <v>Y</v>
      </c>
      <c r="AJ1465" s="1" t="str">
        <f>CONCATENATE(AF1465,AG1465,D1465,AH1465,AI1465)</f>
        <v>YYx340xYY</v>
      </c>
    </row>
    <row r="1466" spans="1:36" s="1" customFormat="1" x14ac:dyDescent="0.25">
      <c r="A1466" s="31">
        <v>42809</v>
      </c>
      <c r="B1466" s="24"/>
      <c r="C1466" s="23" t="s">
        <v>2803</v>
      </c>
      <c r="D1466" s="22" t="s">
        <v>2802</v>
      </c>
      <c r="E1466" s="21">
        <v>1.31</v>
      </c>
      <c r="G1466" s="20"/>
      <c r="H1466" s="19">
        <f>E1466/0.038689</f>
        <v>33.859753418284264</v>
      </c>
      <c r="I1466" s="18">
        <f>J1466/100*4</f>
        <v>2.76</v>
      </c>
      <c r="J1466" s="17">
        <v>69</v>
      </c>
      <c r="K1466" s="16">
        <f>IF(J1466&gt;1,J1466-H1466-I1466,0)</f>
        <v>32.380246581715738</v>
      </c>
      <c r="L1466" s="15">
        <v>42834</v>
      </c>
      <c r="M1466" s="14"/>
      <c r="N1466" s="29">
        <v>42934</v>
      </c>
      <c r="O1466" s="12">
        <v>42934</v>
      </c>
      <c r="P1466" s="11" t="s">
        <v>2801</v>
      </c>
      <c r="Q1466" s="10" t="s">
        <v>2800</v>
      </c>
      <c r="R1466" s="10" t="s">
        <v>2799</v>
      </c>
      <c r="S1466" s="10" t="s">
        <v>2798</v>
      </c>
      <c r="T1466" s="10"/>
      <c r="U1466" s="9">
        <v>6894468531</v>
      </c>
      <c r="V1466" s="8"/>
      <c r="W1466" s="7">
        <v>969</v>
      </c>
      <c r="X1466" s="4"/>
      <c r="Y1466" s="6">
        <v>86</v>
      </c>
      <c r="Z1466" s="5">
        <f>IF(Y1466&gt;0,Y1466-J1466,".")</f>
        <v>17</v>
      </c>
      <c r="AA1466" s="4">
        <f>IF(J1466=0,H1466,0)</f>
        <v>0</v>
      </c>
      <c r="AB1466" s="4">
        <f>IF(L1466=0,H1466,0)</f>
        <v>0</v>
      </c>
      <c r="AC1466" s="4"/>
      <c r="AD1466" s="3"/>
      <c r="AE1466" s="2" t="str">
        <f ca="1">IF(AND(N1466&gt;1,(N1466+$AE$3+O1466)&lt;$B$3),$B$3-N1466+1111111,".")</f>
        <v>.</v>
      </c>
      <c r="AF1466" s="1" t="str">
        <f>IF(A1466&gt;1,"Y","N")</f>
        <v>Y</v>
      </c>
      <c r="AG1466" s="1" t="str">
        <f>IF(L1466&gt;1,"Y","N")</f>
        <v>Y</v>
      </c>
      <c r="AH1466" s="1" t="str">
        <f>IF(N1466&gt;1,"Y","N")</f>
        <v>Y</v>
      </c>
      <c r="AI1466" s="1" t="str">
        <f>IF(O1466&gt;1,"Y","N")</f>
        <v>Y</v>
      </c>
      <c r="AJ1466" s="1" t="str">
        <f>CONCATENATE(AF1466,AG1466,D1466,AH1466,AI1466)</f>
        <v>YYx549xYY</v>
      </c>
    </row>
    <row r="1467" spans="1:36" s="1" customFormat="1" x14ac:dyDescent="0.25">
      <c r="A1467" s="31">
        <v>42926</v>
      </c>
      <c r="B1467" s="30" t="s">
        <v>946</v>
      </c>
      <c r="C1467" s="23" t="s">
        <v>705</v>
      </c>
      <c r="D1467" s="22" t="s">
        <v>1603</v>
      </c>
      <c r="E1467" s="21">
        <v>0.65</v>
      </c>
      <c r="G1467" s="20"/>
      <c r="H1467" s="19">
        <f>E1467/0.04272</f>
        <v>15.215355805243446</v>
      </c>
      <c r="I1467" s="18">
        <f>J1467/100*4</f>
        <v>2.76</v>
      </c>
      <c r="J1467" s="17">
        <v>69</v>
      </c>
      <c r="K1467" s="16">
        <f>IF(J1467&gt;1,J1467-H1467-I1467,0)</f>
        <v>51.024644194756554</v>
      </c>
      <c r="L1467" s="15">
        <v>42958</v>
      </c>
      <c r="M1467" s="14"/>
      <c r="N1467" s="29">
        <v>42961</v>
      </c>
      <c r="O1467" s="12">
        <v>42961</v>
      </c>
      <c r="P1467" s="11" t="s">
        <v>2478</v>
      </c>
      <c r="Q1467" s="10" t="s">
        <v>2477</v>
      </c>
      <c r="R1467" s="10" t="s">
        <v>2476</v>
      </c>
      <c r="S1467" s="10" t="s">
        <v>634</v>
      </c>
      <c r="T1467" s="10"/>
      <c r="U1467" s="9" t="s">
        <v>2421</v>
      </c>
      <c r="V1467" s="8"/>
      <c r="W1467" s="7">
        <v>1036</v>
      </c>
      <c r="X1467" s="4"/>
      <c r="Y1467" s="6">
        <v>86</v>
      </c>
      <c r="Z1467" s="5">
        <f>IF(Y1467&gt;0,Y1467-J1467,".")</f>
        <v>17</v>
      </c>
      <c r="AA1467" s="4">
        <f>IF(J1467=0,H1467,0)</f>
        <v>0</v>
      </c>
      <c r="AB1467" s="4">
        <f>IF(L1467=0,H1467,0)</f>
        <v>0</v>
      </c>
      <c r="AC1467" s="4"/>
      <c r="AD1467" s="3"/>
      <c r="AE1467" s="2" t="str">
        <f ca="1">IF(AND(N1467&gt;1,(N1467+$AE$3+O1467)&lt;$B$3),$B$3-N1467+1111111,".")</f>
        <v>.</v>
      </c>
      <c r="AF1467" s="1" t="str">
        <f>IF(A1467&gt;1,"Y","N")</f>
        <v>Y</v>
      </c>
      <c r="AG1467" s="1" t="str">
        <f>IF(L1467&gt;1,"Y","N")</f>
        <v>Y</v>
      </c>
      <c r="AH1467" s="1" t="str">
        <f>IF(N1467&gt;1,"Y","N")</f>
        <v>Y</v>
      </c>
      <c r="AI1467" s="1" t="str">
        <f>IF(O1467&gt;1,"Y","N")</f>
        <v>Y</v>
      </c>
      <c r="AJ1467" s="1" t="str">
        <f>CONCATENATE(AF1467,AG1467,D1467,AH1467,AI1467)</f>
        <v>YYxa35xYY</v>
      </c>
    </row>
    <row r="1468" spans="1:36" s="1" customFormat="1" x14ac:dyDescent="0.25">
      <c r="A1468" s="31">
        <v>42926</v>
      </c>
      <c r="B1468" s="24"/>
      <c r="C1468" s="23" t="s">
        <v>705</v>
      </c>
      <c r="D1468" s="22" t="s">
        <v>1603</v>
      </c>
      <c r="E1468" s="21">
        <v>0.65</v>
      </c>
      <c r="G1468" s="20"/>
      <c r="H1468" s="19">
        <f>E1468/0.04272</f>
        <v>15.215355805243446</v>
      </c>
      <c r="I1468" s="18">
        <f>J1468/100*4</f>
        <v>2.76</v>
      </c>
      <c r="J1468" s="17">
        <v>69</v>
      </c>
      <c r="K1468" s="16">
        <f>IF(J1468&gt;1,J1468-H1468-I1468,0)</f>
        <v>51.024644194756554</v>
      </c>
      <c r="L1468" s="15">
        <v>42958</v>
      </c>
      <c r="M1468" s="14"/>
      <c r="N1468" s="29">
        <v>42963</v>
      </c>
      <c r="O1468" s="12">
        <v>42963</v>
      </c>
      <c r="P1468" s="11" t="s">
        <v>1602</v>
      </c>
      <c r="Q1468" s="10" t="s">
        <v>1601</v>
      </c>
      <c r="R1468" s="10" t="s">
        <v>1600</v>
      </c>
      <c r="S1468" s="10" t="s">
        <v>1599</v>
      </c>
      <c r="T1468" s="10"/>
      <c r="U1468" s="9" t="s">
        <v>2421</v>
      </c>
      <c r="V1468" s="8"/>
      <c r="W1468" s="7">
        <v>1046</v>
      </c>
      <c r="X1468" s="4"/>
      <c r="Y1468" s="6">
        <v>86</v>
      </c>
      <c r="Z1468" s="5">
        <f>IF(Y1468&gt;0,Y1468-J1468,".")</f>
        <v>17</v>
      </c>
      <c r="AA1468" s="4">
        <f>IF(J1468=0,H1468,0)</f>
        <v>0</v>
      </c>
      <c r="AB1468" s="4">
        <f>IF(L1468=0,H1468,0)</f>
        <v>0</v>
      </c>
      <c r="AC1468" s="4"/>
      <c r="AD1468" s="3"/>
      <c r="AE1468" s="2" t="str">
        <f ca="1">IF(AND(N1468&gt;1,(N1468+$AE$3+O1468)&lt;$B$3),$B$3-N1468+1111111,".")</f>
        <v>.</v>
      </c>
      <c r="AF1468" s="1" t="str">
        <f>IF(A1468&gt;1,"Y","N")</f>
        <v>Y</v>
      </c>
      <c r="AG1468" s="1" t="str">
        <f>IF(L1468&gt;1,"Y","N")</f>
        <v>Y</v>
      </c>
      <c r="AH1468" s="1" t="str">
        <f>IF(N1468&gt;1,"Y","N")</f>
        <v>Y</v>
      </c>
      <c r="AI1468" s="1" t="str">
        <f>IF(O1468&gt;1,"Y","N")</f>
        <v>Y</v>
      </c>
      <c r="AJ1468" s="1" t="str">
        <f>CONCATENATE(AF1468,AG1468,D1468,AH1468,AI1468)</f>
        <v>YYxa35xYY</v>
      </c>
    </row>
    <row r="1469" spans="1:36" s="1" customFormat="1" x14ac:dyDescent="0.25">
      <c r="A1469" s="28">
        <v>41975</v>
      </c>
      <c r="B1469" s="27"/>
      <c r="C1469" s="23" t="s">
        <v>678</v>
      </c>
      <c r="D1469" s="22" t="s">
        <v>677</v>
      </c>
      <c r="E1469" s="21">
        <v>0.69899999999999995</v>
      </c>
      <c r="G1469" s="20"/>
      <c r="H1469" s="19">
        <f>E1469/0.043</f>
        <v>16.255813953488371</v>
      </c>
      <c r="I1469" s="18">
        <f>J1469/100*4</f>
        <v>2.76</v>
      </c>
      <c r="J1469" s="17">
        <v>69</v>
      </c>
      <c r="K1469" s="16">
        <f>IF(J1469&gt;1,J1469-H1469-I1469,0)</f>
        <v>49.984186046511631</v>
      </c>
      <c r="L1469" s="15">
        <v>42011</v>
      </c>
      <c r="M1469" s="14"/>
      <c r="N1469" s="29">
        <v>42965</v>
      </c>
      <c r="O1469" s="38">
        <v>42976</v>
      </c>
      <c r="P1469" s="37" t="s">
        <v>2410</v>
      </c>
      <c r="Q1469" s="10" t="s">
        <v>2409</v>
      </c>
      <c r="R1469" s="10" t="s">
        <v>2408</v>
      </c>
      <c r="S1469" s="10" t="s">
        <v>2407</v>
      </c>
      <c r="T1469" s="10"/>
      <c r="U1469" s="9">
        <v>6910543250</v>
      </c>
      <c r="V1469" s="8"/>
      <c r="W1469" s="7">
        <v>1090</v>
      </c>
      <c r="X1469" s="4"/>
      <c r="Y1469" s="6">
        <v>86</v>
      </c>
      <c r="Z1469" s="5">
        <f>IF(Y1469&gt;0,Y1469-J1469,".")</f>
        <v>17</v>
      </c>
      <c r="AA1469" s="4">
        <f>IF(J1469=0,H1469,0)</f>
        <v>0</v>
      </c>
      <c r="AB1469" s="4">
        <f>IF(L1469=0,H1469,0)</f>
        <v>0</v>
      </c>
      <c r="AC1469" s="4"/>
      <c r="AD1469" s="3"/>
      <c r="AE1469" s="2" t="str">
        <f ca="1">IF(AND(N1469&gt;1,(N1469+$AE$3+O1469)&lt;$B$3),$B$3-N1469+1111111,".")</f>
        <v>.</v>
      </c>
      <c r="AF1469" s="1" t="str">
        <f>IF(A1469&gt;1,"Y","N")</f>
        <v>Y</v>
      </c>
      <c r="AG1469" s="1" t="str">
        <f>IF(L1469&gt;1,"Y","N")</f>
        <v>Y</v>
      </c>
      <c r="AH1469" s="1" t="str">
        <f>IF(N1469&gt;1,"Y","N")</f>
        <v>Y</v>
      </c>
      <c r="AI1469" s="1" t="str">
        <f>IF(O1469&gt;1,"Y","N")</f>
        <v>Y</v>
      </c>
      <c r="AJ1469" s="1" t="str">
        <f>CONCATENATE(AF1469,AG1469,D1469,AH1469,AI1469)</f>
        <v>YYx472xYY</v>
      </c>
    </row>
    <row r="1470" spans="1:36" s="1" customFormat="1" x14ac:dyDescent="0.25">
      <c r="A1470" s="31">
        <v>42250</v>
      </c>
      <c r="B1470" s="24"/>
      <c r="C1470" s="23" t="s">
        <v>2163</v>
      </c>
      <c r="D1470" s="22" t="s">
        <v>2162</v>
      </c>
      <c r="E1470" s="21">
        <v>0.19800000000000001</v>
      </c>
      <c r="G1470" s="20"/>
      <c r="H1470" s="19">
        <f>E1470/0.04165</f>
        <v>4.7539015606242501</v>
      </c>
      <c r="I1470" s="32">
        <f>J1470/100*4</f>
        <v>2.76</v>
      </c>
      <c r="J1470" s="17">
        <v>69</v>
      </c>
      <c r="K1470" s="16">
        <f>IF(J1470&gt;1,J1470-H1470-I1470,0)</f>
        <v>61.486098439375745</v>
      </c>
      <c r="L1470" s="15">
        <v>42281</v>
      </c>
      <c r="M1470" s="14"/>
      <c r="N1470" s="29">
        <v>42984</v>
      </c>
      <c r="O1470" s="12">
        <v>42985</v>
      </c>
      <c r="P1470" s="11" t="s">
        <v>2161</v>
      </c>
      <c r="Q1470" s="10" t="s">
        <v>2160</v>
      </c>
      <c r="R1470" s="10" t="s">
        <v>2159</v>
      </c>
      <c r="S1470" s="10" t="s">
        <v>2158</v>
      </c>
      <c r="T1470" s="10"/>
      <c r="U1470" s="9">
        <v>6906806294</v>
      </c>
      <c r="V1470" s="8" t="s">
        <v>110</v>
      </c>
      <c r="W1470" s="7">
        <v>1111</v>
      </c>
      <c r="X1470" s="4"/>
      <c r="Y1470" s="6">
        <v>86</v>
      </c>
      <c r="Z1470" s="5">
        <f>IF(Y1470&gt;0,Y1470-J1470,".")</f>
        <v>17</v>
      </c>
      <c r="AA1470" s="4">
        <f>IF(J1470=0,H1470,0)</f>
        <v>0</v>
      </c>
      <c r="AB1470" s="4">
        <f>IF(L1470=0,H1470,0)</f>
        <v>0</v>
      </c>
      <c r="AC1470" s="4"/>
      <c r="AD1470" s="3"/>
      <c r="AE1470" s="2" t="str">
        <f ca="1">IF(AND(N1470&gt;1,(N1470+$AE$3+O1470)&lt;$B$3),$B$3-N1470+1111111,".")</f>
        <v>.</v>
      </c>
      <c r="AF1470" s="1" t="str">
        <f>IF(A1470&gt;1,"Y","N")</f>
        <v>Y</v>
      </c>
      <c r="AG1470" s="1" t="str">
        <f>IF(L1470&gt;1,"Y","N")</f>
        <v>Y</v>
      </c>
      <c r="AH1470" s="1" t="str">
        <f>IF(N1470&gt;1,"Y","N")</f>
        <v>Y</v>
      </c>
      <c r="AI1470" s="1" t="str">
        <f>IF(O1470&gt;1,"Y","N")</f>
        <v>Y</v>
      </c>
      <c r="AJ1470" s="1" t="str">
        <f>CONCATENATE(AF1470,AG1470,D1470,AH1470,AI1470)</f>
        <v>YYx231xYY</v>
      </c>
    </row>
    <row r="1471" spans="1:36" s="1" customFormat="1" x14ac:dyDescent="0.25">
      <c r="A1471" s="31">
        <v>42970</v>
      </c>
      <c r="B1471" s="30" t="s">
        <v>2017</v>
      </c>
      <c r="C1471" s="23" t="s">
        <v>83</v>
      </c>
      <c r="D1471" s="22" t="s">
        <v>82</v>
      </c>
      <c r="E1471" s="21">
        <v>1.31</v>
      </c>
      <c r="G1471" s="20"/>
      <c r="H1471" s="19">
        <f>E1471/0.0418425</f>
        <v>31.307880743263432</v>
      </c>
      <c r="I1471" s="18">
        <f>J1471/100*4</f>
        <v>2.76</v>
      </c>
      <c r="J1471" s="17">
        <v>69</v>
      </c>
      <c r="K1471" s="16">
        <f>IF(J1471&gt;1,J1471-H1471-I1471,0)</f>
        <v>34.93211925673657</v>
      </c>
      <c r="L1471" s="15">
        <v>42979</v>
      </c>
      <c r="M1471" s="14"/>
      <c r="N1471" s="29">
        <v>42992</v>
      </c>
      <c r="O1471" s="12">
        <v>42992</v>
      </c>
      <c r="P1471" s="11" t="s">
        <v>2016</v>
      </c>
      <c r="Q1471" s="10" t="s">
        <v>2015</v>
      </c>
      <c r="R1471" s="10" t="s">
        <v>2014</v>
      </c>
      <c r="S1471" s="10" t="s">
        <v>1177</v>
      </c>
      <c r="T1471" s="10"/>
      <c r="U1471" s="9">
        <v>6912630029</v>
      </c>
      <c r="V1471" s="8"/>
      <c r="W1471" s="7">
        <v>1133</v>
      </c>
      <c r="X1471" s="4"/>
      <c r="Y1471" s="6">
        <v>86</v>
      </c>
      <c r="Z1471" s="5">
        <f>IF(Y1471&gt;0,Y1471-J1471,".")</f>
        <v>17</v>
      </c>
      <c r="AA1471" s="4">
        <f>IF(J1471=0,H1471,0)</f>
        <v>0</v>
      </c>
      <c r="AB1471" s="4">
        <f>IF(L1471=0,H1471,0)</f>
        <v>0</v>
      </c>
      <c r="AC1471" s="4"/>
      <c r="AD1471" s="3"/>
      <c r="AE1471" s="2" t="str">
        <f ca="1">IF(AND(N1471&gt;1,(N1471+$AE$3+O1471)&lt;$B$3),$B$3-N1471+1111111,".")</f>
        <v>.</v>
      </c>
      <c r="AF1471" s="1" t="str">
        <f>IF(A1471&gt;1,"Y","N")</f>
        <v>Y</v>
      </c>
      <c r="AG1471" s="1" t="str">
        <f>IF(L1471&gt;1,"Y","N")</f>
        <v>Y</v>
      </c>
      <c r="AH1471" s="1" t="str">
        <f>IF(N1471&gt;1,"Y","N")</f>
        <v>Y</v>
      </c>
      <c r="AI1471" s="1" t="str">
        <f>IF(O1471&gt;1,"Y","N")</f>
        <v>Y</v>
      </c>
      <c r="AJ1471" s="1" t="str">
        <f>CONCATENATE(AF1471,AG1471,D1471,AH1471,AI1471)</f>
        <v>YYx326xYY</v>
      </c>
    </row>
    <row r="1472" spans="1:36" s="1" customFormat="1" x14ac:dyDescent="0.25">
      <c r="A1472" s="31">
        <v>42963</v>
      </c>
      <c r="B1472" s="24"/>
      <c r="C1472" s="23" t="s">
        <v>1054</v>
      </c>
      <c r="D1472" s="22" t="s">
        <v>1053</v>
      </c>
      <c r="E1472" s="21">
        <v>0.74</v>
      </c>
      <c r="G1472" s="20"/>
      <c r="H1472" s="19">
        <f>E1472/0.04417</f>
        <v>16.753452569617387</v>
      </c>
      <c r="I1472" s="18">
        <f>J1472/100*4</f>
        <v>2.76</v>
      </c>
      <c r="J1472" s="17">
        <v>69</v>
      </c>
      <c r="K1472" s="16">
        <f>IF(J1472&gt;1,J1472-H1472-I1472,0)</f>
        <v>49.486547430382615</v>
      </c>
      <c r="L1472" s="15">
        <v>42987</v>
      </c>
      <c r="M1472" s="14"/>
      <c r="N1472" s="29">
        <v>42993</v>
      </c>
      <c r="O1472" s="12">
        <v>42995</v>
      </c>
      <c r="P1472" s="11" t="s">
        <v>1996</v>
      </c>
      <c r="Q1472" s="10" t="s">
        <v>1995</v>
      </c>
      <c r="R1472" s="10" t="s">
        <v>1994</v>
      </c>
      <c r="S1472" s="10" t="s">
        <v>1993</v>
      </c>
      <c r="T1472" s="10"/>
      <c r="U1472" s="9">
        <v>6913090237</v>
      </c>
      <c r="V1472" s="39">
        <v>43016</v>
      </c>
      <c r="W1472" s="7">
        <v>1142</v>
      </c>
      <c r="X1472" s="4"/>
      <c r="Y1472" s="6">
        <v>86</v>
      </c>
      <c r="Z1472" s="5">
        <f>IF(Y1472&gt;0,Y1472-J1472,".")</f>
        <v>17</v>
      </c>
      <c r="AA1472" s="4">
        <f>IF(J1472=0,H1472,0)</f>
        <v>0</v>
      </c>
      <c r="AB1472" s="4">
        <f>IF(L1472=0,H1472,0)</f>
        <v>0</v>
      </c>
      <c r="AC1472" s="4"/>
      <c r="AD1472" s="3"/>
      <c r="AE1472" s="2" t="str">
        <f ca="1">IF(AND(N1472&gt;1,(N1472+$AE$3+O1472)&lt;$B$3),$B$3-N1472+1111111,".")</f>
        <v>.</v>
      </c>
      <c r="AF1472" s="1" t="str">
        <f>IF(A1472&gt;1,"Y","N")</f>
        <v>Y</v>
      </c>
      <c r="AG1472" s="1" t="str">
        <f>IF(L1472&gt;1,"Y","N")</f>
        <v>Y</v>
      </c>
      <c r="AH1472" s="1" t="str">
        <f>IF(N1472&gt;1,"Y","N")</f>
        <v>Y</v>
      </c>
      <c r="AI1472" s="1" t="str">
        <f>IF(O1472&gt;1,"Y","N")</f>
        <v>Y</v>
      </c>
      <c r="AJ1472" s="1" t="str">
        <f>CONCATENATE(AF1472,AG1472,D1472,AH1472,AI1472)</f>
        <v>YYx61xYY</v>
      </c>
    </row>
    <row r="1473" spans="1:36" s="1" customFormat="1" x14ac:dyDescent="0.25">
      <c r="A1473" s="31">
        <v>42814</v>
      </c>
      <c r="B1473" s="24"/>
      <c r="C1473" s="23" t="s">
        <v>363</v>
      </c>
      <c r="D1473" s="22" t="s">
        <v>362</v>
      </c>
      <c r="E1473" s="21">
        <v>0.56999999999999995</v>
      </c>
      <c r="G1473" s="20"/>
      <c r="H1473" s="19">
        <f>E1473/0.038689</f>
        <v>14.732869807955748</v>
      </c>
      <c r="I1473" s="18">
        <f>J1473/100*4</f>
        <v>2.76</v>
      </c>
      <c r="J1473" s="17">
        <v>69</v>
      </c>
      <c r="K1473" s="16">
        <f>IF(J1473&gt;1,J1473-H1473-I1473,0)</f>
        <v>51.507130192044251</v>
      </c>
      <c r="L1473" s="15">
        <v>42834</v>
      </c>
      <c r="M1473" s="14"/>
      <c r="N1473" s="29">
        <v>42994</v>
      </c>
      <c r="O1473" s="12">
        <v>42995</v>
      </c>
      <c r="P1473" s="11" t="s">
        <v>1981</v>
      </c>
      <c r="Q1473" s="10" t="s">
        <v>1980</v>
      </c>
      <c r="R1473" s="10" t="s">
        <v>1979</v>
      </c>
      <c r="S1473" s="10" t="s">
        <v>1978</v>
      </c>
      <c r="T1473" s="10"/>
      <c r="U1473" s="9" t="s">
        <v>1977</v>
      </c>
      <c r="V1473" s="8"/>
      <c r="W1473" s="7">
        <v>1145</v>
      </c>
      <c r="X1473" s="4"/>
      <c r="Y1473" s="6">
        <v>86</v>
      </c>
      <c r="Z1473" s="5">
        <f>IF(Y1473&gt;0,Y1473-J1473,".")</f>
        <v>17</v>
      </c>
      <c r="AA1473" s="4">
        <f>IF(J1473=0,H1473,0)</f>
        <v>0</v>
      </c>
      <c r="AB1473" s="4">
        <f>IF(L1473=0,H1473,0)</f>
        <v>0</v>
      </c>
      <c r="AC1473" s="4"/>
      <c r="AD1473" s="3"/>
      <c r="AE1473" s="2" t="str">
        <f ca="1">IF(AND(N1473&gt;1,(N1473+$AE$3+O1473)&lt;$B$3),$B$3-N1473+1111111,".")</f>
        <v>.</v>
      </c>
      <c r="AF1473" s="1" t="str">
        <f>IF(A1473&gt;1,"Y","N")</f>
        <v>Y</v>
      </c>
      <c r="AG1473" s="1" t="str">
        <f>IF(L1473&gt;1,"Y","N")</f>
        <v>Y</v>
      </c>
      <c r="AH1473" s="1" t="str">
        <f>IF(N1473&gt;1,"Y","N")</f>
        <v>Y</v>
      </c>
      <c r="AI1473" s="1" t="str">
        <f>IF(O1473&gt;1,"Y","N")</f>
        <v>Y</v>
      </c>
      <c r="AJ1473" s="1" t="str">
        <f>CONCATENATE(AF1473,AG1473,D1473,AH1473,AI1473)</f>
        <v>YYx205xYY</v>
      </c>
    </row>
    <row r="1474" spans="1:36" s="1" customFormat="1" x14ac:dyDescent="0.25">
      <c r="A1474" s="31">
        <v>42963</v>
      </c>
      <c r="B1474" s="24" t="s">
        <v>1976</v>
      </c>
      <c r="C1474" s="23" t="s">
        <v>1975</v>
      </c>
      <c r="D1474" s="22" t="s">
        <v>1974</v>
      </c>
      <c r="E1474" s="21">
        <v>0.88</v>
      </c>
      <c r="G1474" s="20"/>
      <c r="H1474" s="19">
        <f>E1474/0.04417</f>
        <v>19.923024677382838</v>
      </c>
      <c r="I1474" s="18">
        <f>J1474/100*4</f>
        <v>2.76</v>
      </c>
      <c r="J1474" s="17">
        <v>69</v>
      </c>
      <c r="K1474" s="16">
        <f>IF(J1474&gt;1,J1474-H1474-I1474,0)</f>
        <v>46.316975322617161</v>
      </c>
      <c r="L1474" s="15">
        <v>42979</v>
      </c>
      <c r="M1474" s="14"/>
      <c r="N1474" s="13">
        <v>42994</v>
      </c>
      <c r="O1474" s="12">
        <v>42995</v>
      </c>
      <c r="P1474" s="11" t="s">
        <v>1973</v>
      </c>
      <c r="Q1474" s="10" t="s">
        <v>1972</v>
      </c>
      <c r="R1474" s="10" t="s">
        <v>1971</v>
      </c>
      <c r="S1474" s="10" t="s">
        <v>1970</v>
      </c>
      <c r="T1474" s="10"/>
      <c r="U1474" s="9">
        <v>6912640811</v>
      </c>
      <c r="V1474" s="8" t="s">
        <v>1969</v>
      </c>
      <c r="W1474" s="7">
        <v>1146</v>
      </c>
      <c r="X1474" s="4"/>
      <c r="Y1474" s="6">
        <v>86</v>
      </c>
      <c r="Z1474" s="5">
        <f>IF(Y1474&gt;0,Y1474-J1474,".")</f>
        <v>17</v>
      </c>
      <c r="AA1474" s="4">
        <f>IF(J1474=0,H1474,0)</f>
        <v>0</v>
      </c>
      <c r="AB1474" s="4">
        <f>IF(L1474=0,H1474,0)</f>
        <v>0</v>
      </c>
      <c r="AC1474" s="4"/>
      <c r="AD1474" s="3"/>
      <c r="AE1474" s="2" t="str">
        <f ca="1">IF(AND(N1474&gt;1,(N1474+$AE$3+O1474)&lt;$B$3),$B$3-N1474+1111111,".")</f>
        <v>.</v>
      </c>
      <c r="AF1474" s="1" t="str">
        <f>IF(A1474&gt;1,"Y","N")</f>
        <v>Y</v>
      </c>
      <c r="AG1474" s="1" t="str">
        <f>IF(L1474&gt;1,"Y","N")</f>
        <v>Y</v>
      </c>
      <c r="AH1474" s="1" t="str">
        <f>IF(N1474&gt;1,"Y","N")</f>
        <v>Y</v>
      </c>
      <c r="AI1474" s="1" t="str">
        <f>IF(O1474&gt;1,"Y","N")</f>
        <v>Y</v>
      </c>
      <c r="AJ1474" s="1" t="str">
        <f>CONCATENATE(AF1474,AG1474,D1474,AH1474,AI1474)</f>
        <v>YYx127xYY</v>
      </c>
    </row>
    <row r="1475" spans="1:36" s="1" customFormat="1" x14ac:dyDescent="0.25">
      <c r="A1475" s="31">
        <v>42649</v>
      </c>
      <c r="B1475" s="24"/>
      <c r="C1475" s="23" t="s">
        <v>1900</v>
      </c>
      <c r="D1475" s="22" t="s">
        <v>1899</v>
      </c>
      <c r="E1475" s="21">
        <v>0.30499999999999999</v>
      </c>
      <c r="G1475" s="20"/>
      <c r="H1475" s="19">
        <f>E1475/0.0404</f>
        <v>7.5495049504950495</v>
      </c>
      <c r="I1475" s="18">
        <f>J1475/100*4</f>
        <v>2.76</v>
      </c>
      <c r="J1475" s="17">
        <v>69</v>
      </c>
      <c r="K1475" s="16">
        <f>IF(J1475&gt;1,J1475-H1475-I1475,0)</f>
        <v>58.690495049504953</v>
      </c>
      <c r="L1475" s="15">
        <v>42680</v>
      </c>
      <c r="M1475" s="14"/>
      <c r="N1475" s="29">
        <v>42998</v>
      </c>
      <c r="O1475" s="12">
        <v>42998</v>
      </c>
      <c r="P1475" s="11" t="s">
        <v>1898</v>
      </c>
      <c r="Q1475" s="10" t="s">
        <v>1897</v>
      </c>
      <c r="R1475" s="10" t="s">
        <v>1896</v>
      </c>
      <c r="S1475" s="10" t="s">
        <v>1895</v>
      </c>
      <c r="T1475" s="10"/>
      <c r="U1475" s="9" t="s">
        <v>1894</v>
      </c>
      <c r="V1475" s="8"/>
      <c r="W1475" s="7">
        <v>1158</v>
      </c>
      <c r="X1475" s="4"/>
      <c r="Y1475" s="6">
        <v>86</v>
      </c>
      <c r="Z1475" s="5">
        <f>IF(Y1475&gt;0,Y1475-J1475,".")</f>
        <v>17</v>
      </c>
      <c r="AA1475" s="4">
        <f>IF(J1475=0,H1475,0)</f>
        <v>0</v>
      </c>
      <c r="AB1475" s="4">
        <f>IF(L1475=0,H1475,0)</f>
        <v>0</v>
      </c>
      <c r="AC1475" s="4"/>
      <c r="AD1475" s="3"/>
      <c r="AE1475" s="2" t="str">
        <f ca="1">IF(AND(N1475&gt;1,(N1475+$AE$3+O1475)&lt;$B$3),$B$3-N1475+1111111,".")</f>
        <v>.</v>
      </c>
      <c r="AF1475" s="1" t="str">
        <f>IF(A1475&gt;1,"Y","N")</f>
        <v>Y</v>
      </c>
      <c r="AG1475" s="1" t="str">
        <f>IF(L1475&gt;1,"Y","N")</f>
        <v>Y</v>
      </c>
      <c r="AH1475" s="1" t="str">
        <f>IF(N1475&gt;1,"Y","N")</f>
        <v>Y</v>
      </c>
      <c r="AI1475" s="1" t="str">
        <f>IF(O1475&gt;1,"Y","N")</f>
        <v>Y</v>
      </c>
      <c r="AJ1475" s="1" t="str">
        <f>CONCATENATE(AF1475,AG1475,D1475,AH1475,AI1475)</f>
        <v>YYx340xYY</v>
      </c>
    </row>
    <row r="1476" spans="1:36" s="1" customFormat="1" x14ac:dyDescent="0.25">
      <c r="A1476" s="28">
        <v>41975</v>
      </c>
      <c r="B1476" s="27"/>
      <c r="C1476" s="23" t="s">
        <v>678</v>
      </c>
      <c r="D1476" s="22" t="s">
        <v>677</v>
      </c>
      <c r="E1476" s="21">
        <v>0.69899999999999995</v>
      </c>
      <c r="G1476" s="20"/>
      <c r="H1476" s="19">
        <f>E1476/0.043</f>
        <v>16.255813953488371</v>
      </c>
      <c r="I1476" s="18">
        <f>J1476/100*4</f>
        <v>2.76</v>
      </c>
      <c r="J1476" s="17">
        <v>69</v>
      </c>
      <c r="K1476" s="16">
        <f>IF(J1476&gt;1,J1476-H1476-I1476,0)</f>
        <v>49.984186046511631</v>
      </c>
      <c r="L1476" s="15">
        <v>42011</v>
      </c>
      <c r="M1476" s="14"/>
      <c r="N1476" s="29">
        <v>43000</v>
      </c>
      <c r="O1476" s="12">
        <v>43003</v>
      </c>
      <c r="P1476" s="11" t="s">
        <v>1856</v>
      </c>
      <c r="Q1476" s="10" t="s">
        <v>1855</v>
      </c>
      <c r="R1476" s="10" t="s">
        <v>1854</v>
      </c>
      <c r="S1476" s="10" t="s">
        <v>1853</v>
      </c>
      <c r="T1476" s="10"/>
      <c r="U1476" s="9">
        <v>6912736251</v>
      </c>
      <c r="V1476" s="8"/>
      <c r="W1476" s="7">
        <v>1170</v>
      </c>
      <c r="X1476" s="4"/>
      <c r="Y1476" s="6">
        <v>86</v>
      </c>
      <c r="Z1476" s="5">
        <f>IF(Y1476&gt;0,Y1476-J1476,".")</f>
        <v>17</v>
      </c>
      <c r="AA1476" s="4">
        <f>IF(J1476=0,H1476,0)</f>
        <v>0</v>
      </c>
      <c r="AB1476" s="4">
        <f>IF(L1476=0,H1476,0)</f>
        <v>0</v>
      </c>
      <c r="AC1476" s="4"/>
      <c r="AD1476" s="3"/>
      <c r="AE1476" s="2" t="str">
        <f ca="1">IF(AND(N1476&gt;1,(N1476+$AE$3+O1476)&lt;$B$3),$B$3-N1476+1111111,".")</f>
        <v>.</v>
      </c>
      <c r="AF1476" s="1" t="str">
        <f>IF(A1476&gt;1,"Y","N")</f>
        <v>Y</v>
      </c>
      <c r="AG1476" s="1" t="str">
        <f>IF(L1476&gt;1,"Y","N")</f>
        <v>Y</v>
      </c>
      <c r="AH1476" s="1" t="str">
        <f>IF(N1476&gt;1,"Y","N")</f>
        <v>Y</v>
      </c>
      <c r="AI1476" s="1" t="str">
        <f>IF(O1476&gt;1,"Y","N")</f>
        <v>Y</v>
      </c>
      <c r="AJ1476" s="1" t="str">
        <f>CONCATENATE(AF1476,AG1476,D1476,AH1476,AI1476)</f>
        <v>YYx472xYY</v>
      </c>
    </row>
    <row r="1477" spans="1:36" s="1" customFormat="1" x14ac:dyDescent="0.25">
      <c r="A1477" s="31">
        <v>42877</v>
      </c>
      <c r="B1477" s="24"/>
      <c r="C1477" s="23" t="s">
        <v>1821</v>
      </c>
      <c r="D1477" s="22" t="s">
        <v>1820</v>
      </c>
      <c r="E1477" s="21">
        <v>0.56000000000000005</v>
      </c>
      <c r="G1477" s="20"/>
      <c r="H1477" s="19">
        <f>E1477/0.04001</f>
        <v>13.996500874781306</v>
      </c>
      <c r="I1477" s="18">
        <f>J1477/100*4</f>
        <v>2.76</v>
      </c>
      <c r="J1477" s="17">
        <v>69</v>
      </c>
      <c r="K1477" s="16">
        <f>IF(J1477&gt;1,J1477-H1477-I1477,0)</f>
        <v>52.243499125218698</v>
      </c>
      <c r="L1477" s="15">
        <v>42895</v>
      </c>
      <c r="M1477" s="14"/>
      <c r="N1477" s="29">
        <v>43003</v>
      </c>
      <c r="O1477" s="12">
        <v>43004</v>
      </c>
      <c r="P1477" s="11" t="s">
        <v>1819</v>
      </c>
      <c r="Q1477" s="10" t="s">
        <v>1818</v>
      </c>
      <c r="R1477" s="10" t="s">
        <v>1817</v>
      </c>
      <c r="S1477" s="10" t="s">
        <v>1781</v>
      </c>
      <c r="T1477" s="10"/>
      <c r="U1477" s="9">
        <v>6912132504</v>
      </c>
      <c r="V1477" s="43" t="s">
        <v>1816</v>
      </c>
      <c r="W1477" s="42">
        <v>1179</v>
      </c>
      <c r="X1477" s="4"/>
      <c r="Y1477" s="6">
        <v>86</v>
      </c>
      <c r="Z1477" s="5">
        <f>IF(Y1477&gt;0,Y1477-J1477,".")</f>
        <v>17</v>
      </c>
      <c r="AA1477" s="4">
        <f>IF(J1477=0,H1477,0)</f>
        <v>0</v>
      </c>
      <c r="AB1477" s="4">
        <f>IF(L1477=0,H1477,0)</f>
        <v>0</v>
      </c>
      <c r="AC1477" s="4"/>
      <c r="AD1477" s="3"/>
      <c r="AE1477" s="2" t="str">
        <f ca="1">IF(AND(N1477&gt;1,(N1477+$AE$3+O1477)&lt;$B$3),$B$3-N1477+1111111,".")</f>
        <v>.</v>
      </c>
      <c r="AF1477" s="1" t="str">
        <f>IF(A1477&gt;1,"Y","N")</f>
        <v>Y</v>
      </c>
      <c r="AG1477" s="1" t="str">
        <f>IF(L1477&gt;1,"Y","N")</f>
        <v>Y</v>
      </c>
      <c r="AH1477" s="1" t="str">
        <f>IF(N1477&gt;1,"Y","N")</f>
        <v>Y</v>
      </c>
      <c r="AI1477" s="1" t="str">
        <f>IF(O1477&gt;1,"Y","N")</f>
        <v>Y</v>
      </c>
      <c r="AJ1477" s="1" t="str">
        <f>CONCATENATE(AF1477,AG1477,D1477,AH1477,AI1477)</f>
        <v>YYx304xYY</v>
      </c>
    </row>
    <row r="1478" spans="1:36" s="1" customFormat="1" x14ac:dyDescent="0.25">
      <c r="A1478" s="31">
        <v>42926</v>
      </c>
      <c r="B1478" s="24"/>
      <c r="C1478" s="23" t="s">
        <v>705</v>
      </c>
      <c r="D1478" s="22" t="s">
        <v>1603</v>
      </c>
      <c r="E1478" s="21">
        <v>0.65</v>
      </c>
      <c r="G1478" s="20"/>
      <c r="H1478" s="19">
        <f>E1478/0.04272</f>
        <v>15.215355805243446</v>
      </c>
      <c r="I1478" s="18">
        <f>J1478/100*4</f>
        <v>2.76</v>
      </c>
      <c r="J1478" s="17">
        <v>69</v>
      </c>
      <c r="K1478" s="16">
        <f>IF(J1478&gt;1,J1478-H1478-I1478,0)</f>
        <v>51.024644194756554</v>
      </c>
      <c r="L1478" s="15">
        <v>42958</v>
      </c>
      <c r="M1478" s="14"/>
      <c r="N1478" s="29">
        <v>43017</v>
      </c>
      <c r="O1478" s="12">
        <v>43017</v>
      </c>
      <c r="P1478" s="11" t="s">
        <v>1602</v>
      </c>
      <c r="Q1478" s="10" t="s">
        <v>1601</v>
      </c>
      <c r="R1478" s="10" t="s">
        <v>1600</v>
      </c>
      <c r="S1478" s="10" t="s">
        <v>1599</v>
      </c>
      <c r="T1478" s="10"/>
      <c r="U1478" s="9">
        <v>6912019459</v>
      </c>
      <c r="V1478" s="8" t="s">
        <v>1598</v>
      </c>
      <c r="W1478" s="7">
        <v>1218</v>
      </c>
      <c r="X1478" s="4"/>
      <c r="Y1478" s="6">
        <v>86</v>
      </c>
      <c r="Z1478" s="5">
        <f>IF(Y1478&gt;0,Y1478-J1478,".")</f>
        <v>17</v>
      </c>
      <c r="AA1478" s="4">
        <f>IF(J1478=0,H1478,0)</f>
        <v>0</v>
      </c>
      <c r="AB1478" s="4">
        <f>IF(L1478=0,H1478,0)</f>
        <v>0</v>
      </c>
      <c r="AC1478" s="4"/>
      <c r="AD1478" s="3"/>
      <c r="AE1478" s="2" t="str">
        <f ca="1">IF(AND(N1478&gt;1,(N1478+$AE$3+O1478)&lt;$B$3),$B$3-N1478+1111111,".")</f>
        <v>.</v>
      </c>
      <c r="AF1478" s="1" t="str">
        <f>IF(A1478&gt;1,"Y","N")</f>
        <v>Y</v>
      </c>
      <c r="AG1478" s="1" t="str">
        <f>IF(L1478&gt;1,"Y","N")</f>
        <v>Y</v>
      </c>
      <c r="AH1478" s="1" t="str">
        <f>IF(N1478&gt;1,"Y","N")</f>
        <v>Y</v>
      </c>
      <c r="AI1478" s="1" t="str">
        <f>IF(O1478&gt;1,"Y","N")</f>
        <v>Y</v>
      </c>
      <c r="AJ1478" s="1" t="str">
        <f>CONCATENATE(AF1478,AG1478,D1478,AH1478,AI1478)</f>
        <v>YYxa35xYY</v>
      </c>
    </row>
    <row r="1479" spans="1:36" s="1" customFormat="1" x14ac:dyDescent="0.25">
      <c r="A1479" s="31">
        <v>42936</v>
      </c>
      <c r="B1479" s="24" t="s">
        <v>1592</v>
      </c>
      <c r="C1479" s="23" t="s">
        <v>1591</v>
      </c>
      <c r="D1479" s="22" t="s">
        <v>267</v>
      </c>
      <c r="E1479" s="21">
        <v>1</v>
      </c>
      <c r="G1479" s="20"/>
      <c r="H1479" s="19">
        <f>E1479/0.04318</f>
        <v>23.158869847151458</v>
      </c>
      <c r="I1479" s="18">
        <f>J1479/100*4</f>
        <v>1.96</v>
      </c>
      <c r="J1479" s="17">
        <v>49</v>
      </c>
      <c r="K1479" s="16">
        <f>IF(J1479&gt;1,J1479-H1479-I1479,0)</f>
        <v>23.881130152848542</v>
      </c>
      <c r="L1479" s="15">
        <v>42959</v>
      </c>
      <c r="M1479" s="14"/>
      <c r="N1479" s="29">
        <v>43017</v>
      </c>
      <c r="O1479" s="12">
        <v>43018</v>
      </c>
      <c r="P1479" s="11" t="s">
        <v>1590</v>
      </c>
      <c r="Q1479" s="10" t="s">
        <v>993</v>
      </c>
      <c r="R1479" s="10" t="s">
        <v>1589</v>
      </c>
      <c r="S1479" s="10" t="s">
        <v>1588</v>
      </c>
      <c r="T1479" s="10"/>
      <c r="U1479" s="9">
        <v>6912051292</v>
      </c>
      <c r="V1479" s="8"/>
      <c r="W1479" s="7">
        <v>1222</v>
      </c>
      <c r="X1479" s="4"/>
      <c r="Y1479" s="6">
        <v>86</v>
      </c>
      <c r="Z1479" s="5">
        <f>IF(Y1479&gt;0,Y1479-J1479,".")</f>
        <v>37</v>
      </c>
      <c r="AA1479" s="4">
        <f>IF(J1479=0,H1479,0)</f>
        <v>0</v>
      </c>
      <c r="AB1479" s="4">
        <f>IF(L1479=0,H1479,0)</f>
        <v>0</v>
      </c>
      <c r="AC1479" s="4"/>
      <c r="AD1479" s="3"/>
      <c r="AE1479" s="2" t="str">
        <f ca="1">IF(AND(N1479&gt;1,(N1479+$AE$3+O1479)&lt;$B$3),$B$3-N1479+1111111,".")</f>
        <v>.</v>
      </c>
      <c r="AF1479" s="1" t="str">
        <f>IF(A1479&gt;1,"Y","N")</f>
        <v>Y</v>
      </c>
      <c r="AG1479" s="1" t="str">
        <f>IF(L1479&gt;1,"Y","N")</f>
        <v>Y</v>
      </c>
      <c r="AH1479" s="1" t="str">
        <f>IF(N1479&gt;1,"Y","N")</f>
        <v>Y</v>
      </c>
      <c r="AI1479" s="1" t="str">
        <f>IF(O1479&gt;1,"Y","N")</f>
        <v>Y</v>
      </c>
      <c r="AJ1479" s="1" t="str">
        <f>CONCATENATE(AF1479,AG1479,D1479,AH1479,AI1479)</f>
        <v>YYx22xYY</v>
      </c>
    </row>
    <row r="1480" spans="1:36" s="1" customFormat="1" x14ac:dyDescent="0.25">
      <c r="A1480" s="31">
        <v>42970</v>
      </c>
      <c r="B1480" s="24"/>
      <c r="C1480" s="23" t="s">
        <v>83</v>
      </c>
      <c r="D1480" s="22" t="s">
        <v>82</v>
      </c>
      <c r="E1480" s="21">
        <v>1.31</v>
      </c>
      <c r="G1480" s="20"/>
      <c r="H1480" s="19">
        <f>E1480/0.0418425</f>
        <v>31.307880743263432</v>
      </c>
      <c r="I1480" s="18">
        <f>J1480/100*4</f>
        <v>2.76</v>
      </c>
      <c r="J1480" s="17">
        <v>69</v>
      </c>
      <c r="K1480" s="16">
        <f>IF(J1480&gt;1,J1480-H1480-I1480,0)</f>
        <v>34.93211925673657</v>
      </c>
      <c r="L1480" s="15">
        <v>42979</v>
      </c>
      <c r="M1480" s="14"/>
      <c r="N1480" s="29">
        <v>43020</v>
      </c>
      <c r="O1480" s="12">
        <v>43020</v>
      </c>
      <c r="P1480" s="11" t="s">
        <v>1542</v>
      </c>
      <c r="Q1480" s="10" t="s">
        <v>1541</v>
      </c>
      <c r="R1480" s="10" t="s">
        <v>1540</v>
      </c>
      <c r="S1480" s="10" t="s">
        <v>1539</v>
      </c>
      <c r="T1480" s="10"/>
      <c r="U1480" s="9">
        <v>6913779533</v>
      </c>
      <c r="V1480" s="8" t="s">
        <v>110</v>
      </c>
      <c r="W1480" s="7">
        <v>1232</v>
      </c>
      <c r="X1480" s="4"/>
      <c r="Y1480" s="6">
        <v>86</v>
      </c>
      <c r="Z1480" s="5">
        <f>IF(Y1480&gt;0,Y1480-J1480,".")</f>
        <v>17</v>
      </c>
      <c r="AA1480" s="4">
        <f>IF(J1480=0,H1480,0)</f>
        <v>0</v>
      </c>
      <c r="AB1480" s="4">
        <f>IF(L1480=0,H1480,0)</f>
        <v>0</v>
      </c>
      <c r="AC1480" s="4"/>
      <c r="AD1480" s="3"/>
      <c r="AE1480" s="2" t="str">
        <f ca="1">IF(AND(N1480&gt;1,(N1480+$AE$3+O1480)&lt;$B$3),$B$3-N1480+1111111,".")</f>
        <v>.</v>
      </c>
      <c r="AF1480" s="1" t="str">
        <f>IF(A1480&gt;1,"Y","N")</f>
        <v>Y</v>
      </c>
      <c r="AG1480" s="1" t="str">
        <f>IF(L1480&gt;1,"Y","N")</f>
        <v>Y</v>
      </c>
      <c r="AH1480" s="1" t="str">
        <f>IF(N1480&gt;1,"Y","N")</f>
        <v>Y</v>
      </c>
      <c r="AI1480" s="1" t="str">
        <f>IF(O1480&gt;1,"Y","N")</f>
        <v>Y</v>
      </c>
      <c r="AJ1480" s="1" t="str">
        <f>CONCATENATE(AF1480,AG1480,D1480,AH1480,AI1480)</f>
        <v>YYx326xYY</v>
      </c>
    </row>
    <row r="1481" spans="1:36" s="1" customFormat="1" x14ac:dyDescent="0.25">
      <c r="A1481" s="31">
        <v>42992</v>
      </c>
      <c r="B1481" s="24"/>
      <c r="C1481" s="23" t="s">
        <v>653</v>
      </c>
      <c r="D1481" s="22" t="s">
        <v>652</v>
      </c>
      <c r="E1481" s="21">
        <v>0.8</v>
      </c>
      <c r="G1481" s="20"/>
      <c r="H1481" s="19">
        <f>E1481/0.04452</f>
        <v>17.969451931716083</v>
      </c>
      <c r="I1481" s="18">
        <f>J1481/100*4</f>
        <v>2.76</v>
      </c>
      <c r="J1481" s="17">
        <v>69</v>
      </c>
      <c r="K1481" s="16">
        <f>IF(J1481&gt;1,J1481-H1481-I1481,0)</f>
        <v>48.270548068283922</v>
      </c>
      <c r="L1481" s="15">
        <v>43022</v>
      </c>
      <c r="M1481" s="14"/>
      <c r="N1481" s="29">
        <v>43040</v>
      </c>
      <c r="O1481" s="12">
        <v>43041</v>
      </c>
      <c r="P1481" s="11" t="s">
        <v>1291</v>
      </c>
      <c r="Q1481" s="10" t="s">
        <v>1290</v>
      </c>
      <c r="R1481" s="10" t="s">
        <v>1289</v>
      </c>
      <c r="S1481" s="10" t="s">
        <v>1288</v>
      </c>
      <c r="T1481" s="10"/>
      <c r="U1481" s="9">
        <v>6915374875</v>
      </c>
      <c r="V1481" s="8" t="s">
        <v>110</v>
      </c>
      <c r="W1481" s="7">
        <v>1285</v>
      </c>
      <c r="X1481" s="4"/>
      <c r="Y1481" s="6">
        <v>86</v>
      </c>
      <c r="Z1481" s="5">
        <f>IF(Y1481&gt;0,Y1481-J1481,".")</f>
        <v>17</v>
      </c>
      <c r="AA1481" s="4">
        <f>IF(J1481=0,H1481,0)</f>
        <v>0</v>
      </c>
      <c r="AB1481" s="4">
        <f>IF(L1481=0,H1481,0)</f>
        <v>0</v>
      </c>
      <c r="AC1481" s="4"/>
      <c r="AD1481" s="3"/>
      <c r="AE1481" s="2" t="str">
        <f ca="1">IF(AND(N1481&gt;1,(N1481+$AE$3+O1481)&lt;$B$3),$B$3-N1481+1111111,".")</f>
        <v>.</v>
      </c>
      <c r="AF1481" s="1" t="str">
        <f>IF(A1481&gt;1,"Y","N")</f>
        <v>Y</v>
      </c>
      <c r="AG1481" s="1" t="str">
        <f>IF(L1481&gt;1,"Y","N")</f>
        <v>Y</v>
      </c>
      <c r="AH1481" s="1" t="str">
        <f>IF(N1481&gt;1,"Y","N")</f>
        <v>Y</v>
      </c>
      <c r="AI1481" s="1" t="str">
        <f>IF(O1481&gt;1,"Y","N")</f>
        <v>Y</v>
      </c>
      <c r="AJ1481" s="1" t="str">
        <f>CONCATENATE(AF1481,AG1481,D1481,AH1481,AI1481)</f>
        <v>YYx490xYY</v>
      </c>
    </row>
    <row r="1482" spans="1:36" s="1" customFormat="1" x14ac:dyDescent="0.25">
      <c r="A1482" s="31">
        <v>42367</v>
      </c>
      <c r="B1482" s="24"/>
      <c r="C1482" s="23" t="s">
        <v>606</v>
      </c>
      <c r="D1482" s="22" t="s">
        <v>605</v>
      </c>
      <c r="E1482" s="21">
        <v>1.1499999999999999</v>
      </c>
      <c r="G1482" s="20"/>
      <c r="H1482" s="19">
        <f>E1482/0.04032</f>
        <v>28.521825396825392</v>
      </c>
      <c r="I1482" s="32">
        <f>J1482/100*4</f>
        <v>2.76</v>
      </c>
      <c r="J1482" s="17">
        <v>69</v>
      </c>
      <c r="K1482" s="16">
        <f>IF(J1482&gt;1,J1482-H1482-I1482,0)</f>
        <v>37.71817460317461</v>
      </c>
      <c r="L1482" s="15">
        <v>42398</v>
      </c>
      <c r="M1482" s="14"/>
      <c r="N1482" s="29">
        <v>43043</v>
      </c>
      <c r="O1482" s="12">
        <v>43051</v>
      </c>
      <c r="P1482" s="11" t="s">
        <v>1253</v>
      </c>
      <c r="Q1482" s="10" t="s">
        <v>1252</v>
      </c>
      <c r="R1482" s="10" t="s">
        <v>1251</v>
      </c>
      <c r="S1482" s="10" t="s">
        <v>1250</v>
      </c>
      <c r="T1482" s="10"/>
      <c r="U1482" s="9">
        <v>6908289854</v>
      </c>
      <c r="V1482" s="8"/>
      <c r="W1482" s="7">
        <v>1317</v>
      </c>
      <c r="X1482" s="4"/>
      <c r="Y1482" s="6">
        <v>86</v>
      </c>
      <c r="Z1482" s="5">
        <f>IF(Y1482&gt;0,Y1482-J1482,".")</f>
        <v>17</v>
      </c>
      <c r="AA1482" s="4">
        <f>IF(J1482=0,H1482,0)</f>
        <v>0</v>
      </c>
      <c r="AB1482" s="4">
        <f>IF(L1482=0,H1482,0)</f>
        <v>0</v>
      </c>
      <c r="AC1482" s="4"/>
      <c r="AD1482" s="3"/>
      <c r="AE1482" s="2" t="str">
        <f ca="1">IF(AND(N1482&gt;1,(N1482+$AE$3+O1482)&lt;$B$3),$B$3-N1482+1111111,".")</f>
        <v>.</v>
      </c>
      <c r="AF1482" s="1" t="str">
        <f>IF(A1482&gt;1,"Y","N")</f>
        <v>Y</v>
      </c>
      <c r="AG1482" s="1" t="str">
        <f>IF(L1482&gt;1,"Y","N")</f>
        <v>Y</v>
      </c>
      <c r="AH1482" s="1" t="str">
        <f>IF(N1482&gt;1,"Y","N")</f>
        <v>Y</v>
      </c>
      <c r="AI1482" s="1" t="str">
        <f>IF(O1482&gt;1,"Y","N")</f>
        <v>Y</v>
      </c>
      <c r="AJ1482" s="1" t="str">
        <f>CONCATENATE(AF1482,AG1482,D1482,AH1482,AI1482)</f>
        <v>YYx338xYY</v>
      </c>
    </row>
    <row r="1483" spans="1:36" s="1" customFormat="1" x14ac:dyDescent="0.25">
      <c r="A1483" s="31">
        <v>43013</v>
      </c>
      <c r="B1483" s="24" t="s">
        <v>1213</v>
      </c>
      <c r="C1483" s="23" t="s">
        <v>659</v>
      </c>
      <c r="D1483" s="22" t="s">
        <v>658</v>
      </c>
      <c r="E1483" s="21">
        <v>0.68</v>
      </c>
      <c r="G1483" s="20"/>
      <c r="H1483" s="19">
        <f>E1483/0.04452</f>
        <v>15.274034141958673</v>
      </c>
      <c r="I1483" s="18">
        <f>J1483/100*4</f>
        <v>2.76</v>
      </c>
      <c r="J1483" s="17">
        <v>69</v>
      </c>
      <c r="K1483" s="16">
        <f>IF(J1483&gt;1,J1483-H1483-I1483,0)</f>
        <v>50.965965858041329</v>
      </c>
      <c r="L1483" s="15">
        <v>43040</v>
      </c>
      <c r="M1483" s="14"/>
      <c r="N1483" s="29">
        <v>43045</v>
      </c>
      <c r="O1483" s="12">
        <v>43045</v>
      </c>
      <c r="P1483" s="11" t="s">
        <v>1212</v>
      </c>
      <c r="Q1483" s="10" t="s">
        <v>1211</v>
      </c>
      <c r="R1483" s="10" t="s">
        <v>1210</v>
      </c>
      <c r="S1483" s="10" t="s">
        <v>1209</v>
      </c>
      <c r="T1483" s="10"/>
      <c r="U1483" s="9">
        <v>6917214886</v>
      </c>
      <c r="V1483" s="8"/>
      <c r="W1483" s="7">
        <v>1301</v>
      </c>
      <c r="X1483" s="4"/>
      <c r="Y1483" s="6">
        <v>86</v>
      </c>
      <c r="Z1483" s="5">
        <f>IF(Y1483&gt;0,Y1483-J1483,".")</f>
        <v>17</v>
      </c>
      <c r="AA1483" s="4">
        <f>IF(J1483=0,H1483,0)</f>
        <v>0</v>
      </c>
      <c r="AB1483" s="4">
        <f>IF(L1483=0,H1483,0)</f>
        <v>0</v>
      </c>
      <c r="AC1483" s="4"/>
      <c r="AD1483" s="3"/>
      <c r="AE1483" s="2" t="str">
        <f ca="1">IF(AND(N1483&gt;1,(N1483+$AE$3+O1483)&lt;$B$3),$B$3-N1483+1111111,".")</f>
        <v>.</v>
      </c>
      <c r="AF1483" s="1" t="str">
        <f>IF(A1483&gt;1,"Y","N")</f>
        <v>Y</v>
      </c>
      <c r="AG1483" s="1" t="str">
        <f>IF(L1483&gt;1,"Y","N")</f>
        <v>Y</v>
      </c>
      <c r="AH1483" s="1" t="str">
        <f>IF(N1483&gt;1,"Y","N")</f>
        <v>Y</v>
      </c>
      <c r="AI1483" s="1" t="str">
        <f>IF(O1483&gt;1,"Y","N")</f>
        <v>Y</v>
      </c>
      <c r="AJ1483" s="1" t="str">
        <f>CONCATENATE(AF1483,AG1483,D1483,AH1483,AI1483)</f>
        <v>YYx191xYY</v>
      </c>
    </row>
    <row r="1484" spans="1:36" s="1" customFormat="1" x14ac:dyDescent="0.25">
      <c r="A1484" s="31">
        <v>42963</v>
      </c>
      <c r="B1484" s="24"/>
      <c r="C1484" s="23" t="s">
        <v>1150</v>
      </c>
      <c r="D1484" s="22" t="s">
        <v>1149</v>
      </c>
      <c r="E1484" s="21">
        <v>0.79</v>
      </c>
      <c r="G1484" s="20"/>
      <c r="H1484" s="19">
        <f>E1484/0.04417</f>
        <v>17.885442608105048</v>
      </c>
      <c r="I1484" s="18">
        <f>J1484/100*4</f>
        <v>2.76</v>
      </c>
      <c r="J1484" s="17">
        <v>69</v>
      </c>
      <c r="K1484" s="16">
        <f>IF(J1484&gt;1,J1484-H1484-I1484,0)</f>
        <v>48.35455739189495</v>
      </c>
      <c r="L1484" s="15">
        <v>42987</v>
      </c>
      <c r="M1484" s="14"/>
      <c r="N1484" s="29">
        <v>43048</v>
      </c>
      <c r="O1484" s="12">
        <v>43048</v>
      </c>
      <c r="P1484" s="11" t="s">
        <v>1148</v>
      </c>
      <c r="Q1484" s="10" t="s">
        <v>1147</v>
      </c>
      <c r="R1484" s="10" t="s">
        <v>1146</v>
      </c>
      <c r="S1484" s="10" t="s">
        <v>1145</v>
      </c>
      <c r="T1484" s="10"/>
      <c r="U1484" s="9">
        <v>6916048612</v>
      </c>
      <c r="V1484" s="8"/>
      <c r="W1484" s="7">
        <v>1314</v>
      </c>
      <c r="X1484" s="4"/>
      <c r="Y1484" s="6">
        <v>86</v>
      </c>
      <c r="Z1484" s="5">
        <f>IF(Y1484&gt;0,Y1484-J1484,".")</f>
        <v>17</v>
      </c>
      <c r="AA1484" s="4">
        <f>IF(J1484=0,H1484,0)</f>
        <v>0</v>
      </c>
      <c r="AB1484" s="4">
        <f>IF(L1484=0,H1484,0)</f>
        <v>0</v>
      </c>
      <c r="AC1484" s="4"/>
      <c r="AD1484" s="3"/>
      <c r="AE1484" s="2" t="str">
        <f ca="1">IF(AND(N1484&gt;1,(N1484+$AE$3+O1484)&lt;$B$3),$B$3-N1484+1111111,".")</f>
        <v>.</v>
      </c>
      <c r="AF1484" s="1" t="str">
        <f>IF(A1484&gt;1,"Y","N")</f>
        <v>Y</v>
      </c>
      <c r="AG1484" s="1" t="str">
        <f>IF(L1484&gt;1,"Y","N")</f>
        <v>Y</v>
      </c>
      <c r="AH1484" s="1" t="str">
        <f>IF(N1484&gt;1,"Y","N")</f>
        <v>Y</v>
      </c>
      <c r="AI1484" s="1" t="str">
        <f>IF(O1484&gt;1,"Y","N")</f>
        <v>Y</v>
      </c>
      <c r="AJ1484" s="1" t="str">
        <f>CONCATENATE(AF1484,AG1484,D1484,AH1484,AI1484)</f>
        <v>YYx75xYY</v>
      </c>
    </row>
    <row r="1485" spans="1:36" s="1" customFormat="1" x14ac:dyDescent="0.25">
      <c r="A1485" s="31">
        <v>42992</v>
      </c>
      <c r="B1485" s="24"/>
      <c r="C1485" s="23" t="s">
        <v>1130</v>
      </c>
      <c r="D1485" s="22" t="s">
        <v>1129</v>
      </c>
      <c r="E1485" s="21">
        <v>0.9</v>
      </c>
      <c r="G1485" s="20"/>
      <c r="H1485" s="19">
        <f>E1485/0.04452</f>
        <v>20.215633423180595</v>
      </c>
      <c r="I1485" s="18">
        <f>J1485/100*4</f>
        <v>2.76</v>
      </c>
      <c r="J1485" s="17">
        <v>69</v>
      </c>
      <c r="K1485" s="16">
        <f>IF(J1485&gt;1,J1485-H1485-I1485,0)</f>
        <v>46.024366576819411</v>
      </c>
      <c r="L1485" s="15">
        <v>43022</v>
      </c>
      <c r="M1485" s="14"/>
      <c r="N1485" s="29">
        <v>43049</v>
      </c>
      <c r="O1485" s="12">
        <v>43084</v>
      </c>
      <c r="P1485" s="11" t="s">
        <v>1128</v>
      </c>
      <c r="Q1485" s="10" t="s">
        <v>1127</v>
      </c>
      <c r="R1485" s="10" t="s">
        <v>1126</v>
      </c>
      <c r="S1485" s="10" t="s">
        <v>1125</v>
      </c>
      <c r="T1485" s="10"/>
      <c r="U1485" s="9">
        <v>6915373759</v>
      </c>
      <c r="V1485" s="8"/>
      <c r="W1485" s="7">
        <v>1465</v>
      </c>
      <c r="X1485" s="4"/>
      <c r="Y1485" s="6">
        <v>86</v>
      </c>
      <c r="Z1485" s="5">
        <f>IF(Y1485&gt;0,Y1485-J1485,".")</f>
        <v>17</v>
      </c>
      <c r="AA1485" s="4">
        <f>IF(J1485=0,H1485,0)</f>
        <v>0</v>
      </c>
      <c r="AB1485" s="4">
        <f>IF(L1485=0,H1485,0)</f>
        <v>0</v>
      </c>
      <c r="AC1485" s="4"/>
      <c r="AD1485" s="3"/>
      <c r="AE1485" s="2" t="str">
        <f ca="1">IF(AND(N1485&gt;1,(N1485+$AE$3+O1485)&lt;$B$3),$B$3-N1485+1111111,".")</f>
        <v>.</v>
      </c>
      <c r="AF1485" s="1" t="str">
        <f>IF(A1485&gt;1,"Y","N")</f>
        <v>Y</v>
      </c>
      <c r="AG1485" s="1" t="str">
        <f>IF(L1485&gt;1,"Y","N")</f>
        <v>Y</v>
      </c>
      <c r="AH1485" s="1" t="str">
        <f>IF(N1485&gt;1,"Y","N")</f>
        <v>Y</v>
      </c>
      <c r="AI1485" s="1" t="str">
        <f>IF(O1485&gt;1,"Y","N")</f>
        <v>Y</v>
      </c>
      <c r="AJ1485" s="1" t="str">
        <f>CONCATENATE(AF1485,AG1485,D1485,AH1485,AI1485)</f>
        <v>YYx284xYY</v>
      </c>
    </row>
    <row r="1486" spans="1:36" s="1" customFormat="1" x14ac:dyDescent="0.25">
      <c r="A1486" s="31">
        <v>43013</v>
      </c>
      <c r="B1486" s="24"/>
      <c r="C1486" s="23" t="s">
        <v>659</v>
      </c>
      <c r="D1486" s="22" t="s">
        <v>658</v>
      </c>
      <c r="E1486" s="21">
        <v>0.68</v>
      </c>
      <c r="G1486" s="20"/>
      <c r="H1486" s="19">
        <f>E1486/0.04452</f>
        <v>15.274034141958673</v>
      </c>
      <c r="I1486" s="18">
        <f>J1486/100*4</f>
        <v>2.76</v>
      </c>
      <c r="J1486" s="17">
        <v>69</v>
      </c>
      <c r="K1486" s="16">
        <f>IF(J1486&gt;1,J1486-H1486-I1486,0)</f>
        <v>50.965965858041329</v>
      </c>
      <c r="L1486" s="15">
        <v>43040</v>
      </c>
      <c r="M1486" s="14"/>
      <c r="N1486" s="29">
        <v>43053</v>
      </c>
      <c r="O1486" s="12">
        <v>43053</v>
      </c>
      <c r="P1486" s="11" t="s">
        <v>1064</v>
      </c>
      <c r="Q1486" s="10" t="s">
        <v>1063</v>
      </c>
      <c r="R1486" s="10" t="s">
        <v>1062</v>
      </c>
      <c r="S1486" s="10" t="s">
        <v>1061</v>
      </c>
      <c r="T1486" s="10"/>
      <c r="U1486" s="9">
        <v>6917214886</v>
      </c>
      <c r="V1486" s="8"/>
      <c r="W1486" s="7">
        <v>1329</v>
      </c>
      <c r="X1486" s="4"/>
      <c r="Y1486" s="6">
        <v>86</v>
      </c>
      <c r="Z1486" s="5">
        <f>IF(Y1486&gt;0,Y1486-J1486,".")</f>
        <v>17</v>
      </c>
      <c r="AA1486" s="4">
        <f>IF(J1486=0,H1486,0)</f>
        <v>0</v>
      </c>
      <c r="AB1486" s="4">
        <f>IF(L1486=0,H1486,0)</f>
        <v>0</v>
      </c>
      <c r="AC1486" s="4"/>
      <c r="AD1486" s="3"/>
      <c r="AE1486" s="2" t="str">
        <f ca="1">IF(AND(N1486&gt;1,(N1486+$AE$3+O1486)&lt;$B$3),$B$3-N1486+1111111,".")</f>
        <v>.</v>
      </c>
      <c r="AF1486" s="1" t="str">
        <f>IF(A1486&gt;1,"Y","N")</f>
        <v>Y</v>
      </c>
      <c r="AG1486" s="1" t="str">
        <f>IF(L1486&gt;1,"Y","N")</f>
        <v>Y</v>
      </c>
      <c r="AH1486" s="1" t="str">
        <f>IF(N1486&gt;1,"Y","N")</f>
        <v>Y</v>
      </c>
      <c r="AI1486" s="1" t="str">
        <f>IF(O1486&gt;1,"Y","N")</f>
        <v>Y</v>
      </c>
      <c r="AJ1486" s="1" t="str">
        <f>CONCATENATE(AF1486,AG1486,D1486,AH1486,AI1486)</f>
        <v>YYx191xYY</v>
      </c>
    </row>
    <row r="1487" spans="1:36" s="1" customFormat="1" x14ac:dyDescent="0.25">
      <c r="A1487" s="31">
        <v>42963</v>
      </c>
      <c r="B1487" s="24"/>
      <c r="C1487" s="23" t="s">
        <v>1054</v>
      </c>
      <c r="D1487" s="22" t="s">
        <v>1053</v>
      </c>
      <c r="E1487" s="21">
        <v>0.74</v>
      </c>
      <c r="G1487" s="20"/>
      <c r="H1487" s="19">
        <f>E1487/0.04417</f>
        <v>16.753452569617387</v>
      </c>
      <c r="I1487" s="18">
        <f>J1487/100*4</f>
        <v>2.76</v>
      </c>
      <c r="J1487" s="17">
        <v>69</v>
      </c>
      <c r="K1487" s="16">
        <f>IF(J1487&gt;1,J1487-H1487-I1487,0)</f>
        <v>49.486547430382615</v>
      </c>
      <c r="L1487" s="15">
        <v>42987</v>
      </c>
      <c r="M1487" s="14"/>
      <c r="N1487" s="29">
        <v>43053</v>
      </c>
      <c r="O1487" s="12">
        <v>43060</v>
      </c>
      <c r="P1487" s="11" t="s">
        <v>1052</v>
      </c>
      <c r="Q1487" s="10" t="s">
        <v>1051</v>
      </c>
      <c r="R1487" s="10" t="s">
        <v>1050</v>
      </c>
      <c r="S1487" s="10" t="s">
        <v>1049</v>
      </c>
      <c r="T1487" s="10"/>
      <c r="U1487" s="9">
        <v>6916640501</v>
      </c>
      <c r="V1487" s="8"/>
      <c r="W1487" s="7">
        <v>1361</v>
      </c>
      <c r="X1487" s="4"/>
      <c r="Y1487" s="6">
        <v>86</v>
      </c>
      <c r="Z1487" s="5">
        <f>IF(Y1487&gt;0,Y1487-J1487,".")</f>
        <v>17</v>
      </c>
      <c r="AA1487" s="4">
        <f>IF(J1487=0,H1487,0)</f>
        <v>0</v>
      </c>
      <c r="AB1487" s="4">
        <f>IF(L1487=0,H1487,0)</f>
        <v>0</v>
      </c>
      <c r="AC1487" s="4"/>
      <c r="AD1487" s="3"/>
      <c r="AE1487" s="2" t="str">
        <f ca="1">IF(AND(N1487&gt;1,(N1487+$AE$3+O1487)&lt;$B$3),$B$3-N1487+1111111,".")</f>
        <v>.</v>
      </c>
      <c r="AF1487" s="1" t="str">
        <f>IF(A1487&gt;1,"Y","N")</f>
        <v>Y</v>
      </c>
      <c r="AG1487" s="1" t="str">
        <f>IF(L1487&gt;1,"Y","N")</f>
        <v>Y</v>
      </c>
      <c r="AH1487" s="1" t="str">
        <f>IF(N1487&gt;1,"Y","N")</f>
        <v>Y</v>
      </c>
      <c r="AI1487" s="1" t="str">
        <f>IF(O1487&gt;1,"Y","N")</f>
        <v>Y</v>
      </c>
      <c r="AJ1487" s="1" t="str">
        <f>CONCATENATE(AF1487,AG1487,D1487,AH1487,AI1487)</f>
        <v>YYx61xYY</v>
      </c>
    </row>
    <row r="1488" spans="1:36" s="1" customFormat="1" x14ac:dyDescent="0.25">
      <c r="A1488" s="31">
        <v>43030</v>
      </c>
      <c r="B1488" s="30" t="s">
        <v>1037</v>
      </c>
      <c r="C1488" s="23" t="s">
        <v>83</v>
      </c>
      <c r="D1488" s="22" t="s">
        <v>82</v>
      </c>
      <c r="E1488" s="21">
        <v>1.63</v>
      </c>
      <c r="G1488" s="20"/>
      <c r="H1488" s="19">
        <f>E1488/0.04452</f>
        <v>36.61275831087152</v>
      </c>
      <c r="I1488" s="18">
        <f>J1488/100*4</f>
        <v>2.76</v>
      </c>
      <c r="J1488" s="17">
        <v>69</v>
      </c>
      <c r="K1488" s="16">
        <f>IF(J1488&gt;1,J1488-H1488-I1488,0)</f>
        <v>29.627241689128482</v>
      </c>
      <c r="L1488" s="15">
        <v>43049</v>
      </c>
      <c r="M1488" s="14"/>
      <c r="N1488" s="29">
        <v>43054</v>
      </c>
      <c r="O1488" s="12">
        <v>43054</v>
      </c>
      <c r="P1488" s="11" t="s">
        <v>1036</v>
      </c>
      <c r="Q1488" s="10" t="s">
        <v>1035</v>
      </c>
      <c r="R1488" s="10" t="s">
        <v>1034</v>
      </c>
      <c r="S1488" s="10" t="s">
        <v>1033</v>
      </c>
      <c r="T1488" s="10"/>
      <c r="U1488" s="9">
        <v>6917796382</v>
      </c>
      <c r="V1488" s="8"/>
      <c r="W1488" s="7">
        <v>1330</v>
      </c>
      <c r="X1488" s="4"/>
      <c r="Y1488" s="6">
        <v>86</v>
      </c>
      <c r="Z1488" s="5">
        <f>IF(Y1488&gt;0,Y1488-J1488,".")</f>
        <v>17</v>
      </c>
      <c r="AA1488" s="4">
        <f>IF(J1488=0,H1488,0)</f>
        <v>0</v>
      </c>
      <c r="AB1488" s="4">
        <f>IF(L1488=0,H1488,0)</f>
        <v>0</v>
      </c>
      <c r="AC1488" s="4"/>
      <c r="AD1488" s="3"/>
      <c r="AE1488" s="2" t="str">
        <f ca="1">IF(AND(N1488&gt;1,(N1488+$AE$3+O1488)&lt;$B$3),$B$3-N1488+1111111,".")</f>
        <v>.</v>
      </c>
      <c r="AF1488" s="1" t="str">
        <f>IF(A1488&gt;1,"Y","N")</f>
        <v>Y</v>
      </c>
      <c r="AG1488" s="1" t="str">
        <f>IF(L1488&gt;1,"Y","N")</f>
        <v>Y</v>
      </c>
      <c r="AH1488" s="1" t="str">
        <f>IF(N1488&gt;1,"Y","N")</f>
        <v>Y</v>
      </c>
      <c r="AI1488" s="1" t="str">
        <f>IF(O1488&gt;1,"Y","N")</f>
        <v>Y</v>
      </c>
      <c r="AJ1488" s="1" t="str">
        <f>CONCATENATE(AF1488,AG1488,D1488,AH1488,AI1488)</f>
        <v>YYx326xYY</v>
      </c>
    </row>
    <row r="1489" spans="1:50" s="1" customFormat="1" x14ac:dyDescent="0.25">
      <c r="A1489" s="31">
        <v>42992</v>
      </c>
      <c r="B1489" s="24"/>
      <c r="C1489" s="23" t="s">
        <v>653</v>
      </c>
      <c r="D1489" s="22" t="s">
        <v>652</v>
      </c>
      <c r="E1489" s="21">
        <v>0.8</v>
      </c>
      <c r="G1489" s="20"/>
      <c r="H1489" s="19">
        <f>E1489/0.04452</f>
        <v>17.969451931716083</v>
      </c>
      <c r="I1489" s="18">
        <f>J1489/100*4</f>
        <v>2.76</v>
      </c>
      <c r="J1489" s="17">
        <v>69</v>
      </c>
      <c r="K1489" s="16">
        <f>IF(J1489&gt;1,J1489-H1489-I1489,0)</f>
        <v>48.270548068283922</v>
      </c>
      <c r="L1489" s="15">
        <v>43022</v>
      </c>
      <c r="M1489" s="14"/>
      <c r="N1489" s="29">
        <v>43056</v>
      </c>
      <c r="O1489" s="12">
        <v>43058</v>
      </c>
      <c r="P1489" s="11" t="s">
        <v>987</v>
      </c>
      <c r="Q1489" s="10" t="s">
        <v>986</v>
      </c>
      <c r="R1489" s="10" t="s">
        <v>985</v>
      </c>
      <c r="S1489" s="10" t="s">
        <v>984</v>
      </c>
      <c r="T1489" s="10"/>
      <c r="U1489" s="9">
        <v>6917275428</v>
      </c>
      <c r="V1489" s="8"/>
      <c r="W1489" s="7">
        <v>1338</v>
      </c>
      <c r="X1489" s="4"/>
      <c r="Y1489" s="6">
        <v>86</v>
      </c>
      <c r="Z1489" s="5">
        <f>IF(Y1489&gt;0,Y1489-J1489,".")</f>
        <v>17</v>
      </c>
      <c r="AA1489" s="4">
        <f>IF(J1489=0,H1489,0)</f>
        <v>0</v>
      </c>
      <c r="AB1489" s="4">
        <f>IF(L1489=0,H1489,0)</f>
        <v>0</v>
      </c>
      <c r="AC1489" s="4"/>
      <c r="AD1489" s="3"/>
      <c r="AE1489" s="2" t="str">
        <f ca="1">IF(AND(N1489&gt;1,(N1489+$AE$3+O1489)&lt;$B$3),$B$3-N1489+1111111,".")</f>
        <v>.</v>
      </c>
      <c r="AF1489" s="1" t="str">
        <f>IF(A1489&gt;1,"Y","N")</f>
        <v>Y</v>
      </c>
      <c r="AG1489" s="1" t="str">
        <f>IF(L1489&gt;1,"Y","N")</f>
        <v>Y</v>
      </c>
      <c r="AH1489" s="1" t="str">
        <f>IF(N1489&gt;1,"Y","N")</f>
        <v>Y</v>
      </c>
      <c r="AI1489" s="1" t="str">
        <f>IF(O1489&gt;1,"Y","N")</f>
        <v>Y</v>
      </c>
      <c r="AJ1489" s="1" t="str">
        <f>CONCATENATE(AF1489,AG1489,D1489,AH1489,AI1489)</f>
        <v>YYx490xYY</v>
      </c>
    </row>
    <row r="1490" spans="1:50" s="1" customFormat="1" x14ac:dyDescent="0.25">
      <c r="A1490" s="31">
        <v>43013</v>
      </c>
      <c r="B1490" s="24"/>
      <c r="C1490" s="23" t="s">
        <v>659</v>
      </c>
      <c r="D1490" s="22" t="s">
        <v>658</v>
      </c>
      <c r="E1490" s="21">
        <v>0.68</v>
      </c>
      <c r="G1490" s="20"/>
      <c r="H1490" s="19">
        <f>E1490/0.04452</f>
        <v>15.274034141958673</v>
      </c>
      <c r="I1490" s="18">
        <f>J1490/100*4</f>
        <v>2.76</v>
      </c>
      <c r="J1490" s="17">
        <v>69</v>
      </c>
      <c r="K1490" s="16">
        <f>IF(J1490&gt;1,J1490-H1490-I1490,0)</f>
        <v>50.965965858041329</v>
      </c>
      <c r="L1490" s="15">
        <v>43040</v>
      </c>
      <c r="M1490" s="14"/>
      <c r="N1490" s="29">
        <v>43056</v>
      </c>
      <c r="O1490" s="12">
        <v>43058</v>
      </c>
      <c r="P1490" s="11" t="s">
        <v>973</v>
      </c>
      <c r="Q1490" s="10" t="s">
        <v>972</v>
      </c>
      <c r="R1490" s="10" t="s">
        <v>971</v>
      </c>
      <c r="S1490" s="10" t="s">
        <v>970</v>
      </c>
      <c r="T1490" s="10"/>
      <c r="U1490" s="9">
        <v>6917214886</v>
      </c>
      <c r="V1490" s="8"/>
      <c r="W1490" s="7">
        <v>1342</v>
      </c>
      <c r="X1490" s="4"/>
      <c r="Y1490" s="6">
        <v>86</v>
      </c>
      <c r="Z1490" s="5">
        <f>IF(Y1490&gt;0,Y1490-J1490,".")</f>
        <v>17</v>
      </c>
      <c r="AA1490" s="4">
        <f>IF(J1490=0,H1490,0)</f>
        <v>0</v>
      </c>
      <c r="AB1490" s="4">
        <f>IF(L1490=0,H1490,0)</f>
        <v>0</v>
      </c>
      <c r="AC1490" s="4"/>
      <c r="AD1490" s="3"/>
      <c r="AE1490" s="2" t="str">
        <f ca="1">IF(AND(N1490&gt;1,(N1490+$AE$3+O1490)&lt;$B$3),$B$3-N1490+1111111,".")</f>
        <v>.</v>
      </c>
      <c r="AF1490" s="1" t="str">
        <f>IF(A1490&gt;1,"Y","N")</f>
        <v>Y</v>
      </c>
      <c r="AG1490" s="1" t="str">
        <f>IF(L1490&gt;1,"Y","N")</f>
        <v>Y</v>
      </c>
      <c r="AH1490" s="1" t="str">
        <f>IF(N1490&gt;1,"Y","N")</f>
        <v>Y</v>
      </c>
      <c r="AI1490" s="1" t="str">
        <f>IF(O1490&gt;1,"Y","N")</f>
        <v>Y</v>
      </c>
      <c r="AJ1490" s="1" t="str">
        <f>CONCATENATE(AF1490,AG1490,D1490,AH1490,AI1490)</f>
        <v>YYx191xYY</v>
      </c>
    </row>
    <row r="1491" spans="1:50" s="1" customFormat="1" x14ac:dyDescent="0.25">
      <c r="A1491" s="31">
        <v>42992</v>
      </c>
      <c r="B1491" s="24"/>
      <c r="C1491" s="23" t="s">
        <v>388</v>
      </c>
      <c r="D1491" s="22" t="s">
        <v>387</v>
      </c>
      <c r="E1491" s="21">
        <v>0.7</v>
      </c>
      <c r="G1491" s="20"/>
      <c r="H1491" s="19">
        <f>E1491/0.04452</f>
        <v>15.723270440251572</v>
      </c>
      <c r="I1491" s="18">
        <f>J1491/100*4</f>
        <v>2.76</v>
      </c>
      <c r="J1491" s="17">
        <v>69</v>
      </c>
      <c r="K1491" s="16">
        <f>IF(J1491&gt;1,J1491-H1491-I1491,0)</f>
        <v>50.516729559748434</v>
      </c>
      <c r="L1491" s="15">
        <v>43022</v>
      </c>
      <c r="M1491" s="14"/>
      <c r="N1491" s="29">
        <v>43064</v>
      </c>
      <c r="O1491" s="12">
        <v>43066</v>
      </c>
      <c r="P1491" s="11" t="s">
        <v>816</v>
      </c>
      <c r="Q1491" s="10" t="s">
        <v>815</v>
      </c>
      <c r="R1491" s="10" t="s">
        <v>814</v>
      </c>
      <c r="S1491" s="10" t="s">
        <v>813</v>
      </c>
      <c r="T1491" s="10"/>
      <c r="U1491" s="9">
        <v>6918260081</v>
      </c>
      <c r="V1491" s="8"/>
      <c r="W1491" s="7">
        <v>1377</v>
      </c>
      <c r="X1491" s="4"/>
      <c r="Y1491" s="6">
        <v>86</v>
      </c>
      <c r="Z1491" s="5">
        <f>IF(Y1491&gt;0,Y1491-J1491,".")</f>
        <v>17</v>
      </c>
      <c r="AA1491" s="4">
        <f>IF(J1491=0,H1491,0)</f>
        <v>0</v>
      </c>
      <c r="AB1491" s="4">
        <f>IF(L1491=0,H1491,0)</f>
        <v>0</v>
      </c>
      <c r="AC1491" s="4"/>
      <c r="AD1491" s="3"/>
      <c r="AE1491" s="2" t="str">
        <f ca="1">IF(AND(N1491&gt;1,(N1491+$AE$3+O1491)&lt;$B$3),$B$3-N1491+1111111,".")</f>
        <v>.</v>
      </c>
      <c r="AF1491" s="1" t="str">
        <f>IF(A1491&gt;1,"Y","N")</f>
        <v>Y</v>
      </c>
      <c r="AG1491" s="1" t="str">
        <f>IF(L1491&gt;1,"Y","N")</f>
        <v>Y</v>
      </c>
      <c r="AH1491" s="1" t="str">
        <f>IF(N1491&gt;1,"Y","N")</f>
        <v>Y</v>
      </c>
      <c r="AI1491" s="1" t="str">
        <f>IF(O1491&gt;1,"Y","N")</f>
        <v>Y</v>
      </c>
      <c r="AJ1491" s="1" t="str">
        <f>CONCATENATE(AF1491,AG1491,D1491,AH1491,AI1491)</f>
        <v>YYx52xYY</v>
      </c>
    </row>
    <row r="1492" spans="1:50" s="1" customFormat="1" x14ac:dyDescent="0.25">
      <c r="A1492" s="31">
        <v>42793</v>
      </c>
      <c r="B1492" s="24"/>
      <c r="C1492" s="23" t="s">
        <v>719</v>
      </c>
      <c r="D1492" s="22" t="s">
        <v>718</v>
      </c>
      <c r="E1492" s="21">
        <v>0.81</v>
      </c>
      <c r="G1492" s="20"/>
      <c r="H1492" s="19">
        <f>E1492/0.03844</f>
        <v>21.071800208116546</v>
      </c>
      <c r="I1492" s="18">
        <f>J1492/100*4</f>
        <v>2.76</v>
      </c>
      <c r="J1492" s="17">
        <v>69</v>
      </c>
      <c r="K1492" s="16">
        <f>IF(J1492&gt;1,J1492-H1492-I1492,0)</f>
        <v>45.16819979188346</v>
      </c>
      <c r="L1492" s="15">
        <v>42823</v>
      </c>
      <c r="M1492" s="14"/>
      <c r="N1492" s="29">
        <v>43067</v>
      </c>
      <c r="O1492" s="12">
        <v>43068</v>
      </c>
      <c r="P1492" s="11" t="s">
        <v>496</v>
      </c>
      <c r="Q1492" s="10" t="s">
        <v>495</v>
      </c>
      <c r="R1492" s="10" t="s">
        <v>494</v>
      </c>
      <c r="S1492" s="10" t="s">
        <v>493</v>
      </c>
      <c r="T1492" s="10"/>
      <c r="U1492" s="9">
        <v>6916040091</v>
      </c>
      <c r="V1492" s="8"/>
      <c r="W1492" s="7">
        <v>1392</v>
      </c>
      <c r="X1492" s="4"/>
      <c r="Y1492" s="6">
        <v>86</v>
      </c>
      <c r="Z1492" s="5">
        <f>IF(Y1492&gt;0,Y1492-J1492,".")</f>
        <v>17</v>
      </c>
      <c r="AA1492" s="4">
        <f>IF(J1492=0,H1492,0)</f>
        <v>0</v>
      </c>
      <c r="AB1492" s="4">
        <f>IF(L1492=0,H1492,0)</f>
        <v>0</v>
      </c>
      <c r="AC1492" s="4"/>
      <c r="AD1492" s="3"/>
      <c r="AE1492" s="2" t="str">
        <f ca="1">IF(AND(N1492&gt;1,(N1492+$AE$3+O1492)&lt;$B$3),$B$3-N1492+1111111,".")</f>
        <v>.</v>
      </c>
      <c r="AF1492" s="1" t="str">
        <f>IF(A1492&gt;1,"Y","N")</f>
        <v>Y</v>
      </c>
      <c r="AG1492" s="1" t="str">
        <f>IF(L1492&gt;1,"Y","N")</f>
        <v>Y</v>
      </c>
      <c r="AH1492" s="1" t="str">
        <f>IF(N1492&gt;1,"Y","N")</f>
        <v>Y</v>
      </c>
      <c r="AI1492" s="1" t="str">
        <f>IF(O1492&gt;1,"Y","N")</f>
        <v>Y</v>
      </c>
      <c r="AJ1492" s="1" t="str">
        <f>CONCATENATE(AF1492,AG1492,D1492,AH1492,AI1492)</f>
        <v>YYx445xYY</v>
      </c>
    </row>
    <row r="1493" spans="1:50" s="1" customFormat="1" x14ac:dyDescent="0.25">
      <c r="A1493" s="31">
        <v>43013</v>
      </c>
      <c r="B1493" s="24"/>
      <c r="C1493" s="23" t="s">
        <v>659</v>
      </c>
      <c r="D1493" s="22" t="s">
        <v>658</v>
      </c>
      <c r="E1493" s="21">
        <v>0.68</v>
      </c>
      <c r="G1493" s="20"/>
      <c r="H1493" s="19">
        <f>E1493/0.04452</f>
        <v>15.274034141958673</v>
      </c>
      <c r="I1493" s="18">
        <f>J1493/100*4</f>
        <v>2.76</v>
      </c>
      <c r="J1493" s="17">
        <v>69</v>
      </c>
      <c r="K1493" s="16">
        <f>IF(J1493&gt;1,J1493-H1493-I1493,0)</f>
        <v>50.965965858041329</v>
      </c>
      <c r="L1493" s="15">
        <v>43040</v>
      </c>
      <c r="M1493" s="14"/>
      <c r="N1493" s="29">
        <v>43069</v>
      </c>
      <c r="O1493" s="12">
        <v>43073</v>
      </c>
      <c r="P1493" s="11" t="s">
        <v>657</v>
      </c>
      <c r="Q1493" s="10" t="s">
        <v>656</v>
      </c>
      <c r="R1493" s="10" t="s">
        <v>655</v>
      </c>
      <c r="S1493" s="10" t="s">
        <v>654</v>
      </c>
      <c r="T1493" s="10"/>
      <c r="U1493" s="9">
        <v>6918669873</v>
      </c>
      <c r="V1493" s="8"/>
      <c r="W1493" s="7">
        <v>1405</v>
      </c>
      <c r="X1493" s="4"/>
      <c r="Y1493" s="6">
        <v>86</v>
      </c>
      <c r="Z1493" s="5">
        <f>IF(Y1493&gt;0,Y1493-J1493,".")</f>
        <v>17</v>
      </c>
      <c r="AA1493" s="4">
        <f>IF(J1493=0,H1493,0)</f>
        <v>0</v>
      </c>
      <c r="AB1493" s="4">
        <f>IF(L1493=0,H1493,0)</f>
        <v>0</v>
      </c>
      <c r="AC1493" s="4"/>
      <c r="AD1493" s="3"/>
      <c r="AE1493" s="2" t="str">
        <f ca="1">IF(AND(N1493&gt;1,(N1493+$AE$3+O1493)&lt;$B$3),$B$3-N1493+1111111,".")</f>
        <v>.</v>
      </c>
      <c r="AF1493" s="1" t="str">
        <f>IF(A1493&gt;1,"Y","N")</f>
        <v>Y</v>
      </c>
      <c r="AG1493" s="1" t="str">
        <f>IF(L1493&gt;1,"Y","N")</f>
        <v>Y</v>
      </c>
      <c r="AH1493" s="1" t="str">
        <f>IF(N1493&gt;1,"Y","N")</f>
        <v>Y</v>
      </c>
      <c r="AI1493" s="1" t="str">
        <f>IF(O1493&gt;1,"Y","N")</f>
        <v>Y</v>
      </c>
      <c r="AJ1493" s="1" t="str">
        <f>CONCATENATE(AF1493,AG1493,D1493,AH1493,AI1493)</f>
        <v>YYx191xYY</v>
      </c>
    </row>
    <row r="1494" spans="1:50" s="1" customFormat="1" x14ac:dyDescent="0.25">
      <c r="A1494" s="31">
        <v>42992</v>
      </c>
      <c r="B1494" s="24"/>
      <c r="C1494" s="23" t="s">
        <v>653</v>
      </c>
      <c r="D1494" s="22" t="s">
        <v>652</v>
      </c>
      <c r="E1494" s="21">
        <v>0.8</v>
      </c>
      <c r="G1494" s="20"/>
      <c r="H1494" s="19">
        <f>E1494/0.04452</f>
        <v>17.969451931716083</v>
      </c>
      <c r="I1494" s="18">
        <f>J1494/100*4</f>
        <v>2.76</v>
      </c>
      <c r="J1494" s="17">
        <v>69</v>
      </c>
      <c r="K1494" s="16">
        <f>IF(J1494&gt;1,J1494-H1494-I1494,0)</f>
        <v>48.270548068283922</v>
      </c>
      <c r="L1494" s="15">
        <v>43022</v>
      </c>
      <c r="M1494" s="14"/>
      <c r="N1494" s="29">
        <v>43070</v>
      </c>
      <c r="O1494" s="12">
        <v>43073</v>
      </c>
      <c r="P1494" s="11" t="s">
        <v>651</v>
      </c>
      <c r="Q1494" s="10" t="s">
        <v>650</v>
      </c>
      <c r="R1494" s="10" t="s">
        <v>649</v>
      </c>
      <c r="S1494" s="10" t="s">
        <v>648</v>
      </c>
      <c r="T1494" s="10"/>
      <c r="U1494" s="9">
        <v>6917275428</v>
      </c>
      <c r="V1494" s="8"/>
      <c r="W1494" s="7">
        <v>1413</v>
      </c>
      <c r="X1494" s="4"/>
      <c r="Y1494" s="6">
        <v>86</v>
      </c>
      <c r="Z1494" s="5">
        <f>IF(Y1494&gt;0,Y1494-J1494,".")</f>
        <v>17</v>
      </c>
      <c r="AA1494" s="4">
        <f>IF(J1494=0,H1494,0)</f>
        <v>0</v>
      </c>
      <c r="AB1494" s="4">
        <f>IF(L1494=0,H1494,0)</f>
        <v>0</v>
      </c>
      <c r="AC1494" s="4"/>
      <c r="AD1494" s="3"/>
      <c r="AE1494" s="2" t="str">
        <f ca="1">IF(AND(N1494&gt;1,(N1494+$AE$3+O1494)&lt;$B$3),$B$3-N1494+1111111,".")</f>
        <v>.</v>
      </c>
      <c r="AF1494" s="1" t="str">
        <f>IF(A1494&gt;1,"Y","N")</f>
        <v>Y</v>
      </c>
      <c r="AG1494" s="1" t="str">
        <f>IF(L1494&gt;1,"Y","N")</f>
        <v>Y</v>
      </c>
      <c r="AH1494" s="1" t="str">
        <f>IF(N1494&gt;1,"Y","N")</f>
        <v>Y</v>
      </c>
      <c r="AI1494" s="1" t="str">
        <f>IF(O1494&gt;1,"Y","N")</f>
        <v>Y</v>
      </c>
      <c r="AJ1494" s="1" t="str">
        <f>CONCATENATE(AF1494,AG1494,D1494,AH1494,AI1494)</f>
        <v>YYx490xYY</v>
      </c>
    </row>
    <row r="1495" spans="1:50" s="1" customFormat="1" x14ac:dyDescent="0.25">
      <c r="A1495" s="31">
        <v>42367</v>
      </c>
      <c r="B1495" s="24"/>
      <c r="C1495" s="23" t="s">
        <v>606</v>
      </c>
      <c r="D1495" s="22" t="s">
        <v>605</v>
      </c>
      <c r="E1495" s="21">
        <v>1.1499999999999999</v>
      </c>
      <c r="G1495" s="20"/>
      <c r="H1495" s="19">
        <f>E1495/0.04032</f>
        <v>28.521825396825392</v>
      </c>
      <c r="I1495" s="32">
        <f>J1495/100*4</f>
        <v>2.76</v>
      </c>
      <c r="J1495" s="17">
        <v>69</v>
      </c>
      <c r="K1495" s="16">
        <f>IF(J1495&gt;1,J1495-H1495-I1495,0)</f>
        <v>37.71817460317461</v>
      </c>
      <c r="L1495" s="15">
        <v>42398</v>
      </c>
      <c r="M1495" s="14"/>
      <c r="N1495" s="29">
        <v>43073</v>
      </c>
      <c r="O1495" s="12">
        <v>43073</v>
      </c>
      <c r="P1495" s="11" t="s">
        <v>604</v>
      </c>
      <c r="Q1495" s="10" t="s">
        <v>603</v>
      </c>
      <c r="R1495" s="10" t="s">
        <v>602</v>
      </c>
      <c r="S1495" s="10" t="s">
        <v>601</v>
      </c>
      <c r="T1495" s="10"/>
      <c r="U1495" s="9">
        <v>6917781919</v>
      </c>
      <c r="V1495" s="8"/>
      <c r="W1495" s="7">
        <v>1415</v>
      </c>
      <c r="X1495" s="4"/>
      <c r="Y1495" s="6">
        <v>86</v>
      </c>
      <c r="Z1495" s="5">
        <f>IF(Y1495&gt;0,Y1495-J1495,".")</f>
        <v>17</v>
      </c>
      <c r="AA1495" s="4">
        <f>IF(J1495=0,H1495,0)</f>
        <v>0</v>
      </c>
      <c r="AB1495" s="4">
        <f>IF(L1495=0,H1495,0)</f>
        <v>0</v>
      </c>
      <c r="AC1495" s="4"/>
      <c r="AD1495" s="3"/>
      <c r="AE1495" s="2" t="str">
        <f ca="1">IF(AND(N1495&gt;1,(N1495+$AE$3+O1495)&lt;$B$3),$B$3-N1495+1111111,".")</f>
        <v>.</v>
      </c>
      <c r="AF1495" s="1" t="str">
        <f>IF(A1495&gt;1,"Y","N")</f>
        <v>Y</v>
      </c>
      <c r="AG1495" s="1" t="str">
        <f>IF(L1495&gt;1,"Y","N")</f>
        <v>Y</v>
      </c>
      <c r="AH1495" s="1" t="str">
        <f>IF(N1495&gt;1,"Y","N")</f>
        <v>Y</v>
      </c>
      <c r="AI1495" s="1" t="str">
        <f>IF(O1495&gt;1,"Y","N")</f>
        <v>Y</v>
      </c>
      <c r="AJ1495" s="1" t="str">
        <f>CONCATENATE(AF1495,AG1495,D1495,AH1495,AI1495)</f>
        <v>YYx338xYY</v>
      </c>
    </row>
    <row r="1496" spans="1:50" s="1" customFormat="1" x14ac:dyDescent="0.25">
      <c r="A1496" s="31">
        <v>42814</v>
      </c>
      <c r="B1496" s="24"/>
      <c r="C1496" s="23" t="s">
        <v>363</v>
      </c>
      <c r="D1496" s="22" t="s">
        <v>362</v>
      </c>
      <c r="E1496" s="21">
        <v>0.56999999999999995</v>
      </c>
      <c r="G1496" s="20"/>
      <c r="H1496" s="19">
        <f>E1496/0.038689</f>
        <v>14.732869807955748</v>
      </c>
      <c r="I1496" s="18">
        <f>J1496/100*4</f>
        <v>2.76</v>
      </c>
      <c r="J1496" s="17">
        <v>69</v>
      </c>
      <c r="K1496" s="16">
        <f>IF(J1496&gt;1,J1496-H1496-I1496,0)</f>
        <v>51.507130192044251</v>
      </c>
      <c r="L1496" s="15">
        <v>42834</v>
      </c>
      <c r="M1496" s="14"/>
      <c r="N1496" s="29">
        <v>43077</v>
      </c>
      <c r="O1496" s="12">
        <v>43079</v>
      </c>
      <c r="P1496" s="11" t="s">
        <v>501</v>
      </c>
      <c r="Q1496" s="10" t="s">
        <v>500</v>
      </c>
      <c r="R1496" s="10" t="s">
        <v>499</v>
      </c>
      <c r="S1496" s="10" t="s">
        <v>498</v>
      </c>
      <c r="T1496" s="10"/>
      <c r="U1496" s="9">
        <v>6915956706</v>
      </c>
      <c r="V1496" s="8"/>
      <c r="W1496" s="7">
        <v>1438</v>
      </c>
      <c r="X1496" s="4"/>
      <c r="Y1496" s="6">
        <v>86</v>
      </c>
      <c r="Z1496" s="5">
        <f>IF(Y1496&gt;0,Y1496-J1496,".")</f>
        <v>17</v>
      </c>
      <c r="AA1496" s="4">
        <f>IF(J1496=0,H1496,0)</f>
        <v>0</v>
      </c>
      <c r="AB1496" s="4">
        <f>IF(L1496=0,H1496,0)</f>
        <v>0</v>
      </c>
      <c r="AC1496" s="4"/>
      <c r="AD1496" s="3"/>
      <c r="AE1496" s="2" t="str">
        <f ca="1">IF(AND(N1496&gt;1,(N1496+$AE$3+O1496)&lt;$B$3),$B$3-N1496+1111111,".")</f>
        <v>.</v>
      </c>
      <c r="AF1496" s="1" t="str">
        <f>IF(A1496&gt;1,"Y","N")</f>
        <v>Y</v>
      </c>
      <c r="AG1496" s="1" t="str">
        <f>IF(L1496&gt;1,"Y","N")</f>
        <v>Y</v>
      </c>
      <c r="AH1496" s="1" t="str">
        <f>IF(N1496&gt;1,"Y","N")</f>
        <v>Y</v>
      </c>
      <c r="AI1496" s="1" t="str">
        <f>IF(O1496&gt;1,"Y","N")</f>
        <v>Y</v>
      </c>
      <c r="AJ1496" s="1" t="str">
        <f>CONCATENATE(AF1496,AG1496,D1496,AH1496,AI1496)</f>
        <v>YYx205xYY</v>
      </c>
    </row>
    <row r="1497" spans="1:50" s="1" customFormat="1" x14ac:dyDescent="0.25">
      <c r="A1497" s="31">
        <v>42992</v>
      </c>
      <c r="B1497" s="24"/>
      <c r="C1497" s="23" t="s">
        <v>388</v>
      </c>
      <c r="D1497" s="22" t="s">
        <v>387</v>
      </c>
      <c r="E1497" s="21">
        <v>0.7</v>
      </c>
      <c r="G1497" s="20"/>
      <c r="H1497" s="19">
        <f>E1497/0.04452</f>
        <v>15.723270440251572</v>
      </c>
      <c r="I1497" s="18">
        <f>J1497/100*4</f>
        <v>2.76</v>
      </c>
      <c r="J1497" s="17">
        <v>69</v>
      </c>
      <c r="K1497" s="16">
        <f>IF(J1497&gt;1,J1497-H1497-I1497,0)</f>
        <v>50.516729559748434</v>
      </c>
      <c r="L1497" s="15">
        <v>43022</v>
      </c>
      <c r="M1497" s="14"/>
      <c r="N1497" s="29">
        <v>43081</v>
      </c>
      <c r="O1497" s="12">
        <v>43082</v>
      </c>
      <c r="P1497" s="11" t="s">
        <v>386</v>
      </c>
      <c r="Q1497" s="10" t="s">
        <v>385</v>
      </c>
      <c r="R1497" s="10" t="s">
        <v>384</v>
      </c>
      <c r="S1497" s="10" t="s">
        <v>383</v>
      </c>
      <c r="T1497" s="10"/>
      <c r="U1497" s="9">
        <v>6918764766</v>
      </c>
      <c r="V1497" s="8"/>
      <c r="W1497" s="7">
        <v>1455</v>
      </c>
      <c r="X1497" s="4"/>
      <c r="Y1497" s="6">
        <v>86</v>
      </c>
      <c r="Z1497" s="5">
        <f>IF(Y1497&gt;0,Y1497-J1497,".")</f>
        <v>17</v>
      </c>
      <c r="AA1497" s="4">
        <f>IF(J1497=0,H1497,0)</f>
        <v>0</v>
      </c>
      <c r="AB1497" s="4">
        <f>IF(L1497=0,H1497,0)</f>
        <v>0</v>
      </c>
      <c r="AC1497" s="4"/>
      <c r="AD1497" s="3"/>
      <c r="AE1497" s="2" t="str">
        <f ca="1">IF(AND(N1497&gt;1,(N1497+$AE$3+O1497)&lt;$B$3),$B$3-N1497+1111111,".")</f>
        <v>.</v>
      </c>
      <c r="AF1497" s="1" t="str">
        <f>IF(A1497&gt;1,"Y","N")</f>
        <v>Y</v>
      </c>
      <c r="AG1497" s="1" t="str">
        <f>IF(L1497&gt;1,"Y","N")</f>
        <v>Y</v>
      </c>
      <c r="AH1497" s="1" t="str">
        <f>IF(N1497&gt;1,"Y","N")</f>
        <v>Y</v>
      </c>
      <c r="AI1497" s="1" t="str">
        <f>IF(O1497&gt;1,"Y","N")</f>
        <v>Y</v>
      </c>
      <c r="AJ1497" s="1" t="str">
        <f>CONCATENATE(AF1497,AG1497,D1497,AH1497,AI1497)</f>
        <v>YYx52xYY</v>
      </c>
    </row>
    <row r="1498" spans="1:50" s="1" customFormat="1" x14ac:dyDescent="0.25">
      <c r="A1498" s="31">
        <v>42973</v>
      </c>
      <c r="B1498" s="24"/>
      <c r="C1498" s="23" t="s">
        <v>105</v>
      </c>
      <c r="D1498" s="22" t="s">
        <v>104</v>
      </c>
      <c r="E1498" s="21">
        <v>0.63</v>
      </c>
      <c r="G1498" s="20"/>
      <c r="H1498" s="19">
        <f>E1498/0.038689</f>
        <v>16.283698208793197</v>
      </c>
      <c r="I1498" s="18">
        <f>J1498/100*4</f>
        <v>2.76</v>
      </c>
      <c r="J1498" s="17">
        <v>69</v>
      </c>
      <c r="K1498" s="16">
        <f>IF(J1498&gt;1,J1498-H1498-I1498,0)</f>
        <v>49.956301791206805</v>
      </c>
      <c r="L1498" s="15">
        <v>43007</v>
      </c>
      <c r="M1498" s="14"/>
      <c r="N1498" s="29">
        <v>43094</v>
      </c>
      <c r="O1498" s="12">
        <v>43095</v>
      </c>
      <c r="P1498" s="11" t="s">
        <v>103</v>
      </c>
      <c r="Q1498" s="10" t="s">
        <v>102</v>
      </c>
      <c r="R1498" s="10" t="s">
        <v>101</v>
      </c>
      <c r="S1498" s="10" t="s">
        <v>100</v>
      </c>
      <c r="T1498" s="10"/>
      <c r="U1498" s="9">
        <v>6919748030</v>
      </c>
      <c r="V1498" s="8"/>
      <c r="W1498" s="7">
        <v>1499</v>
      </c>
      <c r="X1498" s="4"/>
      <c r="Y1498" s="6">
        <v>86</v>
      </c>
      <c r="Z1498" s="5">
        <f>IF(Y1498&gt;0,Y1498-J1498,".")</f>
        <v>17</v>
      </c>
      <c r="AA1498" s="4">
        <f>IF(J1498=0,H1498,0)</f>
        <v>0</v>
      </c>
      <c r="AB1498" s="4">
        <f>IF(L1498=0,H1498,0)</f>
        <v>0</v>
      </c>
      <c r="AC1498" s="4"/>
      <c r="AD1498" s="3"/>
      <c r="AE1498" s="2" t="str">
        <f ca="1">IF(AND(N1498&gt;1,(N1498+$AE$3+O1498)&lt;$B$3),$B$3-N1498+1111111,".")</f>
        <v>.</v>
      </c>
      <c r="AF1498" s="1" t="str">
        <f>IF(A1498&gt;1,"Y","N")</f>
        <v>Y</v>
      </c>
      <c r="AG1498" s="1" t="str">
        <f>IF(L1498&gt;1,"Y","N")</f>
        <v>Y</v>
      </c>
      <c r="AH1498" s="1" t="str">
        <f>IF(N1498&gt;1,"Y","N")</f>
        <v>Y</v>
      </c>
      <c r="AI1498" s="1" t="str">
        <f>IF(O1498&gt;1,"Y","N")</f>
        <v>Y</v>
      </c>
      <c r="AJ1498" s="1" t="str">
        <f>CONCATENATE(AF1498,AG1498,D1498,AH1498,AI1498)</f>
        <v>YYx406xYY</v>
      </c>
    </row>
    <row r="1499" spans="1:50" s="1" customFormat="1" x14ac:dyDescent="0.25">
      <c r="A1499" s="31">
        <v>43031</v>
      </c>
      <c r="B1499" s="24" t="s">
        <v>40</v>
      </c>
      <c r="C1499" s="23" t="s">
        <v>39</v>
      </c>
      <c r="D1499" s="22" t="s">
        <v>38</v>
      </c>
      <c r="E1499" s="21">
        <v>0.79</v>
      </c>
      <c r="G1499" s="20"/>
      <c r="H1499" s="19">
        <f>E1499/0.04452</f>
        <v>17.744833782569632</v>
      </c>
      <c r="I1499" s="18">
        <f>J1499/100*4</f>
        <v>2.76</v>
      </c>
      <c r="J1499" s="17">
        <v>69</v>
      </c>
      <c r="K1499" s="16">
        <f>IF(J1499&gt;1,J1499-H1499-I1499,0)</f>
        <v>48.495166217430373</v>
      </c>
      <c r="L1499" s="15">
        <v>43079</v>
      </c>
      <c r="M1499" s="14"/>
      <c r="N1499" s="29">
        <v>43098</v>
      </c>
      <c r="O1499" s="12">
        <v>43101</v>
      </c>
      <c r="P1499" s="11" t="s">
        <v>37</v>
      </c>
      <c r="Q1499" s="10" t="s">
        <v>36</v>
      </c>
      <c r="R1499" s="10" t="s">
        <v>35</v>
      </c>
      <c r="S1499" s="10" t="s">
        <v>34</v>
      </c>
      <c r="T1499" s="10"/>
      <c r="U1499" s="9">
        <v>6919799768</v>
      </c>
      <c r="V1499" s="8"/>
      <c r="W1499" s="7">
        <v>1509</v>
      </c>
      <c r="X1499" s="4"/>
      <c r="Y1499" s="6">
        <v>86</v>
      </c>
      <c r="Z1499" s="5">
        <f>IF(Y1499&gt;0,Y1499-J1499,".")</f>
        <v>17</v>
      </c>
      <c r="AA1499" s="4">
        <f>IF(J1499=0,H1499,0)</f>
        <v>0</v>
      </c>
      <c r="AB1499" s="4">
        <f>IF(L1499=0,H1499,0)</f>
        <v>0</v>
      </c>
      <c r="AC1499" s="4"/>
      <c r="AD1499" s="3"/>
      <c r="AE1499" s="2" t="str">
        <f ca="1">IF(AND(N1499&gt;1,(N1499+$AE$3+O1499)&lt;$B$3),$B$3-N1499+1111111,".")</f>
        <v>.</v>
      </c>
      <c r="AF1499" s="1" t="str">
        <f>IF(A1499&gt;1,"Y","N")</f>
        <v>Y</v>
      </c>
      <c r="AG1499" s="1" t="str">
        <f>IF(L1499&gt;1,"Y","N")</f>
        <v>Y</v>
      </c>
      <c r="AH1499" s="1" t="str">
        <f>IF(N1499&gt;1,"Y","N")</f>
        <v>Y</v>
      </c>
      <c r="AI1499" s="1" t="str">
        <f>IF(O1499&gt;1,"Y","N")</f>
        <v>Y</v>
      </c>
      <c r="AJ1499" s="1" t="str">
        <f>CONCATENATE(AF1499,AG1499,D1499,AH1499,AI1499)</f>
        <v>YYx446xYY</v>
      </c>
      <c r="AU1499"/>
      <c r="AV1499"/>
      <c r="AW1499"/>
      <c r="AX1499"/>
    </row>
    <row r="1500" spans="1:50" s="1" customFormat="1" x14ac:dyDescent="0.25">
      <c r="A1500" s="31">
        <v>42613</v>
      </c>
      <c r="B1500" s="24"/>
      <c r="C1500" s="23" t="s">
        <v>1616</v>
      </c>
      <c r="D1500" s="22" t="s">
        <v>1615</v>
      </c>
      <c r="E1500" s="21">
        <v>1.28</v>
      </c>
      <c r="G1500" s="20"/>
      <c r="H1500" s="19">
        <f>E1500/0.0409</f>
        <v>31.295843520782398</v>
      </c>
      <c r="I1500" s="18">
        <f>J1500/100*4</f>
        <v>2.8</v>
      </c>
      <c r="J1500" s="17">
        <v>70</v>
      </c>
      <c r="K1500" s="16">
        <f>IF(J1500&gt;1,J1500-H1500-I1500,0)</f>
        <v>35.904156479217605</v>
      </c>
      <c r="L1500" s="15">
        <v>42630</v>
      </c>
      <c r="M1500" s="14"/>
      <c r="N1500" s="29">
        <v>42739</v>
      </c>
      <c r="O1500" s="12">
        <v>42739</v>
      </c>
      <c r="P1500" s="11" t="s">
        <v>6912</v>
      </c>
      <c r="Q1500" s="10" t="s">
        <v>6911</v>
      </c>
      <c r="R1500" s="10" t="s">
        <v>6910</v>
      </c>
      <c r="S1500" s="10" t="s">
        <v>6909</v>
      </c>
      <c r="T1500" s="10"/>
      <c r="U1500" s="9">
        <v>6664602535</v>
      </c>
      <c r="V1500" s="8"/>
      <c r="W1500" s="7">
        <v>38</v>
      </c>
      <c r="X1500" s="4"/>
      <c r="Y1500" s="6">
        <v>87</v>
      </c>
      <c r="Z1500" s="5">
        <f>IF(Y1500&gt;0,Y1500-J1500,".")</f>
        <v>17</v>
      </c>
      <c r="AA1500" s="4">
        <f>IF(J1500=0,H1500,0)</f>
        <v>0</v>
      </c>
      <c r="AB1500" s="4">
        <f>IF(L1500=0,H1500,0)</f>
        <v>0</v>
      </c>
      <c r="AC1500" s="4"/>
      <c r="AD1500" s="3"/>
      <c r="AE1500" s="2" t="str">
        <f ca="1">IF(AND(N1500&gt;1,(N1500+$AE$3+O1500)&lt;$B$3),$B$3-N1500+1111111,".")</f>
        <v>.</v>
      </c>
      <c r="AF1500" s="1" t="str">
        <f>IF(A1500&gt;1,"Y","N")</f>
        <v>Y</v>
      </c>
      <c r="AG1500" s="1" t="str">
        <f>IF(L1500&gt;1,"Y","N")</f>
        <v>Y</v>
      </c>
      <c r="AH1500" s="1" t="str">
        <f>IF(N1500&gt;1,"Y","N")</f>
        <v>Y</v>
      </c>
      <c r="AI1500" s="1" t="str">
        <f>IF(O1500&gt;1,"Y","N")</f>
        <v>Y</v>
      </c>
      <c r="AJ1500" s="1" t="str">
        <f>CONCATENATE(AF1500,AG1500,D1500,AH1500,AI1500)</f>
        <v>YYx405xYY</v>
      </c>
      <c r="AU1500"/>
      <c r="AV1500"/>
      <c r="AW1500"/>
      <c r="AX1500"/>
    </row>
    <row r="1501" spans="1:50" s="1" customFormat="1" x14ac:dyDescent="0.25">
      <c r="A1501" s="31">
        <v>42692</v>
      </c>
      <c r="B1501" t="s">
        <v>6790</v>
      </c>
      <c r="C1501" s="23" t="s">
        <v>1108</v>
      </c>
      <c r="D1501" s="22" t="s">
        <v>1107</v>
      </c>
      <c r="E1501" s="21">
        <v>0.54</v>
      </c>
      <c r="G1501" s="20"/>
      <c r="H1501" s="19">
        <f>E1501/0.0395</f>
        <v>13.670886075949367</v>
      </c>
      <c r="I1501" s="18">
        <f>J1501/100*4</f>
        <v>2.8</v>
      </c>
      <c r="J1501" s="17">
        <v>70</v>
      </c>
      <c r="K1501" s="16">
        <f>IF(J1501&gt;1,J1501-H1501-I1501,0)</f>
        <v>53.529113924050634</v>
      </c>
      <c r="L1501" s="15">
        <v>42743</v>
      </c>
      <c r="M1501" s="14"/>
      <c r="N1501" s="29">
        <v>42745</v>
      </c>
      <c r="O1501" s="12">
        <v>42745</v>
      </c>
      <c r="P1501" s="11" t="s">
        <v>6789</v>
      </c>
      <c r="Q1501" s="10" t="s">
        <v>6788</v>
      </c>
      <c r="R1501" s="10" t="s">
        <v>6787</v>
      </c>
      <c r="S1501" s="10" t="s">
        <v>6786</v>
      </c>
      <c r="T1501" s="10"/>
      <c r="U1501" s="9" t="s">
        <v>6737</v>
      </c>
      <c r="V1501" s="8"/>
      <c r="W1501" s="7">
        <v>65</v>
      </c>
      <c r="X1501" s="4"/>
      <c r="Y1501" s="6">
        <v>87</v>
      </c>
      <c r="Z1501" s="5">
        <f>IF(Y1501&gt;0,Y1501-J1501,".")</f>
        <v>17</v>
      </c>
      <c r="AA1501" s="4">
        <f>IF(J1501=0,H1501,0)</f>
        <v>0</v>
      </c>
      <c r="AB1501" s="4">
        <f>IF(L1501=0,H1501,0)</f>
        <v>0</v>
      </c>
      <c r="AC1501" s="4"/>
      <c r="AD1501" s="3"/>
      <c r="AE1501" s="2" t="str">
        <f ca="1">IF(AND(N1501&gt;1,(N1501+$AE$3+O1501)&lt;$B$3),$B$3-N1501+1111111,".")</f>
        <v>.</v>
      </c>
      <c r="AF1501" s="1" t="str">
        <f>IF(A1501&gt;1,"Y","N")</f>
        <v>Y</v>
      </c>
      <c r="AG1501" s="1" t="str">
        <f>IF(L1501&gt;1,"Y","N")</f>
        <v>Y</v>
      </c>
      <c r="AH1501" s="1" t="str">
        <f>IF(N1501&gt;1,"Y","N")</f>
        <v>Y</v>
      </c>
      <c r="AI1501" s="1" t="str">
        <f>IF(O1501&gt;1,"Y","N")</f>
        <v>Y</v>
      </c>
      <c r="AJ1501" s="1" t="str">
        <f>CONCATENATE(AF1501,AG1501,D1501,AH1501,AI1501)</f>
        <v>YYx368xYY</v>
      </c>
    </row>
    <row r="1502" spans="1:50" s="1" customFormat="1" x14ac:dyDescent="0.25">
      <c r="A1502" s="31">
        <v>42692</v>
      </c>
      <c r="B1502" s="24"/>
      <c r="C1502" s="23" t="s">
        <v>1108</v>
      </c>
      <c r="D1502" s="22" t="s">
        <v>1107</v>
      </c>
      <c r="E1502" s="21">
        <v>0.54</v>
      </c>
      <c r="G1502" s="20"/>
      <c r="H1502" s="19">
        <f>E1502/0.0395</f>
        <v>13.670886075949367</v>
      </c>
      <c r="I1502" s="18">
        <f>J1502/100*4</f>
        <v>2.8</v>
      </c>
      <c r="J1502" s="17">
        <v>70</v>
      </c>
      <c r="K1502" s="16">
        <f>IF(J1502&gt;1,J1502-H1502-I1502,0)</f>
        <v>53.529113924050634</v>
      </c>
      <c r="L1502" s="15">
        <v>42743</v>
      </c>
      <c r="M1502" s="14"/>
      <c r="N1502" s="29">
        <v>42745</v>
      </c>
      <c r="O1502" s="12">
        <v>42745</v>
      </c>
      <c r="P1502" s="11" t="s">
        <v>6785</v>
      </c>
      <c r="Q1502" s="10" t="s">
        <v>6784</v>
      </c>
      <c r="R1502" s="10" t="s">
        <v>6783</v>
      </c>
      <c r="S1502" s="10" t="s">
        <v>6782</v>
      </c>
      <c r="T1502" s="10" t="s">
        <v>6781</v>
      </c>
      <c r="U1502" s="9" t="s">
        <v>6737</v>
      </c>
      <c r="V1502" s="8"/>
      <c r="W1502" s="7">
        <v>67</v>
      </c>
      <c r="X1502" s="4"/>
      <c r="Y1502" s="6">
        <v>87</v>
      </c>
      <c r="Z1502" s="5">
        <f>IF(Y1502&gt;0,Y1502-J1502,".")</f>
        <v>17</v>
      </c>
      <c r="AA1502" s="4">
        <f>IF(J1502=0,H1502,0)</f>
        <v>0</v>
      </c>
      <c r="AB1502" s="4">
        <f>IF(L1502=0,H1502,0)</f>
        <v>0</v>
      </c>
      <c r="AC1502" s="4"/>
      <c r="AD1502" s="3"/>
      <c r="AE1502" s="2" t="str">
        <f ca="1">IF(AND(N1502&gt;1,(N1502+$AE$3+O1502)&lt;$B$3),$B$3-N1502+1111111,".")</f>
        <v>.</v>
      </c>
      <c r="AF1502" s="1" t="str">
        <f>IF(A1502&gt;1,"Y","N")</f>
        <v>Y</v>
      </c>
      <c r="AG1502" s="1" t="str">
        <f>IF(L1502&gt;1,"Y","N")</f>
        <v>Y</v>
      </c>
      <c r="AH1502" s="1" t="str">
        <f>IF(N1502&gt;1,"Y","N")</f>
        <v>Y</v>
      </c>
      <c r="AI1502" s="1" t="str">
        <f>IF(O1502&gt;1,"Y","N")</f>
        <v>Y</v>
      </c>
      <c r="AJ1502" s="1" t="str">
        <f>CONCATENATE(AF1502,AG1502,D1502,AH1502,AI1502)</f>
        <v>YYx368xYY</v>
      </c>
    </row>
    <row r="1503" spans="1:50" s="1" customFormat="1" x14ac:dyDescent="0.25">
      <c r="A1503" s="31">
        <v>42692</v>
      </c>
      <c r="B1503" s="24"/>
      <c r="C1503" s="23" t="s">
        <v>1108</v>
      </c>
      <c r="D1503" s="22" t="s">
        <v>1107</v>
      </c>
      <c r="E1503" s="21">
        <v>0.54</v>
      </c>
      <c r="G1503" s="20"/>
      <c r="H1503" s="19">
        <f>E1503/0.0395</f>
        <v>13.670886075949367</v>
      </c>
      <c r="I1503" s="18">
        <f>J1503/100*4</f>
        <v>2.8</v>
      </c>
      <c r="J1503" s="17">
        <v>70</v>
      </c>
      <c r="K1503" s="16">
        <f>IF(J1503&gt;1,J1503-H1503-I1503,0)</f>
        <v>53.529113924050634</v>
      </c>
      <c r="L1503" s="15">
        <v>42743</v>
      </c>
      <c r="M1503" s="14"/>
      <c r="N1503" s="29">
        <v>42746</v>
      </c>
      <c r="O1503" s="12">
        <v>42748</v>
      </c>
      <c r="P1503" s="11" t="s">
        <v>6745</v>
      </c>
      <c r="Q1503" s="10" t="s">
        <v>6744</v>
      </c>
      <c r="R1503" s="10" t="s">
        <v>6743</v>
      </c>
      <c r="S1503" s="10" t="s">
        <v>6742</v>
      </c>
      <c r="T1503" s="10"/>
      <c r="U1503" s="9" t="s">
        <v>6737</v>
      </c>
      <c r="V1503" s="8"/>
      <c r="W1503" s="7">
        <v>78</v>
      </c>
      <c r="X1503" s="4"/>
      <c r="Y1503" s="6">
        <v>87</v>
      </c>
      <c r="Z1503" s="5">
        <f>IF(Y1503&gt;0,Y1503-J1503,".")</f>
        <v>17</v>
      </c>
      <c r="AA1503" s="4">
        <f>IF(J1503=0,H1503,0)</f>
        <v>0</v>
      </c>
      <c r="AB1503" s="4">
        <f>IF(L1503=0,H1503,0)</f>
        <v>0</v>
      </c>
      <c r="AC1503" s="4"/>
      <c r="AD1503" s="3"/>
      <c r="AE1503" s="2" t="str">
        <f ca="1">IF(AND(N1503&gt;1,(N1503+$AE$3+O1503)&lt;$B$3),$B$3-N1503+1111111,".")</f>
        <v>.</v>
      </c>
      <c r="AF1503" s="1" t="str">
        <f>IF(A1503&gt;1,"Y","N")</f>
        <v>Y</v>
      </c>
      <c r="AG1503" s="1" t="str">
        <f>IF(L1503&gt;1,"Y","N")</f>
        <v>Y</v>
      </c>
      <c r="AH1503" s="1" t="str">
        <f>IF(N1503&gt;1,"Y","N")</f>
        <v>Y</v>
      </c>
      <c r="AI1503" s="1" t="str">
        <f>IF(O1503&gt;1,"Y","N")</f>
        <v>Y</v>
      </c>
      <c r="AJ1503" s="1" t="str">
        <f>CONCATENATE(AF1503,AG1503,D1503,AH1503,AI1503)</f>
        <v>YYx368xYY</v>
      </c>
    </row>
    <row r="1504" spans="1:50" s="1" customFormat="1" x14ac:dyDescent="0.25">
      <c r="A1504" s="31">
        <v>42692</v>
      </c>
      <c r="B1504" s="24"/>
      <c r="C1504" s="23" t="s">
        <v>1108</v>
      </c>
      <c r="D1504" s="22" t="s">
        <v>1107</v>
      </c>
      <c r="E1504" s="21">
        <v>0.54</v>
      </c>
      <c r="G1504" s="20"/>
      <c r="H1504" s="19">
        <f>E1504/0.0395</f>
        <v>13.670886075949367</v>
      </c>
      <c r="I1504" s="18">
        <f>J1504/100*4</f>
        <v>2.8</v>
      </c>
      <c r="J1504" s="17">
        <v>70</v>
      </c>
      <c r="K1504" s="16">
        <f>IF(J1504&gt;1,J1504-H1504-I1504,0)</f>
        <v>53.529113924050634</v>
      </c>
      <c r="L1504" s="15">
        <v>42743</v>
      </c>
      <c r="M1504" s="14"/>
      <c r="N1504" s="29">
        <v>42746</v>
      </c>
      <c r="O1504" s="12">
        <v>42748</v>
      </c>
      <c r="P1504" s="11" t="s">
        <v>6741</v>
      </c>
      <c r="Q1504" s="10" t="s">
        <v>6740</v>
      </c>
      <c r="R1504" s="10" t="s">
        <v>6739</v>
      </c>
      <c r="S1504" s="10" t="s">
        <v>6738</v>
      </c>
      <c r="T1504" s="10"/>
      <c r="U1504" s="9" t="s">
        <v>6737</v>
      </c>
      <c r="V1504" s="8" t="s">
        <v>6736</v>
      </c>
      <c r="W1504" s="7">
        <v>79</v>
      </c>
      <c r="X1504" s="4"/>
      <c r="Y1504" s="6">
        <v>87</v>
      </c>
      <c r="Z1504" s="5">
        <f>IF(Y1504&gt;0,Y1504-J1504,".")</f>
        <v>17</v>
      </c>
      <c r="AA1504" s="4">
        <f>IF(J1504=0,H1504,0)</f>
        <v>0</v>
      </c>
      <c r="AB1504" s="4">
        <f>IF(L1504=0,H1504,0)</f>
        <v>0</v>
      </c>
      <c r="AC1504" s="4"/>
      <c r="AD1504" s="3"/>
      <c r="AE1504" s="2" t="str">
        <f ca="1">IF(AND(N1504&gt;1,(N1504+$AE$3+O1504)&lt;$B$3),$B$3-N1504+1111111,".")</f>
        <v>.</v>
      </c>
      <c r="AF1504" s="1" t="str">
        <f>IF(A1504&gt;1,"Y","N")</f>
        <v>Y</v>
      </c>
      <c r="AG1504" s="1" t="str">
        <f>IF(L1504&gt;1,"Y","N")</f>
        <v>Y</v>
      </c>
      <c r="AH1504" s="1" t="str">
        <f>IF(N1504&gt;1,"Y","N")</f>
        <v>Y</v>
      </c>
      <c r="AI1504" s="1" t="str">
        <f>IF(O1504&gt;1,"Y","N")</f>
        <v>Y</v>
      </c>
      <c r="AJ1504" s="1" t="str">
        <f>CONCATENATE(AF1504,AG1504,D1504,AH1504,AI1504)</f>
        <v>YYx368xYY</v>
      </c>
    </row>
    <row r="1505" spans="1:36" s="1" customFormat="1" x14ac:dyDescent="0.25">
      <c r="A1505" s="31">
        <v>42464</v>
      </c>
      <c r="B1505" s="24"/>
      <c r="C1505" s="23" t="s">
        <v>1778</v>
      </c>
      <c r="D1505" s="22" t="s">
        <v>1777</v>
      </c>
      <c r="E1505" s="21">
        <v>0.626</v>
      </c>
      <c r="G1505" s="20"/>
      <c r="H1505" s="19">
        <f>E1505/0.04128</f>
        <v>15.164728682170544</v>
      </c>
      <c r="I1505" s="32">
        <f>J1505/100*4</f>
        <v>2.8</v>
      </c>
      <c r="J1505" s="17">
        <v>70</v>
      </c>
      <c r="K1505" s="16">
        <f>IF(J1505&gt;1,J1505-H1505-I1505,0)</f>
        <v>52.035271317829455</v>
      </c>
      <c r="L1505" s="15">
        <v>42470</v>
      </c>
      <c r="M1505" s="14"/>
      <c r="N1505" s="29">
        <v>42755</v>
      </c>
      <c r="O1505" s="12">
        <v>42755</v>
      </c>
      <c r="P1505" s="11" t="s">
        <v>2074</v>
      </c>
      <c r="Q1505" s="10" t="s">
        <v>2077</v>
      </c>
      <c r="R1505" s="10" t="s">
        <v>2076</v>
      </c>
      <c r="S1505" s="10" t="s">
        <v>2075</v>
      </c>
      <c r="T1505" s="10"/>
      <c r="U1505" s="9" t="s">
        <v>6511</v>
      </c>
      <c r="V1505" s="8"/>
      <c r="W1505" s="7">
        <v>131</v>
      </c>
      <c r="X1505" s="4"/>
      <c r="Y1505" s="6">
        <v>87</v>
      </c>
      <c r="Z1505" s="5">
        <f>IF(Y1505&gt;0,Y1505-J1505,".")</f>
        <v>17</v>
      </c>
      <c r="AA1505" s="4">
        <f>IF(J1505=0,H1505,0)</f>
        <v>0</v>
      </c>
      <c r="AB1505" s="4">
        <f>IF(L1505=0,H1505,0)</f>
        <v>0</v>
      </c>
      <c r="AC1505" s="4"/>
      <c r="AD1505" s="3"/>
      <c r="AE1505" s="2" t="str">
        <f ca="1">IF(AND(N1505&gt;1,(N1505+$AE$3+O1505)&lt;$B$3),$B$3-N1505+1111111,".")</f>
        <v>.</v>
      </c>
      <c r="AF1505" s="1" t="str">
        <f>IF(A1505&gt;1,"Y","N")</f>
        <v>Y</v>
      </c>
      <c r="AG1505" s="1" t="str">
        <f>IF(L1505&gt;1,"Y","N")</f>
        <v>Y</v>
      </c>
      <c r="AH1505" s="1" t="str">
        <f>IF(N1505&gt;1,"Y","N")</f>
        <v>Y</v>
      </c>
      <c r="AI1505" s="1" t="str">
        <f>IF(O1505&gt;1,"Y","N")</f>
        <v>Y</v>
      </c>
      <c r="AJ1505" s="1" t="str">
        <f>CONCATENATE(AF1505,AG1505,D1505,AH1505,AI1505)</f>
        <v>YYx519xYY</v>
      </c>
    </row>
    <row r="1506" spans="1:36" s="1" customFormat="1" x14ac:dyDescent="0.25">
      <c r="A1506" s="31">
        <v>42721</v>
      </c>
      <c r="B1506" s="24" t="s">
        <v>6472</v>
      </c>
      <c r="C1506" s="23" t="s">
        <v>1742</v>
      </c>
      <c r="D1506" s="22" t="s">
        <v>1741</v>
      </c>
      <c r="E1506" s="21">
        <v>0.44</v>
      </c>
      <c r="G1506" s="20"/>
      <c r="H1506" s="19">
        <f>E1506/0.03864</f>
        <v>11.387163561076605</v>
      </c>
      <c r="I1506" s="18">
        <f>J1506/100*4</f>
        <v>2.8</v>
      </c>
      <c r="J1506" s="17">
        <v>70</v>
      </c>
      <c r="K1506" s="16">
        <f>IF(J1506&gt;1,J1506-H1506-I1506,0)</f>
        <v>55.812836438923398</v>
      </c>
      <c r="L1506" s="15">
        <v>42754</v>
      </c>
      <c r="M1506" s="14"/>
      <c r="N1506" s="29">
        <v>42756</v>
      </c>
      <c r="O1506" s="12">
        <v>42757</v>
      </c>
      <c r="P1506" s="11" t="s">
        <v>6471</v>
      </c>
      <c r="Q1506" s="10" t="s">
        <v>6470</v>
      </c>
      <c r="R1506" s="10" t="s">
        <v>6469</v>
      </c>
      <c r="S1506" s="10" t="s">
        <v>1604</v>
      </c>
      <c r="T1506" s="10"/>
      <c r="U1506" s="9">
        <v>6686736759</v>
      </c>
      <c r="V1506" s="8"/>
      <c r="W1506" s="7">
        <v>140</v>
      </c>
      <c r="X1506" s="4"/>
      <c r="Y1506" s="6">
        <v>87</v>
      </c>
      <c r="Z1506" s="5">
        <f>IF(Y1506&gt;0,Y1506-J1506,".")</f>
        <v>17</v>
      </c>
      <c r="AA1506" s="4">
        <f>IF(J1506=0,H1506,0)</f>
        <v>0</v>
      </c>
      <c r="AB1506" s="4">
        <f>IF(L1506=0,H1506,0)</f>
        <v>0</v>
      </c>
      <c r="AC1506" s="4"/>
      <c r="AD1506" s="3"/>
      <c r="AE1506" s="2" t="str">
        <f ca="1">IF(AND(N1506&gt;1,(N1506+$AE$3+O1506)&lt;$B$3),$B$3-N1506+1111111,".")</f>
        <v>.</v>
      </c>
      <c r="AF1506" s="1" t="str">
        <f>IF(A1506&gt;1,"Y","N")</f>
        <v>Y</v>
      </c>
      <c r="AG1506" s="1" t="str">
        <f>IF(L1506&gt;1,"Y","N")</f>
        <v>Y</v>
      </c>
      <c r="AH1506" s="1" t="str">
        <f>IF(N1506&gt;1,"Y","N")</f>
        <v>Y</v>
      </c>
      <c r="AI1506" s="1" t="str">
        <f>IF(O1506&gt;1,"Y","N")</f>
        <v>Y</v>
      </c>
      <c r="AJ1506" s="1" t="str">
        <f>CONCATENATE(AF1506,AG1506,D1506,AH1506,AI1506)</f>
        <v>YYx500xYY</v>
      </c>
    </row>
    <row r="1507" spans="1:36" s="1" customFormat="1" x14ac:dyDescent="0.25">
      <c r="A1507" s="31">
        <v>42671</v>
      </c>
      <c r="B1507" t="s">
        <v>6396</v>
      </c>
      <c r="C1507" s="23" t="s">
        <v>1156</v>
      </c>
      <c r="D1507" s="22" t="s">
        <v>1155</v>
      </c>
      <c r="E1507" s="21">
        <v>0.56000000000000005</v>
      </c>
      <c r="G1507" s="20"/>
      <c r="H1507" s="19">
        <f>E1507/0.03988</f>
        <v>14.042126379137414</v>
      </c>
      <c r="I1507" s="18">
        <f>J1507/100*4</f>
        <v>2.8</v>
      </c>
      <c r="J1507" s="17">
        <v>70</v>
      </c>
      <c r="K1507" s="16">
        <f>IF(J1507&gt;1,J1507-H1507-I1507,0)</f>
        <v>53.157873620862588</v>
      </c>
      <c r="L1507" s="15">
        <v>42697</v>
      </c>
      <c r="M1507" s="14"/>
      <c r="N1507" s="29">
        <v>42760</v>
      </c>
      <c r="O1507" s="12">
        <v>42760</v>
      </c>
      <c r="P1507" s="11" t="s">
        <v>6395</v>
      </c>
      <c r="Q1507" s="10" t="s">
        <v>6394</v>
      </c>
      <c r="R1507" s="10" t="s">
        <v>6393</v>
      </c>
      <c r="S1507" s="10" t="s">
        <v>6392</v>
      </c>
      <c r="T1507" s="10" t="s">
        <v>6391</v>
      </c>
      <c r="U1507" s="9" t="s">
        <v>6390</v>
      </c>
      <c r="V1507" s="8"/>
      <c r="W1507" s="7">
        <v>155</v>
      </c>
      <c r="X1507" s="4"/>
      <c r="Y1507" s="6">
        <v>87</v>
      </c>
      <c r="Z1507" s="5">
        <f>IF(Y1507&gt;0,Y1507-J1507,".")</f>
        <v>17</v>
      </c>
      <c r="AA1507" s="4">
        <f>IF(J1507=0,H1507,0)</f>
        <v>0</v>
      </c>
      <c r="AB1507" s="4">
        <f>IF(L1507=0,H1507,0)</f>
        <v>0</v>
      </c>
      <c r="AC1507" s="4"/>
      <c r="AD1507" s="3"/>
      <c r="AE1507" s="2" t="str">
        <f ca="1">IF(AND(N1507&gt;1,(N1507+$AE$3+O1507)&lt;$B$3),$B$3-N1507+1111111,".")</f>
        <v>.</v>
      </c>
      <c r="AF1507" s="1" t="str">
        <f>IF(A1507&gt;1,"Y","N")</f>
        <v>Y</v>
      </c>
      <c r="AG1507" s="1" t="str">
        <f>IF(L1507&gt;1,"Y","N")</f>
        <v>Y</v>
      </c>
      <c r="AH1507" s="1" t="str">
        <f>IF(N1507&gt;1,"Y","N")</f>
        <v>Y</v>
      </c>
      <c r="AI1507" s="1" t="str">
        <f>IF(O1507&gt;1,"Y","N")</f>
        <v>Y</v>
      </c>
      <c r="AJ1507" s="1" t="str">
        <f>CONCATENATE(AF1507,AG1507,D1507,AH1507,AI1507)</f>
        <v>YYx337xYY</v>
      </c>
    </row>
    <row r="1508" spans="1:36" s="1" customFormat="1" x14ac:dyDescent="0.25">
      <c r="A1508" s="31">
        <v>42464</v>
      </c>
      <c r="B1508" s="24"/>
      <c r="C1508" s="23" t="s">
        <v>1778</v>
      </c>
      <c r="D1508" s="22" t="s">
        <v>1777</v>
      </c>
      <c r="E1508" s="21">
        <v>0.626</v>
      </c>
      <c r="G1508" s="20"/>
      <c r="H1508" s="19">
        <f>E1508/0.04128</f>
        <v>15.164728682170544</v>
      </c>
      <c r="I1508" s="32">
        <f>J1508/100*4</f>
        <v>2.8</v>
      </c>
      <c r="J1508" s="17">
        <v>70</v>
      </c>
      <c r="K1508" s="16">
        <f>IF(J1508&gt;1,J1508-H1508-I1508,0)</f>
        <v>52.035271317829455</v>
      </c>
      <c r="L1508" s="15">
        <v>42470</v>
      </c>
      <c r="M1508" s="14"/>
      <c r="N1508" s="29">
        <v>42761</v>
      </c>
      <c r="O1508" s="12">
        <v>42761</v>
      </c>
      <c r="P1508" s="11" t="s">
        <v>2074</v>
      </c>
      <c r="Q1508" s="10"/>
      <c r="R1508" s="10"/>
      <c r="S1508" s="10"/>
      <c r="T1508" s="10"/>
      <c r="U1508" s="9" t="s">
        <v>6370</v>
      </c>
      <c r="V1508" s="8"/>
      <c r="W1508" s="7">
        <v>164</v>
      </c>
      <c r="X1508" s="4"/>
      <c r="Y1508" s="6">
        <v>87</v>
      </c>
      <c r="Z1508" s="5">
        <f>IF(Y1508&gt;0,Y1508-J1508,".")</f>
        <v>17</v>
      </c>
      <c r="AA1508" s="4">
        <f>IF(J1508=0,H1508,0)</f>
        <v>0</v>
      </c>
      <c r="AB1508" s="4">
        <f>IF(L1508=0,H1508,0)</f>
        <v>0</v>
      </c>
      <c r="AC1508" s="4"/>
      <c r="AD1508" s="3"/>
      <c r="AE1508" s="2" t="str">
        <f ca="1">IF(AND(N1508&gt;1,(N1508+$AE$3+O1508)&lt;$B$3),$B$3-N1508+1111111,".")</f>
        <v>.</v>
      </c>
      <c r="AF1508" s="1" t="str">
        <f>IF(A1508&gt;1,"Y","N")</f>
        <v>Y</v>
      </c>
      <c r="AG1508" s="1" t="str">
        <f>IF(L1508&gt;1,"Y","N")</f>
        <v>Y</v>
      </c>
      <c r="AH1508" s="1" t="str">
        <f>IF(N1508&gt;1,"Y","N")</f>
        <v>Y</v>
      </c>
      <c r="AI1508" s="1" t="str">
        <f>IF(O1508&gt;1,"Y","N")</f>
        <v>Y</v>
      </c>
      <c r="AJ1508" s="1" t="str">
        <f>CONCATENATE(AF1508,AG1508,D1508,AH1508,AI1508)</f>
        <v>YYx519xYY</v>
      </c>
    </row>
    <row r="1509" spans="1:36" s="1" customFormat="1" x14ac:dyDescent="0.25">
      <c r="A1509" s="31">
        <v>42721</v>
      </c>
      <c r="B1509" s="24"/>
      <c r="C1509" s="23" t="s">
        <v>1742</v>
      </c>
      <c r="D1509" s="22" t="s">
        <v>1741</v>
      </c>
      <c r="E1509" s="21">
        <v>0.6</v>
      </c>
      <c r="G1509" s="20"/>
      <c r="H1509" s="19">
        <f>E1509/0.03864</f>
        <v>15.527950310559005</v>
      </c>
      <c r="I1509" s="18">
        <f>J1509/100*4</f>
        <v>2.8</v>
      </c>
      <c r="J1509" s="17">
        <v>70</v>
      </c>
      <c r="K1509" s="16">
        <f>IF(J1509&gt;1,J1509-H1509-I1509,0)</f>
        <v>51.672049689440996</v>
      </c>
      <c r="L1509" s="15">
        <v>42763</v>
      </c>
      <c r="M1509" s="14"/>
      <c r="N1509" s="29">
        <v>42764</v>
      </c>
      <c r="O1509" s="12">
        <v>42764</v>
      </c>
      <c r="P1509" s="11" t="s">
        <v>1945</v>
      </c>
      <c r="Q1509" s="10" t="s">
        <v>6315</v>
      </c>
      <c r="R1509" s="10" t="s">
        <v>6314</v>
      </c>
      <c r="S1509" s="10" t="s">
        <v>6313</v>
      </c>
      <c r="T1509" s="10"/>
      <c r="U1509" s="9">
        <v>6695642832</v>
      </c>
      <c r="V1509" s="8"/>
      <c r="W1509" s="7">
        <v>177</v>
      </c>
      <c r="X1509" s="4"/>
      <c r="Y1509" s="6">
        <v>87</v>
      </c>
      <c r="Z1509" s="5">
        <f>IF(Y1509&gt;0,Y1509-J1509,".")</f>
        <v>17</v>
      </c>
      <c r="AA1509" s="4">
        <f>IF(J1509=0,H1509,0)</f>
        <v>0</v>
      </c>
      <c r="AB1509" s="4">
        <f>IF(L1509=0,H1509,0)</f>
        <v>0</v>
      </c>
      <c r="AC1509" s="4"/>
      <c r="AD1509" s="3"/>
      <c r="AE1509" s="2" t="str">
        <f ca="1">IF(AND(N1509&gt;1,(N1509+$AE$3+O1509)&lt;$B$3),$B$3-N1509+1111111,".")</f>
        <v>.</v>
      </c>
      <c r="AF1509" s="1" t="str">
        <f>IF(A1509&gt;1,"Y","N")</f>
        <v>Y</v>
      </c>
      <c r="AG1509" s="1" t="str">
        <f>IF(L1509&gt;1,"Y","N")</f>
        <v>Y</v>
      </c>
      <c r="AH1509" s="1" t="str">
        <f>IF(N1509&gt;1,"Y","N")</f>
        <v>Y</v>
      </c>
      <c r="AI1509" s="1" t="str">
        <f>IF(O1509&gt;1,"Y","N")</f>
        <v>Y</v>
      </c>
      <c r="AJ1509" s="1" t="str">
        <f>CONCATENATE(AF1509,AG1509,D1509,AH1509,AI1509)</f>
        <v>YYx500xYY</v>
      </c>
    </row>
    <row r="1510" spans="1:36" s="1" customFormat="1" x14ac:dyDescent="0.25">
      <c r="A1510" s="31">
        <v>42703</v>
      </c>
      <c r="B1510" s="24" t="s">
        <v>3138</v>
      </c>
      <c r="C1510" s="23" t="s">
        <v>2512</v>
      </c>
      <c r="D1510" s="22" t="s">
        <v>2511</v>
      </c>
      <c r="E1510" s="21">
        <v>0.82</v>
      </c>
      <c r="G1510" s="20"/>
      <c r="H1510" s="19">
        <f>E1510/0.0391</f>
        <v>20.971867007672632</v>
      </c>
      <c r="I1510" s="18">
        <f>J1510/100*4</f>
        <v>2.8</v>
      </c>
      <c r="J1510" s="17">
        <v>70</v>
      </c>
      <c r="K1510" s="16">
        <f>IF(J1510&gt;1,J1510-H1510-I1510,0)</f>
        <v>46.228132992327374</v>
      </c>
      <c r="L1510" s="15">
        <v>42754</v>
      </c>
      <c r="M1510" s="14"/>
      <c r="N1510" s="29">
        <v>42772</v>
      </c>
      <c r="O1510" s="12">
        <v>42778</v>
      </c>
      <c r="P1510" s="11" t="s">
        <v>6148</v>
      </c>
      <c r="Q1510" s="10" t="s">
        <v>6147</v>
      </c>
      <c r="R1510" s="10" t="s">
        <v>6146</v>
      </c>
      <c r="S1510" s="10" t="s">
        <v>6145</v>
      </c>
      <c r="T1510" s="10"/>
      <c r="U1510" s="9">
        <v>6703916828</v>
      </c>
      <c r="V1510" s="8"/>
      <c r="W1510" s="7">
        <v>244</v>
      </c>
      <c r="X1510" s="4"/>
      <c r="Y1510" s="6">
        <v>87</v>
      </c>
      <c r="Z1510" s="5">
        <f>IF(Y1510&gt;0,Y1510-J1510,".")</f>
        <v>17</v>
      </c>
      <c r="AA1510" s="4">
        <f>IF(J1510=0,H1510,0)</f>
        <v>0</v>
      </c>
      <c r="AB1510" s="4">
        <f>IF(L1510=0,H1510,0)</f>
        <v>0</v>
      </c>
      <c r="AC1510" s="4"/>
      <c r="AD1510" s="3"/>
      <c r="AE1510" s="2" t="str">
        <f ca="1">IF(AND(N1510&gt;1,(N1510+$AE$3+O1510)&lt;$B$3),$B$3-N1510+1111111,".")</f>
        <v>.</v>
      </c>
      <c r="AF1510" s="1" t="str">
        <f>IF(A1510&gt;1,"Y","N")</f>
        <v>Y</v>
      </c>
      <c r="AG1510" s="1" t="str">
        <f>IF(L1510&gt;1,"Y","N")</f>
        <v>Y</v>
      </c>
      <c r="AH1510" s="1" t="str">
        <f>IF(N1510&gt;1,"Y","N")</f>
        <v>Y</v>
      </c>
      <c r="AI1510" s="1" t="str">
        <f>IF(O1510&gt;1,"Y","N")</f>
        <v>Y</v>
      </c>
      <c r="AJ1510" s="1" t="str">
        <f>CONCATENATE(AF1510,AG1510,D1510,AH1510,AI1510)</f>
        <v>YYx363xYY</v>
      </c>
    </row>
    <row r="1511" spans="1:36" s="1" customFormat="1" x14ac:dyDescent="0.25">
      <c r="A1511" s="31">
        <v>42703</v>
      </c>
      <c r="B1511" s="24"/>
      <c r="C1511" s="23" t="s">
        <v>2512</v>
      </c>
      <c r="D1511" s="22" t="s">
        <v>2511</v>
      </c>
      <c r="E1511" s="21">
        <v>0.82</v>
      </c>
      <c r="G1511" s="20"/>
      <c r="H1511" s="19">
        <f>E1511/0.0391</f>
        <v>20.971867007672632</v>
      </c>
      <c r="I1511" s="18">
        <f>J1511/100*4</f>
        <v>2.8</v>
      </c>
      <c r="J1511" s="17">
        <v>70</v>
      </c>
      <c r="K1511" s="16">
        <f>IF(J1511&gt;1,J1511-H1511-I1511,0)</f>
        <v>46.228132992327374</v>
      </c>
      <c r="L1511" s="15">
        <v>42754</v>
      </c>
      <c r="M1511" s="14"/>
      <c r="N1511" s="29">
        <v>42776</v>
      </c>
      <c r="O1511" s="12">
        <v>42778</v>
      </c>
      <c r="P1511" s="11" t="s">
        <v>5272</v>
      </c>
      <c r="Q1511" s="10" t="s">
        <v>5271</v>
      </c>
      <c r="R1511" s="10" t="s">
        <v>6050</v>
      </c>
      <c r="S1511" s="10" t="s">
        <v>6049</v>
      </c>
      <c r="T1511" s="10"/>
      <c r="U1511" s="9" t="s">
        <v>6048</v>
      </c>
      <c r="V1511" s="8" t="s">
        <v>6047</v>
      </c>
      <c r="W1511" s="7">
        <v>250</v>
      </c>
      <c r="X1511" s="4"/>
      <c r="Y1511" s="6">
        <v>87</v>
      </c>
      <c r="Z1511" s="5">
        <f>IF(Y1511&gt;0,Y1511-J1511,".")</f>
        <v>17</v>
      </c>
      <c r="AA1511" s="4">
        <f>IF(J1511=0,H1511,0)</f>
        <v>0</v>
      </c>
      <c r="AB1511" s="4">
        <f>IF(L1511=0,H1511,0)</f>
        <v>0</v>
      </c>
      <c r="AC1511" s="4"/>
      <c r="AD1511" s="3"/>
      <c r="AE1511" s="2" t="str">
        <f ca="1">IF(AND(N1511&gt;1,(N1511+$AE$3+O1511)&lt;$B$3),$B$3-N1511+1111111,".")</f>
        <v>.</v>
      </c>
      <c r="AF1511" s="1" t="str">
        <f>IF(A1511&gt;1,"Y","N")</f>
        <v>Y</v>
      </c>
      <c r="AG1511" s="1" t="str">
        <f>IF(L1511&gt;1,"Y","N")</f>
        <v>Y</v>
      </c>
      <c r="AH1511" s="1" t="str">
        <f>IF(N1511&gt;1,"Y","N")</f>
        <v>Y</v>
      </c>
      <c r="AI1511" s="1" t="str">
        <f>IF(O1511&gt;1,"Y","N")</f>
        <v>Y</v>
      </c>
      <c r="AJ1511" s="1" t="str">
        <f>CONCATENATE(AF1511,AG1511,D1511,AH1511,AI1511)</f>
        <v>YYx363xYY</v>
      </c>
    </row>
    <row r="1512" spans="1:36" s="1" customFormat="1" x14ac:dyDescent="0.25">
      <c r="A1512" s="31">
        <v>42748</v>
      </c>
      <c r="B1512" s="24"/>
      <c r="C1512" s="23" t="s">
        <v>1108</v>
      </c>
      <c r="D1512" s="22" t="s">
        <v>1107</v>
      </c>
      <c r="E1512" s="21">
        <v>0.5</v>
      </c>
      <c r="G1512" s="20"/>
      <c r="H1512" s="19">
        <f>E1512/0.03821</f>
        <v>13.085579691180319</v>
      </c>
      <c r="I1512" s="18">
        <f>J1512/100*4</f>
        <v>2.8</v>
      </c>
      <c r="J1512" s="17">
        <v>70</v>
      </c>
      <c r="K1512" s="16">
        <f>IF(J1512&gt;1,J1512-H1512-I1512,0)</f>
        <v>54.114420308819682</v>
      </c>
      <c r="L1512" s="15">
        <v>42775</v>
      </c>
      <c r="M1512" s="14"/>
      <c r="N1512" s="29">
        <v>42790</v>
      </c>
      <c r="O1512" s="12">
        <v>42792</v>
      </c>
      <c r="P1512" s="11" t="s">
        <v>5695</v>
      </c>
      <c r="Q1512" s="10" t="s">
        <v>5694</v>
      </c>
      <c r="R1512" s="10" t="s">
        <v>5693</v>
      </c>
      <c r="S1512" s="10" t="s">
        <v>316</v>
      </c>
      <c r="T1512" s="10"/>
      <c r="U1512" s="9" t="s">
        <v>5692</v>
      </c>
      <c r="V1512" s="8"/>
      <c r="W1512" s="7">
        <v>325</v>
      </c>
      <c r="X1512" s="4"/>
      <c r="Y1512" s="6">
        <v>87</v>
      </c>
      <c r="Z1512" s="5">
        <f>IF(Y1512&gt;0,Y1512-J1512,".")</f>
        <v>17</v>
      </c>
      <c r="AA1512" s="4">
        <f>IF(J1512=0,H1512,0)</f>
        <v>0</v>
      </c>
      <c r="AB1512" s="4">
        <f>IF(L1512=0,H1512,0)</f>
        <v>0</v>
      </c>
      <c r="AC1512" s="4"/>
      <c r="AD1512" s="3"/>
      <c r="AE1512" s="2" t="str">
        <f ca="1">IF(AND(N1512&gt;1,(N1512+$AE$3+O1512)&lt;$B$3),$B$3-N1512+1111111,".")</f>
        <v>.</v>
      </c>
      <c r="AF1512" s="1" t="str">
        <f>IF(A1512&gt;1,"Y","N")</f>
        <v>Y</v>
      </c>
      <c r="AG1512" s="1" t="str">
        <f>IF(L1512&gt;1,"Y","N")</f>
        <v>Y</v>
      </c>
      <c r="AH1512" s="1" t="str">
        <f>IF(N1512&gt;1,"Y","N")</f>
        <v>Y</v>
      </c>
      <c r="AI1512" s="1" t="str">
        <f>IF(O1512&gt;1,"Y","N")</f>
        <v>Y</v>
      </c>
      <c r="AJ1512" s="1" t="str">
        <f>CONCATENATE(AF1512,AG1512,D1512,AH1512,AI1512)</f>
        <v>YYx368xYY</v>
      </c>
    </row>
    <row r="1513" spans="1:36" s="1" customFormat="1" x14ac:dyDescent="0.25">
      <c r="A1513" s="31">
        <v>42748</v>
      </c>
      <c r="B1513" s="24"/>
      <c r="C1513" s="23" t="s">
        <v>1108</v>
      </c>
      <c r="D1513" s="22" t="s">
        <v>1107</v>
      </c>
      <c r="E1513" s="21">
        <v>0.5</v>
      </c>
      <c r="G1513" s="20"/>
      <c r="H1513" s="19">
        <f>E1513/0.03821</f>
        <v>13.085579691180319</v>
      </c>
      <c r="I1513" s="18">
        <f>J1513/100*4</f>
        <v>2.8</v>
      </c>
      <c r="J1513" s="17">
        <v>70</v>
      </c>
      <c r="K1513" s="16">
        <f>IF(J1513&gt;1,J1513-H1513-I1513,0)</f>
        <v>54.114420308819682</v>
      </c>
      <c r="L1513" s="15">
        <v>42775</v>
      </c>
      <c r="M1513" s="14"/>
      <c r="N1513" s="29">
        <v>42794</v>
      </c>
      <c r="O1513" s="12">
        <v>42795</v>
      </c>
      <c r="P1513" s="11" t="s">
        <v>5599</v>
      </c>
      <c r="Q1513" s="10" t="s">
        <v>5598</v>
      </c>
      <c r="R1513" s="10" t="s">
        <v>5597</v>
      </c>
      <c r="S1513" s="10" t="s">
        <v>5596</v>
      </c>
      <c r="T1513" s="10"/>
      <c r="U1513" s="9" t="s">
        <v>5541</v>
      </c>
      <c r="V1513" s="8"/>
      <c r="W1513" s="7">
        <v>347</v>
      </c>
      <c r="X1513" s="4"/>
      <c r="Y1513" s="6">
        <v>87</v>
      </c>
      <c r="Z1513" s="5">
        <f>IF(Y1513&gt;0,Y1513-J1513,".")</f>
        <v>17</v>
      </c>
      <c r="AA1513" s="4">
        <f>IF(J1513=0,H1513,0)</f>
        <v>0</v>
      </c>
      <c r="AB1513" s="4">
        <f>IF(L1513=0,H1513,0)</f>
        <v>0</v>
      </c>
      <c r="AC1513" s="4"/>
      <c r="AD1513" s="3"/>
      <c r="AE1513" s="2" t="str">
        <f ca="1">IF(AND(N1513&gt;1,(N1513+$AE$3+O1513)&lt;$B$3),$B$3-N1513+1111111,".")</f>
        <v>.</v>
      </c>
      <c r="AF1513" s="1" t="str">
        <f>IF(A1513&gt;1,"Y","N")</f>
        <v>Y</v>
      </c>
      <c r="AG1513" s="1" t="str">
        <f>IF(L1513&gt;1,"Y","N")</f>
        <v>Y</v>
      </c>
      <c r="AH1513" s="1" t="str">
        <f>IF(N1513&gt;1,"Y","N")</f>
        <v>Y</v>
      </c>
      <c r="AI1513" s="1" t="str">
        <f>IF(O1513&gt;1,"Y","N")</f>
        <v>Y</v>
      </c>
      <c r="AJ1513" s="1" t="str">
        <f>CONCATENATE(AF1513,AG1513,D1513,AH1513,AI1513)</f>
        <v>YYx368xYY</v>
      </c>
    </row>
    <row r="1514" spans="1:36" s="1" customFormat="1" x14ac:dyDescent="0.25">
      <c r="A1514" s="31">
        <v>42748</v>
      </c>
      <c r="B1514" s="24"/>
      <c r="C1514" s="23" t="s">
        <v>1108</v>
      </c>
      <c r="D1514" s="22" t="s">
        <v>1107</v>
      </c>
      <c r="E1514" s="21">
        <v>0.5</v>
      </c>
      <c r="G1514" s="20"/>
      <c r="H1514" s="19">
        <f>E1514/0.03821</f>
        <v>13.085579691180319</v>
      </c>
      <c r="I1514" s="18">
        <f>J1514/100*4</f>
        <v>2.8</v>
      </c>
      <c r="J1514" s="17">
        <v>70</v>
      </c>
      <c r="K1514" s="16">
        <f>IF(J1514&gt;1,J1514-H1514-I1514,0)</f>
        <v>54.114420308819682</v>
      </c>
      <c r="L1514" s="15">
        <v>42775</v>
      </c>
      <c r="M1514" s="14"/>
      <c r="N1514" s="29">
        <v>42796</v>
      </c>
      <c r="O1514" s="12">
        <v>42799</v>
      </c>
      <c r="P1514" s="11" t="s">
        <v>5556</v>
      </c>
      <c r="Q1514" s="10" t="s">
        <v>5555</v>
      </c>
      <c r="R1514" s="10" t="s">
        <v>5554</v>
      </c>
      <c r="S1514" s="10" t="s">
        <v>3605</v>
      </c>
      <c r="T1514" s="10"/>
      <c r="U1514" s="9" t="s">
        <v>5541</v>
      </c>
      <c r="V1514" s="8"/>
      <c r="W1514" s="7">
        <v>356</v>
      </c>
      <c r="X1514" s="4"/>
      <c r="Y1514" s="6">
        <v>87</v>
      </c>
      <c r="Z1514" s="5">
        <f>IF(Y1514&gt;0,Y1514-J1514,".")</f>
        <v>17</v>
      </c>
      <c r="AA1514" s="4">
        <f>IF(J1514=0,H1514,0)</f>
        <v>0</v>
      </c>
      <c r="AB1514" s="4">
        <f>IF(L1514=0,H1514,0)</f>
        <v>0</v>
      </c>
      <c r="AC1514" s="4"/>
      <c r="AD1514" s="3"/>
      <c r="AE1514" s="2" t="str">
        <f ca="1">IF(AND(N1514&gt;1,(N1514+$AE$3+O1514)&lt;$B$3),$B$3-N1514+1111111,".")</f>
        <v>.</v>
      </c>
      <c r="AF1514" s="1" t="str">
        <f>IF(A1514&gt;1,"Y","N")</f>
        <v>Y</v>
      </c>
      <c r="AG1514" s="1" t="str">
        <f>IF(L1514&gt;1,"Y","N")</f>
        <v>Y</v>
      </c>
      <c r="AH1514" s="1" t="str">
        <f>IF(N1514&gt;1,"Y","N")</f>
        <v>Y</v>
      </c>
      <c r="AI1514" s="1" t="str">
        <f>IF(O1514&gt;1,"Y","N")</f>
        <v>Y</v>
      </c>
      <c r="AJ1514" s="1" t="str">
        <f>CONCATENATE(AF1514,AG1514,D1514,AH1514,AI1514)</f>
        <v>YYx368xYY</v>
      </c>
    </row>
    <row r="1515" spans="1:36" s="1" customFormat="1" x14ac:dyDescent="0.25">
      <c r="A1515" s="31">
        <v>42748</v>
      </c>
      <c r="B1515" s="24"/>
      <c r="C1515" s="23" t="s">
        <v>1108</v>
      </c>
      <c r="D1515" s="22" t="s">
        <v>1107</v>
      </c>
      <c r="E1515" s="21">
        <v>0.5</v>
      </c>
      <c r="G1515" s="20"/>
      <c r="H1515" s="19">
        <f>E1515/0.03821</f>
        <v>13.085579691180319</v>
      </c>
      <c r="I1515" s="18">
        <f>J1515/100*4</f>
        <v>2.8</v>
      </c>
      <c r="J1515" s="17">
        <v>70</v>
      </c>
      <c r="K1515" s="16">
        <f>IF(J1515&gt;1,J1515-H1515-I1515,0)</f>
        <v>54.114420308819682</v>
      </c>
      <c r="L1515" s="15">
        <v>42775</v>
      </c>
      <c r="M1515" s="14"/>
      <c r="N1515" s="29">
        <v>42797</v>
      </c>
      <c r="O1515" s="12">
        <v>42799</v>
      </c>
      <c r="P1515" s="11" t="s">
        <v>5546</v>
      </c>
      <c r="Q1515" s="10" t="s">
        <v>5545</v>
      </c>
      <c r="R1515" s="10" t="s">
        <v>5544</v>
      </c>
      <c r="S1515" s="10" t="s">
        <v>5543</v>
      </c>
      <c r="T1515" s="10" t="s">
        <v>5542</v>
      </c>
      <c r="U1515" s="9" t="s">
        <v>5541</v>
      </c>
      <c r="V1515" s="8"/>
      <c r="W1515" s="7">
        <v>357</v>
      </c>
      <c r="X1515" s="4"/>
      <c r="Y1515" s="6">
        <v>87</v>
      </c>
      <c r="Z1515" s="5">
        <f>IF(Y1515&gt;0,Y1515-J1515,".")</f>
        <v>17</v>
      </c>
      <c r="AA1515" s="4">
        <f>IF(J1515=0,H1515,0)</f>
        <v>0</v>
      </c>
      <c r="AB1515" s="4">
        <f>IF(L1515=0,H1515,0)</f>
        <v>0</v>
      </c>
      <c r="AC1515" s="4"/>
      <c r="AD1515" s="3"/>
      <c r="AE1515" s="2" t="str">
        <f ca="1">IF(AND(N1515&gt;1,(N1515+$AE$3+O1515)&lt;$B$3),$B$3-N1515+1111111,".")</f>
        <v>.</v>
      </c>
      <c r="AF1515" s="1" t="str">
        <f>IF(A1515&gt;1,"Y","N")</f>
        <v>Y</v>
      </c>
      <c r="AG1515" s="1" t="str">
        <f>IF(L1515&gt;1,"Y","N")</f>
        <v>Y</v>
      </c>
      <c r="AH1515" s="1" t="str">
        <f>IF(N1515&gt;1,"Y","N")</f>
        <v>Y</v>
      </c>
      <c r="AI1515" s="1" t="str">
        <f>IF(O1515&gt;1,"Y","N")</f>
        <v>Y</v>
      </c>
      <c r="AJ1515" s="1" t="str">
        <f>CONCATENATE(AF1515,AG1515,D1515,AH1515,AI1515)</f>
        <v>YYx368xYY</v>
      </c>
    </row>
    <row r="1516" spans="1:36" s="1" customFormat="1" x14ac:dyDescent="0.25">
      <c r="A1516" s="31">
        <v>42751</v>
      </c>
      <c r="B1516" s="24"/>
      <c r="C1516" s="23" t="s">
        <v>1975</v>
      </c>
      <c r="D1516" s="22" t="s">
        <v>1974</v>
      </c>
      <c r="E1516" s="21">
        <v>0.45</v>
      </c>
      <c r="G1516" s="20"/>
      <c r="H1516" s="19">
        <f>E1516/0.03821</f>
        <v>11.777021722062287</v>
      </c>
      <c r="I1516" s="18">
        <f>J1516/100*4</f>
        <v>2.8</v>
      </c>
      <c r="J1516" s="17">
        <v>70</v>
      </c>
      <c r="K1516" s="16">
        <f>IF(J1516&gt;1,J1516-H1516-I1516,0)</f>
        <v>55.422978277937716</v>
      </c>
      <c r="L1516" s="15">
        <v>42777</v>
      </c>
      <c r="M1516" s="14"/>
      <c r="N1516" s="29">
        <v>42800</v>
      </c>
      <c r="O1516" s="12">
        <v>42800</v>
      </c>
      <c r="P1516" s="11" t="s">
        <v>5472</v>
      </c>
      <c r="Q1516" s="10" t="s">
        <v>5471</v>
      </c>
      <c r="R1516" s="10" t="s">
        <v>5470</v>
      </c>
      <c r="S1516" s="10" t="s">
        <v>5469</v>
      </c>
      <c r="T1516" s="10"/>
      <c r="U1516" s="9">
        <v>6740329889</v>
      </c>
      <c r="V1516" s="8"/>
      <c r="W1516" s="7">
        <v>374</v>
      </c>
      <c r="X1516" s="4"/>
      <c r="Y1516" s="6">
        <v>87</v>
      </c>
      <c r="Z1516" s="5">
        <f>IF(Y1516&gt;0,Y1516-J1516,".")</f>
        <v>17</v>
      </c>
      <c r="AA1516" s="4">
        <f>IF(J1516=0,H1516,0)</f>
        <v>0</v>
      </c>
      <c r="AB1516" s="4">
        <f>IF(L1516=0,H1516,0)</f>
        <v>0</v>
      </c>
      <c r="AC1516" s="4"/>
      <c r="AD1516" s="3"/>
      <c r="AE1516" s="2" t="str">
        <f ca="1">IF(AND(N1516&gt;1,(N1516+$AE$3+O1516)&lt;$B$3),$B$3-N1516+1111111,".")</f>
        <v>.</v>
      </c>
      <c r="AF1516" s="1" t="str">
        <f>IF(A1516&gt;1,"Y","N")</f>
        <v>Y</v>
      </c>
      <c r="AG1516" s="1" t="str">
        <f>IF(L1516&gt;1,"Y","N")</f>
        <v>Y</v>
      </c>
      <c r="AH1516" s="1" t="str">
        <f>IF(N1516&gt;1,"Y","N")</f>
        <v>Y</v>
      </c>
      <c r="AI1516" s="1" t="str">
        <f>IF(O1516&gt;1,"Y","N")</f>
        <v>Y</v>
      </c>
      <c r="AJ1516" s="1" t="str">
        <f>CONCATENATE(AF1516,AG1516,D1516,AH1516,AI1516)</f>
        <v>YYx127xYY</v>
      </c>
    </row>
    <row r="1517" spans="1:36" s="1" customFormat="1" x14ac:dyDescent="0.25">
      <c r="A1517" s="31">
        <v>42668</v>
      </c>
      <c r="B1517" s="24"/>
      <c r="C1517" s="23" t="s">
        <v>4193</v>
      </c>
      <c r="D1517" s="22" t="s">
        <v>462</v>
      </c>
      <c r="E1517" s="21">
        <v>0.9</v>
      </c>
      <c r="G1517" s="20"/>
      <c r="H1517" s="19">
        <f>E1517/0.03988</f>
        <v>22.567703109327987</v>
      </c>
      <c r="I1517" s="18">
        <f>J1517/100*4</f>
        <v>1.96</v>
      </c>
      <c r="J1517" s="17">
        <v>49</v>
      </c>
      <c r="K1517" s="16">
        <f>IF(J1517&gt;1,J1517-H1517-I1517,0)</f>
        <v>24.472296890672013</v>
      </c>
      <c r="L1517" s="15">
        <v>42697</v>
      </c>
      <c r="M1517" s="14"/>
      <c r="N1517" s="29">
        <v>42800</v>
      </c>
      <c r="O1517" s="12">
        <v>42801</v>
      </c>
      <c r="P1517" s="11" t="s">
        <v>4164</v>
      </c>
      <c r="Q1517" s="10" t="s">
        <v>5465</v>
      </c>
      <c r="R1517" s="10" t="s">
        <v>5464</v>
      </c>
      <c r="S1517" s="10" t="s">
        <v>4161</v>
      </c>
      <c r="T1517" s="10"/>
      <c r="U1517" s="9">
        <v>6736346858</v>
      </c>
      <c r="V1517" s="8"/>
      <c r="W1517" s="7">
        <v>378</v>
      </c>
      <c r="X1517" s="4"/>
      <c r="Y1517" s="6">
        <v>87</v>
      </c>
      <c r="Z1517" s="5">
        <f>IF(Y1517&gt;0,Y1517-J1517,".")</f>
        <v>38</v>
      </c>
      <c r="AA1517" s="4">
        <f>IF(J1517=0,H1517,0)</f>
        <v>0</v>
      </c>
      <c r="AB1517" s="4">
        <f>IF(L1517=0,H1517,0)</f>
        <v>0</v>
      </c>
      <c r="AC1517" s="4"/>
      <c r="AD1517" s="3"/>
      <c r="AE1517" s="2" t="str">
        <f ca="1">IF(AND(N1517&gt;1,(N1517+$AE$3+O1517)&lt;$B$3),$B$3-N1517+1111111,".")</f>
        <v>.</v>
      </c>
      <c r="AF1517" s="1" t="str">
        <f>IF(A1517&gt;1,"Y","N")</f>
        <v>Y</v>
      </c>
      <c r="AG1517" s="1" t="str">
        <f>IF(L1517&gt;1,"Y","N")</f>
        <v>Y</v>
      </c>
      <c r="AH1517" s="1" t="str">
        <f>IF(N1517&gt;1,"Y","N")</f>
        <v>Y</v>
      </c>
      <c r="AI1517" s="1" t="str">
        <f>IF(O1517&gt;1,"Y","N")</f>
        <v>Y</v>
      </c>
      <c r="AJ1517" s="1" t="str">
        <f>CONCATENATE(AF1517,AG1517,D1517,AH1517,AI1517)</f>
        <v>YYx81xYY</v>
      </c>
    </row>
    <row r="1518" spans="1:36" s="1" customFormat="1" x14ac:dyDescent="0.25">
      <c r="A1518" s="31">
        <v>42748</v>
      </c>
      <c r="B1518" s="24"/>
      <c r="C1518" s="23" t="s">
        <v>1108</v>
      </c>
      <c r="D1518" s="22" t="s">
        <v>1107</v>
      </c>
      <c r="E1518" s="21">
        <v>0.5</v>
      </c>
      <c r="G1518" s="20"/>
      <c r="H1518" s="19">
        <f>E1518/0.03821</f>
        <v>13.085579691180319</v>
      </c>
      <c r="I1518" s="18">
        <f>J1518/100*4</f>
        <v>2.8</v>
      </c>
      <c r="J1518" s="17">
        <v>70</v>
      </c>
      <c r="K1518" s="16">
        <f>IF(J1518&gt;1,J1518-H1518-I1518,0)</f>
        <v>54.114420308819682</v>
      </c>
      <c r="L1518" s="15">
        <v>42775</v>
      </c>
      <c r="M1518" s="14"/>
      <c r="N1518" s="29">
        <v>42805</v>
      </c>
      <c r="O1518" s="12">
        <v>42806</v>
      </c>
      <c r="P1518" s="11" t="s">
        <v>5339</v>
      </c>
      <c r="Q1518" s="10" t="s">
        <v>5338</v>
      </c>
      <c r="R1518" s="10" t="s">
        <v>5337</v>
      </c>
      <c r="S1518" s="10" t="s">
        <v>407</v>
      </c>
      <c r="T1518" s="10"/>
      <c r="U1518" s="9" t="s">
        <v>5336</v>
      </c>
      <c r="V1518" s="8"/>
      <c r="W1518" s="7">
        <v>402</v>
      </c>
      <c r="X1518" s="4"/>
      <c r="Y1518" s="6">
        <v>87</v>
      </c>
      <c r="Z1518" s="5">
        <f>IF(Y1518&gt;0,Y1518-J1518,".")</f>
        <v>17</v>
      </c>
      <c r="AA1518" s="4">
        <f>IF(J1518=0,H1518,0)</f>
        <v>0</v>
      </c>
      <c r="AB1518" s="4">
        <f>IF(L1518=0,H1518,0)</f>
        <v>0</v>
      </c>
      <c r="AC1518" s="4"/>
      <c r="AD1518" s="3"/>
      <c r="AE1518" s="2" t="str">
        <f ca="1">IF(AND(N1518&gt;1,(N1518+$AE$3+O1518)&lt;$B$3),$B$3-N1518+1111111,".")</f>
        <v>.</v>
      </c>
      <c r="AF1518" s="1" t="str">
        <f>IF(A1518&gt;1,"Y","N")</f>
        <v>Y</v>
      </c>
      <c r="AG1518" s="1" t="str">
        <f>IF(L1518&gt;1,"Y","N")</f>
        <v>Y</v>
      </c>
      <c r="AH1518" s="1" t="str">
        <f>IF(N1518&gt;1,"Y","N")</f>
        <v>Y</v>
      </c>
      <c r="AI1518" s="1" t="str">
        <f>IF(O1518&gt;1,"Y","N")</f>
        <v>Y</v>
      </c>
      <c r="AJ1518" s="1" t="str">
        <f>CONCATENATE(AF1518,AG1518,D1518,AH1518,AI1518)</f>
        <v>YYx368xYY</v>
      </c>
    </row>
    <row r="1519" spans="1:36" s="1" customFormat="1" x14ac:dyDescent="0.25">
      <c r="A1519" s="31">
        <v>42751</v>
      </c>
      <c r="B1519" s="24"/>
      <c r="C1519" s="23" t="s">
        <v>3509</v>
      </c>
      <c r="D1519" s="22" t="s">
        <v>3508</v>
      </c>
      <c r="E1519" s="21">
        <v>0.48</v>
      </c>
      <c r="G1519" s="20"/>
      <c r="H1519" s="19">
        <f>E1519/0.03821</f>
        <v>12.562156503533105</v>
      </c>
      <c r="I1519" s="18">
        <f>J1519/100*4</f>
        <v>2.8</v>
      </c>
      <c r="J1519" s="17">
        <v>70</v>
      </c>
      <c r="K1519" s="16">
        <f>IF(J1519&gt;1,J1519-H1519-I1519,0)</f>
        <v>54.6378434964669</v>
      </c>
      <c r="L1519" s="15">
        <v>42771</v>
      </c>
      <c r="M1519" s="14"/>
      <c r="N1519" s="29">
        <v>42807</v>
      </c>
      <c r="O1519" s="12">
        <v>42807</v>
      </c>
      <c r="P1519" s="11" t="s">
        <v>5272</v>
      </c>
      <c r="Q1519" s="10" t="s">
        <v>5271</v>
      </c>
      <c r="R1519" s="10" t="s">
        <v>5270</v>
      </c>
      <c r="S1519" s="10" t="s">
        <v>5269</v>
      </c>
      <c r="T1519" s="10" t="s">
        <v>5268</v>
      </c>
      <c r="U1519" s="9">
        <v>6748301380</v>
      </c>
      <c r="V1519" s="8"/>
      <c r="W1519" s="7">
        <v>411</v>
      </c>
      <c r="X1519" s="4"/>
      <c r="Y1519" s="6">
        <v>87</v>
      </c>
      <c r="Z1519" s="5">
        <f>IF(Y1519&gt;0,Y1519-J1519,".")</f>
        <v>17</v>
      </c>
      <c r="AA1519" s="4">
        <f>IF(J1519=0,H1519,0)</f>
        <v>0</v>
      </c>
      <c r="AB1519" s="4">
        <f>IF(L1519=0,H1519,0)</f>
        <v>0</v>
      </c>
      <c r="AC1519" s="4"/>
      <c r="AD1519" s="3"/>
      <c r="AE1519" s="2" t="str">
        <f ca="1">IF(AND(N1519&gt;1,(N1519+$AE$3+O1519)&lt;$B$3),$B$3-N1519+1111111,".")</f>
        <v>.</v>
      </c>
      <c r="AF1519" s="1" t="str">
        <f>IF(A1519&gt;1,"Y","N")</f>
        <v>Y</v>
      </c>
      <c r="AG1519" s="1" t="str">
        <f>IF(L1519&gt;1,"Y","N")</f>
        <v>Y</v>
      </c>
      <c r="AH1519" s="1" t="str">
        <f>IF(N1519&gt;1,"Y","N")</f>
        <v>Y</v>
      </c>
      <c r="AI1519" s="1" t="str">
        <f>IF(O1519&gt;1,"Y","N")</f>
        <v>Y</v>
      </c>
      <c r="AJ1519" s="1" t="str">
        <f>CONCATENATE(AF1519,AG1519,D1519,AH1519,AI1519)</f>
        <v>YYx38xYY</v>
      </c>
    </row>
    <row r="1520" spans="1:36" s="1" customFormat="1" x14ac:dyDescent="0.25">
      <c r="A1520" s="31">
        <v>42751</v>
      </c>
      <c r="B1520" s="24"/>
      <c r="C1520" s="23" t="s">
        <v>1975</v>
      </c>
      <c r="D1520" s="22" t="s">
        <v>1974</v>
      </c>
      <c r="E1520" s="21">
        <v>0.45</v>
      </c>
      <c r="G1520" s="20"/>
      <c r="H1520" s="19">
        <f>E1520/0.03821</f>
        <v>11.777021722062287</v>
      </c>
      <c r="I1520" s="18">
        <f>J1520/100*4</f>
        <v>2.8</v>
      </c>
      <c r="J1520" s="17">
        <v>70</v>
      </c>
      <c r="K1520" s="16">
        <f>IF(J1520&gt;1,J1520-H1520-I1520,0)</f>
        <v>55.422978277937716</v>
      </c>
      <c r="L1520" s="15">
        <v>42777</v>
      </c>
      <c r="M1520" s="14"/>
      <c r="N1520" s="29">
        <v>42809</v>
      </c>
      <c r="O1520" s="12">
        <v>42809</v>
      </c>
      <c r="P1520" s="11" t="s">
        <v>5215</v>
      </c>
      <c r="Q1520" s="10" t="s">
        <v>5214</v>
      </c>
      <c r="R1520" s="10" t="s">
        <v>5213</v>
      </c>
      <c r="S1520" s="10" t="s">
        <v>5212</v>
      </c>
      <c r="T1520" s="10"/>
      <c r="U1520" s="9">
        <v>6748382303</v>
      </c>
      <c r="V1520" s="8"/>
      <c r="W1520" s="7">
        <v>435</v>
      </c>
      <c r="X1520" s="4"/>
      <c r="Y1520" s="6">
        <v>87</v>
      </c>
      <c r="Z1520" s="5">
        <f>IF(Y1520&gt;0,Y1520-J1520,".")</f>
        <v>17</v>
      </c>
      <c r="AA1520" s="4">
        <f>IF(J1520=0,H1520,0)</f>
        <v>0</v>
      </c>
      <c r="AB1520" s="4">
        <f>IF(L1520=0,H1520,0)</f>
        <v>0</v>
      </c>
      <c r="AC1520" s="4"/>
      <c r="AD1520" s="3"/>
      <c r="AE1520" s="2" t="str">
        <f ca="1">IF(AND(N1520&gt;1,(N1520+$AE$3+O1520)&lt;$B$3),$B$3-N1520+1111111,".")</f>
        <v>.</v>
      </c>
      <c r="AF1520" s="1" t="str">
        <f>IF(A1520&gt;1,"Y","N")</f>
        <v>Y</v>
      </c>
      <c r="AG1520" s="1" t="str">
        <f>IF(L1520&gt;1,"Y","N")</f>
        <v>Y</v>
      </c>
      <c r="AH1520" s="1" t="str">
        <f>IF(N1520&gt;1,"Y","N")</f>
        <v>Y</v>
      </c>
      <c r="AI1520" s="1" t="str">
        <f>IF(O1520&gt;1,"Y","N")</f>
        <v>Y</v>
      </c>
      <c r="AJ1520" s="1" t="str">
        <f>CONCATENATE(AF1520,AG1520,D1520,AH1520,AI1520)</f>
        <v>YYx127xYY</v>
      </c>
    </row>
    <row r="1521" spans="1:36" s="1" customFormat="1" x14ac:dyDescent="0.25">
      <c r="A1521" s="31">
        <v>42649</v>
      </c>
      <c r="B1521" t="s">
        <v>5166</v>
      </c>
      <c r="C1521" s="23" t="s">
        <v>4381</v>
      </c>
      <c r="D1521" s="22" t="s">
        <v>4380</v>
      </c>
      <c r="E1521" s="21">
        <v>0.52</v>
      </c>
      <c r="G1521" s="20"/>
      <c r="H1521" s="19">
        <f>E1521/0.0404</f>
        <v>12.871287128712872</v>
      </c>
      <c r="I1521" s="18">
        <f>J1521/100*4</f>
        <v>2.8</v>
      </c>
      <c r="J1521" s="17">
        <v>70</v>
      </c>
      <c r="K1521" s="16">
        <f>IF(J1521&gt;1,J1521-H1521-I1521,0)</f>
        <v>54.328712871287131</v>
      </c>
      <c r="L1521" s="15">
        <v>42665</v>
      </c>
      <c r="M1521" s="14"/>
      <c r="N1521" s="29">
        <v>42812</v>
      </c>
      <c r="O1521" s="12">
        <v>42813</v>
      </c>
      <c r="P1521" s="11" t="s">
        <v>5165</v>
      </c>
      <c r="Q1521" s="10" t="s">
        <v>5164</v>
      </c>
      <c r="R1521" s="10" t="s">
        <v>5163</v>
      </c>
      <c r="S1521" s="10" t="s">
        <v>2695</v>
      </c>
      <c r="T1521" s="10"/>
      <c r="U1521" s="9" t="s">
        <v>5162</v>
      </c>
      <c r="V1521" s="8" t="s">
        <v>5161</v>
      </c>
      <c r="W1521" s="7">
        <v>447</v>
      </c>
      <c r="X1521" s="4"/>
      <c r="Y1521" s="6">
        <v>87</v>
      </c>
      <c r="Z1521" s="5">
        <f>IF(Y1521&gt;0,Y1521-J1521,".")</f>
        <v>17</v>
      </c>
      <c r="AA1521" s="4">
        <f>IF(J1521=0,H1521,0)</f>
        <v>0</v>
      </c>
      <c r="AB1521" s="4">
        <f>IF(L1521=0,H1521,0)</f>
        <v>0</v>
      </c>
      <c r="AC1521" s="4"/>
      <c r="AD1521" s="3"/>
      <c r="AE1521" s="2" t="str">
        <f ca="1">IF(AND(N1521&gt;1,(N1521+$AE$3+O1521)&lt;$B$3),$B$3-N1521+1111111,".")</f>
        <v>.</v>
      </c>
      <c r="AF1521" s="1" t="str">
        <f>IF(A1521&gt;1,"Y","N")</f>
        <v>Y</v>
      </c>
      <c r="AG1521" s="1" t="str">
        <f>IF(L1521&gt;1,"Y","N")</f>
        <v>Y</v>
      </c>
      <c r="AH1521" s="1" t="str">
        <f>IF(N1521&gt;1,"Y","N")</f>
        <v>Y</v>
      </c>
      <c r="AI1521" s="1" t="str">
        <f>IF(O1521&gt;1,"Y","N")</f>
        <v>Y</v>
      </c>
      <c r="AJ1521" s="1" t="str">
        <f>CONCATENATE(AF1521,AG1521,D1521,AH1521,AI1521)</f>
        <v>YYx20xYY</v>
      </c>
    </row>
    <row r="1522" spans="1:36" s="1" customFormat="1" x14ac:dyDescent="0.25">
      <c r="A1522" s="31">
        <v>42613</v>
      </c>
      <c r="B1522" s="24"/>
      <c r="C1522" s="23" t="s">
        <v>1616</v>
      </c>
      <c r="D1522" s="22" t="s">
        <v>1615</v>
      </c>
      <c r="E1522" s="21">
        <v>1.28</v>
      </c>
      <c r="G1522" s="20"/>
      <c r="H1522" s="19">
        <f>E1522/0.0409</f>
        <v>31.295843520782398</v>
      </c>
      <c r="I1522" s="18">
        <f>J1522/100*4</f>
        <v>2.8</v>
      </c>
      <c r="J1522" s="17">
        <v>70</v>
      </c>
      <c r="K1522" s="16">
        <f>IF(J1522&gt;1,J1522-H1522-I1522,0)</f>
        <v>35.904156479217605</v>
      </c>
      <c r="L1522" s="15">
        <v>42630</v>
      </c>
      <c r="M1522" s="14"/>
      <c r="N1522" s="29">
        <v>42819</v>
      </c>
      <c r="O1522" s="12">
        <v>42820</v>
      </c>
      <c r="P1522" s="11" t="s">
        <v>4922</v>
      </c>
      <c r="Q1522" s="10" t="s">
        <v>5003</v>
      </c>
      <c r="R1522" s="10" t="s">
        <v>5002</v>
      </c>
      <c r="S1522" s="10" t="s">
        <v>5001</v>
      </c>
      <c r="T1522" s="10"/>
      <c r="U1522" s="9">
        <v>6755910423</v>
      </c>
      <c r="V1522" s="8"/>
      <c r="W1522" s="7">
        <v>482</v>
      </c>
      <c r="X1522" s="4"/>
      <c r="Y1522" s="6">
        <v>87</v>
      </c>
      <c r="Z1522" s="5">
        <f>IF(Y1522&gt;0,Y1522-J1522,".")</f>
        <v>17</v>
      </c>
      <c r="AA1522" s="4">
        <f>IF(J1522=0,H1522,0)</f>
        <v>0</v>
      </c>
      <c r="AB1522" s="4">
        <f>IF(L1522=0,H1522,0)</f>
        <v>0</v>
      </c>
      <c r="AC1522" s="4"/>
      <c r="AD1522" s="3"/>
      <c r="AE1522" s="2" t="str">
        <f ca="1">IF(AND(N1522&gt;1,(N1522+$AE$3+O1522)&lt;$B$3),$B$3-N1522+1111111,".")</f>
        <v>.</v>
      </c>
      <c r="AF1522" s="1" t="str">
        <f>IF(A1522&gt;1,"Y","N")</f>
        <v>Y</v>
      </c>
      <c r="AG1522" s="1" t="str">
        <f>IF(L1522&gt;1,"Y","N")</f>
        <v>Y</v>
      </c>
      <c r="AH1522" s="1" t="str">
        <f>IF(N1522&gt;1,"Y","N")</f>
        <v>Y</v>
      </c>
      <c r="AI1522" s="1" t="str">
        <f>IF(O1522&gt;1,"Y","N")</f>
        <v>Y</v>
      </c>
      <c r="AJ1522" s="1" t="str">
        <f>CONCATENATE(AF1522,AG1522,D1522,AH1522,AI1522)</f>
        <v>YYx405xYY</v>
      </c>
    </row>
    <row r="1523" spans="1:36" s="1" customFormat="1" x14ac:dyDescent="0.25">
      <c r="A1523" s="31">
        <v>42751</v>
      </c>
      <c r="B1523" s="24"/>
      <c r="C1523" s="23" t="s">
        <v>3509</v>
      </c>
      <c r="D1523" s="22" t="s">
        <v>3508</v>
      </c>
      <c r="E1523" s="21">
        <v>0.48</v>
      </c>
      <c r="G1523" s="20"/>
      <c r="H1523" s="19">
        <f>E1523/0.03821</f>
        <v>12.562156503533105</v>
      </c>
      <c r="I1523" s="18">
        <f>J1523/100*4</f>
        <v>2.8</v>
      </c>
      <c r="J1523" s="17">
        <v>70</v>
      </c>
      <c r="K1523" s="16">
        <f>IF(J1523&gt;1,J1523-H1523-I1523,0)</f>
        <v>54.6378434964669</v>
      </c>
      <c r="L1523" s="15">
        <v>42771</v>
      </c>
      <c r="M1523" s="14"/>
      <c r="N1523" s="29">
        <v>42822</v>
      </c>
      <c r="O1523" s="12">
        <v>42822</v>
      </c>
      <c r="P1523" s="11" t="s">
        <v>4947</v>
      </c>
      <c r="Q1523" s="10" t="s">
        <v>4946</v>
      </c>
      <c r="R1523" s="10" t="s">
        <v>4945</v>
      </c>
      <c r="S1523" s="10" t="s">
        <v>4944</v>
      </c>
      <c r="T1523" s="10"/>
      <c r="U1523" s="9">
        <v>6764686604</v>
      </c>
      <c r="V1523" s="8"/>
      <c r="W1523" s="7">
        <v>499</v>
      </c>
      <c r="X1523" s="4"/>
      <c r="Y1523" s="6">
        <v>87</v>
      </c>
      <c r="Z1523" s="5">
        <f>IF(Y1523&gt;0,Y1523-J1523,".")</f>
        <v>17</v>
      </c>
      <c r="AA1523" s="4">
        <f>IF(J1523=0,H1523,0)</f>
        <v>0</v>
      </c>
      <c r="AB1523" s="4">
        <f>IF(L1523=0,H1523,0)</f>
        <v>0</v>
      </c>
      <c r="AC1523" s="4"/>
      <c r="AD1523" s="3"/>
      <c r="AE1523" s="2" t="str">
        <f ca="1">IF(AND(N1523&gt;1,(N1523+$AE$3+O1523)&lt;$B$3),$B$3-N1523+1111111,".")</f>
        <v>.</v>
      </c>
      <c r="AF1523" s="1" t="str">
        <f>IF(A1523&gt;1,"Y","N")</f>
        <v>Y</v>
      </c>
      <c r="AG1523" s="1" t="str">
        <f>IF(L1523&gt;1,"Y","N")</f>
        <v>Y</v>
      </c>
      <c r="AH1523" s="1" t="str">
        <f>IF(N1523&gt;1,"Y","N")</f>
        <v>Y</v>
      </c>
      <c r="AI1523" s="1" t="str">
        <f>IF(O1523&gt;1,"Y","N")</f>
        <v>Y</v>
      </c>
      <c r="AJ1523" s="1" t="str">
        <f>CONCATENATE(AF1523,AG1523,D1523,AH1523,AI1523)</f>
        <v>YYx38xYY</v>
      </c>
    </row>
    <row r="1524" spans="1:36" s="1" customFormat="1" x14ac:dyDescent="0.25">
      <c r="A1524" s="31">
        <v>42613</v>
      </c>
      <c r="B1524" s="24"/>
      <c r="C1524" s="23" t="s">
        <v>1616</v>
      </c>
      <c r="D1524" s="22" t="s">
        <v>1615</v>
      </c>
      <c r="E1524" s="21">
        <v>1.28</v>
      </c>
      <c r="G1524" s="20"/>
      <c r="H1524" s="19">
        <f>E1524/0.0409</f>
        <v>31.295843520782398</v>
      </c>
      <c r="I1524" s="18">
        <f>J1524/100*4</f>
        <v>2.8</v>
      </c>
      <c r="J1524" s="17">
        <v>70</v>
      </c>
      <c r="K1524" s="16">
        <f>IF(J1524&gt;1,J1524-H1524-I1524,0)</f>
        <v>35.904156479217605</v>
      </c>
      <c r="L1524" s="15">
        <v>42630</v>
      </c>
      <c r="M1524" s="14"/>
      <c r="N1524" s="29">
        <v>42823</v>
      </c>
      <c r="O1524" s="12">
        <v>42824</v>
      </c>
      <c r="P1524" s="11" t="s">
        <v>4922</v>
      </c>
      <c r="Q1524" s="10"/>
      <c r="R1524" s="10"/>
      <c r="S1524" s="10"/>
      <c r="T1524" s="10"/>
      <c r="U1524" s="9">
        <v>6764101158</v>
      </c>
      <c r="V1524" s="8" t="s">
        <v>110</v>
      </c>
      <c r="W1524" s="7">
        <v>512</v>
      </c>
      <c r="X1524" s="4"/>
      <c r="Y1524" s="6">
        <v>87</v>
      </c>
      <c r="Z1524" s="5">
        <f>IF(Y1524&gt;0,Y1524-J1524,".")</f>
        <v>17</v>
      </c>
      <c r="AA1524" s="4">
        <f>IF(J1524=0,H1524,0)</f>
        <v>0</v>
      </c>
      <c r="AB1524" s="4">
        <f>IF(L1524=0,H1524,0)</f>
        <v>0</v>
      </c>
      <c r="AC1524" s="4"/>
      <c r="AD1524" s="3"/>
      <c r="AE1524" s="2" t="str">
        <f ca="1">IF(AND(N1524&gt;1,(N1524+$AE$3+O1524)&lt;$B$3),$B$3-N1524+1111111,".")</f>
        <v>.</v>
      </c>
      <c r="AF1524" s="1" t="str">
        <f>IF(A1524&gt;1,"Y","N")</f>
        <v>Y</v>
      </c>
      <c r="AG1524" s="1" t="str">
        <f>IF(L1524&gt;1,"Y","N")</f>
        <v>Y</v>
      </c>
      <c r="AH1524" s="1" t="str">
        <f>IF(N1524&gt;1,"Y","N")</f>
        <v>Y</v>
      </c>
      <c r="AI1524" s="1" t="str">
        <f>IF(O1524&gt;1,"Y","N")</f>
        <v>Y</v>
      </c>
      <c r="AJ1524" s="1" t="str">
        <f>CONCATENATE(AF1524,AG1524,D1524,AH1524,AI1524)</f>
        <v>YYx405xYY</v>
      </c>
    </row>
    <row r="1525" spans="1:36" s="1" customFormat="1" x14ac:dyDescent="0.25">
      <c r="A1525" s="31">
        <v>42748</v>
      </c>
      <c r="B1525" s="24"/>
      <c r="C1525" s="23" t="s">
        <v>1108</v>
      </c>
      <c r="D1525" s="22" t="s">
        <v>1107</v>
      </c>
      <c r="E1525" s="21">
        <v>0.5</v>
      </c>
      <c r="G1525" s="20"/>
      <c r="H1525" s="19">
        <f>E1525/0.03821</f>
        <v>13.085579691180319</v>
      </c>
      <c r="I1525" s="18">
        <f>J1525/100*4</f>
        <v>2.8</v>
      </c>
      <c r="J1525" s="17">
        <v>70</v>
      </c>
      <c r="K1525" s="16">
        <f>IF(J1525&gt;1,J1525-H1525-I1525,0)</f>
        <v>54.114420308819682</v>
      </c>
      <c r="L1525" s="15">
        <v>42775</v>
      </c>
      <c r="M1525" s="14"/>
      <c r="N1525" s="29">
        <v>42826</v>
      </c>
      <c r="O1525" s="12">
        <v>42827</v>
      </c>
      <c r="P1525" s="11" t="s">
        <v>4875</v>
      </c>
      <c r="Q1525" s="10" t="s">
        <v>4874</v>
      </c>
      <c r="R1525" s="10" t="s">
        <v>4873</v>
      </c>
      <c r="S1525" s="10" t="s">
        <v>4872</v>
      </c>
      <c r="T1525" s="10"/>
      <c r="U1525" s="9" t="s">
        <v>4850</v>
      </c>
      <c r="V1525" s="8"/>
      <c r="W1525" s="7">
        <v>517</v>
      </c>
      <c r="X1525" s="4"/>
      <c r="Y1525" s="6">
        <v>87</v>
      </c>
      <c r="Z1525" s="5">
        <f>IF(Y1525&gt;0,Y1525-J1525,".")</f>
        <v>17</v>
      </c>
      <c r="AA1525" s="4">
        <f>IF(J1525=0,H1525,0)</f>
        <v>0</v>
      </c>
      <c r="AB1525" s="4">
        <f>IF(L1525=0,H1525,0)</f>
        <v>0</v>
      </c>
      <c r="AC1525" s="4"/>
      <c r="AD1525" s="3"/>
      <c r="AE1525" s="2" t="str">
        <f ca="1">IF(AND(N1525&gt;1,(N1525+$AE$3+O1525)&lt;$B$3),$B$3-N1525+1111111,".")</f>
        <v>.</v>
      </c>
      <c r="AF1525" s="1" t="str">
        <f>IF(A1525&gt;1,"Y","N")</f>
        <v>Y</v>
      </c>
      <c r="AG1525" s="1" t="str">
        <f>IF(L1525&gt;1,"Y","N")</f>
        <v>Y</v>
      </c>
      <c r="AH1525" s="1" t="str">
        <f>IF(N1525&gt;1,"Y","N")</f>
        <v>Y</v>
      </c>
      <c r="AI1525" s="1" t="str">
        <f>IF(O1525&gt;1,"Y","N")</f>
        <v>Y</v>
      </c>
      <c r="AJ1525" s="1" t="str">
        <f>CONCATENATE(AF1525,AG1525,D1525,AH1525,AI1525)</f>
        <v>YYx368xYY</v>
      </c>
    </row>
    <row r="1526" spans="1:36" s="1" customFormat="1" x14ac:dyDescent="0.25">
      <c r="A1526" s="31">
        <v>42807</v>
      </c>
      <c r="B1526" s="30" t="s">
        <v>4871</v>
      </c>
      <c r="C1526" s="23" t="s">
        <v>1108</v>
      </c>
      <c r="D1526" s="22" t="s">
        <v>1107</v>
      </c>
      <c r="E1526" s="21">
        <v>0.46</v>
      </c>
      <c r="G1526" s="20"/>
      <c r="H1526" s="19">
        <f>E1526/0.038689</f>
        <v>11.889684406420431</v>
      </c>
      <c r="I1526" s="18">
        <f>J1526/100*4</f>
        <v>2.8</v>
      </c>
      <c r="J1526" s="17">
        <v>70</v>
      </c>
      <c r="K1526" s="16">
        <f>IF(J1526&gt;1,J1526-H1526-I1526,0)</f>
        <v>55.310315593579574</v>
      </c>
      <c r="L1526" s="15">
        <v>42823</v>
      </c>
      <c r="M1526" s="14"/>
      <c r="N1526" s="29">
        <v>42826</v>
      </c>
      <c r="O1526" s="12">
        <v>42829</v>
      </c>
      <c r="P1526" s="11" t="s">
        <v>4870</v>
      </c>
      <c r="Q1526" s="10" t="s">
        <v>4869</v>
      </c>
      <c r="R1526" s="10" t="s">
        <v>4868</v>
      </c>
      <c r="S1526" s="10" t="s">
        <v>4867</v>
      </c>
      <c r="T1526" s="10"/>
      <c r="U1526" s="9">
        <v>6768362938</v>
      </c>
      <c r="V1526" s="8"/>
      <c r="W1526" s="7">
        <v>532</v>
      </c>
      <c r="X1526" s="4"/>
      <c r="Y1526" s="6">
        <v>87</v>
      </c>
      <c r="Z1526" s="5">
        <f>IF(Y1526&gt;0,Y1526-J1526,".")</f>
        <v>17</v>
      </c>
      <c r="AA1526" s="4">
        <f>IF(J1526=0,H1526,0)</f>
        <v>0</v>
      </c>
      <c r="AB1526" s="4">
        <f>IF(L1526=0,H1526,0)</f>
        <v>0</v>
      </c>
      <c r="AC1526" s="4"/>
      <c r="AD1526" s="3"/>
      <c r="AE1526" s="2" t="str">
        <f ca="1">IF(AND(N1526&gt;1,(N1526+$AE$3+O1526)&lt;$B$3),$B$3-N1526+1111111,".")</f>
        <v>.</v>
      </c>
      <c r="AF1526" s="1" t="str">
        <f>IF(A1526&gt;1,"Y","N")</f>
        <v>Y</v>
      </c>
      <c r="AG1526" s="1" t="str">
        <f>IF(L1526&gt;1,"Y","N")</f>
        <v>Y</v>
      </c>
      <c r="AH1526" s="1" t="str">
        <f>IF(N1526&gt;1,"Y","N")</f>
        <v>Y</v>
      </c>
      <c r="AI1526" s="1" t="str">
        <f>IF(O1526&gt;1,"Y","N")</f>
        <v>Y</v>
      </c>
      <c r="AJ1526" s="1" t="str">
        <f>CONCATENATE(AF1526,AG1526,D1526,AH1526,AI1526)</f>
        <v>YYx368xYY</v>
      </c>
    </row>
    <row r="1527" spans="1:36" s="1" customFormat="1" x14ac:dyDescent="0.25">
      <c r="A1527" s="31">
        <v>42721</v>
      </c>
      <c r="B1527" s="24"/>
      <c r="C1527" s="23" t="s">
        <v>1742</v>
      </c>
      <c r="D1527" s="22" t="s">
        <v>1741</v>
      </c>
      <c r="E1527" s="21">
        <v>0.44</v>
      </c>
      <c r="G1527" s="20"/>
      <c r="H1527" s="19">
        <f>E1527/0.03864</f>
        <v>11.387163561076605</v>
      </c>
      <c r="I1527" s="18">
        <f>J1527/100*4</f>
        <v>2.8</v>
      </c>
      <c r="J1527" s="17">
        <v>70</v>
      </c>
      <c r="K1527" s="16">
        <f>IF(J1527&gt;1,J1527-H1527-I1527,0)</f>
        <v>55.812836438923398</v>
      </c>
      <c r="L1527" s="15">
        <v>42754</v>
      </c>
      <c r="M1527" s="14"/>
      <c r="N1527" s="29">
        <v>42827</v>
      </c>
      <c r="O1527" s="12">
        <v>42828</v>
      </c>
      <c r="P1527" s="11" t="s">
        <v>3573</v>
      </c>
      <c r="Q1527" s="10" t="s">
        <v>3572</v>
      </c>
      <c r="R1527" s="10" t="s">
        <v>3571</v>
      </c>
      <c r="S1527" s="10" t="s">
        <v>3570</v>
      </c>
      <c r="T1527" s="10"/>
      <c r="U1527" s="9">
        <v>6770862400</v>
      </c>
      <c r="V1527" s="8"/>
      <c r="W1527" s="7">
        <v>523</v>
      </c>
      <c r="X1527" s="4"/>
      <c r="Y1527" s="6">
        <v>87</v>
      </c>
      <c r="Z1527" s="5">
        <f>IF(Y1527&gt;0,Y1527-J1527,".")</f>
        <v>17</v>
      </c>
      <c r="AA1527" s="4">
        <f>IF(J1527=0,H1527,0)</f>
        <v>0</v>
      </c>
      <c r="AB1527" s="4">
        <f>IF(L1527=0,H1527,0)</f>
        <v>0</v>
      </c>
      <c r="AC1527" s="4"/>
      <c r="AD1527" s="3"/>
      <c r="AE1527" s="2" t="str">
        <f ca="1">IF(AND(N1527&gt;1,(N1527+$AE$3+O1527)&lt;$B$3),$B$3-N1527+1111111,".")</f>
        <v>.</v>
      </c>
      <c r="AF1527" s="1" t="str">
        <f>IF(A1527&gt;1,"Y","N")</f>
        <v>Y</v>
      </c>
      <c r="AG1527" s="1" t="str">
        <f>IF(L1527&gt;1,"Y","N")</f>
        <v>Y</v>
      </c>
      <c r="AH1527" s="1" t="str">
        <f>IF(N1527&gt;1,"Y","N")</f>
        <v>Y</v>
      </c>
      <c r="AI1527" s="1" t="str">
        <f>IF(O1527&gt;1,"Y","N")</f>
        <v>Y</v>
      </c>
      <c r="AJ1527" s="1" t="str">
        <f>CONCATENATE(AF1527,AG1527,D1527,AH1527,AI1527)</f>
        <v>YYx500xYY</v>
      </c>
    </row>
    <row r="1528" spans="1:36" s="1" customFormat="1" x14ac:dyDescent="0.25">
      <c r="A1528" s="31">
        <v>42748</v>
      </c>
      <c r="B1528" s="24"/>
      <c r="C1528" s="23" t="s">
        <v>1108</v>
      </c>
      <c r="D1528" s="22" t="s">
        <v>1107</v>
      </c>
      <c r="E1528" s="21">
        <v>0.5</v>
      </c>
      <c r="G1528" s="20"/>
      <c r="H1528" s="19">
        <f>E1528/0.03821</f>
        <v>13.085579691180319</v>
      </c>
      <c r="I1528" s="18">
        <f>J1528/100*4</f>
        <v>2.8</v>
      </c>
      <c r="J1528" s="17">
        <v>70</v>
      </c>
      <c r="K1528" s="16">
        <f>IF(J1528&gt;1,J1528-H1528-I1528,0)</f>
        <v>54.114420308819682</v>
      </c>
      <c r="L1528" s="15">
        <v>42775</v>
      </c>
      <c r="M1528" s="14"/>
      <c r="N1528" s="13">
        <v>42827</v>
      </c>
      <c r="O1528" s="12">
        <v>42828</v>
      </c>
      <c r="P1528" s="11" t="s">
        <v>4031</v>
      </c>
      <c r="Q1528" s="10" t="s">
        <v>4030</v>
      </c>
      <c r="R1528" s="10" t="s">
        <v>4029</v>
      </c>
      <c r="S1528" s="10" t="s">
        <v>4028</v>
      </c>
      <c r="T1528" s="10"/>
      <c r="U1528" s="9" t="s">
        <v>4850</v>
      </c>
      <c r="V1528" s="8"/>
      <c r="W1528" s="7">
        <v>524</v>
      </c>
      <c r="X1528" s="4"/>
      <c r="Y1528" s="6">
        <v>87</v>
      </c>
      <c r="Z1528" s="5">
        <f>IF(Y1528&gt;0,Y1528-J1528,".")</f>
        <v>17</v>
      </c>
      <c r="AA1528" s="4">
        <f>IF(J1528=0,H1528,0)</f>
        <v>0</v>
      </c>
      <c r="AB1528" s="4">
        <f>IF(L1528=0,H1528,0)</f>
        <v>0</v>
      </c>
      <c r="AC1528" s="4"/>
      <c r="AD1528" s="3"/>
      <c r="AE1528" s="2" t="str">
        <f ca="1">IF(AND(N1528&gt;1,(N1528+$AE$3+O1528)&lt;$B$3),$B$3-N1528+1111111,".")</f>
        <v>.</v>
      </c>
      <c r="AF1528" s="1" t="str">
        <f>IF(A1528&gt;1,"Y","N")</f>
        <v>Y</v>
      </c>
      <c r="AG1528" s="1" t="str">
        <f>IF(L1528&gt;1,"Y","N")</f>
        <v>Y</v>
      </c>
      <c r="AH1528" s="1" t="str">
        <f>IF(N1528&gt;1,"Y","N")</f>
        <v>Y</v>
      </c>
      <c r="AI1528" s="1" t="str">
        <f>IF(O1528&gt;1,"Y","N")</f>
        <v>Y</v>
      </c>
      <c r="AJ1528" s="1" t="str">
        <f>CONCATENATE(AF1528,AG1528,D1528,AH1528,AI1528)</f>
        <v>YYx368xYY</v>
      </c>
    </row>
    <row r="1529" spans="1:36" s="1" customFormat="1" x14ac:dyDescent="0.25">
      <c r="A1529" s="31">
        <v>42790</v>
      </c>
      <c r="B1529" s="24"/>
      <c r="C1529" s="23" t="s">
        <v>3509</v>
      </c>
      <c r="D1529" s="22" t="s">
        <v>3508</v>
      </c>
      <c r="E1529" s="21">
        <v>0.54</v>
      </c>
      <c r="G1529" s="20"/>
      <c r="H1529" s="19">
        <f>E1529/0.03844</f>
        <v>14.047866805411031</v>
      </c>
      <c r="I1529" s="18">
        <f>J1529/100*4</f>
        <v>2.8</v>
      </c>
      <c r="J1529" s="17">
        <v>70</v>
      </c>
      <c r="K1529" s="16">
        <f>IF(J1529&gt;1,J1529-H1529-I1529,0)</f>
        <v>53.15213319458897</v>
      </c>
      <c r="L1529" s="15">
        <v>42823</v>
      </c>
      <c r="M1529" s="14"/>
      <c r="N1529" s="29">
        <v>42835</v>
      </c>
      <c r="O1529" s="12">
        <v>42837</v>
      </c>
      <c r="P1529" s="11" t="s">
        <v>4653</v>
      </c>
      <c r="Q1529" s="10" t="s">
        <v>4652</v>
      </c>
      <c r="R1529" s="10" t="s">
        <v>4651</v>
      </c>
      <c r="S1529" s="10" t="s">
        <v>4650</v>
      </c>
      <c r="T1529" s="10"/>
      <c r="U1529" s="9">
        <v>6776278265</v>
      </c>
      <c r="V1529" s="8"/>
      <c r="W1529" s="7">
        <v>579</v>
      </c>
      <c r="X1529" s="4"/>
      <c r="Y1529" s="6">
        <v>87</v>
      </c>
      <c r="Z1529" s="5">
        <f>IF(Y1529&gt;0,Y1529-J1529,".")</f>
        <v>17</v>
      </c>
      <c r="AA1529" s="4">
        <f>IF(J1529=0,H1529,0)</f>
        <v>0</v>
      </c>
      <c r="AB1529" s="4">
        <f>IF(L1529=0,H1529,0)</f>
        <v>0</v>
      </c>
      <c r="AC1529" s="4"/>
      <c r="AD1529" s="3"/>
      <c r="AE1529" s="2" t="str">
        <f ca="1">IF(AND(N1529&gt;1,(N1529+$AE$3+O1529)&lt;$B$3),$B$3-N1529+1111111,".")</f>
        <v>.</v>
      </c>
      <c r="AF1529" s="1" t="str">
        <f>IF(A1529&gt;1,"Y","N")</f>
        <v>Y</v>
      </c>
      <c r="AG1529" s="1" t="str">
        <f>IF(L1529&gt;1,"Y","N")</f>
        <v>Y</v>
      </c>
      <c r="AH1529" s="1" t="str">
        <f>IF(N1529&gt;1,"Y","N")</f>
        <v>Y</v>
      </c>
      <c r="AI1529" s="1" t="str">
        <f>IF(O1529&gt;1,"Y","N")</f>
        <v>Y</v>
      </c>
      <c r="AJ1529" s="1" t="str">
        <f>CONCATENATE(AF1529,AG1529,D1529,AH1529,AI1529)</f>
        <v>YYx38xYY</v>
      </c>
    </row>
    <row r="1530" spans="1:36" s="1" customFormat="1" x14ac:dyDescent="0.25">
      <c r="A1530" s="31">
        <v>42807</v>
      </c>
      <c r="B1530" s="24"/>
      <c r="C1530" s="23" t="s">
        <v>1108</v>
      </c>
      <c r="D1530" s="22" t="s">
        <v>1107</v>
      </c>
      <c r="E1530" s="21">
        <v>0.46</v>
      </c>
      <c r="G1530" s="20"/>
      <c r="H1530" s="19">
        <f>E1530/0.038689</f>
        <v>11.889684406420431</v>
      </c>
      <c r="I1530" s="18">
        <f>J1530/100*4</f>
        <v>2.8</v>
      </c>
      <c r="J1530" s="17">
        <v>70</v>
      </c>
      <c r="K1530" s="16">
        <f>IF(J1530&gt;1,J1530-H1530-I1530,0)</f>
        <v>55.310315593579574</v>
      </c>
      <c r="L1530" s="15">
        <v>42823</v>
      </c>
      <c r="M1530" s="14"/>
      <c r="N1530" s="29">
        <v>42836</v>
      </c>
      <c r="O1530" s="12">
        <v>42837</v>
      </c>
      <c r="P1530" s="11" t="s">
        <v>4607</v>
      </c>
      <c r="Q1530" s="10" t="s">
        <v>4606</v>
      </c>
      <c r="R1530" s="10" t="s">
        <v>4605</v>
      </c>
      <c r="S1530" s="10" t="s">
        <v>1781</v>
      </c>
      <c r="T1530" s="10"/>
      <c r="U1530" s="9">
        <v>6781959673</v>
      </c>
      <c r="V1530" s="8"/>
      <c r="W1530" s="7">
        <v>578</v>
      </c>
      <c r="X1530" s="4"/>
      <c r="Y1530" s="6">
        <v>87</v>
      </c>
      <c r="Z1530" s="5">
        <f>IF(Y1530&gt;0,Y1530-J1530,".")</f>
        <v>17</v>
      </c>
      <c r="AA1530" s="4">
        <f>IF(J1530=0,H1530,0)</f>
        <v>0</v>
      </c>
      <c r="AB1530" s="4">
        <f>IF(L1530=0,H1530,0)</f>
        <v>0</v>
      </c>
      <c r="AC1530" s="4"/>
      <c r="AD1530" s="3"/>
      <c r="AE1530" s="2" t="str">
        <f ca="1">IF(AND(N1530&gt;1,(N1530+$AE$3+O1530)&lt;$B$3),$B$3-N1530+1111111,".")</f>
        <v>.</v>
      </c>
      <c r="AF1530" s="1" t="str">
        <f>IF(A1530&gt;1,"Y","N")</f>
        <v>Y</v>
      </c>
      <c r="AG1530" s="1" t="str">
        <f>IF(L1530&gt;1,"Y","N")</f>
        <v>Y</v>
      </c>
      <c r="AH1530" s="1" t="str">
        <f>IF(N1530&gt;1,"Y","N")</f>
        <v>Y</v>
      </c>
      <c r="AI1530" s="1" t="str">
        <f>IF(O1530&gt;1,"Y","N")</f>
        <v>Y</v>
      </c>
      <c r="AJ1530" s="1" t="str">
        <f>CONCATENATE(AF1530,AG1530,D1530,AH1530,AI1530)</f>
        <v>YYx368xYY</v>
      </c>
    </row>
    <row r="1531" spans="1:36" s="1" customFormat="1" x14ac:dyDescent="0.25">
      <c r="A1531" s="31">
        <v>42751</v>
      </c>
      <c r="B1531" s="24"/>
      <c r="C1531" s="23" t="s">
        <v>1975</v>
      </c>
      <c r="D1531" s="22" t="s">
        <v>1974</v>
      </c>
      <c r="E1531" s="21">
        <v>0.45</v>
      </c>
      <c r="G1531" s="20"/>
      <c r="H1531" s="19">
        <f>E1531/0.03821</f>
        <v>11.777021722062287</v>
      </c>
      <c r="I1531" s="18">
        <f>J1531/100*4</f>
        <v>2.8</v>
      </c>
      <c r="J1531" s="17">
        <v>70</v>
      </c>
      <c r="K1531" s="16">
        <f>IF(J1531&gt;1,J1531-H1531-I1531,0)</f>
        <v>55.422978277937716</v>
      </c>
      <c r="L1531" s="15">
        <v>42777</v>
      </c>
      <c r="M1531" s="14"/>
      <c r="N1531" s="13">
        <v>42839</v>
      </c>
      <c r="O1531" s="12">
        <v>42842</v>
      </c>
      <c r="P1531" s="11" t="s">
        <v>4580</v>
      </c>
      <c r="Q1531" s="10" t="s">
        <v>4579</v>
      </c>
      <c r="R1531" s="10" t="s">
        <v>4578</v>
      </c>
      <c r="S1531" s="10" t="s">
        <v>4577</v>
      </c>
      <c r="T1531" s="10"/>
      <c r="U1531" s="9" t="s">
        <v>4576</v>
      </c>
      <c r="V1531" s="8"/>
      <c r="W1531" s="7">
        <v>588</v>
      </c>
      <c r="X1531" s="4"/>
      <c r="Y1531" s="6">
        <v>87</v>
      </c>
      <c r="Z1531" s="5">
        <f>IF(Y1531&gt;0,Y1531-J1531,".")</f>
        <v>17</v>
      </c>
      <c r="AA1531" s="4">
        <f>IF(J1531=0,H1531,0)</f>
        <v>0</v>
      </c>
      <c r="AB1531" s="4">
        <f>IF(L1531=0,H1531,0)</f>
        <v>0</v>
      </c>
      <c r="AC1531" s="4"/>
      <c r="AD1531" s="3"/>
      <c r="AE1531" s="2" t="str">
        <f ca="1">IF(AND(N1531&gt;1,(N1531+$AE$3+O1531)&lt;$B$3),$B$3-N1531+1111111,".")</f>
        <v>.</v>
      </c>
      <c r="AF1531" s="1" t="str">
        <f>IF(A1531&gt;1,"Y","N")</f>
        <v>Y</v>
      </c>
      <c r="AG1531" s="1" t="str">
        <f>IF(L1531&gt;1,"Y","N")</f>
        <v>Y</v>
      </c>
      <c r="AH1531" s="1" t="str">
        <f>IF(N1531&gt;1,"Y","N")</f>
        <v>Y</v>
      </c>
      <c r="AI1531" s="1" t="str">
        <f>IF(O1531&gt;1,"Y","N")</f>
        <v>Y</v>
      </c>
      <c r="AJ1531" s="1" t="str">
        <f>CONCATENATE(AF1531,AG1531,D1531,AH1531,AI1531)</f>
        <v>YYx127xYY</v>
      </c>
    </row>
    <row r="1532" spans="1:36" s="1" customFormat="1" x14ac:dyDescent="0.25">
      <c r="A1532" s="31">
        <v>42703</v>
      </c>
      <c r="B1532" s="24" t="s">
        <v>4530</v>
      </c>
      <c r="C1532" s="23" t="s">
        <v>2512</v>
      </c>
      <c r="D1532" s="22" t="s">
        <v>2511</v>
      </c>
      <c r="E1532" s="21">
        <v>0.83</v>
      </c>
      <c r="G1532" s="20"/>
      <c r="H1532" s="19">
        <f>E1532/0.0391</f>
        <v>21.227621483375955</v>
      </c>
      <c r="I1532" s="18">
        <f>J1532/100*4</f>
        <v>2.8</v>
      </c>
      <c r="J1532" s="17">
        <v>70</v>
      </c>
      <c r="K1532" s="16">
        <f>IF(J1532&gt;1,J1532-H1532-I1532,0)</f>
        <v>45.972378516624048</v>
      </c>
      <c r="L1532" s="15">
        <v>42754</v>
      </c>
      <c r="M1532" s="14"/>
      <c r="N1532" s="13">
        <v>42842</v>
      </c>
      <c r="O1532" s="12">
        <v>42843</v>
      </c>
      <c r="P1532" s="11" t="s">
        <v>4529</v>
      </c>
      <c r="Q1532" s="10" t="s">
        <v>4528</v>
      </c>
      <c r="R1532" s="10" t="s">
        <v>4527</v>
      </c>
      <c r="S1532" s="10" t="s">
        <v>4526</v>
      </c>
      <c r="T1532" s="10"/>
      <c r="U1532" s="9" t="s">
        <v>4525</v>
      </c>
      <c r="V1532" s="8"/>
      <c r="W1532" s="7">
        <v>598</v>
      </c>
      <c r="X1532" s="4"/>
      <c r="Y1532" s="6">
        <v>87</v>
      </c>
      <c r="Z1532" s="5">
        <f>IF(Y1532&gt;0,Y1532-J1532,".")</f>
        <v>17</v>
      </c>
      <c r="AA1532" s="4">
        <f>IF(J1532=0,H1532,0)</f>
        <v>0</v>
      </c>
      <c r="AB1532" s="4">
        <f>IF(L1532=0,H1532,0)</f>
        <v>0</v>
      </c>
      <c r="AC1532" s="4"/>
      <c r="AD1532" s="3"/>
      <c r="AE1532" s="2" t="str">
        <f ca="1">IF(AND(N1532&gt;1,(N1532+$AE$3+O1532)&lt;$B$3),$B$3-N1532+1111111,".")</f>
        <v>.</v>
      </c>
      <c r="AF1532" s="1" t="str">
        <f>IF(A1532&gt;1,"Y","N")</f>
        <v>Y</v>
      </c>
      <c r="AG1532" s="1" t="str">
        <f>IF(L1532&gt;1,"Y","N")</f>
        <v>Y</v>
      </c>
      <c r="AH1532" s="1" t="str">
        <f>IF(N1532&gt;1,"Y","N")</f>
        <v>Y</v>
      </c>
      <c r="AI1532" s="1" t="str">
        <f>IF(O1532&gt;1,"Y","N")</f>
        <v>Y</v>
      </c>
      <c r="AJ1532" s="1" t="str">
        <f>CONCATENATE(AF1532,AG1532,D1532,AH1532,AI1532)</f>
        <v>YYx363xYY</v>
      </c>
    </row>
    <row r="1533" spans="1:36" s="1" customFormat="1" x14ac:dyDescent="0.25">
      <c r="A1533" s="31">
        <v>42751</v>
      </c>
      <c r="B1533" s="24"/>
      <c r="C1533" s="23" t="s">
        <v>534</v>
      </c>
      <c r="D1533" s="22" t="s">
        <v>533</v>
      </c>
      <c r="E1533" s="21">
        <v>0.48</v>
      </c>
      <c r="G1533" s="20"/>
      <c r="H1533" s="19">
        <f>E1533/0.03821</f>
        <v>12.562156503533105</v>
      </c>
      <c r="I1533" s="18">
        <f>J1533/100*4</f>
        <v>2.8</v>
      </c>
      <c r="J1533" s="17">
        <v>70</v>
      </c>
      <c r="K1533" s="16">
        <f>IF(J1533&gt;1,J1533-H1533-I1533,0)</f>
        <v>54.6378434964669</v>
      </c>
      <c r="L1533" s="15">
        <v>42771</v>
      </c>
      <c r="M1533" s="14"/>
      <c r="N1533" s="29">
        <v>42842</v>
      </c>
      <c r="O1533" s="12">
        <v>42843</v>
      </c>
      <c r="P1533" s="11" t="s">
        <v>4524</v>
      </c>
      <c r="Q1533" s="10" t="s">
        <v>4523</v>
      </c>
      <c r="R1533" s="10" t="s">
        <v>4522</v>
      </c>
      <c r="S1533" s="10" t="s">
        <v>4521</v>
      </c>
      <c r="T1533" s="10"/>
      <c r="U1533" s="9">
        <v>6788631144</v>
      </c>
      <c r="V1533" s="8"/>
      <c r="W1533" s="7">
        <v>600</v>
      </c>
      <c r="X1533" s="4"/>
      <c r="Y1533" s="6">
        <v>87</v>
      </c>
      <c r="Z1533" s="5">
        <f>IF(Y1533&gt;0,Y1533-J1533,".")</f>
        <v>17</v>
      </c>
      <c r="AA1533" s="4">
        <f>IF(J1533=0,H1533,0)</f>
        <v>0</v>
      </c>
      <c r="AB1533" s="4">
        <f>IF(L1533=0,H1533,0)</f>
        <v>0</v>
      </c>
      <c r="AC1533" s="4"/>
      <c r="AD1533" s="3"/>
      <c r="AE1533" s="2" t="str">
        <f ca="1">IF(AND(N1533&gt;1,(N1533+$AE$3+O1533)&lt;$B$3),$B$3-N1533+1111111,".")</f>
        <v>.</v>
      </c>
      <c r="AF1533" s="1" t="str">
        <f>IF(A1533&gt;1,"Y","N")</f>
        <v>Y</v>
      </c>
      <c r="AG1533" s="1" t="str">
        <f>IF(L1533&gt;1,"Y","N")</f>
        <v>Y</v>
      </c>
      <c r="AH1533" s="1" t="str">
        <f>IF(N1533&gt;1,"Y","N")</f>
        <v>Y</v>
      </c>
      <c r="AI1533" s="1" t="str">
        <f>IF(O1533&gt;1,"Y","N")</f>
        <v>Y</v>
      </c>
      <c r="AJ1533" s="1" t="str">
        <f>CONCATENATE(AF1533,AG1533,D1533,AH1533,AI1533)</f>
        <v>YYxp8xYY</v>
      </c>
    </row>
    <row r="1534" spans="1:36" s="1" customFormat="1" x14ac:dyDescent="0.25">
      <c r="A1534" s="31">
        <v>42811</v>
      </c>
      <c r="B1534" s="41" t="s">
        <v>4314</v>
      </c>
      <c r="C1534" s="23" t="s">
        <v>3413</v>
      </c>
      <c r="D1534" s="22" t="s">
        <v>3412</v>
      </c>
      <c r="E1534" s="21">
        <v>0.87</v>
      </c>
      <c r="G1534" s="20"/>
      <c r="H1534" s="19">
        <f>E1534/0.038689</f>
        <v>22.487011812142985</v>
      </c>
      <c r="I1534" s="18">
        <f>J1534/100*4</f>
        <v>2.8</v>
      </c>
      <c r="J1534" s="17">
        <v>70</v>
      </c>
      <c r="K1534" s="16">
        <f>IF(J1534&gt;1,J1534-H1534-I1534,0)</f>
        <v>44.712988187857022</v>
      </c>
      <c r="L1534" s="15">
        <v>42827</v>
      </c>
      <c r="M1534" s="14"/>
      <c r="N1534" s="29">
        <v>42850</v>
      </c>
      <c r="O1534" s="12">
        <v>42850</v>
      </c>
      <c r="P1534" s="11" t="s">
        <v>4313</v>
      </c>
      <c r="Q1534" s="10" t="s">
        <v>4312</v>
      </c>
      <c r="R1534" s="10" t="s">
        <v>4311</v>
      </c>
      <c r="S1534" s="10" t="s">
        <v>4310</v>
      </c>
      <c r="T1534" s="10"/>
      <c r="U1534" s="9">
        <v>6796904163</v>
      </c>
      <c r="V1534" s="8"/>
      <c r="W1534" s="7">
        <v>645</v>
      </c>
      <c r="X1534" s="4"/>
      <c r="Y1534" s="6">
        <v>87</v>
      </c>
      <c r="Z1534" s="5">
        <f>IF(Y1534&gt;0,Y1534-J1534,".")</f>
        <v>17</v>
      </c>
      <c r="AA1534" s="4">
        <f>IF(J1534=0,H1534,0)</f>
        <v>0</v>
      </c>
      <c r="AB1534" s="4">
        <f>IF(L1534=0,H1534,0)</f>
        <v>0</v>
      </c>
      <c r="AC1534" s="4"/>
      <c r="AD1534" s="3"/>
      <c r="AE1534" s="2" t="str">
        <f ca="1">IF(AND(N1534&gt;1,(N1534+$AE$3+O1534)&lt;$B$3),$B$3-N1534+1111111,".")</f>
        <v>.</v>
      </c>
      <c r="AF1534" s="1" t="str">
        <f>IF(A1534&gt;1,"Y","N")</f>
        <v>Y</v>
      </c>
      <c r="AG1534" s="1" t="str">
        <f>IF(L1534&gt;1,"Y","N")</f>
        <v>Y</v>
      </c>
      <c r="AH1534" s="1" t="str">
        <f>IF(N1534&gt;1,"Y","N")</f>
        <v>Y</v>
      </c>
      <c r="AI1534" s="1" t="str">
        <f>IF(O1534&gt;1,"Y","N")</f>
        <v>Y</v>
      </c>
      <c r="AJ1534" s="1" t="str">
        <f>CONCATENATE(AF1534,AG1534,D1534,AH1534,AI1534)</f>
        <v>YYx161xYY</v>
      </c>
    </row>
    <row r="1535" spans="1:36" s="1" customFormat="1" x14ac:dyDescent="0.25">
      <c r="A1535" s="31">
        <v>42611</v>
      </c>
      <c r="B1535" s="24"/>
      <c r="C1535" s="23" t="s">
        <v>4304</v>
      </c>
      <c r="D1535" s="22" t="s">
        <v>4303</v>
      </c>
      <c r="E1535" s="21">
        <v>0.75</v>
      </c>
      <c r="G1535" s="20"/>
      <c r="H1535" s="19">
        <f>E1535/0.0409</f>
        <v>18.337408312958434</v>
      </c>
      <c r="I1535" s="18">
        <f>J1535/100*4</f>
        <v>2.8</v>
      </c>
      <c r="J1535" s="17">
        <v>70</v>
      </c>
      <c r="K1535" s="16">
        <f>IF(J1535&gt;1,J1535-H1535-I1535,0)</f>
        <v>48.862591687041572</v>
      </c>
      <c r="L1535" s="15">
        <v>42630</v>
      </c>
      <c r="M1535" s="14"/>
      <c r="N1535" s="29">
        <v>42851</v>
      </c>
      <c r="O1535" s="12">
        <v>42851</v>
      </c>
      <c r="P1535" s="11" t="s">
        <v>4302</v>
      </c>
      <c r="Q1535" s="10" t="s">
        <v>4301</v>
      </c>
      <c r="R1535" s="10" t="s">
        <v>4300</v>
      </c>
      <c r="S1535" s="10" t="s">
        <v>4299</v>
      </c>
      <c r="T1535" s="10"/>
      <c r="U1535" s="9" t="s">
        <v>4298</v>
      </c>
      <c r="V1535" s="8"/>
      <c r="W1535" s="7">
        <v>651</v>
      </c>
      <c r="X1535" s="4"/>
      <c r="Y1535" s="6">
        <v>87</v>
      </c>
      <c r="Z1535" s="5">
        <f>IF(Y1535&gt;0,Y1535-J1535,".")</f>
        <v>17</v>
      </c>
      <c r="AA1535" s="4">
        <f>IF(J1535=0,H1535,0)</f>
        <v>0</v>
      </c>
      <c r="AB1535" s="4">
        <f>IF(L1535=0,H1535,0)</f>
        <v>0</v>
      </c>
      <c r="AC1535" s="4"/>
      <c r="AD1535" s="3"/>
      <c r="AE1535" s="2" t="str">
        <f ca="1">IF(AND(N1535&gt;1,(N1535+$AE$3+O1535)&lt;$B$3),$B$3-N1535+1111111,".")</f>
        <v>.</v>
      </c>
      <c r="AF1535" s="1" t="str">
        <f>IF(A1535&gt;1,"Y","N")</f>
        <v>Y</v>
      </c>
      <c r="AG1535" s="1" t="str">
        <f>IF(L1535&gt;1,"Y","N")</f>
        <v>Y</v>
      </c>
      <c r="AH1535" s="1" t="str">
        <f>IF(N1535&gt;1,"Y","N")</f>
        <v>Y</v>
      </c>
      <c r="AI1535" s="1" t="str">
        <f>IF(O1535&gt;1,"Y","N")</f>
        <v>Y</v>
      </c>
      <c r="AJ1535" s="1" t="str">
        <f>CONCATENATE(AF1535,AG1535,D1535,AH1535,AI1535)</f>
        <v>YYx400xYY</v>
      </c>
    </row>
    <row r="1536" spans="1:36" s="1" customFormat="1" x14ac:dyDescent="0.25">
      <c r="A1536" s="31">
        <v>42656</v>
      </c>
      <c r="B1536" t="s">
        <v>4098</v>
      </c>
      <c r="C1536" s="23" t="s">
        <v>1537</v>
      </c>
      <c r="D1536" s="22" t="s">
        <v>1536</v>
      </c>
      <c r="E1536" s="21">
        <v>0.54</v>
      </c>
      <c r="G1536" s="20"/>
      <c r="H1536" s="19">
        <f>E1536/0.0404</f>
        <v>13.366336633663368</v>
      </c>
      <c r="I1536" s="18">
        <f>J1536/100*4</f>
        <v>2.76</v>
      </c>
      <c r="J1536" s="17">
        <v>69</v>
      </c>
      <c r="K1536" s="16">
        <f>IF(J1536&gt;1,J1536-H1536-I1536,0)</f>
        <v>52.873663366336636</v>
      </c>
      <c r="L1536" s="15">
        <v>42691</v>
      </c>
      <c r="M1536" s="14"/>
      <c r="N1536" s="29">
        <v>42861</v>
      </c>
      <c r="O1536" s="12">
        <v>42863</v>
      </c>
      <c r="P1536" s="11" t="s">
        <v>4093</v>
      </c>
      <c r="Q1536" s="10" t="s">
        <v>4097</v>
      </c>
      <c r="R1536" s="10" t="s">
        <v>4096</v>
      </c>
      <c r="S1536" s="10" t="s">
        <v>4095</v>
      </c>
      <c r="T1536" s="10"/>
      <c r="U1536" s="9">
        <v>6807775560</v>
      </c>
      <c r="V1536" s="8" t="s">
        <v>4094</v>
      </c>
      <c r="W1536" s="7">
        <v>691</v>
      </c>
      <c r="X1536" s="4"/>
      <c r="Y1536" s="6">
        <v>87</v>
      </c>
      <c r="Z1536" s="5">
        <f>IF(Y1536&gt;0,Y1536-J1536,".")</f>
        <v>18</v>
      </c>
      <c r="AA1536" s="4">
        <f>IF(J1536=0,H1536,0)</f>
        <v>0</v>
      </c>
      <c r="AB1536" s="4">
        <f>IF(L1536=0,H1536,0)</f>
        <v>0</v>
      </c>
      <c r="AC1536" s="4"/>
      <c r="AD1536" s="3"/>
      <c r="AE1536" s="2" t="str">
        <f ca="1">IF(AND(N1536&gt;1,(N1536+$AE$3+O1536)&lt;$B$3),$B$3-N1536+1111111,".")</f>
        <v>.</v>
      </c>
      <c r="AF1536" s="1" t="str">
        <f>IF(A1536&gt;1,"Y","N")</f>
        <v>Y</v>
      </c>
      <c r="AG1536" s="1" t="str">
        <f>IF(L1536&gt;1,"Y","N")</f>
        <v>Y</v>
      </c>
      <c r="AH1536" s="1" t="str">
        <f>IF(N1536&gt;1,"Y","N")</f>
        <v>Y</v>
      </c>
      <c r="AI1536" s="1" t="str">
        <f>IF(O1536&gt;1,"Y","N")</f>
        <v>Y</v>
      </c>
      <c r="AJ1536" s="1" t="str">
        <f>CONCATENATE(AF1536,AG1536,D1536,AH1536,AI1536)</f>
        <v>YYx348xYY</v>
      </c>
    </row>
    <row r="1537" spans="1:36" s="1" customFormat="1" x14ac:dyDescent="0.25">
      <c r="A1537" s="31">
        <v>42755</v>
      </c>
      <c r="B1537" s="24"/>
      <c r="C1537" s="23" t="s">
        <v>105</v>
      </c>
      <c r="D1537" s="22" t="s">
        <v>104</v>
      </c>
      <c r="E1537" s="21">
        <v>1.03</v>
      </c>
      <c r="G1537" s="20"/>
      <c r="H1537" s="19">
        <f>E1537/0.03895</f>
        <v>26.444159178433893</v>
      </c>
      <c r="I1537" s="18">
        <f>J1537/100*4</f>
        <v>2.76</v>
      </c>
      <c r="J1537" s="17">
        <v>69</v>
      </c>
      <c r="K1537" s="16">
        <f>IF(J1537&gt;1,J1537-H1537-I1537,0)</f>
        <v>39.795840821566109</v>
      </c>
      <c r="L1537" s="15">
        <v>42784</v>
      </c>
      <c r="M1537" s="14"/>
      <c r="N1537" s="29">
        <v>42864</v>
      </c>
      <c r="O1537" s="12">
        <v>42864</v>
      </c>
      <c r="P1537" s="11" t="s">
        <v>4042</v>
      </c>
      <c r="Q1537" s="10" t="s">
        <v>4044</v>
      </c>
      <c r="R1537" s="10" t="s">
        <v>4043</v>
      </c>
      <c r="S1537" s="10" t="s">
        <v>176</v>
      </c>
      <c r="T1537" s="10"/>
      <c r="U1537" s="9">
        <v>6811209765</v>
      </c>
      <c r="V1537" s="8"/>
      <c r="W1537" s="7">
        <v>706</v>
      </c>
      <c r="X1537" s="4"/>
      <c r="Y1537" s="6">
        <v>87</v>
      </c>
      <c r="Z1537" s="5">
        <f>IF(Y1537&gt;0,Y1537-J1537,".")</f>
        <v>18</v>
      </c>
      <c r="AA1537" s="4">
        <f>IF(J1537=0,H1537,0)</f>
        <v>0</v>
      </c>
      <c r="AB1537" s="4">
        <f>IF(L1537=0,H1537,0)</f>
        <v>0</v>
      </c>
      <c r="AC1537" s="4"/>
      <c r="AD1537" s="3"/>
      <c r="AE1537" s="2" t="str">
        <f ca="1">IF(AND(N1537&gt;1,(N1537+$AE$3+O1537)&lt;$B$3),$B$3-N1537+1111111,".")</f>
        <v>.</v>
      </c>
      <c r="AF1537" s="1" t="str">
        <f>IF(A1537&gt;1,"Y","N")</f>
        <v>Y</v>
      </c>
      <c r="AG1537" s="1" t="str">
        <f>IF(L1537&gt;1,"Y","N")</f>
        <v>Y</v>
      </c>
      <c r="AH1537" s="1" t="str">
        <f>IF(N1537&gt;1,"Y","N")</f>
        <v>Y</v>
      </c>
      <c r="AI1537" s="1" t="str">
        <f>IF(O1537&gt;1,"Y","N")</f>
        <v>Y</v>
      </c>
      <c r="AJ1537" s="1" t="str">
        <f>CONCATENATE(AF1537,AG1537,D1537,AH1537,AI1537)</f>
        <v>YYx406xYY</v>
      </c>
    </row>
    <row r="1538" spans="1:36" s="1" customFormat="1" x14ac:dyDescent="0.25">
      <c r="A1538" s="31">
        <v>42807</v>
      </c>
      <c r="B1538" s="24"/>
      <c r="C1538" s="23" t="s">
        <v>1108</v>
      </c>
      <c r="D1538" s="22" t="s">
        <v>1107</v>
      </c>
      <c r="E1538" s="21">
        <v>0.46</v>
      </c>
      <c r="G1538" s="20"/>
      <c r="H1538" s="19">
        <f>E1538/0.038689</f>
        <v>11.889684406420431</v>
      </c>
      <c r="I1538" s="18">
        <f>J1538/100*4</f>
        <v>2.8</v>
      </c>
      <c r="J1538" s="17">
        <v>70</v>
      </c>
      <c r="K1538" s="16">
        <f>IF(J1538&gt;1,J1538-H1538-I1538,0)</f>
        <v>55.310315593579574</v>
      </c>
      <c r="L1538" s="15">
        <v>42823</v>
      </c>
      <c r="M1538" s="14"/>
      <c r="N1538" s="29">
        <v>42864</v>
      </c>
      <c r="O1538" s="12">
        <v>42864</v>
      </c>
      <c r="P1538" s="11" t="s">
        <v>4031</v>
      </c>
      <c r="Q1538" s="10" t="s">
        <v>4030</v>
      </c>
      <c r="R1538" s="10" t="s">
        <v>4029</v>
      </c>
      <c r="S1538" s="10" t="s">
        <v>4028</v>
      </c>
      <c r="T1538" s="10"/>
      <c r="U1538" s="9" t="s">
        <v>4027</v>
      </c>
      <c r="V1538" s="8"/>
      <c r="W1538" s="7">
        <v>704</v>
      </c>
      <c r="X1538" s="4"/>
      <c r="Y1538" s="6">
        <v>87</v>
      </c>
      <c r="Z1538" s="5">
        <f>IF(Y1538&gt;0,Y1538-J1538,".")</f>
        <v>17</v>
      </c>
      <c r="AA1538" s="4">
        <f>IF(J1538=0,H1538,0)</f>
        <v>0</v>
      </c>
      <c r="AB1538" s="4">
        <f>IF(L1538=0,H1538,0)</f>
        <v>0</v>
      </c>
      <c r="AC1538" s="4"/>
      <c r="AD1538" s="3"/>
      <c r="AE1538" s="2" t="str">
        <f ca="1">IF(AND(N1538&gt;1,(N1538+$AE$3+O1538)&lt;$B$3),$B$3-N1538+1111111,".")</f>
        <v>.</v>
      </c>
      <c r="AF1538" s="1" t="str">
        <f>IF(A1538&gt;1,"Y","N")</f>
        <v>Y</v>
      </c>
      <c r="AG1538" s="1" t="str">
        <f>IF(L1538&gt;1,"Y","N")</f>
        <v>Y</v>
      </c>
      <c r="AH1538" s="1" t="str">
        <f>IF(N1538&gt;1,"Y","N")</f>
        <v>Y</v>
      </c>
      <c r="AI1538" s="1" t="str">
        <f>IF(O1538&gt;1,"Y","N")</f>
        <v>Y</v>
      </c>
      <c r="AJ1538" s="1" t="str">
        <f>CONCATENATE(AF1538,AG1538,D1538,AH1538,AI1538)</f>
        <v>YYx368xYY</v>
      </c>
    </row>
    <row r="1539" spans="1:36" s="1" customFormat="1" x14ac:dyDescent="0.25">
      <c r="A1539" s="31">
        <v>42721</v>
      </c>
      <c r="B1539" s="24"/>
      <c r="C1539" s="23" t="s">
        <v>1742</v>
      </c>
      <c r="D1539" s="22" t="s">
        <v>1741</v>
      </c>
      <c r="E1539" s="21">
        <v>0.44</v>
      </c>
      <c r="G1539" s="20"/>
      <c r="H1539" s="19">
        <f>E1539/0.03864</f>
        <v>11.387163561076605</v>
      </c>
      <c r="I1539" s="18">
        <f>J1539/100*4</f>
        <v>2.8</v>
      </c>
      <c r="J1539" s="17">
        <v>70</v>
      </c>
      <c r="K1539" s="16">
        <f>IF(J1539&gt;1,J1539-H1539-I1539,0)</f>
        <v>55.812836438923398</v>
      </c>
      <c r="L1539" s="15">
        <v>42754</v>
      </c>
      <c r="M1539" s="14"/>
      <c r="N1539" s="29">
        <v>42866</v>
      </c>
      <c r="O1539" s="12">
        <v>42866</v>
      </c>
      <c r="P1539" s="11" t="s">
        <v>3976</v>
      </c>
      <c r="Q1539" s="10" t="s">
        <v>3981</v>
      </c>
      <c r="R1539" s="10" t="s">
        <v>3980</v>
      </c>
      <c r="S1539" s="10" t="s">
        <v>3979</v>
      </c>
      <c r="T1539" s="10"/>
      <c r="U1539" s="9" t="s">
        <v>3978</v>
      </c>
      <c r="V1539" s="8"/>
      <c r="W1539" s="7">
        <v>716</v>
      </c>
      <c r="X1539" s="4"/>
      <c r="Y1539" s="6">
        <v>87</v>
      </c>
      <c r="Z1539" s="5">
        <f>IF(Y1539&gt;0,Y1539-J1539,".")</f>
        <v>17</v>
      </c>
      <c r="AA1539" s="4">
        <f>IF(J1539=0,H1539,0)</f>
        <v>0</v>
      </c>
      <c r="AB1539" s="4">
        <f>IF(L1539=0,H1539,0)</f>
        <v>0</v>
      </c>
      <c r="AC1539" s="4"/>
      <c r="AD1539" s="3"/>
      <c r="AE1539" s="2" t="str">
        <f ca="1">IF(AND(N1539&gt;1,(N1539+$AE$3+O1539)&lt;$B$3),$B$3-N1539+1111111,".")</f>
        <v>.</v>
      </c>
      <c r="AF1539" s="1" t="str">
        <f>IF(A1539&gt;1,"Y","N")</f>
        <v>Y</v>
      </c>
      <c r="AG1539" s="1" t="str">
        <f>IF(L1539&gt;1,"Y","N")</f>
        <v>Y</v>
      </c>
      <c r="AH1539" s="1" t="str">
        <f>IF(N1539&gt;1,"Y","N")</f>
        <v>Y</v>
      </c>
      <c r="AI1539" s="1" t="str">
        <f>IF(O1539&gt;1,"Y","N")</f>
        <v>Y</v>
      </c>
      <c r="AJ1539" s="1" t="str">
        <f>CONCATENATE(AF1539,AG1539,D1539,AH1539,AI1539)</f>
        <v>YYx500xYY</v>
      </c>
    </row>
    <row r="1540" spans="1:36" s="1" customFormat="1" x14ac:dyDescent="0.25">
      <c r="A1540" s="31">
        <v>42807</v>
      </c>
      <c r="B1540" s="24"/>
      <c r="C1540" s="23" t="s">
        <v>1108</v>
      </c>
      <c r="D1540" s="22" t="s">
        <v>1107</v>
      </c>
      <c r="E1540" s="21">
        <v>0.46</v>
      </c>
      <c r="G1540" s="20"/>
      <c r="H1540" s="19">
        <f>E1540/0.038689</f>
        <v>11.889684406420431</v>
      </c>
      <c r="I1540" s="18">
        <f>J1540/100*4</f>
        <v>2.8</v>
      </c>
      <c r="J1540" s="17">
        <v>70</v>
      </c>
      <c r="K1540" s="16">
        <f>IF(J1540&gt;1,J1540-H1540-I1540,0)</f>
        <v>55.310315593579574</v>
      </c>
      <c r="L1540" s="15">
        <v>42823</v>
      </c>
      <c r="M1540" s="14"/>
      <c r="N1540" s="29">
        <v>42867</v>
      </c>
      <c r="O1540" s="12">
        <v>42869</v>
      </c>
      <c r="P1540" s="11" t="s">
        <v>3953</v>
      </c>
      <c r="Q1540" s="10" t="s">
        <v>3952</v>
      </c>
      <c r="R1540" s="10" t="s">
        <v>3951</v>
      </c>
      <c r="S1540" s="10" t="s">
        <v>3950</v>
      </c>
      <c r="T1540" s="10"/>
      <c r="U1540" s="9" t="s">
        <v>3949</v>
      </c>
      <c r="V1540" s="8"/>
      <c r="W1540" s="7">
        <v>718</v>
      </c>
      <c r="X1540" s="4"/>
      <c r="Y1540" s="6">
        <v>87</v>
      </c>
      <c r="Z1540" s="5">
        <f>IF(Y1540&gt;0,Y1540-J1540,".")</f>
        <v>17</v>
      </c>
      <c r="AA1540" s="4">
        <f>IF(J1540=0,H1540,0)</f>
        <v>0</v>
      </c>
      <c r="AB1540" s="4">
        <f>IF(L1540=0,H1540,0)</f>
        <v>0</v>
      </c>
      <c r="AC1540" s="4"/>
      <c r="AD1540" s="3"/>
      <c r="AE1540" s="2" t="str">
        <f ca="1">IF(AND(N1540&gt;1,(N1540+$AE$3+O1540)&lt;$B$3),$B$3-N1540+1111111,".")</f>
        <v>.</v>
      </c>
      <c r="AF1540" s="1" t="str">
        <f>IF(A1540&gt;1,"Y","N")</f>
        <v>Y</v>
      </c>
      <c r="AG1540" s="1" t="str">
        <f>IF(L1540&gt;1,"Y","N")</f>
        <v>Y</v>
      </c>
      <c r="AH1540" s="1" t="str">
        <f>IF(N1540&gt;1,"Y","N")</f>
        <v>Y</v>
      </c>
      <c r="AI1540" s="1" t="str">
        <f>IF(O1540&gt;1,"Y","N")</f>
        <v>Y</v>
      </c>
      <c r="AJ1540" s="1" t="str">
        <f>CONCATENATE(AF1540,AG1540,D1540,AH1540,AI1540)</f>
        <v>YYx368xYY</v>
      </c>
    </row>
    <row r="1541" spans="1:36" s="1" customFormat="1" x14ac:dyDescent="0.25">
      <c r="A1541" s="31">
        <v>42790</v>
      </c>
      <c r="B1541" s="24" t="s">
        <v>3948</v>
      </c>
      <c r="C1541" s="23" t="s">
        <v>3509</v>
      </c>
      <c r="D1541" s="22" t="s">
        <v>3508</v>
      </c>
      <c r="E1541" s="21">
        <v>0.54</v>
      </c>
      <c r="G1541" s="20"/>
      <c r="H1541" s="19">
        <f>E1541/0.03844</f>
        <v>14.047866805411031</v>
      </c>
      <c r="I1541" s="18">
        <f>J1541/100*4</f>
        <v>2.8</v>
      </c>
      <c r="J1541" s="17">
        <v>70</v>
      </c>
      <c r="K1541" s="16">
        <f>IF(J1541&gt;1,J1541-H1541-I1541,0)</f>
        <v>53.15213319458897</v>
      </c>
      <c r="L1541" s="15">
        <v>42823</v>
      </c>
      <c r="M1541" s="14"/>
      <c r="N1541" s="29">
        <v>42868</v>
      </c>
      <c r="O1541" s="12">
        <v>42869</v>
      </c>
      <c r="P1541" s="11" t="s">
        <v>3947</v>
      </c>
      <c r="Q1541" s="10" t="s">
        <v>3946</v>
      </c>
      <c r="R1541" s="10" t="s">
        <v>3945</v>
      </c>
      <c r="S1541" s="10" t="s">
        <v>3500</v>
      </c>
      <c r="T1541" s="10"/>
      <c r="U1541" s="9" t="s">
        <v>3944</v>
      </c>
      <c r="V1541" s="8"/>
      <c r="W1541" s="7">
        <v>724</v>
      </c>
      <c r="X1541" s="4"/>
      <c r="Y1541" s="6">
        <v>87</v>
      </c>
      <c r="Z1541" s="5">
        <f>IF(Y1541&gt;0,Y1541-J1541,".")</f>
        <v>17</v>
      </c>
      <c r="AA1541" s="4">
        <f>IF(J1541=0,H1541,0)</f>
        <v>0</v>
      </c>
      <c r="AB1541" s="4">
        <f>IF(L1541=0,H1541,0)</f>
        <v>0</v>
      </c>
      <c r="AC1541" s="4"/>
      <c r="AD1541" s="3"/>
      <c r="AE1541" s="2" t="str">
        <f ca="1">IF(AND(N1541&gt;1,(N1541+$AE$3+O1541)&lt;$B$3),$B$3-N1541+1111111,".")</f>
        <v>.</v>
      </c>
      <c r="AF1541" s="1" t="str">
        <f>IF(A1541&gt;1,"Y","N")</f>
        <v>Y</v>
      </c>
      <c r="AG1541" s="1" t="str">
        <f>IF(L1541&gt;1,"Y","N")</f>
        <v>Y</v>
      </c>
      <c r="AH1541" s="1" t="str">
        <f>IF(N1541&gt;1,"Y","N")</f>
        <v>Y</v>
      </c>
      <c r="AI1541" s="1" t="str">
        <f>IF(O1541&gt;1,"Y","N")</f>
        <v>Y</v>
      </c>
      <c r="AJ1541" s="1" t="str">
        <f>CONCATENATE(AF1541,AG1541,D1541,AH1541,AI1541)</f>
        <v>YYx38xYY</v>
      </c>
    </row>
    <row r="1542" spans="1:36" s="1" customFormat="1" x14ac:dyDescent="0.25">
      <c r="A1542" s="31">
        <v>42765</v>
      </c>
      <c r="B1542" t="s">
        <v>3937</v>
      </c>
      <c r="C1542" s="23" t="s">
        <v>105</v>
      </c>
      <c r="D1542" s="22" t="s">
        <v>104</v>
      </c>
      <c r="E1542" s="21">
        <v>0.53</v>
      </c>
      <c r="G1542" s="20"/>
      <c r="H1542" s="19">
        <f>E1542/0.03878</f>
        <v>13.666838576585869</v>
      </c>
      <c r="I1542" s="18">
        <f>J1542/100*4</f>
        <v>2.76</v>
      </c>
      <c r="J1542" s="17">
        <v>69</v>
      </c>
      <c r="K1542" s="16">
        <f>IF(J1542&gt;1,J1542-H1542-I1542,0)</f>
        <v>52.573161423414135</v>
      </c>
      <c r="L1542" s="15">
        <v>42792</v>
      </c>
      <c r="M1542" s="14"/>
      <c r="N1542" s="29">
        <v>42869</v>
      </c>
      <c r="O1542" s="12">
        <v>42869</v>
      </c>
      <c r="P1542" s="11" t="s">
        <v>1945</v>
      </c>
      <c r="Q1542" s="10" t="s">
        <v>3936</v>
      </c>
      <c r="R1542" s="10" t="s">
        <v>3935</v>
      </c>
      <c r="S1542" s="10" t="s">
        <v>3934</v>
      </c>
      <c r="T1542" s="10"/>
      <c r="U1542" s="9">
        <v>6816091565</v>
      </c>
      <c r="V1542" s="8"/>
      <c r="W1542" s="7">
        <v>726</v>
      </c>
      <c r="X1542" s="4"/>
      <c r="Y1542" s="6">
        <v>87</v>
      </c>
      <c r="Z1542" s="5">
        <f>IF(Y1542&gt;0,Y1542-J1542,".")</f>
        <v>18</v>
      </c>
      <c r="AA1542" s="4">
        <f>IF(J1542=0,H1542,0)</f>
        <v>0</v>
      </c>
      <c r="AB1542" s="4">
        <f>IF(L1542=0,H1542,0)</f>
        <v>0</v>
      </c>
      <c r="AC1542" s="4"/>
      <c r="AD1542" s="3"/>
      <c r="AE1542" s="2" t="str">
        <f ca="1">IF(AND(N1542&gt;1,(N1542+$AE$3+O1542)&lt;$B$3),$B$3-N1542+1111111,".")</f>
        <v>.</v>
      </c>
      <c r="AF1542" s="1" t="str">
        <f>IF(A1542&gt;1,"Y","N")</f>
        <v>Y</v>
      </c>
      <c r="AG1542" s="1" t="str">
        <f>IF(L1542&gt;1,"Y","N")</f>
        <v>Y</v>
      </c>
      <c r="AH1542" s="1" t="str">
        <f>IF(N1542&gt;1,"Y","N")</f>
        <v>Y</v>
      </c>
      <c r="AI1542" s="1" t="str">
        <f>IF(O1542&gt;1,"Y","N")</f>
        <v>Y</v>
      </c>
      <c r="AJ1542" s="1" t="str">
        <f>CONCATENATE(AF1542,AG1542,D1542,AH1542,AI1542)</f>
        <v>YYx406xYY</v>
      </c>
    </row>
    <row r="1543" spans="1:36" s="1" customFormat="1" x14ac:dyDescent="0.25">
      <c r="A1543" s="31">
        <v>42811</v>
      </c>
      <c r="B1543" s="24"/>
      <c r="C1543" s="23" t="s">
        <v>3413</v>
      </c>
      <c r="D1543" s="22" t="s">
        <v>3412</v>
      </c>
      <c r="E1543" s="21">
        <v>0.87</v>
      </c>
      <c r="G1543" s="20"/>
      <c r="H1543" s="19">
        <f>E1543/0.038689</f>
        <v>22.487011812142985</v>
      </c>
      <c r="I1543" s="18">
        <f>J1543/100*4</f>
        <v>2.8</v>
      </c>
      <c r="J1543" s="17">
        <v>70</v>
      </c>
      <c r="K1543" s="16">
        <f>IF(J1543&gt;1,J1543-H1543-I1543,0)</f>
        <v>44.712988187857022</v>
      </c>
      <c r="L1543" s="15">
        <v>42827</v>
      </c>
      <c r="M1543" s="14"/>
      <c r="N1543" s="29">
        <v>42871</v>
      </c>
      <c r="O1543" s="12">
        <v>42872</v>
      </c>
      <c r="P1543" s="11" t="s">
        <v>3885</v>
      </c>
      <c r="Q1543" s="10" t="s">
        <v>3884</v>
      </c>
      <c r="R1543" s="10" t="s">
        <v>3883</v>
      </c>
      <c r="S1543" s="10" t="s">
        <v>3882</v>
      </c>
      <c r="T1543" s="10"/>
      <c r="U1543" s="9">
        <v>6820562926</v>
      </c>
      <c r="V1543" s="8"/>
      <c r="W1543" s="7">
        <v>736</v>
      </c>
      <c r="X1543" s="4"/>
      <c r="Y1543" s="6">
        <v>87</v>
      </c>
      <c r="Z1543" s="5">
        <f>IF(Y1543&gt;0,Y1543-J1543,".")</f>
        <v>17</v>
      </c>
      <c r="AA1543" s="4">
        <f>IF(J1543=0,H1543,0)</f>
        <v>0</v>
      </c>
      <c r="AB1543" s="4">
        <f>IF(L1543=0,H1543,0)</f>
        <v>0</v>
      </c>
      <c r="AC1543" s="4"/>
      <c r="AD1543" s="3"/>
      <c r="AE1543" s="2" t="str">
        <f ca="1">IF(AND(N1543&gt;1,(N1543+$AE$3+O1543)&lt;$B$3),$B$3-N1543+1111111,".")</f>
        <v>.</v>
      </c>
      <c r="AF1543" s="1" t="str">
        <f>IF(A1543&gt;1,"Y","N")</f>
        <v>Y</v>
      </c>
      <c r="AG1543" s="1" t="str">
        <f>IF(L1543&gt;1,"Y","N")</f>
        <v>Y</v>
      </c>
      <c r="AH1543" s="1" t="str">
        <f>IF(N1543&gt;1,"Y","N")</f>
        <v>Y</v>
      </c>
      <c r="AI1543" s="1" t="str">
        <f>IF(O1543&gt;1,"Y","N")</f>
        <v>Y</v>
      </c>
      <c r="AJ1543" s="1" t="str">
        <f>CONCATENATE(AF1543,AG1543,D1543,AH1543,AI1543)</f>
        <v>YYx161xYY</v>
      </c>
    </row>
    <row r="1544" spans="1:36" s="1" customFormat="1" x14ac:dyDescent="0.25">
      <c r="A1544" s="31">
        <v>42807</v>
      </c>
      <c r="B1544" s="24"/>
      <c r="C1544" s="23" t="s">
        <v>1108</v>
      </c>
      <c r="D1544" s="22" t="s">
        <v>1107</v>
      </c>
      <c r="E1544" s="21">
        <v>0.46</v>
      </c>
      <c r="G1544" s="20"/>
      <c r="H1544" s="19">
        <f>E1544/0.038689</f>
        <v>11.889684406420431</v>
      </c>
      <c r="I1544" s="18">
        <f>J1544/100*4</f>
        <v>2.8</v>
      </c>
      <c r="J1544" s="17">
        <v>70</v>
      </c>
      <c r="K1544" s="16">
        <f>IF(J1544&gt;1,J1544-H1544-I1544,0)</f>
        <v>55.310315593579574</v>
      </c>
      <c r="L1544" s="15">
        <v>42823</v>
      </c>
      <c r="M1544" s="14"/>
      <c r="N1544" s="29">
        <v>42873</v>
      </c>
      <c r="O1544" s="12">
        <v>42876</v>
      </c>
      <c r="P1544" s="11" t="s">
        <v>3844</v>
      </c>
      <c r="Q1544" s="10" t="s">
        <v>3843</v>
      </c>
      <c r="R1544" s="10" t="s">
        <v>3842</v>
      </c>
      <c r="S1544" s="10" t="s">
        <v>566</v>
      </c>
      <c r="T1544" s="10"/>
      <c r="U1544" s="9" t="s">
        <v>3841</v>
      </c>
      <c r="V1544" s="8"/>
      <c r="W1544" s="7">
        <v>744</v>
      </c>
      <c r="X1544" s="4"/>
      <c r="Y1544" s="6">
        <v>87</v>
      </c>
      <c r="Z1544" s="5">
        <f>IF(Y1544&gt;0,Y1544-J1544,".")</f>
        <v>17</v>
      </c>
      <c r="AA1544" s="4">
        <f>IF(J1544=0,H1544,0)</f>
        <v>0</v>
      </c>
      <c r="AB1544" s="4">
        <f>IF(L1544=0,H1544,0)</f>
        <v>0</v>
      </c>
      <c r="AC1544" s="4"/>
      <c r="AD1544" s="3"/>
      <c r="AE1544" s="2" t="str">
        <f ca="1">IF(AND(N1544&gt;1,(N1544+$AE$3+O1544)&lt;$B$3),$B$3-N1544+1111111,".")</f>
        <v>.</v>
      </c>
      <c r="AF1544" s="1" t="str">
        <f>IF(A1544&gt;1,"Y","N")</f>
        <v>Y</v>
      </c>
      <c r="AG1544" s="1" t="str">
        <f>IF(L1544&gt;1,"Y","N")</f>
        <v>Y</v>
      </c>
      <c r="AH1544" s="1" t="str">
        <f>IF(N1544&gt;1,"Y","N")</f>
        <v>Y</v>
      </c>
      <c r="AI1544" s="1" t="str">
        <f>IF(O1544&gt;1,"Y","N")</f>
        <v>Y</v>
      </c>
      <c r="AJ1544" s="1" t="str">
        <f>CONCATENATE(AF1544,AG1544,D1544,AH1544,AI1544)</f>
        <v>YYx368xYY</v>
      </c>
    </row>
    <row r="1545" spans="1:36" s="1" customFormat="1" x14ac:dyDescent="0.25">
      <c r="A1545" s="31">
        <v>42811</v>
      </c>
      <c r="B1545" s="24"/>
      <c r="C1545" s="23" t="s">
        <v>3413</v>
      </c>
      <c r="D1545" s="22" t="s">
        <v>3412</v>
      </c>
      <c r="E1545" s="21">
        <v>0.87</v>
      </c>
      <c r="G1545" s="20"/>
      <c r="H1545" s="19">
        <f>E1545/0.038689</f>
        <v>22.487011812142985</v>
      </c>
      <c r="I1545" s="18">
        <f>J1545/100*4</f>
        <v>2.8</v>
      </c>
      <c r="J1545" s="17">
        <v>70</v>
      </c>
      <c r="K1545" s="16">
        <f>IF(J1545&gt;1,J1545-H1545-I1545,0)</f>
        <v>44.712988187857022</v>
      </c>
      <c r="L1545" s="15">
        <v>42827</v>
      </c>
      <c r="M1545" s="14"/>
      <c r="N1545" s="29">
        <v>42883</v>
      </c>
      <c r="O1545" s="12">
        <v>42883</v>
      </c>
      <c r="P1545" s="11" t="s">
        <v>3691</v>
      </c>
      <c r="Q1545" s="10" t="s">
        <v>3690</v>
      </c>
      <c r="R1545" s="10" t="s">
        <v>3689</v>
      </c>
      <c r="S1545" s="10" t="s">
        <v>3688</v>
      </c>
      <c r="T1545" s="10"/>
      <c r="U1545" s="9" t="s">
        <v>3687</v>
      </c>
      <c r="V1545" s="8"/>
      <c r="W1545" s="7">
        <v>777</v>
      </c>
      <c r="X1545" s="4"/>
      <c r="Y1545" s="6">
        <v>87</v>
      </c>
      <c r="Z1545" s="5">
        <f>IF(Y1545&gt;0,Y1545-J1545,".")</f>
        <v>17</v>
      </c>
      <c r="AA1545" s="4">
        <f>IF(J1545=0,H1545,0)</f>
        <v>0</v>
      </c>
      <c r="AB1545" s="4">
        <f>IF(L1545=0,H1545,0)</f>
        <v>0</v>
      </c>
      <c r="AC1545" s="4"/>
      <c r="AD1545" s="3"/>
      <c r="AE1545" s="2" t="str">
        <f ca="1">IF(AND(N1545&gt;1,(N1545+$AE$3+O1545)&lt;$B$3),$B$3-N1545+1111111,".")</f>
        <v>.</v>
      </c>
      <c r="AF1545" s="1" t="str">
        <f>IF(A1545&gt;1,"Y","N")</f>
        <v>Y</v>
      </c>
      <c r="AG1545" s="1" t="str">
        <f>IF(L1545&gt;1,"Y","N")</f>
        <v>Y</v>
      </c>
      <c r="AH1545" s="1" t="str">
        <f>IF(N1545&gt;1,"Y","N")</f>
        <v>Y</v>
      </c>
      <c r="AI1545" s="1" t="str">
        <f>IF(O1545&gt;1,"Y","N")</f>
        <v>Y</v>
      </c>
      <c r="AJ1545" s="1" t="str">
        <f>CONCATENATE(AF1545,AG1545,D1545,AH1545,AI1545)</f>
        <v>YYx161xYY</v>
      </c>
    </row>
    <row r="1546" spans="1:36" s="1" customFormat="1" x14ac:dyDescent="0.25">
      <c r="A1546" s="31">
        <v>42790</v>
      </c>
      <c r="B1546" s="24" t="s">
        <v>3640</v>
      </c>
      <c r="C1546" s="23" t="s">
        <v>3509</v>
      </c>
      <c r="D1546" s="22" t="s">
        <v>3508</v>
      </c>
      <c r="E1546" s="21">
        <v>0.66</v>
      </c>
      <c r="G1546" s="20"/>
      <c r="H1546" s="19">
        <f>E1546/0.03844</f>
        <v>17.169614984391259</v>
      </c>
      <c r="I1546" s="18">
        <f>J1546/100*4</f>
        <v>2.8</v>
      </c>
      <c r="J1546" s="17">
        <v>70</v>
      </c>
      <c r="K1546" s="16">
        <f>IF(J1546&gt;1,J1546-H1546-I1546,0)</f>
        <v>50.030385015608744</v>
      </c>
      <c r="L1546" s="15">
        <v>42823</v>
      </c>
      <c r="M1546" s="14"/>
      <c r="N1546" s="29">
        <v>42886</v>
      </c>
      <c r="O1546" s="12">
        <v>42886</v>
      </c>
      <c r="P1546" s="11" t="s">
        <v>3639</v>
      </c>
      <c r="Q1546" s="10" t="s">
        <v>3638</v>
      </c>
      <c r="R1546" s="10" t="s">
        <v>3637</v>
      </c>
      <c r="S1546" s="10" t="s">
        <v>3636</v>
      </c>
      <c r="T1546" s="10"/>
      <c r="U1546" s="9" t="s">
        <v>3635</v>
      </c>
      <c r="V1546" s="8"/>
      <c r="W1546" s="7">
        <v>793</v>
      </c>
      <c r="X1546" s="4"/>
      <c r="Y1546" s="6">
        <v>87</v>
      </c>
      <c r="Z1546" s="5">
        <f>IF(Y1546&gt;0,Y1546-J1546,".")</f>
        <v>17</v>
      </c>
      <c r="AA1546" s="4">
        <f>IF(J1546=0,H1546,0)</f>
        <v>0</v>
      </c>
      <c r="AB1546" s="4">
        <f>IF(L1546=0,H1546,0)</f>
        <v>0</v>
      </c>
      <c r="AC1546" s="4"/>
      <c r="AD1546" s="3"/>
      <c r="AE1546" s="2" t="str">
        <f ca="1">IF(AND(N1546&gt;1,(N1546+$AE$3+O1546)&lt;$B$3),$B$3-N1546+1111111,".")</f>
        <v>.</v>
      </c>
      <c r="AF1546" s="1" t="str">
        <f>IF(A1546&gt;1,"Y","N")</f>
        <v>Y</v>
      </c>
      <c r="AG1546" s="1" t="str">
        <f>IF(L1546&gt;1,"Y","N")</f>
        <v>Y</v>
      </c>
      <c r="AH1546" s="1" t="str">
        <f>IF(N1546&gt;1,"Y","N")</f>
        <v>Y</v>
      </c>
      <c r="AI1546" s="1" t="str">
        <f>IF(O1546&gt;1,"Y","N")</f>
        <v>Y</v>
      </c>
      <c r="AJ1546" s="1" t="str">
        <f>CONCATENATE(AF1546,AG1546,D1546,AH1546,AI1546)</f>
        <v>YYx38xYY</v>
      </c>
    </row>
    <row r="1547" spans="1:36" s="1" customFormat="1" x14ac:dyDescent="0.25">
      <c r="A1547" s="31">
        <v>42790</v>
      </c>
      <c r="B1547" s="24"/>
      <c r="C1547" s="23" t="s">
        <v>3509</v>
      </c>
      <c r="D1547" s="22" t="s">
        <v>3508</v>
      </c>
      <c r="E1547" s="21">
        <v>0.66</v>
      </c>
      <c r="G1547" s="20"/>
      <c r="H1547" s="19">
        <f>E1547/0.03844</f>
        <v>17.169614984391259</v>
      </c>
      <c r="I1547" s="18">
        <f>J1547/100*4</f>
        <v>2.8</v>
      </c>
      <c r="J1547" s="17">
        <v>70</v>
      </c>
      <c r="K1547" s="16">
        <f>IF(J1547&gt;1,J1547-H1547-I1547,0)</f>
        <v>50.030385015608744</v>
      </c>
      <c r="L1547" s="15">
        <v>42823</v>
      </c>
      <c r="M1547" s="14"/>
      <c r="N1547" s="29">
        <v>42896</v>
      </c>
      <c r="O1547" s="12">
        <v>42897</v>
      </c>
      <c r="P1547" s="11" t="s">
        <v>3507</v>
      </c>
      <c r="Q1547" s="10" t="s">
        <v>3506</v>
      </c>
      <c r="R1547" s="10" t="s">
        <v>3505</v>
      </c>
      <c r="S1547" s="10" t="s">
        <v>3504</v>
      </c>
      <c r="T1547" s="10"/>
      <c r="U1547" s="9" t="s">
        <v>3503</v>
      </c>
      <c r="V1547" s="8"/>
      <c r="W1547" s="7">
        <v>819</v>
      </c>
      <c r="X1547" s="4"/>
      <c r="Y1547" s="6">
        <v>87</v>
      </c>
      <c r="Z1547" s="5">
        <f>IF(Y1547&gt;0,Y1547-J1547,".")</f>
        <v>17</v>
      </c>
      <c r="AA1547" s="4">
        <f>IF(J1547=0,H1547,0)</f>
        <v>0</v>
      </c>
      <c r="AB1547" s="4">
        <f>IF(L1547=0,H1547,0)</f>
        <v>0</v>
      </c>
      <c r="AC1547" s="4"/>
      <c r="AD1547" s="3"/>
      <c r="AE1547" s="2" t="str">
        <f ca="1">IF(AND(N1547&gt;1,(N1547+$AE$3+O1547)&lt;$B$3),$B$3-N1547+1111111,".")</f>
        <v>.</v>
      </c>
      <c r="AF1547" s="1" t="str">
        <f>IF(A1547&gt;1,"Y","N")</f>
        <v>Y</v>
      </c>
      <c r="AG1547" s="1" t="str">
        <f>IF(L1547&gt;1,"Y","N")</f>
        <v>Y</v>
      </c>
      <c r="AH1547" s="1" t="str">
        <f>IF(N1547&gt;1,"Y","N")</f>
        <v>Y</v>
      </c>
      <c r="AI1547" s="1" t="str">
        <f>IF(O1547&gt;1,"Y","N")</f>
        <v>Y</v>
      </c>
      <c r="AJ1547" s="1" t="str">
        <f>CONCATENATE(AF1547,AG1547,D1547,AH1547,AI1547)</f>
        <v>YYx38xYY</v>
      </c>
    </row>
    <row r="1548" spans="1:36" s="1" customFormat="1" x14ac:dyDescent="0.25">
      <c r="A1548" s="31">
        <v>42788</v>
      </c>
      <c r="B1548" t="s">
        <v>3138</v>
      </c>
      <c r="C1548" s="23" t="s">
        <v>2512</v>
      </c>
      <c r="D1548" s="22" t="s">
        <v>2511</v>
      </c>
      <c r="E1548" s="21">
        <v>0.88</v>
      </c>
      <c r="G1548" s="20"/>
      <c r="H1548" s="19">
        <f>E1548/0.03844</f>
        <v>22.892819979188346</v>
      </c>
      <c r="I1548" s="18">
        <f>J1548/100*4</f>
        <v>2.8</v>
      </c>
      <c r="J1548" s="17">
        <v>70</v>
      </c>
      <c r="K1548" s="16">
        <f>IF(J1548&gt;1,J1548-H1548-I1548,0)</f>
        <v>44.307180020811657</v>
      </c>
      <c r="L1548" s="15">
        <v>42823</v>
      </c>
      <c r="M1548" s="14"/>
      <c r="N1548" s="29">
        <v>42913</v>
      </c>
      <c r="O1548" s="12">
        <v>42914</v>
      </c>
      <c r="P1548" s="11" t="s">
        <v>3137</v>
      </c>
      <c r="Q1548" s="10" t="s">
        <v>3136</v>
      </c>
      <c r="R1548" s="10" t="s">
        <v>3135</v>
      </c>
      <c r="S1548" s="10" t="s">
        <v>3134</v>
      </c>
      <c r="T1548" s="10"/>
      <c r="U1548" s="9">
        <v>6871690033</v>
      </c>
      <c r="V1548" s="8"/>
      <c r="W1548" s="7">
        <v>891</v>
      </c>
      <c r="X1548" s="4"/>
      <c r="Y1548" s="6">
        <v>87</v>
      </c>
      <c r="Z1548" s="5">
        <f>IF(Y1548&gt;0,Y1548-J1548,".")</f>
        <v>17</v>
      </c>
      <c r="AA1548" s="4">
        <f>IF(J1548=0,H1548,0)</f>
        <v>0</v>
      </c>
      <c r="AB1548" s="4">
        <f>IF(L1548=0,H1548,0)</f>
        <v>0</v>
      </c>
      <c r="AC1548" s="4"/>
      <c r="AD1548" s="3"/>
      <c r="AE1548" s="2" t="str">
        <f ca="1">IF(AND(N1548&gt;1,(N1548+$AE$3+O1548)&lt;$B$3),$B$3-N1548+1111111,".")</f>
        <v>.</v>
      </c>
      <c r="AF1548" s="1" t="str">
        <f>IF(A1548&gt;1,"Y","N")</f>
        <v>Y</v>
      </c>
      <c r="AG1548" s="1" t="str">
        <f>IF(L1548&gt;1,"Y","N")</f>
        <v>Y</v>
      </c>
      <c r="AH1548" s="1" t="str">
        <f>IF(N1548&gt;1,"Y","N")</f>
        <v>Y</v>
      </c>
      <c r="AI1548" s="1" t="str">
        <f>IF(O1548&gt;1,"Y","N")</f>
        <v>Y</v>
      </c>
      <c r="AJ1548" s="1" t="str">
        <f>CONCATENATE(AF1548,AG1548,D1548,AH1548,AI1548)</f>
        <v>YYx363xYY</v>
      </c>
    </row>
    <row r="1549" spans="1:36" s="1" customFormat="1" x14ac:dyDescent="0.25">
      <c r="A1549" s="31">
        <v>42903</v>
      </c>
      <c r="B1549" s="24"/>
      <c r="C1549" s="23" t="s">
        <v>1742</v>
      </c>
      <c r="D1549" s="22" t="s">
        <v>1741</v>
      </c>
      <c r="E1549" s="21">
        <v>0.53</v>
      </c>
      <c r="G1549" s="20"/>
      <c r="H1549" s="19">
        <f>E1549/0.0418425</f>
        <v>12.666547170938641</v>
      </c>
      <c r="I1549" s="18">
        <f>J1549/100*4</f>
        <v>2.76</v>
      </c>
      <c r="J1549" s="17">
        <v>69</v>
      </c>
      <c r="K1549" s="16">
        <f>IF(J1549&gt;1,J1549-H1549-I1549,0)</f>
        <v>53.57345282906136</v>
      </c>
      <c r="L1549" s="15">
        <v>42917</v>
      </c>
      <c r="M1549" s="14"/>
      <c r="N1549" s="29">
        <v>42921</v>
      </c>
      <c r="O1549" s="12">
        <v>42925</v>
      </c>
      <c r="P1549" s="11" t="s">
        <v>2978</v>
      </c>
      <c r="Q1549" s="10" t="s">
        <v>2982</v>
      </c>
      <c r="R1549" s="10" t="s">
        <v>2981</v>
      </c>
      <c r="S1549" s="10" t="s">
        <v>2980</v>
      </c>
      <c r="T1549" s="10"/>
      <c r="U1549" s="9">
        <v>6876890225</v>
      </c>
      <c r="V1549" s="8"/>
      <c r="W1549" s="7">
        <v>927</v>
      </c>
      <c r="X1549" s="4"/>
      <c r="Y1549" s="6">
        <v>87</v>
      </c>
      <c r="Z1549" s="5">
        <f>IF(Y1549&gt;0,Y1549-J1549,".")</f>
        <v>18</v>
      </c>
      <c r="AA1549" s="4">
        <f>IF(J1549=0,H1549,0)</f>
        <v>0</v>
      </c>
      <c r="AB1549" s="4">
        <f>IF(L1549=0,H1549,0)</f>
        <v>0</v>
      </c>
      <c r="AC1549" s="4"/>
      <c r="AD1549" s="3"/>
      <c r="AE1549" s="2" t="str">
        <f ca="1">IF(AND(N1549&gt;1,(N1549+$AE$3+O1549)&lt;$B$3),$B$3-N1549+1111111,".")</f>
        <v>.</v>
      </c>
      <c r="AF1549" s="1" t="str">
        <f>IF(A1549&gt;1,"Y","N")</f>
        <v>Y</v>
      </c>
      <c r="AG1549" s="1" t="str">
        <f>IF(L1549&gt;1,"Y","N")</f>
        <v>Y</v>
      </c>
      <c r="AH1549" s="1" t="str">
        <f>IF(N1549&gt;1,"Y","N")</f>
        <v>Y</v>
      </c>
      <c r="AI1549" s="1" t="str">
        <f>IF(O1549&gt;1,"Y","N")</f>
        <v>Y</v>
      </c>
      <c r="AJ1549" s="1" t="str">
        <f>CONCATENATE(AF1549,AG1549,D1549,AH1549,AI1549)</f>
        <v>YYx500xYY</v>
      </c>
    </row>
    <row r="1550" spans="1:36" s="1" customFormat="1" x14ac:dyDescent="0.25">
      <c r="A1550" s="31">
        <v>42846</v>
      </c>
      <c r="B1550" s="24" t="s">
        <v>2942</v>
      </c>
      <c r="C1550" s="23" t="s">
        <v>1054</v>
      </c>
      <c r="D1550" s="22" t="s">
        <v>1931</v>
      </c>
      <c r="E1550" s="21">
        <v>0.76</v>
      </c>
      <c r="G1550" s="20"/>
      <c r="H1550" s="19">
        <f>E1550/0.038957</f>
        <v>19.508689067433323</v>
      </c>
      <c r="I1550" s="18">
        <f>J1550/100*4</f>
        <v>2.8</v>
      </c>
      <c r="J1550" s="17">
        <v>70</v>
      </c>
      <c r="K1550" s="16">
        <f>IF(J1550&gt;1,J1550-H1550-I1550,0)</f>
        <v>47.69131093256668</v>
      </c>
      <c r="L1550" s="15">
        <v>42847</v>
      </c>
      <c r="M1550" s="14"/>
      <c r="N1550" s="29">
        <v>42926</v>
      </c>
      <c r="O1550" s="12">
        <v>42926</v>
      </c>
      <c r="P1550" s="11" t="s">
        <v>2074</v>
      </c>
      <c r="Q1550" s="10" t="s">
        <v>2077</v>
      </c>
      <c r="R1550" s="10" t="s">
        <v>2076</v>
      </c>
      <c r="S1550" s="10" t="s">
        <v>2075</v>
      </c>
      <c r="T1550" s="10"/>
      <c r="U1550" s="9">
        <v>6885019620</v>
      </c>
      <c r="V1550" s="8"/>
      <c r="W1550" s="7">
        <v>938</v>
      </c>
      <c r="X1550" s="4"/>
      <c r="Y1550" s="6">
        <v>87</v>
      </c>
      <c r="Z1550" s="5">
        <f>IF(Y1550&gt;0,Y1550-J1550,".")</f>
        <v>17</v>
      </c>
      <c r="AA1550" s="4">
        <f>IF(J1550=0,H1550,0)</f>
        <v>0</v>
      </c>
      <c r="AB1550" s="4">
        <f>IF(L1550=0,H1550,0)</f>
        <v>0</v>
      </c>
      <c r="AC1550" s="4"/>
      <c r="AD1550" s="3"/>
      <c r="AE1550" s="2" t="str">
        <f ca="1">IF(AND(N1550&gt;1,(N1550+$AE$3+O1550)&lt;$B$3),$B$3-N1550+1111111,".")</f>
        <v>.</v>
      </c>
      <c r="AF1550" s="1" t="str">
        <f>IF(A1550&gt;1,"Y","N")</f>
        <v>Y</v>
      </c>
      <c r="AG1550" s="1" t="str">
        <f>IF(L1550&gt;1,"Y","N")</f>
        <v>Y</v>
      </c>
      <c r="AH1550" s="1" t="str">
        <f>IF(N1550&gt;1,"Y","N")</f>
        <v>Y</v>
      </c>
      <c r="AI1550" s="1" t="str">
        <f>IF(O1550&gt;1,"Y","N")</f>
        <v>Y</v>
      </c>
      <c r="AJ1550" s="1" t="str">
        <f>CONCATENATE(AF1550,AG1550,D1550,AH1550,AI1550)</f>
        <v>YYxj3xYY</v>
      </c>
    </row>
    <row r="1551" spans="1:36" s="1" customFormat="1" x14ac:dyDescent="0.25">
      <c r="A1551" s="31">
        <v>42649</v>
      </c>
      <c r="B1551" s="24"/>
      <c r="C1551" s="23" t="s">
        <v>2872</v>
      </c>
      <c r="D1551" s="22" t="s">
        <v>2871</v>
      </c>
      <c r="E1551" s="21">
        <v>0.86</v>
      </c>
      <c r="G1551" s="20"/>
      <c r="H1551" s="19">
        <f>E1551/0.0404</f>
        <v>21.287128712871286</v>
      </c>
      <c r="I1551" s="18">
        <f>J1551/100*4</f>
        <v>2.8</v>
      </c>
      <c r="J1551" s="17">
        <v>70</v>
      </c>
      <c r="K1551" s="16">
        <f>IF(J1551&gt;1,J1551-H1551-I1551,0)</f>
        <v>45.912871287128716</v>
      </c>
      <c r="L1551" s="15">
        <v>42671</v>
      </c>
      <c r="M1551" s="14"/>
      <c r="N1551" s="29">
        <v>42931</v>
      </c>
      <c r="O1551" s="12">
        <v>42932</v>
      </c>
      <c r="P1551" s="11" t="s">
        <v>2870</v>
      </c>
      <c r="Q1551" s="10" t="s">
        <v>2869</v>
      </c>
      <c r="R1551" s="10" t="s">
        <v>2868</v>
      </c>
      <c r="S1551" s="10" t="s">
        <v>2867</v>
      </c>
      <c r="T1551" s="10"/>
      <c r="U1551" s="9">
        <v>6892282614</v>
      </c>
      <c r="V1551" s="8"/>
      <c r="W1551" s="7">
        <v>955</v>
      </c>
      <c r="X1551" s="4"/>
      <c r="Y1551" s="6">
        <v>87</v>
      </c>
      <c r="Z1551" s="5">
        <f>IF(Y1551&gt;0,Y1551-J1551,".")</f>
        <v>17</v>
      </c>
      <c r="AA1551" s="4">
        <f>IF(J1551=0,H1551,0)</f>
        <v>0</v>
      </c>
      <c r="AB1551" s="4">
        <f>IF(L1551=0,H1551,0)</f>
        <v>0</v>
      </c>
      <c r="AC1551" s="4"/>
      <c r="AD1551" s="3"/>
      <c r="AE1551" s="2" t="str">
        <f ca="1">IF(AND(N1551&gt;1,(N1551+$AE$3+O1551)&lt;$B$3),$B$3-N1551+1111111,".")</f>
        <v>.</v>
      </c>
      <c r="AF1551" s="1" t="str">
        <f>IF(A1551&gt;1,"Y","N")</f>
        <v>Y</v>
      </c>
      <c r="AG1551" s="1" t="str">
        <f>IF(L1551&gt;1,"Y","N")</f>
        <v>Y</v>
      </c>
      <c r="AH1551" s="1" t="str">
        <f>IF(N1551&gt;1,"Y","N")</f>
        <v>Y</v>
      </c>
      <c r="AI1551" s="1" t="str">
        <f>IF(O1551&gt;1,"Y","N")</f>
        <v>Y</v>
      </c>
      <c r="AJ1551" s="1" t="str">
        <f>CONCATENATE(AF1551,AG1551,D1551,AH1551,AI1551)</f>
        <v>YYx262xYY</v>
      </c>
    </row>
    <row r="1552" spans="1:36" s="1" customFormat="1" x14ac:dyDescent="0.25">
      <c r="A1552" s="31">
        <v>42830</v>
      </c>
      <c r="B1552" s="24" t="s">
        <v>2687</v>
      </c>
      <c r="C1552" s="23" t="s">
        <v>1616</v>
      </c>
      <c r="D1552" s="22" t="s">
        <v>1615</v>
      </c>
      <c r="E1552" s="21">
        <v>0.91</v>
      </c>
      <c r="G1552" s="20"/>
      <c r="H1552" s="19">
        <f>E1552/0.038689</f>
        <v>23.520897412701284</v>
      </c>
      <c r="I1552" s="18">
        <f>J1552/100*4</f>
        <v>2.8</v>
      </c>
      <c r="J1552" s="17">
        <v>70</v>
      </c>
      <c r="K1552" s="16">
        <f>IF(J1552&gt;1,J1552-H1552-I1552,0)</f>
        <v>43.679102587298715</v>
      </c>
      <c r="L1552" s="15">
        <v>42857</v>
      </c>
      <c r="M1552" s="14"/>
      <c r="N1552" s="29">
        <v>42941</v>
      </c>
      <c r="O1552" s="12">
        <v>42941</v>
      </c>
      <c r="P1552" s="11" t="s">
        <v>674</v>
      </c>
      <c r="Q1552" s="10" t="s">
        <v>2686</v>
      </c>
      <c r="R1552" s="10" t="s">
        <v>2685</v>
      </c>
      <c r="S1552" s="10" t="s">
        <v>671</v>
      </c>
      <c r="T1552" s="10"/>
      <c r="U1552" s="9">
        <v>6897145542</v>
      </c>
      <c r="V1552" s="8"/>
      <c r="W1552" s="7">
        <v>988</v>
      </c>
      <c r="X1552" s="4"/>
      <c r="Y1552" s="6">
        <v>87</v>
      </c>
      <c r="Z1552" s="5">
        <f>IF(Y1552&gt;0,Y1552-J1552,".")</f>
        <v>17</v>
      </c>
      <c r="AA1552" s="4">
        <f>IF(J1552=0,H1552,0)</f>
        <v>0</v>
      </c>
      <c r="AB1552" s="4">
        <f>IF(L1552=0,H1552,0)</f>
        <v>0</v>
      </c>
      <c r="AC1552" s="4"/>
      <c r="AD1552" s="3"/>
      <c r="AE1552" s="2" t="str">
        <f ca="1">IF(AND(N1552&gt;1,(N1552+$AE$3+O1552)&lt;$B$3),$B$3-N1552+1111111,".")</f>
        <v>.</v>
      </c>
      <c r="AF1552" s="1" t="str">
        <f>IF(A1552&gt;1,"Y","N")</f>
        <v>Y</v>
      </c>
      <c r="AG1552" s="1" t="str">
        <f>IF(L1552&gt;1,"Y","N")</f>
        <v>Y</v>
      </c>
      <c r="AH1552" s="1" t="str">
        <f>IF(N1552&gt;1,"Y","N")</f>
        <v>Y</v>
      </c>
      <c r="AI1552" s="1" t="str">
        <f>IF(O1552&gt;1,"Y","N")</f>
        <v>Y</v>
      </c>
      <c r="AJ1552" s="1" t="str">
        <f>CONCATENATE(AF1552,AG1552,D1552,AH1552,AI1552)</f>
        <v>YYx405xYY</v>
      </c>
    </row>
    <row r="1553" spans="1:36" s="1" customFormat="1" x14ac:dyDescent="0.25">
      <c r="A1553" s="31">
        <v>42765</v>
      </c>
      <c r="B1553" s="24"/>
      <c r="C1553" s="23" t="s">
        <v>105</v>
      </c>
      <c r="D1553" s="22" t="s">
        <v>104</v>
      </c>
      <c r="E1553" s="21">
        <v>0.71</v>
      </c>
      <c r="G1553" s="20"/>
      <c r="H1553" s="19">
        <f>E1553/0.03878</f>
        <v>18.308406395048994</v>
      </c>
      <c r="I1553" s="18">
        <f>J1553/100*4</f>
        <v>2.76</v>
      </c>
      <c r="J1553" s="17">
        <v>69</v>
      </c>
      <c r="K1553" s="16">
        <f>IF(J1553&gt;1,J1553-H1553-I1553,0)</f>
        <v>47.931593604951011</v>
      </c>
      <c r="L1553" s="15">
        <v>42784</v>
      </c>
      <c r="M1553" s="14"/>
      <c r="N1553" s="29">
        <v>42953</v>
      </c>
      <c r="O1553" s="12">
        <v>42954</v>
      </c>
      <c r="P1553" s="11" t="s">
        <v>2597</v>
      </c>
      <c r="Q1553" s="10" t="s">
        <v>2600</v>
      </c>
      <c r="R1553" s="10" t="s">
        <v>2599</v>
      </c>
      <c r="S1553" s="10" t="s">
        <v>2598</v>
      </c>
      <c r="T1553" s="10"/>
      <c r="U1553" s="9">
        <v>6906741854</v>
      </c>
      <c r="V1553" s="8"/>
      <c r="W1553" s="7">
        <v>1014</v>
      </c>
      <c r="X1553" s="4"/>
      <c r="Y1553" s="6">
        <v>87</v>
      </c>
      <c r="Z1553" s="5">
        <f>IF(Y1553&gt;0,Y1553-J1553,".")</f>
        <v>18</v>
      </c>
      <c r="AA1553" s="4">
        <f>IF(J1553=0,H1553,0)</f>
        <v>0</v>
      </c>
      <c r="AB1553" s="4">
        <f>IF(L1553=0,H1553,0)</f>
        <v>0</v>
      </c>
      <c r="AC1553" s="4"/>
      <c r="AD1553" s="3"/>
      <c r="AE1553" s="2" t="str">
        <f ca="1">IF(AND(N1553&gt;1,(N1553+$AE$3+O1553)&lt;$B$3),$B$3-N1553+1111111,".")</f>
        <v>.</v>
      </c>
      <c r="AF1553" s="1" t="str">
        <f>IF(A1553&gt;1,"Y","N")</f>
        <v>Y</v>
      </c>
      <c r="AG1553" s="1" t="str">
        <f>IF(L1553&gt;1,"Y","N")</f>
        <v>Y</v>
      </c>
      <c r="AH1553" s="1" t="str">
        <f>IF(N1553&gt;1,"Y","N")</f>
        <v>Y</v>
      </c>
      <c r="AI1553" s="1" t="str">
        <f>IF(O1553&gt;1,"Y","N")</f>
        <v>Y</v>
      </c>
      <c r="AJ1553" s="1" t="str">
        <f>CONCATENATE(AF1553,AG1553,D1553,AH1553,AI1553)</f>
        <v>YYx406xYY</v>
      </c>
    </row>
    <row r="1554" spans="1:36" s="1" customFormat="1" x14ac:dyDescent="0.25">
      <c r="A1554" s="31">
        <v>42923</v>
      </c>
      <c r="B1554" s="30" t="s">
        <v>2513</v>
      </c>
      <c r="C1554" s="23" t="s">
        <v>2512</v>
      </c>
      <c r="D1554" s="22" t="s">
        <v>2511</v>
      </c>
      <c r="E1554" s="21">
        <v>0.56000000000000005</v>
      </c>
      <c r="G1554" s="20"/>
      <c r="H1554" s="19">
        <f>E1554/0.0418425</f>
        <v>13.383521539104979</v>
      </c>
      <c r="I1554" s="18">
        <f>J1554/100*4</f>
        <v>2.8</v>
      </c>
      <c r="J1554" s="17">
        <v>70</v>
      </c>
      <c r="K1554" s="16">
        <f>IF(J1554&gt;1,J1554-H1554-I1554,0)</f>
        <v>53.816478460895027</v>
      </c>
      <c r="L1554" s="15">
        <v>42941</v>
      </c>
      <c r="M1554" s="14"/>
      <c r="N1554" s="29">
        <v>42959</v>
      </c>
      <c r="O1554" s="12">
        <v>42960</v>
      </c>
      <c r="P1554" s="11" t="s">
        <v>2510</v>
      </c>
      <c r="Q1554" s="10" t="s">
        <v>2509</v>
      </c>
      <c r="R1554" s="10" t="s">
        <v>2508</v>
      </c>
      <c r="S1554" s="10" t="s">
        <v>2507</v>
      </c>
      <c r="T1554" s="10"/>
      <c r="U1554" s="9" t="s">
        <v>2506</v>
      </c>
      <c r="V1554" s="8"/>
      <c r="W1554" s="7">
        <v>1029</v>
      </c>
      <c r="X1554" s="4"/>
      <c r="Y1554" s="6">
        <v>87</v>
      </c>
      <c r="Z1554" s="5">
        <f>IF(Y1554&gt;0,Y1554-J1554,".")</f>
        <v>17</v>
      </c>
      <c r="AA1554" s="4">
        <f>IF(J1554=0,H1554,0)</f>
        <v>0</v>
      </c>
      <c r="AB1554" s="4">
        <f>IF(L1554=0,H1554,0)</f>
        <v>0</v>
      </c>
      <c r="AC1554" s="4"/>
      <c r="AD1554" s="3"/>
      <c r="AE1554" s="2" t="str">
        <f ca="1">IF(AND(N1554&gt;1,(N1554+$AE$3+O1554)&lt;$B$3),$B$3-N1554+1111111,".")</f>
        <v>.</v>
      </c>
      <c r="AF1554" s="1" t="str">
        <f>IF(A1554&gt;1,"Y","N")</f>
        <v>Y</v>
      </c>
      <c r="AG1554" s="1" t="str">
        <f>IF(L1554&gt;1,"Y","N")</f>
        <v>Y</v>
      </c>
      <c r="AH1554" s="1" t="str">
        <f>IF(N1554&gt;1,"Y","N")</f>
        <v>Y</v>
      </c>
      <c r="AI1554" s="1" t="str">
        <f>IF(O1554&gt;1,"Y","N")</f>
        <v>Y</v>
      </c>
      <c r="AJ1554" s="1" t="str">
        <f>CONCATENATE(AF1554,AG1554,D1554,AH1554,AI1554)</f>
        <v>YYx363xYY</v>
      </c>
    </row>
    <row r="1555" spans="1:36" s="1" customFormat="1" x14ac:dyDescent="0.25">
      <c r="A1555" s="31">
        <v>42903</v>
      </c>
      <c r="B1555" s="24"/>
      <c r="C1555" s="23" t="s">
        <v>1742</v>
      </c>
      <c r="D1555" s="22" t="s">
        <v>1741</v>
      </c>
      <c r="E1555" s="21">
        <v>0.53</v>
      </c>
      <c r="G1555" s="20"/>
      <c r="H1555" s="19">
        <f>E1555/0.0418425</f>
        <v>12.666547170938641</v>
      </c>
      <c r="I1555" s="18">
        <f>J1555/100*4</f>
        <v>2.76</v>
      </c>
      <c r="J1555" s="17">
        <v>69</v>
      </c>
      <c r="K1555" s="16">
        <f>IF(J1555&gt;1,J1555-H1555-I1555,0)</f>
        <v>53.57345282906136</v>
      </c>
      <c r="L1555" s="15">
        <v>42917</v>
      </c>
      <c r="M1555" s="14"/>
      <c r="N1555" s="29">
        <v>42960</v>
      </c>
      <c r="O1555" s="12">
        <v>42961</v>
      </c>
      <c r="P1555" s="11" t="s">
        <v>2487</v>
      </c>
      <c r="Q1555" s="10" t="s">
        <v>2491</v>
      </c>
      <c r="R1555" s="10" t="s">
        <v>2490</v>
      </c>
      <c r="S1555" s="10" t="s">
        <v>2489</v>
      </c>
      <c r="T1555" s="10"/>
      <c r="U1555" s="9" t="s">
        <v>2488</v>
      </c>
      <c r="V1555" s="8"/>
      <c r="W1555" s="7">
        <v>1033</v>
      </c>
      <c r="X1555" s="4"/>
      <c r="Y1555" s="6">
        <v>87</v>
      </c>
      <c r="Z1555" s="5">
        <f>IF(Y1555&gt;0,Y1555-J1555,".")</f>
        <v>18</v>
      </c>
      <c r="AA1555" s="4">
        <f>IF(J1555=0,H1555,0)</f>
        <v>0</v>
      </c>
      <c r="AB1555" s="4">
        <f>IF(L1555=0,H1555,0)</f>
        <v>0</v>
      </c>
      <c r="AC1555" s="4"/>
      <c r="AD1555" s="3"/>
      <c r="AE1555" s="2" t="str">
        <f ca="1">IF(AND(N1555&gt;1,(N1555+$AE$3+O1555)&lt;$B$3),$B$3-N1555+1111111,".")</f>
        <v>.</v>
      </c>
      <c r="AF1555" s="1" t="str">
        <f>IF(A1555&gt;1,"Y","N")</f>
        <v>Y</v>
      </c>
      <c r="AG1555" s="1" t="str">
        <f>IF(L1555&gt;1,"Y","N")</f>
        <v>Y</v>
      </c>
      <c r="AH1555" s="1" t="str">
        <f>IF(N1555&gt;1,"Y","N")</f>
        <v>Y</v>
      </c>
      <c r="AI1555" s="1" t="str">
        <f>IF(O1555&gt;1,"Y","N")</f>
        <v>Y</v>
      </c>
      <c r="AJ1555" s="1" t="str">
        <f>CONCATENATE(AF1555,AG1555,D1555,AH1555,AI1555)</f>
        <v>YYx500xYY</v>
      </c>
    </row>
    <row r="1556" spans="1:36" s="1" customFormat="1" x14ac:dyDescent="0.25">
      <c r="A1556" s="31">
        <v>42883</v>
      </c>
      <c r="B1556" s="24" t="s">
        <v>2475</v>
      </c>
      <c r="C1556" s="23" t="s">
        <v>1821</v>
      </c>
      <c r="D1556" s="22" t="s">
        <v>1820</v>
      </c>
      <c r="E1556" s="21">
        <v>0.56000000000000005</v>
      </c>
      <c r="G1556" s="20"/>
      <c r="H1556" s="19">
        <f>E1556/0.04001</f>
        <v>13.996500874781306</v>
      </c>
      <c r="I1556" s="18">
        <f>J1556/100*4</f>
        <v>2.76</v>
      </c>
      <c r="J1556" s="17">
        <v>69</v>
      </c>
      <c r="K1556" s="16">
        <f>IF(J1556&gt;1,J1556-H1556-I1556,0)</f>
        <v>52.243499125218698</v>
      </c>
      <c r="L1556" s="15">
        <v>42895</v>
      </c>
      <c r="M1556" s="14"/>
      <c r="N1556" s="29">
        <v>42961</v>
      </c>
      <c r="O1556" s="12">
        <v>42962</v>
      </c>
      <c r="P1556" s="11" t="s">
        <v>2471</v>
      </c>
      <c r="Q1556" s="10" t="s">
        <v>2474</v>
      </c>
      <c r="R1556" s="10" t="s">
        <v>2473</v>
      </c>
      <c r="S1556" s="10" t="s">
        <v>2472</v>
      </c>
      <c r="T1556" s="10"/>
      <c r="U1556" s="9">
        <v>6909652379</v>
      </c>
      <c r="V1556" s="8" t="s">
        <v>110</v>
      </c>
      <c r="W1556" s="7">
        <v>1038</v>
      </c>
      <c r="X1556" s="4"/>
      <c r="Y1556" s="6">
        <v>87</v>
      </c>
      <c r="Z1556" s="5">
        <f>IF(Y1556&gt;0,Y1556-J1556,".")</f>
        <v>18</v>
      </c>
      <c r="AA1556" s="4">
        <f>IF(J1556=0,H1556,0)</f>
        <v>0</v>
      </c>
      <c r="AB1556" s="4">
        <f>IF(L1556=0,H1556,0)</f>
        <v>0</v>
      </c>
      <c r="AC1556" s="4"/>
      <c r="AD1556" s="3"/>
      <c r="AE1556" s="2" t="str">
        <f ca="1">IF(AND(N1556&gt;1,(N1556+$AE$3+O1556)&lt;$B$3),$B$3-N1556+1111111,".")</f>
        <v>.</v>
      </c>
      <c r="AF1556" s="1" t="str">
        <f>IF(A1556&gt;1,"Y","N")</f>
        <v>Y</v>
      </c>
      <c r="AG1556" s="1" t="str">
        <f>IF(L1556&gt;1,"Y","N")</f>
        <v>Y</v>
      </c>
      <c r="AH1556" s="1" t="str">
        <f>IF(N1556&gt;1,"Y","N")</f>
        <v>Y</v>
      </c>
      <c r="AI1556" s="1" t="str">
        <f>IF(O1556&gt;1,"Y","N")</f>
        <v>Y</v>
      </c>
      <c r="AJ1556" s="1" t="str">
        <f>CONCATENATE(AF1556,AG1556,D1556,AH1556,AI1556)</f>
        <v>YYx304xYY</v>
      </c>
    </row>
    <row r="1557" spans="1:36" s="1" customFormat="1" x14ac:dyDescent="0.25">
      <c r="A1557" s="31">
        <v>42870</v>
      </c>
      <c r="B1557" s="24" t="s">
        <v>2455</v>
      </c>
      <c r="C1557" s="23" t="s">
        <v>1975</v>
      </c>
      <c r="D1557" s="22" t="s">
        <v>1974</v>
      </c>
      <c r="E1557" s="21">
        <v>0.86</v>
      </c>
      <c r="G1557" s="20"/>
      <c r="H1557" s="19">
        <f>E1557/0.04001</f>
        <v>21.494626343414147</v>
      </c>
      <c r="I1557" s="18">
        <f>J1557/100*4</f>
        <v>2.76</v>
      </c>
      <c r="J1557" s="17">
        <v>69</v>
      </c>
      <c r="K1557" s="16">
        <f>IF(J1557&gt;1,J1557-H1557-I1557,0)</f>
        <v>44.745373656585855</v>
      </c>
      <c r="L1557" s="15">
        <v>42883</v>
      </c>
      <c r="M1557" s="14"/>
      <c r="N1557" s="29">
        <v>42962</v>
      </c>
      <c r="O1557" s="12">
        <v>42962</v>
      </c>
      <c r="P1557" s="11" t="s">
        <v>2451</v>
      </c>
      <c r="Q1557" s="10" t="s">
        <v>2454</v>
      </c>
      <c r="R1557" s="10" t="s">
        <v>2453</v>
      </c>
      <c r="S1557" s="10" t="s">
        <v>407</v>
      </c>
      <c r="T1557" s="10"/>
      <c r="U1557" s="9">
        <v>6910002231</v>
      </c>
      <c r="V1557" s="8" t="s">
        <v>2452</v>
      </c>
      <c r="W1557" s="7">
        <v>1040</v>
      </c>
      <c r="X1557" s="4"/>
      <c r="Y1557" s="6">
        <v>87</v>
      </c>
      <c r="Z1557" s="5">
        <f>IF(Y1557&gt;0,Y1557-J1557,".")</f>
        <v>18</v>
      </c>
      <c r="AA1557" s="4">
        <f>IF(J1557=0,H1557,0)</f>
        <v>0</v>
      </c>
      <c r="AB1557" s="4">
        <f>IF(L1557=0,H1557,0)</f>
        <v>0</v>
      </c>
      <c r="AC1557" s="4"/>
      <c r="AD1557" s="3"/>
      <c r="AE1557" s="2" t="str">
        <f ca="1">IF(AND(N1557&gt;1,(N1557+$AE$3+O1557)&lt;$B$3),$B$3-N1557+1111111,".")</f>
        <v>.</v>
      </c>
      <c r="AF1557" s="1" t="str">
        <f>IF(A1557&gt;1,"Y","N")</f>
        <v>Y</v>
      </c>
      <c r="AG1557" s="1" t="str">
        <f>IF(L1557&gt;1,"Y","N")</f>
        <v>Y</v>
      </c>
      <c r="AH1557" s="1" t="str">
        <f>IF(N1557&gt;1,"Y","N")</f>
        <v>Y</v>
      </c>
      <c r="AI1557" s="1" t="str">
        <f>IF(O1557&gt;1,"Y","N")</f>
        <v>Y</v>
      </c>
      <c r="AJ1557" s="1" t="str">
        <f>CONCATENATE(AF1557,AG1557,D1557,AH1557,AI1557)</f>
        <v>YYx127xYY</v>
      </c>
    </row>
    <row r="1558" spans="1:36" s="1" customFormat="1" x14ac:dyDescent="0.25">
      <c r="A1558" s="31">
        <v>42649</v>
      </c>
      <c r="B1558" s="24"/>
      <c r="C1558" s="23" t="s">
        <v>1900</v>
      </c>
      <c r="D1558" s="22" t="s">
        <v>1899</v>
      </c>
      <c r="E1558" s="21">
        <v>0.30499999999999999</v>
      </c>
      <c r="G1558" s="20"/>
      <c r="H1558" s="19">
        <f>E1558/0.0404</f>
        <v>7.5495049504950495</v>
      </c>
      <c r="I1558" s="18">
        <f>J1558/100*4</f>
        <v>2.76</v>
      </c>
      <c r="J1558" s="17">
        <v>69</v>
      </c>
      <c r="K1558" s="16">
        <f>IF(J1558&gt;1,J1558-H1558-I1558,0)</f>
        <v>58.690495049504953</v>
      </c>
      <c r="L1558" s="15">
        <v>42680</v>
      </c>
      <c r="M1558" s="14"/>
      <c r="N1558" s="29">
        <v>42967</v>
      </c>
      <c r="O1558" s="12">
        <v>42967</v>
      </c>
      <c r="P1558" s="11" t="s">
        <v>2383</v>
      </c>
      <c r="Q1558" s="10" t="s">
        <v>2386</v>
      </c>
      <c r="R1558" s="10" t="s">
        <v>2385</v>
      </c>
      <c r="S1558" s="10" t="s">
        <v>2384</v>
      </c>
      <c r="T1558" s="10"/>
      <c r="U1558" s="9">
        <v>6911134971</v>
      </c>
      <c r="V1558" s="8"/>
      <c r="W1558" s="7">
        <v>1059</v>
      </c>
      <c r="X1558" s="4"/>
      <c r="Y1558" s="6">
        <v>87</v>
      </c>
      <c r="Z1558" s="5">
        <f>IF(Y1558&gt;0,Y1558-J1558,".")</f>
        <v>18</v>
      </c>
      <c r="AA1558" s="4">
        <f>IF(J1558=0,H1558,0)</f>
        <v>0</v>
      </c>
      <c r="AB1558" s="4">
        <f>IF(L1558=0,H1558,0)</f>
        <v>0</v>
      </c>
      <c r="AC1558" s="4"/>
      <c r="AD1558" s="3"/>
      <c r="AE1558" s="2" t="str">
        <f ca="1">IF(AND(N1558&gt;1,(N1558+$AE$3+O1558)&lt;$B$3),$B$3-N1558+1111111,".")</f>
        <v>.</v>
      </c>
      <c r="AF1558" s="1" t="str">
        <f>IF(A1558&gt;1,"Y","N")</f>
        <v>Y</v>
      </c>
      <c r="AG1558" s="1" t="str">
        <f>IF(L1558&gt;1,"Y","N")</f>
        <v>Y</v>
      </c>
      <c r="AH1558" s="1" t="str">
        <f>IF(N1558&gt;1,"Y","N")</f>
        <v>Y</v>
      </c>
      <c r="AI1558" s="1" t="str">
        <f>IF(O1558&gt;1,"Y","N")</f>
        <v>Y</v>
      </c>
      <c r="AJ1558" s="1" t="str">
        <f>CONCATENATE(AF1558,AG1558,D1558,AH1558,AI1558)</f>
        <v>YYx340xYY</v>
      </c>
    </row>
    <row r="1559" spans="1:36" s="1" customFormat="1" x14ac:dyDescent="0.25">
      <c r="A1559" s="31">
        <v>42949</v>
      </c>
      <c r="B1559" s="24"/>
      <c r="C1559" s="23" t="s">
        <v>629</v>
      </c>
      <c r="D1559" s="22" t="s">
        <v>2134</v>
      </c>
      <c r="E1559" s="21">
        <v>0.71</v>
      </c>
      <c r="G1559" s="20"/>
      <c r="H1559" s="19">
        <f>E1559/0.0444</f>
        <v>15.990990990990989</v>
      </c>
      <c r="I1559" s="18">
        <f>J1559/100*4</f>
        <v>2.8</v>
      </c>
      <c r="J1559" s="17">
        <v>70</v>
      </c>
      <c r="K1559" s="16">
        <f>IF(J1559&gt;1,J1559-H1559-I1559,0)</f>
        <v>51.209009009009016</v>
      </c>
      <c r="L1559" s="15">
        <v>42966</v>
      </c>
      <c r="M1559" s="14"/>
      <c r="N1559" s="29">
        <v>42973</v>
      </c>
      <c r="O1559" s="12">
        <v>42979</v>
      </c>
      <c r="P1559" s="11" t="s">
        <v>2298</v>
      </c>
      <c r="Q1559" s="10" t="s">
        <v>2297</v>
      </c>
      <c r="R1559" s="10" t="s">
        <v>2296</v>
      </c>
      <c r="S1559" s="10" t="s">
        <v>2295</v>
      </c>
      <c r="T1559" s="10"/>
      <c r="U1559" s="9">
        <v>6912233448</v>
      </c>
      <c r="V1559" s="8"/>
      <c r="W1559" s="7">
        <v>1520</v>
      </c>
      <c r="X1559" s="4"/>
      <c r="Y1559" s="6">
        <v>87</v>
      </c>
      <c r="Z1559" s="5">
        <f>IF(Y1559&gt;0,Y1559-J1559,".")</f>
        <v>17</v>
      </c>
      <c r="AA1559" s="4">
        <f>IF(J1559=0,H1559,0)</f>
        <v>0</v>
      </c>
      <c r="AB1559" s="4">
        <f>IF(L1559=0,H1559,0)</f>
        <v>0</v>
      </c>
      <c r="AC1559" s="4"/>
      <c r="AD1559" s="3"/>
      <c r="AE1559" s="2" t="str">
        <f ca="1">IF(AND(N1559&gt;1,(N1559+$AE$3+O1559)&lt;$B$3),$B$3-N1559+1111111,".")</f>
        <v>.</v>
      </c>
      <c r="AF1559" s="1" t="str">
        <f>IF(A1559&gt;1,"Y","N")</f>
        <v>Y</v>
      </c>
      <c r="AG1559" s="1" t="str">
        <f>IF(L1559&gt;1,"Y","N")</f>
        <v>Y</v>
      </c>
      <c r="AH1559" s="1" t="str">
        <f>IF(N1559&gt;1,"Y","N")</f>
        <v>Y</v>
      </c>
      <c r="AI1559" s="1" t="str">
        <f>IF(O1559&gt;1,"Y","N")</f>
        <v>Y</v>
      </c>
      <c r="AJ1559" s="1" t="str">
        <f>CONCATENATE(AF1559,AG1559,D1559,AH1559,AI1559)</f>
        <v>YYx4nxYY</v>
      </c>
    </row>
    <row r="1560" spans="1:36" s="1" customFormat="1" x14ac:dyDescent="0.25">
      <c r="A1560" s="31">
        <v>42793</v>
      </c>
      <c r="B1560" s="24"/>
      <c r="C1560" s="23" t="s">
        <v>719</v>
      </c>
      <c r="D1560" s="22" t="s">
        <v>718</v>
      </c>
      <c r="E1560" s="21">
        <v>0.81</v>
      </c>
      <c r="G1560" s="20"/>
      <c r="H1560" s="19">
        <f>E1560/0.03844</f>
        <v>21.071800208116546</v>
      </c>
      <c r="I1560" s="18">
        <f>J1560/100*4</f>
        <v>2.76</v>
      </c>
      <c r="J1560" s="17">
        <v>69</v>
      </c>
      <c r="K1560" s="16">
        <f>IF(J1560&gt;1,J1560-H1560-I1560,0)</f>
        <v>45.16819979188346</v>
      </c>
      <c r="L1560" s="15">
        <v>42823</v>
      </c>
      <c r="M1560" s="14"/>
      <c r="N1560" s="29">
        <v>43006</v>
      </c>
      <c r="O1560" s="12">
        <v>43007</v>
      </c>
      <c r="P1560" s="11" t="s">
        <v>1784</v>
      </c>
      <c r="Q1560" s="10" t="s">
        <v>1783</v>
      </c>
      <c r="R1560" s="10" t="s">
        <v>1782</v>
      </c>
      <c r="S1560" s="10" t="s">
        <v>1781</v>
      </c>
      <c r="T1560" s="10"/>
      <c r="U1560" s="9" t="s">
        <v>1780</v>
      </c>
      <c r="V1560" s="8"/>
      <c r="W1560" s="7">
        <v>1183</v>
      </c>
      <c r="X1560" s="4"/>
      <c r="Y1560" s="6">
        <v>87</v>
      </c>
      <c r="Z1560" s="5">
        <f>IF(Y1560&gt;0,Y1560-J1560,".")</f>
        <v>18</v>
      </c>
      <c r="AA1560" s="4">
        <f>IF(J1560=0,H1560,0)</f>
        <v>0</v>
      </c>
      <c r="AB1560" s="4">
        <f>IF(L1560=0,H1560,0)</f>
        <v>0</v>
      </c>
      <c r="AC1560" s="4"/>
      <c r="AD1560" s="3"/>
      <c r="AE1560" s="2" t="str">
        <f ca="1">IF(AND(N1560&gt;1,(N1560+$AE$3+O1560)&lt;$B$3),$B$3-N1560+1111111,".")</f>
        <v>.</v>
      </c>
      <c r="AF1560" s="1" t="str">
        <f>IF(A1560&gt;1,"Y","N")</f>
        <v>Y</v>
      </c>
      <c r="AG1560" s="1" t="str">
        <f>IF(L1560&gt;1,"Y","N")</f>
        <v>Y</v>
      </c>
      <c r="AH1560" s="1" t="str">
        <f>IF(N1560&gt;1,"Y","N")</f>
        <v>Y</v>
      </c>
      <c r="AI1560" s="1" t="str">
        <f>IF(O1560&gt;1,"Y","N")</f>
        <v>Y</v>
      </c>
      <c r="AJ1560" s="1" t="str">
        <f>CONCATENATE(AF1560,AG1560,D1560,AH1560,AI1560)</f>
        <v>YYx445xYY</v>
      </c>
    </row>
    <row r="1561" spans="1:36" s="1" customFormat="1" x14ac:dyDescent="0.25">
      <c r="A1561" s="31">
        <v>42464</v>
      </c>
      <c r="B1561" s="24"/>
      <c r="C1561" s="23" t="s">
        <v>1778</v>
      </c>
      <c r="D1561" s="22" t="s">
        <v>1777</v>
      </c>
      <c r="E1561" s="21">
        <v>0.626</v>
      </c>
      <c r="G1561" s="20"/>
      <c r="H1561" s="19">
        <f>E1561/0.04128</f>
        <v>15.164728682170544</v>
      </c>
      <c r="I1561" s="32">
        <f>J1561/100*4</f>
        <v>2.8</v>
      </c>
      <c r="J1561" s="17">
        <v>70</v>
      </c>
      <c r="K1561" s="16">
        <f>IF(J1561&gt;1,J1561-H1561-I1561,0)</f>
        <v>52.035271317829455</v>
      </c>
      <c r="L1561" s="15">
        <v>42470</v>
      </c>
      <c r="M1561" s="14"/>
      <c r="N1561" s="29">
        <v>43007</v>
      </c>
      <c r="O1561" s="12">
        <v>43009</v>
      </c>
      <c r="P1561" s="11" t="s">
        <v>1776</v>
      </c>
      <c r="Q1561" s="10" t="s">
        <v>1775</v>
      </c>
      <c r="R1561" s="10" t="s">
        <v>1774</v>
      </c>
      <c r="S1561" s="10" t="s">
        <v>1773</v>
      </c>
      <c r="T1561" s="10"/>
      <c r="U1561" s="9">
        <v>6908306646</v>
      </c>
      <c r="V1561" s="8"/>
      <c r="W1561" s="7">
        <v>1187</v>
      </c>
      <c r="X1561" s="4"/>
      <c r="Y1561" s="6">
        <v>87</v>
      </c>
      <c r="Z1561" s="5">
        <f>IF(Y1561&gt;0,Y1561-J1561,".")</f>
        <v>17</v>
      </c>
      <c r="AA1561" s="4">
        <f>IF(J1561=0,H1561,0)</f>
        <v>0</v>
      </c>
      <c r="AB1561" s="4">
        <f>IF(L1561=0,H1561,0)</f>
        <v>0</v>
      </c>
      <c r="AC1561" s="4"/>
      <c r="AD1561" s="3"/>
      <c r="AE1561" s="2" t="str">
        <f ca="1">IF(AND(N1561&gt;1,(N1561+$AE$3+O1561)&lt;$B$3),$B$3-N1561+1111111,".")</f>
        <v>.</v>
      </c>
      <c r="AF1561" s="1" t="str">
        <f>IF(A1561&gt;1,"Y","N")</f>
        <v>Y</v>
      </c>
      <c r="AG1561" s="1" t="str">
        <f>IF(L1561&gt;1,"Y","N")</f>
        <v>Y</v>
      </c>
      <c r="AH1561" s="1" t="str">
        <f>IF(N1561&gt;1,"Y","N")</f>
        <v>Y</v>
      </c>
      <c r="AI1561" s="1" t="str">
        <f>IF(O1561&gt;1,"Y","N")</f>
        <v>Y</v>
      </c>
      <c r="AJ1561" s="1" t="str">
        <f>CONCATENATE(AF1561,AG1561,D1561,AH1561,AI1561)</f>
        <v>YYx519xYY</v>
      </c>
    </row>
    <row r="1562" spans="1:36" s="1" customFormat="1" x14ac:dyDescent="0.25">
      <c r="A1562" s="31">
        <v>42830</v>
      </c>
      <c r="B1562" s="24"/>
      <c r="C1562" s="23" t="s">
        <v>1616</v>
      </c>
      <c r="D1562" s="22" t="s">
        <v>1615</v>
      </c>
      <c r="E1562" s="21">
        <v>0.91</v>
      </c>
      <c r="G1562" s="20"/>
      <c r="H1562" s="19">
        <f>E1562/0.038689</f>
        <v>23.520897412701284</v>
      </c>
      <c r="I1562" s="18">
        <f>J1562/100*4</f>
        <v>2.8</v>
      </c>
      <c r="J1562" s="17">
        <v>70</v>
      </c>
      <c r="K1562" s="16">
        <f>IF(J1562&gt;1,J1562-H1562-I1562,0)</f>
        <v>43.679102587298715</v>
      </c>
      <c r="L1562" s="15">
        <v>42857</v>
      </c>
      <c r="M1562" s="14"/>
      <c r="N1562" s="29">
        <v>43017</v>
      </c>
      <c r="O1562" s="12">
        <v>43017</v>
      </c>
      <c r="P1562" s="11" t="s">
        <v>1614</v>
      </c>
      <c r="Q1562" s="10" t="s">
        <v>1613</v>
      </c>
      <c r="R1562" s="10" t="s">
        <v>1612</v>
      </c>
      <c r="S1562" s="10" t="s">
        <v>1611</v>
      </c>
      <c r="T1562" s="10"/>
      <c r="U1562" s="9">
        <v>6905474452</v>
      </c>
      <c r="V1562" s="8"/>
      <c r="W1562" s="7">
        <v>1221</v>
      </c>
      <c r="X1562" s="4"/>
      <c r="Y1562" s="6">
        <v>87</v>
      </c>
      <c r="Z1562" s="5">
        <f>IF(Y1562&gt;0,Y1562-J1562,".")</f>
        <v>17</v>
      </c>
      <c r="AA1562" s="4">
        <f>IF(J1562=0,H1562,0)</f>
        <v>0</v>
      </c>
      <c r="AB1562" s="4">
        <f>IF(L1562=0,H1562,0)</f>
        <v>0</v>
      </c>
      <c r="AC1562" s="4"/>
      <c r="AD1562" s="3"/>
      <c r="AE1562" s="2" t="str">
        <f ca="1">IF(AND(N1562&gt;1,(N1562+$AE$3+O1562)&lt;$B$3),$B$3-N1562+1111111,".")</f>
        <v>.</v>
      </c>
      <c r="AF1562" s="1" t="str">
        <f>IF(A1562&gt;1,"Y","N")</f>
        <v>Y</v>
      </c>
      <c r="AG1562" s="1" t="str">
        <f>IF(L1562&gt;1,"Y","N")</f>
        <v>Y</v>
      </c>
      <c r="AH1562" s="1" t="str">
        <f>IF(N1562&gt;1,"Y","N")</f>
        <v>Y</v>
      </c>
      <c r="AI1562" s="1" t="str">
        <f>IF(O1562&gt;1,"Y","N")</f>
        <v>Y</v>
      </c>
      <c r="AJ1562" s="1" t="str">
        <f>CONCATENATE(AF1562,AG1562,D1562,AH1562,AI1562)</f>
        <v>YYx405xYY</v>
      </c>
    </row>
    <row r="1563" spans="1:36" s="1" customFormat="1" x14ac:dyDescent="0.25">
      <c r="A1563" s="31">
        <v>42970</v>
      </c>
      <c r="B1563" s="24"/>
      <c r="C1563" s="23" t="s">
        <v>659</v>
      </c>
      <c r="D1563" s="22" t="s">
        <v>658</v>
      </c>
      <c r="E1563" s="21">
        <v>0.79</v>
      </c>
      <c r="G1563" s="20"/>
      <c r="H1563" s="19">
        <f>E1563/0.04417</f>
        <v>17.885442608105048</v>
      </c>
      <c r="I1563" s="18">
        <f>J1563/100*4</f>
        <v>2.8</v>
      </c>
      <c r="J1563" s="17">
        <v>70</v>
      </c>
      <c r="K1563" s="16">
        <f>IF(J1563&gt;1,J1563-H1563-I1563,0)</f>
        <v>49.314557391894951</v>
      </c>
      <c r="L1563" s="15">
        <v>43007</v>
      </c>
      <c r="M1563" s="14"/>
      <c r="N1563" s="29">
        <v>43021</v>
      </c>
      <c r="O1563" s="12">
        <v>43023</v>
      </c>
      <c r="P1563" s="11" t="s">
        <v>1516</v>
      </c>
      <c r="Q1563" s="10" t="s">
        <v>1515</v>
      </c>
      <c r="R1563" s="10" t="s">
        <v>1514</v>
      </c>
      <c r="S1563" s="10" t="s">
        <v>493</v>
      </c>
      <c r="T1563" s="10" t="s">
        <v>1513</v>
      </c>
      <c r="U1563" s="9">
        <v>6914130228</v>
      </c>
      <c r="V1563" s="8" t="s">
        <v>110</v>
      </c>
      <c r="W1563" s="7">
        <v>1237</v>
      </c>
      <c r="X1563" s="4"/>
      <c r="Y1563" s="6">
        <v>87</v>
      </c>
      <c r="Z1563" s="5">
        <f>IF(Y1563&gt;0,Y1563-J1563,".")</f>
        <v>17</v>
      </c>
      <c r="AA1563" s="4">
        <f>IF(J1563=0,H1563,0)</f>
        <v>0</v>
      </c>
      <c r="AB1563" s="4">
        <f>IF(L1563=0,H1563,0)</f>
        <v>0</v>
      </c>
      <c r="AC1563" s="4"/>
      <c r="AD1563" s="3"/>
      <c r="AE1563" s="2" t="str">
        <f ca="1">IF(AND(N1563&gt;1,(N1563+$AE$3+O1563)&lt;$B$3),$B$3-N1563+1111111,".")</f>
        <v>.</v>
      </c>
      <c r="AF1563" s="1" t="str">
        <f>IF(A1563&gt;1,"Y","N")</f>
        <v>Y</v>
      </c>
      <c r="AG1563" s="1" t="str">
        <f>IF(L1563&gt;1,"Y","N")</f>
        <v>Y</v>
      </c>
      <c r="AH1563" s="1" t="str">
        <f>IF(N1563&gt;1,"Y","N")</f>
        <v>Y</v>
      </c>
      <c r="AI1563" s="1" t="str">
        <f>IF(O1563&gt;1,"Y","N")</f>
        <v>Y</v>
      </c>
      <c r="AJ1563" s="1" t="str">
        <f>CONCATENATE(AF1563,AG1563,D1563,AH1563,AI1563)</f>
        <v>YYx191xYY</v>
      </c>
    </row>
    <row r="1564" spans="1:36" s="1" customFormat="1" x14ac:dyDescent="0.25">
      <c r="A1564" s="31">
        <v>42604</v>
      </c>
      <c r="B1564" s="24"/>
      <c r="C1564" s="23" t="s">
        <v>848</v>
      </c>
      <c r="D1564" s="22" t="s">
        <v>847</v>
      </c>
      <c r="E1564" s="21">
        <v>0.85</v>
      </c>
      <c r="G1564" s="20"/>
      <c r="H1564" s="19">
        <f>E1564/0.0409</f>
        <v>20.78239608801956</v>
      </c>
      <c r="I1564" s="18">
        <f>J1564/100*4</f>
        <v>2.8</v>
      </c>
      <c r="J1564" s="17">
        <v>70</v>
      </c>
      <c r="K1564" s="16">
        <f>IF(J1564&gt;1,J1564-H1564-I1564,0)</f>
        <v>46.417603911980443</v>
      </c>
      <c r="L1564" s="15">
        <v>42636</v>
      </c>
      <c r="M1564" s="14"/>
      <c r="N1564" s="29">
        <v>43022</v>
      </c>
      <c r="O1564" s="12">
        <v>43023</v>
      </c>
      <c r="P1564" s="11" t="s">
        <v>1507</v>
      </c>
      <c r="Q1564" s="10" t="s">
        <v>1506</v>
      </c>
      <c r="R1564" s="10" t="s">
        <v>1505</v>
      </c>
      <c r="S1564" s="10" t="s">
        <v>1504</v>
      </c>
      <c r="T1564" s="10"/>
      <c r="U1564" s="9">
        <v>6909650283</v>
      </c>
      <c r="V1564" s="8"/>
      <c r="W1564" s="7">
        <v>1239</v>
      </c>
      <c r="X1564" s="4"/>
      <c r="Y1564" s="6">
        <v>87</v>
      </c>
      <c r="Z1564" s="5">
        <f>IF(Y1564&gt;0,Y1564-J1564,".")</f>
        <v>17</v>
      </c>
      <c r="AA1564" s="4">
        <f>IF(J1564=0,H1564,0)</f>
        <v>0</v>
      </c>
      <c r="AB1564" s="4">
        <f>IF(L1564=0,H1564,0)</f>
        <v>0</v>
      </c>
      <c r="AC1564" s="4"/>
      <c r="AD1564" s="3"/>
      <c r="AE1564" s="2" t="str">
        <f ca="1">IF(AND(N1564&gt;1,(N1564+$AE$3+O1564)&lt;$B$3),$B$3-N1564+1111111,".")</f>
        <v>.</v>
      </c>
      <c r="AF1564" s="1" t="str">
        <f>IF(A1564&gt;1,"Y","N")</f>
        <v>Y</v>
      </c>
      <c r="AG1564" s="1" t="str">
        <f>IF(L1564&gt;1,"Y","N")</f>
        <v>Y</v>
      </c>
      <c r="AH1564" s="1" t="str">
        <f>IF(N1564&gt;1,"Y","N")</f>
        <v>Y</v>
      </c>
      <c r="AI1564" s="1" t="str">
        <f>IF(O1564&gt;1,"Y","N")</f>
        <v>Y</v>
      </c>
      <c r="AJ1564" s="1" t="str">
        <f>CONCATENATE(AF1564,AG1564,D1564,AH1564,AI1564)</f>
        <v>YYxz1mxYY</v>
      </c>
    </row>
    <row r="1565" spans="1:36" s="1" customFormat="1" x14ac:dyDescent="0.25">
      <c r="A1565" s="31">
        <v>42970</v>
      </c>
      <c r="B1565" s="24"/>
      <c r="C1565" s="23" t="s">
        <v>659</v>
      </c>
      <c r="D1565" s="22" t="s">
        <v>658</v>
      </c>
      <c r="E1565" s="21">
        <v>0.79</v>
      </c>
      <c r="G1565" s="20"/>
      <c r="H1565" s="19">
        <f>E1565/0.04417</f>
        <v>17.885442608105048</v>
      </c>
      <c r="I1565" s="18">
        <f>J1565/100*4</f>
        <v>2.8</v>
      </c>
      <c r="J1565" s="17">
        <v>70</v>
      </c>
      <c r="K1565" s="16">
        <f>IF(J1565&gt;1,J1565-H1565-I1565,0)</f>
        <v>49.314557391894951</v>
      </c>
      <c r="L1565" s="15">
        <v>43007</v>
      </c>
      <c r="M1565" s="14"/>
      <c r="N1565" s="29">
        <v>43023</v>
      </c>
      <c r="O1565" s="12">
        <v>43023</v>
      </c>
      <c r="P1565" s="11" t="s">
        <v>1488</v>
      </c>
      <c r="Q1565" s="10" t="s">
        <v>1487</v>
      </c>
      <c r="R1565" s="10" t="s">
        <v>1486</v>
      </c>
      <c r="S1565" s="10" t="s">
        <v>1485</v>
      </c>
      <c r="T1565" s="10"/>
      <c r="U1565" s="9">
        <v>6915284907</v>
      </c>
      <c r="V1565" s="8"/>
      <c r="W1565" s="7">
        <v>1240</v>
      </c>
      <c r="X1565" s="4"/>
      <c r="Y1565" s="6">
        <v>87</v>
      </c>
      <c r="Z1565" s="5">
        <f>IF(Y1565&gt;0,Y1565-J1565,".")</f>
        <v>17</v>
      </c>
      <c r="AA1565" s="4">
        <f>IF(J1565=0,H1565,0)</f>
        <v>0</v>
      </c>
      <c r="AB1565" s="4">
        <f>IF(L1565=0,H1565,0)</f>
        <v>0</v>
      </c>
      <c r="AC1565" s="4"/>
      <c r="AD1565" s="3"/>
      <c r="AE1565" s="2" t="str">
        <f ca="1">IF(AND(N1565&gt;1,(N1565+$AE$3+O1565)&lt;$B$3),$B$3-N1565+1111111,".")</f>
        <v>.</v>
      </c>
      <c r="AF1565" s="1" t="str">
        <f>IF(A1565&gt;1,"Y","N")</f>
        <v>Y</v>
      </c>
      <c r="AG1565" s="1" t="str">
        <f>IF(L1565&gt;1,"Y","N")</f>
        <v>Y</v>
      </c>
      <c r="AH1565" s="1" t="str">
        <f>IF(N1565&gt;1,"Y","N")</f>
        <v>Y</v>
      </c>
      <c r="AI1565" s="1" t="str">
        <f>IF(O1565&gt;1,"Y","N")</f>
        <v>Y</v>
      </c>
      <c r="AJ1565" s="1" t="str">
        <f>CONCATENATE(AF1565,AG1565,D1565,AH1565,AI1565)</f>
        <v>YYx191xYY</v>
      </c>
    </row>
    <row r="1566" spans="1:36" s="1" customFormat="1" x14ac:dyDescent="0.25">
      <c r="A1566" s="31">
        <v>42985</v>
      </c>
      <c r="B1566" s="24" t="s">
        <v>1399</v>
      </c>
      <c r="C1566" s="23" t="s">
        <v>629</v>
      </c>
      <c r="D1566" s="22" t="s">
        <v>628</v>
      </c>
      <c r="E1566" s="21">
        <v>0.88</v>
      </c>
      <c r="G1566" s="20"/>
      <c r="H1566" s="19">
        <f>E1566/0.0447</f>
        <v>19.686800894854589</v>
      </c>
      <c r="I1566" s="18">
        <f>J1566/100*4</f>
        <v>2.8</v>
      </c>
      <c r="J1566" s="17">
        <v>70</v>
      </c>
      <c r="K1566" s="16">
        <f>IF(J1566&gt;1,J1566-H1566-I1566,0)</f>
        <v>47.513199105145418</v>
      </c>
      <c r="L1566" s="15">
        <v>43022</v>
      </c>
      <c r="M1566" s="14"/>
      <c r="N1566" s="29">
        <v>43031</v>
      </c>
      <c r="O1566" s="12">
        <v>43031</v>
      </c>
      <c r="P1566" s="11" t="s">
        <v>1398</v>
      </c>
      <c r="Q1566" s="10" t="s">
        <v>1397</v>
      </c>
      <c r="R1566" s="10" t="s">
        <v>1396</v>
      </c>
      <c r="S1566" s="10" t="s">
        <v>1395</v>
      </c>
      <c r="T1566" s="10"/>
      <c r="U1566" s="9">
        <v>6915248398</v>
      </c>
      <c r="V1566" s="8"/>
      <c r="W1566" s="7">
        <v>1261</v>
      </c>
      <c r="X1566" s="4"/>
      <c r="Y1566" s="6">
        <v>87</v>
      </c>
      <c r="Z1566" s="5">
        <f>IF(Y1566&gt;0,Y1566-J1566,".")</f>
        <v>17</v>
      </c>
      <c r="AA1566" s="4">
        <f>IF(J1566=0,H1566,0)</f>
        <v>0</v>
      </c>
      <c r="AB1566" s="4">
        <f>IF(L1566=0,H1566,0)</f>
        <v>0</v>
      </c>
      <c r="AC1566" s="4"/>
      <c r="AD1566" s="3"/>
      <c r="AE1566" s="2" t="str">
        <f ca="1">IF(AND(N1566&gt;1,(N1566+$AE$3+O1566)&lt;$B$3),$B$3-N1566+1111111,".")</f>
        <v>.</v>
      </c>
      <c r="AF1566" s="1" t="str">
        <f>IF(A1566&gt;1,"Y","N")</f>
        <v>Y</v>
      </c>
      <c r="AG1566" s="1" t="str">
        <f>IF(L1566&gt;1,"Y","N")</f>
        <v>Y</v>
      </c>
      <c r="AH1566" s="1" t="str">
        <f>IF(N1566&gt;1,"Y","N")</f>
        <v>Y</v>
      </c>
      <c r="AI1566" s="1" t="str">
        <f>IF(O1566&gt;1,"Y","N")</f>
        <v>Y</v>
      </c>
      <c r="AJ1566" s="1" t="str">
        <f>CONCATENATE(AF1566,AG1566,D1566,AH1566,AI1566)</f>
        <v>YYx206xYY</v>
      </c>
    </row>
    <row r="1567" spans="1:36" s="1" customFormat="1" x14ac:dyDescent="0.25">
      <c r="A1567" s="31">
        <v>42985</v>
      </c>
      <c r="B1567" s="24"/>
      <c r="C1567" s="23" t="s">
        <v>629</v>
      </c>
      <c r="D1567" s="22" t="s">
        <v>628</v>
      </c>
      <c r="E1567" s="21">
        <v>0.88</v>
      </c>
      <c r="G1567" s="20"/>
      <c r="H1567" s="19">
        <f>E1567/0.0447</f>
        <v>19.686800894854589</v>
      </c>
      <c r="I1567" s="18">
        <f>J1567/100*4</f>
        <v>2.8</v>
      </c>
      <c r="J1567" s="17">
        <v>70</v>
      </c>
      <c r="K1567" s="16">
        <f>IF(J1567&gt;1,J1567-H1567-I1567,0)</f>
        <v>47.513199105145418</v>
      </c>
      <c r="L1567" s="15">
        <v>43022</v>
      </c>
      <c r="M1567" s="14"/>
      <c r="N1567" s="29">
        <v>43039</v>
      </c>
      <c r="O1567" s="12">
        <v>43039</v>
      </c>
      <c r="P1567" s="11" t="s">
        <v>1309</v>
      </c>
      <c r="Q1567" s="10" t="s">
        <v>1308</v>
      </c>
      <c r="R1567" s="10" t="s">
        <v>1307</v>
      </c>
      <c r="S1567" s="10" t="s">
        <v>1306</v>
      </c>
      <c r="T1567" s="10"/>
      <c r="U1567" s="9">
        <v>6915248398</v>
      </c>
      <c r="V1567" s="8"/>
      <c r="W1567" s="7">
        <v>1283</v>
      </c>
      <c r="X1567" s="4"/>
      <c r="Y1567" s="6">
        <v>87</v>
      </c>
      <c r="Z1567" s="5">
        <f>IF(Y1567&gt;0,Y1567-J1567,".")</f>
        <v>17</v>
      </c>
      <c r="AA1567" s="4">
        <f>IF(J1567=0,H1567,0)</f>
        <v>0</v>
      </c>
      <c r="AB1567" s="4">
        <f>IF(L1567=0,H1567,0)</f>
        <v>0</v>
      </c>
      <c r="AC1567" s="4"/>
      <c r="AD1567" s="3"/>
      <c r="AE1567" s="2" t="str">
        <f ca="1">IF(AND(N1567&gt;1,(N1567+$AE$3+O1567)&lt;$B$3),$B$3-N1567+1111111,".")</f>
        <v>.</v>
      </c>
      <c r="AF1567" s="1" t="str">
        <f>IF(A1567&gt;1,"Y","N")</f>
        <v>Y</v>
      </c>
      <c r="AG1567" s="1" t="str">
        <f>IF(L1567&gt;1,"Y","N")</f>
        <v>Y</v>
      </c>
      <c r="AH1567" s="1" t="str">
        <f>IF(N1567&gt;1,"Y","N")</f>
        <v>Y</v>
      </c>
      <c r="AI1567" s="1" t="str">
        <f>IF(O1567&gt;1,"Y","N")</f>
        <v>Y</v>
      </c>
      <c r="AJ1567" s="1" t="str">
        <f>CONCATENATE(AF1567,AG1567,D1567,AH1567,AI1567)</f>
        <v>YYx206xYY</v>
      </c>
    </row>
    <row r="1568" spans="1:36" s="1" customFormat="1" x14ac:dyDescent="0.25">
      <c r="A1568" s="31">
        <v>42992</v>
      </c>
      <c r="B1568" s="24" t="s">
        <v>1243</v>
      </c>
      <c r="C1568" s="23" t="s">
        <v>388</v>
      </c>
      <c r="D1568" s="22" t="s">
        <v>387</v>
      </c>
      <c r="E1568" s="21">
        <v>0.7</v>
      </c>
      <c r="G1568" s="20"/>
      <c r="H1568" s="19">
        <f>E1568/0.04452</f>
        <v>15.723270440251572</v>
      </c>
      <c r="I1568" s="18">
        <f>J1568/100*4</f>
        <v>2.76</v>
      </c>
      <c r="J1568" s="17">
        <v>69</v>
      </c>
      <c r="K1568" s="16">
        <f>IF(J1568&gt;1,J1568-H1568-I1568,0)</f>
        <v>50.516729559748434</v>
      </c>
      <c r="L1568" s="15">
        <v>43022</v>
      </c>
      <c r="M1568" s="14"/>
      <c r="N1568" s="29">
        <v>43044</v>
      </c>
      <c r="O1568" s="12">
        <v>43044</v>
      </c>
      <c r="P1568" s="11" t="s">
        <v>1239</v>
      </c>
      <c r="Q1568" s="10" t="s">
        <v>1242</v>
      </c>
      <c r="R1568" s="10" t="s">
        <v>1241</v>
      </c>
      <c r="S1568" s="10" t="s">
        <v>1240</v>
      </c>
      <c r="T1568" s="10"/>
      <c r="U1568" s="9">
        <v>6915372875</v>
      </c>
      <c r="V1568" s="8"/>
      <c r="W1568" s="7">
        <v>1293</v>
      </c>
      <c r="X1568" s="4"/>
      <c r="Y1568" s="6">
        <v>87</v>
      </c>
      <c r="Z1568" s="5">
        <f>IF(Y1568&gt;0,Y1568-J1568,".")</f>
        <v>18</v>
      </c>
      <c r="AA1568" s="4">
        <f>IF(J1568=0,H1568,0)</f>
        <v>0</v>
      </c>
      <c r="AB1568" s="4">
        <f>IF(L1568=0,H1568,0)</f>
        <v>0</v>
      </c>
      <c r="AC1568" s="4"/>
      <c r="AD1568" s="3"/>
      <c r="AE1568" s="2" t="str">
        <f ca="1">IF(AND(N1568&gt;1,(N1568+$AE$3+O1568)&lt;$B$3),$B$3-N1568+1111111,".")</f>
        <v>.</v>
      </c>
      <c r="AF1568" s="1" t="str">
        <f>IF(A1568&gt;1,"Y","N")</f>
        <v>Y</v>
      </c>
      <c r="AG1568" s="1" t="str">
        <f>IF(L1568&gt;1,"Y","N")</f>
        <v>Y</v>
      </c>
      <c r="AH1568" s="1" t="str">
        <f>IF(N1568&gt;1,"Y","N")</f>
        <v>Y</v>
      </c>
      <c r="AI1568" s="1" t="str">
        <f>IF(O1568&gt;1,"Y","N")</f>
        <v>Y</v>
      </c>
      <c r="AJ1568" s="1" t="str">
        <f>CONCATENATE(AF1568,AG1568,D1568,AH1568,AI1568)</f>
        <v>YYx52xYY</v>
      </c>
    </row>
    <row r="1569" spans="1:50" s="1" customFormat="1" x14ac:dyDescent="0.25">
      <c r="A1569" s="31">
        <v>42985</v>
      </c>
      <c r="B1569" s="24"/>
      <c r="C1569" s="23" t="s">
        <v>629</v>
      </c>
      <c r="D1569" s="22" t="s">
        <v>628</v>
      </c>
      <c r="E1569" s="21">
        <v>0.88</v>
      </c>
      <c r="G1569" s="20"/>
      <c r="H1569" s="19">
        <f>E1569/0.0447</f>
        <v>19.686800894854589</v>
      </c>
      <c r="I1569" s="18">
        <f>J1569/100*4</f>
        <v>2.8</v>
      </c>
      <c r="J1569" s="17">
        <v>70</v>
      </c>
      <c r="K1569" s="16">
        <f>IF(J1569&gt;1,J1569-H1569-I1569,0)</f>
        <v>47.513199105145418</v>
      </c>
      <c r="L1569" s="15">
        <v>43022</v>
      </c>
      <c r="M1569" s="14"/>
      <c r="N1569" s="29">
        <v>43045</v>
      </c>
      <c r="O1569" s="12">
        <v>43045</v>
      </c>
      <c r="P1569" s="11" t="s">
        <v>1217</v>
      </c>
      <c r="Q1569" s="10" t="s">
        <v>1216</v>
      </c>
      <c r="R1569" s="10" t="s">
        <v>1215</v>
      </c>
      <c r="S1569" s="10" t="s">
        <v>1214</v>
      </c>
      <c r="T1569" s="10"/>
      <c r="U1569" s="9">
        <v>6915248398</v>
      </c>
      <c r="V1569" s="8"/>
      <c r="W1569" s="7">
        <v>1297</v>
      </c>
      <c r="X1569" s="4"/>
      <c r="Y1569" s="6">
        <v>87</v>
      </c>
      <c r="Z1569" s="5">
        <f>IF(Y1569&gt;0,Y1569-J1569,".")</f>
        <v>17</v>
      </c>
      <c r="AA1569" s="4">
        <f>IF(J1569=0,H1569,0)</f>
        <v>0</v>
      </c>
      <c r="AB1569" s="4">
        <f>IF(L1569=0,H1569,0)</f>
        <v>0</v>
      </c>
      <c r="AC1569" s="4"/>
      <c r="AD1569" s="3"/>
      <c r="AE1569" s="2" t="str">
        <f ca="1">IF(AND(N1569&gt;1,(N1569+$AE$3+O1569)&lt;$B$3),$B$3-N1569+1111111,".")</f>
        <v>.</v>
      </c>
      <c r="AF1569" s="1" t="str">
        <f>IF(A1569&gt;1,"Y","N")</f>
        <v>Y</v>
      </c>
      <c r="AG1569" s="1" t="str">
        <f>IF(L1569&gt;1,"Y","N")</f>
        <v>Y</v>
      </c>
      <c r="AH1569" s="1" t="str">
        <f>IF(N1569&gt;1,"Y","N")</f>
        <v>Y</v>
      </c>
      <c r="AI1569" s="1" t="str">
        <f>IF(O1569&gt;1,"Y","N")</f>
        <v>Y</v>
      </c>
      <c r="AJ1569" s="1" t="str">
        <f>CONCATENATE(AF1569,AG1569,D1569,AH1569,AI1569)</f>
        <v>YYx206xYY</v>
      </c>
    </row>
    <row r="1570" spans="1:50" s="1" customFormat="1" x14ac:dyDescent="0.25">
      <c r="A1570" s="31">
        <v>42084</v>
      </c>
      <c r="B1570" s="23"/>
      <c r="C1570" s="23" t="s">
        <v>487</v>
      </c>
      <c r="D1570" s="22" t="s">
        <v>486</v>
      </c>
      <c r="E1570" s="21">
        <v>0.88400000000000001</v>
      </c>
      <c r="G1570" s="20"/>
      <c r="H1570" s="19">
        <f>E1570/0.03909</f>
        <v>22.614479406497825</v>
      </c>
      <c r="I1570" s="18">
        <f>J1570/100*4</f>
        <v>2.56</v>
      </c>
      <c r="J1570" s="17">
        <v>64</v>
      </c>
      <c r="K1570" s="16">
        <f>IF(J1570&gt;1,J1570-H1570-I1570,0)</f>
        <v>38.825520593502176</v>
      </c>
      <c r="L1570" s="15">
        <v>42106</v>
      </c>
      <c r="M1570" s="14"/>
      <c r="N1570" s="29">
        <v>43056</v>
      </c>
      <c r="O1570" s="12">
        <v>43058</v>
      </c>
      <c r="P1570" s="11" t="s">
        <v>999</v>
      </c>
      <c r="Q1570" s="10" t="s">
        <v>998</v>
      </c>
      <c r="R1570" s="10" t="s">
        <v>997</v>
      </c>
      <c r="S1570" s="10" t="s">
        <v>619</v>
      </c>
      <c r="T1570" s="10"/>
      <c r="U1570" s="9">
        <v>6914698829</v>
      </c>
      <c r="V1570" s="8"/>
      <c r="W1570" s="7">
        <v>1341</v>
      </c>
      <c r="X1570" s="4"/>
      <c r="Y1570" s="6">
        <v>87</v>
      </c>
      <c r="Z1570" s="5">
        <f>IF(Y1570&gt;0,Y1570-J1570,".")</f>
        <v>23</v>
      </c>
      <c r="AA1570" s="4">
        <f>IF(J1570=0,H1570,0)</f>
        <v>0</v>
      </c>
      <c r="AB1570" s="4">
        <f>IF(L1570=0,H1570,0)</f>
        <v>0</v>
      </c>
      <c r="AC1570" s="4"/>
      <c r="AD1570" s="3"/>
      <c r="AE1570" s="2" t="str">
        <f ca="1">IF(AND(N1570&gt;1,(N1570+$AE$3+O1570)&lt;$B$3),$B$3-N1570+1111111,".")</f>
        <v>.</v>
      </c>
      <c r="AF1570" s="1" t="str">
        <f>IF(A1570&gt;1,"Y","N")</f>
        <v>Y</v>
      </c>
      <c r="AG1570" s="1" t="str">
        <f>IF(L1570&gt;1,"Y","N")</f>
        <v>Y</v>
      </c>
      <c r="AH1570" s="1" t="str">
        <f>IF(N1570&gt;1,"Y","N")</f>
        <v>Y</v>
      </c>
      <c r="AI1570" s="1" t="str">
        <f>IF(O1570&gt;1,"Y","N")</f>
        <v>Y</v>
      </c>
      <c r="AJ1570" s="1" t="str">
        <f>CONCATENATE(AF1570,AG1570,D1570,AH1570,AI1570)</f>
        <v>YYx163xYY</v>
      </c>
    </row>
    <row r="1571" spans="1:50" s="1" customFormat="1" x14ac:dyDescent="0.25">
      <c r="A1571" s="31">
        <v>42985</v>
      </c>
      <c r="B1571" s="24"/>
      <c r="C1571" s="23" t="s">
        <v>629</v>
      </c>
      <c r="D1571" s="22" t="s">
        <v>628</v>
      </c>
      <c r="E1571" s="21">
        <v>0.88</v>
      </c>
      <c r="G1571" s="20"/>
      <c r="H1571" s="19">
        <f>E1571/0.0447</f>
        <v>19.686800894854589</v>
      </c>
      <c r="I1571" s="18">
        <f>J1571/100*4</f>
        <v>2.8</v>
      </c>
      <c r="J1571" s="17">
        <v>70</v>
      </c>
      <c r="K1571" s="16">
        <f>IF(J1571&gt;1,J1571-H1571-I1571,0)</f>
        <v>47.513199105145418</v>
      </c>
      <c r="L1571" s="15">
        <v>43022</v>
      </c>
      <c r="M1571" s="14"/>
      <c r="N1571" s="29">
        <v>43067</v>
      </c>
      <c r="O1571" s="12">
        <v>43067</v>
      </c>
      <c r="P1571" s="11" t="s">
        <v>745</v>
      </c>
      <c r="Q1571" s="10" t="s">
        <v>744</v>
      </c>
      <c r="R1571" s="10" t="s">
        <v>743</v>
      </c>
      <c r="S1571" s="10" t="s">
        <v>742</v>
      </c>
      <c r="T1571" s="10"/>
      <c r="U1571" s="9">
        <v>6915248398</v>
      </c>
      <c r="V1571" s="8"/>
      <c r="W1571" s="7">
        <v>1387</v>
      </c>
      <c r="X1571" s="4"/>
      <c r="Y1571" s="6">
        <v>87</v>
      </c>
      <c r="Z1571" s="5">
        <f>IF(Y1571&gt;0,Y1571-J1571,".")</f>
        <v>17</v>
      </c>
      <c r="AA1571" s="4">
        <f>IF(J1571=0,H1571,0)</f>
        <v>0</v>
      </c>
      <c r="AB1571" s="4">
        <f>IF(L1571=0,H1571,0)</f>
        <v>0</v>
      </c>
      <c r="AC1571" s="4"/>
      <c r="AD1571" s="3"/>
      <c r="AE1571" s="2" t="str">
        <f ca="1">IF(AND(N1571&gt;1,(N1571+$AE$3+O1571)&lt;$B$3),$B$3-N1571+1111111,".")</f>
        <v>.</v>
      </c>
      <c r="AF1571" s="1" t="str">
        <f>IF(A1571&gt;1,"Y","N")</f>
        <v>Y</v>
      </c>
      <c r="AG1571" s="1" t="str">
        <f>IF(L1571&gt;1,"Y","N")</f>
        <v>Y</v>
      </c>
      <c r="AH1571" s="1" t="str">
        <f>IF(N1571&gt;1,"Y","N")</f>
        <v>Y</v>
      </c>
      <c r="AI1571" s="1" t="str">
        <f>IF(O1571&gt;1,"Y","N")</f>
        <v>Y</v>
      </c>
      <c r="AJ1571" s="1" t="str">
        <f>CONCATENATE(AF1571,AG1571,D1571,AH1571,AI1571)</f>
        <v>YYx206xYY</v>
      </c>
    </row>
    <row r="1572" spans="1:50" s="1" customFormat="1" x14ac:dyDescent="0.25">
      <c r="A1572" s="31">
        <v>42985</v>
      </c>
      <c r="B1572" s="24"/>
      <c r="C1572" s="23" t="s">
        <v>629</v>
      </c>
      <c r="D1572" s="22" t="s">
        <v>628</v>
      </c>
      <c r="E1572" s="21">
        <v>0.88</v>
      </c>
      <c r="G1572" s="20"/>
      <c r="H1572" s="19">
        <f>E1572/0.0447</f>
        <v>19.686800894854589</v>
      </c>
      <c r="I1572" s="18">
        <f>J1572/100*4</f>
        <v>2.8</v>
      </c>
      <c r="J1572" s="17">
        <v>70</v>
      </c>
      <c r="K1572" s="16">
        <f>IF(J1572&gt;1,J1572-H1572-I1572,0)</f>
        <v>47.513199105145418</v>
      </c>
      <c r="L1572" s="15">
        <v>43022</v>
      </c>
      <c r="M1572" s="14"/>
      <c r="N1572" s="29">
        <v>43072</v>
      </c>
      <c r="O1572" s="12">
        <v>43073</v>
      </c>
      <c r="P1572" s="11" t="s">
        <v>627</v>
      </c>
      <c r="Q1572" s="10" t="s">
        <v>626</v>
      </c>
      <c r="R1572" s="10" t="s">
        <v>625</v>
      </c>
      <c r="S1572" s="10" t="s">
        <v>624</v>
      </c>
      <c r="T1572" s="10"/>
      <c r="U1572" s="9">
        <v>6918947389</v>
      </c>
      <c r="V1572" s="8"/>
      <c r="W1572" s="7">
        <v>1411</v>
      </c>
      <c r="X1572" s="4"/>
      <c r="Y1572" s="6">
        <v>87</v>
      </c>
      <c r="Z1572" s="5">
        <f>IF(Y1572&gt;0,Y1572-J1572,".")</f>
        <v>17</v>
      </c>
      <c r="AA1572" s="4">
        <f>IF(J1572=0,H1572,0)</f>
        <v>0</v>
      </c>
      <c r="AB1572" s="4">
        <f>IF(L1572=0,H1572,0)</f>
        <v>0</v>
      </c>
      <c r="AC1572" s="4"/>
      <c r="AD1572" s="3"/>
      <c r="AE1572" s="2" t="str">
        <f ca="1">IF(AND(N1572&gt;1,(N1572+$AE$3+O1572)&lt;$B$3),$B$3-N1572+1111111,".")</f>
        <v>.</v>
      </c>
      <c r="AF1572" s="1" t="str">
        <f>IF(A1572&gt;1,"Y","N")</f>
        <v>Y</v>
      </c>
      <c r="AG1572" s="1" t="str">
        <f>IF(L1572&gt;1,"Y","N")</f>
        <v>Y</v>
      </c>
      <c r="AH1572" s="1" t="str">
        <f>IF(N1572&gt;1,"Y","N")</f>
        <v>Y</v>
      </c>
      <c r="AI1572" s="1" t="str">
        <f>IF(O1572&gt;1,"Y","N")</f>
        <v>Y</v>
      </c>
      <c r="AJ1572" s="1" t="str">
        <f>CONCATENATE(AF1572,AG1572,D1572,AH1572,AI1572)</f>
        <v>YYx206xYY</v>
      </c>
    </row>
    <row r="1573" spans="1:50" s="1" customFormat="1" x14ac:dyDescent="0.25">
      <c r="A1573" s="31">
        <v>42751</v>
      </c>
      <c r="B1573" s="24"/>
      <c r="C1573" s="23" t="s">
        <v>534</v>
      </c>
      <c r="D1573" s="22" t="s">
        <v>533</v>
      </c>
      <c r="E1573" s="21">
        <v>0.48</v>
      </c>
      <c r="G1573" s="20"/>
      <c r="H1573" s="19">
        <f>E1573/0.03821</f>
        <v>12.562156503533105</v>
      </c>
      <c r="I1573" s="18">
        <f>J1573/100*4</f>
        <v>2.8</v>
      </c>
      <c r="J1573" s="17">
        <v>70</v>
      </c>
      <c r="K1573" s="16">
        <f>IF(J1573&gt;1,J1573-H1573-I1573,0)</f>
        <v>54.6378434964669</v>
      </c>
      <c r="L1573" s="15">
        <v>42771</v>
      </c>
      <c r="M1573" s="14"/>
      <c r="N1573" s="29">
        <v>43076</v>
      </c>
      <c r="O1573" s="12">
        <v>43076</v>
      </c>
      <c r="P1573" s="11" t="s">
        <v>532</v>
      </c>
      <c r="Q1573" s="10" t="s">
        <v>531</v>
      </c>
      <c r="R1573" s="10" t="s">
        <v>530</v>
      </c>
      <c r="S1573" s="10" t="s">
        <v>529</v>
      </c>
      <c r="T1573" s="10"/>
      <c r="U1573" s="9">
        <v>6916032906</v>
      </c>
      <c r="V1573" s="8"/>
      <c r="W1573" s="7">
        <v>1433</v>
      </c>
      <c r="X1573" s="4"/>
      <c r="Y1573" s="6">
        <v>87</v>
      </c>
      <c r="Z1573" s="5">
        <f>IF(Y1573&gt;0,Y1573-J1573,".")</f>
        <v>17</v>
      </c>
      <c r="AA1573" s="4">
        <f>IF(J1573=0,H1573,0)</f>
        <v>0</v>
      </c>
      <c r="AB1573" s="4">
        <f>IF(L1573=0,H1573,0)</f>
        <v>0</v>
      </c>
      <c r="AC1573" s="4"/>
      <c r="AD1573" s="3"/>
      <c r="AE1573" s="2" t="str">
        <f ca="1">IF(AND(N1573&gt;1,(N1573+$AE$3+O1573)&lt;$B$3),$B$3-N1573+1111111,".")</f>
        <v>.</v>
      </c>
      <c r="AF1573" s="1" t="str">
        <f>IF(A1573&gt;1,"Y","N")</f>
        <v>Y</v>
      </c>
      <c r="AG1573" s="1" t="str">
        <f>IF(L1573&gt;1,"Y","N")</f>
        <v>Y</v>
      </c>
      <c r="AH1573" s="1" t="str">
        <f>IF(N1573&gt;1,"Y","N")</f>
        <v>Y</v>
      </c>
      <c r="AI1573" s="1" t="str">
        <f>IF(O1573&gt;1,"Y","N")</f>
        <v>Y</v>
      </c>
      <c r="AJ1573" s="1" t="str">
        <f>CONCATENATE(AF1573,AG1573,D1573,AH1573,AI1573)</f>
        <v>YYxp8xYY</v>
      </c>
    </row>
    <row r="1574" spans="1:50" s="1" customFormat="1" x14ac:dyDescent="0.25">
      <c r="A1574" s="28">
        <v>40892</v>
      </c>
      <c r="B1574" s="27" t="s">
        <v>4649</v>
      </c>
      <c r="C1574" s="23" t="s">
        <v>6820</v>
      </c>
      <c r="D1574" s="22" t="s">
        <v>1741</v>
      </c>
      <c r="E1574" s="21">
        <v>1.2989999999999999</v>
      </c>
      <c r="G1574" s="20"/>
      <c r="H1574" s="19">
        <f>E1574/0.0495432</f>
        <v>26.2195417332752</v>
      </c>
      <c r="I1574" s="18">
        <f>J1574/100*4</f>
        <v>2.76</v>
      </c>
      <c r="J1574" s="17">
        <v>69</v>
      </c>
      <c r="K1574" s="16">
        <f>IF(J1574&gt;1,J1574-H1574-I1574,0)</f>
        <v>40.020458266724802</v>
      </c>
      <c r="L1574" s="15">
        <v>40910</v>
      </c>
      <c r="M1574" s="14"/>
      <c r="N1574" s="29">
        <v>42744</v>
      </c>
      <c r="O1574" s="12">
        <v>42745</v>
      </c>
      <c r="P1574" s="11" t="s">
        <v>6819</v>
      </c>
      <c r="Q1574" s="10" t="s">
        <v>6818</v>
      </c>
      <c r="R1574" s="10" t="s">
        <v>6817</v>
      </c>
      <c r="S1574" s="10" t="s">
        <v>4802</v>
      </c>
      <c r="T1574" s="10"/>
      <c r="U1574" s="9">
        <v>6667121005</v>
      </c>
      <c r="V1574" s="8"/>
      <c r="W1574" s="7">
        <v>70</v>
      </c>
      <c r="X1574" s="4"/>
      <c r="Y1574" s="6">
        <v>88</v>
      </c>
      <c r="Z1574" s="5">
        <f>IF(Y1574&gt;0,Y1574-J1574,".")</f>
        <v>19</v>
      </c>
      <c r="AA1574" s="4">
        <f>IF(J1574=0,H1574,0)</f>
        <v>0</v>
      </c>
      <c r="AB1574" s="4">
        <f>IF(L1574=0,H1574,0)</f>
        <v>0</v>
      </c>
      <c r="AC1574" s="4"/>
      <c r="AD1574" s="3"/>
      <c r="AE1574" s="2" t="str">
        <f ca="1">IF(AND(N1574&gt;1,(N1574+$AE$3+O1574)&lt;$B$3),$B$3-N1574+1111111,".")</f>
        <v>.</v>
      </c>
      <c r="AF1574" s="1" t="str">
        <f>IF(A1574&gt;1,"Y","N")</f>
        <v>Y</v>
      </c>
      <c r="AG1574" s="1" t="str">
        <f>IF(L1574&gt;1,"Y","N")</f>
        <v>Y</v>
      </c>
      <c r="AH1574" s="1" t="str">
        <f>IF(N1574&gt;1,"Y","N")</f>
        <v>Y</v>
      </c>
      <c r="AI1574" s="1" t="str">
        <f>IF(O1574&gt;1,"Y","N")</f>
        <v>Y</v>
      </c>
      <c r="AJ1574" s="1" t="str">
        <f>CONCATENATE(AF1574,AG1574,D1574,AH1574,AI1574)</f>
        <v>YYx500xYY</v>
      </c>
    </row>
    <row r="1575" spans="1:50" s="1" customFormat="1" x14ac:dyDescent="0.25">
      <c r="A1575" s="28">
        <v>41893</v>
      </c>
      <c r="B1575" s="27"/>
      <c r="C1575" s="23" t="s">
        <v>6586</v>
      </c>
      <c r="D1575" s="22" t="s">
        <v>6465</v>
      </c>
      <c r="E1575" s="21">
        <v>2.58</v>
      </c>
      <c r="G1575" s="20"/>
      <c r="H1575" s="19">
        <f>E1575/0.0449914</f>
        <v>57.344292464782157</v>
      </c>
      <c r="I1575" s="18">
        <f>J1575/100*4</f>
        <v>3.52</v>
      </c>
      <c r="J1575" s="17">
        <v>88</v>
      </c>
      <c r="K1575" s="16">
        <f>IF(J1575&gt;1,J1575-H1575-I1575,0)</f>
        <v>27.135707535217843</v>
      </c>
      <c r="L1575" s="15">
        <v>41925</v>
      </c>
      <c r="M1575" s="14"/>
      <c r="N1575" s="29">
        <v>42751</v>
      </c>
      <c r="O1575" s="12">
        <v>42751</v>
      </c>
      <c r="P1575" s="11" t="s">
        <v>6585</v>
      </c>
      <c r="Q1575" s="10"/>
      <c r="R1575" s="10"/>
      <c r="S1575" s="10"/>
      <c r="T1575" s="10"/>
      <c r="U1575" s="9"/>
      <c r="V1575" s="8"/>
      <c r="W1575" s="7">
        <v>109</v>
      </c>
      <c r="X1575" s="4"/>
      <c r="Y1575" s="6">
        <v>88</v>
      </c>
      <c r="Z1575" s="5">
        <f>IF(Y1575&gt;0,Y1575-J1575,".")</f>
        <v>0</v>
      </c>
      <c r="AA1575" s="4">
        <f>IF(J1575=0,H1575,0)</f>
        <v>0</v>
      </c>
      <c r="AB1575" s="4">
        <f>IF(L1575=0,H1575,0)</f>
        <v>0</v>
      </c>
      <c r="AC1575" s="4"/>
      <c r="AD1575" s="3"/>
      <c r="AE1575" s="2" t="str">
        <f ca="1">IF(AND(N1575&gt;1,(N1575+$AE$3+O1575)&lt;$B$3),$B$3-N1575+1111111,".")</f>
        <v>.</v>
      </c>
      <c r="AF1575" s="1" t="str">
        <f>IF(A1575&gt;1,"Y","N")</f>
        <v>Y</v>
      </c>
      <c r="AG1575" s="1" t="str">
        <f>IF(L1575&gt;1,"Y","N")</f>
        <v>Y</v>
      </c>
      <c r="AH1575" s="1" t="str">
        <f>IF(N1575&gt;1,"Y","N")</f>
        <v>Y</v>
      </c>
      <c r="AI1575" s="1" t="str">
        <f>IF(O1575&gt;1,"Y","N")</f>
        <v>Y</v>
      </c>
      <c r="AJ1575" s="1" t="str">
        <f>CONCATENATE(AF1575,AG1575,D1575,AH1575,AI1575)</f>
        <v>YYx380xYY</v>
      </c>
      <c r="AU1575"/>
      <c r="AV1575"/>
      <c r="AW1575"/>
      <c r="AX1575"/>
    </row>
    <row r="1576" spans="1:50" s="1" customFormat="1" x14ac:dyDescent="0.25">
      <c r="A1576" s="28">
        <v>41428</v>
      </c>
      <c r="B1576" s="27" t="s">
        <v>2777</v>
      </c>
      <c r="C1576" s="23" t="s">
        <v>6126</v>
      </c>
      <c r="D1576" s="22" t="s">
        <v>3868</v>
      </c>
      <c r="E1576" s="21">
        <v>1.42</v>
      </c>
      <c r="G1576" s="20"/>
      <c r="H1576" s="19">
        <f>E1576/0.0486</f>
        <v>29.218106995884774</v>
      </c>
      <c r="I1576" s="18">
        <f>J1576/100*4</f>
        <v>2.76</v>
      </c>
      <c r="J1576" s="17">
        <v>69</v>
      </c>
      <c r="K1576" s="16">
        <f>IF(J1576&gt;1,J1576-H1576-I1576,0)</f>
        <v>37.021893004115228</v>
      </c>
      <c r="L1576" s="15">
        <v>41443</v>
      </c>
      <c r="M1576" s="14"/>
      <c r="N1576" s="29">
        <v>42773</v>
      </c>
      <c r="O1576" s="12">
        <v>42774</v>
      </c>
      <c r="P1576" s="11" t="s">
        <v>1427</v>
      </c>
      <c r="Q1576" s="10" t="s">
        <v>6125</v>
      </c>
      <c r="R1576" s="10" t="s">
        <v>6124</v>
      </c>
      <c r="S1576" s="10" t="s">
        <v>1424</v>
      </c>
      <c r="T1576" s="10"/>
      <c r="U1576" s="9">
        <v>6704166606</v>
      </c>
      <c r="V1576" s="8"/>
      <c r="W1576" s="7">
        <v>228</v>
      </c>
      <c r="X1576" s="4"/>
      <c r="Y1576" s="6">
        <v>88</v>
      </c>
      <c r="Z1576" s="5">
        <f>IF(Y1576&gt;0,Y1576-J1576,".")</f>
        <v>19</v>
      </c>
      <c r="AA1576" s="4">
        <f>IF(J1576=0,H1576,0)</f>
        <v>0</v>
      </c>
      <c r="AB1576" s="4">
        <f>IF(L1576=0,H1576,0)</f>
        <v>0</v>
      </c>
      <c r="AC1576" s="4"/>
      <c r="AD1576" s="3"/>
      <c r="AE1576" s="2" t="str">
        <f ca="1">IF(AND(N1576&gt;1,(N1576+$AE$3+O1576)&lt;$B$3),$B$3-N1576+1111111,".")</f>
        <v>.</v>
      </c>
      <c r="AF1576" s="1" t="str">
        <f>IF(A1576&gt;1,"Y","N")</f>
        <v>Y</v>
      </c>
      <c r="AG1576" s="1" t="str">
        <f>IF(L1576&gt;1,"Y","N")</f>
        <v>Y</v>
      </c>
      <c r="AH1576" s="1" t="str">
        <f>IF(N1576&gt;1,"Y","N")</f>
        <v>Y</v>
      </c>
      <c r="AI1576" s="1" t="str">
        <f>IF(O1576&gt;1,"Y","N")</f>
        <v>Y</v>
      </c>
      <c r="AJ1576" s="1" t="str">
        <f>CONCATENATE(AF1576,AG1576,D1576,AH1576,AI1576)</f>
        <v>YYx517xYY</v>
      </c>
    </row>
    <row r="1577" spans="1:50" s="1" customFormat="1" x14ac:dyDescent="0.25">
      <c r="A1577" s="31">
        <v>42667</v>
      </c>
      <c r="B1577" s="24"/>
      <c r="C1577" s="23" t="s">
        <v>354</v>
      </c>
      <c r="D1577" s="22" t="s">
        <v>353</v>
      </c>
      <c r="E1577" s="21">
        <v>1.5</v>
      </c>
      <c r="G1577" s="20"/>
      <c r="H1577" s="19">
        <f>E1577/0.03988</f>
        <v>37.612838515546642</v>
      </c>
      <c r="I1577" s="18">
        <f>J1577/100*4</f>
        <v>3.52</v>
      </c>
      <c r="J1577" s="17">
        <v>88</v>
      </c>
      <c r="K1577" s="16">
        <f>IF(J1577&gt;1,J1577-H1577-I1577,0)</f>
        <v>46.867161484453355</v>
      </c>
      <c r="L1577" s="15">
        <v>42689</v>
      </c>
      <c r="M1577" s="14"/>
      <c r="N1577" s="29">
        <v>42776</v>
      </c>
      <c r="O1577" s="12">
        <v>42778</v>
      </c>
      <c r="P1577" s="11" t="s">
        <v>6046</v>
      </c>
      <c r="Q1577" s="10"/>
      <c r="R1577" s="10"/>
      <c r="S1577" s="10"/>
      <c r="T1577" s="10"/>
      <c r="U1577" s="9">
        <v>6706462485</v>
      </c>
      <c r="V1577" s="8"/>
      <c r="W1577" s="7">
        <v>243</v>
      </c>
      <c r="X1577" s="4"/>
      <c r="Y1577" s="6">
        <v>88</v>
      </c>
      <c r="Z1577" s="5">
        <f>IF(Y1577&gt;0,Y1577-J1577,".")</f>
        <v>0</v>
      </c>
      <c r="AA1577" s="4">
        <f>IF(J1577=0,H1577,0)</f>
        <v>0</v>
      </c>
      <c r="AB1577" s="4">
        <f>IF(L1577=0,H1577,0)</f>
        <v>0</v>
      </c>
      <c r="AC1577" s="4"/>
      <c r="AD1577" s="3"/>
      <c r="AE1577" s="2" t="str">
        <f ca="1">IF(AND(N1577&gt;1,(N1577+$AE$3+O1577)&lt;$B$3),$B$3-N1577+1111111,".")</f>
        <v>.</v>
      </c>
      <c r="AF1577" s="1" t="str">
        <f>IF(A1577&gt;1,"Y","N")</f>
        <v>Y</v>
      </c>
      <c r="AG1577" s="1" t="str">
        <f>IF(L1577&gt;1,"Y","N")</f>
        <v>Y</v>
      </c>
      <c r="AH1577" s="1" t="str">
        <f>IF(N1577&gt;1,"Y","N")</f>
        <v>Y</v>
      </c>
      <c r="AI1577" s="1" t="str">
        <f>IF(O1577&gt;1,"Y","N")</f>
        <v>Y</v>
      </c>
      <c r="AJ1577" s="1" t="str">
        <f>CONCATENATE(AF1577,AG1577,D1577,AH1577,AI1577)</f>
        <v>YYx361xYY</v>
      </c>
    </row>
    <row r="1578" spans="1:50" s="1" customFormat="1" x14ac:dyDescent="0.25">
      <c r="A1578" s="31">
        <v>42696</v>
      </c>
      <c r="B1578" s="24" t="s">
        <v>6055</v>
      </c>
      <c r="C1578" s="23" t="s">
        <v>926</v>
      </c>
      <c r="D1578" s="22" t="s">
        <v>925</v>
      </c>
      <c r="E1578" s="21">
        <v>1.52</v>
      </c>
      <c r="G1578" s="20"/>
      <c r="H1578" s="19">
        <f>E1578/0.0395</f>
        <v>38.481012658227847</v>
      </c>
      <c r="I1578" s="18">
        <f>J1578/100*4</f>
        <v>3.52</v>
      </c>
      <c r="J1578" s="17">
        <v>88</v>
      </c>
      <c r="K1578" s="16">
        <f>IF(J1578&gt;1,J1578-H1578-I1578,0)</f>
        <v>45.99898734177215</v>
      </c>
      <c r="L1578" s="15">
        <v>42749</v>
      </c>
      <c r="M1578" s="14"/>
      <c r="N1578" s="29">
        <v>42776</v>
      </c>
      <c r="O1578" s="12">
        <v>42778</v>
      </c>
      <c r="P1578" s="11" t="s">
        <v>6046</v>
      </c>
      <c r="Q1578" s="10"/>
      <c r="R1578" s="10"/>
      <c r="S1578" s="10"/>
      <c r="T1578" s="10"/>
      <c r="U1578" s="9">
        <v>6706370697</v>
      </c>
      <c r="V1578" s="8"/>
      <c r="W1578" s="7">
        <v>243</v>
      </c>
      <c r="X1578" s="4"/>
      <c r="Y1578" s="6">
        <v>88</v>
      </c>
      <c r="Z1578" s="5">
        <f>IF(Y1578&gt;0,Y1578-J1578,".")</f>
        <v>0</v>
      </c>
      <c r="AA1578" s="4">
        <f>IF(J1578=0,H1578,0)</f>
        <v>0</v>
      </c>
      <c r="AB1578" s="4">
        <f>IF(L1578=0,H1578,0)</f>
        <v>0</v>
      </c>
      <c r="AC1578" s="4"/>
      <c r="AD1578" s="3"/>
      <c r="AE1578" s="2" t="str">
        <f ca="1">IF(AND(N1578&gt;1,(N1578+$AE$3+O1578)&lt;$B$3),$B$3-N1578+1111111,".")</f>
        <v>.</v>
      </c>
      <c r="AF1578" s="1" t="str">
        <f>IF(A1578&gt;1,"Y","N")</f>
        <v>Y</v>
      </c>
      <c r="AG1578" s="1" t="str">
        <f>IF(L1578&gt;1,"Y","N")</f>
        <v>Y</v>
      </c>
      <c r="AH1578" s="1" t="str">
        <f>IF(N1578&gt;1,"Y","N")</f>
        <v>Y</v>
      </c>
      <c r="AI1578" s="1" t="str">
        <f>IF(O1578&gt;1,"Y","N")</f>
        <v>Y</v>
      </c>
      <c r="AJ1578" s="1" t="str">
        <f>CONCATENATE(AF1578,AG1578,D1578,AH1578,AI1578)</f>
        <v>YYx491xYY</v>
      </c>
    </row>
    <row r="1579" spans="1:50" s="1" customFormat="1" x14ac:dyDescent="0.25">
      <c r="A1579" s="31">
        <v>42751</v>
      </c>
      <c r="B1579" s="24" t="s">
        <v>5804</v>
      </c>
      <c r="C1579" s="23" t="s">
        <v>5800</v>
      </c>
      <c r="D1579" s="22" t="s">
        <v>4380</v>
      </c>
      <c r="E1579" s="21">
        <v>0.45</v>
      </c>
      <c r="G1579" s="20"/>
      <c r="H1579" s="19">
        <f>E1579/0.03821</f>
        <v>11.777021722062287</v>
      </c>
      <c r="I1579" s="18">
        <f>J1579/100*4</f>
        <v>2.8</v>
      </c>
      <c r="J1579" s="17">
        <v>70</v>
      </c>
      <c r="K1579" s="16">
        <f>IF(J1579&gt;1,J1579-H1579-I1579,0)</f>
        <v>55.422978277937716</v>
      </c>
      <c r="L1579" s="15">
        <v>42777</v>
      </c>
      <c r="M1579" s="14"/>
      <c r="N1579" s="29">
        <v>42785</v>
      </c>
      <c r="O1579" s="12">
        <v>42788</v>
      </c>
      <c r="P1579" s="11" t="s">
        <v>5799</v>
      </c>
      <c r="Q1579" s="10" t="s">
        <v>5803</v>
      </c>
      <c r="R1579" s="10" t="s">
        <v>5802</v>
      </c>
      <c r="S1579" s="10" t="s">
        <v>5801</v>
      </c>
      <c r="T1579" s="10"/>
      <c r="U1579" s="9">
        <v>6716405310</v>
      </c>
      <c r="V1579" s="8"/>
      <c r="W1579" s="7">
        <v>317</v>
      </c>
      <c r="X1579" s="4"/>
      <c r="Y1579" s="6">
        <v>88</v>
      </c>
      <c r="Z1579" s="5">
        <f>IF(Y1579&gt;0,Y1579-J1579,".")</f>
        <v>18</v>
      </c>
      <c r="AA1579" s="4">
        <f>IF(J1579=0,H1579,0)</f>
        <v>0</v>
      </c>
      <c r="AB1579" s="4">
        <f>IF(L1579=0,H1579,0)</f>
        <v>0</v>
      </c>
      <c r="AC1579" s="4"/>
      <c r="AD1579" s="3"/>
      <c r="AE1579" s="2" t="str">
        <f ca="1">IF(AND(N1579&gt;1,(N1579+$AE$3+O1579)&lt;$B$3),$B$3-N1579+1111111,".")</f>
        <v>.</v>
      </c>
      <c r="AF1579" s="1" t="str">
        <f>IF(A1579&gt;1,"Y","N")</f>
        <v>Y</v>
      </c>
      <c r="AG1579" s="1" t="str">
        <f>IF(L1579&gt;1,"Y","N")</f>
        <v>Y</v>
      </c>
      <c r="AH1579" s="1" t="str">
        <f>IF(N1579&gt;1,"Y","N")</f>
        <v>Y</v>
      </c>
      <c r="AI1579" s="1" t="str">
        <f>IF(O1579&gt;1,"Y","N")</f>
        <v>Y</v>
      </c>
      <c r="AJ1579" s="1" t="str">
        <f>CONCATENATE(AF1579,AG1579,D1579,AH1579,AI1579)</f>
        <v>YYx20xYY</v>
      </c>
    </row>
    <row r="1580" spans="1:50" s="1" customFormat="1" x14ac:dyDescent="0.25">
      <c r="A1580" s="31">
        <v>42748</v>
      </c>
      <c r="B1580" s="24"/>
      <c r="C1580" s="23" t="s">
        <v>1108</v>
      </c>
      <c r="D1580" s="22" t="s">
        <v>1107</v>
      </c>
      <c r="E1580" s="21">
        <v>0.5</v>
      </c>
      <c r="G1580" s="20"/>
      <c r="H1580" s="19">
        <f>E1580/0.03821</f>
        <v>13.085579691180319</v>
      </c>
      <c r="I1580" s="18">
        <f>J1580/100*4</f>
        <v>2.8</v>
      </c>
      <c r="J1580" s="17">
        <v>70</v>
      </c>
      <c r="K1580" s="16">
        <f>IF(J1580&gt;1,J1580-H1580-I1580,0)</f>
        <v>54.114420308819682</v>
      </c>
      <c r="L1580" s="15">
        <v>42775</v>
      </c>
      <c r="M1580" s="14"/>
      <c r="N1580" s="29">
        <v>42792</v>
      </c>
      <c r="O1580" s="12">
        <v>42792</v>
      </c>
      <c r="P1580" s="11" t="s">
        <v>5666</v>
      </c>
      <c r="Q1580" s="10" t="s">
        <v>5669</v>
      </c>
      <c r="R1580" s="10" t="s">
        <v>5668</v>
      </c>
      <c r="S1580" s="10" t="s">
        <v>5667</v>
      </c>
      <c r="T1580" s="10"/>
      <c r="U1580" s="9">
        <v>6727429121</v>
      </c>
      <c r="V1580" s="8"/>
      <c r="W1580" s="7">
        <v>330</v>
      </c>
      <c r="X1580" s="4"/>
      <c r="Y1580" s="6">
        <v>88</v>
      </c>
      <c r="Z1580" s="5">
        <f>IF(Y1580&gt;0,Y1580-J1580,".")</f>
        <v>18</v>
      </c>
      <c r="AA1580" s="4">
        <f>IF(J1580=0,H1580,0)</f>
        <v>0</v>
      </c>
      <c r="AB1580" s="4">
        <f>IF(L1580=0,H1580,0)</f>
        <v>0</v>
      </c>
      <c r="AC1580" s="4"/>
      <c r="AD1580" s="3"/>
      <c r="AE1580" s="2" t="str">
        <f ca="1">IF(AND(N1580&gt;1,(N1580+$AE$3+O1580)&lt;$B$3),$B$3-N1580+1111111,".")</f>
        <v>.</v>
      </c>
      <c r="AF1580" s="1" t="str">
        <f>IF(A1580&gt;1,"Y","N")</f>
        <v>Y</v>
      </c>
      <c r="AG1580" s="1" t="str">
        <f>IF(L1580&gt;1,"Y","N")</f>
        <v>Y</v>
      </c>
      <c r="AH1580" s="1" t="str">
        <f>IF(N1580&gt;1,"Y","N")</f>
        <v>Y</v>
      </c>
      <c r="AI1580" s="1" t="str">
        <f>IF(O1580&gt;1,"Y","N")</f>
        <v>Y</v>
      </c>
      <c r="AJ1580" s="1" t="str">
        <f>CONCATENATE(AF1580,AG1580,D1580,AH1580,AI1580)</f>
        <v>YYx368xYY</v>
      </c>
    </row>
    <row r="1581" spans="1:50" s="1" customFormat="1" x14ac:dyDescent="0.25">
      <c r="A1581" s="28">
        <v>41828</v>
      </c>
      <c r="B1581" s="27" t="s">
        <v>5498</v>
      </c>
      <c r="C1581" s="23" t="s">
        <v>5423</v>
      </c>
      <c r="D1581" s="22" t="s">
        <v>5422</v>
      </c>
      <c r="E1581" s="21">
        <v>1.77</v>
      </c>
      <c r="G1581" s="20"/>
      <c r="H1581" s="19">
        <f>E1581/0.050588</f>
        <v>34.988534830394556</v>
      </c>
      <c r="I1581" s="18">
        <f>J1581/100*4</f>
        <v>2.76</v>
      </c>
      <c r="J1581" s="17">
        <v>69</v>
      </c>
      <c r="K1581" s="16">
        <f>IF(J1581&gt;1,J1581-H1581-I1581,0)</f>
        <v>31.251465169605446</v>
      </c>
      <c r="L1581" s="15">
        <v>41889</v>
      </c>
      <c r="M1581" s="14"/>
      <c r="N1581" s="29">
        <v>42800</v>
      </c>
      <c r="O1581" s="12">
        <v>42800</v>
      </c>
      <c r="P1581" s="11" t="s">
        <v>5421</v>
      </c>
      <c r="Q1581" s="10" t="s">
        <v>5497</v>
      </c>
      <c r="R1581" s="10" t="s">
        <v>5496</v>
      </c>
      <c r="S1581" s="10" t="s">
        <v>1157</v>
      </c>
      <c r="T1581" s="10"/>
      <c r="U1581" s="9">
        <v>6738399270</v>
      </c>
      <c r="V1581" s="8"/>
      <c r="W1581" s="7">
        <v>375</v>
      </c>
      <c r="X1581" s="4"/>
      <c r="Y1581" s="6">
        <v>88</v>
      </c>
      <c r="Z1581" s="5">
        <f>IF(Y1581&gt;0,Y1581-J1581,".")</f>
        <v>19</v>
      </c>
      <c r="AA1581" s="4">
        <f>IF(J1581=0,H1581,0)</f>
        <v>0</v>
      </c>
      <c r="AB1581" s="4">
        <f>IF(L1581=0,H1581,0)</f>
        <v>0</v>
      </c>
      <c r="AC1581" s="4"/>
      <c r="AD1581" s="3"/>
      <c r="AE1581" s="2" t="str">
        <f ca="1">IF(AND(N1581&gt;1,(N1581+$AE$3+O1581)&lt;$B$3),$B$3-N1581+1111111,".")</f>
        <v>.</v>
      </c>
      <c r="AF1581" s="1" t="str">
        <f>IF(A1581&gt;1,"Y","N")</f>
        <v>Y</v>
      </c>
      <c r="AG1581" s="1" t="str">
        <f>IF(L1581&gt;1,"Y","N")</f>
        <v>Y</v>
      </c>
      <c r="AH1581" s="1" t="str">
        <f>IF(N1581&gt;1,"Y","N")</f>
        <v>Y</v>
      </c>
      <c r="AI1581" s="1" t="str">
        <f>IF(O1581&gt;1,"Y","N")</f>
        <v>Y</v>
      </c>
      <c r="AJ1581" s="1" t="str">
        <f>CONCATENATE(AF1581,AG1581,D1581,AH1581,AI1581)</f>
        <v>YYx255xYY</v>
      </c>
    </row>
    <row r="1582" spans="1:50" s="1" customFormat="1" x14ac:dyDescent="0.25">
      <c r="A1582" s="31">
        <v>42748</v>
      </c>
      <c r="B1582" s="24"/>
      <c r="C1582" s="23" t="s">
        <v>1108</v>
      </c>
      <c r="D1582" s="22" t="s">
        <v>1107</v>
      </c>
      <c r="E1582" s="21">
        <v>0.5</v>
      </c>
      <c r="G1582" s="20"/>
      <c r="H1582" s="19">
        <f>E1582/0.03821</f>
        <v>13.085579691180319</v>
      </c>
      <c r="I1582" s="18">
        <f>J1582/100*4</f>
        <v>2.8</v>
      </c>
      <c r="J1582" s="17">
        <v>70</v>
      </c>
      <c r="K1582" s="16">
        <f>IF(J1582&gt;1,J1582-H1582-I1582,0)</f>
        <v>54.114420308819682</v>
      </c>
      <c r="L1582" s="15">
        <v>42775</v>
      </c>
      <c r="M1582" s="14"/>
      <c r="N1582" s="29">
        <v>42800</v>
      </c>
      <c r="O1582" s="12">
        <v>42800</v>
      </c>
      <c r="P1582" s="11" t="s">
        <v>5476</v>
      </c>
      <c r="Q1582" s="10" t="s">
        <v>5475</v>
      </c>
      <c r="R1582" s="10" t="s">
        <v>5474</v>
      </c>
      <c r="S1582" s="10" t="s">
        <v>2276</v>
      </c>
      <c r="T1582" s="10"/>
      <c r="U1582" s="9" t="s">
        <v>5336</v>
      </c>
      <c r="V1582" s="8" t="s">
        <v>5473</v>
      </c>
      <c r="W1582" s="7">
        <v>365</v>
      </c>
      <c r="X1582" s="4"/>
      <c r="Y1582" s="6">
        <v>88</v>
      </c>
      <c r="Z1582" s="5">
        <f>IF(Y1582&gt;0,Y1582-J1582,".")</f>
        <v>18</v>
      </c>
      <c r="AA1582" s="4">
        <f>IF(J1582=0,H1582,0)</f>
        <v>0</v>
      </c>
      <c r="AB1582" s="4">
        <f>IF(L1582=0,H1582,0)</f>
        <v>0</v>
      </c>
      <c r="AC1582" s="4"/>
      <c r="AD1582" s="3"/>
      <c r="AE1582" s="2" t="str">
        <f ca="1">IF(AND(N1582&gt;1,(N1582+$AE$3+O1582)&lt;$B$3),$B$3-N1582+1111111,".")</f>
        <v>.</v>
      </c>
      <c r="AF1582" s="1" t="str">
        <f>IF(A1582&gt;1,"Y","N")</f>
        <v>Y</v>
      </c>
      <c r="AG1582" s="1" t="str">
        <f>IF(L1582&gt;1,"Y","N")</f>
        <v>Y</v>
      </c>
      <c r="AH1582" s="1" t="str">
        <f>IF(N1582&gt;1,"Y","N")</f>
        <v>Y</v>
      </c>
      <c r="AI1582" s="1" t="str">
        <f>IF(O1582&gt;1,"Y","N")</f>
        <v>Y</v>
      </c>
      <c r="AJ1582" s="1" t="str">
        <f>CONCATENATE(AF1582,AG1582,D1582,AH1582,AI1582)</f>
        <v>YYx368xYY</v>
      </c>
    </row>
    <row r="1583" spans="1:50" s="1" customFormat="1" x14ac:dyDescent="0.25">
      <c r="A1583" s="28">
        <v>41828</v>
      </c>
      <c r="B1583" s="27"/>
      <c r="C1583" s="23" t="s">
        <v>5423</v>
      </c>
      <c r="D1583" s="22" t="s">
        <v>5422</v>
      </c>
      <c r="E1583" s="21">
        <v>1.77</v>
      </c>
      <c r="G1583" s="20"/>
      <c r="H1583" s="19">
        <f>E1583/0.050588</f>
        <v>34.988534830394556</v>
      </c>
      <c r="I1583" s="18">
        <f>J1583/100*4</f>
        <v>2.76</v>
      </c>
      <c r="J1583" s="17">
        <v>69</v>
      </c>
      <c r="K1583" s="16">
        <f>IF(J1583&gt;1,J1583-H1583-I1583,0)</f>
        <v>31.251465169605446</v>
      </c>
      <c r="L1583" s="15">
        <v>41889</v>
      </c>
      <c r="M1583" s="14"/>
      <c r="N1583" s="29">
        <v>42802</v>
      </c>
      <c r="O1583" s="12">
        <v>42802</v>
      </c>
      <c r="P1583" s="11" t="s">
        <v>5421</v>
      </c>
      <c r="Q1583" s="10"/>
      <c r="R1583" s="10"/>
      <c r="S1583" s="10"/>
      <c r="T1583" s="10"/>
      <c r="U1583" s="9">
        <v>6738399270</v>
      </c>
      <c r="V1583" s="8"/>
      <c r="W1583" s="7">
        <v>387</v>
      </c>
      <c r="X1583" s="4"/>
      <c r="Y1583" s="6">
        <v>88</v>
      </c>
      <c r="Z1583" s="5">
        <f>IF(Y1583&gt;0,Y1583-J1583,".")</f>
        <v>19</v>
      </c>
      <c r="AA1583" s="4">
        <f>IF(J1583=0,H1583,0)</f>
        <v>0</v>
      </c>
      <c r="AB1583" s="4">
        <f>IF(L1583=0,H1583,0)</f>
        <v>0</v>
      </c>
      <c r="AC1583" s="4"/>
      <c r="AD1583" s="3"/>
      <c r="AE1583" s="2" t="str">
        <f ca="1">IF(AND(N1583&gt;1,(N1583+$AE$3+O1583)&lt;$B$3),$B$3-N1583+1111111,".")</f>
        <v>.</v>
      </c>
      <c r="AF1583" s="1" t="str">
        <f>IF(A1583&gt;1,"Y","N")</f>
        <v>Y</v>
      </c>
      <c r="AG1583" s="1" t="str">
        <f>IF(L1583&gt;1,"Y","N")</f>
        <v>Y</v>
      </c>
      <c r="AH1583" s="1" t="str">
        <f>IF(N1583&gt;1,"Y","N")</f>
        <v>Y</v>
      </c>
      <c r="AI1583" s="1" t="str">
        <f>IF(O1583&gt;1,"Y","N")</f>
        <v>Y</v>
      </c>
      <c r="AJ1583" s="1" t="str">
        <f>CONCATENATE(AF1583,AG1583,D1583,AH1583,AI1583)</f>
        <v>YYx255xYY</v>
      </c>
    </row>
    <row r="1584" spans="1:50" s="1" customFormat="1" x14ac:dyDescent="0.25">
      <c r="A1584" s="28">
        <v>41733</v>
      </c>
      <c r="B1584" s="27" t="s">
        <v>3446</v>
      </c>
      <c r="C1584" s="23" t="s">
        <v>2441</v>
      </c>
      <c r="D1584" s="22" t="s">
        <v>2440</v>
      </c>
      <c r="E1584" s="21">
        <v>1.49</v>
      </c>
      <c r="G1584" s="20"/>
      <c r="H1584" s="19">
        <f>E1584/0.0528907</f>
        <v>28.171304217943799</v>
      </c>
      <c r="I1584" s="18">
        <f>J1584/100*4</f>
        <v>2.76</v>
      </c>
      <c r="J1584" s="17">
        <v>69</v>
      </c>
      <c r="K1584" s="16">
        <f>IF(J1584&gt;1,J1584-H1584-I1584,0)</f>
        <v>38.068695782056203</v>
      </c>
      <c r="L1584" s="15">
        <v>41756</v>
      </c>
      <c r="M1584" s="14"/>
      <c r="N1584" s="29">
        <v>42831</v>
      </c>
      <c r="O1584" s="12">
        <v>42831</v>
      </c>
      <c r="P1584" s="11" t="s">
        <v>4758</v>
      </c>
      <c r="Q1584" s="10" t="s">
        <v>4757</v>
      </c>
      <c r="R1584" s="10" t="s">
        <v>4756</v>
      </c>
      <c r="S1584" s="10" t="s">
        <v>4755</v>
      </c>
      <c r="T1584" s="10"/>
      <c r="U1584" s="9">
        <v>6772823281</v>
      </c>
      <c r="V1584" s="8"/>
      <c r="W1584" s="7">
        <v>544</v>
      </c>
      <c r="X1584" s="4"/>
      <c r="Y1584" s="6">
        <v>88</v>
      </c>
      <c r="Z1584" s="5">
        <f>IF(Y1584&gt;0,Y1584-J1584,".")</f>
        <v>19</v>
      </c>
      <c r="AA1584" s="4">
        <f>IF(J1584=0,H1584,0)</f>
        <v>0</v>
      </c>
      <c r="AB1584" s="4">
        <f>IF(L1584=0,H1584,0)</f>
        <v>0</v>
      </c>
      <c r="AC1584" s="4"/>
      <c r="AD1584" s="3"/>
      <c r="AE1584" s="2" t="str">
        <f ca="1">IF(AND(N1584&gt;1,(N1584+$AE$3+O1584)&lt;$B$3),$B$3-N1584+1111111,".")</f>
        <v>.</v>
      </c>
      <c r="AF1584" s="1" t="str">
        <f>IF(A1584&gt;1,"Y","N")</f>
        <v>Y</v>
      </c>
      <c r="AG1584" s="1" t="str">
        <f>IF(L1584&gt;1,"Y","N")</f>
        <v>Y</v>
      </c>
      <c r="AH1584" s="1" t="str">
        <f>IF(N1584&gt;1,"Y","N")</f>
        <v>Y</v>
      </c>
      <c r="AI1584" s="1" t="str">
        <f>IF(O1584&gt;1,"Y","N")</f>
        <v>Y</v>
      </c>
      <c r="AJ1584" s="1" t="str">
        <f>CONCATENATE(AF1584,AG1584,D1584,AH1584,AI1584)</f>
        <v>YYx92xYY</v>
      </c>
    </row>
    <row r="1585" spans="1:36" s="1" customFormat="1" x14ac:dyDescent="0.25">
      <c r="A1585" s="31">
        <v>42649</v>
      </c>
      <c r="B1585" s="24"/>
      <c r="C1585" s="23" t="s">
        <v>4381</v>
      </c>
      <c r="D1585" s="22" t="s">
        <v>4380</v>
      </c>
      <c r="E1585" s="21">
        <v>0.52</v>
      </c>
      <c r="G1585" s="20"/>
      <c r="H1585" s="19">
        <f>E1585/0.0404</f>
        <v>12.871287128712872</v>
      </c>
      <c r="I1585" s="18">
        <f>J1585/100*4</f>
        <v>2.8</v>
      </c>
      <c r="J1585" s="17">
        <v>70</v>
      </c>
      <c r="K1585" s="16">
        <f>IF(J1585&gt;1,J1585-H1585-I1585,0)</f>
        <v>54.328712871287131</v>
      </c>
      <c r="L1585" s="15">
        <v>42665</v>
      </c>
      <c r="M1585" s="14"/>
      <c r="N1585" s="29">
        <v>42847</v>
      </c>
      <c r="O1585" s="12">
        <v>42849</v>
      </c>
      <c r="P1585" s="11" t="s">
        <v>1945</v>
      </c>
      <c r="Q1585" s="10" t="s">
        <v>4384</v>
      </c>
      <c r="R1585" s="10" t="s">
        <v>4383</v>
      </c>
      <c r="S1585" s="10" t="s">
        <v>4382</v>
      </c>
      <c r="T1585" s="10"/>
      <c r="U1585" s="9">
        <v>6788629838</v>
      </c>
      <c r="V1585" s="8"/>
      <c r="W1585" s="7">
        <v>639</v>
      </c>
      <c r="X1585" s="4"/>
      <c r="Y1585" s="6">
        <v>88</v>
      </c>
      <c r="Z1585" s="5">
        <f>IF(Y1585&gt;0,Y1585-J1585,".")</f>
        <v>18</v>
      </c>
      <c r="AA1585" s="4">
        <f>IF(J1585=0,H1585,0)</f>
        <v>0</v>
      </c>
      <c r="AB1585" s="4">
        <f>IF(L1585=0,H1585,0)</f>
        <v>0</v>
      </c>
      <c r="AC1585" s="4"/>
      <c r="AD1585" s="3"/>
      <c r="AE1585" s="2" t="str">
        <f ca="1">IF(AND(N1585&gt;1,(N1585+$AE$3+O1585)&lt;$B$3),$B$3-N1585+1111111,".")</f>
        <v>.</v>
      </c>
      <c r="AF1585" s="1" t="str">
        <f>IF(A1585&gt;1,"Y","N")</f>
        <v>Y</v>
      </c>
      <c r="AG1585" s="1" t="str">
        <f>IF(L1585&gt;1,"Y","N")</f>
        <v>Y</v>
      </c>
      <c r="AH1585" s="1" t="str">
        <f>IF(N1585&gt;1,"Y","N")</f>
        <v>Y</v>
      </c>
      <c r="AI1585" s="1" t="str">
        <f>IF(O1585&gt;1,"Y","N")</f>
        <v>Y</v>
      </c>
      <c r="AJ1585" s="1" t="str">
        <f>CONCATENATE(AF1585,AG1585,D1585,AH1585,AI1585)</f>
        <v>YYx20xYY</v>
      </c>
    </row>
    <row r="1586" spans="1:36" s="1" customFormat="1" x14ac:dyDescent="0.25">
      <c r="A1586" s="28">
        <v>41792</v>
      </c>
      <c r="B1586" s="27" t="s">
        <v>3988</v>
      </c>
      <c r="C1586" s="23" t="s">
        <v>3987</v>
      </c>
      <c r="D1586" s="22" t="s">
        <v>3986</v>
      </c>
      <c r="E1586" s="21">
        <v>2.09</v>
      </c>
      <c r="G1586" s="20"/>
      <c r="H1586" s="19">
        <f>E1586/0.0515566</f>
        <v>40.537971860052835</v>
      </c>
      <c r="I1586" s="18">
        <f>J1586/100*4</f>
        <v>2.76</v>
      </c>
      <c r="J1586" s="17">
        <v>69</v>
      </c>
      <c r="K1586" s="16">
        <f>IF(J1586&gt;1,J1586-H1586-I1586,0)</f>
        <v>25.702028139947167</v>
      </c>
      <c r="L1586" s="15">
        <v>41810</v>
      </c>
      <c r="M1586" s="14"/>
      <c r="N1586" s="29">
        <v>42866</v>
      </c>
      <c r="O1586" s="12">
        <v>42866</v>
      </c>
      <c r="P1586" s="11" t="s">
        <v>3985</v>
      </c>
      <c r="Q1586" s="10" t="s">
        <v>3984</v>
      </c>
      <c r="R1586" s="10" t="s">
        <v>3983</v>
      </c>
      <c r="S1586" s="10" t="s">
        <v>3982</v>
      </c>
      <c r="T1586" s="10"/>
      <c r="U1586" s="9">
        <v>6808839707</v>
      </c>
      <c r="V1586" s="8"/>
      <c r="W1586" s="7">
        <v>714</v>
      </c>
      <c r="X1586" s="4"/>
      <c r="Y1586" s="6">
        <v>88</v>
      </c>
      <c r="Z1586" s="5">
        <f>IF(Y1586&gt;0,Y1586-J1586,".")</f>
        <v>19</v>
      </c>
      <c r="AA1586" s="4">
        <f>IF(J1586=0,H1586,0)</f>
        <v>0</v>
      </c>
      <c r="AB1586" s="4">
        <f>IF(L1586=0,H1586,0)</f>
        <v>0</v>
      </c>
      <c r="AC1586" s="4"/>
      <c r="AD1586" s="3"/>
      <c r="AE1586" s="2" t="str">
        <f ca="1">IF(AND(N1586&gt;1,(N1586+$AE$3+O1586)&lt;$B$3),$B$3-N1586+1111111,".")</f>
        <v>.</v>
      </c>
      <c r="AF1586" s="1" t="str">
        <f>IF(A1586&gt;1,"Y","N")</f>
        <v>Y</v>
      </c>
      <c r="AG1586" s="1" t="str">
        <f>IF(L1586&gt;1,"Y","N")</f>
        <v>Y</v>
      </c>
      <c r="AH1586" s="1" t="str">
        <f>IF(N1586&gt;1,"Y","N")</f>
        <v>Y</v>
      </c>
      <c r="AI1586" s="1" t="str">
        <f>IF(O1586&gt;1,"Y","N")</f>
        <v>Y</v>
      </c>
      <c r="AJ1586" s="1" t="str">
        <f>CONCATENATE(AF1586,AG1586,D1586,AH1586,AI1586)</f>
        <v>YYx324xYY</v>
      </c>
    </row>
    <row r="1587" spans="1:36" s="1" customFormat="1" x14ac:dyDescent="0.25">
      <c r="A1587" s="31">
        <v>42671</v>
      </c>
      <c r="B1587" s="24"/>
      <c r="C1587" s="23" t="s">
        <v>1156</v>
      </c>
      <c r="D1587" s="22" t="s">
        <v>1155</v>
      </c>
      <c r="E1587" s="21">
        <v>0.56000000000000005</v>
      </c>
      <c r="G1587" s="20"/>
      <c r="H1587" s="19">
        <f>E1587/0.03988</f>
        <v>14.042126379137414</v>
      </c>
      <c r="I1587" s="18">
        <f>J1587/100*4</f>
        <v>2.8</v>
      </c>
      <c r="J1587" s="17">
        <v>70</v>
      </c>
      <c r="K1587" s="16">
        <f>IF(J1587&gt;1,J1587-H1587-I1587,0)</f>
        <v>53.157873620862588</v>
      </c>
      <c r="L1587" s="15">
        <v>42697</v>
      </c>
      <c r="M1587" s="14"/>
      <c r="N1587" s="29">
        <v>42888</v>
      </c>
      <c r="O1587" s="12">
        <v>42888</v>
      </c>
      <c r="P1587" s="11" t="s">
        <v>3604</v>
      </c>
      <c r="Q1587" s="10" t="s">
        <v>3607</v>
      </c>
      <c r="R1587" s="10" t="s">
        <v>3606</v>
      </c>
      <c r="S1587" s="10" t="s">
        <v>3605</v>
      </c>
      <c r="T1587" s="10"/>
      <c r="U1587" s="9">
        <v>6840908452</v>
      </c>
      <c r="V1587" s="8"/>
      <c r="W1587" s="7">
        <v>799</v>
      </c>
      <c r="X1587" s="4"/>
      <c r="Y1587" s="6">
        <v>88</v>
      </c>
      <c r="Z1587" s="5">
        <f>IF(Y1587&gt;0,Y1587-J1587,".")</f>
        <v>18</v>
      </c>
      <c r="AA1587" s="4">
        <f>IF(J1587=0,H1587,0)</f>
        <v>0</v>
      </c>
      <c r="AB1587" s="4">
        <f>IF(L1587=0,H1587,0)</f>
        <v>0</v>
      </c>
      <c r="AC1587" s="4"/>
      <c r="AD1587" s="3"/>
      <c r="AE1587" s="2" t="str">
        <f ca="1">IF(AND(N1587&gt;1,(N1587+$AE$3+O1587)&lt;$B$3),$B$3-N1587+1111111,".")</f>
        <v>.</v>
      </c>
      <c r="AF1587" s="1" t="str">
        <f>IF(A1587&gt;1,"Y","N")</f>
        <v>Y</v>
      </c>
      <c r="AG1587" s="1" t="str">
        <f>IF(L1587&gt;1,"Y","N")</f>
        <v>Y</v>
      </c>
      <c r="AH1587" s="1" t="str">
        <f>IF(N1587&gt;1,"Y","N")</f>
        <v>Y</v>
      </c>
      <c r="AI1587" s="1" t="str">
        <f>IF(O1587&gt;1,"Y","N")</f>
        <v>Y</v>
      </c>
      <c r="AJ1587" s="1" t="str">
        <f>CONCATENATE(AF1587,AG1587,D1587,AH1587,AI1587)</f>
        <v>YYx337xYY</v>
      </c>
    </row>
    <row r="1588" spans="1:36" s="1" customFormat="1" x14ac:dyDescent="0.25">
      <c r="A1588" s="28">
        <v>41733</v>
      </c>
      <c r="B1588" s="27" t="s">
        <v>3446</v>
      </c>
      <c r="C1588" s="23" t="s">
        <v>2441</v>
      </c>
      <c r="D1588" s="22" t="s">
        <v>2440</v>
      </c>
      <c r="E1588" s="21">
        <v>1.49</v>
      </c>
      <c r="G1588" s="20"/>
      <c r="H1588" s="19">
        <f>E1588/0.0528907</f>
        <v>28.171304217943799</v>
      </c>
      <c r="I1588" s="18">
        <f>J1588/100*4</f>
        <v>2.76</v>
      </c>
      <c r="J1588" s="17">
        <v>69</v>
      </c>
      <c r="K1588" s="16">
        <f>IF(J1588&gt;1,J1588-H1588-I1588,0)</f>
        <v>38.068695782056203</v>
      </c>
      <c r="L1588" s="15">
        <v>41756</v>
      </c>
      <c r="M1588" s="14"/>
      <c r="N1588" s="29">
        <v>42899</v>
      </c>
      <c r="O1588" s="12">
        <v>42899</v>
      </c>
      <c r="P1588" s="11" t="s">
        <v>3437</v>
      </c>
      <c r="Q1588" s="10" t="s">
        <v>3445</v>
      </c>
      <c r="R1588" s="10" t="s">
        <v>3444</v>
      </c>
      <c r="S1588" s="10" t="s">
        <v>3443</v>
      </c>
      <c r="T1588" s="10"/>
      <c r="U1588" s="9">
        <v>6852850078</v>
      </c>
      <c r="V1588" s="8"/>
      <c r="W1588" s="7">
        <v>836</v>
      </c>
      <c r="X1588" s="4"/>
      <c r="Y1588" s="6">
        <v>88</v>
      </c>
      <c r="Z1588" s="5">
        <f>IF(Y1588&gt;0,Y1588-J1588,".")</f>
        <v>19</v>
      </c>
      <c r="AA1588" s="4">
        <f>IF(J1588=0,H1588,0)</f>
        <v>0</v>
      </c>
      <c r="AB1588" s="4">
        <f>IF(L1588=0,H1588,0)</f>
        <v>0</v>
      </c>
      <c r="AC1588" s="4"/>
      <c r="AD1588" s="3"/>
      <c r="AE1588" s="2" t="str">
        <f ca="1">IF(AND(N1588&gt;1,(N1588+$AE$3+O1588)&lt;$B$3),$B$3-N1588+1111111,".")</f>
        <v>.</v>
      </c>
      <c r="AF1588" s="1" t="str">
        <f>IF(A1588&gt;1,"Y","N")</f>
        <v>Y</v>
      </c>
      <c r="AG1588" s="1" t="str">
        <f>IF(L1588&gt;1,"Y","N")</f>
        <v>Y</v>
      </c>
      <c r="AH1588" s="1" t="str">
        <f>IF(N1588&gt;1,"Y","N")</f>
        <v>Y</v>
      </c>
      <c r="AI1588" s="1" t="str">
        <f>IF(O1588&gt;1,"Y","N")</f>
        <v>Y</v>
      </c>
      <c r="AJ1588" s="1" t="str">
        <f>CONCATENATE(AF1588,AG1588,D1588,AH1588,AI1588)</f>
        <v>YYx92xYY</v>
      </c>
    </row>
    <row r="1589" spans="1:36" s="1" customFormat="1" x14ac:dyDescent="0.25">
      <c r="A1589" s="31">
        <v>42088</v>
      </c>
      <c r="B1589" s="27"/>
      <c r="C1589" s="23" t="s">
        <v>2441</v>
      </c>
      <c r="D1589" s="22" t="s">
        <v>2440</v>
      </c>
      <c r="E1589" s="21">
        <v>1.26</v>
      </c>
      <c r="G1589" s="20"/>
      <c r="H1589" s="19">
        <f>E1589/0.03984</f>
        <v>31.626506024096386</v>
      </c>
      <c r="I1589" s="18">
        <f>J1589/100*4</f>
        <v>2.76</v>
      </c>
      <c r="J1589" s="17">
        <v>69</v>
      </c>
      <c r="K1589" s="16">
        <f>IF(J1589&gt;1,J1589-H1589-I1589,0)</f>
        <v>34.613493975903616</v>
      </c>
      <c r="L1589" s="15">
        <v>42106</v>
      </c>
      <c r="M1589" s="14"/>
      <c r="N1589" s="29">
        <v>42914</v>
      </c>
      <c r="O1589" s="12">
        <v>42914</v>
      </c>
      <c r="P1589" s="11" t="s">
        <v>3123</v>
      </c>
      <c r="Q1589" s="10" t="s">
        <v>3122</v>
      </c>
      <c r="R1589" s="10" t="s">
        <v>3121</v>
      </c>
      <c r="S1589" s="10" t="s">
        <v>3120</v>
      </c>
      <c r="T1589" s="10"/>
      <c r="U1589" s="9">
        <v>6868966908</v>
      </c>
      <c r="V1589" s="8"/>
      <c r="W1589" s="7">
        <v>899</v>
      </c>
      <c r="X1589" s="4"/>
      <c r="Y1589" s="6">
        <v>88</v>
      </c>
      <c r="Z1589" s="5">
        <f>IF(Y1589&gt;0,Y1589-J1589,".")</f>
        <v>19</v>
      </c>
      <c r="AA1589" s="4">
        <f>IF(J1589=0,H1589,0)</f>
        <v>0</v>
      </c>
      <c r="AB1589" s="4">
        <f>IF(L1589=0,H1589,0)</f>
        <v>0</v>
      </c>
      <c r="AC1589" s="4"/>
      <c r="AD1589" s="3"/>
      <c r="AE1589" s="2" t="str">
        <f ca="1">IF(AND(N1589&gt;1,(N1589+$AE$3+O1589)&lt;$B$3),$B$3-N1589+1111111,".")</f>
        <v>.</v>
      </c>
      <c r="AF1589" s="1" t="str">
        <f>IF(A1589&gt;1,"Y","N")</f>
        <v>Y</v>
      </c>
      <c r="AG1589" s="1" t="str">
        <f>IF(L1589&gt;1,"Y","N")</f>
        <v>Y</v>
      </c>
      <c r="AH1589" s="1" t="str">
        <f>IF(N1589&gt;1,"Y","N")</f>
        <v>Y</v>
      </c>
      <c r="AI1589" s="1" t="str">
        <f>IF(O1589&gt;1,"Y","N")</f>
        <v>Y</v>
      </c>
      <c r="AJ1589" s="1" t="str">
        <f>CONCATENATE(AF1589,AG1589,D1589,AH1589,AI1589)</f>
        <v>YYx92xYY</v>
      </c>
    </row>
    <row r="1590" spans="1:36" s="1" customFormat="1" x14ac:dyDescent="0.25">
      <c r="A1590" s="31">
        <v>42088</v>
      </c>
      <c r="B1590" s="27"/>
      <c r="C1590" s="23" t="s">
        <v>2441</v>
      </c>
      <c r="D1590" s="22" t="s">
        <v>2440</v>
      </c>
      <c r="E1590" s="21">
        <v>1.26</v>
      </c>
      <c r="G1590" s="20"/>
      <c r="H1590" s="19">
        <f>E1590/0.03984</f>
        <v>31.626506024096386</v>
      </c>
      <c r="I1590" s="18">
        <f>J1590/100*4</f>
        <v>2.76</v>
      </c>
      <c r="J1590" s="17">
        <v>69</v>
      </c>
      <c r="K1590" s="16">
        <f>IF(J1590&gt;1,J1590-H1590-I1590,0)</f>
        <v>34.613493975903616</v>
      </c>
      <c r="L1590" s="15">
        <v>42106</v>
      </c>
      <c r="M1590" s="14"/>
      <c r="N1590" s="29">
        <v>42933</v>
      </c>
      <c r="O1590" s="12">
        <v>42933</v>
      </c>
      <c r="P1590" s="11" t="s">
        <v>2829</v>
      </c>
      <c r="Q1590" s="10" t="s">
        <v>2828</v>
      </c>
      <c r="R1590" s="10" t="s">
        <v>2827</v>
      </c>
      <c r="S1590" s="10" t="s">
        <v>2826</v>
      </c>
      <c r="T1590" s="10"/>
      <c r="U1590" s="9">
        <v>6890267370</v>
      </c>
      <c r="V1590" s="8"/>
      <c r="W1590" s="7">
        <v>961</v>
      </c>
      <c r="X1590" s="4"/>
      <c r="Y1590" s="6">
        <v>88</v>
      </c>
      <c r="Z1590" s="5">
        <f>IF(Y1590&gt;0,Y1590-J1590,".")</f>
        <v>19</v>
      </c>
      <c r="AA1590" s="4">
        <f>IF(J1590=0,H1590,0)</f>
        <v>0</v>
      </c>
      <c r="AB1590" s="4">
        <f>IF(L1590=0,H1590,0)</f>
        <v>0</v>
      </c>
      <c r="AC1590" s="4"/>
      <c r="AD1590" s="3"/>
      <c r="AE1590" s="2" t="str">
        <f ca="1">IF(AND(N1590&gt;1,(N1590+$AE$3+O1590)&lt;$B$3),$B$3-N1590+1111111,".")</f>
        <v>.</v>
      </c>
      <c r="AF1590" s="1" t="str">
        <f>IF(A1590&gt;1,"Y","N")</f>
        <v>Y</v>
      </c>
      <c r="AG1590" s="1" t="str">
        <f>IF(L1590&gt;1,"Y","N")</f>
        <v>Y</v>
      </c>
      <c r="AH1590" s="1" t="str">
        <f>IF(N1590&gt;1,"Y","N")</f>
        <v>Y</v>
      </c>
      <c r="AI1590" s="1" t="str">
        <f>IF(O1590&gt;1,"Y","N")</f>
        <v>Y</v>
      </c>
      <c r="AJ1590" s="1" t="str">
        <f>CONCATENATE(AF1590,AG1590,D1590,AH1590,AI1590)</f>
        <v>YYx92xYY</v>
      </c>
    </row>
    <row r="1591" spans="1:36" s="1" customFormat="1" x14ac:dyDescent="0.25">
      <c r="A1591" s="31">
        <v>42088</v>
      </c>
      <c r="B1591" s="24"/>
      <c r="C1591" s="23" t="s">
        <v>2441</v>
      </c>
      <c r="D1591" s="22" t="s">
        <v>2440</v>
      </c>
      <c r="E1591" s="21">
        <v>1.26</v>
      </c>
      <c r="G1591" s="20"/>
      <c r="H1591" s="19">
        <f>E1591/0.03984</f>
        <v>31.626506024096386</v>
      </c>
      <c r="I1591" s="18">
        <f>J1591/100*4</f>
        <v>2.76</v>
      </c>
      <c r="J1591" s="17">
        <v>69</v>
      </c>
      <c r="K1591" s="16">
        <f>IF(J1591&gt;1,J1591-H1591-I1591,0)</f>
        <v>34.613493975903616</v>
      </c>
      <c r="L1591" s="15">
        <v>42106</v>
      </c>
      <c r="M1591" s="14"/>
      <c r="N1591" s="29">
        <v>42963</v>
      </c>
      <c r="O1591" s="12">
        <v>42963</v>
      </c>
      <c r="P1591" s="11" t="s">
        <v>2439</v>
      </c>
      <c r="Q1591" s="10" t="s">
        <v>2438</v>
      </c>
      <c r="R1591" s="10" t="s">
        <v>2437</v>
      </c>
      <c r="S1591" s="10" t="s">
        <v>2436</v>
      </c>
      <c r="T1591" s="10"/>
      <c r="U1591" s="9" t="s">
        <v>2435</v>
      </c>
      <c r="V1591" s="8"/>
      <c r="W1591" s="7">
        <v>1044</v>
      </c>
      <c r="X1591" s="4"/>
      <c r="Y1591" s="6">
        <v>88</v>
      </c>
      <c r="Z1591" s="5">
        <f>IF(Y1591&gt;0,Y1591-J1591,".")</f>
        <v>19</v>
      </c>
      <c r="AA1591" s="4">
        <f>IF(J1591=0,H1591,0)</f>
        <v>0</v>
      </c>
      <c r="AB1591" s="4">
        <f>IF(L1591=0,H1591,0)</f>
        <v>0</v>
      </c>
      <c r="AC1591" s="4"/>
      <c r="AD1591" s="3"/>
      <c r="AE1591" s="2" t="str">
        <f ca="1">IF(AND(N1591&gt;1,(N1591+$AE$3+O1591)&lt;$B$3),$B$3-N1591+1111111,".")</f>
        <v>.</v>
      </c>
      <c r="AF1591" s="1" t="str">
        <f>IF(A1591&gt;1,"Y","N")</f>
        <v>Y</v>
      </c>
      <c r="AG1591" s="1" t="str">
        <f>IF(L1591&gt;1,"Y","N")</f>
        <v>Y</v>
      </c>
      <c r="AH1591" s="1" t="str">
        <f>IF(N1591&gt;1,"Y","N")</f>
        <v>Y</v>
      </c>
      <c r="AI1591" s="1" t="str">
        <f>IF(O1591&gt;1,"Y","N")</f>
        <v>Y</v>
      </c>
      <c r="AJ1591" s="1" t="str">
        <f>CONCATENATE(AF1591,AG1591,D1591,AH1591,AI1591)</f>
        <v>YYx92xYY</v>
      </c>
    </row>
    <row r="1592" spans="1:36" s="1" customFormat="1" x14ac:dyDescent="0.25">
      <c r="A1592" s="31">
        <v>42788</v>
      </c>
      <c r="B1592" s="24"/>
      <c r="C1592" s="23" t="s">
        <v>354</v>
      </c>
      <c r="D1592" s="22" t="s">
        <v>353</v>
      </c>
      <c r="E1592" s="21">
        <v>1.8</v>
      </c>
      <c r="G1592" s="20"/>
      <c r="H1592" s="19">
        <f>E1592/0.03844</f>
        <v>46.826222684703431</v>
      </c>
      <c r="I1592" s="18">
        <f>J1592/100*4</f>
        <v>3.52</v>
      </c>
      <c r="J1592" s="17">
        <v>88</v>
      </c>
      <c r="K1592" s="16">
        <f>IF(J1592&gt;1,J1592-H1592-I1592,0)</f>
        <v>37.653777315296566</v>
      </c>
      <c r="L1592" s="15">
        <v>42821</v>
      </c>
      <c r="M1592" s="14"/>
      <c r="N1592" s="29">
        <v>42973</v>
      </c>
      <c r="O1592" s="12">
        <v>42974</v>
      </c>
      <c r="P1592" s="11" t="s">
        <v>2302</v>
      </c>
      <c r="Q1592" s="10"/>
      <c r="R1592" s="10"/>
      <c r="S1592" s="10"/>
      <c r="T1592" s="10"/>
      <c r="U1592" s="9">
        <v>6904237941</v>
      </c>
      <c r="V1592" s="8"/>
      <c r="W1592" s="7">
        <v>1074</v>
      </c>
      <c r="X1592" s="4"/>
      <c r="Y1592" s="6">
        <v>88</v>
      </c>
      <c r="Z1592" s="5">
        <f>IF(Y1592&gt;0,Y1592-J1592,".")</f>
        <v>0</v>
      </c>
      <c r="AA1592" s="4">
        <f>IF(J1592=0,H1592,0)</f>
        <v>0</v>
      </c>
      <c r="AB1592" s="4">
        <f>IF(L1592=0,H1592,0)</f>
        <v>0</v>
      </c>
      <c r="AC1592" s="4"/>
      <c r="AD1592" s="3"/>
      <c r="AE1592" s="2" t="str">
        <f ca="1">IF(AND(N1592&gt;1,(N1592+$AE$3+O1592)&lt;$B$3),$B$3-N1592+1111111,".")</f>
        <v>.</v>
      </c>
      <c r="AF1592" s="1" t="str">
        <f>IF(A1592&gt;1,"Y","N")</f>
        <v>Y</v>
      </c>
      <c r="AG1592" s="1" t="str">
        <f>IF(L1592&gt;1,"Y","N")</f>
        <v>Y</v>
      </c>
      <c r="AH1592" s="1" t="str">
        <f>IF(N1592&gt;1,"Y","N")</f>
        <v>Y</v>
      </c>
      <c r="AI1592" s="1" t="str">
        <f>IF(O1592&gt;1,"Y","N")</f>
        <v>Y</v>
      </c>
      <c r="AJ1592" s="1" t="str">
        <f>CONCATENATE(AF1592,AG1592,D1592,AH1592,AI1592)</f>
        <v>YYx361xYY</v>
      </c>
    </row>
    <row r="1593" spans="1:36" s="1" customFormat="1" x14ac:dyDescent="0.25">
      <c r="A1593" s="31">
        <v>42849</v>
      </c>
      <c r="B1593" s="30" t="s">
        <v>2126</v>
      </c>
      <c r="C1593" s="23" t="s">
        <v>1932</v>
      </c>
      <c r="D1593" s="22" t="s">
        <v>1931</v>
      </c>
      <c r="E1593" s="21">
        <v>0.78</v>
      </c>
      <c r="G1593" s="20"/>
      <c r="H1593" s="19">
        <f>E1593/0.038957</f>
        <v>20.022075621839466</v>
      </c>
      <c r="I1593" s="18">
        <f>J1593/100*4</f>
        <v>2.8</v>
      </c>
      <c r="J1593" s="17">
        <v>70</v>
      </c>
      <c r="K1593" s="16">
        <f>IF(J1593&gt;1,J1593-H1593-I1593,0)</f>
        <v>47.17792437816054</v>
      </c>
      <c r="L1593" s="15">
        <v>42875</v>
      </c>
      <c r="M1593" s="14"/>
      <c r="N1593" s="29">
        <v>42986</v>
      </c>
      <c r="O1593" s="12">
        <v>42988</v>
      </c>
      <c r="P1593" s="11" t="s">
        <v>2125</v>
      </c>
      <c r="Q1593" s="10" t="s">
        <v>2124</v>
      </c>
      <c r="R1593" s="10" t="s">
        <v>2123</v>
      </c>
      <c r="S1593" s="10" t="s">
        <v>2122</v>
      </c>
      <c r="T1593" s="10" t="s">
        <v>2121</v>
      </c>
      <c r="U1593" s="9">
        <v>6910437633</v>
      </c>
      <c r="V1593" s="8"/>
      <c r="W1593" s="7">
        <v>1116</v>
      </c>
      <c r="X1593" s="4"/>
      <c r="Y1593" s="6">
        <v>88</v>
      </c>
      <c r="Z1593" s="5">
        <f>IF(Y1593&gt;0,Y1593-J1593,".")</f>
        <v>18</v>
      </c>
      <c r="AA1593" s="4">
        <f>IF(J1593=0,H1593,0)</f>
        <v>0</v>
      </c>
      <c r="AB1593" s="4">
        <f>IF(L1593=0,H1593,0)</f>
        <v>0</v>
      </c>
      <c r="AC1593" s="4"/>
      <c r="AD1593" s="3"/>
      <c r="AE1593" s="2" t="str">
        <f ca="1">IF(AND(N1593&gt;1,(N1593+$AE$3+O1593)&lt;$B$3),$B$3-N1593+1111111,".")</f>
        <v>.</v>
      </c>
      <c r="AF1593" s="1" t="str">
        <f>IF(A1593&gt;1,"Y","N")</f>
        <v>Y</v>
      </c>
      <c r="AG1593" s="1" t="str">
        <f>IF(L1593&gt;1,"Y","N")</f>
        <v>Y</v>
      </c>
      <c r="AH1593" s="1" t="str">
        <f>IF(N1593&gt;1,"Y","N")</f>
        <v>Y</v>
      </c>
      <c r="AI1593" s="1" t="str">
        <f>IF(O1593&gt;1,"Y","N")</f>
        <v>Y</v>
      </c>
      <c r="AJ1593" s="1" t="str">
        <f>CONCATENATE(AF1593,AG1593,D1593,AH1593,AI1593)</f>
        <v>YYxj3xYY</v>
      </c>
    </row>
    <row r="1594" spans="1:36" s="1" customFormat="1" x14ac:dyDescent="0.25">
      <c r="A1594" s="31">
        <v>42846</v>
      </c>
      <c r="B1594" s="24"/>
      <c r="C1594" s="23" t="s">
        <v>1932</v>
      </c>
      <c r="D1594" s="22" t="s">
        <v>1931</v>
      </c>
      <c r="E1594" s="21">
        <v>0.78</v>
      </c>
      <c r="G1594" s="20"/>
      <c r="H1594" s="19">
        <f>E1594/0.038957</f>
        <v>20.022075621839466</v>
      </c>
      <c r="I1594" s="18">
        <f>J1594/100*4</f>
        <v>2.76</v>
      </c>
      <c r="J1594" s="17">
        <v>69</v>
      </c>
      <c r="K1594" s="16">
        <f>IF(J1594&gt;1,J1594-H1594-I1594,0)</f>
        <v>46.217924378160539</v>
      </c>
      <c r="L1594" s="15">
        <v>42875</v>
      </c>
      <c r="M1594" s="14"/>
      <c r="N1594" s="29">
        <v>42996</v>
      </c>
      <c r="O1594" s="12">
        <v>42997</v>
      </c>
      <c r="P1594" s="11" t="s">
        <v>1930</v>
      </c>
      <c r="Q1594" s="10" t="s">
        <v>1929</v>
      </c>
      <c r="R1594" s="10" t="s">
        <v>1928</v>
      </c>
      <c r="S1594" s="10" t="s">
        <v>1927</v>
      </c>
      <c r="T1594" s="10"/>
      <c r="U1594" s="9">
        <v>6910437633</v>
      </c>
      <c r="V1594" s="8"/>
      <c r="W1594" s="7">
        <v>1155</v>
      </c>
      <c r="X1594" s="4"/>
      <c r="Y1594" s="6">
        <v>88</v>
      </c>
      <c r="Z1594" s="5">
        <f>IF(Y1594&gt;0,Y1594-J1594,".")</f>
        <v>19</v>
      </c>
      <c r="AA1594" s="4">
        <f>IF(J1594=0,H1594,0)</f>
        <v>0</v>
      </c>
      <c r="AB1594" s="4">
        <f>IF(L1594=0,H1594,0)</f>
        <v>0</v>
      </c>
      <c r="AC1594" s="4"/>
      <c r="AD1594" s="3"/>
      <c r="AE1594" s="2" t="str">
        <f ca="1">IF(AND(N1594&gt;1,(N1594+$AE$3+O1594)&lt;$B$3),$B$3-N1594+1111111,".")</f>
        <v>.</v>
      </c>
      <c r="AF1594" s="1" t="str">
        <f>IF(A1594&gt;1,"Y","N")</f>
        <v>Y</v>
      </c>
      <c r="AG1594" s="1" t="str">
        <f>IF(L1594&gt;1,"Y","N")</f>
        <v>Y</v>
      </c>
      <c r="AH1594" s="1" t="str">
        <f>IF(N1594&gt;1,"Y","N")</f>
        <v>Y</v>
      </c>
      <c r="AI1594" s="1" t="str">
        <f>IF(O1594&gt;1,"Y","N")</f>
        <v>Y</v>
      </c>
      <c r="AJ1594" s="1" t="str">
        <f>CONCATENATE(AF1594,AG1594,D1594,AH1594,AI1594)</f>
        <v>YYxj3xYY</v>
      </c>
    </row>
    <row r="1595" spans="1:36" s="1" customFormat="1" x14ac:dyDescent="0.25">
      <c r="A1595" s="31">
        <v>42936</v>
      </c>
      <c r="B1595" s="24"/>
      <c r="C1595" s="23" t="s">
        <v>926</v>
      </c>
      <c r="D1595" s="22" t="s">
        <v>925</v>
      </c>
      <c r="E1595" s="21">
        <v>1.1599999999999999</v>
      </c>
      <c r="G1595" s="20"/>
      <c r="H1595" s="19">
        <f>E1595/0.04318</f>
        <v>26.86428902269569</v>
      </c>
      <c r="I1595" s="18">
        <f>J1595/100*4</f>
        <v>3.52</v>
      </c>
      <c r="J1595" s="17">
        <v>88</v>
      </c>
      <c r="K1595" s="16">
        <f>IF(J1595&gt;1,J1595-H1595-I1595,0)</f>
        <v>57.61571097730431</v>
      </c>
      <c r="L1595" s="15">
        <v>42959</v>
      </c>
      <c r="M1595" s="14"/>
      <c r="N1595" s="29">
        <v>43030</v>
      </c>
      <c r="O1595" s="12">
        <v>43037</v>
      </c>
      <c r="P1595" s="11" t="s">
        <v>1420</v>
      </c>
      <c r="Q1595" s="10"/>
      <c r="R1595" s="10"/>
      <c r="S1595" s="10"/>
      <c r="T1595" s="10"/>
      <c r="U1595" s="9">
        <v>6916040642</v>
      </c>
      <c r="V1595" s="8"/>
      <c r="W1595" s="7">
        <v>1277</v>
      </c>
      <c r="X1595" s="4"/>
      <c r="Y1595" s="6">
        <v>88</v>
      </c>
      <c r="Z1595" s="5">
        <f>IF(Y1595&gt;0,Y1595-J1595,".")</f>
        <v>0</v>
      </c>
      <c r="AA1595" s="4">
        <f>IF(J1595=0,H1595,0)</f>
        <v>0</v>
      </c>
      <c r="AB1595" s="4">
        <f>IF(L1595=0,H1595,0)</f>
        <v>0</v>
      </c>
      <c r="AC1595" s="4"/>
      <c r="AD1595" s="3"/>
      <c r="AE1595" s="2" t="str">
        <f ca="1">IF(AND(N1595&gt;1,(N1595+$AE$3+O1595)&lt;$B$3),$B$3-N1595+1111111,".")</f>
        <v>.</v>
      </c>
      <c r="AF1595" s="1" t="str">
        <f>IF(A1595&gt;1,"Y","N")</f>
        <v>Y</v>
      </c>
      <c r="AG1595" s="1" t="str">
        <f>IF(L1595&gt;1,"Y","N")</f>
        <v>Y</v>
      </c>
      <c r="AH1595" s="1" t="str">
        <f>IF(N1595&gt;1,"Y","N")</f>
        <v>Y</v>
      </c>
      <c r="AI1595" s="1" t="str">
        <f>IF(O1595&gt;1,"Y","N")</f>
        <v>Y</v>
      </c>
      <c r="AJ1595" s="1" t="str">
        <f>CONCATENATE(AF1595,AG1595,D1595,AH1595,AI1595)</f>
        <v>YYx491xYY</v>
      </c>
    </row>
    <row r="1596" spans="1:36" s="1" customFormat="1" x14ac:dyDescent="0.25">
      <c r="A1596" s="31">
        <v>42671</v>
      </c>
      <c r="B1596" s="24"/>
      <c r="C1596" s="23" t="s">
        <v>1156</v>
      </c>
      <c r="D1596" s="22" t="s">
        <v>1155</v>
      </c>
      <c r="E1596" s="21">
        <v>0.56000000000000005</v>
      </c>
      <c r="G1596" s="20"/>
      <c r="H1596" s="19">
        <f>E1596/0.03988</f>
        <v>14.042126379137414</v>
      </c>
      <c r="I1596" s="18">
        <f>J1596/100*4</f>
        <v>2.8</v>
      </c>
      <c r="J1596" s="17">
        <v>70</v>
      </c>
      <c r="K1596" s="16">
        <f>IF(J1596&gt;1,J1596-H1596-I1596,0)</f>
        <v>53.157873620862588</v>
      </c>
      <c r="L1596" s="15">
        <v>42697</v>
      </c>
      <c r="M1596" s="14"/>
      <c r="N1596" s="29">
        <v>43048</v>
      </c>
      <c r="O1596" s="12">
        <v>43048</v>
      </c>
      <c r="P1596" s="11" t="s">
        <v>1154</v>
      </c>
      <c r="Q1596" s="10" t="s">
        <v>1159</v>
      </c>
      <c r="R1596" s="10" t="s">
        <v>1158</v>
      </c>
      <c r="S1596" s="10" t="s">
        <v>1157</v>
      </c>
      <c r="T1596" s="10"/>
      <c r="U1596" s="9">
        <v>6908948501</v>
      </c>
      <c r="V1596" s="8"/>
      <c r="W1596" s="7">
        <v>1311</v>
      </c>
      <c r="X1596" s="4"/>
      <c r="Y1596" s="6">
        <v>88</v>
      </c>
      <c r="Z1596" s="5">
        <f>IF(Y1596&gt;0,Y1596-J1596,".")</f>
        <v>18</v>
      </c>
      <c r="AA1596" s="4">
        <f>IF(J1596=0,H1596,0)</f>
        <v>0</v>
      </c>
      <c r="AB1596" s="4">
        <f>IF(L1596=0,H1596,0)</f>
        <v>0</v>
      </c>
      <c r="AC1596" s="4"/>
      <c r="AD1596" s="3"/>
      <c r="AE1596" s="2" t="str">
        <f ca="1">IF(AND(N1596&gt;1,(N1596+$AE$3+O1596)&lt;$B$3),$B$3-N1596+1111111,".")</f>
        <v>.</v>
      </c>
      <c r="AF1596" s="1" t="str">
        <f>IF(A1596&gt;1,"Y","N")</f>
        <v>Y</v>
      </c>
      <c r="AG1596" s="1" t="str">
        <f>IF(L1596&gt;1,"Y","N")</f>
        <v>Y</v>
      </c>
      <c r="AH1596" s="1" t="str">
        <f>IF(N1596&gt;1,"Y","N")</f>
        <v>Y</v>
      </c>
      <c r="AI1596" s="1" t="str">
        <f>IF(O1596&gt;1,"Y","N")</f>
        <v>Y</v>
      </c>
      <c r="AJ1596" s="1" t="str">
        <f>CONCATENATE(AF1596,AG1596,D1596,AH1596,AI1596)</f>
        <v>YYx337xYY</v>
      </c>
    </row>
    <row r="1597" spans="1:36" s="1" customFormat="1" x14ac:dyDescent="0.25">
      <c r="A1597" s="31">
        <v>42807</v>
      </c>
      <c r="B1597" s="24" t="s">
        <v>1109</v>
      </c>
      <c r="C1597" s="23" t="s">
        <v>1108</v>
      </c>
      <c r="D1597" s="22" t="s">
        <v>1107</v>
      </c>
      <c r="E1597" s="21">
        <v>0.45</v>
      </c>
      <c r="G1597" s="20"/>
      <c r="H1597" s="19">
        <f>E1597/0.038689</f>
        <v>11.631213006280856</v>
      </c>
      <c r="I1597" s="18">
        <f>J1597/100*4</f>
        <v>2.8</v>
      </c>
      <c r="J1597" s="17">
        <v>70</v>
      </c>
      <c r="K1597" s="16">
        <f>IF(J1597&gt;1,J1597-H1597-I1597,0)</f>
        <v>55.568786993719144</v>
      </c>
      <c r="L1597" s="15">
        <v>42834</v>
      </c>
      <c r="M1597" s="14"/>
      <c r="N1597" s="29">
        <v>43051</v>
      </c>
      <c r="O1597" s="12">
        <v>43051</v>
      </c>
      <c r="P1597" s="11" t="s">
        <v>1098</v>
      </c>
      <c r="Q1597" s="10" t="s">
        <v>1106</v>
      </c>
      <c r="R1597" s="10" t="s">
        <v>1105</v>
      </c>
      <c r="S1597" s="10" t="s">
        <v>1104</v>
      </c>
      <c r="T1597" s="10"/>
      <c r="U1597" s="9">
        <v>6915956230</v>
      </c>
      <c r="V1597" s="8"/>
      <c r="W1597" s="7">
        <v>1322</v>
      </c>
      <c r="X1597" s="4"/>
      <c r="Y1597" s="6">
        <v>88</v>
      </c>
      <c r="Z1597" s="5">
        <f>IF(Y1597&gt;0,Y1597-J1597,".")</f>
        <v>18</v>
      </c>
      <c r="AA1597" s="4">
        <f>IF(J1597=0,H1597,0)</f>
        <v>0</v>
      </c>
      <c r="AB1597" s="4">
        <f>IF(L1597=0,H1597,0)</f>
        <v>0</v>
      </c>
      <c r="AC1597" s="4"/>
      <c r="AD1597" s="3"/>
      <c r="AE1597" s="2" t="str">
        <f ca="1">IF(AND(N1597&gt;1,(N1597+$AE$3+O1597)&lt;$B$3),$B$3-N1597+1111111,".")</f>
        <v>.</v>
      </c>
      <c r="AF1597" s="1" t="str">
        <f>IF(A1597&gt;1,"Y","N")</f>
        <v>Y</v>
      </c>
      <c r="AG1597" s="1" t="str">
        <f>IF(L1597&gt;1,"Y","N")</f>
        <v>Y</v>
      </c>
      <c r="AH1597" s="1" t="str">
        <f>IF(N1597&gt;1,"Y","N")</f>
        <v>Y</v>
      </c>
      <c r="AI1597" s="1" t="str">
        <f>IF(O1597&gt;1,"Y","N")</f>
        <v>Y</v>
      </c>
      <c r="AJ1597" s="1" t="str">
        <f>CONCATENATE(AF1597,AG1597,D1597,AH1597,AI1597)</f>
        <v>YYx368xYY</v>
      </c>
    </row>
    <row r="1598" spans="1:36" s="1" customFormat="1" x14ac:dyDescent="0.25">
      <c r="A1598" s="31">
        <v>42472</v>
      </c>
      <c r="B1598" s="24"/>
      <c r="C1598" s="23" t="s">
        <v>929</v>
      </c>
      <c r="D1598" s="22" t="s">
        <v>928</v>
      </c>
      <c r="E1598" s="21">
        <v>1.94</v>
      </c>
      <c r="G1598" s="20"/>
      <c r="H1598" s="19">
        <f>E1598/0.042177</f>
        <v>45.996633236123955</v>
      </c>
      <c r="I1598" s="32">
        <f>J1598/100*4</f>
        <v>3.52</v>
      </c>
      <c r="J1598" s="17">
        <v>88</v>
      </c>
      <c r="K1598" s="16">
        <f>IF(J1598&gt;1,J1598-H1598-I1598,0)</f>
        <v>38.483366763876042</v>
      </c>
      <c r="L1598" s="15">
        <v>42488</v>
      </c>
      <c r="M1598" s="14"/>
      <c r="N1598" s="29">
        <v>43059</v>
      </c>
      <c r="O1598" s="12">
        <v>43059</v>
      </c>
      <c r="P1598" s="11" t="s">
        <v>927</v>
      </c>
      <c r="Q1598" s="10"/>
      <c r="R1598" s="10"/>
      <c r="S1598" s="10"/>
      <c r="T1598" s="10"/>
      <c r="U1598" s="9">
        <v>6916028779</v>
      </c>
      <c r="V1598" s="8"/>
      <c r="W1598" s="7">
        <v>1353</v>
      </c>
      <c r="X1598" s="4"/>
      <c r="Y1598" s="6">
        <v>88</v>
      </c>
      <c r="Z1598" s="5">
        <f>IF(Y1598&gt;0,Y1598-J1598,".")</f>
        <v>0</v>
      </c>
      <c r="AA1598" s="4">
        <f>IF(J1598=0,H1598,0)</f>
        <v>0</v>
      </c>
      <c r="AB1598" s="4">
        <f>IF(L1598=0,H1598,0)</f>
        <v>0</v>
      </c>
      <c r="AC1598" s="4"/>
      <c r="AD1598" s="3"/>
      <c r="AE1598" s="2" t="str">
        <f ca="1">IF(AND(N1598&gt;1,(N1598+$AE$3+O1598)&lt;$B$3),$B$3-N1598+1111111,".")</f>
        <v>.</v>
      </c>
      <c r="AF1598" s="1" t="str">
        <f>IF(A1598&gt;1,"Y","N")</f>
        <v>Y</v>
      </c>
      <c r="AG1598" s="1" t="str">
        <f>IF(L1598&gt;1,"Y","N")</f>
        <v>Y</v>
      </c>
      <c r="AH1598" s="1" t="str">
        <f>IF(N1598&gt;1,"Y","N")</f>
        <v>Y</v>
      </c>
      <c r="AI1598" s="1" t="str">
        <f>IF(O1598&gt;1,"Y","N")</f>
        <v>Y</v>
      </c>
      <c r="AJ1598" s="1" t="str">
        <f>CONCATENATE(AF1598,AG1598,D1598,AH1598,AI1598)</f>
        <v>YYx220xYY</v>
      </c>
    </row>
    <row r="1599" spans="1:36" s="1" customFormat="1" x14ac:dyDescent="0.25">
      <c r="A1599" s="31">
        <v>42604</v>
      </c>
      <c r="B1599" s="24"/>
      <c r="C1599" s="23" t="s">
        <v>848</v>
      </c>
      <c r="D1599" s="22" t="s">
        <v>847</v>
      </c>
      <c r="E1599" s="21">
        <v>0.85</v>
      </c>
      <c r="G1599" s="20"/>
      <c r="H1599" s="19">
        <f>E1599/0.0409</f>
        <v>20.78239608801956</v>
      </c>
      <c r="I1599" s="18">
        <f>J1599/100*4</f>
        <v>2.8</v>
      </c>
      <c r="J1599" s="17">
        <v>70</v>
      </c>
      <c r="K1599" s="16">
        <f>IF(J1599&gt;1,J1599-H1599-I1599,0)</f>
        <v>46.417603911980443</v>
      </c>
      <c r="L1599" s="15">
        <v>42636</v>
      </c>
      <c r="M1599" s="14"/>
      <c r="N1599" s="29">
        <v>43063</v>
      </c>
      <c r="O1599" s="12">
        <v>43066</v>
      </c>
      <c r="P1599" s="11" t="s">
        <v>846</v>
      </c>
      <c r="Q1599" s="10" t="s">
        <v>851</v>
      </c>
      <c r="R1599" s="10" t="s">
        <v>850</v>
      </c>
      <c r="S1599" s="10" t="s">
        <v>849</v>
      </c>
      <c r="T1599" s="10"/>
      <c r="U1599" s="9">
        <v>6915367130</v>
      </c>
      <c r="V1599" s="8"/>
      <c r="W1599" s="7">
        <v>1374</v>
      </c>
      <c r="X1599" s="4"/>
      <c r="Y1599" s="6">
        <v>88</v>
      </c>
      <c r="Z1599" s="5">
        <f>IF(Y1599&gt;0,Y1599-J1599,".")</f>
        <v>18</v>
      </c>
      <c r="AA1599" s="4">
        <f>IF(J1599=0,H1599,0)</f>
        <v>0</v>
      </c>
      <c r="AB1599" s="4">
        <f>IF(L1599=0,H1599,0)</f>
        <v>0</v>
      </c>
      <c r="AC1599" s="4"/>
      <c r="AD1599" s="3"/>
      <c r="AE1599" s="2" t="str">
        <f ca="1">IF(AND(N1599&gt;1,(N1599+$AE$3+O1599)&lt;$B$3),$B$3-N1599+1111111,".")</f>
        <v>.</v>
      </c>
      <c r="AF1599" s="1" t="str">
        <f>IF(A1599&gt;1,"Y","N")</f>
        <v>Y</v>
      </c>
      <c r="AG1599" s="1" t="str">
        <f>IF(L1599&gt;1,"Y","N")</f>
        <v>Y</v>
      </c>
      <c r="AH1599" s="1" t="str">
        <f>IF(N1599&gt;1,"Y","N")</f>
        <v>Y</v>
      </c>
      <c r="AI1599" s="1" t="str">
        <f>IF(O1599&gt;1,"Y","N")</f>
        <v>Y</v>
      </c>
      <c r="AJ1599" s="1" t="str">
        <f>CONCATENATE(AF1599,AG1599,D1599,AH1599,AI1599)</f>
        <v>YYxz1mxYY</v>
      </c>
    </row>
    <row r="1600" spans="1:36" s="1" customFormat="1" x14ac:dyDescent="0.25">
      <c r="A1600" s="31">
        <v>43013</v>
      </c>
      <c r="B1600" s="24"/>
      <c r="C1600" s="23" t="s">
        <v>354</v>
      </c>
      <c r="D1600" s="22" t="s">
        <v>353</v>
      </c>
      <c r="E1600" s="21">
        <v>1.2</v>
      </c>
      <c r="G1600" s="20"/>
      <c r="H1600" s="19">
        <f>E1600/0.04452</f>
        <v>26.954177897574123</v>
      </c>
      <c r="I1600" s="18">
        <f>J1600/100*4</f>
        <v>3.52</v>
      </c>
      <c r="J1600" s="17">
        <v>88</v>
      </c>
      <c r="K1600" s="16">
        <f>IF(J1600&gt;1,J1600-H1600-I1600,0)</f>
        <v>57.52582210242587</v>
      </c>
      <c r="L1600" s="15">
        <v>43034</v>
      </c>
      <c r="M1600" s="14"/>
      <c r="N1600" s="29">
        <v>43082</v>
      </c>
      <c r="O1600" s="12">
        <v>43082</v>
      </c>
      <c r="P1600" s="11" t="s">
        <v>343</v>
      </c>
      <c r="Q1600" s="10"/>
      <c r="R1600" s="10"/>
      <c r="S1600" s="10"/>
      <c r="T1600" s="10"/>
      <c r="U1600" s="9">
        <v>6918849419</v>
      </c>
      <c r="V1600" s="8"/>
      <c r="W1600" s="7">
        <v>1458</v>
      </c>
      <c r="X1600" s="4"/>
      <c r="Y1600" s="6">
        <v>88</v>
      </c>
      <c r="Z1600" s="5">
        <f>IF(Y1600&gt;0,Y1600-J1600,".")</f>
        <v>0</v>
      </c>
      <c r="AA1600" s="4">
        <f>IF(J1600=0,H1600,0)</f>
        <v>0</v>
      </c>
      <c r="AB1600" s="4">
        <f>IF(L1600=0,H1600,0)</f>
        <v>0</v>
      </c>
      <c r="AC1600" s="4"/>
      <c r="AD1600" s="3"/>
      <c r="AE1600" s="2" t="str">
        <f ca="1">IF(AND(N1600&gt;1,(N1600+$AE$3+O1600)&lt;$B$3),$B$3-N1600+1111111,".")</f>
        <v>.</v>
      </c>
      <c r="AF1600" s="1" t="str">
        <f>IF(A1600&gt;1,"Y","N")</f>
        <v>Y</v>
      </c>
      <c r="AG1600" s="1" t="str">
        <f>IF(L1600&gt;1,"Y","N")</f>
        <v>Y</v>
      </c>
      <c r="AH1600" s="1" t="str">
        <f>IF(N1600&gt;1,"Y","N")</f>
        <v>Y</v>
      </c>
      <c r="AI1600" s="1" t="str">
        <f>IF(O1600&gt;1,"Y","N")</f>
        <v>Y</v>
      </c>
      <c r="AJ1600" s="1" t="str">
        <f>CONCATENATE(AF1600,AG1600,D1600,AH1600,AI1600)</f>
        <v>YYx361xYY</v>
      </c>
    </row>
    <row r="1601" spans="1:50" s="1" customFormat="1" x14ac:dyDescent="0.25">
      <c r="A1601" s="31">
        <v>42164</v>
      </c>
      <c r="B1601" s="27"/>
      <c r="C1601" s="23" t="s">
        <v>6600</v>
      </c>
      <c r="D1601" s="22" t="s">
        <v>6599</v>
      </c>
      <c r="E1601" s="21">
        <v>0.99</v>
      </c>
      <c r="G1601" s="20"/>
      <c r="H1601" s="19">
        <f>E1601/0.03938</f>
        <v>25.139664804469273</v>
      </c>
      <c r="I1601" s="18">
        <f>J1601/100*4</f>
        <v>2.8</v>
      </c>
      <c r="J1601" s="17">
        <v>70</v>
      </c>
      <c r="K1601" s="16">
        <f>IF(J1601&gt;1,J1601-H1601-I1601,0)</f>
        <v>42.060335195530726</v>
      </c>
      <c r="L1601" s="15">
        <v>42202</v>
      </c>
      <c r="M1601" s="14"/>
      <c r="N1601" s="29">
        <v>42750</v>
      </c>
      <c r="O1601" s="12">
        <v>42751</v>
      </c>
      <c r="P1601" s="11">
        <v>23396</v>
      </c>
      <c r="Q1601" s="10" t="s">
        <v>6598</v>
      </c>
      <c r="R1601" s="10" t="s">
        <v>6597</v>
      </c>
      <c r="S1601" s="10" t="s">
        <v>3536</v>
      </c>
      <c r="T1601" s="10"/>
      <c r="U1601" s="9">
        <v>6677989722</v>
      </c>
      <c r="V1601" s="8" t="s">
        <v>110</v>
      </c>
      <c r="W1601" s="7">
        <v>105</v>
      </c>
      <c r="X1601" s="4"/>
      <c r="Y1601" s="6">
        <v>89</v>
      </c>
      <c r="Z1601" s="5">
        <f>IF(Y1601&gt;0,Y1601-J1601,".")</f>
        <v>19</v>
      </c>
      <c r="AA1601" s="4">
        <f>IF(J1601=0,H1601,0)</f>
        <v>0</v>
      </c>
      <c r="AB1601" s="4">
        <f>IF(L1601=0,H1601,0)</f>
        <v>0</v>
      </c>
      <c r="AC1601" s="4"/>
      <c r="AD1601" s="3"/>
      <c r="AE1601" s="2" t="str">
        <f ca="1">IF(AND(N1601&gt;1,(N1601+$AE$3+O1601)&lt;$B$3),$B$3-N1601+1111111,".")</f>
        <v>.</v>
      </c>
      <c r="AF1601" s="1" t="str">
        <f>IF(A1601&gt;1,"Y","N")</f>
        <v>Y</v>
      </c>
      <c r="AG1601" s="1" t="str">
        <f>IF(L1601&gt;1,"Y","N")</f>
        <v>Y</v>
      </c>
      <c r="AH1601" s="1" t="str">
        <f>IF(N1601&gt;1,"Y","N")</f>
        <v>Y</v>
      </c>
      <c r="AI1601" s="1" t="str">
        <f>IF(O1601&gt;1,"Y","N")</f>
        <v>Y</v>
      </c>
      <c r="AJ1601" s="1" t="str">
        <f>CONCATENATE(AF1601,AG1601,D1601,AH1601,AI1601)</f>
        <v>YYx270xYY</v>
      </c>
      <c r="AU1601"/>
      <c r="AV1601"/>
      <c r="AW1601"/>
      <c r="AX1601"/>
    </row>
    <row r="1602" spans="1:50" s="1" customFormat="1" x14ac:dyDescent="0.25">
      <c r="A1602" s="31">
        <v>42639</v>
      </c>
      <c r="B1602" s="24"/>
      <c r="C1602" s="23" t="s">
        <v>6581</v>
      </c>
      <c r="D1602" s="22" t="s">
        <v>3508</v>
      </c>
      <c r="E1602" s="21">
        <v>0.6</v>
      </c>
      <c r="G1602" s="20"/>
      <c r="H1602" s="19">
        <f>E1602/0.0404</f>
        <v>14.851485148514852</v>
      </c>
      <c r="I1602" s="18">
        <f>J1602/100*4</f>
        <v>2.8</v>
      </c>
      <c r="J1602" s="17">
        <v>70</v>
      </c>
      <c r="K1602" s="16">
        <f>IF(J1602&gt;1,J1602-H1602-I1602,0)</f>
        <v>52.348514851485149</v>
      </c>
      <c r="L1602" s="15">
        <v>42665</v>
      </c>
      <c r="M1602" s="14"/>
      <c r="N1602" s="29">
        <v>42751</v>
      </c>
      <c r="O1602" s="12">
        <v>42751</v>
      </c>
      <c r="P1602" s="11" t="s">
        <v>6568</v>
      </c>
      <c r="Q1602" s="10" t="s">
        <v>6580</v>
      </c>
      <c r="R1602" s="10" t="s">
        <v>6579</v>
      </c>
      <c r="S1602" s="10" t="s">
        <v>6578</v>
      </c>
      <c r="T1602" s="10"/>
      <c r="U1602" s="9">
        <v>6680666808</v>
      </c>
      <c r="V1602" s="8"/>
      <c r="W1602" s="7">
        <v>106</v>
      </c>
      <c r="X1602" s="4"/>
      <c r="Y1602" s="6">
        <v>89</v>
      </c>
      <c r="Z1602" s="5">
        <f>IF(Y1602&gt;0,Y1602-J1602,".")</f>
        <v>19</v>
      </c>
      <c r="AA1602" s="4">
        <f>IF(J1602=0,H1602,0)</f>
        <v>0</v>
      </c>
      <c r="AB1602" s="4">
        <f>IF(L1602=0,H1602,0)</f>
        <v>0</v>
      </c>
      <c r="AC1602" s="4"/>
      <c r="AD1602" s="3"/>
      <c r="AE1602" s="2" t="str">
        <f ca="1">IF(AND(N1602&gt;1,(N1602+$AE$3+O1602)&lt;$B$3),$B$3-N1602+1111111,".")</f>
        <v>.</v>
      </c>
      <c r="AF1602" s="1" t="str">
        <f>IF(A1602&gt;1,"Y","N")</f>
        <v>Y</v>
      </c>
      <c r="AG1602" s="1" t="str">
        <f>IF(L1602&gt;1,"Y","N")</f>
        <v>Y</v>
      </c>
      <c r="AH1602" s="1" t="str">
        <f>IF(N1602&gt;1,"Y","N")</f>
        <v>Y</v>
      </c>
      <c r="AI1602" s="1" t="str">
        <f>IF(O1602&gt;1,"Y","N")</f>
        <v>Y</v>
      </c>
      <c r="AJ1602" s="1" t="str">
        <f>CONCATENATE(AF1602,AG1602,D1602,AH1602,AI1602)</f>
        <v>YYx38xYY</v>
      </c>
      <c r="AU1602"/>
      <c r="AV1602"/>
      <c r="AW1602"/>
      <c r="AX1602"/>
    </row>
    <row r="1603" spans="1:50" s="1" customFormat="1" x14ac:dyDescent="0.25">
      <c r="A1603" s="28">
        <v>41238</v>
      </c>
      <c r="B1603" s="27" t="s">
        <v>6383</v>
      </c>
      <c r="C1603" s="23" t="s">
        <v>6382</v>
      </c>
      <c r="D1603" s="22" t="s">
        <v>6381</v>
      </c>
      <c r="E1603" s="21">
        <v>0.99</v>
      </c>
      <c r="G1603" s="20"/>
      <c r="H1603" s="19">
        <f>E1603/0.0491404</f>
        <v>20.146356155017052</v>
      </c>
      <c r="I1603" s="18">
        <f>J1603/100*4</f>
        <v>2.8</v>
      </c>
      <c r="J1603" s="17">
        <v>70</v>
      </c>
      <c r="K1603" s="16">
        <f>IF(J1603&gt;1,J1603-H1603-I1603,0)</f>
        <v>47.05364384498295</v>
      </c>
      <c r="L1603" s="15">
        <v>41251</v>
      </c>
      <c r="M1603" s="14"/>
      <c r="N1603" s="29">
        <v>42760</v>
      </c>
      <c r="O1603" s="12">
        <v>42765</v>
      </c>
      <c r="P1603" s="11" t="s">
        <v>6380</v>
      </c>
      <c r="Q1603" s="10" t="s">
        <v>6379</v>
      </c>
      <c r="R1603" s="10" t="s">
        <v>6378</v>
      </c>
      <c r="S1603" s="10" t="s">
        <v>6377</v>
      </c>
      <c r="T1603" s="10"/>
      <c r="U1603" s="9">
        <v>6694913696</v>
      </c>
      <c r="V1603" s="8"/>
      <c r="W1603" s="7">
        <v>179</v>
      </c>
      <c r="X1603" s="4"/>
      <c r="Y1603" s="6">
        <v>89</v>
      </c>
      <c r="Z1603" s="5">
        <f>IF(Y1603&gt;0,Y1603-J1603,".")</f>
        <v>19</v>
      </c>
      <c r="AA1603" s="4">
        <f>IF(J1603=0,H1603,0)</f>
        <v>0</v>
      </c>
      <c r="AB1603" s="4">
        <f>IF(L1603=0,H1603,0)</f>
        <v>0</v>
      </c>
      <c r="AC1603" s="4"/>
      <c r="AD1603" s="3"/>
      <c r="AE1603" s="2" t="str">
        <f ca="1">IF(AND(N1603&gt;1,(N1603+$AE$3+O1603)&lt;$B$3),$B$3-N1603+1111111,".")</f>
        <v>.</v>
      </c>
      <c r="AF1603" s="1" t="str">
        <f>IF(A1603&gt;1,"Y","N")</f>
        <v>Y</v>
      </c>
      <c r="AG1603" s="1" t="str">
        <f>IF(L1603&gt;1,"Y","N")</f>
        <v>Y</v>
      </c>
      <c r="AH1603" s="1" t="str">
        <f>IF(N1603&gt;1,"Y","N")</f>
        <v>Y</v>
      </c>
      <c r="AI1603" s="1" t="str">
        <f>IF(O1603&gt;1,"Y","N")</f>
        <v>Y</v>
      </c>
      <c r="AJ1603" s="1" t="str">
        <f>CONCATENATE(AF1603,AG1603,D1603,AH1603,AI1603)</f>
        <v>YYx424xYY</v>
      </c>
    </row>
    <row r="1604" spans="1:50" s="1" customFormat="1" x14ac:dyDescent="0.25">
      <c r="A1604" s="28">
        <v>41568</v>
      </c>
      <c r="B1604" s="27" t="s">
        <v>4819</v>
      </c>
      <c r="C1604" s="23" t="s">
        <v>4818</v>
      </c>
      <c r="D1604" s="22" t="s">
        <v>4817</v>
      </c>
      <c r="E1604" s="21">
        <v>1.2</v>
      </c>
      <c r="G1604" s="20"/>
      <c r="H1604" s="19">
        <f>E1604/0.0509077</f>
        <v>23.572072594126233</v>
      </c>
      <c r="I1604" s="18">
        <f>J1604/100*4</f>
        <v>2.8</v>
      </c>
      <c r="J1604" s="17">
        <v>70</v>
      </c>
      <c r="K1604" s="16">
        <f>IF(J1604&gt;1,J1604-H1604-I1604,0)</f>
        <v>43.62792740587377</v>
      </c>
      <c r="L1604" s="15">
        <v>41580</v>
      </c>
      <c r="M1604" s="14"/>
      <c r="N1604" s="29">
        <v>42777</v>
      </c>
      <c r="O1604" s="12">
        <v>42778</v>
      </c>
      <c r="P1604" s="11" t="s">
        <v>1945</v>
      </c>
      <c r="Q1604" s="10" t="s">
        <v>6035</v>
      </c>
      <c r="R1604" s="10" t="s">
        <v>6034</v>
      </c>
      <c r="S1604" s="10" t="s">
        <v>6033</v>
      </c>
      <c r="T1604" s="10" t="s">
        <v>6032</v>
      </c>
      <c r="U1604" s="9">
        <v>6712320432</v>
      </c>
      <c r="V1604" s="8"/>
      <c r="W1604" s="7">
        <v>245</v>
      </c>
      <c r="X1604" s="4"/>
      <c r="Y1604" s="6">
        <v>89</v>
      </c>
      <c r="Z1604" s="5">
        <f>IF(Y1604&gt;0,Y1604-J1604,".")</f>
        <v>19</v>
      </c>
      <c r="AA1604" s="4">
        <f>IF(J1604=0,H1604,0)</f>
        <v>0</v>
      </c>
      <c r="AB1604" s="4">
        <f>IF(L1604=0,H1604,0)</f>
        <v>0</v>
      </c>
      <c r="AC1604" s="4"/>
      <c r="AD1604" s="3"/>
      <c r="AE1604" s="2" t="str">
        <f ca="1">IF(AND(N1604&gt;1,(N1604+$AE$3+O1604)&lt;$B$3),$B$3-N1604+1111111,".")</f>
        <v>.</v>
      </c>
      <c r="AF1604" s="1" t="str">
        <f>IF(A1604&gt;1,"Y","N")</f>
        <v>Y</v>
      </c>
      <c r="AG1604" s="1" t="str">
        <f>IF(L1604&gt;1,"Y","N")</f>
        <v>Y</v>
      </c>
      <c r="AH1604" s="1" t="str">
        <f>IF(N1604&gt;1,"Y","N")</f>
        <v>Y</v>
      </c>
      <c r="AI1604" s="1" t="str">
        <f>IF(O1604&gt;1,"Y","N")</f>
        <v>Y</v>
      </c>
      <c r="AJ1604" s="1" t="str">
        <f>CONCATENATE(AF1604,AG1604,D1604,AH1604,AI1604)</f>
        <v>YYx282xYY</v>
      </c>
    </row>
    <row r="1605" spans="1:50" s="1" customFormat="1" x14ac:dyDescent="0.25">
      <c r="A1605" s="31">
        <v>42751</v>
      </c>
      <c r="B1605" s="24" t="s">
        <v>5924</v>
      </c>
      <c r="C1605" s="23" t="s">
        <v>3509</v>
      </c>
      <c r="D1605" s="22" t="s">
        <v>3508</v>
      </c>
      <c r="E1605" s="21">
        <v>0.48</v>
      </c>
      <c r="G1605" s="20"/>
      <c r="H1605" s="19">
        <f>E1605/0.03821</f>
        <v>12.562156503533105</v>
      </c>
      <c r="I1605" s="18">
        <f>J1605/100*4</f>
        <v>2.8</v>
      </c>
      <c r="J1605" s="17">
        <v>70</v>
      </c>
      <c r="K1605" s="16">
        <f>IF(J1605&gt;1,J1605-H1605-I1605,0)</f>
        <v>54.6378434964669</v>
      </c>
      <c r="L1605" s="15">
        <v>42771</v>
      </c>
      <c r="M1605" s="14"/>
      <c r="N1605" s="29">
        <v>42781</v>
      </c>
      <c r="O1605" s="12">
        <v>42782</v>
      </c>
      <c r="P1605" s="11" t="s">
        <v>5923</v>
      </c>
      <c r="Q1605" s="10" t="s">
        <v>5922</v>
      </c>
      <c r="R1605" s="10" t="s">
        <v>5921</v>
      </c>
      <c r="S1605" s="10" t="s">
        <v>3134</v>
      </c>
      <c r="T1605" s="10"/>
      <c r="U1605" s="9">
        <v>6716393132</v>
      </c>
      <c r="V1605" s="8"/>
      <c r="W1605" s="7">
        <v>272</v>
      </c>
      <c r="X1605" s="4"/>
      <c r="Y1605" s="6">
        <v>89</v>
      </c>
      <c r="Z1605" s="5">
        <f>IF(Y1605&gt;0,Y1605-J1605,".")</f>
        <v>19</v>
      </c>
      <c r="AA1605" s="4">
        <f>IF(J1605=0,H1605,0)</f>
        <v>0</v>
      </c>
      <c r="AB1605" s="4">
        <f>IF(L1605=0,H1605,0)</f>
        <v>0</v>
      </c>
      <c r="AC1605" s="4"/>
      <c r="AD1605" s="3"/>
      <c r="AE1605" s="2" t="str">
        <f ca="1">IF(AND(N1605&gt;1,(N1605+$AE$3+O1605)&lt;$B$3),$B$3-N1605+1111111,".")</f>
        <v>.</v>
      </c>
      <c r="AF1605" s="1" t="str">
        <f>IF(A1605&gt;1,"Y","N")</f>
        <v>Y</v>
      </c>
      <c r="AG1605" s="1" t="str">
        <f>IF(L1605&gt;1,"Y","N")</f>
        <v>Y</v>
      </c>
      <c r="AH1605" s="1" t="str">
        <f>IF(N1605&gt;1,"Y","N")</f>
        <v>Y</v>
      </c>
      <c r="AI1605" s="1" t="str">
        <f>IF(O1605&gt;1,"Y","N")</f>
        <v>Y</v>
      </c>
      <c r="AJ1605" s="1" t="str">
        <f>CONCATENATE(AF1605,AG1605,D1605,AH1605,AI1605)</f>
        <v>YYx38xYY</v>
      </c>
    </row>
    <row r="1606" spans="1:50" s="1" customFormat="1" x14ac:dyDescent="0.25">
      <c r="A1606" s="31">
        <v>42751</v>
      </c>
      <c r="B1606" s="24" t="s">
        <v>5889</v>
      </c>
      <c r="C1606" s="23" t="s">
        <v>1150</v>
      </c>
      <c r="D1606" s="22" t="s">
        <v>1149</v>
      </c>
      <c r="E1606" s="21">
        <v>1.08</v>
      </c>
      <c r="G1606" s="20"/>
      <c r="H1606" s="19">
        <f>E1606/0.03821</f>
        <v>28.264852132949493</v>
      </c>
      <c r="I1606" s="18">
        <f>J1606/100*4</f>
        <v>2.88</v>
      </c>
      <c r="J1606" s="17">
        <v>72</v>
      </c>
      <c r="K1606" s="16">
        <f>IF(J1606&gt;1,J1606-H1606-I1606,0)</f>
        <v>40.855147867050505</v>
      </c>
      <c r="L1606" s="15">
        <v>42774</v>
      </c>
      <c r="M1606" s="14"/>
      <c r="N1606" s="29">
        <v>42782</v>
      </c>
      <c r="O1606" s="12">
        <v>42782</v>
      </c>
      <c r="P1606" s="11" t="s">
        <v>1945</v>
      </c>
      <c r="Q1606" s="10" t="s">
        <v>2433</v>
      </c>
      <c r="R1606" s="10" t="s">
        <v>2432</v>
      </c>
      <c r="S1606" s="10" t="s">
        <v>2431</v>
      </c>
      <c r="T1606" s="10"/>
      <c r="U1606" s="9">
        <v>6720467538</v>
      </c>
      <c r="V1606" s="8"/>
      <c r="W1606" s="7">
        <v>277</v>
      </c>
      <c r="X1606" s="4"/>
      <c r="Y1606" s="6">
        <v>89</v>
      </c>
      <c r="Z1606" s="5">
        <f>IF(Y1606&gt;0,Y1606-J1606,".")</f>
        <v>17</v>
      </c>
      <c r="AA1606" s="4">
        <f>IF(J1606=0,H1606,0)</f>
        <v>0</v>
      </c>
      <c r="AB1606" s="4">
        <f>IF(L1606=0,H1606,0)</f>
        <v>0</v>
      </c>
      <c r="AC1606" s="4"/>
      <c r="AD1606" s="3"/>
      <c r="AE1606" s="2" t="str">
        <f ca="1">IF(AND(N1606&gt;1,(N1606+$AE$3+O1606)&lt;$B$3),$B$3-N1606+1111111,".")</f>
        <v>.</v>
      </c>
      <c r="AF1606" s="1" t="str">
        <f>IF(A1606&gt;1,"Y","N")</f>
        <v>Y</v>
      </c>
      <c r="AG1606" s="1" t="str">
        <f>IF(L1606&gt;1,"Y","N")</f>
        <v>Y</v>
      </c>
      <c r="AH1606" s="1" t="str">
        <f>IF(N1606&gt;1,"Y","N")</f>
        <v>Y</v>
      </c>
      <c r="AI1606" s="1" t="str">
        <f>IF(O1606&gt;1,"Y","N")</f>
        <v>Y</v>
      </c>
      <c r="AJ1606" s="1" t="str">
        <f>CONCATENATE(AF1606,AG1606,D1606,AH1606,AI1606)</f>
        <v>YYx75xYY</v>
      </c>
    </row>
    <row r="1607" spans="1:50" s="1" customFormat="1" x14ac:dyDescent="0.25">
      <c r="A1607" s="31">
        <v>42751</v>
      </c>
      <c r="B1607" s="24"/>
      <c r="C1607" s="23" t="s">
        <v>3509</v>
      </c>
      <c r="D1607" s="22" t="s">
        <v>3508</v>
      </c>
      <c r="E1607" s="21">
        <v>0.48</v>
      </c>
      <c r="G1607" s="20"/>
      <c r="H1607" s="19">
        <f>E1607/0.03821</f>
        <v>12.562156503533105</v>
      </c>
      <c r="I1607" s="18">
        <f>J1607/100*4</f>
        <v>2.8</v>
      </c>
      <c r="J1607" s="17">
        <v>70</v>
      </c>
      <c r="K1607" s="16">
        <f>IF(J1607&gt;1,J1607-H1607-I1607,0)</f>
        <v>54.6378434964669</v>
      </c>
      <c r="L1607" s="15">
        <v>42771</v>
      </c>
      <c r="M1607" s="14"/>
      <c r="N1607" s="29">
        <v>42789</v>
      </c>
      <c r="O1607" s="12">
        <v>42789</v>
      </c>
      <c r="P1607" s="11" t="s">
        <v>5711</v>
      </c>
      <c r="Q1607" s="10" t="s">
        <v>5710</v>
      </c>
      <c r="R1607" s="10" t="s">
        <v>5709</v>
      </c>
      <c r="S1607" s="10" t="s">
        <v>5708</v>
      </c>
      <c r="T1607" s="10"/>
      <c r="U1607" s="9">
        <v>6724317019</v>
      </c>
      <c r="V1607" s="8" t="s">
        <v>5707</v>
      </c>
      <c r="W1607" s="7">
        <v>321</v>
      </c>
      <c r="X1607" s="4"/>
      <c r="Y1607" s="6">
        <v>89</v>
      </c>
      <c r="Z1607" s="5">
        <f>IF(Y1607&gt;0,Y1607-J1607,".")</f>
        <v>19</v>
      </c>
      <c r="AA1607" s="4">
        <f>IF(J1607=0,H1607,0)</f>
        <v>0</v>
      </c>
      <c r="AB1607" s="4">
        <f>IF(L1607=0,H1607,0)</f>
        <v>0</v>
      </c>
      <c r="AC1607" s="4"/>
      <c r="AD1607" s="3"/>
      <c r="AE1607" s="2" t="str">
        <f ca="1">IF(AND(N1607&gt;1,(N1607+$AE$3+O1607)&lt;$B$3),$B$3-N1607+1111111,".")</f>
        <v>.</v>
      </c>
      <c r="AF1607" s="1" t="str">
        <f>IF(A1607&gt;1,"Y","N")</f>
        <v>Y</v>
      </c>
      <c r="AG1607" s="1" t="str">
        <f>IF(L1607&gt;1,"Y","N")</f>
        <v>Y</v>
      </c>
      <c r="AH1607" s="1" t="str">
        <f>IF(N1607&gt;1,"Y","N")</f>
        <v>Y</v>
      </c>
      <c r="AI1607" s="1" t="str">
        <f>IF(O1607&gt;1,"Y","N")</f>
        <v>Y</v>
      </c>
      <c r="AJ1607" s="1" t="str">
        <f>CONCATENATE(AF1607,AG1607,D1607,AH1607,AI1607)</f>
        <v>YYx38xYY</v>
      </c>
    </row>
    <row r="1608" spans="1:50" s="1" customFormat="1" x14ac:dyDescent="0.25">
      <c r="A1608" s="31">
        <v>42495</v>
      </c>
      <c r="B1608" s="24" t="s">
        <v>5691</v>
      </c>
      <c r="C1608" s="23" t="s">
        <v>5690</v>
      </c>
      <c r="D1608" s="22" t="s">
        <v>4848</v>
      </c>
      <c r="E1608" s="21">
        <v>0.84</v>
      </c>
      <c r="G1608" s="20"/>
      <c r="H1608" s="19">
        <f>E1608/0.04188</f>
        <v>20.057306590257877</v>
      </c>
      <c r="I1608" s="18">
        <f>J1608/100*4</f>
        <v>2.88</v>
      </c>
      <c r="J1608" s="17">
        <v>72</v>
      </c>
      <c r="K1608" s="16">
        <f>IF(J1608&gt;1,J1608-H1608-I1608,0)</f>
        <v>49.062693409742117</v>
      </c>
      <c r="L1608" s="15">
        <v>42511</v>
      </c>
      <c r="M1608" s="14"/>
      <c r="N1608" s="29">
        <v>42791</v>
      </c>
      <c r="O1608" s="12">
        <v>42792</v>
      </c>
      <c r="P1608" s="11" t="s">
        <v>5689</v>
      </c>
      <c r="Q1608" s="10" t="s">
        <v>5688</v>
      </c>
      <c r="R1608" s="10" t="s">
        <v>5687</v>
      </c>
      <c r="S1608" s="10" t="s">
        <v>5686</v>
      </c>
      <c r="T1608" s="10"/>
      <c r="U1608" s="9">
        <v>6723839489</v>
      </c>
      <c r="V1608" s="8"/>
      <c r="W1608" s="7">
        <v>327</v>
      </c>
      <c r="X1608" s="4"/>
      <c r="Y1608" s="6">
        <v>89</v>
      </c>
      <c r="Z1608" s="5">
        <f>IF(Y1608&gt;0,Y1608-J1608,".")</f>
        <v>17</v>
      </c>
      <c r="AA1608" s="4">
        <f>IF(J1608=0,H1608,0)</f>
        <v>0</v>
      </c>
      <c r="AB1608" s="4">
        <f>IF(L1608=0,H1608,0)</f>
        <v>0</v>
      </c>
      <c r="AC1608" s="4"/>
      <c r="AD1608" s="3"/>
      <c r="AE1608" s="2" t="str">
        <f ca="1">IF(AND(N1608&gt;1,(N1608+$AE$3+O1608)&lt;$B$3),$B$3-N1608+1111111,".")</f>
        <v>.</v>
      </c>
      <c r="AF1608" s="1" t="str">
        <f>IF(A1608&gt;1,"Y","N")</f>
        <v>Y</v>
      </c>
      <c r="AG1608" s="1" t="str">
        <f>IF(L1608&gt;1,"Y","N")</f>
        <v>Y</v>
      </c>
      <c r="AH1608" s="1" t="str">
        <f>IF(N1608&gt;1,"Y","N")</f>
        <v>Y</v>
      </c>
      <c r="AI1608" s="1" t="str">
        <f>IF(O1608&gt;1,"Y","N")</f>
        <v>Y</v>
      </c>
      <c r="AJ1608" s="1" t="str">
        <f>CONCATENATE(AF1608,AG1608,D1608,AH1608,AI1608)</f>
        <v>YYx487xYY</v>
      </c>
    </row>
    <row r="1609" spans="1:50" s="1" customFormat="1" x14ac:dyDescent="0.25">
      <c r="A1609" s="31">
        <v>42666</v>
      </c>
      <c r="B1609" s="24"/>
      <c r="C1609" s="23" t="s">
        <v>1413</v>
      </c>
      <c r="D1609" s="22" t="s">
        <v>1412</v>
      </c>
      <c r="E1609" s="21">
        <v>1.03</v>
      </c>
      <c r="G1609" s="20"/>
      <c r="H1609" s="19">
        <f>E1609/0.03988</f>
        <v>25.827482447342028</v>
      </c>
      <c r="I1609" s="18">
        <f>J1609/100*4</f>
        <v>2.96</v>
      </c>
      <c r="J1609" s="17">
        <v>74</v>
      </c>
      <c r="K1609" s="16">
        <f>IF(J1609&gt;1,J1609-H1609-I1609,0)</f>
        <v>45.212517552657971</v>
      </c>
      <c r="L1609" s="15">
        <v>42685</v>
      </c>
      <c r="M1609" s="14"/>
      <c r="N1609" s="29">
        <v>42791</v>
      </c>
      <c r="O1609" s="12">
        <v>42792</v>
      </c>
      <c r="P1609" s="11" t="s">
        <v>5685</v>
      </c>
      <c r="Q1609" s="10" t="s">
        <v>5684</v>
      </c>
      <c r="R1609" s="10" t="s">
        <v>5683</v>
      </c>
      <c r="S1609" s="10" t="s">
        <v>5682</v>
      </c>
      <c r="T1609" s="10"/>
      <c r="U1609" s="9" t="s">
        <v>5681</v>
      </c>
      <c r="V1609" s="8"/>
      <c r="W1609" s="7">
        <v>323</v>
      </c>
      <c r="X1609" s="4"/>
      <c r="Y1609" s="6">
        <v>89</v>
      </c>
      <c r="Z1609" s="5">
        <f>IF(Y1609&gt;0,Y1609-J1609,".")</f>
        <v>15</v>
      </c>
      <c r="AA1609" s="4">
        <f>IF(J1609=0,H1609,0)</f>
        <v>0</v>
      </c>
      <c r="AB1609" s="4">
        <f>IF(L1609=0,H1609,0)</f>
        <v>0</v>
      </c>
      <c r="AC1609" s="4"/>
      <c r="AD1609" s="3"/>
      <c r="AE1609" s="2" t="str">
        <f ca="1">IF(AND(N1609&gt;1,(N1609+$AE$3+O1609)&lt;$B$3),$B$3-N1609+1111111,".")</f>
        <v>.</v>
      </c>
      <c r="AF1609" s="1" t="str">
        <f>IF(A1609&gt;1,"Y","N")</f>
        <v>Y</v>
      </c>
      <c r="AG1609" s="1" t="str">
        <f>IF(L1609&gt;1,"Y","N")</f>
        <v>Y</v>
      </c>
      <c r="AH1609" s="1" t="str">
        <f>IF(N1609&gt;1,"Y","N")</f>
        <v>Y</v>
      </c>
      <c r="AI1609" s="1" t="str">
        <f>IF(O1609&gt;1,"Y","N")</f>
        <v>Y</v>
      </c>
      <c r="AJ1609" s="1" t="str">
        <f>CONCATENATE(AF1609,AG1609,D1609,AH1609,AI1609)</f>
        <v>YYx297xYY</v>
      </c>
    </row>
    <row r="1610" spans="1:50" s="1" customFormat="1" x14ac:dyDescent="0.25">
      <c r="A1610" s="31">
        <v>42746</v>
      </c>
      <c r="B1610" s="24"/>
      <c r="C1610" s="23" t="s">
        <v>1702</v>
      </c>
      <c r="D1610" s="22" t="s">
        <v>1701</v>
      </c>
      <c r="E1610" s="21">
        <v>1.33</v>
      </c>
      <c r="G1610" s="20"/>
      <c r="H1610" s="19">
        <f>E1610/0.03821</f>
        <v>34.80764197853965</v>
      </c>
      <c r="I1610" s="18">
        <f>J1610/100*4</f>
        <v>3.56</v>
      </c>
      <c r="J1610" s="17">
        <v>89</v>
      </c>
      <c r="K1610" s="16">
        <f>IF(J1610&gt;1,J1610-H1610-I1610,0)</f>
        <v>50.632358021460348</v>
      </c>
      <c r="L1610" s="15">
        <v>42768</v>
      </c>
      <c r="M1610" s="14"/>
      <c r="N1610" s="29">
        <v>42796</v>
      </c>
      <c r="O1610" s="12">
        <v>42799</v>
      </c>
      <c r="P1610" s="11" t="s">
        <v>5557</v>
      </c>
      <c r="Q1610" s="10"/>
      <c r="R1610" s="10"/>
      <c r="S1610" s="10"/>
      <c r="T1610" s="10"/>
      <c r="U1610" s="9"/>
      <c r="V1610" s="8"/>
      <c r="W1610" s="7">
        <v>364</v>
      </c>
      <c r="X1610" s="4"/>
      <c r="Y1610" s="6">
        <v>89</v>
      </c>
      <c r="Z1610" s="5">
        <f>IF(Y1610&gt;0,Y1610-J1610,".")</f>
        <v>0</v>
      </c>
      <c r="AA1610" s="4">
        <f>IF(J1610=0,H1610,0)</f>
        <v>0</v>
      </c>
      <c r="AB1610" s="4">
        <f>IF(L1610=0,H1610,0)</f>
        <v>0</v>
      </c>
      <c r="AC1610" s="4"/>
      <c r="AD1610" s="3"/>
      <c r="AE1610" s="2" t="str">
        <f ca="1">IF(AND(N1610&gt;1,(N1610+$AE$3+O1610)&lt;$B$3),$B$3-N1610+1111111,".")</f>
        <v>.</v>
      </c>
      <c r="AF1610" s="1" t="str">
        <f>IF(A1610&gt;1,"Y","N")</f>
        <v>Y</v>
      </c>
      <c r="AG1610" s="1" t="str">
        <f>IF(L1610&gt;1,"Y","N")</f>
        <v>Y</v>
      </c>
      <c r="AH1610" s="1" t="str">
        <f>IF(N1610&gt;1,"Y","N")</f>
        <v>Y</v>
      </c>
      <c r="AI1610" s="1" t="str">
        <f>IF(O1610&gt;1,"Y","N")</f>
        <v>Y</v>
      </c>
      <c r="AJ1610" s="1" t="str">
        <f>CONCATENATE(AF1610,AG1610,D1610,AH1610,AI1610)</f>
        <v>YYx315xYY</v>
      </c>
    </row>
    <row r="1611" spans="1:50" s="1" customFormat="1" x14ac:dyDescent="0.25">
      <c r="A1611" s="31">
        <v>42746</v>
      </c>
      <c r="B1611" s="24"/>
      <c r="C1611" s="23" t="s">
        <v>1702</v>
      </c>
      <c r="D1611" s="22" t="s">
        <v>1701</v>
      </c>
      <c r="E1611" s="21">
        <v>1.33</v>
      </c>
      <c r="G1611" s="20"/>
      <c r="H1611" s="19">
        <f>E1611/0.03821</f>
        <v>34.80764197853965</v>
      </c>
      <c r="I1611" s="18">
        <f>J1611/100*4</f>
        <v>3.56</v>
      </c>
      <c r="J1611" s="17">
        <v>89</v>
      </c>
      <c r="K1611" s="16">
        <f>IF(J1611&gt;1,J1611-H1611-I1611,0)</f>
        <v>50.632358021460348</v>
      </c>
      <c r="L1611" s="15">
        <v>42768</v>
      </c>
      <c r="M1611" s="14"/>
      <c r="N1611" s="29">
        <v>42796</v>
      </c>
      <c r="O1611" s="12">
        <v>42799</v>
      </c>
      <c r="P1611" s="11" t="s">
        <v>5557</v>
      </c>
      <c r="Q1611" s="10"/>
      <c r="R1611" s="10"/>
      <c r="S1611" s="10"/>
      <c r="T1611" s="10"/>
      <c r="U1611" s="9"/>
      <c r="V1611" s="8"/>
      <c r="W1611" s="7">
        <v>364</v>
      </c>
      <c r="X1611" s="4"/>
      <c r="Y1611" s="6">
        <v>89</v>
      </c>
      <c r="Z1611" s="5">
        <f>IF(Y1611&gt;0,Y1611-J1611,".")</f>
        <v>0</v>
      </c>
      <c r="AA1611" s="4">
        <f>IF(J1611=0,H1611,0)</f>
        <v>0</v>
      </c>
      <c r="AB1611" s="4">
        <f>IF(L1611=0,H1611,0)</f>
        <v>0</v>
      </c>
      <c r="AC1611" s="4"/>
      <c r="AD1611" s="3"/>
      <c r="AE1611" s="2" t="str">
        <f ca="1">IF(AND(N1611&gt;1,(N1611+$AE$3+O1611)&lt;$B$3),$B$3-N1611+1111111,".")</f>
        <v>.</v>
      </c>
      <c r="AF1611" s="1" t="str">
        <f>IF(A1611&gt;1,"Y","N")</f>
        <v>Y</v>
      </c>
      <c r="AG1611" s="1" t="str">
        <f>IF(L1611&gt;1,"Y","N")</f>
        <v>Y</v>
      </c>
      <c r="AH1611" s="1" t="str">
        <f>IF(N1611&gt;1,"Y","N")</f>
        <v>Y</v>
      </c>
      <c r="AI1611" s="1" t="str">
        <f>IF(O1611&gt;1,"Y","N")</f>
        <v>Y</v>
      </c>
      <c r="AJ1611" s="1" t="str">
        <f>CONCATENATE(AF1611,AG1611,D1611,AH1611,AI1611)</f>
        <v>YYx315xYY</v>
      </c>
    </row>
    <row r="1612" spans="1:50" s="1" customFormat="1" x14ac:dyDescent="0.25">
      <c r="A1612" s="28">
        <v>41568</v>
      </c>
      <c r="B1612" s="27" t="s">
        <v>4819</v>
      </c>
      <c r="C1612" s="23" t="s">
        <v>4818</v>
      </c>
      <c r="D1612" s="22" t="s">
        <v>4817</v>
      </c>
      <c r="E1612" s="21">
        <v>1.2</v>
      </c>
      <c r="G1612" s="20"/>
      <c r="H1612" s="19">
        <f>E1612/0.0509077</f>
        <v>23.572072594126233</v>
      </c>
      <c r="I1612" s="18">
        <f>J1612/100*4</f>
        <v>2.8</v>
      </c>
      <c r="J1612" s="17">
        <v>70</v>
      </c>
      <c r="K1612" s="16">
        <f>IF(J1612&gt;1,J1612-H1612-I1612,0)</f>
        <v>43.62792740587377</v>
      </c>
      <c r="L1612" s="15">
        <v>41580</v>
      </c>
      <c r="M1612" s="14"/>
      <c r="N1612" s="29">
        <v>42829</v>
      </c>
      <c r="O1612" s="12">
        <v>42829</v>
      </c>
      <c r="P1612" s="11" t="s">
        <v>4816</v>
      </c>
      <c r="Q1612" s="10" t="s">
        <v>4815</v>
      </c>
      <c r="R1612" s="10" t="s">
        <v>4814</v>
      </c>
      <c r="S1612" s="10" t="s">
        <v>4813</v>
      </c>
      <c r="T1612" s="10"/>
      <c r="U1612" s="9">
        <v>6771856143</v>
      </c>
      <c r="V1612" s="8"/>
      <c r="W1612" s="7">
        <v>533</v>
      </c>
      <c r="X1612" s="4"/>
      <c r="Y1612" s="6">
        <v>89</v>
      </c>
      <c r="Z1612" s="5">
        <f>IF(Y1612&gt;0,Y1612-J1612,".")</f>
        <v>19</v>
      </c>
      <c r="AA1612" s="4">
        <f>IF(J1612=0,H1612,0)</f>
        <v>0</v>
      </c>
      <c r="AB1612" s="4">
        <f>IF(L1612=0,H1612,0)</f>
        <v>0</v>
      </c>
      <c r="AC1612" s="4"/>
      <c r="AD1612" s="3"/>
      <c r="AE1612" s="2" t="str">
        <f ca="1">IF(AND(N1612&gt;1,(N1612+$AE$3+O1612)&lt;$B$3),$B$3-N1612+1111111,".")</f>
        <v>.</v>
      </c>
      <c r="AF1612" s="1" t="str">
        <f>IF(A1612&gt;1,"Y","N")</f>
        <v>Y</v>
      </c>
      <c r="AG1612" s="1" t="str">
        <f>IF(L1612&gt;1,"Y","N")</f>
        <v>Y</v>
      </c>
      <c r="AH1612" s="1" t="str">
        <f>IF(N1612&gt;1,"Y","N")</f>
        <v>Y</v>
      </c>
      <c r="AI1612" s="1" t="str">
        <f>IF(O1612&gt;1,"Y","N")</f>
        <v>Y</v>
      </c>
      <c r="AJ1612" s="1" t="str">
        <f>CONCATENATE(AF1612,AG1612,D1612,AH1612,AI1612)</f>
        <v>YYx282xYY</v>
      </c>
    </row>
    <row r="1613" spans="1:50" s="1" customFormat="1" x14ac:dyDescent="0.25">
      <c r="A1613" s="31">
        <v>42794</v>
      </c>
      <c r="B1613" s="24" t="s">
        <v>4719</v>
      </c>
      <c r="C1613" s="23" t="s">
        <v>1413</v>
      </c>
      <c r="D1613" s="22" t="s">
        <v>1412</v>
      </c>
      <c r="E1613" s="21">
        <v>0.93</v>
      </c>
      <c r="G1613" s="20"/>
      <c r="H1613" s="19">
        <f>E1613/0.03844</f>
        <v>24.193548387096776</v>
      </c>
      <c r="I1613" s="18">
        <f>J1613/100*4</f>
        <v>2.96</v>
      </c>
      <c r="J1613" s="17">
        <v>74</v>
      </c>
      <c r="K1613" s="16">
        <f>IF(J1613&gt;1,J1613-H1613-I1613,0)</f>
        <v>46.846451612903223</v>
      </c>
      <c r="L1613" s="15">
        <v>42822</v>
      </c>
      <c r="M1613" s="14"/>
      <c r="N1613" s="29">
        <v>42832</v>
      </c>
      <c r="O1613" s="12">
        <v>42834</v>
      </c>
      <c r="P1613" s="11" t="s">
        <v>4718</v>
      </c>
      <c r="Q1613" s="10" t="s">
        <v>4717</v>
      </c>
      <c r="R1613" s="10" t="s">
        <v>4716</v>
      </c>
      <c r="S1613" s="10" t="s">
        <v>1408</v>
      </c>
      <c r="T1613" s="10"/>
      <c r="U1613" s="9" t="s">
        <v>4621</v>
      </c>
      <c r="V1613" s="8"/>
      <c r="W1613" s="7">
        <v>553</v>
      </c>
      <c r="X1613" s="4"/>
      <c r="Y1613" s="6">
        <v>89</v>
      </c>
      <c r="Z1613" s="5">
        <f>IF(Y1613&gt;0,Y1613-J1613,".")</f>
        <v>15</v>
      </c>
      <c r="AA1613" s="4">
        <f>IF(J1613=0,H1613,0)</f>
        <v>0</v>
      </c>
      <c r="AB1613" s="4">
        <f>IF(L1613=0,H1613,0)</f>
        <v>0</v>
      </c>
      <c r="AC1613" s="4"/>
      <c r="AD1613" s="3"/>
      <c r="AE1613" s="2" t="str">
        <f ca="1">IF(AND(N1613&gt;1,(N1613+$AE$3+O1613)&lt;$B$3),$B$3-N1613+1111111,".")</f>
        <v>.</v>
      </c>
      <c r="AF1613" s="1" t="str">
        <f>IF(A1613&gt;1,"Y","N")</f>
        <v>Y</v>
      </c>
      <c r="AG1613" s="1" t="str">
        <f>IF(L1613&gt;1,"Y","N")</f>
        <v>Y</v>
      </c>
      <c r="AH1613" s="1" t="str">
        <f>IF(N1613&gt;1,"Y","N")</f>
        <v>Y</v>
      </c>
      <c r="AI1613" s="1" t="str">
        <f>IF(O1613&gt;1,"Y","N")</f>
        <v>Y</v>
      </c>
      <c r="AJ1613" s="1" t="str">
        <f>CONCATENATE(AF1613,AG1613,D1613,AH1613,AI1613)</f>
        <v>YYx297xYY</v>
      </c>
    </row>
    <row r="1614" spans="1:50" s="1" customFormat="1" x14ac:dyDescent="0.25">
      <c r="A1614" s="31">
        <v>42751</v>
      </c>
      <c r="B1614" s="24"/>
      <c r="C1614" s="23" t="s">
        <v>1150</v>
      </c>
      <c r="D1614" s="22" t="s">
        <v>1149</v>
      </c>
      <c r="E1614" s="21">
        <v>1.08</v>
      </c>
      <c r="G1614" s="20"/>
      <c r="H1614" s="19">
        <f>E1614/0.03821</f>
        <v>28.264852132949493</v>
      </c>
      <c r="I1614" s="18">
        <f>J1614/100*4</f>
        <v>2.88</v>
      </c>
      <c r="J1614" s="17">
        <v>72</v>
      </c>
      <c r="K1614" s="16">
        <f>IF(J1614&gt;1,J1614-H1614-I1614,0)</f>
        <v>40.855147867050505</v>
      </c>
      <c r="L1614" s="15">
        <v>42774</v>
      </c>
      <c r="M1614" s="14"/>
      <c r="N1614" s="29">
        <v>42850</v>
      </c>
      <c r="O1614" s="12">
        <v>42850</v>
      </c>
      <c r="P1614" s="11" t="s">
        <v>4324</v>
      </c>
      <c r="Q1614" s="10" t="s">
        <v>4323</v>
      </c>
      <c r="R1614" s="10" t="s">
        <v>4322</v>
      </c>
      <c r="S1614" s="10" t="s">
        <v>2273</v>
      </c>
      <c r="T1614" s="10"/>
      <c r="U1614" s="9" t="s">
        <v>4321</v>
      </c>
      <c r="V1614" s="8"/>
      <c r="W1614" s="7">
        <v>644</v>
      </c>
      <c r="X1614" s="4"/>
      <c r="Y1614" s="6">
        <v>89</v>
      </c>
      <c r="Z1614" s="5">
        <f>IF(Y1614&gt;0,Y1614-J1614,".")</f>
        <v>17</v>
      </c>
      <c r="AA1614" s="4">
        <f>IF(J1614=0,H1614,0)</f>
        <v>0</v>
      </c>
      <c r="AB1614" s="4">
        <f>IF(L1614=0,H1614,0)</f>
        <v>0</v>
      </c>
      <c r="AC1614" s="4"/>
      <c r="AD1614" s="3"/>
      <c r="AE1614" s="2" t="str">
        <f ca="1">IF(AND(N1614&gt;1,(N1614+$AE$3+O1614)&lt;$B$3),$B$3-N1614+1111111,".")</f>
        <v>.</v>
      </c>
      <c r="AF1614" s="1" t="str">
        <f>IF(A1614&gt;1,"Y","N")</f>
        <v>Y</v>
      </c>
      <c r="AG1614" s="1" t="str">
        <f>IF(L1614&gt;1,"Y","N")</f>
        <v>Y</v>
      </c>
      <c r="AH1614" s="1" t="str">
        <f>IF(N1614&gt;1,"Y","N")</f>
        <v>Y</v>
      </c>
      <c r="AI1614" s="1" t="str">
        <f>IF(O1614&gt;1,"Y","N")</f>
        <v>Y</v>
      </c>
      <c r="AJ1614" s="1" t="str">
        <f>CONCATENATE(AF1614,AG1614,D1614,AH1614,AI1614)</f>
        <v>YYx75xYY</v>
      </c>
    </row>
    <row r="1615" spans="1:50" s="1" customFormat="1" x14ac:dyDescent="0.25">
      <c r="A1615" s="28">
        <v>41698</v>
      </c>
      <c r="B1615" s="27" t="s">
        <v>4264</v>
      </c>
      <c r="C1615" s="23" t="s">
        <v>4263</v>
      </c>
      <c r="D1615" s="22" t="s">
        <v>646</v>
      </c>
      <c r="E1615" s="21">
        <v>1.96</v>
      </c>
      <c r="G1615" s="20"/>
      <c r="H1615" s="19">
        <f>E1615/0.04813</f>
        <v>40.723041761894869</v>
      </c>
      <c r="I1615" s="18">
        <f>J1615/100*4</f>
        <v>3.56</v>
      </c>
      <c r="J1615" s="17">
        <v>89</v>
      </c>
      <c r="K1615" s="16">
        <f>IF(J1615&gt;1,J1615-H1615-I1615,0)</f>
        <v>44.716958238105128</v>
      </c>
      <c r="L1615" s="15">
        <v>41720</v>
      </c>
      <c r="M1615" s="14"/>
      <c r="N1615" s="29">
        <v>42854</v>
      </c>
      <c r="O1615" s="12">
        <v>42856</v>
      </c>
      <c r="P1615" s="11" t="s">
        <v>4239</v>
      </c>
      <c r="Q1615" s="10"/>
      <c r="R1615" s="10"/>
      <c r="S1615" s="10"/>
      <c r="T1615" s="10"/>
      <c r="U1615" s="9">
        <v>6802349934</v>
      </c>
      <c r="V1615" s="8"/>
      <c r="W1615" s="7">
        <v>657</v>
      </c>
      <c r="X1615" s="4"/>
      <c r="Y1615" s="6">
        <v>89</v>
      </c>
      <c r="Z1615" s="5">
        <f>IF(Y1615&gt;0,Y1615-J1615,".")</f>
        <v>0</v>
      </c>
      <c r="AA1615" s="4">
        <f>IF(J1615=0,H1615,0)</f>
        <v>0</v>
      </c>
      <c r="AB1615" s="4">
        <f>IF(L1615=0,H1615,0)</f>
        <v>0</v>
      </c>
      <c r="AC1615" s="4"/>
      <c r="AD1615" s="3"/>
      <c r="AE1615" s="2" t="str">
        <f ca="1">IF(AND(N1615&gt;1,(N1615+$AE$3+O1615)&lt;$B$3),$B$3-N1615+1111111,".")</f>
        <v>.</v>
      </c>
      <c r="AF1615" s="1" t="str">
        <f>IF(A1615&gt;1,"Y","N")</f>
        <v>Y</v>
      </c>
      <c r="AG1615" s="1" t="str">
        <f>IF(L1615&gt;1,"Y","N")</f>
        <v>Y</v>
      </c>
      <c r="AH1615" s="1" t="str">
        <f>IF(N1615&gt;1,"Y","N")</f>
        <v>Y</v>
      </c>
      <c r="AI1615" s="1" t="str">
        <f>IF(O1615&gt;1,"Y","N")</f>
        <v>Y</v>
      </c>
      <c r="AJ1615" s="1" t="str">
        <f>CONCATENATE(AF1615,AG1615,D1615,AH1615,AI1615)</f>
        <v>YYx179xYY</v>
      </c>
    </row>
    <row r="1616" spans="1:50" s="1" customFormat="1" x14ac:dyDescent="0.25">
      <c r="A1616" s="31">
        <v>42746</v>
      </c>
      <c r="B1616" s="24"/>
      <c r="C1616" s="23" t="s">
        <v>2619</v>
      </c>
      <c r="D1616" s="22" t="s">
        <v>1701</v>
      </c>
      <c r="E1616" s="21">
        <v>1.17</v>
      </c>
      <c r="G1616" s="20"/>
      <c r="H1616" s="19">
        <f>E1616/0.03821</f>
        <v>30.620256477361945</v>
      </c>
      <c r="I1616" s="18">
        <f>J1616/100*4</f>
        <v>3.56</v>
      </c>
      <c r="J1616" s="17">
        <v>89</v>
      </c>
      <c r="K1616" s="16">
        <f>IF(J1616&gt;1,J1616-H1616-I1616,0)</f>
        <v>54.819743522638049</v>
      </c>
      <c r="L1616" s="15">
        <v>42768</v>
      </c>
      <c r="M1616" s="14"/>
      <c r="N1616" s="29">
        <v>42858</v>
      </c>
      <c r="O1616" s="12">
        <v>42859</v>
      </c>
      <c r="P1616" s="11" t="s">
        <v>4152</v>
      </c>
      <c r="Q1616" s="10"/>
      <c r="R1616" s="10"/>
      <c r="S1616" s="10"/>
      <c r="T1616" s="10"/>
      <c r="U1616" s="9">
        <v>6804539130</v>
      </c>
      <c r="V1616" s="8"/>
      <c r="W1616" s="7">
        <v>679</v>
      </c>
      <c r="X1616" s="4"/>
      <c r="Y1616" s="6">
        <v>89</v>
      </c>
      <c r="Z1616" s="5">
        <f>IF(Y1616&gt;0,Y1616-J1616,".")</f>
        <v>0</v>
      </c>
      <c r="AA1616" s="4">
        <f>IF(J1616=0,H1616,0)</f>
        <v>0</v>
      </c>
      <c r="AB1616" s="4">
        <f>IF(L1616=0,H1616,0)</f>
        <v>0</v>
      </c>
      <c r="AC1616" s="4"/>
      <c r="AD1616" s="3"/>
      <c r="AE1616" s="2" t="str">
        <f ca="1">IF(AND(N1616&gt;1,(N1616+$AE$3+O1616)&lt;$B$3),$B$3-N1616+1111111,".")</f>
        <v>.</v>
      </c>
      <c r="AF1616" s="1" t="str">
        <f>IF(A1616&gt;1,"Y","N")</f>
        <v>Y</v>
      </c>
      <c r="AG1616" s="1" t="str">
        <f>IF(L1616&gt;1,"Y","N")</f>
        <v>Y</v>
      </c>
      <c r="AH1616" s="1" t="str">
        <f>IF(N1616&gt;1,"Y","N")</f>
        <v>Y</v>
      </c>
      <c r="AI1616" s="1" t="str">
        <f>IF(O1616&gt;1,"Y","N")</f>
        <v>Y</v>
      </c>
      <c r="AJ1616" s="1" t="str">
        <f>CONCATENATE(AF1616,AG1616,D1616,AH1616,AI1616)</f>
        <v>YYx315xYY</v>
      </c>
    </row>
    <row r="1617" spans="1:50" s="1" customFormat="1" x14ac:dyDescent="0.25">
      <c r="A1617" s="31">
        <v>42604</v>
      </c>
      <c r="B1617" s="24"/>
      <c r="C1617" s="23" t="s">
        <v>848</v>
      </c>
      <c r="D1617" s="22" t="s">
        <v>847</v>
      </c>
      <c r="E1617" s="21">
        <v>0.85</v>
      </c>
      <c r="G1617" s="20"/>
      <c r="H1617" s="19">
        <f>E1617/0.0409</f>
        <v>20.78239608801956</v>
      </c>
      <c r="I1617" s="18">
        <f>J1617/100*4</f>
        <v>2.8</v>
      </c>
      <c r="J1617" s="17">
        <v>70</v>
      </c>
      <c r="K1617" s="16">
        <f>IF(J1617&gt;1,J1617-H1617-I1617,0)</f>
        <v>46.417603911980443</v>
      </c>
      <c r="L1617" s="15">
        <v>42636</v>
      </c>
      <c r="M1617" s="14"/>
      <c r="N1617" s="29">
        <v>42900</v>
      </c>
      <c r="O1617" s="12">
        <v>42901</v>
      </c>
      <c r="P1617" s="11" t="s">
        <v>3384</v>
      </c>
      <c r="Q1617" s="10" t="s">
        <v>3383</v>
      </c>
      <c r="R1617" s="10" t="s">
        <v>3382</v>
      </c>
      <c r="S1617" s="10" t="s">
        <v>3381</v>
      </c>
      <c r="T1617" s="10"/>
      <c r="U1617" s="9" t="s">
        <v>3380</v>
      </c>
      <c r="V1617" s="8"/>
      <c r="W1617" s="7">
        <v>842</v>
      </c>
      <c r="X1617" s="4"/>
      <c r="Y1617" s="6">
        <v>89</v>
      </c>
      <c r="Z1617" s="5">
        <f>IF(Y1617&gt;0,Y1617-J1617,".")</f>
        <v>19</v>
      </c>
      <c r="AA1617" s="4">
        <f>IF(J1617=0,H1617,0)</f>
        <v>0</v>
      </c>
      <c r="AB1617" s="4">
        <f>IF(L1617=0,H1617,0)</f>
        <v>0</v>
      </c>
      <c r="AC1617" s="4"/>
      <c r="AD1617" s="3"/>
      <c r="AE1617" s="2" t="str">
        <f ca="1">IF(AND(N1617&gt;1,(N1617+$AE$3+O1617)&lt;$B$3),$B$3-N1617+1111111,".")</f>
        <v>.</v>
      </c>
      <c r="AF1617" s="1" t="str">
        <f>IF(A1617&gt;1,"Y","N")</f>
        <v>Y</v>
      </c>
      <c r="AG1617" s="1" t="str">
        <f>IF(L1617&gt;1,"Y","N")</f>
        <v>Y</v>
      </c>
      <c r="AH1617" s="1" t="str">
        <f>IF(N1617&gt;1,"Y","N")</f>
        <v>Y</v>
      </c>
      <c r="AI1617" s="1" t="str">
        <f>IF(O1617&gt;1,"Y","N")</f>
        <v>Y</v>
      </c>
      <c r="AJ1617" s="1" t="str">
        <f>CONCATENATE(AF1617,AG1617,D1617,AH1617,AI1617)</f>
        <v>YYxz1mxYY</v>
      </c>
      <c r="AU1617"/>
      <c r="AV1617"/>
      <c r="AW1617"/>
      <c r="AX1617"/>
    </row>
    <row r="1618" spans="1:50" s="1" customFormat="1" x14ac:dyDescent="0.25">
      <c r="A1618" s="31">
        <v>42794</v>
      </c>
      <c r="B1618" s="24"/>
      <c r="C1618" s="23" t="s">
        <v>1413</v>
      </c>
      <c r="D1618" s="22" t="s">
        <v>1412</v>
      </c>
      <c r="E1618" s="21">
        <v>0.93</v>
      </c>
      <c r="G1618" s="20"/>
      <c r="H1618" s="19">
        <f>E1618/0.03844</f>
        <v>24.193548387096776</v>
      </c>
      <c r="I1618" s="18">
        <f>J1618/100*4</f>
        <v>2.96</v>
      </c>
      <c r="J1618" s="17">
        <v>74</v>
      </c>
      <c r="K1618" s="16">
        <f>IF(J1618&gt;1,J1618-H1618-I1618,0)</f>
        <v>46.846451612903223</v>
      </c>
      <c r="L1618" s="15">
        <v>42822</v>
      </c>
      <c r="M1618" s="14"/>
      <c r="N1618" s="29">
        <v>42906</v>
      </c>
      <c r="O1618" s="12">
        <v>42906</v>
      </c>
      <c r="P1618" s="11" t="s">
        <v>3245</v>
      </c>
      <c r="Q1618" s="10" t="s">
        <v>3244</v>
      </c>
      <c r="R1618" s="10" t="s">
        <v>3243</v>
      </c>
      <c r="S1618" s="10" t="s">
        <v>2442</v>
      </c>
      <c r="T1618" s="10"/>
      <c r="U1618" s="9" t="s">
        <v>3242</v>
      </c>
      <c r="V1618" s="8"/>
      <c r="W1618" s="7">
        <v>864</v>
      </c>
      <c r="X1618" s="4"/>
      <c r="Y1618" s="6">
        <v>89</v>
      </c>
      <c r="Z1618" s="5">
        <f>IF(Y1618&gt;0,Y1618-J1618,".")</f>
        <v>15</v>
      </c>
      <c r="AA1618" s="4">
        <f>IF(J1618=0,H1618,0)</f>
        <v>0</v>
      </c>
      <c r="AB1618" s="4">
        <f>IF(L1618=0,H1618,0)</f>
        <v>0</v>
      </c>
      <c r="AC1618" s="4"/>
      <c r="AD1618" s="3"/>
      <c r="AE1618" s="2" t="str">
        <f ca="1">IF(AND(N1618&gt;1,(N1618+$AE$3+O1618)&lt;$B$3),$B$3-N1618+1111111,".")</f>
        <v>.</v>
      </c>
      <c r="AF1618" s="1" t="str">
        <f>IF(A1618&gt;1,"Y","N")</f>
        <v>Y</v>
      </c>
      <c r="AG1618" s="1" t="str">
        <f>IF(L1618&gt;1,"Y","N")</f>
        <v>Y</v>
      </c>
      <c r="AH1618" s="1" t="str">
        <f>IF(N1618&gt;1,"Y","N")</f>
        <v>Y</v>
      </c>
      <c r="AI1618" s="1" t="str">
        <f>IF(O1618&gt;1,"Y","N")</f>
        <v>Y</v>
      </c>
      <c r="AJ1618" s="1" t="str">
        <f>CONCATENATE(AF1618,AG1618,D1618,AH1618,AI1618)</f>
        <v>YYx297xYY</v>
      </c>
    </row>
    <row r="1619" spans="1:50" s="1" customFormat="1" x14ac:dyDescent="0.25">
      <c r="A1619" s="31">
        <v>42743</v>
      </c>
      <c r="B1619" s="24" t="s">
        <v>3201</v>
      </c>
      <c r="C1619" s="23" t="s">
        <v>590</v>
      </c>
      <c r="D1619" s="22" t="s">
        <v>589</v>
      </c>
      <c r="E1619" s="21">
        <v>0.44</v>
      </c>
      <c r="G1619" s="20"/>
      <c r="H1619" s="19">
        <f>E1619/0.03821</f>
        <v>11.515310128238681</v>
      </c>
      <c r="I1619" s="18">
        <f>J1619/100*4</f>
        <v>2.88</v>
      </c>
      <c r="J1619" s="17">
        <v>72</v>
      </c>
      <c r="K1619" s="16">
        <f>IF(J1619&gt;1,J1619-H1619-I1619,0)</f>
        <v>57.604689871761316</v>
      </c>
      <c r="L1619" s="15">
        <v>42763</v>
      </c>
      <c r="M1619" s="14"/>
      <c r="N1619" s="13">
        <v>42910</v>
      </c>
      <c r="O1619" s="12">
        <v>42911</v>
      </c>
      <c r="P1619" s="11" t="s">
        <v>3200</v>
      </c>
      <c r="Q1619" s="10" t="s">
        <v>3199</v>
      </c>
      <c r="R1619" s="10" t="s">
        <v>3198</v>
      </c>
      <c r="S1619" s="10" t="s">
        <v>3197</v>
      </c>
      <c r="T1619" s="10"/>
      <c r="U1619" s="9">
        <v>6868369171</v>
      </c>
      <c r="V1619" s="8"/>
      <c r="W1619" s="7">
        <v>880</v>
      </c>
      <c r="X1619" s="4"/>
      <c r="Y1619" s="6">
        <v>89</v>
      </c>
      <c r="Z1619" s="5">
        <f>IF(Y1619&gt;0,Y1619-J1619,".")</f>
        <v>17</v>
      </c>
      <c r="AA1619" s="4">
        <f>IF(J1619=0,H1619,0)</f>
        <v>0</v>
      </c>
      <c r="AB1619" s="4">
        <f>IF(L1619=0,H1619,0)</f>
        <v>0</v>
      </c>
      <c r="AC1619" s="4"/>
      <c r="AD1619" s="3"/>
      <c r="AE1619" s="2" t="str">
        <f ca="1">IF(AND(N1619&gt;1,(N1619+$AE$3+O1619)&lt;$B$3),$B$3-N1619+1111111,".")</f>
        <v>.</v>
      </c>
      <c r="AF1619" s="1" t="str">
        <f>IF(A1619&gt;1,"Y","N")</f>
        <v>Y</v>
      </c>
      <c r="AG1619" s="1" t="str">
        <f>IF(L1619&gt;1,"Y","N")</f>
        <v>Y</v>
      </c>
      <c r="AH1619" s="1" t="str">
        <f>IF(N1619&gt;1,"Y","N")</f>
        <v>Y</v>
      </c>
      <c r="AI1619" s="1" t="str">
        <f>IF(O1619&gt;1,"Y","N")</f>
        <v>Y</v>
      </c>
      <c r="AJ1619" s="1" t="str">
        <f>CONCATENATE(AF1619,AG1619,D1619,AH1619,AI1619)</f>
        <v>YYx350xYY</v>
      </c>
    </row>
    <row r="1620" spans="1:50" s="1" customFormat="1" x14ac:dyDescent="0.25">
      <c r="A1620" s="31">
        <v>42743</v>
      </c>
      <c r="B1620" s="24"/>
      <c r="C1620" s="23" t="s">
        <v>590</v>
      </c>
      <c r="D1620" s="22" t="s">
        <v>589</v>
      </c>
      <c r="E1620" s="21">
        <v>0.44</v>
      </c>
      <c r="G1620" s="20"/>
      <c r="H1620" s="19">
        <f>E1620/0.03821</f>
        <v>11.515310128238681</v>
      </c>
      <c r="I1620" s="18">
        <f>J1620/100*4</f>
        <v>2.88</v>
      </c>
      <c r="J1620" s="17">
        <v>72</v>
      </c>
      <c r="K1620" s="16">
        <f>IF(J1620&gt;1,J1620-H1620-I1620,0)</f>
        <v>57.604689871761316</v>
      </c>
      <c r="L1620" s="15">
        <v>42763</v>
      </c>
      <c r="M1620" s="14"/>
      <c r="N1620" s="13">
        <v>42914</v>
      </c>
      <c r="O1620" s="12">
        <v>42914</v>
      </c>
      <c r="P1620" s="11" t="s">
        <v>3117</v>
      </c>
      <c r="Q1620" s="10" t="s">
        <v>3116</v>
      </c>
      <c r="R1620" s="10" t="s">
        <v>3115</v>
      </c>
      <c r="S1620" s="10" t="s">
        <v>3114</v>
      </c>
      <c r="T1620" s="10"/>
      <c r="U1620" s="9">
        <v>6868369171</v>
      </c>
      <c r="V1620" s="8"/>
      <c r="W1620" s="7">
        <v>896</v>
      </c>
      <c r="X1620" s="4"/>
      <c r="Y1620" s="6">
        <v>89</v>
      </c>
      <c r="Z1620" s="5">
        <f>IF(Y1620&gt;0,Y1620-J1620,".")</f>
        <v>17</v>
      </c>
      <c r="AA1620" s="4">
        <f>IF(J1620=0,H1620,0)</f>
        <v>0</v>
      </c>
      <c r="AB1620" s="4">
        <f>IF(L1620=0,H1620,0)</f>
        <v>0</v>
      </c>
      <c r="AC1620" s="4"/>
      <c r="AD1620" s="3"/>
      <c r="AE1620" s="2" t="str">
        <f ca="1">IF(AND(N1620&gt;1,(N1620+$AE$3+O1620)&lt;$B$3),$B$3-N1620+1111111,".")</f>
        <v>.</v>
      </c>
      <c r="AF1620" s="1" t="str">
        <f>IF(A1620&gt;1,"Y","N")</f>
        <v>Y</v>
      </c>
      <c r="AG1620" s="1" t="str">
        <f>IF(L1620&gt;1,"Y","N")</f>
        <v>Y</v>
      </c>
      <c r="AH1620" s="1" t="str">
        <f>IF(N1620&gt;1,"Y","N")</f>
        <v>Y</v>
      </c>
      <c r="AI1620" s="1" t="str">
        <f>IF(O1620&gt;1,"Y","N")</f>
        <v>Y</v>
      </c>
      <c r="AJ1620" s="1" t="str">
        <f>CONCATENATE(AF1620,AG1620,D1620,AH1620,AI1620)</f>
        <v>YYx350xYY</v>
      </c>
    </row>
    <row r="1621" spans="1:50" s="1" customFormat="1" x14ac:dyDescent="0.25">
      <c r="A1621" s="31">
        <v>42742</v>
      </c>
      <c r="B1621" s="24"/>
      <c r="C1621" s="23" t="s">
        <v>590</v>
      </c>
      <c r="D1621" s="22" t="s">
        <v>589</v>
      </c>
      <c r="E1621" s="21">
        <v>0.44</v>
      </c>
      <c r="G1621" s="20"/>
      <c r="H1621" s="19">
        <f>E1621/0.03821</f>
        <v>11.515310128238681</v>
      </c>
      <c r="I1621" s="18">
        <f>J1621/100*4</f>
        <v>2.88</v>
      </c>
      <c r="J1621" s="17">
        <v>72</v>
      </c>
      <c r="K1621" s="16">
        <f>IF(J1621&gt;1,J1621-H1621-I1621,0)</f>
        <v>57.604689871761316</v>
      </c>
      <c r="L1621" s="15">
        <v>42763</v>
      </c>
      <c r="M1621" s="14"/>
      <c r="N1621" s="13">
        <v>42929</v>
      </c>
      <c r="O1621" s="12">
        <v>42929</v>
      </c>
      <c r="P1621" s="11" t="s">
        <v>1945</v>
      </c>
      <c r="Q1621" s="10" t="s">
        <v>2882</v>
      </c>
      <c r="R1621" s="10" t="s">
        <v>2881</v>
      </c>
      <c r="S1621" s="10" t="s">
        <v>2880</v>
      </c>
      <c r="T1621" s="10"/>
      <c r="U1621" s="9">
        <v>6885190311</v>
      </c>
      <c r="V1621" s="8"/>
      <c r="W1621" s="7">
        <v>946</v>
      </c>
      <c r="X1621" s="4"/>
      <c r="Y1621" s="6">
        <v>89</v>
      </c>
      <c r="Z1621" s="5">
        <f>IF(Y1621&gt;0,Y1621-J1621,".")</f>
        <v>17</v>
      </c>
      <c r="AA1621" s="4">
        <f>IF(J1621=0,H1621,0)</f>
        <v>0</v>
      </c>
      <c r="AB1621" s="4">
        <f>IF(L1621=0,H1621,0)</f>
        <v>0</v>
      </c>
      <c r="AC1621" s="4"/>
      <c r="AD1621" s="3"/>
      <c r="AE1621" s="2" t="str">
        <f ca="1">IF(AND(N1621&gt;1,(N1621+$AE$3+O1621)&lt;$B$3),$B$3-N1621+1111111,".")</f>
        <v>.</v>
      </c>
      <c r="AF1621" s="1" t="str">
        <f>IF(A1621&gt;1,"Y","N")</f>
        <v>Y</v>
      </c>
      <c r="AG1621" s="1" t="str">
        <f>IF(L1621&gt;1,"Y","N")</f>
        <v>Y</v>
      </c>
      <c r="AH1621" s="1" t="str">
        <f>IF(N1621&gt;1,"Y","N")</f>
        <v>Y</v>
      </c>
      <c r="AI1621" s="1" t="str">
        <f>IF(O1621&gt;1,"Y","N")</f>
        <v>Y</v>
      </c>
      <c r="AJ1621" s="1" t="str">
        <f>CONCATENATE(AF1621,AG1621,D1621,AH1621,AI1621)</f>
        <v>YYx350xYY</v>
      </c>
    </row>
    <row r="1622" spans="1:50" s="1" customFormat="1" x14ac:dyDescent="0.25">
      <c r="A1622" s="31">
        <v>42863</v>
      </c>
      <c r="B1622" s="24"/>
      <c r="C1622" s="23" t="s">
        <v>2619</v>
      </c>
      <c r="D1622" s="22" t="s">
        <v>1701</v>
      </c>
      <c r="E1622" s="21">
        <v>1.2</v>
      </c>
      <c r="G1622" s="20"/>
      <c r="H1622" s="19">
        <f>E1622/0.038957</f>
        <v>30.803193264368407</v>
      </c>
      <c r="I1622" s="18">
        <f>J1622/100*4</f>
        <v>3.56</v>
      </c>
      <c r="J1622" s="17">
        <v>89</v>
      </c>
      <c r="K1622" s="16">
        <f>IF(J1622&gt;1,J1622-H1622-I1622,0)</f>
        <v>54.636806735631595</v>
      </c>
      <c r="L1622" s="15">
        <v>42881</v>
      </c>
      <c r="M1622" s="14"/>
      <c r="N1622" s="13">
        <v>42946</v>
      </c>
      <c r="O1622" s="12">
        <v>42953</v>
      </c>
      <c r="P1622" s="11" t="s">
        <v>2618</v>
      </c>
      <c r="Q1622" s="10"/>
      <c r="R1622" s="10"/>
      <c r="S1622" s="10"/>
      <c r="T1622" s="10"/>
      <c r="U1622" s="9"/>
      <c r="V1622" s="8"/>
      <c r="W1622" s="7">
        <v>1008</v>
      </c>
      <c r="X1622" s="4"/>
      <c r="Y1622" s="6">
        <v>89</v>
      </c>
      <c r="Z1622" s="5">
        <f>IF(Y1622&gt;0,Y1622-J1622,".")</f>
        <v>0</v>
      </c>
      <c r="AA1622" s="4">
        <f>IF(J1622=0,H1622,0)</f>
        <v>0</v>
      </c>
      <c r="AB1622" s="4">
        <f>IF(L1622=0,H1622,0)</f>
        <v>0</v>
      </c>
      <c r="AC1622" s="4"/>
      <c r="AD1622" s="3"/>
      <c r="AE1622" s="2" t="str">
        <f ca="1">IF(AND(N1622&gt;1,(N1622+$AE$3+O1622)&lt;$B$3),$B$3-N1622+1111111,".")</f>
        <v>.</v>
      </c>
      <c r="AF1622" s="1" t="str">
        <f>IF(A1622&gt;1,"Y","N")</f>
        <v>Y</v>
      </c>
      <c r="AG1622" s="1" t="str">
        <f>IF(L1622&gt;1,"Y","N")</f>
        <v>Y</v>
      </c>
      <c r="AH1622" s="1" t="str">
        <f>IF(N1622&gt;1,"Y","N")</f>
        <v>Y</v>
      </c>
      <c r="AI1622" s="1" t="str">
        <f>IF(O1622&gt;1,"Y","N")</f>
        <v>Y</v>
      </c>
      <c r="AJ1622" s="1" t="str">
        <f>CONCATENATE(AF1622,AG1622,D1622,AH1622,AI1622)</f>
        <v>YYx315xYY</v>
      </c>
    </row>
    <row r="1623" spans="1:50" s="1" customFormat="1" x14ac:dyDescent="0.25">
      <c r="A1623" s="31">
        <v>42751</v>
      </c>
      <c r="B1623" s="24"/>
      <c r="C1623" s="23" t="s">
        <v>1150</v>
      </c>
      <c r="D1623" s="22" t="s">
        <v>1149</v>
      </c>
      <c r="E1623" s="21">
        <v>1.08</v>
      </c>
      <c r="G1623" s="20"/>
      <c r="H1623" s="19">
        <f>E1623/0.03821</f>
        <v>28.264852132949493</v>
      </c>
      <c r="I1623" s="18">
        <f>J1623/100*4</f>
        <v>2.88</v>
      </c>
      <c r="J1623" s="17">
        <v>72</v>
      </c>
      <c r="K1623" s="16">
        <f>IF(J1623&gt;1,J1623-H1623-I1623,0)</f>
        <v>40.855147867050505</v>
      </c>
      <c r="L1623" s="15">
        <v>42774</v>
      </c>
      <c r="M1623" s="14"/>
      <c r="N1623" s="13">
        <v>42963</v>
      </c>
      <c r="O1623" s="12">
        <v>42963</v>
      </c>
      <c r="P1623" s="11" t="s">
        <v>2434</v>
      </c>
      <c r="Q1623" s="10" t="s">
        <v>2433</v>
      </c>
      <c r="R1623" s="10" t="s">
        <v>2432</v>
      </c>
      <c r="S1623" s="10" t="s">
        <v>2431</v>
      </c>
      <c r="T1623" s="10"/>
      <c r="U1623" s="9" t="s">
        <v>2430</v>
      </c>
      <c r="V1623" s="8"/>
      <c r="W1623" s="7">
        <v>1047</v>
      </c>
      <c r="X1623" s="4"/>
      <c r="Y1623" s="6">
        <v>89</v>
      </c>
      <c r="Z1623" s="5">
        <f>IF(Y1623&gt;0,Y1623-J1623,".")</f>
        <v>17</v>
      </c>
      <c r="AA1623" s="4">
        <f>IF(J1623=0,H1623,0)</f>
        <v>0</v>
      </c>
      <c r="AB1623" s="4">
        <f>IF(L1623=0,H1623,0)</f>
        <v>0</v>
      </c>
      <c r="AC1623" s="4"/>
      <c r="AD1623" s="3"/>
      <c r="AE1623" s="2" t="str">
        <f ca="1">IF(AND(N1623&gt;1,(N1623+$AE$3+O1623)&lt;$B$3),$B$3-N1623+1111111,".")</f>
        <v>.</v>
      </c>
      <c r="AF1623" s="1" t="str">
        <f>IF(A1623&gt;1,"Y","N")</f>
        <v>Y</v>
      </c>
      <c r="AG1623" s="1" t="str">
        <f>IF(L1623&gt;1,"Y","N")</f>
        <v>Y</v>
      </c>
      <c r="AH1623" s="1" t="str">
        <f>IF(N1623&gt;1,"Y","N")</f>
        <v>Y</v>
      </c>
      <c r="AI1623" s="1" t="str">
        <f>IF(O1623&gt;1,"Y","N")</f>
        <v>Y</v>
      </c>
      <c r="AJ1623" s="1" t="str">
        <f>CONCATENATE(AF1623,AG1623,D1623,AH1623,AI1623)</f>
        <v>YYx75xYY</v>
      </c>
    </row>
    <row r="1624" spans="1:50" s="1" customFormat="1" x14ac:dyDescent="0.25">
      <c r="A1624" s="31">
        <v>42963</v>
      </c>
      <c r="B1624" s="24" t="s">
        <v>2096</v>
      </c>
      <c r="C1624" s="23" t="s">
        <v>1150</v>
      </c>
      <c r="D1624" s="22" t="s">
        <v>1149</v>
      </c>
      <c r="E1624" s="21">
        <v>0.79</v>
      </c>
      <c r="G1624" s="20"/>
      <c r="H1624" s="19">
        <f>E1624/0.04417</f>
        <v>17.885442608105048</v>
      </c>
      <c r="I1624" s="18">
        <f>J1624/100*4</f>
        <v>2.88</v>
      </c>
      <c r="J1624" s="17">
        <v>72</v>
      </c>
      <c r="K1624" s="16">
        <f>IF(J1624&gt;1,J1624-H1624-I1624,0)</f>
        <v>51.234557391894946</v>
      </c>
      <c r="L1624" s="15">
        <v>42987</v>
      </c>
      <c r="M1624" s="14"/>
      <c r="N1624" s="29">
        <v>42988</v>
      </c>
      <c r="O1624" s="12">
        <v>42989</v>
      </c>
      <c r="P1624" s="11" t="s">
        <v>2095</v>
      </c>
      <c r="Q1624" s="10" t="s">
        <v>2094</v>
      </c>
      <c r="R1624" s="10" t="s">
        <v>2093</v>
      </c>
      <c r="S1624" s="10" t="s">
        <v>2092</v>
      </c>
      <c r="T1624" s="10"/>
      <c r="U1624" s="9">
        <v>6913090146</v>
      </c>
      <c r="V1624" s="8"/>
      <c r="W1624" s="7">
        <v>1121</v>
      </c>
      <c r="X1624" s="4"/>
      <c r="Y1624" s="6">
        <v>89</v>
      </c>
      <c r="Z1624" s="5">
        <f>IF(Y1624&gt;0,Y1624-J1624,".")</f>
        <v>17</v>
      </c>
      <c r="AA1624" s="4">
        <f>IF(J1624=0,H1624,0)</f>
        <v>0</v>
      </c>
      <c r="AB1624" s="4">
        <f>IF(L1624=0,H1624,0)</f>
        <v>0</v>
      </c>
      <c r="AC1624" s="4"/>
      <c r="AD1624" s="3"/>
      <c r="AE1624" s="2" t="str">
        <f ca="1">IF(AND(N1624&gt;1,(N1624+$AE$3+O1624)&lt;$B$3),$B$3-N1624+1111111,".")</f>
        <v>.</v>
      </c>
      <c r="AF1624" s="1" t="str">
        <f>IF(A1624&gt;1,"Y","N")</f>
        <v>Y</v>
      </c>
      <c r="AG1624" s="1" t="str">
        <f>IF(L1624&gt;1,"Y","N")</f>
        <v>Y</v>
      </c>
      <c r="AH1624" s="1" t="str">
        <f>IF(N1624&gt;1,"Y","N")</f>
        <v>Y</v>
      </c>
      <c r="AI1624" s="1" t="str">
        <f>IF(O1624&gt;1,"Y","N")</f>
        <v>Y</v>
      </c>
      <c r="AJ1624" s="1" t="str">
        <f>CONCATENATE(AF1624,AG1624,D1624,AH1624,AI1624)</f>
        <v>YYx75xYY</v>
      </c>
    </row>
    <row r="1625" spans="1:50" s="1" customFormat="1" x14ac:dyDescent="0.25">
      <c r="A1625" s="31">
        <v>42863</v>
      </c>
      <c r="B1625" s="24"/>
      <c r="C1625" s="23" t="s">
        <v>1702</v>
      </c>
      <c r="D1625" s="22" t="s">
        <v>1701</v>
      </c>
      <c r="E1625" s="21">
        <v>1.29</v>
      </c>
      <c r="G1625" s="20"/>
      <c r="H1625" s="19">
        <f>E1625/0.038957</f>
        <v>33.113432759196037</v>
      </c>
      <c r="I1625" s="18">
        <f>J1625/100*4</f>
        <v>3.56</v>
      </c>
      <c r="J1625" s="17">
        <v>89</v>
      </c>
      <c r="K1625" s="16">
        <f>IF(J1625&gt;1,J1625-H1625-I1625,0)</f>
        <v>52.326567240803961</v>
      </c>
      <c r="L1625" s="15">
        <v>42881</v>
      </c>
      <c r="M1625" s="14"/>
      <c r="N1625" s="29">
        <v>43011</v>
      </c>
      <c r="O1625" s="38">
        <v>43011</v>
      </c>
      <c r="P1625" s="37" t="s">
        <v>1690</v>
      </c>
      <c r="Q1625" s="10" t="s">
        <v>1700</v>
      </c>
      <c r="R1625" s="10" t="s">
        <v>1699</v>
      </c>
      <c r="S1625" s="10" t="s">
        <v>1698</v>
      </c>
      <c r="T1625" s="10"/>
      <c r="U1625" s="9">
        <v>6909466235</v>
      </c>
      <c r="V1625" s="8"/>
      <c r="W1625" s="7">
        <v>1198</v>
      </c>
      <c r="X1625" s="4"/>
      <c r="Y1625" s="6">
        <v>89</v>
      </c>
      <c r="Z1625" s="5">
        <f>IF(Y1625&gt;0,Y1625-J1625,".")</f>
        <v>0</v>
      </c>
      <c r="AA1625" s="4">
        <f>IF(J1625=0,H1625,0)</f>
        <v>0</v>
      </c>
      <c r="AB1625" s="4">
        <f>IF(L1625=0,H1625,0)</f>
        <v>0</v>
      </c>
      <c r="AC1625" s="4"/>
      <c r="AD1625" s="3"/>
      <c r="AE1625" s="2" t="str">
        <f ca="1">IF(AND(N1625&gt;1,(N1625+$AE$3+O1625)&lt;$B$3),$B$3-N1625+1111111,".")</f>
        <v>.</v>
      </c>
      <c r="AF1625" s="1" t="str">
        <f>IF(A1625&gt;1,"Y","N")</f>
        <v>Y</v>
      </c>
      <c r="AG1625" s="1" t="str">
        <f>IF(L1625&gt;1,"Y","N")</f>
        <v>Y</v>
      </c>
      <c r="AH1625" s="1" t="str">
        <f>IF(N1625&gt;1,"Y","N")</f>
        <v>Y</v>
      </c>
      <c r="AI1625" s="1" t="str">
        <f>IF(O1625&gt;1,"Y","N")</f>
        <v>Y</v>
      </c>
      <c r="AJ1625" s="1" t="str">
        <f>CONCATENATE(AF1625,AG1625,D1625,AH1625,AI1625)</f>
        <v>YYx315xYY</v>
      </c>
    </row>
    <row r="1626" spans="1:50" s="1" customFormat="1" x14ac:dyDescent="0.25">
      <c r="A1626" s="31">
        <v>42794</v>
      </c>
      <c r="B1626" s="24"/>
      <c r="C1626" s="23" t="s">
        <v>1413</v>
      </c>
      <c r="D1626" s="22" t="s">
        <v>1412</v>
      </c>
      <c r="E1626" s="21">
        <v>0.93</v>
      </c>
      <c r="G1626" s="20"/>
      <c r="H1626" s="19">
        <f>E1626/0.03844</f>
        <v>24.193548387096776</v>
      </c>
      <c r="I1626" s="18">
        <f>J1626/100*4</f>
        <v>2.96</v>
      </c>
      <c r="J1626" s="17">
        <v>74</v>
      </c>
      <c r="K1626" s="16">
        <f>IF(J1626&gt;1,J1626-H1626-I1626,0)</f>
        <v>46.846451612903223</v>
      </c>
      <c r="L1626" s="15">
        <v>42822</v>
      </c>
      <c r="M1626" s="14"/>
      <c r="N1626" s="29">
        <v>43031</v>
      </c>
      <c r="O1626" s="12">
        <v>43031</v>
      </c>
      <c r="P1626" s="11" t="s">
        <v>1411</v>
      </c>
      <c r="Q1626" s="10" t="s">
        <v>1410</v>
      </c>
      <c r="R1626" s="10" t="s">
        <v>1409</v>
      </c>
      <c r="S1626" s="10" t="s">
        <v>1408</v>
      </c>
      <c r="T1626" s="10"/>
      <c r="U1626" s="9">
        <v>6915955139</v>
      </c>
      <c r="V1626" s="8"/>
      <c r="W1626" s="7">
        <v>1258</v>
      </c>
      <c r="X1626" s="4"/>
      <c r="Y1626" s="6">
        <v>89</v>
      </c>
      <c r="Z1626" s="5">
        <f>IF(Y1626&gt;0,Y1626-J1626,".")</f>
        <v>15</v>
      </c>
      <c r="AA1626" s="4">
        <f>IF(J1626=0,H1626,0)</f>
        <v>0</v>
      </c>
      <c r="AB1626" s="4">
        <f>IF(L1626=0,H1626,0)</f>
        <v>0</v>
      </c>
      <c r="AC1626" s="4"/>
      <c r="AD1626" s="3"/>
      <c r="AE1626" s="2" t="str">
        <f ca="1">IF(AND(N1626&gt;1,(N1626+$AE$3+O1626)&lt;$B$3),$B$3-N1626+1111111,".")</f>
        <v>.</v>
      </c>
      <c r="AF1626" s="1" t="str">
        <f>IF(A1626&gt;1,"Y","N")</f>
        <v>Y</v>
      </c>
      <c r="AG1626" s="1" t="str">
        <f>IF(L1626&gt;1,"Y","N")</f>
        <v>Y</v>
      </c>
      <c r="AH1626" s="1" t="str">
        <f>IF(N1626&gt;1,"Y","N")</f>
        <v>Y</v>
      </c>
      <c r="AI1626" s="1" t="str">
        <f>IF(O1626&gt;1,"Y","N")</f>
        <v>Y</v>
      </c>
      <c r="AJ1626" s="1" t="str">
        <f>CONCATENATE(AF1626,AG1626,D1626,AH1626,AI1626)</f>
        <v>YYx297xYY</v>
      </c>
    </row>
    <row r="1627" spans="1:50" s="1" customFormat="1" x14ac:dyDescent="0.25">
      <c r="A1627" s="31">
        <v>42903</v>
      </c>
      <c r="B1627" s="24" t="s">
        <v>1407</v>
      </c>
      <c r="C1627" s="23" t="s">
        <v>463</v>
      </c>
      <c r="D1627" s="22" t="s">
        <v>462</v>
      </c>
      <c r="E1627" s="21">
        <v>0.95</v>
      </c>
      <c r="G1627" s="20"/>
      <c r="H1627" s="19">
        <f>E1627/0.0418425</f>
        <v>22.704188325267371</v>
      </c>
      <c r="I1627" s="18">
        <f>J1627/100*4</f>
        <v>1.96</v>
      </c>
      <c r="J1627" s="17">
        <v>49</v>
      </c>
      <c r="K1627" s="16">
        <f>IF(J1627&gt;1,J1627-H1627-I1627,0)</f>
        <v>24.335811674732629</v>
      </c>
      <c r="L1627" s="15">
        <v>42925</v>
      </c>
      <c r="M1627" s="14"/>
      <c r="N1627" s="29">
        <v>43031</v>
      </c>
      <c r="O1627" s="12">
        <v>43031</v>
      </c>
      <c r="P1627" s="11" t="s">
        <v>1404</v>
      </c>
      <c r="Q1627" s="10" t="s">
        <v>1406</v>
      </c>
      <c r="R1627" s="10" t="s">
        <v>1405</v>
      </c>
      <c r="S1627" s="10" t="s">
        <v>800</v>
      </c>
      <c r="T1627" s="10"/>
      <c r="U1627" s="9">
        <v>6916033031</v>
      </c>
      <c r="V1627" s="8"/>
      <c r="W1627" s="7">
        <v>1257</v>
      </c>
      <c r="X1627" s="4"/>
      <c r="Y1627" s="6">
        <v>89</v>
      </c>
      <c r="Z1627" s="5">
        <f>IF(Y1627&gt;0,Y1627-J1627,".")</f>
        <v>40</v>
      </c>
      <c r="AA1627" s="4">
        <f>IF(J1627=0,H1627,0)</f>
        <v>0</v>
      </c>
      <c r="AB1627" s="4">
        <f>IF(L1627=0,H1627,0)</f>
        <v>0</v>
      </c>
      <c r="AC1627" s="4"/>
      <c r="AD1627" s="3"/>
      <c r="AE1627" s="2" t="str">
        <f ca="1">IF(AND(N1627&gt;1,(N1627+$AE$3+O1627)&lt;$B$3),$B$3-N1627+1111111,".")</f>
        <v>.</v>
      </c>
      <c r="AF1627" s="1" t="str">
        <f>IF(A1627&gt;1,"Y","N")</f>
        <v>Y</v>
      </c>
      <c r="AG1627" s="1" t="str">
        <f>IF(L1627&gt;1,"Y","N")</f>
        <v>Y</v>
      </c>
      <c r="AH1627" s="1" t="str">
        <f>IF(N1627&gt;1,"Y","N")</f>
        <v>Y</v>
      </c>
      <c r="AI1627" s="1" t="str">
        <f>IF(O1627&gt;1,"Y","N")</f>
        <v>Y</v>
      </c>
      <c r="AJ1627" s="1" t="str">
        <f>CONCATENATE(AF1627,AG1627,D1627,AH1627,AI1627)</f>
        <v>YYx81xYY</v>
      </c>
    </row>
    <row r="1628" spans="1:50" s="1" customFormat="1" x14ac:dyDescent="0.25">
      <c r="A1628" s="31">
        <v>42649</v>
      </c>
      <c r="B1628" s="24"/>
      <c r="C1628" s="23" t="s">
        <v>1079</v>
      </c>
      <c r="D1628" s="22" t="s">
        <v>1078</v>
      </c>
      <c r="E1628" s="21">
        <v>1.21</v>
      </c>
      <c r="G1628" s="20"/>
      <c r="H1628" s="19">
        <f>E1628/0.0404</f>
        <v>29.950495049504951</v>
      </c>
      <c r="I1628" s="18">
        <f>J1628/100*4</f>
        <v>3.56</v>
      </c>
      <c r="J1628" s="17">
        <v>89</v>
      </c>
      <c r="K1628" s="16">
        <f>IF(J1628&gt;1,J1628-H1628-I1628,0)</f>
        <v>55.489504950495046</v>
      </c>
      <c r="L1628" s="15">
        <v>42697</v>
      </c>
      <c r="M1628" s="14"/>
      <c r="N1628" s="29">
        <v>43053</v>
      </c>
      <c r="O1628" s="12">
        <v>43053</v>
      </c>
      <c r="P1628" s="11" t="s">
        <v>1068</v>
      </c>
      <c r="Q1628" s="10"/>
      <c r="R1628" s="10"/>
      <c r="S1628" s="10"/>
      <c r="T1628" s="10"/>
      <c r="U1628" s="9">
        <v>6917273545</v>
      </c>
      <c r="V1628" s="8"/>
      <c r="W1628" s="7">
        <v>1327</v>
      </c>
      <c r="X1628" s="4"/>
      <c r="Y1628" s="6">
        <v>89</v>
      </c>
      <c r="Z1628" s="5">
        <f>IF(Y1628&gt;0,Y1628-J1628,".")</f>
        <v>0</v>
      </c>
      <c r="AA1628" s="4">
        <f>IF(J1628=0,H1628,0)</f>
        <v>0</v>
      </c>
      <c r="AB1628" s="4">
        <f>IF(L1628=0,H1628,0)</f>
        <v>0</v>
      </c>
      <c r="AC1628" s="4"/>
      <c r="AD1628" s="3"/>
      <c r="AE1628" s="2" t="str">
        <f ca="1">IF(AND(N1628&gt;1,(N1628+$AE$3+O1628)&lt;$B$3),$B$3-N1628+1111111,".")</f>
        <v>.</v>
      </c>
      <c r="AF1628" s="1" t="str">
        <f>IF(A1628&gt;1,"Y","N")</f>
        <v>Y</v>
      </c>
      <c r="AG1628" s="1" t="str">
        <f>IF(L1628&gt;1,"Y","N")</f>
        <v>Y</v>
      </c>
      <c r="AH1628" s="1" t="str">
        <f>IF(N1628&gt;1,"Y","N")</f>
        <v>Y</v>
      </c>
      <c r="AI1628" s="1" t="str">
        <f>IF(O1628&gt;1,"Y","N")</f>
        <v>Y</v>
      </c>
      <c r="AJ1628" s="1" t="str">
        <f>CONCATENATE(AF1628,AG1628,D1628,AH1628,AI1628)</f>
        <v>YYx31xYY</v>
      </c>
    </row>
    <row r="1629" spans="1:50" s="1" customFormat="1" x14ac:dyDescent="0.25">
      <c r="A1629" s="31">
        <v>42649</v>
      </c>
      <c r="B1629" s="24"/>
      <c r="C1629" s="23" t="s">
        <v>1079</v>
      </c>
      <c r="D1629" s="22" t="s">
        <v>1078</v>
      </c>
      <c r="E1629" s="21">
        <v>1.21</v>
      </c>
      <c r="G1629" s="20"/>
      <c r="H1629" s="19">
        <f>E1629/0.0404</f>
        <v>29.950495049504951</v>
      </c>
      <c r="I1629" s="18">
        <f>J1629/100*4</f>
        <v>3.56</v>
      </c>
      <c r="J1629" s="17">
        <v>89</v>
      </c>
      <c r="K1629" s="16">
        <f>IF(J1629&gt;1,J1629-H1629-I1629,0)</f>
        <v>55.489504950495046</v>
      </c>
      <c r="L1629" s="15">
        <v>42697</v>
      </c>
      <c r="M1629" s="14"/>
      <c r="N1629" s="29">
        <v>43053</v>
      </c>
      <c r="O1629" s="12">
        <v>43053</v>
      </c>
      <c r="P1629" s="11" t="s">
        <v>1068</v>
      </c>
      <c r="Q1629" s="10"/>
      <c r="R1629" s="10"/>
      <c r="S1629" s="10"/>
      <c r="T1629" s="10"/>
      <c r="U1629" s="9">
        <v>6917273545</v>
      </c>
      <c r="V1629" s="8"/>
      <c r="W1629" s="7">
        <v>1327</v>
      </c>
      <c r="X1629" s="4"/>
      <c r="Y1629" s="6">
        <v>89</v>
      </c>
      <c r="Z1629" s="5">
        <f>IF(Y1629&gt;0,Y1629-J1629,".")</f>
        <v>0</v>
      </c>
      <c r="AA1629" s="4">
        <f>IF(J1629=0,H1629,0)</f>
        <v>0</v>
      </c>
      <c r="AB1629" s="4">
        <f>IF(L1629=0,H1629,0)</f>
        <v>0</v>
      </c>
      <c r="AC1629" s="4"/>
      <c r="AD1629" s="3"/>
      <c r="AE1629" s="2" t="str">
        <f ca="1">IF(AND(N1629&gt;1,(N1629+$AE$3+O1629)&lt;$B$3),$B$3-N1629+1111111,".")</f>
        <v>.</v>
      </c>
      <c r="AF1629" s="1" t="str">
        <f>IF(A1629&gt;1,"Y","N")</f>
        <v>Y</v>
      </c>
      <c r="AG1629" s="1" t="str">
        <f>IF(L1629&gt;1,"Y","N")</f>
        <v>Y</v>
      </c>
      <c r="AH1629" s="1" t="str">
        <f>IF(N1629&gt;1,"Y","N")</f>
        <v>Y</v>
      </c>
      <c r="AI1629" s="1" t="str">
        <f>IF(O1629&gt;1,"Y","N")</f>
        <v>Y</v>
      </c>
      <c r="AJ1629" s="1" t="str">
        <f>CONCATENATE(AF1629,AG1629,D1629,AH1629,AI1629)</f>
        <v>YYx31xYY</v>
      </c>
    </row>
    <row r="1630" spans="1:50" s="1" customFormat="1" x14ac:dyDescent="0.25">
      <c r="A1630" s="31">
        <v>42993</v>
      </c>
      <c r="B1630" s="24" t="s">
        <v>983</v>
      </c>
      <c r="C1630" s="23" t="s">
        <v>590</v>
      </c>
      <c r="D1630" s="22" t="s">
        <v>589</v>
      </c>
      <c r="E1630" s="21">
        <v>0.99</v>
      </c>
      <c r="G1630" s="20"/>
      <c r="H1630" s="19">
        <f>E1630/0.04452</f>
        <v>22.237196765498652</v>
      </c>
      <c r="I1630" s="18">
        <f>J1630/100*4</f>
        <v>2.88</v>
      </c>
      <c r="J1630" s="17">
        <v>72</v>
      </c>
      <c r="K1630" s="16">
        <f>IF(J1630&gt;1,J1630-H1630-I1630,0)</f>
        <v>46.882803234501345</v>
      </c>
      <c r="L1630" s="15">
        <v>43029</v>
      </c>
      <c r="M1630" s="14"/>
      <c r="N1630" s="29">
        <v>43056</v>
      </c>
      <c r="O1630" s="12">
        <v>43058</v>
      </c>
      <c r="P1630" s="11" t="s">
        <v>982</v>
      </c>
      <c r="Q1630" s="10" t="s">
        <v>981</v>
      </c>
      <c r="R1630" s="10" t="s">
        <v>980</v>
      </c>
      <c r="S1630" s="10" t="s">
        <v>979</v>
      </c>
      <c r="T1630" s="10"/>
      <c r="U1630" s="9">
        <v>6916055425</v>
      </c>
      <c r="V1630" s="8"/>
      <c r="W1630" s="7">
        <v>1344</v>
      </c>
      <c r="X1630" s="4"/>
      <c r="Y1630" s="6">
        <v>89</v>
      </c>
      <c r="Z1630" s="5">
        <f>IF(Y1630&gt;0,Y1630-J1630,".")</f>
        <v>17</v>
      </c>
      <c r="AA1630" s="4">
        <f>IF(J1630=0,H1630,0)</f>
        <v>0</v>
      </c>
      <c r="AB1630" s="4">
        <f>IF(L1630=0,H1630,0)</f>
        <v>0</v>
      </c>
      <c r="AC1630" s="4"/>
      <c r="AD1630" s="3"/>
      <c r="AE1630" s="2" t="str">
        <f ca="1">IF(AND(N1630&gt;1,(N1630+$AE$3+O1630)&lt;$B$3),$B$3-N1630+1111111,".")</f>
        <v>.</v>
      </c>
      <c r="AF1630" s="1" t="str">
        <f>IF(A1630&gt;1,"Y","N")</f>
        <v>Y</v>
      </c>
      <c r="AG1630" s="1" t="str">
        <f>IF(L1630&gt;1,"Y","N")</f>
        <v>Y</v>
      </c>
      <c r="AH1630" s="1" t="str">
        <f>IF(N1630&gt;1,"Y","N")</f>
        <v>Y</v>
      </c>
      <c r="AI1630" s="1" t="str">
        <f>IF(O1630&gt;1,"Y","N")</f>
        <v>Y</v>
      </c>
      <c r="AJ1630" s="1" t="str">
        <f>CONCATENATE(AF1630,AG1630,D1630,AH1630,AI1630)</f>
        <v>YYx350xYY</v>
      </c>
    </row>
    <row r="1631" spans="1:50" s="1" customFormat="1" x14ac:dyDescent="0.25">
      <c r="A1631" s="31">
        <v>42974</v>
      </c>
      <c r="B1631" s="24"/>
      <c r="C1631" s="23" t="s">
        <v>312</v>
      </c>
      <c r="D1631" s="22" t="s">
        <v>311</v>
      </c>
      <c r="E1631" s="21">
        <v>0.21</v>
      </c>
      <c r="G1631" s="20"/>
      <c r="H1631" s="19">
        <f>E1631/0.038689</f>
        <v>5.4278994029310654</v>
      </c>
      <c r="I1631" s="18">
        <f>J1631/100*4</f>
        <v>1.56</v>
      </c>
      <c r="J1631" s="17">
        <v>39</v>
      </c>
      <c r="K1631" s="16">
        <f>IF(J1631&gt;1,J1631-H1631-I1631,0)</f>
        <v>32.01210059706893</v>
      </c>
      <c r="L1631" s="15">
        <v>43002</v>
      </c>
      <c r="M1631" s="14"/>
      <c r="N1631" s="29">
        <v>43084</v>
      </c>
      <c r="O1631" s="12">
        <v>43084</v>
      </c>
      <c r="P1631" s="11" t="s">
        <v>310</v>
      </c>
      <c r="Q1631" s="10" t="s">
        <v>315</v>
      </c>
      <c r="R1631" s="10" t="s">
        <v>314</v>
      </c>
      <c r="S1631" s="10" t="s">
        <v>313</v>
      </c>
      <c r="T1631" s="10"/>
      <c r="U1631" s="9">
        <v>6915955631</v>
      </c>
      <c r="V1631" s="8"/>
      <c r="W1631" s="7">
        <v>1467</v>
      </c>
      <c r="X1631" s="4"/>
      <c r="Y1631" s="6">
        <v>89</v>
      </c>
      <c r="Z1631" s="5">
        <f>IF(Y1631&gt;0,Y1631-J1631,".")</f>
        <v>50</v>
      </c>
      <c r="AA1631" s="4">
        <f>IF(J1631=0,H1631,0)</f>
        <v>0</v>
      </c>
      <c r="AB1631" s="4">
        <f>IF(L1631=0,H1631,0)</f>
        <v>0</v>
      </c>
      <c r="AC1631" s="4"/>
      <c r="AD1631" s="3"/>
      <c r="AE1631" s="2" t="str">
        <f ca="1">IF(AND(N1631&gt;1,(N1631+$AE$3+O1631)&lt;$B$3),$B$3-N1631+1111111,".")</f>
        <v>.</v>
      </c>
      <c r="AF1631" s="1" t="str">
        <f>IF(A1631&gt;1,"Y","N")</f>
        <v>Y</v>
      </c>
      <c r="AG1631" s="1" t="str">
        <f>IF(L1631&gt;1,"Y","N")</f>
        <v>Y</v>
      </c>
      <c r="AH1631" s="1" t="str">
        <f>IF(N1631&gt;1,"Y","N")</f>
        <v>Y</v>
      </c>
      <c r="AI1631" s="1" t="str">
        <f>IF(O1631&gt;1,"Y","N")</f>
        <v>Y</v>
      </c>
      <c r="AJ1631" s="1" t="str">
        <f>CONCATENATE(AF1631,AG1631,D1631,AH1631,AI1631)</f>
        <v>YYx460xYY</v>
      </c>
      <c r="AU1631"/>
      <c r="AV1631"/>
      <c r="AW1631"/>
      <c r="AX1631"/>
    </row>
    <row r="1632" spans="1:50" s="1" customFormat="1" x14ac:dyDescent="0.25">
      <c r="A1632" s="31">
        <v>42601</v>
      </c>
      <c r="B1632" s="24"/>
      <c r="C1632" s="23" t="s">
        <v>1077</v>
      </c>
      <c r="D1632" s="22" t="s">
        <v>1076</v>
      </c>
      <c r="E1632" s="21">
        <v>1.63</v>
      </c>
      <c r="G1632" s="20"/>
      <c r="H1632" s="19">
        <f>E1632/0.04046</f>
        <v>40.286702916460698</v>
      </c>
      <c r="I1632" s="18">
        <f>J1632/100*4</f>
        <v>3.6</v>
      </c>
      <c r="J1632" s="17">
        <v>90</v>
      </c>
      <c r="K1632" s="16">
        <f>IF(J1632&gt;1,J1632-H1632-I1632,0)</f>
        <v>46.113297083539301</v>
      </c>
      <c r="L1632" s="15">
        <v>42614</v>
      </c>
      <c r="M1632" s="14"/>
      <c r="N1632" s="29">
        <v>42747</v>
      </c>
      <c r="O1632" s="12">
        <v>42748</v>
      </c>
      <c r="P1632" s="11" t="s">
        <v>6671</v>
      </c>
      <c r="Q1632" s="10"/>
      <c r="R1632" s="10"/>
      <c r="S1632" s="10"/>
      <c r="T1632" s="10"/>
      <c r="U1632" s="9"/>
      <c r="V1632" s="8"/>
      <c r="W1632" s="7">
        <v>85</v>
      </c>
      <c r="X1632" s="4"/>
      <c r="Y1632" s="6">
        <v>90</v>
      </c>
      <c r="Z1632" s="5">
        <f>IF(Y1632&gt;0,Y1632-J1632,".")</f>
        <v>0</v>
      </c>
      <c r="AA1632" s="4">
        <f>IF(J1632=0,H1632,0)</f>
        <v>0</v>
      </c>
      <c r="AB1632" s="4">
        <f>IF(L1632=0,H1632,0)</f>
        <v>0</v>
      </c>
      <c r="AC1632" s="4"/>
      <c r="AD1632" s="3"/>
      <c r="AE1632" s="2" t="str">
        <f ca="1">IF(AND(N1632&gt;1,(N1632+$AE$3+O1632)&lt;$B$3),$B$3-N1632+1111111,".")</f>
        <v>.</v>
      </c>
      <c r="AF1632" s="1" t="str">
        <f>IF(A1632&gt;1,"Y","N")</f>
        <v>Y</v>
      </c>
      <c r="AG1632" s="1" t="str">
        <f>IF(L1632&gt;1,"Y","N")</f>
        <v>Y</v>
      </c>
      <c r="AH1632" s="1" t="str">
        <f>IF(N1632&gt;1,"Y","N")</f>
        <v>Y</v>
      </c>
      <c r="AI1632" s="1" t="str">
        <f>IF(O1632&gt;1,"Y","N")</f>
        <v>Y</v>
      </c>
      <c r="AJ1632" s="1" t="str">
        <f>CONCATENATE(AF1632,AG1632,D1632,AH1632,AI1632)</f>
        <v>YYx534xYY</v>
      </c>
    </row>
    <row r="1633" spans="1:50" s="1" customFormat="1" x14ac:dyDescent="0.25">
      <c r="A1633" s="31">
        <v>42666</v>
      </c>
      <c r="B1633" s="24"/>
      <c r="C1633" s="23" t="s">
        <v>1413</v>
      </c>
      <c r="D1633" s="22" t="s">
        <v>1412</v>
      </c>
      <c r="E1633" s="21">
        <v>1.03</v>
      </c>
      <c r="G1633" s="20"/>
      <c r="H1633" s="19">
        <f>E1633/0.03988</f>
        <v>25.827482447342028</v>
      </c>
      <c r="I1633" s="18">
        <f>J1633/100*4</f>
        <v>2.96</v>
      </c>
      <c r="J1633" s="17">
        <v>74</v>
      </c>
      <c r="K1633" s="16">
        <f>IF(J1633&gt;1,J1633-H1633-I1633,0)</f>
        <v>45.212517552657971</v>
      </c>
      <c r="L1633" s="15">
        <v>42685</v>
      </c>
      <c r="M1633" s="14"/>
      <c r="N1633" s="29">
        <v>42757</v>
      </c>
      <c r="O1633" s="12">
        <v>42757</v>
      </c>
      <c r="P1633" s="11" t="s">
        <v>6445</v>
      </c>
      <c r="Q1633" s="10" t="s">
        <v>6448</v>
      </c>
      <c r="R1633" s="10" t="s">
        <v>6447</v>
      </c>
      <c r="S1633" s="10" t="s">
        <v>6446</v>
      </c>
      <c r="T1633" s="10"/>
      <c r="U1633" s="9">
        <v>6689368947</v>
      </c>
      <c r="V1633" s="8"/>
      <c r="W1633" s="7">
        <v>143</v>
      </c>
      <c r="X1633" s="4"/>
      <c r="Y1633" s="6">
        <v>90</v>
      </c>
      <c r="Z1633" s="5">
        <f>IF(Y1633&gt;0,Y1633-J1633,".")</f>
        <v>16</v>
      </c>
      <c r="AA1633" s="4">
        <f>IF(J1633=0,H1633,0)</f>
        <v>0</v>
      </c>
      <c r="AB1633" s="4">
        <f>IF(L1633=0,H1633,0)</f>
        <v>0</v>
      </c>
      <c r="AC1633" s="4"/>
      <c r="AD1633" s="3"/>
      <c r="AE1633" s="2" t="str">
        <f ca="1">IF(AND(N1633&gt;1,(N1633+$AE$3+O1633)&lt;$B$3),$B$3-N1633+1111111,".")</f>
        <v>.</v>
      </c>
      <c r="AF1633" s="1" t="str">
        <f>IF(A1633&gt;1,"Y","N")</f>
        <v>Y</v>
      </c>
      <c r="AG1633" s="1" t="str">
        <f>IF(L1633&gt;1,"Y","N")</f>
        <v>Y</v>
      </c>
      <c r="AH1633" s="1" t="str">
        <f>IF(N1633&gt;1,"Y","N")</f>
        <v>Y</v>
      </c>
      <c r="AI1633" s="1" t="str">
        <f>IF(O1633&gt;1,"Y","N")</f>
        <v>Y</v>
      </c>
      <c r="AJ1633" s="1" t="str">
        <f>CONCATENATE(AF1633,AG1633,D1633,AH1633,AI1633)</f>
        <v>YYx297xYY</v>
      </c>
    </row>
    <row r="1634" spans="1:50" s="1" customFormat="1" x14ac:dyDescent="0.25">
      <c r="A1634" s="31">
        <v>42601</v>
      </c>
      <c r="B1634" s="24"/>
      <c r="C1634" s="23" t="s">
        <v>1077</v>
      </c>
      <c r="D1634" s="22" t="s">
        <v>1076</v>
      </c>
      <c r="E1634" s="21">
        <v>1.63</v>
      </c>
      <c r="G1634" s="20"/>
      <c r="H1634" s="19">
        <f>E1634/0.04046</f>
        <v>40.286702916460698</v>
      </c>
      <c r="I1634" s="18">
        <f>J1634/100*4</f>
        <v>3.6</v>
      </c>
      <c r="J1634" s="17">
        <v>90</v>
      </c>
      <c r="K1634" s="16">
        <f>IF(J1634&gt;1,J1634-H1634-I1634,0)</f>
        <v>46.113297083539301</v>
      </c>
      <c r="L1634" s="15">
        <v>42614</v>
      </c>
      <c r="M1634" s="14"/>
      <c r="N1634" s="29">
        <v>42785</v>
      </c>
      <c r="O1634" s="12">
        <v>42786</v>
      </c>
      <c r="P1634" s="11" t="s">
        <v>5809</v>
      </c>
      <c r="Q1634" s="10"/>
      <c r="R1634" s="10"/>
      <c r="S1634" s="10"/>
      <c r="T1634" s="10"/>
      <c r="U1634" s="9">
        <v>6722151236</v>
      </c>
      <c r="V1634" s="8"/>
      <c r="W1634" s="7">
        <v>303</v>
      </c>
      <c r="X1634" s="4"/>
      <c r="Y1634" s="6">
        <v>90</v>
      </c>
      <c r="Z1634" s="5">
        <f>IF(Y1634&gt;0,Y1634-J1634,".")</f>
        <v>0</v>
      </c>
      <c r="AA1634" s="4">
        <f>IF(J1634=0,H1634,0)</f>
        <v>0</v>
      </c>
      <c r="AB1634" s="4">
        <f>IF(L1634=0,H1634,0)</f>
        <v>0</v>
      </c>
      <c r="AC1634" s="4"/>
      <c r="AD1634" s="3"/>
      <c r="AE1634" s="2" t="str">
        <f ca="1">IF(AND(N1634&gt;1,(N1634+$AE$3+O1634)&lt;$B$3),$B$3-N1634+1111111,".")</f>
        <v>.</v>
      </c>
      <c r="AF1634" s="1" t="str">
        <f>IF(A1634&gt;1,"Y","N")</f>
        <v>Y</v>
      </c>
      <c r="AG1634" s="1" t="str">
        <f>IF(L1634&gt;1,"Y","N")</f>
        <v>Y</v>
      </c>
      <c r="AH1634" s="1" t="str">
        <f>IF(N1634&gt;1,"Y","N")</f>
        <v>Y</v>
      </c>
      <c r="AI1634" s="1" t="str">
        <f>IF(O1634&gt;1,"Y","N")</f>
        <v>Y</v>
      </c>
      <c r="AJ1634" s="1" t="str">
        <f>CONCATENATE(AF1634,AG1634,D1634,AH1634,AI1634)</f>
        <v>YYx534xYY</v>
      </c>
    </row>
    <row r="1635" spans="1:50" s="1" customFormat="1" x14ac:dyDescent="0.25">
      <c r="A1635" s="31">
        <v>42604</v>
      </c>
      <c r="B1635" s="24"/>
      <c r="C1635" s="23" t="s">
        <v>848</v>
      </c>
      <c r="D1635" s="22" t="s">
        <v>847</v>
      </c>
      <c r="E1635" s="21">
        <v>0.85</v>
      </c>
      <c r="G1635" s="20"/>
      <c r="H1635" s="19">
        <f>E1635/0.0409</f>
        <v>20.78239608801956</v>
      </c>
      <c r="I1635" s="18">
        <f>J1635/100*4</f>
        <v>2.8</v>
      </c>
      <c r="J1635" s="17">
        <v>70</v>
      </c>
      <c r="K1635" s="16">
        <f>IF(J1635&gt;1,J1635-H1635-I1635,0)</f>
        <v>46.417603911980443</v>
      </c>
      <c r="L1635" s="15">
        <v>42636</v>
      </c>
      <c r="M1635" s="14"/>
      <c r="N1635" s="29">
        <v>42848</v>
      </c>
      <c r="O1635" s="12">
        <v>42848</v>
      </c>
      <c r="P1635" s="11" t="s">
        <v>4365</v>
      </c>
      <c r="Q1635" s="10" t="s">
        <v>4364</v>
      </c>
      <c r="R1635" s="10" t="s">
        <v>4363</v>
      </c>
      <c r="S1635" s="10" t="s">
        <v>3339</v>
      </c>
      <c r="T1635" s="10" t="s">
        <v>4362</v>
      </c>
      <c r="U1635" s="9" t="s">
        <v>4361</v>
      </c>
      <c r="V1635" s="8"/>
      <c r="W1635" s="7">
        <v>637</v>
      </c>
      <c r="X1635" s="4"/>
      <c r="Y1635" s="6">
        <v>90</v>
      </c>
      <c r="Z1635" s="5">
        <f>IF(Y1635&gt;0,Y1635-J1635,".")</f>
        <v>20</v>
      </c>
      <c r="AA1635" s="4">
        <f>IF(J1635=0,H1635,0)</f>
        <v>0</v>
      </c>
      <c r="AB1635" s="4">
        <f>IF(L1635=0,H1635,0)</f>
        <v>0</v>
      </c>
      <c r="AC1635" s="4"/>
      <c r="AD1635" s="3"/>
      <c r="AE1635" s="2" t="str">
        <f ca="1">IF(AND(N1635&gt;1,(N1635+$AE$3+O1635)&lt;$B$3),$B$3-N1635+1111111,".")</f>
        <v>.</v>
      </c>
      <c r="AF1635" s="1" t="str">
        <f>IF(A1635&gt;1,"Y","N")</f>
        <v>Y</v>
      </c>
      <c r="AG1635" s="1" t="str">
        <f>IF(L1635&gt;1,"Y","N")</f>
        <v>Y</v>
      </c>
      <c r="AH1635" s="1" t="str">
        <f>IF(N1635&gt;1,"Y","N")</f>
        <v>Y</v>
      </c>
      <c r="AI1635" s="1" t="str">
        <f>IF(O1635&gt;1,"Y","N")</f>
        <v>Y</v>
      </c>
      <c r="AJ1635" s="1" t="str">
        <f>CONCATENATE(AF1635,AG1635,D1635,AH1635,AI1635)</f>
        <v>YYxz1mxYY</v>
      </c>
    </row>
    <row r="1636" spans="1:50" s="1" customFormat="1" x14ac:dyDescent="0.25">
      <c r="A1636" s="31">
        <v>42668</v>
      </c>
      <c r="B1636" s="24"/>
      <c r="C1636" s="23" t="s">
        <v>4193</v>
      </c>
      <c r="D1636" s="22" t="s">
        <v>462</v>
      </c>
      <c r="E1636" s="21">
        <v>0.9</v>
      </c>
      <c r="G1636" s="20"/>
      <c r="H1636" s="19">
        <f>E1636/0.03988</f>
        <v>22.567703109327987</v>
      </c>
      <c r="I1636" s="18">
        <f>J1636/100*4</f>
        <v>1.96</v>
      </c>
      <c r="J1636" s="17">
        <v>49</v>
      </c>
      <c r="K1636" s="16">
        <f>IF(J1636&gt;1,J1636-H1636-I1636,0)</f>
        <v>24.472296890672013</v>
      </c>
      <c r="L1636" s="15">
        <v>42697</v>
      </c>
      <c r="M1636" s="14"/>
      <c r="N1636" s="29">
        <v>42856</v>
      </c>
      <c r="O1636" s="12">
        <v>42857</v>
      </c>
      <c r="P1636" s="11" t="s">
        <v>4192</v>
      </c>
      <c r="Q1636" s="10"/>
      <c r="R1636" s="10"/>
      <c r="S1636" s="10"/>
      <c r="T1636" s="10"/>
      <c r="U1636" s="9">
        <v>6799225255</v>
      </c>
      <c r="V1636" s="8"/>
      <c r="W1636" s="7">
        <v>674</v>
      </c>
      <c r="X1636" s="4"/>
      <c r="Y1636" s="6">
        <v>90</v>
      </c>
      <c r="Z1636" s="5">
        <f>IF(Y1636&gt;0,Y1636-J1636,".")</f>
        <v>41</v>
      </c>
      <c r="AA1636" s="4">
        <f>IF(J1636=0,H1636,0)</f>
        <v>0</v>
      </c>
      <c r="AB1636" s="4">
        <f>IF(L1636=0,H1636,0)</f>
        <v>0</v>
      </c>
      <c r="AC1636" s="4"/>
      <c r="AD1636" s="3"/>
      <c r="AE1636" s="2" t="str">
        <f ca="1">IF(AND(N1636&gt;1,(N1636+$AE$3+O1636)&lt;$B$3),$B$3-N1636+1111111,".")</f>
        <v>.</v>
      </c>
      <c r="AF1636" s="1" t="str">
        <f>IF(A1636&gt;1,"Y","N")</f>
        <v>Y</v>
      </c>
      <c r="AG1636" s="1" t="str">
        <f>IF(L1636&gt;1,"Y","N")</f>
        <v>Y</v>
      </c>
      <c r="AH1636" s="1" t="str">
        <f>IF(N1636&gt;1,"Y","N")</f>
        <v>Y</v>
      </c>
      <c r="AI1636" s="1" t="str">
        <f>IF(O1636&gt;1,"Y","N")</f>
        <v>Y</v>
      </c>
      <c r="AJ1636" s="1" t="str">
        <f>CONCATENATE(AF1636,AG1636,D1636,AH1636,AI1636)</f>
        <v>YYx81xYY</v>
      </c>
    </row>
    <row r="1637" spans="1:50" s="1" customFormat="1" x14ac:dyDescent="0.25">
      <c r="A1637" s="31">
        <v>42755</v>
      </c>
      <c r="B1637" s="24"/>
      <c r="C1637" s="23" t="s">
        <v>151</v>
      </c>
      <c r="D1637" s="22" t="s">
        <v>150</v>
      </c>
      <c r="E1637" s="21">
        <v>1.52</v>
      </c>
      <c r="G1637" s="20"/>
      <c r="H1637" s="19">
        <f>E1637/0.03865</f>
        <v>39.327296248382929</v>
      </c>
      <c r="I1637" s="18">
        <f>J1637/100*4</f>
        <v>3.6</v>
      </c>
      <c r="J1637" s="17">
        <v>90</v>
      </c>
      <c r="K1637" s="16">
        <f>IF(J1637&gt;1,J1637-H1637-I1637,0)</f>
        <v>47.07270375161707</v>
      </c>
      <c r="L1637" s="15">
        <v>42777</v>
      </c>
      <c r="M1637" s="14"/>
      <c r="N1637" s="29">
        <v>42856</v>
      </c>
      <c r="O1637" s="12">
        <v>42857</v>
      </c>
      <c r="P1637" s="11" t="s">
        <v>4192</v>
      </c>
      <c r="Q1637" s="10"/>
      <c r="R1637" s="10"/>
      <c r="S1637" s="10"/>
      <c r="T1637" s="10"/>
      <c r="U1637" s="9">
        <v>6804165443</v>
      </c>
      <c r="V1637" s="8"/>
      <c r="W1637" s="7">
        <v>674</v>
      </c>
      <c r="X1637" s="4"/>
      <c r="Y1637" s="6">
        <v>90</v>
      </c>
      <c r="Z1637" s="5">
        <f>IF(Y1637&gt;0,Y1637-J1637,".")</f>
        <v>0</v>
      </c>
      <c r="AA1637" s="4">
        <f>IF(J1637=0,H1637,0)</f>
        <v>0</v>
      </c>
      <c r="AB1637" s="4">
        <f>IF(L1637=0,H1637,0)</f>
        <v>0</v>
      </c>
      <c r="AC1637" s="4"/>
      <c r="AD1637" s="3"/>
      <c r="AE1637" s="2" t="str">
        <f ca="1">IF(AND(N1637&gt;1,(N1637+$AE$3+O1637)&lt;$B$3),$B$3-N1637+1111111,".")</f>
        <v>.</v>
      </c>
      <c r="AF1637" s="1" t="str">
        <f>IF(A1637&gt;1,"Y","N")</f>
        <v>Y</v>
      </c>
      <c r="AG1637" s="1" t="str">
        <f>IF(L1637&gt;1,"Y","N")</f>
        <v>Y</v>
      </c>
      <c r="AH1637" s="1" t="str">
        <f>IF(N1637&gt;1,"Y","N")</f>
        <v>Y</v>
      </c>
      <c r="AI1637" s="1" t="str">
        <f>IF(O1637&gt;1,"Y","N")</f>
        <v>Y</v>
      </c>
      <c r="AJ1637" s="1" t="str">
        <f>CONCATENATE(AF1637,AG1637,D1637,AH1637,AI1637)</f>
        <v>YYx132xYY</v>
      </c>
    </row>
    <row r="1638" spans="1:50" s="1" customFormat="1" x14ac:dyDescent="0.25">
      <c r="A1638" s="31">
        <v>42339</v>
      </c>
      <c r="B1638" s="24"/>
      <c r="C1638" s="23" t="s">
        <v>3902</v>
      </c>
      <c r="D1638" s="22" t="s">
        <v>3901</v>
      </c>
      <c r="E1638" s="21">
        <v>1.17</v>
      </c>
      <c r="G1638" s="20"/>
      <c r="H1638" s="19">
        <f>E1638/0.03963</f>
        <v>29.523088569265706</v>
      </c>
      <c r="I1638" s="32">
        <f>J1638/100*4</f>
        <v>3.6</v>
      </c>
      <c r="J1638" s="17">
        <v>90</v>
      </c>
      <c r="K1638" s="16">
        <f>IF(J1638&gt;1,J1638-H1638-I1638,0)</f>
        <v>56.876911430734289</v>
      </c>
      <c r="L1638" s="15">
        <v>42361</v>
      </c>
      <c r="M1638" s="14"/>
      <c r="N1638" s="29">
        <v>42870</v>
      </c>
      <c r="O1638" s="12">
        <v>42871</v>
      </c>
      <c r="P1638" s="11" t="s">
        <v>3900</v>
      </c>
      <c r="Q1638" s="10"/>
      <c r="R1638" s="10"/>
      <c r="S1638" s="10"/>
      <c r="T1638" s="10"/>
      <c r="U1638" s="9">
        <v>6815893240</v>
      </c>
      <c r="V1638" s="8"/>
      <c r="W1638" s="7">
        <v>732</v>
      </c>
      <c r="X1638" s="4"/>
      <c r="Y1638" s="6">
        <v>90</v>
      </c>
      <c r="Z1638" s="5">
        <f>IF(Y1638&gt;0,Y1638-J1638,".")</f>
        <v>0</v>
      </c>
      <c r="AA1638" s="4">
        <f>IF(J1638=0,H1638,0)</f>
        <v>0</v>
      </c>
      <c r="AB1638" s="4">
        <f>IF(L1638=0,H1638,0)</f>
        <v>0</v>
      </c>
      <c r="AC1638" s="4"/>
      <c r="AD1638" s="3"/>
      <c r="AE1638" s="2" t="str">
        <f ca="1">IF(AND(N1638&gt;1,(N1638+$AE$3+O1638)&lt;$B$3),$B$3-N1638+1111111,".")</f>
        <v>.</v>
      </c>
      <c r="AF1638" s="1" t="str">
        <f>IF(A1638&gt;1,"Y","N")</f>
        <v>Y</v>
      </c>
      <c r="AG1638" s="1" t="str">
        <f>IF(L1638&gt;1,"Y","N")</f>
        <v>Y</v>
      </c>
      <c r="AH1638" s="1" t="str">
        <f>IF(N1638&gt;1,"Y","N")</f>
        <v>Y</v>
      </c>
      <c r="AI1638" s="1" t="str">
        <f>IF(O1638&gt;1,"Y","N")</f>
        <v>Y</v>
      </c>
      <c r="AJ1638" s="1" t="str">
        <f>CONCATENATE(AF1638,AG1638,D1638,AH1638,AI1638)</f>
        <v>YYx87xYY</v>
      </c>
    </row>
    <row r="1639" spans="1:50" s="1" customFormat="1" x14ac:dyDescent="0.25">
      <c r="A1639" s="28">
        <v>41814</v>
      </c>
      <c r="B1639" s="27" t="s">
        <v>3076</v>
      </c>
      <c r="C1639" s="23" t="s">
        <v>3075</v>
      </c>
      <c r="D1639" s="22" t="s">
        <v>3074</v>
      </c>
      <c r="E1639" s="21">
        <v>1.42</v>
      </c>
      <c r="G1639" s="20"/>
      <c r="H1639" s="19">
        <f>E1639/0.0505974</f>
        <v>28.064683165538149</v>
      </c>
      <c r="I1639" s="18">
        <f>J1639/100*4</f>
        <v>2.84</v>
      </c>
      <c r="J1639" s="17">
        <v>71</v>
      </c>
      <c r="K1639" s="16">
        <f>IF(J1639&gt;1,J1639-H1639-I1639,0)</f>
        <v>40.095316834461855</v>
      </c>
      <c r="L1639" s="15">
        <v>41840</v>
      </c>
      <c r="M1639" s="14"/>
      <c r="N1639" s="29">
        <v>42915</v>
      </c>
      <c r="O1639" s="12">
        <v>42915</v>
      </c>
      <c r="P1639" s="11" t="s">
        <v>3099</v>
      </c>
      <c r="Q1639" s="10" t="s">
        <v>3098</v>
      </c>
      <c r="R1639" s="10" t="s">
        <v>3097</v>
      </c>
      <c r="S1639" s="10" t="s">
        <v>3096</v>
      </c>
      <c r="T1639" s="10"/>
      <c r="U1639" s="9">
        <v>6868294632</v>
      </c>
      <c r="V1639" s="8"/>
      <c r="W1639" s="7">
        <v>904</v>
      </c>
      <c r="X1639" s="4"/>
      <c r="Y1639" s="6">
        <v>90</v>
      </c>
      <c r="Z1639" s="5">
        <f>IF(Y1639&gt;0,Y1639-J1639,".")</f>
        <v>19</v>
      </c>
      <c r="AA1639" s="4">
        <f>IF(J1639=0,H1639,0)</f>
        <v>0</v>
      </c>
      <c r="AB1639" s="4">
        <f>IF(L1639=0,H1639,0)</f>
        <v>0</v>
      </c>
      <c r="AC1639" s="4"/>
      <c r="AD1639" s="3"/>
      <c r="AE1639" s="2" t="str">
        <f ca="1">IF(AND(N1639&gt;1,(N1639+$AE$3+O1639)&lt;$B$3),$B$3-N1639+1111111,".")</f>
        <v>.</v>
      </c>
      <c r="AF1639" s="1" t="str">
        <f>IF(A1639&gt;1,"Y","N")</f>
        <v>Y</v>
      </c>
      <c r="AG1639" s="1" t="str">
        <f>IF(L1639&gt;1,"Y","N")</f>
        <v>Y</v>
      </c>
      <c r="AH1639" s="1" t="str">
        <f>IF(N1639&gt;1,"Y","N")</f>
        <v>Y</v>
      </c>
      <c r="AI1639" s="1" t="str">
        <f>IF(O1639&gt;1,"Y","N")</f>
        <v>Y</v>
      </c>
      <c r="AJ1639" s="1" t="str">
        <f>CONCATENATE(AF1639,AG1639,D1639,AH1639,AI1639)</f>
        <v>YYx57xYY</v>
      </c>
    </row>
    <row r="1640" spans="1:50" s="1" customFormat="1" x14ac:dyDescent="0.25">
      <c r="A1640" s="28">
        <v>41814</v>
      </c>
      <c r="B1640" s="27" t="s">
        <v>3076</v>
      </c>
      <c r="C1640" s="23" t="s">
        <v>3075</v>
      </c>
      <c r="D1640" s="22" t="s">
        <v>3074</v>
      </c>
      <c r="E1640" s="21">
        <v>1.42</v>
      </c>
      <c r="G1640" s="20"/>
      <c r="H1640" s="19">
        <f>E1640/0.0505974</f>
        <v>28.064683165538149</v>
      </c>
      <c r="I1640" s="18">
        <f>J1640/100*4</f>
        <v>2.84</v>
      </c>
      <c r="J1640" s="17">
        <v>71</v>
      </c>
      <c r="K1640" s="16">
        <f>IF(J1640&gt;1,J1640-H1640-I1640,0)</f>
        <v>40.095316834461855</v>
      </c>
      <c r="L1640" s="15">
        <v>41840</v>
      </c>
      <c r="M1640" s="14"/>
      <c r="N1640" s="29">
        <v>42916</v>
      </c>
      <c r="O1640" s="12">
        <v>42918</v>
      </c>
      <c r="P1640" s="11" t="s">
        <v>3073</v>
      </c>
      <c r="Q1640" s="10" t="s">
        <v>3072</v>
      </c>
      <c r="R1640" s="10" t="s">
        <v>3071</v>
      </c>
      <c r="S1640" s="10" t="s">
        <v>3070</v>
      </c>
      <c r="T1640" s="10"/>
      <c r="U1640" s="9">
        <v>6868294632</v>
      </c>
      <c r="V1640" s="8"/>
      <c r="W1640" s="7">
        <v>908</v>
      </c>
      <c r="X1640" s="4"/>
      <c r="Y1640" s="6">
        <v>90</v>
      </c>
      <c r="Z1640" s="5">
        <f>IF(Y1640&gt;0,Y1640-J1640,".")</f>
        <v>19</v>
      </c>
      <c r="AA1640" s="4">
        <f>IF(J1640=0,H1640,0)</f>
        <v>0</v>
      </c>
      <c r="AB1640" s="4">
        <f>IF(L1640=0,H1640,0)</f>
        <v>0</v>
      </c>
      <c r="AC1640" s="4"/>
      <c r="AD1640" s="3"/>
      <c r="AE1640" s="2" t="str">
        <f ca="1">IF(AND(N1640&gt;1,(N1640+$AE$3+O1640)&lt;$B$3),$B$3-N1640+1111111,".")</f>
        <v>.</v>
      </c>
      <c r="AF1640" s="1" t="str">
        <f>IF(A1640&gt;1,"Y","N")</f>
        <v>Y</v>
      </c>
      <c r="AG1640" s="1" t="str">
        <f>IF(L1640&gt;1,"Y","N")</f>
        <v>Y</v>
      </c>
      <c r="AH1640" s="1" t="str">
        <f>IF(N1640&gt;1,"Y","N")</f>
        <v>Y</v>
      </c>
      <c r="AI1640" s="1" t="str">
        <f>IF(O1640&gt;1,"Y","N")</f>
        <v>Y</v>
      </c>
      <c r="AJ1640" s="1" t="str">
        <f>CONCATENATE(AF1640,AG1640,D1640,AH1640,AI1640)</f>
        <v>YYx57xYY</v>
      </c>
    </row>
    <row r="1641" spans="1:50" s="1" customFormat="1" x14ac:dyDescent="0.25">
      <c r="A1641" s="31">
        <v>42751</v>
      </c>
      <c r="B1641" s="24" t="s">
        <v>1278</v>
      </c>
      <c r="C1641" s="23" t="s">
        <v>1077</v>
      </c>
      <c r="D1641" s="22" t="s">
        <v>1076</v>
      </c>
      <c r="E1641" s="21">
        <v>1.47</v>
      </c>
      <c r="G1641" s="20"/>
      <c r="H1641" s="19">
        <f>E1641/0.03821</f>
        <v>38.47160429207014</v>
      </c>
      <c r="I1641" s="18">
        <f>J1641/100*4</f>
        <v>3.6</v>
      </c>
      <c r="J1641" s="17">
        <v>90</v>
      </c>
      <c r="K1641" s="16">
        <f>IF(J1641&gt;1,J1641-H1641-I1641,0)</f>
        <v>47.928395707929859</v>
      </c>
      <c r="L1641" s="15">
        <v>42768</v>
      </c>
      <c r="M1641" s="14"/>
      <c r="N1641" s="29">
        <v>43041</v>
      </c>
      <c r="O1641" s="12">
        <v>43041</v>
      </c>
      <c r="P1641" s="11" t="s">
        <v>1273</v>
      </c>
      <c r="Q1641" s="10"/>
      <c r="R1641" s="10"/>
      <c r="S1641" s="10"/>
      <c r="T1641" s="10"/>
      <c r="U1641" s="9">
        <v>6908788486</v>
      </c>
      <c r="V1641" s="8"/>
      <c r="W1641" s="7">
        <v>1288</v>
      </c>
      <c r="X1641" s="4"/>
      <c r="Y1641" s="6">
        <v>90</v>
      </c>
      <c r="Z1641" s="5">
        <f>IF(Y1641&gt;0,Y1641-J1641,".")</f>
        <v>0</v>
      </c>
      <c r="AA1641" s="4">
        <f>IF(J1641=0,H1641,0)</f>
        <v>0</v>
      </c>
      <c r="AB1641" s="4">
        <f>IF(L1641=0,H1641,0)</f>
        <v>0</v>
      </c>
      <c r="AC1641" s="4"/>
      <c r="AD1641" s="3"/>
      <c r="AE1641" s="2" t="str">
        <f ca="1">IF(AND(N1641&gt;1,(N1641+$AE$3+O1641)&lt;$B$3),$B$3-N1641+1111111,".")</f>
        <v>.</v>
      </c>
      <c r="AF1641" s="1" t="str">
        <f>IF(A1641&gt;1,"Y","N")</f>
        <v>Y</v>
      </c>
      <c r="AG1641" s="1" t="str">
        <f>IF(L1641&gt;1,"Y","N")</f>
        <v>Y</v>
      </c>
      <c r="AH1641" s="1" t="str">
        <f>IF(N1641&gt;1,"Y","N")</f>
        <v>Y</v>
      </c>
      <c r="AI1641" s="1" t="str">
        <f>IF(O1641&gt;1,"Y","N")</f>
        <v>Y</v>
      </c>
      <c r="AJ1641" s="1" t="str">
        <f>CONCATENATE(AF1641,AG1641,D1641,AH1641,AI1641)</f>
        <v>YYx534xYY</v>
      </c>
    </row>
    <row r="1642" spans="1:50" s="1" customFormat="1" x14ac:dyDescent="0.25">
      <c r="A1642" s="31">
        <v>42751</v>
      </c>
      <c r="B1642" s="24"/>
      <c r="C1642" s="23" t="s">
        <v>1077</v>
      </c>
      <c r="D1642" s="22" t="s">
        <v>1076</v>
      </c>
      <c r="E1642" s="21">
        <v>1.47</v>
      </c>
      <c r="G1642" s="20"/>
      <c r="H1642" s="19">
        <f>E1642/0.03821</f>
        <v>38.47160429207014</v>
      </c>
      <c r="I1642" s="18">
        <f>J1642/100*4</f>
        <v>3.6</v>
      </c>
      <c r="J1642" s="17">
        <v>90</v>
      </c>
      <c r="K1642" s="16">
        <f>IF(J1642&gt;1,J1642-H1642-I1642,0)</f>
        <v>47.928395707929859</v>
      </c>
      <c r="L1642" s="15">
        <v>42768</v>
      </c>
      <c r="M1642" s="14"/>
      <c r="N1642" s="29">
        <v>43053</v>
      </c>
      <c r="O1642" s="12">
        <v>43053</v>
      </c>
      <c r="P1642" s="11" t="s">
        <v>1068</v>
      </c>
      <c r="Q1642" s="10"/>
      <c r="R1642" s="10"/>
      <c r="S1642" s="10"/>
      <c r="T1642" s="10"/>
      <c r="U1642" s="9">
        <v>6917273477</v>
      </c>
      <c r="V1642" s="8"/>
      <c r="W1642" s="7">
        <v>1327</v>
      </c>
      <c r="X1642" s="4"/>
      <c r="Y1642" s="6">
        <v>90</v>
      </c>
      <c r="Z1642" s="5">
        <f>IF(Y1642&gt;0,Y1642-J1642,".")</f>
        <v>0</v>
      </c>
      <c r="AA1642" s="4">
        <f>IF(J1642=0,H1642,0)</f>
        <v>0</v>
      </c>
      <c r="AB1642" s="4">
        <f>IF(L1642=0,H1642,0)</f>
        <v>0</v>
      </c>
      <c r="AC1642" s="4"/>
      <c r="AD1642" s="3"/>
      <c r="AE1642" s="2" t="str">
        <f ca="1">IF(AND(N1642&gt;1,(N1642+$AE$3+O1642)&lt;$B$3),$B$3-N1642+1111111,".")</f>
        <v>.</v>
      </c>
      <c r="AF1642" s="1" t="str">
        <f>IF(A1642&gt;1,"Y","N")</f>
        <v>Y</v>
      </c>
      <c r="AG1642" s="1" t="str">
        <f>IF(L1642&gt;1,"Y","N")</f>
        <v>Y</v>
      </c>
      <c r="AH1642" s="1" t="str">
        <f>IF(N1642&gt;1,"Y","N")</f>
        <v>Y</v>
      </c>
      <c r="AI1642" s="1" t="str">
        <f>IF(O1642&gt;1,"Y","N")</f>
        <v>Y</v>
      </c>
      <c r="AJ1642" s="1" t="str">
        <f>CONCATENATE(AF1642,AG1642,D1642,AH1642,AI1642)</f>
        <v>YYx534xYY</v>
      </c>
    </row>
    <row r="1643" spans="1:50" s="1" customFormat="1" x14ac:dyDescent="0.25">
      <c r="A1643" s="31">
        <v>42751</v>
      </c>
      <c r="B1643" s="24"/>
      <c r="C1643" s="23" t="s">
        <v>1077</v>
      </c>
      <c r="D1643" s="22" t="s">
        <v>1076</v>
      </c>
      <c r="E1643" s="21">
        <v>1.47</v>
      </c>
      <c r="G1643" s="20"/>
      <c r="H1643" s="19">
        <f>E1643/0.03821</f>
        <v>38.47160429207014</v>
      </c>
      <c r="I1643" s="18">
        <f>J1643/100*4</f>
        <v>3.6</v>
      </c>
      <c r="J1643" s="17">
        <v>90</v>
      </c>
      <c r="K1643" s="16">
        <f>IF(J1643&gt;1,J1643-H1643-I1643,0)</f>
        <v>47.928395707929859</v>
      </c>
      <c r="L1643" s="15">
        <v>42768</v>
      </c>
      <c r="M1643" s="14"/>
      <c r="N1643" s="29">
        <v>43053</v>
      </c>
      <c r="O1643" s="12">
        <v>43053</v>
      </c>
      <c r="P1643" s="11" t="s">
        <v>1068</v>
      </c>
      <c r="Q1643" s="10"/>
      <c r="R1643" s="10"/>
      <c r="S1643" s="10"/>
      <c r="T1643" s="10"/>
      <c r="U1643" s="9">
        <v>6917273477</v>
      </c>
      <c r="V1643" s="8"/>
      <c r="W1643" s="7">
        <v>1327</v>
      </c>
      <c r="X1643" s="4"/>
      <c r="Y1643" s="6">
        <v>90</v>
      </c>
      <c r="Z1643" s="5">
        <f>IF(Y1643&gt;0,Y1643-J1643,".")</f>
        <v>0</v>
      </c>
      <c r="AA1643" s="4">
        <f>IF(J1643=0,H1643,0)</f>
        <v>0</v>
      </c>
      <c r="AB1643" s="4">
        <f>IF(L1643=0,H1643,0)</f>
        <v>0</v>
      </c>
      <c r="AC1643" s="4"/>
      <c r="AD1643" s="3"/>
      <c r="AE1643" s="2" t="str">
        <f ca="1">IF(AND(N1643&gt;1,(N1643+$AE$3+O1643)&lt;$B$3),$B$3-N1643+1111111,".")</f>
        <v>.</v>
      </c>
      <c r="AF1643" s="1" t="str">
        <f>IF(A1643&gt;1,"Y","N")</f>
        <v>Y</v>
      </c>
      <c r="AG1643" s="1" t="str">
        <f>IF(L1643&gt;1,"Y","N")</f>
        <v>Y</v>
      </c>
      <c r="AH1643" s="1" t="str">
        <f>IF(N1643&gt;1,"Y","N")</f>
        <v>Y</v>
      </c>
      <c r="AI1643" s="1" t="str">
        <f>IF(O1643&gt;1,"Y","N")</f>
        <v>Y</v>
      </c>
      <c r="AJ1643" s="1" t="str">
        <f>CONCATENATE(AF1643,AG1643,D1643,AH1643,AI1643)</f>
        <v>YYx534xYY</v>
      </c>
    </row>
    <row r="1644" spans="1:50" s="1" customFormat="1" x14ac:dyDescent="0.25">
      <c r="A1644" s="31">
        <v>42863</v>
      </c>
      <c r="B1644" s="24" t="s">
        <v>44</v>
      </c>
      <c r="C1644" s="23" t="s">
        <v>43</v>
      </c>
      <c r="D1644" s="22" t="s">
        <v>42</v>
      </c>
      <c r="E1644" s="21">
        <v>0.7</v>
      </c>
      <c r="G1644" s="20"/>
      <c r="H1644" s="19">
        <f>E1644/0.038957</f>
        <v>17.968529404214902</v>
      </c>
      <c r="I1644" s="18">
        <f>J1644/100*4</f>
        <v>2.8</v>
      </c>
      <c r="J1644" s="17">
        <v>70</v>
      </c>
      <c r="K1644" s="16">
        <f>IF(J1644&gt;1,J1644-H1644-I1644,0)</f>
        <v>49.231470595785098</v>
      </c>
      <c r="L1644" s="15">
        <v>42883</v>
      </c>
      <c r="M1644" s="14"/>
      <c r="N1644" s="29">
        <v>43098</v>
      </c>
      <c r="O1644" s="12">
        <v>43101</v>
      </c>
      <c r="P1644" s="11" t="s">
        <v>41</v>
      </c>
      <c r="Q1644" s="10"/>
      <c r="R1644" s="10"/>
      <c r="S1644" s="10"/>
      <c r="T1644" s="10"/>
      <c r="U1644" s="9">
        <v>6916032892</v>
      </c>
      <c r="V1644" s="8"/>
      <c r="W1644" s="7">
        <v>1508</v>
      </c>
      <c r="X1644" s="4"/>
      <c r="Y1644" s="6">
        <v>90</v>
      </c>
      <c r="Z1644" s="5">
        <f>IF(Y1644&gt;0,Y1644-J1644,".")</f>
        <v>20</v>
      </c>
      <c r="AA1644" s="4">
        <f>IF(J1644=0,H1644,0)</f>
        <v>0</v>
      </c>
      <c r="AB1644" s="4">
        <f>IF(L1644=0,H1644,0)</f>
        <v>0</v>
      </c>
      <c r="AC1644" s="4"/>
      <c r="AD1644" s="3"/>
      <c r="AE1644" s="2" t="str">
        <f ca="1">IF(AND(N1644&gt;1,(N1644+$AE$3+O1644)&lt;$B$3),$B$3-N1644+1111111,".")</f>
        <v>.</v>
      </c>
      <c r="AF1644" s="1" t="str">
        <f>IF(A1644&gt;1,"Y","N")</f>
        <v>Y</v>
      </c>
      <c r="AG1644" s="1" t="str">
        <f>IF(L1644&gt;1,"Y","N")</f>
        <v>Y</v>
      </c>
      <c r="AH1644" s="1" t="str">
        <f>IF(N1644&gt;1,"Y","N")</f>
        <v>Y</v>
      </c>
      <c r="AI1644" s="1" t="str">
        <f>IF(O1644&gt;1,"Y","N")</f>
        <v>Y</v>
      </c>
      <c r="AJ1644" s="1" t="str">
        <f>CONCATENATE(AF1644,AG1644,D1644,AH1644,AI1644)</f>
        <v>YYx156xYY</v>
      </c>
      <c r="AU1644"/>
      <c r="AV1644"/>
      <c r="AW1644"/>
      <c r="AX1644"/>
    </row>
    <row r="1645" spans="1:50" s="1" customFormat="1" x14ac:dyDescent="0.25">
      <c r="A1645" s="31">
        <v>42751</v>
      </c>
      <c r="B1645" t="s">
        <v>4474</v>
      </c>
      <c r="C1645" s="23" t="s">
        <v>4473</v>
      </c>
      <c r="D1645" s="22" t="s">
        <v>4220</v>
      </c>
      <c r="E1645" s="21">
        <v>0.74</v>
      </c>
      <c r="G1645" s="20"/>
      <c r="H1645" s="19">
        <f>E1645/0.03821</f>
        <v>19.366657942946873</v>
      </c>
      <c r="I1645" s="18">
        <f>J1645/100*4</f>
        <v>2.88</v>
      </c>
      <c r="J1645" s="17">
        <v>72</v>
      </c>
      <c r="K1645" s="16">
        <f>IF(J1645&gt;1,J1645-H1645-I1645,0)</f>
        <v>49.753342057053125</v>
      </c>
      <c r="L1645" s="15">
        <v>42768</v>
      </c>
      <c r="M1645" s="14"/>
      <c r="N1645" s="29">
        <v>42769</v>
      </c>
      <c r="O1645" s="12">
        <v>42771</v>
      </c>
      <c r="P1645" s="11" t="s">
        <v>6206</v>
      </c>
      <c r="Q1645" s="10" t="s">
        <v>6205</v>
      </c>
      <c r="R1645" s="10" t="s">
        <v>6204</v>
      </c>
      <c r="S1645" s="10" t="s">
        <v>6203</v>
      </c>
      <c r="T1645" s="10"/>
      <c r="U1645" s="9">
        <v>6704317696</v>
      </c>
      <c r="V1645" s="8"/>
      <c r="W1645" s="7">
        <v>205</v>
      </c>
      <c r="X1645" s="4"/>
      <c r="Y1645" s="6">
        <v>91</v>
      </c>
      <c r="Z1645" s="5">
        <f>IF(Y1645&gt;0,Y1645-J1645,".")</f>
        <v>19</v>
      </c>
      <c r="AA1645" s="4">
        <f>IF(J1645=0,H1645,0)</f>
        <v>0</v>
      </c>
      <c r="AB1645" s="4">
        <f>IF(L1645=0,H1645,0)</f>
        <v>0</v>
      </c>
      <c r="AC1645" s="4"/>
      <c r="AD1645" s="3"/>
      <c r="AE1645" s="2" t="str">
        <f ca="1">IF(AND(N1645&gt;1,(N1645+$AE$3+O1645)&lt;$B$3),$B$3-N1645+1111111,".")</f>
        <v>.</v>
      </c>
      <c r="AF1645" s="1" t="str">
        <f>IF(A1645&gt;1,"Y","N")</f>
        <v>Y</v>
      </c>
      <c r="AG1645" s="1" t="str">
        <f>IF(L1645&gt;1,"Y","N")</f>
        <v>Y</v>
      </c>
      <c r="AH1645" s="1" t="str">
        <f>IF(N1645&gt;1,"Y","N")</f>
        <v>Y</v>
      </c>
      <c r="AI1645" s="1" t="str">
        <f>IF(O1645&gt;1,"Y","N")</f>
        <v>Y</v>
      </c>
      <c r="AJ1645" s="1" t="str">
        <f>CONCATENATE(AF1645,AG1645,D1645,AH1645,AI1645)</f>
        <v>YYx469xYY</v>
      </c>
    </row>
    <row r="1646" spans="1:50" s="1" customFormat="1" x14ac:dyDescent="0.25">
      <c r="A1646" s="31">
        <v>42751</v>
      </c>
      <c r="B1646" s="24"/>
      <c r="C1646" s="23" t="s">
        <v>4473</v>
      </c>
      <c r="D1646" s="22" t="s">
        <v>4220</v>
      </c>
      <c r="E1646" s="21">
        <v>0.74</v>
      </c>
      <c r="G1646" s="20"/>
      <c r="H1646" s="19">
        <f>E1646/0.03821</f>
        <v>19.366657942946873</v>
      </c>
      <c r="I1646" s="18">
        <f>J1646/100*4</f>
        <v>2.88</v>
      </c>
      <c r="J1646" s="17">
        <v>72</v>
      </c>
      <c r="K1646" s="16">
        <f>IF(J1646&gt;1,J1646-H1646-I1646,0)</f>
        <v>49.753342057053125</v>
      </c>
      <c r="L1646" s="15">
        <v>42768</v>
      </c>
      <c r="M1646" s="14"/>
      <c r="N1646" s="29">
        <v>42787</v>
      </c>
      <c r="O1646" s="12">
        <v>42788</v>
      </c>
      <c r="P1646" s="11" t="s">
        <v>5753</v>
      </c>
      <c r="Q1646" s="10" t="s">
        <v>5752</v>
      </c>
      <c r="R1646" s="10" t="s">
        <v>5751</v>
      </c>
      <c r="S1646" s="10" t="s">
        <v>2284</v>
      </c>
      <c r="T1646" s="10"/>
      <c r="U1646" s="9">
        <v>6721508374</v>
      </c>
      <c r="V1646" s="8"/>
      <c r="W1646" s="7">
        <v>311</v>
      </c>
      <c r="X1646" s="4"/>
      <c r="Y1646" s="6">
        <v>91</v>
      </c>
      <c r="Z1646" s="5">
        <f>IF(Y1646&gt;0,Y1646-J1646,".")</f>
        <v>19</v>
      </c>
      <c r="AA1646" s="4">
        <f>IF(J1646=0,H1646,0)</f>
        <v>0</v>
      </c>
      <c r="AB1646" s="4">
        <f>IF(L1646=0,H1646,0)</f>
        <v>0</v>
      </c>
      <c r="AC1646" s="4"/>
      <c r="AD1646" s="3"/>
      <c r="AE1646" s="2" t="str">
        <f ca="1">IF(AND(N1646&gt;1,(N1646+$AE$3+O1646)&lt;$B$3),$B$3-N1646+1111111,".")</f>
        <v>.</v>
      </c>
      <c r="AF1646" s="1" t="str">
        <f>IF(A1646&gt;1,"Y","N")</f>
        <v>Y</v>
      </c>
      <c r="AG1646" s="1" t="str">
        <f>IF(L1646&gt;1,"Y","N")</f>
        <v>Y</v>
      </c>
      <c r="AH1646" s="1" t="str">
        <f>IF(N1646&gt;1,"Y","N")</f>
        <v>Y</v>
      </c>
      <c r="AI1646" s="1" t="str">
        <f>IF(O1646&gt;1,"Y","N")</f>
        <v>Y</v>
      </c>
      <c r="AJ1646" s="1" t="str">
        <f>CONCATENATE(AF1646,AG1646,D1646,AH1646,AI1646)</f>
        <v>YYx469xYY</v>
      </c>
    </row>
    <row r="1647" spans="1:50" s="1" customFormat="1" x14ac:dyDescent="0.25">
      <c r="A1647" s="28">
        <v>41997</v>
      </c>
      <c r="B1647" s="24"/>
      <c r="C1647" s="23" t="s">
        <v>4849</v>
      </c>
      <c r="D1647" s="22" t="s">
        <v>4848</v>
      </c>
      <c r="E1647" s="21">
        <v>0.35899999999999999</v>
      </c>
      <c r="G1647" s="20"/>
      <c r="H1647" s="19">
        <f>E1647/0.0422706</f>
        <v>8.4929005029500413</v>
      </c>
      <c r="I1647" s="18">
        <f>J1647/100*4</f>
        <v>2.88</v>
      </c>
      <c r="J1647" s="17">
        <v>72</v>
      </c>
      <c r="K1647" s="16">
        <f>IF(J1647&gt;1,J1647-H1647-I1647,0)</f>
        <v>60.627099497049954</v>
      </c>
      <c r="L1647" s="15">
        <v>42027</v>
      </c>
      <c r="M1647" s="14"/>
      <c r="N1647" s="29">
        <v>42827</v>
      </c>
      <c r="O1647" s="12">
        <v>42834</v>
      </c>
      <c r="P1647" s="11" t="s">
        <v>4823</v>
      </c>
      <c r="Q1647" s="10" t="s">
        <v>4847</v>
      </c>
      <c r="R1647" s="10" t="s">
        <v>4846</v>
      </c>
      <c r="S1647" s="10" t="s">
        <v>1642</v>
      </c>
      <c r="T1647" s="10"/>
      <c r="U1647" s="9">
        <v>6772361409</v>
      </c>
      <c r="V1647" s="8"/>
      <c r="W1647" s="7">
        <v>563</v>
      </c>
      <c r="X1647" s="4"/>
      <c r="Y1647" s="6">
        <v>91</v>
      </c>
      <c r="Z1647" s="5">
        <f>IF(Y1647&gt;0,Y1647-J1647,".")</f>
        <v>19</v>
      </c>
      <c r="AA1647" s="4">
        <f>IF(J1647=0,H1647,0)</f>
        <v>0</v>
      </c>
      <c r="AB1647" s="4">
        <f>IF(L1647=0,H1647,0)</f>
        <v>0</v>
      </c>
      <c r="AC1647" s="4"/>
      <c r="AD1647" s="3"/>
      <c r="AE1647" s="2" t="str">
        <f ca="1">IF(AND(N1647&gt;1,(N1647+$AE$3+O1647)&lt;$B$3),$B$3-N1647+1111111,".")</f>
        <v>.</v>
      </c>
      <c r="AF1647" s="1" t="str">
        <f>IF(A1647&gt;1,"Y","N")</f>
        <v>Y</v>
      </c>
      <c r="AG1647" s="1" t="str">
        <f>IF(L1647&gt;1,"Y","N")</f>
        <v>Y</v>
      </c>
      <c r="AH1647" s="1" t="str">
        <f>IF(N1647&gt;1,"Y","N")</f>
        <v>Y</v>
      </c>
      <c r="AI1647" s="1" t="str">
        <f>IF(O1647&gt;1,"Y","N")</f>
        <v>Y</v>
      </c>
      <c r="AJ1647" s="1" t="str">
        <f>CONCATENATE(AF1647,AG1647,D1647,AH1647,AI1647)</f>
        <v>YYx487xYY</v>
      </c>
    </row>
    <row r="1648" spans="1:50" s="1" customFormat="1" x14ac:dyDescent="0.25">
      <c r="A1648" s="31">
        <v>42769</v>
      </c>
      <c r="B1648" s="24" t="s">
        <v>1691</v>
      </c>
      <c r="C1648" s="23" t="s">
        <v>1094</v>
      </c>
      <c r="D1648" s="22" t="s">
        <v>1093</v>
      </c>
      <c r="E1648" s="21">
        <v>1.04</v>
      </c>
      <c r="G1648" s="20"/>
      <c r="H1648" s="19">
        <f>E1648/0.03878</f>
        <v>26.817947395564723</v>
      </c>
      <c r="I1648" s="18">
        <f>J1648/100*4</f>
        <v>2.2000000000000002</v>
      </c>
      <c r="J1648" s="17">
        <v>55</v>
      </c>
      <c r="K1648" s="16">
        <f>IF(J1648&gt;1,J1648-H1648-I1648,0)</f>
        <v>25.982052604435278</v>
      </c>
      <c r="L1648" s="15">
        <v>42797</v>
      </c>
      <c r="M1648" s="14"/>
      <c r="N1648" s="29">
        <v>42856</v>
      </c>
      <c r="O1648" s="12">
        <v>42856</v>
      </c>
      <c r="P1648" s="11" t="s">
        <v>3358</v>
      </c>
      <c r="Q1648" s="10" t="s">
        <v>3361</v>
      </c>
      <c r="R1648" s="10" t="s">
        <v>3360</v>
      </c>
      <c r="S1648" s="10" t="s">
        <v>3359</v>
      </c>
      <c r="T1648" s="10"/>
      <c r="U1648" s="9">
        <v>6803085110</v>
      </c>
      <c r="V1648" s="8"/>
      <c r="W1648" s="7">
        <v>667</v>
      </c>
      <c r="X1648" s="4"/>
      <c r="Y1648" s="6">
        <v>91</v>
      </c>
      <c r="Z1648" s="5">
        <f>IF(Y1648&gt;0,Y1648-J1648,".")</f>
        <v>36</v>
      </c>
      <c r="AA1648" s="4">
        <f>IF(J1648=0,H1648,0)</f>
        <v>0</v>
      </c>
      <c r="AB1648" s="4">
        <f>IF(L1648=0,H1648,0)</f>
        <v>0</v>
      </c>
      <c r="AC1648" s="4"/>
      <c r="AD1648" s="3"/>
      <c r="AE1648" s="2" t="str">
        <f ca="1">IF(AND(N1648&gt;1,(N1648+$AE$3+O1648)&lt;$B$3),$B$3-N1648+1111111,".")</f>
        <v>.</v>
      </c>
      <c r="AF1648" s="1" t="str">
        <f>IF(A1648&gt;1,"Y","N")</f>
        <v>Y</v>
      </c>
      <c r="AG1648" s="1" t="str">
        <f>IF(L1648&gt;1,"Y","N")</f>
        <v>Y</v>
      </c>
      <c r="AH1648" s="1" t="str">
        <f>IF(N1648&gt;1,"Y","N")</f>
        <v>Y</v>
      </c>
      <c r="AI1648" s="1" t="str">
        <f>IF(O1648&gt;1,"Y","N")</f>
        <v>Y</v>
      </c>
      <c r="AJ1648" s="1" t="str">
        <f>CONCATENATE(AF1648,AG1648,D1648,AH1648,AI1648)</f>
        <v>YYx273xYY</v>
      </c>
    </row>
    <row r="1649" spans="1:50" s="1" customFormat="1" x14ac:dyDescent="0.25">
      <c r="A1649" s="31">
        <v>42649</v>
      </c>
      <c r="B1649" s="24"/>
      <c r="C1649" s="23" t="s">
        <v>571</v>
      </c>
      <c r="D1649" s="22" t="s">
        <v>570</v>
      </c>
      <c r="E1649" s="21">
        <v>0.49</v>
      </c>
      <c r="G1649" s="20"/>
      <c r="H1649" s="19">
        <f>E1649/0.0404</f>
        <v>12.12871287128713</v>
      </c>
      <c r="I1649" s="18">
        <f>J1649/100*4</f>
        <v>1.44</v>
      </c>
      <c r="J1649" s="17">
        <v>36</v>
      </c>
      <c r="K1649" s="16">
        <f>IF(J1649&gt;1,J1649-H1649-I1649,0)</f>
        <v>22.431287128712871</v>
      </c>
      <c r="L1649" s="15">
        <v>42681</v>
      </c>
      <c r="M1649" s="14"/>
      <c r="N1649" s="29">
        <v>42920</v>
      </c>
      <c r="O1649" s="12">
        <v>42925</v>
      </c>
      <c r="P1649" s="11" t="s">
        <v>2990</v>
      </c>
      <c r="Q1649" s="10" t="s">
        <v>2993</v>
      </c>
      <c r="R1649" s="10" t="s">
        <v>2992</v>
      </c>
      <c r="S1649" s="10" t="s">
        <v>2991</v>
      </c>
      <c r="T1649" s="10"/>
      <c r="U1649" s="9">
        <v>6880339763</v>
      </c>
      <c r="V1649" s="8"/>
      <c r="W1649" s="7">
        <v>932</v>
      </c>
      <c r="X1649" s="4"/>
      <c r="Y1649" s="6">
        <v>91</v>
      </c>
      <c r="Z1649" s="5">
        <f>IF(Y1649&gt;0,Y1649-J1649,".")</f>
        <v>55</v>
      </c>
      <c r="AA1649" s="4">
        <f>IF(J1649=0,H1649,0)</f>
        <v>0</v>
      </c>
      <c r="AB1649" s="4">
        <f>IF(L1649=0,H1649,0)</f>
        <v>0</v>
      </c>
      <c r="AC1649" s="4"/>
      <c r="AD1649" s="3"/>
      <c r="AE1649" s="2" t="str">
        <f ca="1">IF(AND(N1649&gt;1,(N1649+$AE$3+O1649)&lt;$B$3),$B$3-N1649+1111111,".")</f>
        <v>.</v>
      </c>
      <c r="AF1649" s="1" t="str">
        <f>IF(A1649&gt;1,"Y","N")</f>
        <v>Y</v>
      </c>
      <c r="AG1649" s="1" t="str">
        <f>IF(L1649&gt;1,"Y","N")</f>
        <v>Y</v>
      </c>
      <c r="AH1649" s="1" t="str">
        <f>IF(N1649&gt;1,"Y","N")</f>
        <v>Y</v>
      </c>
      <c r="AI1649" s="1" t="str">
        <f>IF(O1649&gt;1,"Y","N")</f>
        <v>Y</v>
      </c>
      <c r="AJ1649" s="1" t="str">
        <f>CONCATENATE(AF1649,AG1649,D1649,AH1649,AI1649)</f>
        <v>YYx535xYY</v>
      </c>
    </row>
    <row r="1650" spans="1:50" s="1" customFormat="1" x14ac:dyDescent="0.25">
      <c r="A1650" s="31">
        <v>42898</v>
      </c>
      <c r="B1650" s="24"/>
      <c r="C1650" s="23" t="s">
        <v>1094</v>
      </c>
      <c r="D1650" s="22" t="s">
        <v>1093</v>
      </c>
      <c r="E1650" s="21">
        <v>0.97</v>
      </c>
      <c r="G1650" s="20"/>
      <c r="H1650" s="19">
        <f>E1650/0.0418425</f>
        <v>23.182171237378263</v>
      </c>
      <c r="I1650" s="18">
        <f>J1650/100*4</f>
        <v>2.2400000000000002</v>
      </c>
      <c r="J1650" s="17">
        <v>56</v>
      </c>
      <c r="K1650" s="16">
        <f>IF(J1650&gt;1,J1650-H1650-I1650,0)</f>
        <v>30.577828762621735</v>
      </c>
      <c r="L1650" s="15">
        <v>42917</v>
      </c>
      <c r="M1650" s="14"/>
      <c r="N1650" s="29">
        <v>42993</v>
      </c>
      <c r="O1650" s="12">
        <v>42995</v>
      </c>
      <c r="P1650" s="11" t="s">
        <v>2000</v>
      </c>
      <c r="Q1650" s="10" t="s">
        <v>1999</v>
      </c>
      <c r="R1650" s="10" t="s">
        <v>1998</v>
      </c>
      <c r="S1650" s="10" t="s">
        <v>1997</v>
      </c>
      <c r="T1650" s="10"/>
      <c r="U1650" s="9">
        <v>6912220118</v>
      </c>
      <c r="V1650" s="8"/>
      <c r="W1650" s="7">
        <v>1141</v>
      </c>
      <c r="X1650" s="4"/>
      <c r="Y1650" s="6">
        <v>91</v>
      </c>
      <c r="Z1650" s="5">
        <f>IF(Y1650&gt;0,Y1650-J1650,".")</f>
        <v>35</v>
      </c>
      <c r="AA1650" s="4">
        <f>IF(J1650=0,H1650,0)</f>
        <v>0</v>
      </c>
      <c r="AB1650" s="4">
        <f>IF(L1650=0,H1650,0)</f>
        <v>0</v>
      </c>
      <c r="AC1650" s="4"/>
      <c r="AD1650" s="3"/>
      <c r="AE1650" s="2" t="str">
        <f ca="1">IF(AND(N1650&gt;1,(N1650+$AE$3+O1650)&lt;$B$3),$B$3-N1650+1111111,".")</f>
        <v>.</v>
      </c>
      <c r="AF1650" s="1" t="str">
        <f>IF(A1650&gt;1,"Y","N")</f>
        <v>Y</v>
      </c>
      <c r="AG1650" s="1" t="str">
        <f>IF(L1650&gt;1,"Y","N")</f>
        <v>Y</v>
      </c>
      <c r="AH1650" s="1" t="str">
        <f>IF(N1650&gt;1,"Y","N")</f>
        <v>Y</v>
      </c>
      <c r="AI1650" s="1" t="str">
        <f>IF(O1650&gt;1,"Y","N")</f>
        <v>Y</v>
      </c>
      <c r="AJ1650" s="1" t="str">
        <f>CONCATENATE(AF1650,AG1650,D1650,AH1650,AI1650)</f>
        <v>YYx273xYY</v>
      </c>
    </row>
    <row r="1651" spans="1:50" s="1" customFormat="1" x14ac:dyDescent="0.25">
      <c r="A1651" s="31">
        <v>42575</v>
      </c>
      <c r="B1651" s="24"/>
      <c r="C1651" s="23" t="s">
        <v>6</v>
      </c>
      <c r="D1651" s="22" t="s">
        <v>5</v>
      </c>
      <c r="E1651" s="21">
        <v>1.34</v>
      </c>
      <c r="G1651" s="20"/>
      <c r="H1651" s="19">
        <f>E1651/0.04011</f>
        <v>33.408127648965348</v>
      </c>
      <c r="I1651" s="18">
        <f>J1651/100*4</f>
        <v>3.68</v>
      </c>
      <c r="J1651" s="17">
        <v>92</v>
      </c>
      <c r="K1651" s="16">
        <f>IF(J1651&gt;1,J1651-H1651-I1651,0)</f>
        <v>54.911872351034653</v>
      </c>
      <c r="L1651" s="15">
        <v>42599</v>
      </c>
      <c r="M1651" s="14"/>
      <c r="N1651" s="29">
        <v>42741</v>
      </c>
      <c r="O1651" s="12">
        <v>42741</v>
      </c>
      <c r="P1651" s="11" t="s">
        <v>6895</v>
      </c>
      <c r="Q1651" s="10"/>
      <c r="R1651" s="10"/>
      <c r="S1651" s="10"/>
      <c r="T1651" s="10"/>
      <c r="U1651" s="9">
        <v>6668556783</v>
      </c>
      <c r="V1651" s="8"/>
      <c r="W1651" s="7">
        <v>42</v>
      </c>
      <c r="X1651" s="4"/>
      <c r="Y1651" s="6">
        <v>92</v>
      </c>
      <c r="Z1651" s="5">
        <f>IF(Y1651&gt;0,Y1651-J1651,".")</f>
        <v>0</v>
      </c>
      <c r="AA1651" s="4">
        <f>IF(J1651=0,H1651,0)</f>
        <v>0</v>
      </c>
      <c r="AB1651" s="4">
        <f>IF(L1651=0,H1651,0)</f>
        <v>0</v>
      </c>
      <c r="AC1651" s="4"/>
      <c r="AD1651" s="3"/>
      <c r="AE1651" s="2" t="str">
        <f ca="1">IF(AND(N1651&gt;1,(N1651+$AE$3+O1651)&lt;$B$3),$B$3-N1651+1111111,".")</f>
        <v>.</v>
      </c>
      <c r="AF1651" s="1" t="str">
        <f>IF(A1651&gt;1,"Y","N")</f>
        <v>Y</v>
      </c>
      <c r="AG1651" s="1" t="str">
        <f>IF(L1651&gt;1,"Y","N")</f>
        <v>Y</v>
      </c>
      <c r="AH1651" s="1" t="str">
        <f>IF(N1651&gt;1,"Y","N")</f>
        <v>Y</v>
      </c>
      <c r="AI1651" s="1" t="str">
        <f>IF(O1651&gt;1,"Y","N")</f>
        <v>Y</v>
      </c>
      <c r="AJ1651" s="1" t="str">
        <f>CONCATENATE(AF1651,AG1651,D1651,AH1651,AI1651)</f>
        <v>YYx59xYY</v>
      </c>
      <c r="AU1651"/>
      <c r="AV1651"/>
      <c r="AW1651"/>
      <c r="AX1651"/>
    </row>
    <row r="1652" spans="1:50" s="1" customFormat="1" x14ac:dyDescent="0.25">
      <c r="A1652" s="31">
        <v>42601</v>
      </c>
      <c r="B1652" s="24"/>
      <c r="C1652" s="23" t="s">
        <v>3413</v>
      </c>
      <c r="D1652" s="22" t="s">
        <v>3412</v>
      </c>
      <c r="E1652" s="21">
        <v>0.69</v>
      </c>
      <c r="G1652" s="20"/>
      <c r="H1652" s="19">
        <f>E1652/0.04046</f>
        <v>17.053880375679682</v>
      </c>
      <c r="I1652" s="18">
        <f>J1652/100*4</f>
        <v>3</v>
      </c>
      <c r="J1652" s="17">
        <v>75</v>
      </c>
      <c r="K1652" s="16">
        <f>IF(J1652&gt;1,J1652-H1652-I1652,0)</f>
        <v>54.946119624320318</v>
      </c>
      <c r="L1652" s="15">
        <v>42620</v>
      </c>
      <c r="M1652" s="14"/>
      <c r="N1652" s="29">
        <v>42744</v>
      </c>
      <c r="O1652" s="12">
        <v>42744</v>
      </c>
      <c r="P1652" s="11" t="s">
        <v>6836</v>
      </c>
      <c r="Q1652" s="10" t="s">
        <v>6835</v>
      </c>
      <c r="R1652" s="10" t="s">
        <v>6834</v>
      </c>
      <c r="S1652" s="10" t="s">
        <v>6833</v>
      </c>
      <c r="T1652" s="10" t="s">
        <v>6832</v>
      </c>
      <c r="U1652" s="9">
        <v>6669248087</v>
      </c>
      <c r="V1652" s="8"/>
      <c r="W1652" s="7">
        <v>56</v>
      </c>
      <c r="X1652" s="4"/>
      <c r="Y1652" s="6">
        <v>92</v>
      </c>
      <c r="Z1652" s="5">
        <f>IF(Y1652&gt;0,Y1652-J1652,".")</f>
        <v>17</v>
      </c>
      <c r="AA1652" s="4">
        <f>IF(J1652=0,H1652,0)</f>
        <v>0</v>
      </c>
      <c r="AB1652" s="4">
        <f>IF(L1652=0,H1652,0)</f>
        <v>0</v>
      </c>
      <c r="AC1652" s="4"/>
      <c r="AD1652" s="3"/>
      <c r="AE1652" s="2" t="str">
        <f ca="1">IF(AND(N1652&gt;1,(N1652+$AE$3+O1652)&lt;$B$3),$B$3-N1652+1111111,".")</f>
        <v>.</v>
      </c>
      <c r="AF1652" s="1" t="str">
        <f>IF(A1652&gt;1,"Y","N")</f>
        <v>Y</v>
      </c>
      <c r="AG1652" s="1" t="str">
        <f>IF(L1652&gt;1,"Y","N")</f>
        <v>Y</v>
      </c>
      <c r="AH1652" s="1" t="str">
        <f>IF(N1652&gt;1,"Y","N")</f>
        <v>Y</v>
      </c>
      <c r="AI1652" s="1" t="str">
        <f>IF(O1652&gt;1,"Y","N")</f>
        <v>Y</v>
      </c>
      <c r="AJ1652" s="1" t="str">
        <f>CONCATENATE(AF1652,AG1652,D1652,AH1652,AI1652)</f>
        <v>YYx161xYY</v>
      </c>
    </row>
    <row r="1653" spans="1:50" s="1" customFormat="1" x14ac:dyDescent="0.25">
      <c r="A1653" s="28">
        <v>41937</v>
      </c>
      <c r="B1653" s="27"/>
      <c r="C1653" s="23" t="s">
        <v>480</v>
      </c>
      <c r="D1653" s="22" t="s">
        <v>479</v>
      </c>
      <c r="E1653" s="21">
        <v>1.1499999999999999</v>
      </c>
      <c r="G1653" s="20"/>
      <c r="H1653" s="19">
        <f>E1653/0.0498572</f>
        <v>23.065876142262301</v>
      </c>
      <c r="I1653" s="18">
        <f>J1653/100*4</f>
        <v>3</v>
      </c>
      <c r="J1653" s="17">
        <v>75</v>
      </c>
      <c r="K1653" s="16">
        <f>IF(J1653&gt;1,J1653-H1653-I1653,0)</f>
        <v>48.934123857737703</v>
      </c>
      <c r="L1653" s="15">
        <v>41960</v>
      </c>
      <c r="M1653" s="14"/>
      <c r="N1653" s="29">
        <v>42746</v>
      </c>
      <c r="O1653" s="12">
        <v>42772</v>
      </c>
      <c r="P1653" s="11" t="s">
        <v>6731</v>
      </c>
      <c r="Q1653" s="10" t="s">
        <v>6730</v>
      </c>
      <c r="R1653" s="10" t="s">
        <v>6729</v>
      </c>
      <c r="S1653" s="10" t="s">
        <v>6728</v>
      </c>
      <c r="T1653" s="10"/>
      <c r="U1653" s="9">
        <v>6673199786</v>
      </c>
      <c r="V1653" s="8"/>
      <c r="W1653" s="7">
        <v>216</v>
      </c>
      <c r="X1653" s="4"/>
      <c r="Y1653" s="6">
        <v>92</v>
      </c>
      <c r="Z1653" s="5">
        <f>IF(Y1653&gt;0,Y1653-J1653,".")</f>
        <v>17</v>
      </c>
      <c r="AA1653" s="4">
        <f>IF(J1653=0,H1653,0)</f>
        <v>0</v>
      </c>
      <c r="AB1653" s="4">
        <f>IF(L1653=0,H1653,0)</f>
        <v>0</v>
      </c>
      <c r="AC1653" s="4"/>
      <c r="AD1653" s="3"/>
      <c r="AE1653" s="2" t="str">
        <f ca="1">IF(AND(N1653&gt;1,(N1653+$AE$3+O1653)&lt;$B$3),$B$3-N1653+1111111,".")</f>
        <v>.</v>
      </c>
      <c r="AF1653" s="1" t="str">
        <f>IF(A1653&gt;1,"Y","N")</f>
        <v>Y</v>
      </c>
      <c r="AG1653" s="1" t="str">
        <f>IF(L1653&gt;1,"Y","N")</f>
        <v>Y</v>
      </c>
      <c r="AH1653" s="1" t="str">
        <f>IF(N1653&gt;1,"Y","N")</f>
        <v>Y</v>
      </c>
      <c r="AI1653" s="1" t="str">
        <f>IF(O1653&gt;1,"Y","N")</f>
        <v>Y</v>
      </c>
      <c r="AJ1653" s="1" t="str">
        <f>CONCATENATE(AF1653,AG1653,D1653,AH1653,AI1653)</f>
        <v>YYx157xYY</v>
      </c>
    </row>
    <row r="1654" spans="1:50" s="1" customFormat="1" x14ac:dyDescent="0.25">
      <c r="A1654" s="28">
        <v>40632</v>
      </c>
      <c r="B1654" s="27" t="s">
        <v>6640</v>
      </c>
      <c r="C1654" s="23" t="s">
        <v>6639</v>
      </c>
      <c r="D1654" s="22" t="s">
        <v>6638</v>
      </c>
      <c r="E1654" s="21">
        <v>0.5</v>
      </c>
      <c r="G1654" s="20"/>
      <c r="H1654" s="19">
        <f>E1654/0.054257</f>
        <v>9.2154007777798252</v>
      </c>
      <c r="I1654" s="18">
        <f>J1654/100*4</f>
        <v>3</v>
      </c>
      <c r="J1654" s="17">
        <v>75</v>
      </c>
      <c r="K1654" s="16">
        <f>IF(J1654&gt;1,J1654-H1654-I1654,0)</f>
        <v>62.78459922222018</v>
      </c>
      <c r="L1654" s="15">
        <v>40652</v>
      </c>
      <c r="M1654" s="14"/>
      <c r="N1654" s="29">
        <v>42749</v>
      </c>
      <c r="O1654" s="12">
        <v>42750</v>
      </c>
      <c r="P1654" s="11" t="s">
        <v>6637</v>
      </c>
      <c r="Q1654" s="10" t="s">
        <v>6636</v>
      </c>
      <c r="R1654" s="10" t="s">
        <v>6635</v>
      </c>
      <c r="S1654" s="10" t="s">
        <v>6634</v>
      </c>
      <c r="T1654" s="10"/>
      <c r="U1654" s="9">
        <v>6673285722</v>
      </c>
      <c r="V1654" s="8"/>
      <c r="W1654" s="7">
        <v>100</v>
      </c>
      <c r="X1654" s="4"/>
      <c r="Y1654" s="6">
        <v>92</v>
      </c>
      <c r="Z1654" s="5">
        <f>IF(Y1654&gt;0,Y1654-J1654,".")</f>
        <v>17</v>
      </c>
      <c r="AA1654" s="4">
        <f>IF(J1654=0,H1654,0)</f>
        <v>0</v>
      </c>
      <c r="AB1654" s="4">
        <f>IF(L1654=0,H1654,0)</f>
        <v>0</v>
      </c>
      <c r="AC1654" s="4"/>
      <c r="AD1654" s="3"/>
      <c r="AE1654" s="2" t="str">
        <f ca="1">IF(AND(N1654&gt;1,(N1654+$AE$3+O1654)&lt;$B$3),$B$3-N1654+1111111,".")</f>
        <v>.</v>
      </c>
      <c r="AF1654" s="1" t="str">
        <f>IF(A1654&gt;1,"Y","N")</f>
        <v>Y</v>
      </c>
      <c r="AG1654" s="1" t="str">
        <f>IF(L1654&gt;1,"Y","N")</f>
        <v>Y</v>
      </c>
      <c r="AH1654" s="1" t="str">
        <f>IF(N1654&gt;1,"Y","N")</f>
        <v>Y</v>
      </c>
      <c r="AI1654" s="1" t="str">
        <f>IF(O1654&gt;1,"Y","N")</f>
        <v>Y</v>
      </c>
      <c r="AJ1654" s="1" t="str">
        <f>CONCATENATE(AF1654,AG1654,D1654,AH1654,AI1654)</f>
        <v>YYx280xYY</v>
      </c>
    </row>
    <row r="1655" spans="1:50" s="1" customFormat="1" x14ac:dyDescent="0.25">
      <c r="A1655" s="31">
        <v>42387</v>
      </c>
      <c r="B1655" s="24"/>
      <c r="C1655" s="23" t="s">
        <v>6544</v>
      </c>
      <c r="D1655" s="22" t="s">
        <v>6543</v>
      </c>
      <c r="E1655" s="21">
        <v>1.18</v>
      </c>
      <c r="G1655" s="20"/>
      <c r="H1655" s="19">
        <f>E1655/0.0405</f>
        <v>29.1358024691358</v>
      </c>
      <c r="I1655" s="32">
        <f>J1655/100*4</f>
        <v>3</v>
      </c>
      <c r="J1655" s="17">
        <v>75</v>
      </c>
      <c r="K1655" s="16">
        <f>IF(J1655&gt;1,J1655-H1655-I1655,0)</f>
        <v>42.864197530864203</v>
      </c>
      <c r="L1655" s="15">
        <v>42407</v>
      </c>
      <c r="M1655" s="14"/>
      <c r="N1655" s="29">
        <v>42752</v>
      </c>
      <c r="O1655" s="12">
        <v>42778</v>
      </c>
      <c r="P1655" s="11" t="s">
        <v>6542</v>
      </c>
      <c r="Q1655" s="10" t="s">
        <v>6541</v>
      </c>
      <c r="R1655" s="10" t="s">
        <v>6540</v>
      </c>
      <c r="S1655" s="10" t="s">
        <v>6141</v>
      </c>
      <c r="T1655" s="10"/>
      <c r="U1655" s="9">
        <v>6681108731</v>
      </c>
      <c r="V1655" s="8"/>
      <c r="W1655" s="7">
        <v>1515</v>
      </c>
      <c r="X1655" s="4"/>
      <c r="Y1655" s="6">
        <v>92</v>
      </c>
      <c r="Z1655" s="5">
        <f>IF(Y1655&gt;0,Y1655-J1655,".")</f>
        <v>17</v>
      </c>
      <c r="AA1655" s="4">
        <f>IF(J1655=0,H1655,0)</f>
        <v>0</v>
      </c>
      <c r="AB1655" s="4">
        <f>IF(L1655=0,H1655,0)</f>
        <v>0</v>
      </c>
      <c r="AC1655" s="4"/>
      <c r="AD1655" s="3"/>
      <c r="AE1655" s="2" t="str">
        <f ca="1">IF(AND(N1655&gt;1,(N1655+$AE$3+O1655)&lt;$B$3),$B$3-N1655+1111111,".")</f>
        <v>.</v>
      </c>
      <c r="AF1655" s="1" t="str">
        <f>IF(A1655&gt;1,"Y","N")</f>
        <v>Y</v>
      </c>
      <c r="AG1655" s="1" t="str">
        <f>IF(L1655&gt;1,"Y","N")</f>
        <v>Y</v>
      </c>
      <c r="AH1655" s="1" t="str">
        <f>IF(N1655&gt;1,"Y","N")</f>
        <v>Y</v>
      </c>
      <c r="AI1655" s="1" t="str">
        <f>IF(O1655&gt;1,"Y","N")</f>
        <v>Y</v>
      </c>
      <c r="AJ1655" s="1" t="str">
        <f>CONCATENATE(AF1655,AG1655,D1655,AH1655,AI1655)</f>
        <v>YYx453xYY</v>
      </c>
    </row>
    <row r="1656" spans="1:50" s="1" customFormat="1" x14ac:dyDescent="0.25">
      <c r="A1656" s="31">
        <v>42575</v>
      </c>
      <c r="B1656" s="24"/>
      <c r="C1656" s="23" t="s">
        <v>6</v>
      </c>
      <c r="D1656" s="22" t="s">
        <v>5</v>
      </c>
      <c r="E1656" s="21">
        <v>1.34</v>
      </c>
      <c r="G1656" s="20"/>
      <c r="H1656" s="19">
        <f>E1656/0.04011</f>
        <v>33.408127648965348</v>
      </c>
      <c r="I1656" s="18">
        <f>J1656/100*4</f>
        <v>3.68</v>
      </c>
      <c r="J1656" s="17">
        <v>92</v>
      </c>
      <c r="K1656" s="16">
        <f>IF(J1656&gt;1,J1656-H1656-I1656,0)</f>
        <v>54.911872351034653</v>
      </c>
      <c r="L1656" s="15">
        <v>42599</v>
      </c>
      <c r="M1656" s="14"/>
      <c r="N1656" s="29">
        <v>42753</v>
      </c>
      <c r="O1656" s="35">
        <v>42754</v>
      </c>
      <c r="P1656" s="11" t="s">
        <v>6532</v>
      </c>
      <c r="Q1656" s="10"/>
      <c r="R1656" s="10"/>
      <c r="S1656" s="10"/>
      <c r="T1656" s="10"/>
      <c r="U1656" s="9">
        <v>6679055781</v>
      </c>
      <c r="V1656" s="8"/>
      <c r="W1656" s="7">
        <v>121</v>
      </c>
      <c r="X1656" s="4"/>
      <c r="Y1656" s="6">
        <v>92</v>
      </c>
      <c r="Z1656" s="5">
        <f>IF(Y1656&gt;0,Y1656-J1656,".")</f>
        <v>0</v>
      </c>
      <c r="AA1656" s="4">
        <f>IF(J1656=0,H1656,0)</f>
        <v>0</v>
      </c>
      <c r="AB1656" s="4">
        <f>IF(L1656=0,H1656,0)</f>
        <v>0</v>
      </c>
      <c r="AC1656" s="4"/>
      <c r="AD1656" s="3"/>
      <c r="AE1656" s="2" t="str">
        <f ca="1">IF(AND(N1656&gt;1,(N1656+$AE$3+O1656)&lt;$B$3),$B$3-N1656+1111111,".")</f>
        <v>.</v>
      </c>
      <c r="AF1656" s="1" t="str">
        <f>IF(A1656&gt;1,"Y","N")</f>
        <v>Y</v>
      </c>
      <c r="AG1656" s="1" t="str">
        <f>IF(L1656&gt;1,"Y","N")</f>
        <v>Y</v>
      </c>
      <c r="AH1656" s="1" t="str">
        <f>IF(N1656&gt;1,"Y","N")</f>
        <v>Y</v>
      </c>
      <c r="AI1656" s="1" t="str">
        <f>IF(O1656&gt;1,"Y","N")</f>
        <v>Y</v>
      </c>
      <c r="AJ1656" s="1" t="str">
        <f>CONCATENATE(AF1656,AG1656,D1656,AH1656,AI1656)</f>
        <v>YYx59xYY</v>
      </c>
    </row>
    <row r="1657" spans="1:50" s="1" customFormat="1" x14ac:dyDescent="0.25">
      <c r="A1657" s="31">
        <v>42692</v>
      </c>
      <c r="B1657" s="24" t="s">
        <v>6437</v>
      </c>
      <c r="C1657" s="23" t="s">
        <v>6436</v>
      </c>
      <c r="D1657" s="22" t="s">
        <v>6435</v>
      </c>
      <c r="E1657" s="21">
        <v>0.9</v>
      </c>
      <c r="G1657" s="20"/>
      <c r="H1657" s="19">
        <f>E1657/0.0395</f>
        <v>22.784810126582279</v>
      </c>
      <c r="I1657" s="18">
        <f>J1657/100*4</f>
        <v>3</v>
      </c>
      <c r="J1657" s="17">
        <v>75</v>
      </c>
      <c r="K1657" s="16">
        <f>IF(J1657&gt;1,J1657-H1657-I1657,0)</f>
        <v>49.215189873417721</v>
      </c>
      <c r="L1657" s="15">
        <v>42755</v>
      </c>
      <c r="M1657" s="14"/>
      <c r="N1657" s="29">
        <v>42758</v>
      </c>
      <c r="O1657" s="12">
        <v>42758</v>
      </c>
      <c r="P1657" s="11" t="s">
        <v>6434</v>
      </c>
      <c r="Q1657" s="10" t="s">
        <v>6433</v>
      </c>
      <c r="R1657" s="10" t="s">
        <v>6432</v>
      </c>
      <c r="S1657" s="10" t="s">
        <v>5700</v>
      </c>
      <c r="T1657" s="10"/>
      <c r="U1657" s="9" t="s">
        <v>6431</v>
      </c>
      <c r="V1657" s="8"/>
      <c r="W1657" s="7">
        <v>280</v>
      </c>
      <c r="X1657" s="4"/>
      <c r="Y1657" s="6">
        <v>92</v>
      </c>
      <c r="Z1657" s="5">
        <f>IF(Y1657&gt;0,Y1657-J1657,".")</f>
        <v>17</v>
      </c>
      <c r="AA1657" s="4">
        <f>IF(J1657=0,H1657,0)</f>
        <v>0</v>
      </c>
      <c r="AB1657" s="4">
        <f>IF(L1657=0,H1657,0)</f>
        <v>0</v>
      </c>
      <c r="AC1657" s="4"/>
      <c r="AD1657" s="3"/>
      <c r="AE1657" s="2" t="str">
        <f ca="1">IF(AND(N1657&gt;1,(N1657+$AE$3+O1657)&lt;$B$3),$B$3-N1657+1111111,".")</f>
        <v>.</v>
      </c>
      <c r="AF1657" s="1" t="str">
        <f>IF(A1657&gt;1,"Y","N")</f>
        <v>Y</v>
      </c>
      <c r="AG1657" s="1" t="str">
        <f>IF(L1657&gt;1,"Y","N")</f>
        <v>Y</v>
      </c>
      <c r="AH1657" s="1" t="str">
        <f>IF(N1657&gt;1,"Y","N")</f>
        <v>Y</v>
      </c>
      <c r="AI1657" s="1" t="str">
        <f>IF(O1657&gt;1,"Y","N")</f>
        <v>Y</v>
      </c>
      <c r="AJ1657" s="1" t="str">
        <f>CONCATENATE(AF1657,AG1657,D1657,AH1657,AI1657)</f>
        <v>YYxrs3xYY</v>
      </c>
    </row>
    <row r="1658" spans="1:50" s="1" customFormat="1" x14ac:dyDescent="0.25">
      <c r="A1658" s="31">
        <v>42375</v>
      </c>
      <c r="B1658" s="24"/>
      <c r="C1658" s="23" t="s">
        <v>1032</v>
      </c>
      <c r="D1658" s="22" t="s">
        <v>1031</v>
      </c>
      <c r="E1658" s="21">
        <v>0.63</v>
      </c>
      <c r="G1658" s="20"/>
      <c r="H1658" s="19">
        <f>E1658/0.040263</f>
        <v>15.647120184785038</v>
      </c>
      <c r="I1658" s="32">
        <f>J1658/100*4</f>
        <v>1.92</v>
      </c>
      <c r="J1658" s="17">
        <v>48</v>
      </c>
      <c r="K1658" s="16">
        <f>IF(J1658&gt;1,J1658-H1658-I1658,0)</f>
        <v>30.43287981521496</v>
      </c>
      <c r="L1658" s="15">
        <v>42397</v>
      </c>
      <c r="M1658" s="14"/>
      <c r="N1658" s="29">
        <v>42762</v>
      </c>
      <c r="O1658" s="12">
        <v>42764</v>
      </c>
      <c r="P1658" s="11" t="s">
        <v>6342</v>
      </c>
      <c r="Q1658" s="10" t="s">
        <v>6355</v>
      </c>
      <c r="R1658" s="10" t="s">
        <v>6354</v>
      </c>
      <c r="S1658" s="10" t="s">
        <v>6353</v>
      </c>
      <c r="T1658" s="10"/>
      <c r="U1658" s="9">
        <v>6694853291</v>
      </c>
      <c r="V1658" s="8"/>
      <c r="W1658" s="7">
        <v>169</v>
      </c>
      <c r="X1658" s="4"/>
      <c r="Y1658" s="6">
        <v>92</v>
      </c>
      <c r="Z1658" s="5">
        <f>IF(Y1658&gt;0,Y1658-J1658,".")</f>
        <v>44</v>
      </c>
      <c r="AA1658" s="4">
        <f>IF(J1658=0,H1658,0)</f>
        <v>0</v>
      </c>
      <c r="AB1658" s="4">
        <f>IF(L1658=0,H1658,0)</f>
        <v>0</v>
      </c>
      <c r="AC1658" s="4"/>
      <c r="AD1658" s="3"/>
      <c r="AE1658" s="2" t="str">
        <f ca="1">IF(AND(N1658&gt;1,(N1658+$AE$3+O1658)&lt;$B$3),$B$3-N1658+1111111,".")</f>
        <v>.</v>
      </c>
      <c r="AF1658" s="1" t="str">
        <f>IF(A1658&gt;1,"Y","N")</f>
        <v>Y</v>
      </c>
      <c r="AG1658" s="1" t="str">
        <f>IF(L1658&gt;1,"Y","N")</f>
        <v>Y</v>
      </c>
      <c r="AH1658" s="1" t="str">
        <f>IF(N1658&gt;1,"Y","N")</f>
        <v>Y</v>
      </c>
      <c r="AI1658" s="1" t="str">
        <f>IF(O1658&gt;1,"Y","N")</f>
        <v>Y</v>
      </c>
      <c r="AJ1658" s="1" t="str">
        <f>CONCATENATE(AF1658,AG1658,D1658,AH1658,AI1658)</f>
        <v>YYx222xYY</v>
      </c>
    </row>
    <row r="1659" spans="1:50" s="1" customFormat="1" x14ac:dyDescent="0.25">
      <c r="A1659" s="31">
        <v>42692</v>
      </c>
      <c r="B1659" s="30" t="s">
        <v>6162</v>
      </c>
      <c r="C1659" s="23" t="s">
        <v>6</v>
      </c>
      <c r="D1659" s="22" t="s">
        <v>5</v>
      </c>
      <c r="E1659" s="21">
        <v>1.08</v>
      </c>
      <c r="G1659" s="20"/>
      <c r="H1659" s="19">
        <f>E1659/0.0395</f>
        <v>27.341772151898734</v>
      </c>
      <c r="I1659" s="18">
        <f>J1659/100*4</f>
        <v>3.68</v>
      </c>
      <c r="J1659" s="17">
        <v>92</v>
      </c>
      <c r="K1659" s="16">
        <f>IF(J1659&gt;1,J1659-H1659-I1659,0)</f>
        <v>60.978227848101263</v>
      </c>
      <c r="L1659" s="15">
        <v>42741</v>
      </c>
      <c r="M1659" s="14"/>
      <c r="N1659" s="29">
        <v>42772</v>
      </c>
      <c r="O1659" s="12">
        <v>42772</v>
      </c>
      <c r="P1659" s="11" t="s">
        <v>6161</v>
      </c>
      <c r="Q1659" s="10"/>
      <c r="R1659" s="10"/>
      <c r="S1659" s="10"/>
      <c r="T1659" s="10"/>
      <c r="U1659" s="9">
        <v>6705009037</v>
      </c>
      <c r="V1659" s="8"/>
      <c r="W1659" s="7">
        <v>213</v>
      </c>
      <c r="X1659" s="4"/>
      <c r="Y1659" s="6">
        <v>92</v>
      </c>
      <c r="Z1659" s="5">
        <f>IF(Y1659&gt;0,Y1659-J1659,".")</f>
        <v>0</v>
      </c>
      <c r="AA1659" s="4">
        <f>IF(J1659=0,H1659,0)</f>
        <v>0</v>
      </c>
      <c r="AB1659" s="4">
        <f>IF(L1659=0,H1659,0)</f>
        <v>0</v>
      </c>
      <c r="AC1659" s="4"/>
      <c r="AD1659" s="3"/>
      <c r="AE1659" s="2" t="str">
        <f ca="1">IF(AND(N1659&gt;1,(N1659+$AE$3+O1659)&lt;$B$3),$B$3-N1659+1111111,".")</f>
        <v>.</v>
      </c>
      <c r="AF1659" s="1" t="str">
        <f>IF(A1659&gt;1,"Y","N")</f>
        <v>Y</v>
      </c>
      <c r="AG1659" s="1" t="str">
        <f>IF(L1659&gt;1,"Y","N")</f>
        <v>Y</v>
      </c>
      <c r="AH1659" s="1" t="str">
        <f>IF(N1659&gt;1,"Y","N")</f>
        <v>Y</v>
      </c>
      <c r="AI1659" s="1" t="str">
        <f>IF(O1659&gt;1,"Y","N")</f>
        <v>Y</v>
      </c>
      <c r="AJ1659" s="1" t="str">
        <f>CONCATENATE(AF1659,AG1659,D1659,AH1659,AI1659)</f>
        <v>YYx59xYY</v>
      </c>
    </row>
    <row r="1660" spans="1:50" s="1" customFormat="1" x14ac:dyDescent="0.25">
      <c r="A1660" s="31">
        <v>42354</v>
      </c>
      <c r="B1660" s="24"/>
      <c r="C1660" s="23" t="s">
        <v>5888</v>
      </c>
      <c r="D1660" s="22" t="s">
        <v>5887</v>
      </c>
      <c r="E1660" s="21">
        <v>0.69899999999999995</v>
      </c>
      <c r="G1660" s="20"/>
      <c r="H1660" s="19">
        <f>E1660/0.0407</f>
        <v>17.174447174447174</v>
      </c>
      <c r="I1660" s="32">
        <f>J1660/100*4</f>
        <v>2.2000000000000002</v>
      </c>
      <c r="J1660" s="17">
        <v>55</v>
      </c>
      <c r="K1660" s="16">
        <f>IF(J1660&gt;1,J1660-H1660-I1660,0)</f>
        <v>35.625552825552823</v>
      </c>
      <c r="L1660" s="15">
        <v>42385</v>
      </c>
      <c r="M1660" s="14"/>
      <c r="N1660" s="29">
        <v>42782</v>
      </c>
      <c r="O1660" s="12">
        <v>42785</v>
      </c>
      <c r="P1660" s="11" t="s">
        <v>1945</v>
      </c>
      <c r="Q1660" s="10" t="s">
        <v>5886</v>
      </c>
      <c r="R1660" s="10" t="s">
        <v>5885</v>
      </c>
      <c r="S1660" s="10" t="s">
        <v>5884</v>
      </c>
      <c r="T1660" s="10"/>
      <c r="U1660" s="9">
        <v>6715451695</v>
      </c>
      <c r="V1660" s="8"/>
      <c r="W1660" s="7">
        <v>282</v>
      </c>
      <c r="X1660" s="4"/>
      <c r="Y1660" s="6">
        <v>92</v>
      </c>
      <c r="Z1660" s="5">
        <f>IF(Y1660&gt;0,Y1660-J1660,".")</f>
        <v>37</v>
      </c>
      <c r="AA1660" s="4">
        <f>IF(J1660=0,H1660,0)</f>
        <v>0</v>
      </c>
      <c r="AB1660" s="4">
        <f>IF(L1660=0,H1660,0)</f>
        <v>0</v>
      </c>
      <c r="AC1660" s="4"/>
      <c r="AD1660" s="3"/>
      <c r="AE1660" s="2" t="str">
        <f ca="1">IF(AND(N1660&gt;1,(N1660+$AE$3+O1660)&lt;$B$3),$B$3-N1660+1111111,".")</f>
        <v>.</v>
      </c>
      <c r="AF1660" s="1" t="str">
        <f>IF(A1660&gt;1,"Y","N")</f>
        <v>Y</v>
      </c>
      <c r="AG1660" s="1" t="str">
        <f>IF(L1660&gt;1,"Y","N")</f>
        <v>Y</v>
      </c>
      <c r="AH1660" s="1" t="str">
        <f>IF(N1660&gt;1,"Y","N")</f>
        <v>Y</v>
      </c>
      <c r="AI1660" s="1" t="str">
        <f>IF(O1660&gt;1,"Y","N")</f>
        <v>Y</v>
      </c>
      <c r="AJ1660" s="1" t="str">
        <f>CONCATENATE(AF1660,AG1660,D1660,AH1660,AI1660)</f>
        <v>YYx217xYY</v>
      </c>
    </row>
    <row r="1661" spans="1:50" s="1" customFormat="1" x14ac:dyDescent="0.25">
      <c r="A1661" s="31">
        <v>42760</v>
      </c>
      <c r="B1661" s="24" t="s">
        <v>5522</v>
      </c>
      <c r="C1661" s="23" t="s">
        <v>1872</v>
      </c>
      <c r="D1661" s="22" t="s">
        <v>1871</v>
      </c>
      <c r="E1661" s="21">
        <v>0.9</v>
      </c>
      <c r="G1661" s="20"/>
      <c r="H1661" s="19">
        <f>E1661/0.03895</f>
        <v>23.106546854942234</v>
      </c>
      <c r="I1661" s="18">
        <f>J1661/100*4</f>
        <v>3</v>
      </c>
      <c r="J1661" s="17">
        <v>75</v>
      </c>
      <c r="K1661" s="16">
        <f>IF(J1661&gt;1,J1661-H1661-I1661,0)</f>
        <v>48.893453145057762</v>
      </c>
      <c r="L1661" s="15">
        <v>42792</v>
      </c>
      <c r="M1661" s="14"/>
      <c r="N1661" s="29">
        <v>42799</v>
      </c>
      <c r="O1661" s="12">
        <v>42799</v>
      </c>
      <c r="P1661" s="11" t="s">
        <v>5521</v>
      </c>
      <c r="Q1661" s="10" t="s">
        <v>5520</v>
      </c>
      <c r="R1661" s="10" t="s">
        <v>5519</v>
      </c>
      <c r="S1661" s="10" t="s">
        <v>5518</v>
      </c>
      <c r="T1661" s="10"/>
      <c r="U1661" s="9" t="s">
        <v>5517</v>
      </c>
      <c r="V1661" s="8"/>
      <c r="W1661" s="7">
        <v>360</v>
      </c>
      <c r="X1661" s="4"/>
      <c r="Y1661" s="6">
        <v>92</v>
      </c>
      <c r="Z1661" s="5">
        <f>IF(Y1661&gt;0,Y1661-J1661,".")</f>
        <v>17</v>
      </c>
      <c r="AA1661" s="4">
        <f>IF(J1661=0,H1661,0)</f>
        <v>0</v>
      </c>
      <c r="AB1661" s="4">
        <f>IF(L1661=0,H1661,0)</f>
        <v>0</v>
      </c>
      <c r="AC1661" s="4"/>
      <c r="AD1661" s="3"/>
      <c r="AE1661" s="2" t="str">
        <f ca="1">IF(AND(N1661&gt;1,(N1661+$AE$3+O1661)&lt;$B$3),$B$3-N1661+1111111,".")</f>
        <v>.</v>
      </c>
      <c r="AF1661" s="1" t="str">
        <f>IF(A1661&gt;1,"Y","N")</f>
        <v>Y</v>
      </c>
      <c r="AG1661" s="1" t="str">
        <f>IF(L1661&gt;1,"Y","N")</f>
        <v>Y</v>
      </c>
      <c r="AH1661" s="1" t="str">
        <f>IF(N1661&gt;1,"Y","N")</f>
        <v>Y</v>
      </c>
      <c r="AI1661" s="1" t="str">
        <f>IF(O1661&gt;1,"Y","N")</f>
        <v>Y</v>
      </c>
      <c r="AJ1661" s="1" t="str">
        <f>CONCATENATE(AF1661,AG1661,D1661,AH1661,AI1661)</f>
        <v>YYx68xYY</v>
      </c>
    </row>
    <row r="1662" spans="1:50" s="1" customFormat="1" x14ac:dyDescent="0.25">
      <c r="A1662" s="31">
        <v>42760</v>
      </c>
      <c r="B1662" s="24"/>
      <c r="C1662" s="23" t="s">
        <v>1872</v>
      </c>
      <c r="D1662" s="22" t="s">
        <v>1871</v>
      </c>
      <c r="E1662" s="21">
        <v>0.9</v>
      </c>
      <c r="G1662" s="20"/>
      <c r="H1662" s="19">
        <f>E1662/0.03895</f>
        <v>23.106546854942234</v>
      </c>
      <c r="I1662" s="18">
        <f>J1662/100*4</f>
        <v>3</v>
      </c>
      <c r="J1662" s="17">
        <v>75</v>
      </c>
      <c r="K1662" s="16">
        <f>IF(J1662&gt;1,J1662-H1662-I1662,0)</f>
        <v>48.893453145057762</v>
      </c>
      <c r="L1662" s="15">
        <v>42792</v>
      </c>
      <c r="M1662" s="14"/>
      <c r="N1662" s="29">
        <v>42806</v>
      </c>
      <c r="O1662" s="12">
        <v>42806</v>
      </c>
      <c r="P1662" s="11" t="s">
        <v>5313</v>
      </c>
      <c r="Q1662" s="10" t="s">
        <v>5312</v>
      </c>
      <c r="R1662" s="10" t="s">
        <v>5311</v>
      </c>
      <c r="S1662" s="10" t="s">
        <v>5310</v>
      </c>
      <c r="T1662" s="10"/>
      <c r="U1662" s="9" t="s">
        <v>5309</v>
      </c>
      <c r="V1662" s="8"/>
      <c r="W1662" s="7">
        <v>404</v>
      </c>
      <c r="X1662" s="4"/>
      <c r="Y1662" s="6">
        <v>92</v>
      </c>
      <c r="Z1662" s="5">
        <f>IF(Y1662&gt;0,Y1662-J1662,".")</f>
        <v>17</v>
      </c>
      <c r="AA1662" s="4">
        <f>IF(J1662=0,H1662,0)</f>
        <v>0</v>
      </c>
      <c r="AB1662" s="4">
        <f>IF(L1662=0,H1662,0)</f>
        <v>0</v>
      </c>
      <c r="AC1662" s="4"/>
      <c r="AD1662" s="3"/>
      <c r="AE1662" s="2" t="str">
        <f ca="1">IF(AND(N1662&gt;1,(N1662+$AE$3+O1662)&lt;$B$3),$B$3-N1662+1111111,".")</f>
        <v>.</v>
      </c>
      <c r="AF1662" s="1" t="str">
        <f>IF(A1662&gt;1,"Y","N")</f>
        <v>Y</v>
      </c>
      <c r="AG1662" s="1" t="str">
        <f>IF(L1662&gt;1,"Y","N")</f>
        <v>Y</v>
      </c>
      <c r="AH1662" s="1" t="str">
        <f>IF(N1662&gt;1,"Y","N")</f>
        <v>Y</v>
      </c>
      <c r="AI1662" s="1" t="str">
        <f>IF(O1662&gt;1,"Y","N")</f>
        <v>Y</v>
      </c>
      <c r="AJ1662" s="1" t="str">
        <f>CONCATENATE(AF1662,AG1662,D1662,AH1662,AI1662)</f>
        <v>YYx68xYY</v>
      </c>
    </row>
    <row r="1663" spans="1:50" s="1" customFormat="1" x14ac:dyDescent="0.25">
      <c r="A1663" s="31">
        <v>42760</v>
      </c>
      <c r="B1663" s="24"/>
      <c r="C1663" s="23" t="s">
        <v>1872</v>
      </c>
      <c r="D1663" s="22" t="s">
        <v>1871</v>
      </c>
      <c r="E1663" s="21">
        <v>0.9</v>
      </c>
      <c r="G1663" s="20"/>
      <c r="H1663" s="19">
        <f>E1663/0.03895</f>
        <v>23.106546854942234</v>
      </c>
      <c r="I1663" s="18">
        <f>J1663/100*4</f>
        <v>3</v>
      </c>
      <c r="J1663" s="17">
        <v>75</v>
      </c>
      <c r="K1663" s="16">
        <f>IF(J1663&gt;1,J1663-H1663-I1663,0)</f>
        <v>48.893453145057762</v>
      </c>
      <c r="L1663" s="15">
        <v>42792</v>
      </c>
      <c r="M1663" s="14"/>
      <c r="N1663" s="29">
        <v>42808</v>
      </c>
      <c r="O1663" s="12">
        <v>42808</v>
      </c>
      <c r="P1663" s="11" t="s">
        <v>5232</v>
      </c>
      <c r="Q1663" s="10" t="s">
        <v>5231</v>
      </c>
      <c r="R1663" s="10" t="s">
        <v>5230</v>
      </c>
      <c r="S1663" s="10" t="s">
        <v>5229</v>
      </c>
      <c r="T1663" s="10"/>
      <c r="U1663" s="9" t="s">
        <v>5228</v>
      </c>
      <c r="V1663" s="8"/>
      <c r="W1663" s="7">
        <v>429</v>
      </c>
      <c r="X1663" s="4"/>
      <c r="Y1663" s="6">
        <v>92</v>
      </c>
      <c r="Z1663" s="5">
        <f>IF(Y1663&gt;0,Y1663-J1663,".")</f>
        <v>17</v>
      </c>
      <c r="AA1663" s="4">
        <f>IF(J1663=0,H1663,0)</f>
        <v>0</v>
      </c>
      <c r="AB1663" s="4">
        <f>IF(L1663=0,H1663,0)</f>
        <v>0</v>
      </c>
      <c r="AC1663" s="4"/>
      <c r="AD1663" s="3"/>
      <c r="AE1663" s="2" t="str">
        <f ca="1">IF(AND(N1663&gt;1,(N1663+$AE$3+O1663)&lt;$B$3),$B$3-N1663+1111111,".")</f>
        <v>.</v>
      </c>
      <c r="AF1663" s="1" t="str">
        <f>IF(A1663&gt;1,"Y","N")</f>
        <v>Y</v>
      </c>
      <c r="AG1663" s="1" t="str">
        <f>IF(L1663&gt;1,"Y","N")</f>
        <v>Y</v>
      </c>
      <c r="AH1663" s="1" t="str">
        <f>IF(N1663&gt;1,"Y","N")</f>
        <v>Y</v>
      </c>
      <c r="AI1663" s="1" t="str">
        <f>IF(O1663&gt;1,"Y","N")</f>
        <v>Y</v>
      </c>
      <c r="AJ1663" s="1" t="str">
        <f>CONCATENATE(AF1663,AG1663,D1663,AH1663,AI1663)</f>
        <v>YYx68xYY</v>
      </c>
    </row>
    <row r="1664" spans="1:50" s="1" customFormat="1" x14ac:dyDescent="0.25">
      <c r="A1664" s="31">
        <v>42749</v>
      </c>
      <c r="B1664" s="24" t="s">
        <v>5090</v>
      </c>
      <c r="C1664" s="23" t="s">
        <v>3869</v>
      </c>
      <c r="D1664" s="22" t="s">
        <v>5086</v>
      </c>
      <c r="E1664" s="21">
        <v>0.9</v>
      </c>
      <c r="G1664" s="20"/>
      <c r="H1664" s="19">
        <f>E1664/0.03821</f>
        <v>23.554043444124574</v>
      </c>
      <c r="I1664" s="18">
        <f>J1664/100*4</f>
        <v>3</v>
      </c>
      <c r="J1664" s="17">
        <v>75</v>
      </c>
      <c r="K1664" s="16">
        <f>IF(J1664&gt;1,J1664-H1664-I1664,0)</f>
        <v>48.445956555875426</v>
      </c>
      <c r="L1664" s="15">
        <v>42784</v>
      </c>
      <c r="M1664" s="14"/>
      <c r="N1664" s="29">
        <v>42814</v>
      </c>
      <c r="O1664" s="12">
        <v>42814</v>
      </c>
      <c r="P1664" s="11" t="s">
        <v>5089</v>
      </c>
      <c r="Q1664" s="10" t="s">
        <v>5088</v>
      </c>
      <c r="R1664" s="10" t="s">
        <v>5087</v>
      </c>
      <c r="S1664" s="10" t="s">
        <v>2170</v>
      </c>
      <c r="T1664" s="10"/>
      <c r="U1664" s="9">
        <v>6756049524</v>
      </c>
      <c r="V1664" s="8"/>
      <c r="W1664" s="7">
        <v>461</v>
      </c>
      <c r="X1664" s="4"/>
      <c r="Y1664" s="6">
        <v>92</v>
      </c>
      <c r="Z1664" s="5">
        <f>IF(Y1664&gt;0,Y1664-J1664,".")</f>
        <v>17</v>
      </c>
      <c r="AA1664" s="4">
        <f>IF(J1664=0,H1664,0)</f>
        <v>0</v>
      </c>
      <c r="AB1664" s="4">
        <f>IF(L1664=0,H1664,0)</f>
        <v>0</v>
      </c>
      <c r="AC1664" s="4"/>
      <c r="AD1664" s="3"/>
      <c r="AE1664" s="2" t="str">
        <f ca="1">IF(AND(N1664&gt;1,(N1664+$AE$3+O1664)&lt;$B$3),$B$3-N1664+1111111,".")</f>
        <v>.</v>
      </c>
      <c r="AF1664" s="1" t="str">
        <f>IF(A1664&gt;1,"Y","N")</f>
        <v>Y</v>
      </c>
      <c r="AG1664" s="1" t="str">
        <f>IF(L1664&gt;1,"Y","N")</f>
        <v>Y</v>
      </c>
      <c r="AH1664" s="1" t="str">
        <f>IF(N1664&gt;1,"Y","N")</f>
        <v>Y</v>
      </c>
      <c r="AI1664" s="1" t="str">
        <f>IF(O1664&gt;1,"Y","N")</f>
        <v>Y</v>
      </c>
      <c r="AJ1664" s="1" t="str">
        <f>CONCATENATE(AF1664,AG1664,D1664,AH1664,AI1664)</f>
        <v>YYxkntxYY</v>
      </c>
    </row>
    <row r="1665" spans="1:36" s="1" customFormat="1" x14ac:dyDescent="0.25">
      <c r="A1665" s="31">
        <v>42749</v>
      </c>
      <c r="B1665" s="24"/>
      <c r="C1665" s="23" t="s">
        <v>3869</v>
      </c>
      <c r="D1665" s="22" t="s">
        <v>5086</v>
      </c>
      <c r="E1665" s="21">
        <v>0.9</v>
      </c>
      <c r="G1665" s="20"/>
      <c r="H1665" s="19">
        <f>E1665/0.03821</f>
        <v>23.554043444124574</v>
      </c>
      <c r="I1665" s="18">
        <f>J1665/100*4</f>
        <v>3</v>
      </c>
      <c r="J1665" s="17">
        <v>75</v>
      </c>
      <c r="K1665" s="16">
        <f>IF(J1665&gt;1,J1665-H1665-I1665,0)</f>
        <v>48.445956555875426</v>
      </c>
      <c r="L1665" s="15">
        <v>42784</v>
      </c>
      <c r="M1665" s="14"/>
      <c r="N1665" s="29">
        <v>42815</v>
      </c>
      <c r="O1665" s="12">
        <v>42815</v>
      </c>
      <c r="P1665" s="11" t="s">
        <v>5085</v>
      </c>
      <c r="Q1665" s="10" t="s">
        <v>5084</v>
      </c>
      <c r="R1665" s="10" t="s">
        <v>5083</v>
      </c>
      <c r="S1665" s="10" t="s">
        <v>4294</v>
      </c>
      <c r="T1665" s="10"/>
      <c r="U1665" s="9">
        <v>6756049524</v>
      </c>
      <c r="V1665" s="8"/>
      <c r="W1665" s="7">
        <v>466</v>
      </c>
      <c r="X1665" s="4"/>
      <c r="Y1665" s="6">
        <v>92</v>
      </c>
      <c r="Z1665" s="5">
        <f>IF(Y1665&gt;0,Y1665-J1665,".")</f>
        <v>17</v>
      </c>
      <c r="AA1665" s="4">
        <f>IF(J1665=0,H1665,0)</f>
        <v>0</v>
      </c>
      <c r="AB1665" s="4">
        <f>IF(L1665=0,H1665,0)</f>
        <v>0</v>
      </c>
      <c r="AC1665" s="4"/>
      <c r="AD1665" s="3"/>
      <c r="AE1665" s="2" t="str">
        <f ca="1">IF(AND(N1665&gt;1,(N1665+$AE$3+O1665)&lt;$B$3),$B$3-N1665+1111111,".")</f>
        <v>.</v>
      </c>
      <c r="AF1665" s="1" t="str">
        <f>IF(A1665&gt;1,"Y","N")</f>
        <v>Y</v>
      </c>
      <c r="AG1665" s="1" t="str">
        <f>IF(L1665&gt;1,"Y","N")</f>
        <v>Y</v>
      </c>
      <c r="AH1665" s="1" t="str">
        <f>IF(N1665&gt;1,"Y","N")</f>
        <v>Y</v>
      </c>
      <c r="AI1665" s="1" t="str">
        <f>IF(O1665&gt;1,"Y","N")</f>
        <v>Y</v>
      </c>
      <c r="AJ1665" s="1" t="str">
        <f>CONCATENATE(AF1665,AG1665,D1665,AH1665,AI1665)</f>
        <v>YYxkntxYY</v>
      </c>
    </row>
    <row r="1666" spans="1:36" s="1" customFormat="1" x14ac:dyDescent="0.25">
      <c r="A1666" s="31">
        <v>42509</v>
      </c>
      <c r="B1666" s="24"/>
      <c r="C1666" s="23" t="s">
        <v>4459</v>
      </c>
      <c r="D1666" s="22" t="s">
        <v>4458</v>
      </c>
      <c r="E1666" s="21">
        <v>0.69</v>
      </c>
      <c r="G1666" s="20"/>
      <c r="H1666" s="19">
        <f>E1666/0.04105</f>
        <v>16.808769792935443</v>
      </c>
      <c r="I1666" s="18">
        <f>J1666/100*4</f>
        <v>3</v>
      </c>
      <c r="J1666" s="17">
        <v>75</v>
      </c>
      <c r="K1666" s="16">
        <f>IF(J1666&gt;1,J1666-H1666-I1666,0)</f>
        <v>55.191230207064557</v>
      </c>
      <c r="L1666" s="15">
        <v>42526</v>
      </c>
      <c r="M1666" s="14"/>
      <c r="N1666" s="29">
        <v>42815</v>
      </c>
      <c r="O1666" s="12">
        <v>42816</v>
      </c>
      <c r="P1666" s="11" t="s">
        <v>5082</v>
      </c>
      <c r="Q1666" s="10" t="s">
        <v>5081</v>
      </c>
      <c r="R1666" s="10" t="s">
        <v>5080</v>
      </c>
      <c r="S1666" s="10" t="s">
        <v>1274</v>
      </c>
      <c r="T1666" s="10"/>
      <c r="U1666" s="9">
        <v>6756528791</v>
      </c>
      <c r="V1666" s="8"/>
      <c r="W1666" s="7">
        <v>467</v>
      </c>
      <c r="X1666" s="4"/>
      <c r="Y1666" s="6">
        <v>92</v>
      </c>
      <c r="Z1666" s="5">
        <f>IF(Y1666&gt;0,Y1666-J1666,".")</f>
        <v>17</v>
      </c>
      <c r="AA1666" s="4">
        <f>IF(J1666=0,H1666,0)</f>
        <v>0</v>
      </c>
      <c r="AB1666" s="4">
        <f>IF(L1666=0,H1666,0)</f>
        <v>0</v>
      </c>
      <c r="AC1666" s="4"/>
      <c r="AD1666" s="3"/>
      <c r="AE1666" s="2" t="str">
        <f ca="1">IF(AND(N1666&gt;1,(N1666+$AE$3+O1666)&lt;$B$3),$B$3-N1666+1111111,".")</f>
        <v>.</v>
      </c>
      <c r="AF1666" s="1" t="str">
        <f>IF(A1666&gt;1,"Y","N")</f>
        <v>Y</v>
      </c>
      <c r="AG1666" s="1" t="str">
        <f>IF(L1666&gt;1,"Y","N")</f>
        <v>Y</v>
      </c>
      <c r="AH1666" s="1" t="str">
        <f>IF(N1666&gt;1,"Y","N")</f>
        <v>Y</v>
      </c>
      <c r="AI1666" s="1" t="str">
        <f>IF(O1666&gt;1,"Y","N")</f>
        <v>Y</v>
      </c>
      <c r="AJ1666" s="1" t="str">
        <f>CONCATENATE(AF1666,AG1666,D1666,AH1666,AI1666)</f>
        <v>YYxp70xYY</v>
      </c>
    </row>
    <row r="1667" spans="1:36" s="1" customFormat="1" x14ac:dyDescent="0.25">
      <c r="A1667" s="31">
        <v>42509</v>
      </c>
      <c r="B1667" s="24"/>
      <c r="C1667" s="23" t="s">
        <v>4459</v>
      </c>
      <c r="D1667" s="22" t="s">
        <v>4458</v>
      </c>
      <c r="E1667" s="21">
        <v>0.69</v>
      </c>
      <c r="G1667" s="20"/>
      <c r="H1667" s="19">
        <f>E1667/0.04105</f>
        <v>16.808769792935443</v>
      </c>
      <c r="I1667" s="18">
        <f>J1667/100*4</f>
        <v>3</v>
      </c>
      <c r="J1667" s="17">
        <v>75</v>
      </c>
      <c r="K1667" s="16">
        <f>IF(J1667&gt;1,J1667-H1667-I1667,0)</f>
        <v>55.191230207064557</v>
      </c>
      <c r="L1667" s="15">
        <v>42526</v>
      </c>
      <c r="M1667" s="14"/>
      <c r="N1667" s="29">
        <v>42844</v>
      </c>
      <c r="O1667" s="12">
        <v>42845</v>
      </c>
      <c r="P1667" s="11" t="s">
        <v>4457</v>
      </c>
      <c r="Q1667" s="10" t="s">
        <v>4456</v>
      </c>
      <c r="R1667" s="10" t="s">
        <v>4455</v>
      </c>
      <c r="S1667" s="10" t="s">
        <v>3003</v>
      </c>
      <c r="T1667" s="10"/>
      <c r="U1667" s="9" t="s">
        <v>4454</v>
      </c>
      <c r="V1667" s="8"/>
      <c r="W1667" s="7">
        <v>615</v>
      </c>
      <c r="X1667" s="4"/>
      <c r="Y1667" s="6">
        <v>92</v>
      </c>
      <c r="Z1667" s="5">
        <f>IF(Y1667&gt;0,Y1667-J1667,".")</f>
        <v>17</v>
      </c>
      <c r="AA1667" s="4">
        <f>IF(J1667=0,H1667,0)</f>
        <v>0</v>
      </c>
      <c r="AB1667" s="4">
        <f>IF(L1667=0,H1667,0)</f>
        <v>0</v>
      </c>
      <c r="AC1667" s="4"/>
      <c r="AD1667" s="3"/>
      <c r="AE1667" s="2" t="str">
        <f ca="1">IF(AND(N1667&gt;1,(N1667+$AE$3+O1667)&lt;$B$3),$B$3-N1667+1111111,".")</f>
        <v>.</v>
      </c>
      <c r="AF1667" s="1" t="str">
        <f>IF(A1667&gt;1,"Y","N")</f>
        <v>Y</v>
      </c>
      <c r="AG1667" s="1" t="str">
        <f>IF(L1667&gt;1,"Y","N")</f>
        <v>Y</v>
      </c>
      <c r="AH1667" s="1" t="str">
        <f>IF(N1667&gt;1,"Y","N")</f>
        <v>Y</v>
      </c>
      <c r="AI1667" s="1" t="str">
        <f>IF(O1667&gt;1,"Y","N")</f>
        <v>Y</v>
      </c>
      <c r="AJ1667" s="1" t="str">
        <f>CONCATENATE(AF1667,AG1667,D1667,AH1667,AI1667)</f>
        <v>YYxp70xYY</v>
      </c>
    </row>
    <row r="1668" spans="1:36" s="1" customFormat="1" x14ac:dyDescent="0.25">
      <c r="A1668" s="31">
        <v>42843</v>
      </c>
      <c r="B1668" s="24"/>
      <c r="C1668" s="23" t="s">
        <v>3869</v>
      </c>
      <c r="D1668" s="22" t="s">
        <v>3868</v>
      </c>
      <c r="E1668" s="21">
        <v>0.92</v>
      </c>
      <c r="G1668" s="20"/>
      <c r="H1668" s="19">
        <f>E1668/0.038689</f>
        <v>23.779368812840861</v>
      </c>
      <c r="I1668" s="18">
        <f>J1668/100*4</f>
        <v>3</v>
      </c>
      <c r="J1668" s="17">
        <v>75</v>
      </c>
      <c r="K1668" s="16">
        <f>IF(J1668&gt;1,J1668-H1668-I1668,0)</f>
        <v>48.220631187159142</v>
      </c>
      <c r="L1668" s="15">
        <v>42861</v>
      </c>
      <c r="M1668" s="14"/>
      <c r="N1668" s="29">
        <v>42872</v>
      </c>
      <c r="O1668" s="12">
        <v>42873</v>
      </c>
      <c r="P1668" s="11" t="s">
        <v>3867</v>
      </c>
      <c r="Q1668" s="10" t="s">
        <v>3866</v>
      </c>
      <c r="R1668" s="10" t="s">
        <v>3865</v>
      </c>
      <c r="S1668" s="10" t="s">
        <v>3864</v>
      </c>
      <c r="T1668" s="10"/>
      <c r="U1668" s="9">
        <v>6818966019</v>
      </c>
      <c r="V1668" s="8"/>
      <c r="W1668" s="7">
        <v>740</v>
      </c>
      <c r="X1668" s="4"/>
      <c r="Y1668" s="6">
        <v>92</v>
      </c>
      <c r="Z1668" s="5">
        <f>IF(Y1668&gt;0,Y1668-J1668,".")</f>
        <v>17</v>
      </c>
      <c r="AA1668" s="4">
        <f>IF(J1668=0,H1668,0)</f>
        <v>0</v>
      </c>
      <c r="AB1668" s="4">
        <f>IF(L1668=0,H1668,0)</f>
        <v>0</v>
      </c>
      <c r="AC1668" s="4"/>
      <c r="AD1668" s="3"/>
      <c r="AE1668" s="2" t="str">
        <f ca="1">IF(AND(N1668&gt;1,(N1668+$AE$3+O1668)&lt;$B$3),$B$3-N1668+1111111,".")</f>
        <v>.</v>
      </c>
      <c r="AF1668" s="1" t="str">
        <f>IF(A1668&gt;1,"Y","N")</f>
        <v>Y</v>
      </c>
      <c r="AG1668" s="1" t="str">
        <f>IF(L1668&gt;1,"Y","N")</f>
        <v>Y</v>
      </c>
      <c r="AH1668" s="1" t="str">
        <f>IF(N1668&gt;1,"Y","N")</f>
        <v>Y</v>
      </c>
      <c r="AI1668" s="1" t="str">
        <f>IF(O1668&gt;1,"Y","N")</f>
        <v>Y</v>
      </c>
      <c r="AJ1668" s="1" t="str">
        <f>CONCATENATE(AF1668,AG1668,D1668,AH1668,AI1668)</f>
        <v>YYx517xYY</v>
      </c>
    </row>
    <row r="1669" spans="1:36" s="1" customFormat="1" x14ac:dyDescent="0.25">
      <c r="A1669" s="31">
        <v>42805</v>
      </c>
      <c r="B1669" s="24"/>
      <c r="C1669" s="23" t="s">
        <v>6</v>
      </c>
      <c r="D1669" s="22" t="s">
        <v>5</v>
      </c>
      <c r="E1669" s="21">
        <v>1.26</v>
      </c>
      <c r="G1669" s="20"/>
      <c r="H1669" s="19">
        <f>E1669/0.038689</f>
        <v>32.567396417586394</v>
      </c>
      <c r="I1669" s="18">
        <f>J1669/100*4</f>
        <v>3.68</v>
      </c>
      <c r="J1669" s="17">
        <v>92</v>
      </c>
      <c r="K1669" s="16">
        <f>IF(J1669&gt;1,J1669-H1669-I1669,0)</f>
        <v>55.752603582413606</v>
      </c>
      <c r="L1669" s="15">
        <v>42834</v>
      </c>
      <c r="M1669" s="14"/>
      <c r="N1669" s="29">
        <v>42891</v>
      </c>
      <c r="O1669" s="12">
        <v>42892</v>
      </c>
      <c r="P1669" s="11" t="s">
        <v>3578</v>
      </c>
      <c r="Q1669" s="10"/>
      <c r="R1669" s="10"/>
      <c r="S1669" s="10"/>
      <c r="T1669" s="10"/>
      <c r="U1669" s="9"/>
      <c r="V1669" s="8"/>
      <c r="W1669" s="7">
        <v>805</v>
      </c>
      <c r="X1669" s="4"/>
      <c r="Y1669" s="6">
        <v>92</v>
      </c>
      <c r="Z1669" s="5">
        <f>IF(Y1669&gt;0,Y1669-J1669,".")</f>
        <v>0</v>
      </c>
      <c r="AA1669" s="4">
        <f>IF(J1669=0,H1669,0)</f>
        <v>0</v>
      </c>
      <c r="AB1669" s="4">
        <f>IF(L1669=0,H1669,0)</f>
        <v>0</v>
      </c>
      <c r="AC1669" s="4"/>
      <c r="AD1669" s="3"/>
      <c r="AE1669" s="2" t="str">
        <f ca="1">IF(AND(N1669&gt;1,(N1669+$AE$3+O1669)&lt;$B$3),$B$3-N1669+1111111,".")</f>
        <v>.</v>
      </c>
      <c r="AF1669" s="1" t="str">
        <f>IF(A1669&gt;1,"Y","N")</f>
        <v>Y</v>
      </c>
      <c r="AG1669" s="1" t="str">
        <f>IF(L1669&gt;1,"Y","N")</f>
        <v>Y</v>
      </c>
      <c r="AH1669" s="1" t="str">
        <f>IF(N1669&gt;1,"Y","N")</f>
        <v>Y</v>
      </c>
      <c r="AI1669" s="1" t="str">
        <f>IF(O1669&gt;1,"Y","N")</f>
        <v>Y</v>
      </c>
      <c r="AJ1669" s="1" t="str">
        <f>CONCATENATE(AF1669,AG1669,D1669,AH1669,AI1669)</f>
        <v>YYx59xYY</v>
      </c>
    </row>
    <row r="1670" spans="1:36" s="1" customFormat="1" x14ac:dyDescent="0.25">
      <c r="A1670" s="31">
        <v>42760</v>
      </c>
      <c r="B1670" s="24"/>
      <c r="C1670" s="23" t="s">
        <v>1872</v>
      </c>
      <c r="D1670" s="22" t="s">
        <v>1871</v>
      </c>
      <c r="E1670" s="21">
        <v>0.9</v>
      </c>
      <c r="G1670" s="20"/>
      <c r="H1670" s="19">
        <f>E1670/0.03895</f>
        <v>23.106546854942234</v>
      </c>
      <c r="I1670" s="18">
        <f>J1670/100*4</f>
        <v>3</v>
      </c>
      <c r="J1670" s="17">
        <v>75</v>
      </c>
      <c r="K1670" s="16">
        <f>IF(J1670&gt;1,J1670-H1670-I1670,0)</f>
        <v>48.893453145057762</v>
      </c>
      <c r="L1670" s="15">
        <v>42792</v>
      </c>
      <c r="M1670" s="14"/>
      <c r="N1670" s="29">
        <v>42908</v>
      </c>
      <c r="O1670" s="12">
        <v>42908</v>
      </c>
      <c r="P1670" s="11" t="s">
        <v>3232</v>
      </c>
      <c r="Q1670" s="10" t="s">
        <v>3231</v>
      </c>
      <c r="R1670" s="10" t="s">
        <v>3230</v>
      </c>
      <c r="S1670" s="10" t="s">
        <v>3229</v>
      </c>
      <c r="T1670" s="10"/>
      <c r="U1670" s="9" t="s">
        <v>3228</v>
      </c>
      <c r="V1670" s="8"/>
      <c r="W1670" s="7">
        <v>874</v>
      </c>
      <c r="X1670" s="4"/>
      <c r="Y1670" s="6">
        <v>92</v>
      </c>
      <c r="Z1670" s="5">
        <f>IF(Y1670&gt;0,Y1670-J1670,".")</f>
        <v>17</v>
      </c>
      <c r="AA1670" s="4">
        <f>IF(J1670=0,H1670,0)</f>
        <v>0</v>
      </c>
      <c r="AB1670" s="4">
        <f>IF(L1670=0,H1670,0)</f>
        <v>0</v>
      </c>
      <c r="AC1670" s="4"/>
      <c r="AD1670" s="3"/>
      <c r="AE1670" s="2" t="str">
        <f ca="1">IF(AND(N1670&gt;1,(N1670+$AE$3+O1670)&lt;$B$3),$B$3-N1670+1111111,".")</f>
        <v>.</v>
      </c>
      <c r="AF1670" s="1" t="str">
        <f>IF(A1670&gt;1,"Y","N")</f>
        <v>Y</v>
      </c>
      <c r="AG1670" s="1" t="str">
        <f>IF(L1670&gt;1,"Y","N")</f>
        <v>Y</v>
      </c>
      <c r="AH1670" s="1" t="str">
        <f>IF(N1670&gt;1,"Y","N")</f>
        <v>Y</v>
      </c>
      <c r="AI1670" s="1" t="str">
        <f>IF(O1670&gt;1,"Y","N")</f>
        <v>Y</v>
      </c>
      <c r="AJ1670" s="1" t="str">
        <f>CONCATENATE(AF1670,AG1670,D1670,AH1670,AI1670)</f>
        <v>YYx68xYY</v>
      </c>
    </row>
    <row r="1671" spans="1:36" s="1" customFormat="1" x14ac:dyDescent="0.25">
      <c r="A1671" s="31">
        <v>42902</v>
      </c>
      <c r="B1671" s="24" t="s">
        <v>2631</v>
      </c>
      <c r="C1671" s="23" t="s">
        <v>2227</v>
      </c>
      <c r="D1671" s="22" t="s">
        <v>2226</v>
      </c>
      <c r="E1671" s="21">
        <v>1.41</v>
      </c>
      <c r="G1671" s="20"/>
      <c r="H1671" s="19">
        <f>E1671/0.0418425</f>
        <v>33.697795303817891</v>
      </c>
      <c r="I1671" s="18">
        <f>J1671/100*4</f>
        <v>3</v>
      </c>
      <c r="J1671" s="17">
        <v>75</v>
      </c>
      <c r="K1671" s="16">
        <f>IF(J1671&gt;1,J1671-H1671-I1671,0)</f>
        <v>38.302204696182109</v>
      </c>
      <c r="L1671" s="15">
        <v>42941</v>
      </c>
      <c r="M1671" s="14"/>
      <c r="N1671" s="29">
        <v>42946</v>
      </c>
      <c r="O1671" s="12">
        <v>42947</v>
      </c>
      <c r="P1671" s="11" t="s">
        <v>1945</v>
      </c>
      <c r="Q1671" s="10" t="s">
        <v>2630</v>
      </c>
      <c r="R1671" s="10" t="s">
        <v>2629</v>
      </c>
      <c r="S1671" s="10" t="s">
        <v>2628</v>
      </c>
      <c r="T1671" s="10"/>
      <c r="U1671" s="9">
        <v>6905290897</v>
      </c>
      <c r="V1671" s="8"/>
      <c r="W1671" s="7">
        <v>1004</v>
      </c>
      <c r="X1671" s="4"/>
      <c r="Y1671" s="6">
        <v>92</v>
      </c>
      <c r="Z1671" s="5">
        <f>IF(Y1671&gt;0,Y1671-J1671,".")</f>
        <v>17</v>
      </c>
      <c r="AA1671" s="4">
        <f>IF(J1671=0,H1671,0)</f>
        <v>0</v>
      </c>
      <c r="AB1671" s="4">
        <f>IF(L1671=0,H1671,0)</f>
        <v>0</v>
      </c>
      <c r="AC1671" s="4"/>
      <c r="AD1671" s="3"/>
      <c r="AE1671" s="2" t="str">
        <f ca="1">IF(AND(N1671&gt;1,(N1671+$AE$3+O1671)&lt;$B$3),$B$3-N1671+1111111,".")</f>
        <v>.</v>
      </c>
      <c r="AF1671" s="1" t="str">
        <f>IF(A1671&gt;1,"Y","N")</f>
        <v>Y</v>
      </c>
      <c r="AG1671" s="1" t="str">
        <f>IF(L1671&gt;1,"Y","N")</f>
        <v>Y</v>
      </c>
      <c r="AH1671" s="1" t="str">
        <f>IF(N1671&gt;1,"Y","N")</f>
        <v>Y</v>
      </c>
      <c r="AI1671" s="1" t="str">
        <f>IF(O1671&gt;1,"Y","N")</f>
        <v>Y</v>
      </c>
      <c r="AJ1671" s="1" t="str">
        <f>CONCATENATE(AF1671,AG1671,D1671,AH1671,AI1671)</f>
        <v>YYx197xYY</v>
      </c>
    </row>
    <row r="1672" spans="1:36" s="1" customFormat="1" x14ac:dyDescent="0.25">
      <c r="A1672" s="31">
        <v>42923</v>
      </c>
      <c r="B1672" s="24" t="s">
        <v>2446</v>
      </c>
      <c r="C1672" s="23" t="s">
        <v>1872</v>
      </c>
      <c r="D1672" s="22" t="s">
        <v>1871</v>
      </c>
      <c r="E1672" s="21">
        <v>0.57999999999999996</v>
      </c>
      <c r="G1672" s="20"/>
      <c r="H1672" s="19">
        <f>E1672/0.0418425</f>
        <v>13.861504451215868</v>
      </c>
      <c r="I1672" s="18">
        <f>J1672/100*4</f>
        <v>3</v>
      </c>
      <c r="J1672" s="17">
        <v>75</v>
      </c>
      <c r="K1672" s="16">
        <f>IF(J1672&gt;1,J1672-H1672-I1672,0)</f>
        <v>58.138495548784135</v>
      </c>
      <c r="L1672" s="15">
        <v>42941</v>
      </c>
      <c r="M1672" s="14"/>
      <c r="N1672" s="29">
        <v>42962</v>
      </c>
      <c r="O1672" s="12">
        <v>42962</v>
      </c>
      <c r="P1672" s="11" t="s">
        <v>2445</v>
      </c>
      <c r="Q1672" s="10" t="s">
        <v>2444</v>
      </c>
      <c r="R1672" s="10" t="s">
        <v>2443</v>
      </c>
      <c r="S1672" s="10" t="s">
        <v>2442</v>
      </c>
      <c r="T1672" s="10"/>
      <c r="U1672" s="9">
        <v>6905361533</v>
      </c>
      <c r="V1672" s="8"/>
      <c r="W1672" s="7">
        <v>1037</v>
      </c>
      <c r="X1672" s="4"/>
      <c r="Y1672" s="6">
        <v>92</v>
      </c>
      <c r="Z1672" s="5">
        <f>IF(Y1672&gt;0,Y1672-J1672,".")</f>
        <v>17</v>
      </c>
      <c r="AA1672" s="4">
        <f>IF(J1672=0,H1672,0)</f>
        <v>0</v>
      </c>
      <c r="AB1672" s="4">
        <f>IF(L1672=0,H1672,0)</f>
        <v>0</v>
      </c>
      <c r="AC1672" s="4"/>
      <c r="AD1672" s="3"/>
      <c r="AE1672" s="2" t="str">
        <f ca="1">IF(AND(N1672&gt;1,(N1672+$AE$3+O1672)&lt;$B$3),$B$3-N1672+1111111,".")</f>
        <v>.</v>
      </c>
      <c r="AF1672" s="1" t="str">
        <f>IF(A1672&gt;1,"Y","N")</f>
        <v>Y</v>
      </c>
      <c r="AG1672" s="1" t="str">
        <f>IF(L1672&gt;1,"Y","N")</f>
        <v>Y</v>
      </c>
      <c r="AH1672" s="1" t="str">
        <f>IF(N1672&gt;1,"Y","N")</f>
        <v>Y</v>
      </c>
      <c r="AI1672" s="1" t="str">
        <f>IF(O1672&gt;1,"Y","N")</f>
        <v>Y</v>
      </c>
      <c r="AJ1672" s="1" t="str">
        <f>CONCATENATE(AF1672,AG1672,D1672,AH1672,AI1672)</f>
        <v>YYx68xYY</v>
      </c>
    </row>
    <row r="1673" spans="1:36" s="1" customFormat="1" x14ac:dyDescent="0.25">
      <c r="A1673" s="31">
        <v>42970</v>
      </c>
      <c r="B1673" s="24"/>
      <c r="C1673" s="23" t="s">
        <v>39</v>
      </c>
      <c r="D1673" s="22" t="s">
        <v>38</v>
      </c>
      <c r="E1673" s="21">
        <v>0.79</v>
      </c>
      <c r="G1673" s="20"/>
      <c r="H1673" s="19">
        <f>E1673/0.04417</f>
        <v>17.885442608105048</v>
      </c>
      <c r="I1673" s="18">
        <f>J1673/100*4</f>
        <v>3</v>
      </c>
      <c r="J1673" s="17">
        <v>75</v>
      </c>
      <c r="K1673" s="16">
        <f>IF(J1673&gt;1,J1673-H1673-I1673,0)</f>
        <v>54.114557391894948</v>
      </c>
      <c r="L1673" s="15">
        <v>43002</v>
      </c>
      <c r="M1673" s="14"/>
      <c r="N1673" s="29">
        <v>43016</v>
      </c>
      <c r="O1673" s="12">
        <v>43016</v>
      </c>
      <c r="P1673" s="11" t="s">
        <v>1624</v>
      </c>
      <c r="Q1673" s="10" t="s">
        <v>1623</v>
      </c>
      <c r="R1673" s="10" t="s">
        <v>1622</v>
      </c>
      <c r="S1673" s="10" t="s">
        <v>1621</v>
      </c>
      <c r="T1673" s="10"/>
      <c r="U1673" s="9">
        <v>6913857680</v>
      </c>
      <c r="V1673" s="8"/>
      <c r="W1673" s="7">
        <v>1213</v>
      </c>
      <c r="X1673" s="4"/>
      <c r="Y1673" s="6">
        <v>92</v>
      </c>
      <c r="Z1673" s="5">
        <f>IF(Y1673&gt;0,Y1673-J1673,".")</f>
        <v>17</v>
      </c>
      <c r="AA1673" s="4">
        <f>IF(J1673=0,H1673,0)</f>
        <v>0</v>
      </c>
      <c r="AB1673" s="4">
        <f>IF(L1673=0,H1673,0)</f>
        <v>0</v>
      </c>
      <c r="AC1673" s="4"/>
      <c r="AD1673" s="3"/>
      <c r="AE1673" s="2" t="str">
        <f ca="1">IF(AND(N1673&gt;1,(N1673+$AE$3+O1673)&lt;$B$3),$B$3-N1673+1111111,".")</f>
        <v>.</v>
      </c>
      <c r="AF1673" s="1" t="str">
        <f>IF(A1673&gt;1,"Y","N")</f>
        <v>Y</v>
      </c>
      <c r="AG1673" s="1" t="str">
        <f>IF(L1673&gt;1,"Y","N")</f>
        <v>Y</v>
      </c>
      <c r="AH1673" s="1" t="str">
        <f>IF(N1673&gt;1,"Y","N")</f>
        <v>Y</v>
      </c>
      <c r="AI1673" s="1" t="str">
        <f>IF(O1673&gt;1,"Y","N")</f>
        <v>Y</v>
      </c>
      <c r="AJ1673" s="1" t="str">
        <f>CONCATENATE(AF1673,AG1673,D1673,AH1673,AI1673)</f>
        <v>YYx446xYY</v>
      </c>
    </row>
    <row r="1674" spans="1:36" s="1" customFormat="1" x14ac:dyDescent="0.25">
      <c r="A1674" s="31">
        <v>42970</v>
      </c>
      <c r="B1674" s="24"/>
      <c r="C1674" s="23" t="s">
        <v>39</v>
      </c>
      <c r="D1674" s="22" t="s">
        <v>38</v>
      </c>
      <c r="E1674" s="21">
        <v>0.79</v>
      </c>
      <c r="G1674" s="20"/>
      <c r="H1674" s="19">
        <f>E1674/0.04417</f>
        <v>17.885442608105048</v>
      </c>
      <c r="I1674" s="18">
        <f>J1674/100*4</f>
        <v>3</v>
      </c>
      <c r="J1674" s="17">
        <v>75</v>
      </c>
      <c r="K1674" s="16">
        <f>IF(J1674&gt;1,J1674-H1674-I1674,0)</f>
        <v>54.114557391894948</v>
      </c>
      <c r="L1674" s="15">
        <v>43002</v>
      </c>
      <c r="M1674" s="14"/>
      <c r="N1674" s="29">
        <v>43031</v>
      </c>
      <c r="O1674" s="12">
        <v>43031</v>
      </c>
      <c r="P1674" s="11" t="s">
        <v>1403</v>
      </c>
      <c r="Q1674" s="10" t="s">
        <v>1402</v>
      </c>
      <c r="R1674" s="10" t="s">
        <v>1401</v>
      </c>
      <c r="S1674" s="10" t="s">
        <v>1400</v>
      </c>
      <c r="T1674" s="10"/>
      <c r="U1674" s="9">
        <v>6914771156</v>
      </c>
      <c r="V1674" s="8"/>
      <c r="W1674" s="7">
        <v>1262</v>
      </c>
      <c r="X1674" s="4"/>
      <c r="Y1674" s="6">
        <v>92</v>
      </c>
      <c r="Z1674" s="5">
        <f>IF(Y1674&gt;0,Y1674-J1674,".")</f>
        <v>17</v>
      </c>
      <c r="AA1674" s="4">
        <f>IF(J1674=0,H1674,0)</f>
        <v>0</v>
      </c>
      <c r="AB1674" s="4">
        <f>IF(L1674=0,H1674,0)</f>
        <v>0</v>
      </c>
      <c r="AC1674" s="4"/>
      <c r="AD1674" s="3"/>
      <c r="AE1674" s="2" t="str">
        <f ca="1">IF(AND(N1674&gt;1,(N1674+$AE$3+O1674)&lt;$B$3),$B$3-N1674+1111111,".")</f>
        <v>.</v>
      </c>
      <c r="AF1674" s="1" t="str">
        <f>IF(A1674&gt;1,"Y","N")</f>
        <v>Y</v>
      </c>
      <c r="AG1674" s="1" t="str">
        <f>IF(L1674&gt;1,"Y","N")</f>
        <v>Y</v>
      </c>
      <c r="AH1674" s="1" t="str">
        <f>IF(N1674&gt;1,"Y","N")</f>
        <v>Y</v>
      </c>
      <c r="AI1674" s="1" t="str">
        <f>IF(O1674&gt;1,"Y","N")</f>
        <v>Y</v>
      </c>
      <c r="AJ1674" s="1" t="str">
        <f>CONCATENATE(AF1674,AG1674,D1674,AH1674,AI1674)</f>
        <v>YYx446xYY</v>
      </c>
    </row>
    <row r="1675" spans="1:36" s="1" customFormat="1" x14ac:dyDescent="0.25">
      <c r="A1675" s="31">
        <v>42936</v>
      </c>
      <c r="B1675" s="24"/>
      <c r="C1675" s="23" t="s">
        <v>6</v>
      </c>
      <c r="D1675" s="22" t="s">
        <v>5</v>
      </c>
      <c r="E1675" s="21">
        <v>1</v>
      </c>
      <c r="G1675" s="20"/>
      <c r="H1675" s="19">
        <f>E1675/0.04272</f>
        <v>23.40823970037453</v>
      </c>
      <c r="I1675" s="18">
        <f>J1675/100*4</f>
        <v>3.68</v>
      </c>
      <c r="J1675" s="17">
        <v>92</v>
      </c>
      <c r="K1675" s="16">
        <f>IF(J1675&gt;1,J1675-H1675-I1675,0)</f>
        <v>64.911760299625456</v>
      </c>
      <c r="L1675" s="15">
        <v>42953</v>
      </c>
      <c r="M1675" s="14"/>
      <c r="N1675" s="29">
        <v>43032</v>
      </c>
      <c r="O1675" s="12">
        <v>43032</v>
      </c>
      <c r="P1675" s="11" t="s">
        <v>1389</v>
      </c>
      <c r="Q1675" s="10"/>
      <c r="R1675" s="10"/>
      <c r="S1675" s="10"/>
      <c r="T1675" s="10"/>
      <c r="U1675" s="9"/>
      <c r="V1675" s="8"/>
      <c r="W1675" s="7">
        <v>1264</v>
      </c>
      <c r="X1675" s="4"/>
      <c r="Y1675" s="6">
        <v>92</v>
      </c>
      <c r="Z1675" s="5">
        <f>IF(Y1675&gt;0,Y1675-J1675,".")</f>
        <v>0</v>
      </c>
      <c r="AA1675" s="4">
        <f>IF(J1675=0,H1675,0)</f>
        <v>0</v>
      </c>
      <c r="AB1675" s="4">
        <f>IF(L1675=0,H1675,0)</f>
        <v>0</v>
      </c>
      <c r="AC1675" s="4"/>
      <c r="AD1675" s="3"/>
      <c r="AE1675" s="2" t="str">
        <f ca="1">IF(AND(N1675&gt;1,(N1675+$AE$3+O1675)&lt;$B$3),$B$3-N1675+1111111,".")</f>
        <v>.</v>
      </c>
      <c r="AF1675" s="1" t="str">
        <f>IF(A1675&gt;1,"Y","N")</f>
        <v>Y</v>
      </c>
      <c r="AG1675" s="1" t="str">
        <f>IF(L1675&gt;1,"Y","N")</f>
        <v>Y</v>
      </c>
      <c r="AH1675" s="1" t="str">
        <f>IF(N1675&gt;1,"Y","N")</f>
        <v>Y</v>
      </c>
      <c r="AI1675" s="1" t="str">
        <f>IF(O1675&gt;1,"Y","N")</f>
        <v>Y</v>
      </c>
      <c r="AJ1675" s="1" t="str">
        <f>CONCATENATE(AF1675,AG1675,D1675,AH1675,AI1675)</f>
        <v>YYx59xYY</v>
      </c>
    </row>
    <row r="1676" spans="1:36" s="1" customFormat="1" x14ac:dyDescent="0.25">
      <c r="A1676" s="31">
        <v>42748</v>
      </c>
      <c r="B1676" s="24" t="s">
        <v>481</v>
      </c>
      <c r="C1676" s="23" t="s">
        <v>480</v>
      </c>
      <c r="D1676" s="22" t="s">
        <v>479</v>
      </c>
      <c r="E1676" s="21">
        <v>0.7</v>
      </c>
      <c r="G1676" s="20"/>
      <c r="H1676" s="19">
        <f>E1676/0.03821</f>
        <v>18.319811567652444</v>
      </c>
      <c r="I1676" s="18">
        <f>J1676/100*4</f>
        <v>3</v>
      </c>
      <c r="J1676" s="17">
        <v>75</v>
      </c>
      <c r="K1676" s="16">
        <f>IF(J1676&gt;1,J1676-H1676-I1676,0)</f>
        <v>53.680188432347556</v>
      </c>
      <c r="L1676" s="15">
        <v>42783</v>
      </c>
      <c r="M1676" s="14"/>
      <c r="N1676" s="29">
        <v>43078</v>
      </c>
      <c r="O1676" s="12">
        <v>43079</v>
      </c>
      <c r="P1676" s="11" t="s">
        <v>478</v>
      </c>
      <c r="Q1676" s="10" t="s">
        <v>477</v>
      </c>
      <c r="R1676" s="10" t="s">
        <v>476</v>
      </c>
      <c r="S1676" s="10" t="s">
        <v>475</v>
      </c>
      <c r="T1676" s="10"/>
      <c r="U1676" s="9">
        <v>6909348695</v>
      </c>
      <c r="V1676" s="8"/>
      <c r="W1676" s="7">
        <v>1443</v>
      </c>
      <c r="X1676" s="4"/>
      <c r="Y1676" s="6">
        <v>92</v>
      </c>
      <c r="Z1676" s="5">
        <f>IF(Y1676&gt;0,Y1676-J1676,".")</f>
        <v>17</v>
      </c>
      <c r="AA1676" s="4">
        <f>IF(J1676=0,H1676,0)</f>
        <v>0</v>
      </c>
      <c r="AB1676" s="4">
        <f>IF(L1676=0,H1676,0)</f>
        <v>0</v>
      </c>
      <c r="AC1676" s="4"/>
      <c r="AD1676" s="3"/>
      <c r="AE1676" s="2" t="str">
        <f ca="1">IF(AND(N1676&gt;1,(N1676+$AE$3+O1676)&lt;$B$3),$B$3-N1676+1111111,".")</f>
        <v>.</v>
      </c>
      <c r="AF1676" s="1" t="str">
        <f>IF(A1676&gt;1,"Y","N")</f>
        <v>Y</v>
      </c>
      <c r="AG1676" s="1" t="str">
        <f>IF(L1676&gt;1,"Y","N")</f>
        <v>Y</v>
      </c>
      <c r="AH1676" s="1" t="str">
        <f>IF(N1676&gt;1,"Y","N")</f>
        <v>Y</v>
      </c>
      <c r="AI1676" s="1" t="str">
        <f>IF(O1676&gt;1,"Y","N")</f>
        <v>Y</v>
      </c>
      <c r="AJ1676" s="1" t="str">
        <f>CONCATENATE(AF1676,AG1676,D1676,AH1676,AI1676)</f>
        <v>YYx157xYY</v>
      </c>
    </row>
    <row r="1677" spans="1:36" s="1" customFormat="1" x14ac:dyDescent="0.25">
      <c r="A1677" s="31">
        <v>42936</v>
      </c>
      <c r="B1677" s="24" t="s">
        <v>269</v>
      </c>
      <c r="C1677" s="23" t="s">
        <v>268</v>
      </c>
      <c r="D1677" s="22" t="s">
        <v>267</v>
      </c>
      <c r="E1677" s="21">
        <v>0.97</v>
      </c>
      <c r="G1677" s="20"/>
      <c r="H1677" s="19">
        <f>E1677/0.04272</f>
        <v>22.705992509363295</v>
      </c>
      <c r="I1677" s="18">
        <f>J1677/100*4</f>
        <v>2.2000000000000002</v>
      </c>
      <c r="J1677" s="17">
        <v>55</v>
      </c>
      <c r="K1677" s="16">
        <f>IF(J1677&gt;1,J1677-H1677-I1677,0)</f>
        <v>30.094007490636702</v>
      </c>
      <c r="L1677" s="15">
        <v>42959</v>
      </c>
      <c r="M1677" s="14"/>
      <c r="N1677" s="29">
        <v>43085</v>
      </c>
      <c r="O1677" s="12">
        <v>43086</v>
      </c>
      <c r="P1677" s="11" t="s">
        <v>266</v>
      </c>
      <c r="Q1677" s="10" t="s">
        <v>265</v>
      </c>
      <c r="R1677" s="10" t="s">
        <v>264</v>
      </c>
      <c r="S1677" s="10" t="s">
        <v>263</v>
      </c>
      <c r="T1677" s="10"/>
      <c r="U1677" s="9">
        <v>6919798514</v>
      </c>
      <c r="V1677" s="8"/>
      <c r="W1677" s="7">
        <v>1473</v>
      </c>
      <c r="X1677" s="4"/>
      <c r="Y1677" s="6">
        <v>92</v>
      </c>
      <c r="Z1677" s="5">
        <f>IF(Y1677&gt;0,Y1677-J1677,".")</f>
        <v>37</v>
      </c>
      <c r="AA1677" s="4">
        <f>IF(J1677=0,H1677,0)</f>
        <v>0</v>
      </c>
      <c r="AB1677" s="4">
        <f>IF(L1677=0,H1677,0)</f>
        <v>0</v>
      </c>
      <c r="AC1677" s="4"/>
      <c r="AD1677" s="3"/>
      <c r="AE1677" s="2" t="str">
        <f ca="1">IF(AND(N1677&gt;1,(N1677+$AE$3+O1677)&lt;$B$3),$B$3-N1677+1111111,".")</f>
        <v>.</v>
      </c>
      <c r="AF1677" s="1" t="str">
        <f>IF(A1677&gt;1,"Y","N")</f>
        <v>Y</v>
      </c>
      <c r="AG1677" s="1" t="str">
        <f>IF(L1677&gt;1,"Y","N")</f>
        <v>Y</v>
      </c>
      <c r="AH1677" s="1" t="str">
        <f>IF(N1677&gt;1,"Y","N")</f>
        <v>Y</v>
      </c>
      <c r="AI1677" s="1" t="str">
        <f>IF(O1677&gt;1,"Y","N")</f>
        <v>Y</v>
      </c>
      <c r="AJ1677" s="1" t="str">
        <f>CONCATENATE(AF1677,AG1677,D1677,AH1677,AI1677)</f>
        <v>YYx22xYY</v>
      </c>
    </row>
    <row r="1678" spans="1:36" s="1" customFormat="1" x14ac:dyDescent="0.25">
      <c r="A1678" s="31">
        <v>42601</v>
      </c>
      <c r="B1678" s="24"/>
      <c r="C1678" s="23" t="s">
        <v>3413</v>
      </c>
      <c r="D1678" s="22" t="s">
        <v>3412</v>
      </c>
      <c r="E1678" s="21">
        <v>0.69</v>
      </c>
      <c r="G1678" s="20"/>
      <c r="H1678" s="19">
        <f>E1678/0.04046</f>
        <v>17.053880375679682</v>
      </c>
      <c r="I1678" s="18">
        <f>J1678/100*4</f>
        <v>3</v>
      </c>
      <c r="J1678" s="17">
        <v>75</v>
      </c>
      <c r="K1678" s="16">
        <f>IF(J1678&gt;1,J1678-H1678-I1678,0)</f>
        <v>54.946119624320318</v>
      </c>
      <c r="L1678" s="15">
        <v>42620</v>
      </c>
      <c r="M1678" s="14"/>
      <c r="N1678" s="29">
        <v>42789</v>
      </c>
      <c r="O1678" s="12">
        <v>42792</v>
      </c>
      <c r="P1678" s="11" t="s">
        <v>1945</v>
      </c>
      <c r="Q1678" s="10" t="s">
        <v>5706</v>
      </c>
      <c r="R1678" s="10" t="s">
        <v>5705</v>
      </c>
      <c r="S1678" s="10" t="s">
        <v>5704</v>
      </c>
      <c r="T1678" s="10"/>
      <c r="U1678" s="9">
        <v>6728390753</v>
      </c>
      <c r="V1678" s="8"/>
      <c r="W1678" s="7">
        <v>1518</v>
      </c>
      <c r="X1678" s="4"/>
      <c r="Y1678" s="6">
        <v>93</v>
      </c>
      <c r="Z1678" s="5">
        <f>IF(Y1678&gt;0,Y1678-J1678,".")</f>
        <v>18</v>
      </c>
      <c r="AA1678" s="4">
        <f>IF(J1678=0,H1678,0)</f>
        <v>0</v>
      </c>
      <c r="AB1678" s="4">
        <f>IF(L1678=0,H1678,0)</f>
        <v>0</v>
      </c>
      <c r="AC1678" s="4"/>
      <c r="AD1678" s="3"/>
      <c r="AE1678" s="2" t="str">
        <f ca="1">IF(AND(N1678&gt;1,(N1678+$AE$3+O1678)&lt;$B$3),$B$3-N1678+1111111,".")</f>
        <v>.</v>
      </c>
      <c r="AF1678" s="1" t="str">
        <f>IF(A1678&gt;1,"Y","N")</f>
        <v>Y</v>
      </c>
      <c r="AG1678" s="1" t="str">
        <f>IF(L1678&gt;1,"Y","N")</f>
        <v>Y</v>
      </c>
      <c r="AH1678" s="1" t="str">
        <f>IF(N1678&gt;1,"Y","N")</f>
        <v>Y</v>
      </c>
      <c r="AI1678" s="1" t="str">
        <f>IF(O1678&gt;1,"Y","N")</f>
        <v>Y</v>
      </c>
      <c r="AJ1678" s="1" t="str">
        <f>CONCATENATE(AF1678,AG1678,D1678,AH1678,AI1678)</f>
        <v>YYx161xYY</v>
      </c>
    </row>
    <row r="1679" spans="1:36" s="1" customFormat="1" x14ac:dyDescent="0.25">
      <c r="A1679" s="31">
        <v>42439</v>
      </c>
      <c r="B1679" s="24"/>
      <c r="C1679" s="23" t="s">
        <v>2941</v>
      </c>
      <c r="D1679" s="22" t="s">
        <v>1521</v>
      </c>
      <c r="E1679" s="21">
        <v>0.99</v>
      </c>
      <c r="G1679" s="20"/>
      <c r="H1679" s="19">
        <f>E1679/0.04072</f>
        <v>24.312377210216109</v>
      </c>
      <c r="I1679" s="32">
        <f>J1679/100*4</f>
        <v>2.2000000000000002</v>
      </c>
      <c r="J1679" s="17">
        <v>55</v>
      </c>
      <c r="K1679" s="16">
        <f>IF(J1679&gt;1,J1679-H1679-I1679,0)</f>
        <v>28.487622789783892</v>
      </c>
      <c r="L1679" s="15">
        <v>42476</v>
      </c>
      <c r="M1679" s="14"/>
      <c r="N1679" s="29">
        <v>42926</v>
      </c>
      <c r="O1679" s="12">
        <v>42928</v>
      </c>
      <c r="P1679" s="11" t="s">
        <v>2934</v>
      </c>
      <c r="Q1679" s="10" t="s">
        <v>2940</v>
      </c>
      <c r="R1679" s="10" t="s">
        <v>2939</v>
      </c>
      <c r="S1679" s="10" t="s">
        <v>2938</v>
      </c>
      <c r="T1679" s="10"/>
      <c r="U1679" s="9">
        <v>6887453313</v>
      </c>
      <c r="V1679" s="8"/>
      <c r="W1679" s="7">
        <v>944</v>
      </c>
      <c r="X1679" s="4"/>
      <c r="Y1679" s="6">
        <v>93</v>
      </c>
      <c r="Z1679" s="5">
        <f>IF(Y1679&gt;0,Y1679-J1679,".")</f>
        <v>38</v>
      </c>
      <c r="AA1679" s="4">
        <f>IF(J1679=0,H1679,0)</f>
        <v>0</v>
      </c>
      <c r="AB1679" s="4">
        <f>IF(L1679=0,H1679,0)</f>
        <v>0</v>
      </c>
      <c r="AC1679" s="4"/>
      <c r="AD1679" s="3"/>
      <c r="AE1679" s="2" t="str">
        <f ca="1">IF(AND(N1679&gt;1,(N1679+$AE$3+O1679)&lt;$B$3),$B$3-N1679+1111111,".")</f>
        <v>.</v>
      </c>
      <c r="AF1679" s="1" t="str">
        <f>IF(A1679&gt;1,"Y","N")</f>
        <v>Y</v>
      </c>
      <c r="AG1679" s="1" t="str">
        <f>IF(L1679&gt;1,"Y","N")</f>
        <v>Y</v>
      </c>
      <c r="AH1679" s="1" t="str">
        <f>IF(N1679&gt;1,"Y","N")</f>
        <v>Y</v>
      </c>
      <c r="AI1679" s="1" t="str">
        <f>IF(O1679&gt;1,"Y","N")</f>
        <v>Y</v>
      </c>
      <c r="AJ1679" s="1" t="str">
        <f>CONCATENATE(AF1679,AG1679,D1679,AH1679,AI1679)</f>
        <v>YYx66xYY</v>
      </c>
    </row>
    <row r="1680" spans="1:36" s="1" customFormat="1" x14ac:dyDescent="0.25">
      <c r="A1680" s="31">
        <v>42469</v>
      </c>
      <c r="B1680" s="24"/>
      <c r="C1680" s="23" t="s">
        <v>1722</v>
      </c>
      <c r="D1680" s="22" t="s">
        <v>1721</v>
      </c>
      <c r="E1680" s="21">
        <v>0.35</v>
      </c>
      <c r="G1680" s="20"/>
      <c r="H1680" s="19">
        <f>E1680/0.04011</f>
        <v>8.7260034904013963</v>
      </c>
      <c r="I1680" s="32">
        <f>J1680/100*4</f>
        <v>3.76</v>
      </c>
      <c r="J1680" s="17">
        <v>94</v>
      </c>
      <c r="K1680" s="16">
        <f>IF(J1680&gt;1,J1680-H1680-I1680,0)</f>
        <v>81.513996509598599</v>
      </c>
      <c r="L1680" s="15">
        <v>42498</v>
      </c>
      <c r="M1680" s="14"/>
      <c r="N1680" s="29">
        <v>42742</v>
      </c>
      <c r="O1680" s="12">
        <v>42743</v>
      </c>
      <c r="P1680" s="11" t="s">
        <v>6880</v>
      </c>
      <c r="Q1680" s="10"/>
      <c r="R1680" s="10"/>
      <c r="S1680" s="10"/>
      <c r="T1680" s="10"/>
      <c r="U1680" s="9"/>
      <c r="V1680" s="8"/>
      <c r="W1680" s="7">
        <v>48</v>
      </c>
      <c r="X1680" s="4"/>
      <c r="Y1680" s="6">
        <v>94</v>
      </c>
      <c r="Z1680" s="5">
        <f>IF(Y1680&gt;0,Y1680-J1680,".")</f>
        <v>0</v>
      </c>
      <c r="AA1680" s="4">
        <f>IF(J1680=0,H1680,0)</f>
        <v>0</v>
      </c>
      <c r="AB1680" s="4">
        <f>IF(L1680=0,H1680,0)</f>
        <v>0</v>
      </c>
      <c r="AC1680" s="4"/>
      <c r="AD1680" s="3"/>
      <c r="AE1680" s="2" t="str">
        <f ca="1">IF(AND(N1680&gt;1,(N1680+$AE$3+O1680)&lt;$B$3),$B$3-N1680+1111111,".")</f>
        <v>.</v>
      </c>
      <c r="AF1680" s="1" t="str">
        <f>IF(A1680&gt;1,"Y","N")</f>
        <v>Y</v>
      </c>
      <c r="AG1680" s="1" t="str">
        <f>IF(L1680&gt;1,"Y","N")</f>
        <v>Y</v>
      </c>
      <c r="AH1680" s="1" t="str">
        <f>IF(N1680&gt;1,"Y","N")</f>
        <v>Y</v>
      </c>
      <c r="AI1680" s="1" t="str">
        <f>IF(O1680&gt;1,"Y","N")</f>
        <v>Y</v>
      </c>
      <c r="AJ1680" s="1" t="str">
        <f>CONCATENATE(AF1680,AG1680,D1680,AH1680,AI1680)</f>
        <v>YYx9xYY</v>
      </c>
    </row>
    <row r="1681" spans="1:36" s="1" customFormat="1" x14ac:dyDescent="0.25">
      <c r="A1681" s="28">
        <v>40653</v>
      </c>
      <c r="B1681" s="27" t="s">
        <v>6727</v>
      </c>
      <c r="C1681" s="23" t="s">
        <v>6726</v>
      </c>
      <c r="D1681" s="22" t="s">
        <v>6725</v>
      </c>
      <c r="E1681" s="21">
        <v>0.66</v>
      </c>
      <c r="G1681" s="20"/>
      <c r="H1681" s="19">
        <f>E1681/0.0581429</f>
        <v>11.351342984268072</v>
      </c>
      <c r="I1681" s="18">
        <f>J1681/100*4</f>
        <v>3</v>
      </c>
      <c r="J1681" s="17">
        <v>75</v>
      </c>
      <c r="K1681" s="16">
        <f>IF(J1681&gt;1,J1681-H1681-I1681,0)</f>
        <v>60.648657015731928</v>
      </c>
      <c r="L1681" s="15">
        <v>40683</v>
      </c>
      <c r="M1681" s="14"/>
      <c r="N1681" s="29">
        <v>42747</v>
      </c>
      <c r="O1681" s="12">
        <v>42748</v>
      </c>
      <c r="P1681" s="11" t="s">
        <v>6724</v>
      </c>
      <c r="Q1681" s="10" t="s">
        <v>6723</v>
      </c>
      <c r="R1681" s="10" t="s">
        <v>6722</v>
      </c>
      <c r="S1681" s="10" t="s">
        <v>6721</v>
      </c>
      <c r="T1681" s="10"/>
      <c r="U1681" s="9">
        <v>6671604303</v>
      </c>
      <c r="V1681" s="8"/>
      <c r="W1681" s="7">
        <v>87</v>
      </c>
      <c r="X1681" s="4"/>
      <c r="Y1681" s="6">
        <v>94</v>
      </c>
      <c r="Z1681" s="5">
        <f>IF(Y1681&gt;0,Y1681-J1681,".")</f>
        <v>19</v>
      </c>
      <c r="AA1681" s="4">
        <f>IF(J1681=0,H1681,0)</f>
        <v>0</v>
      </c>
      <c r="AB1681" s="4">
        <f>IF(L1681=0,H1681,0)</f>
        <v>0</v>
      </c>
      <c r="AC1681" s="4"/>
      <c r="AD1681" s="3"/>
      <c r="AE1681" s="2" t="str">
        <f ca="1">IF(AND(N1681&gt;1,(N1681+$AE$3+O1681)&lt;$B$3),$B$3-N1681+1111111,".")</f>
        <v>.</v>
      </c>
      <c r="AF1681" s="1" t="str">
        <f>IF(A1681&gt;1,"Y","N")</f>
        <v>Y</v>
      </c>
      <c r="AG1681" s="1" t="str">
        <f>IF(L1681&gt;1,"Y","N")</f>
        <v>Y</v>
      </c>
      <c r="AH1681" s="1" t="str">
        <f>IF(N1681&gt;1,"Y","N")</f>
        <v>Y</v>
      </c>
      <c r="AI1681" s="1" t="str">
        <f>IF(O1681&gt;1,"Y","N")</f>
        <v>Y</v>
      </c>
      <c r="AJ1681" s="1" t="str">
        <f>CONCATENATE(AF1681,AG1681,D1681,AH1681,AI1681)</f>
        <v>YYxp6300xYY</v>
      </c>
    </row>
    <row r="1682" spans="1:36" s="1" customFormat="1" x14ac:dyDescent="0.25">
      <c r="A1682" s="31">
        <v>42653</v>
      </c>
      <c r="B1682" s="24"/>
      <c r="C1682" s="23" t="s">
        <v>5981</v>
      </c>
      <c r="D1682" s="22" t="s">
        <v>5980</v>
      </c>
      <c r="E1682" s="21">
        <v>0.85</v>
      </c>
      <c r="G1682" s="20"/>
      <c r="H1682" s="19">
        <f>E1682/0.0404</f>
        <v>21.03960396039604</v>
      </c>
      <c r="I1682" s="18">
        <f>J1682/100*4</f>
        <v>3</v>
      </c>
      <c r="J1682" s="17">
        <v>75</v>
      </c>
      <c r="K1682" s="16">
        <f>IF(J1682&gt;1,J1682-H1682-I1682,0)</f>
        <v>50.960396039603964</v>
      </c>
      <c r="L1682" s="15">
        <v>42680</v>
      </c>
      <c r="M1682" s="14"/>
      <c r="N1682" s="29">
        <v>42780</v>
      </c>
      <c r="O1682" s="12">
        <v>42780</v>
      </c>
      <c r="P1682" s="11" t="s">
        <v>5979</v>
      </c>
      <c r="Q1682" s="10" t="s">
        <v>5978</v>
      </c>
      <c r="R1682" s="10" t="s">
        <v>5977</v>
      </c>
      <c r="S1682" s="10" t="s">
        <v>5976</v>
      </c>
      <c r="T1682" s="10"/>
      <c r="U1682" s="9">
        <v>6716659690</v>
      </c>
      <c r="V1682" s="8"/>
      <c r="W1682" s="7">
        <v>260</v>
      </c>
      <c r="X1682" s="4"/>
      <c r="Y1682" s="6">
        <v>94</v>
      </c>
      <c r="Z1682" s="5">
        <f>IF(Y1682&gt;0,Y1682-J1682,".")</f>
        <v>19</v>
      </c>
      <c r="AA1682" s="4">
        <f>IF(J1682=0,H1682,0)</f>
        <v>0</v>
      </c>
      <c r="AB1682" s="4">
        <f>IF(L1682=0,H1682,0)</f>
        <v>0</v>
      </c>
      <c r="AC1682" s="4"/>
      <c r="AD1682" s="3"/>
      <c r="AE1682" s="2" t="str">
        <f ca="1">IF(AND(N1682&gt;1,(N1682+$AE$3+O1682)&lt;$B$3),$B$3-N1682+1111111,".")</f>
        <v>.</v>
      </c>
      <c r="AF1682" s="1" t="str">
        <f>IF(A1682&gt;1,"Y","N")</f>
        <v>Y</v>
      </c>
      <c r="AG1682" s="1" t="str">
        <f>IF(L1682&gt;1,"Y","N")</f>
        <v>Y</v>
      </c>
      <c r="AH1682" s="1" t="str">
        <f>IF(N1682&gt;1,"Y","N")</f>
        <v>Y</v>
      </c>
      <c r="AI1682" s="1" t="str">
        <f>IF(O1682&gt;1,"Y","N")</f>
        <v>Y</v>
      </c>
      <c r="AJ1682" s="1" t="str">
        <f>CONCATENATE(AF1682,AG1682,D1682,AH1682,AI1682)</f>
        <v>YYx401xYY</v>
      </c>
    </row>
    <row r="1683" spans="1:36" s="1" customFormat="1" x14ac:dyDescent="0.25">
      <c r="A1683" s="31">
        <v>42096</v>
      </c>
      <c r="B1683" s="24"/>
      <c r="C1683" s="23" t="s">
        <v>5650</v>
      </c>
      <c r="D1683" s="22" t="s">
        <v>5649</v>
      </c>
      <c r="E1683" s="21">
        <v>0.93</v>
      </c>
      <c r="G1683" s="20"/>
      <c r="H1683" s="19">
        <f>E1683/0.03938</f>
        <v>23.616048755713564</v>
      </c>
      <c r="I1683" s="18">
        <f>J1683/100*4</f>
        <v>2.2000000000000002</v>
      </c>
      <c r="J1683" s="17">
        <v>55</v>
      </c>
      <c r="K1683" s="16">
        <f>IF(J1683&gt;1,J1683-H1683-I1683,0)</f>
        <v>29.183951244286437</v>
      </c>
      <c r="L1683" s="15">
        <v>42119</v>
      </c>
      <c r="M1683" s="14"/>
      <c r="N1683" s="29">
        <v>42793</v>
      </c>
      <c r="O1683" s="12">
        <v>42794</v>
      </c>
      <c r="P1683" s="11" t="s">
        <v>5648</v>
      </c>
      <c r="Q1683" s="10" t="s">
        <v>5647</v>
      </c>
      <c r="R1683" s="10" t="s">
        <v>5646</v>
      </c>
      <c r="S1683" s="10" t="s">
        <v>4085</v>
      </c>
      <c r="T1683" s="10"/>
      <c r="U1683" s="9" t="s">
        <v>5645</v>
      </c>
      <c r="V1683" s="8"/>
      <c r="W1683" s="7">
        <v>339</v>
      </c>
      <c r="X1683" s="4"/>
      <c r="Y1683" s="6">
        <v>94</v>
      </c>
      <c r="Z1683" s="5">
        <f>IF(Y1683&gt;0,Y1683-J1683,".")</f>
        <v>39</v>
      </c>
      <c r="AA1683" s="4">
        <f>IF(J1683=0,H1683,0)</f>
        <v>0</v>
      </c>
      <c r="AB1683" s="4">
        <f>IF(L1683=0,H1683,0)</f>
        <v>0</v>
      </c>
      <c r="AC1683" s="4"/>
      <c r="AD1683" s="3"/>
      <c r="AE1683" s="2" t="str">
        <f ca="1">IF(AND(N1683&gt;1,(N1683+$AE$3+O1683)&lt;$B$3),$B$3-N1683+1111111,".")</f>
        <v>.</v>
      </c>
      <c r="AF1683" s="1" t="str">
        <f>IF(A1683&gt;1,"Y","N")</f>
        <v>Y</v>
      </c>
      <c r="AG1683" s="1" t="str">
        <f>IF(L1683&gt;1,"Y","N")</f>
        <v>Y</v>
      </c>
      <c r="AH1683" s="1" t="str">
        <f>IF(N1683&gt;1,"Y","N")</f>
        <v>Y</v>
      </c>
      <c r="AI1683" s="1" t="str">
        <f>IF(O1683&gt;1,"Y","N")</f>
        <v>Y</v>
      </c>
      <c r="AJ1683" s="1" t="str">
        <f>CONCATENATE(AF1683,AG1683,D1683,AH1683,AI1683)</f>
        <v>YYx423xYY</v>
      </c>
    </row>
    <row r="1684" spans="1:36" s="1" customFormat="1" x14ac:dyDescent="0.25">
      <c r="A1684" s="31">
        <v>42776</v>
      </c>
      <c r="B1684" t="s">
        <v>234</v>
      </c>
      <c r="C1684" s="23" t="s">
        <v>233</v>
      </c>
      <c r="D1684" s="22" t="s">
        <v>232</v>
      </c>
      <c r="E1684" s="21">
        <v>0.56000000000000005</v>
      </c>
      <c r="G1684" s="20"/>
      <c r="H1684" s="19">
        <f>E1684/0.03851</f>
        <v>14.541677486367178</v>
      </c>
      <c r="I1684" s="18">
        <f>J1684/100*4</f>
        <v>2.2000000000000002</v>
      </c>
      <c r="J1684" s="17">
        <v>55</v>
      </c>
      <c r="K1684" s="16">
        <f>IF(J1684&gt;1,J1684-H1684-I1684,0)</f>
        <v>38.25832251363282</v>
      </c>
      <c r="L1684" s="15">
        <v>42805</v>
      </c>
      <c r="M1684" s="14"/>
      <c r="N1684" s="29">
        <v>42830</v>
      </c>
      <c r="O1684" s="12">
        <v>42830</v>
      </c>
      <c r="P1684" s="11" t="s">
        <v>4766</v>
      </c>
      <c r="Q1684" s="10" t="s">
        <v>4769</v>
      </c>
      <c r="R1684" s="10" t="s">
        <v>4768</v>
      </c>
      <c r="S1684" s="10" t="s">
        <v>4767</v>
      </c>
      <c r="T1684" s="10"/>
      <c r="U1684" s="9">
        <v>6771994356</v>
      </c>
      <c r="V1684" s="8"/>
      <c r="W1684" s="7">
        <v>540</v>
      </c>
      <c r="X1684" s="4"/>
      <c r="Y1684" s="6">
        <v>94</v>
      </c>
      <c r="Z1684" s="5">
        <f>IF(Y1684&gt;0,Y1684-J1684,".")</f>
        <v>39</v>
      </c>
      <c r="AA1684" s="4">
        <f>IF(J1684=0,H1684,0)</f>
        <v>0</v>
      </c>
      <c r="AB1684" s="4">
        <f>IF(L1684=0,H1684,0)</f>
        <v>0</v>
      </c>
      <c r="AC1684" s="4"/>
      <c r="AD1684" s="3"/>
      <c r="AE1684" s="2" t="str">
        <f ca="1">IF(AND(N1684&gt;1,(N1684+$AE$3+O1684)&lt;$B$3),$B$3-N1684+1111111,".")</f>
        <v>.</v>
      </c>
      <c r="AF1684" s="1" t="str">
        <f>IF(A1684&gt;1,"Y","N")</f>
        <v>Y</v>
      </c>
      <c r="AG1684" s="1" t="str">
        <f>IF(L1684&gt;1,"Y","N")</f>
        <v>Y</v>
      </c>
      <c r="AH1684" s="1" t="str">
        <f>IF(N1684&gt;1,"Y","N")</f>
        <v>Y</v>
      </c>
      <c r="AI1684" s="1" t="str">
        <f>IF(O1684&gt;1,"Y","N")</f>
        <v>Y</v>
      </c>
      <c r="AJ1684" s="1" t="str">
        <f>CONCATENATE(AF1684,AG1684,D1684,AH1684,AI1684)</f>
        <v>YYx162xYY</v>
      </c>
    </row>
    <row r="1685" spans="1:36" s="1" customFormat="1" x14ac:dyDescent="0.25">
      <c r="A1685" s="31">
        <v>42806</v>
      </c>
      <c r="B1685" s="30" t="s">
        <v>3714</v>
      </c>
      <c r="C1685" s="23" t="s">
        <v>2470</v>
      </c>
      <c r="D1685" s="22" t="s">
        <v>1871</v>
      </c>
      <c r="E1685" s="21">
        <v>1.1299999999999999</v>
      </c>
      <c r="G1685" s="20"/>
      <c r="H1685" s="19">
        <f>E1685/0.038689</f>
        <v>29.207268215771922</v>
      </c>
      <c r="I1685" s="18">
        <f>J1685/100*4</f>
        <v>3.08</v>
      </c>
      <c r="J1685" s="17">
        <v>77</v>
      </c>
      <c r="K1685" s="16">
        <f>IF(J1685&gt;1,J1685-H1685-I1685,0)</f>
        <v>44.712731784228083</v>
      </c>
      <c r="L1685" s="15">
        <v>42827</v>
      </c>
      <c r="M1685" s="14"/>
      <c r="N1685" s="29">
        <v>42880</v>
      </c>
      <c r="O1685" s="12">
        <v>42880</v>
      </c>
      <c r="P1685" s="11" t="s">
        <v>3713</v>
      </c>
      <c r="Q1685" s="10" t="s">
        <v>3712</v>
      </c>
      <c r="R1685" s="10" t="s">
        <v>3711</v>
      </c>
      <c r="S1685" s="10" t="s">
        <v>3710</v>
      </c>
      <c r="T1685" s="10"/>
      <c r="U1685" s="9" t="s">
        <v>3709</v>
      </c>
      <c r="V1685" s="8"/>
      <c r="W1685" s="7">
        <v>772</v>
      </c>
      <c r="X1685" s="4"/>
      <c r="Y1685" s="6">
        <v>94</v>
      </c>
      <c r="Z1685" s="5">
        <f>IF(Y1685&gt;0,Y1685-J1685,".")</f>
        <v>17</v>
      </c>
      <c r="AA1685" s="4">
        <f>IF(J1685=0,H1685,0)</f>
        <v>0</v>
      </c>
      <c r="AB1685" s="4">
        <f>IF(L1685=0,H1685,0)</f>
        <v>0</v>
      </c>
      <c r="AC1685" s="4"/>
      <c r="AD1685" s="3"/>
      <c r="AE1685" s="2" t="str">
        <f ca="1">IF(AND(N1685&gt;1,(N1685+$AE$3+O1685)&lt;$B$3),$B$3-N1685+1111111,".")</f>
        <v>.</v>
      </c>
      <c r="AF1685" s="1" t="str">
        <f>IF(A1685&gt;1,"Y","N")</f>
        <v>Y</v>
      </c>
      <c r="AG1685" s="1" t="str">
        <f>IF(L1685&gt;1,"Y","N")</f>
        <v>Y</v>
      </c>
      <c r="AH1685" s="1" t="str">
        <f>IF(N1685&gt;1,"Y","N")</f>
        <v>Y</v>
      </c>
      <c r="AI1685" s="1" t="str">
        <f>IF(O1685&gt;1,"Y","N")</f>
        <v>Y</v>
      </c>
      <c r="AJ1685" s="1" t="str">
        <f>CONCATENATE(AF1685,AG1685,D1685,AH1685,AI1685)</f>
        <v>YYx68xYY</v>
      </c>
    </row>
    <row r="1686" spans="1:36" s="1" customFormat="1" x14ac:dyDescent="0.25">
      <c r="A1686" s="31">
        <v>42806</v>
      </c>
      <c r="B1686" s="24"/>
      <c r="C1686" s="23" t="s">
        <v>2470</v>
      </c>
      <c r="D1686" s="22" t="s">
        <v>2469</v>
      </c>
      <c r="E1686" s="21">
        <v>1.1299999999999999</v>
      </c>
      <c r="G1686" s="20"/>
      <c r="H1686" s="19">
        <f>E1686/0.038689</f>
        <v>29.207268215771922</v>
      </c>
      <c r="I1686" s="18">
        <f>J1686/100*4</f>
        <v>3.08</v>
      </c>
      <c r="J1686" s="17">
        <v>77</v>
      </c>
      <c r="K1686" s="16">
        <f>IF(J1686&gt;1,J1686-H1686-I1686,0)</f>
        <v>44.712731784228083</v>
      </c>
      <c r="L1686" s="15">
        <v>42827</v>
      </c>
      <c r="M1686" s="14"/>
      <c r="N1686" s="29">
        <v>42961</v>
      </c>
      <c r="O1686" s="12">
        <v>42963</v>
      </c>
      <c r="P1686" s="11" t="s">
        <v>2468</v>
      </c>
      <c r="Q1686" s="10" t="s">
        <v>2467</v>
      </c>
      <c r="R1686" s="10" t="s">
        <v>2466</v>
      </c>
      <c r="S1686" s="10" t="s">
        <v>457</v>
      </c>
      <c r="T1686" s="10"/>
      <c r="U1686" s="9">
        <v>6908431704</v>
      </c>
      <c r="V1686" s="8"/>
      <c r="W1686" s="7">
        <v>1050</v>
      </c>
      <c r="X1686" s="4"/>
      <c r="Y1686" s="6">
        <v>94</v>
      </c>
      <c r="Z1686" s="5">
        <f>IF(Y1686&gt;0,Y1686-J1686,".")</f>
        <v>17</v>
      </c>
      <c r="AA1686" s="4">
        <f>IF(J1686=0,H1686,0)</f>
        <v>0</v>
      </c>
      <c r="AB1686" s="4">
        <f>IF(L1686=0,H1686,0)</f>
        <v>0</v>
      </c>
      <c r="AC1686" s="4"/>
      <c r="AD1686" s="3"/>
      <c r="AE1686" s="2" t="str">
        <f ca="1">IF(AND(N1686&gt;1,(N1686+$AE$3+O1686)&lt;$B$3),$B$3-N1686+1111111,".")</f>
        <v>.</v>
      </c>
      <c r="AF1686" s="1" t="str">
        <f>IF(A1686&gt;1,"Y","N")</f>
        <v>Y</v>
      </c>
      <c r="AG1686" s="1" t="str">
        <f>IF(L1686&gt;1,"Y","N")</f>
        <v>Y</v>
      </c>
      <c r="AH1686" s="1" t="str">
        <f>IF(N1686&gt;1,"Y","N")</f>
        <v>Y</v>
      </c>
      <c r="AI1686" s="1" t="str">
        <f>IF(O1686&gt;1,"Y","N")</f>
        <v>Y</v>
      </c>
      <c r="AJ1686" s="1" t="str">
        <f>CONCATENATE(AF1686,AG1686,D1686,AH1686,AI1686)</f>
        <v>YYx68xxYY</v>
      </c>
    </row>
    <row r="1687" spans="1:36" s="1" customFormat="1" x14ac:dyDescent="0.25">
      <c r="A1687" s="31">
        <v>42047</v>
      </c>
      <c r="B1687" s="24"/>
      <c r="C1687" s="23" t="s">
        <v>1136</v>
      </c>
      <c r="D1687" s="22" t="s">
        <v>232</v>
      </c>
      <c r="E1687" s="21">
        <v>0.97</v>
      </c>
      <c r="G1687" s="20"/>
      <c r="H1687" s="19">
        <f>E1687/0.04098</f>
        <v>23.67008296730112</v>
      </c>
      <c r="I1687" s="18">
        <f>J1687/100*4</f>
        <v>2.2000000000000002</v>
      </c>
      <c r="J1687" s="17">
        <v>55</v>
      </c>
      <c r="K1687" s="16">
        <f>IF(J1687&gt;1,J1687-H1687-I1687,0)</f>
        <v>29.129917032698881</v>
      </c>
      <c r="L1687" s="15">
        <v>42074</v>
      </c>
      <c r="M1687" s="14"/>
      <c r="N1687" s="29">
        <v>43049</v>
      </c>
      <c r="O1687" s="12">
        <v>43051</v>
      </c>
      <c r="P1687" s="11" t="s">
        <v>1131</v>
      </c>
      <c r="Q1687" s="10" t="s">
        <v>1140</v>
      </c>
      <c r="R1687" s="10" t="s">
        <v>1139</v>
      </c>
      <c r="S1687" s="10" t="s">
        <v>1138</v>
      </c>
      <c r="T1687" s="10" t="s">
        <v>1137</v>
      </c>
      <c r="U1687" s="9">
        <v>6910158774</v>
      </c>
      <c r="V1687" s="8"/>
      <c r="W1687" s="7">
        <v>1316</v>
      </c>
      <c r="X1687" s="4"/>
      <c r="Y1687" s="6">
        <v>94</v>
      </c>
      <c r="Z1687" s="5">
        <f>IF(Y1687&gt;0,Y1687-J1687,".")</f>
        <v>39</v>
      </c>
      <c r="AA1687" s="4">
        <f>IF(J1687=0,H1687,0)</f>
        <v>0</v>
      </c>
      <c r="AB1687" s="4">
        <f>IF(L1687=0,H1687,0)</f>
        <v>0</v>
      </c>
      <c r="AC1687" s="4"/>
      <c r="AD1687" s="3"/>
      <c r="AE1687" s="2" t="str">
        <f ca="1">IF(AND(N1687&gt;1,(N1687+$AE$3+O1687)&lt;$B$3),$B$3-N1687+1111111,".")</f>
        <v>.</v>
      </c>
      <c r="AF1687" s="1" t="str">
        <f>IF(A1687&gt;1,"Y","N")</f>
        <v>Y</v>
      </c>
      <c r="AG1687" s="1" t="str">
        <f>IF(L1687&gt;1,"Y","N")</f>
        <v>Y</v>
      </c>
      <c r="AH1687" s="1" t="str">
        <f>IF(N1687&gt;1,"Y","N")</f>
        <v>Y</v>
      </c>
      <c r="AI1687" s="1" t="str">
        <f>IF(O1687&gt;1,"Y","N")</f>
        <v>Y</v>
      </c>
      <c r="AJ1687" s="1" t="str">
        <f>CONCATENATE(AF1687,AG1687,D1687,AH1687,AI1687)</f>
        <v>YYx162xYY</v>
      </c>
    </row>
    <row r="1688" spans="1:36" s="1" customFormat="1" x14ac:dyDescent="0.25">
      <c r="A1688" s="31">
        <v>42291</v>
      </c>
      <c r="B1688" s="24"/>
      <c r="C1688" s="23" t="s">
        <v>1124</v>
      </c>
      <c r="D1688" s="22" t="s">
        <v>1123</v>
      </c>
      <c r="E1688" s="21">
        <v>0.46</v>
      </c>
      <c r="G1688" s="20"/>
      <c r="H1688" s="19">
        <f>E1688/0.04198</f>
        <v>10.957598856598381</v>
      </c>
      <c r="I1688" s="32">
        <f>J1688/100*4</f>
        <v>3.08</v>
      </c>
      <c r="J1688" s="17">
        <v>77</v>
      </c>
      <c r="K1688" s="16">
        <f>IF(J1688&gt;1,J1688-H1688-I1688,0)</f>
        <v>62.962401143401621</v>
      </c>
      <c r="L1688" s="15">
        <v>42334</v>
      </c>
      <c r="M1688" s="14"/>
      <c r="N1688" s="29">
        <v>43050</v>
      </c>
      <c r="O1688" s="12">
        <v>43051</v>
      </c>
      <c r="P1688" s="11" t="s">
        <v>1122</v>
      </c>
      <c r="Q1688" s="10" t="s">
        <v>1121</v>
      </c>
      <c r="R1688" s="10" t="s">
        <v>1120</v>
      </c>
      <c r="S1688" s="10" t="s">
        <v>1119</v>
      </c>
      <c r="T1688" s="10"/>
      <c r="U1688" s="9">
        <v>6908284754</v>
      </c>
      <c r="V1688" s="8"/>
      <c r="W1688" s="7">
        <v>1319</v>
      </c>
      <c r="X1688" s="4"/>
      <c r="Y1688" s="6">
        <v>94</v>
      </c>
      <c r="Z1688" s="5">
        <f>IF(Y1688&gt;0,Y1688-J1688,".")</f>
        <v>17</v>
      </c>
      <c r="AA1688" s="4">
        <f>IF(J1688=0,H1688,0)</f>
        <v>0</v>
      </c>
      <c r="AB1688" s="4">
        <f>IF(L1688=0,H1688,0)</f>
        <v>0</v>
      </c>
      <c r="AC1688" s="4"/>
      <c r="AD1688" s="3"/>
      <c r="AE1688" s="2" t="str">
        <f ca="1">IF(AND(N1688&gt;1,(N1688+$AE$3+O1688)&lt;$B$3),$B$3-N1688+1111111,".")</f>
        <v>.</v>
      </c>
      <c r="AF1688" s="1" t="str">
        <f>IF(A1688&gt;1,"Y","N")</f>
        <v>Y</v>
      </c>
      <c r="AG1688" s="1" t="str">
        <f>IF(L1688&gt;1,"Y","N")</f>
        <v>Y</v>
      </c>
      <c r="AH1688" s="1" t="str">
        <f>IF(N1688&gt;1,"Y","N")</f>
        <v>Y</v>
      </c>
      <c r="AI1688" s="1" t="str">
        <f>IF(O1688&gt;1,"Y","N")</f>
        <v>Y</v>
      </c>
      <c r="AJ1688" s="1" t="str">
        <f>CONCATENATE(AF1688,AG1688,D1688,AH1688,AI1688)</f>
        <v>YYx388xYY</v>
      </c>
    </row>
    <row r="1689" spans="1:36" s="1" customFormat="1" x14ac:dyDescent="0.25">
      <c r="A1689" s="28">
        <v>41568</v>
      </c>
      <c r="B1689" s="27" t="s">
        <v>425</v>
      </c>
      <c r="C1689" s="23" t="s">
        <v>424</v>
      </c>
      <c r="D1689" s="22" t="s">
        <v>423</v>
      </c>
      <c r="E1689" s="21">
        <v>1.35</v>
      </c>
      <c r="G1689" s="20"/>
      <c r="H1689" s="19">
        <f>E1689/0.0314693</f>
        <v>42.898952312253535</v>
      </c>
      <c r="I1689" s="18">
        <f>J1689/100*4</f>
        <v>3</v>
      </c>
      <c r="J1689" s="17">
        <v>75</v>
      </c>
      <c r="K1689" s="16">
        <f>IF(J1689&gt;1,J1689-H1689-I1689,0)</f>
        <v>29.101047687746465</v>
      </c>
      <c r="L1689" s="15">
        <v>41576</v>
      </c>
      <c r="M1689" s="14"/>
      <c r="N1689" s="29">
        <v>43081</v>
      </c>
      <c r="O1689" s="12">
        <v>43081</v>
      </c>
      <c r="P1689" s="11" t="s">
        <v>422</v>
      </c>
      <c r="Q1689" s="10" t="s">
        <v>421</v>
      </c>
      <c r="R1689" s="10" t="s">
        <v>420</v>
      </c>
      <c r="S1689" s="10" t="s">
        <v>419</v>
      </c>
      <c r="T1689" s="10"/>
      <c r="U1689" s="9">
        <v>6916028269</v>
      </c>
      <c r="V1689" s="8"/>
      <c r="W1689" s="7">
        <v>1453</v>
      </c>
      <c r="X1689" s="4"/>
      <c r="Y1689" s="6">
        <v>94</v>
      </c>
      <c r="Z1689" s="5">
        <f>IF(Y1689&gt;0,Y1689-J1689,".")</f>
        <v>19</v>
      </c>
      <c r="AA1689" s="4">
        <f>IF(J1689=0,H1689,0)</f>
        <v>0</v>
      </c>
      <c r="AB1689" s="4">
        <f>IF(L1689=0,H1689,0)</f>
        <v>0</v>
      </c>
      <c r="AC1689" s="4"/>
      <c r="AD1689" s="3"/>
      <c r="AE1689" s="2" t="str">
        <f ca="1">IF(AND(N1689&gt;1,(N1689+$AE$3+O1689)&lt;$B$3),$B$3-N1689+1111111,".")</f>
        <v>.</v>
      </c>
      <c r="AF1689" s="1" t="str">
        <f>IF(A1689&gt;1,"Y","N")</f>
        <v>Y</v>
      </c>
      <c r="AG1689" s="1" t="str">
        <f>IF(L1689&gt;1,"Y","N")</f>
        <v>Y</v>
      </c>
      <c r="AH1689" s="1" t="str">
        <f>IF(N1689&gt;1,"Y","N")</f>
        <v>Y</v>
      </c>
      <c r="AI1689" s="1" t="str">
        <f>IF(O1689&gt;1,"Y","N")</f>
        <v>Y</v>
      </c>
      <c r="AJ1689" s="1" t="str">
        <f>CONCATENATE(AF1689,AG1689,D1689,AH1689,AI1689)</f>
        <v>YYx134xYY</v>
      </c>
    </row>
    <row r="1690" spans="1:36" s="1" customFormat="1" x14ac:dyDescent="0.25">
      <c r="A1690" s="31">
        <v>42480</v>
      </c>
      <c r="B1690" s="24"/>
      <c r="C1690" s="23" t="s">
        <v>393</v>
      </c>
      <c r="D1690" s="22" t="s">
        <v>392</v>
      </c>
      <c r="E1690" s="21">
        <v>1.49</v>
      </c>
      <c r="G1690" s="20"/>
      <c r="H1690" s="19">
        <f>E1690/0.042177</f>
        <v>35.32731109372407</v>
      </c>
      <c r="I1690" s="32">
        <f>J1690/100*4</f>
        <v>3.8</v>
      </c>
      <c r="J1690" s="17">
        <v>95</v>
      </c>
      <c r="K1690" s="16">
        <f>IF(J1690&gt;1,J1690-H1690-I1690,0)</f>
        <v>55.872688906275933</v>
      </c>
      <c r="L1690" s="15">
        <v>42502</v>
      </c>
      <c r="M1690" s="14"/>
      <c r="N1690" s="29">
        <v>42736</v>
      </c>
      <c r="O1690" s="12">
        <v>42736</v>
      </c>
      <c r="P1690" s="11" t="s">
        <v>6692</v>
      </c>
      <c r="Q1690" s="10"/>
      <c r="R1690" s="10"/>
      <c r="S1690" s="10"/>
      <c r="T1690" s="10"/>
      <c r="U1690" s="9">
        <v>6662740168</v>
      </c>
      <c r="V1690" s="8"/>
      <c r="W1690" s="7">
        <v>8</v>
      </c>
      <c r="X1690" s="4"/>
      <c r="Y1690" s="6">
        <v>95</v>
      </c>
      <c r="Z1690" s="5">
        <f>IF(Y1690&gt;0,Y1690-J1690,".")</f>
        <v>0</v>
      </c>
      <c r="AA1690" s="4">
        <f>IF(J1690=0,H1690,0)</f>
        <v>0</v>
      </c>
      <c r="AB1690" s="4">
        <f>IF(L1690=0,H1690,0)</f>
        <v>0</v>
      </c>
      <c r="AC1690" s="4"/>
      <c r="AD1690" s="3"/>
      <c r="AE1690" s="2" t="str">
        <f ca="1">IF(AND(N1690&gt;1,(N1690+$AE$3+O1690)&lt;$B$3),$B$3-N1690+1111111,".")</f>
        <v>.</v>
      </c>
      <c r="AF1690" s="1" t="str">
        <f>IF(A1690&gt;1,"Y","N")</f>
        <v>Y</v>
      </c>
      <c r="AG1690" s="1" t="str">
        <f>IF(L1690&gt;1,"Y","N")</f>
        <v>Y</v>
      </c>
      <c r="AH1690" s="1" t="str">
        <f>IF(N1690&gt;1,"Y","N")</f>
        <v>Y</v>
      </c>
      <c r="AI1690" s="1" t="str">
        <f>IF(O1690&gt;1,"Y","N")</f>
        <v>Y</v>
      </c>
      <c r="AJ1690" s="1" t="str">
        <f>CONCATENATE(AF1690,AG1690,D1690,AH1690,AI1690)</f>
        <v>YYx172xYY</v>
      </c>
    </row>
    <row r="1691" spans="1:36" s="1" customFormat="1" x14ac:dyDescent="0.25">
      <c r="A1691" s="31">
        <v>42600</v>
      </c>
      <c r="B1691" t="s">
        <v>6997</v>
      </c>
      <c r="C1691" s="23" t="s">
        <v>6996</v>
      </c>
      <c r="D1691" s="22" t="s">
        <v>6551</v>
      </c>
      <c r="E1691" s="21">
        <v>1.69</v>
      </c>
      <c r="G1691" s="20"/>
      <c r="H1691" s="19">
        <f>E1691/0.04046</f>
        <v>41.769649036085021</v>
      </c>
      <c r="I1691" s="18">
        <f>J1691/100*4</f>
        <v>3.8</v>
      </c>
      <c r="J1691" s="17">
        <v>95</v>
      </c>
      <c r="K1691" s="16">
        <f>IF(J1691&gt;1,J1691-H1691-I1691,0)</f>
        <v>49.430350963914982</v>
      </c>
      <c r="L1691" s="15">
        <v>42627</v>
      </c>
      <c r="M1691" s="14"/>
      <c r="N1691" s="29">
        <v>42737</v>
      </c>
      <c r="O1691" s="12">
        <v>42738</v>
      </c>
      <c r="P1691" s="11" t="s">
        <v>6991</v>
      </c>
      <c r="Q1691" s="10"/>
      <c r="R1691" s="10"/>
      <c r="S1691" s="10"/>
      <c r="T1691" s="10"/>
      <c r="U1691" s="9">
        <v>6661680184</v>
      </c>
      <c r="V1691" s="8"/>
      <c r="W1691" s="7">
        <v>15</v>
      </c>
      <c r="X1691" s="4"/>
      <c r="Y1691" s="6">
        <v>95</v>
      </c>
      <c r="Z1691" s="5">
        <f>IF(Y1691&gt;0,Y1691-J1691,".")</f>
        <v>0</v>
      </c>
      <c r="AA1691" s="4">
        <f>IF(J1691=0,H1691,0)</f>
        <v>0</v>
      </c>
      <c r="AB1691" s="4">
        <f>IF(L1691=0,H1691,0)</f>
        <v>0</v>
      </c>
      <c r="AC1691" s="4"/>
      <c r="AD1691" s="3"/>
      <c r="AE1691" s="2" t="str">
        <f ca="1">IF(AND(N1691&gt;1,(N1691+$AE$3+O1691)&lt;$B$3),$B$3-N1691+1111111,".")</f>
        <v>.</v>
      </c>
      <c r="AF1691" s="1" t="str">
        <f>IF(A1691&gt;1,"Y","N")</f>
        <v>Y</v>
      </c>
      <c r="AG1691" s="1" t="str">
        <f>IF(L1691&gt;1,"Y","N")</f>
        <v>Y</v>
      </c>
      <c r="AH1691" s="1" t="str">
        <f>IF(N1691&gt;1,"Y","N")</f>
        <v>Y</v>
      </c>
      <c r="AI1691" s="1" t="str">
        <f>IF(O1691&gt;1,"Y","N")</f>
        <v>Y</v>
      </c>
      <c r="AJ1691" s="1" t="str">
        <f>CONCATENATE(AF1691,AG1691,D1691,AH1691,AI1691)</f>
        <v>YYx382xYY</v>
      </c>
    </row>
    <row r="1692" spans="1:36" s="1" customFormat="1" x14ac:dyDescent="0.25">
      <c r="A1692" s="31">
        <v>42577</v>
      </c>
      <c r="B1692" s="24"/>
      <c r="C1692" s="23" t="s">
        <v>727</v>
      </c>
      <c r="D1692" s="22" t="s">
        <v>726</v>
      </c>
      <c r="E1692" s="21">
        <v>1.26</v>
      </c>
      <c r="G1692" s="20"/>
      <c r="H1692" s="19">
        <f>E1692/0.04011</f>
        <v>31.413612565445028</v>
      </c>
      <c r="I1692" s="18">
        <f>J1692/100*4</f>
        <v>3.8</v>
      </c>
      <c r="J1692" s="17">
        <v>95</v>
      </c>
      <c r="K1692" s="16">
        <f>IF(J1692&gt;1,J1692-H1692-I1692,0)</f>
        <v>59.786387434554975</v>
      </c>
      <c r="L1692" s="15">
        <v>42599</v>
      </c>
      <c r="M1692" s="14"/>
      <c r="N1692" s="29">
        <v>42747</v>
      </c>
      <c r="O1692" s="38">
        <v>42748</v>
      </c>
      <c r="P1692" s="37" t="s">
        <v>6671</v>
      </c>
      <c r="Q1692" s="10"/>
      <c r="R1692" s="10"/>
      <c r="S1692" s="10"/>
      <c r="T1692" s="10"/>
      <c r="U1692" s="9">
        <v>6675119765</v>
      </c>
      <c r="V1692" s="8"/>
      <c r="W1692" s="7">
        <v>85</v>
      </c>
      <c r="X1692" s="4"/>
      <c r="Y1692" s="6">
        <v>95</v>
      </c>
      <c r="Z1692" s="5">
        <f>IF(Y1692&gt;0,Y1692-J1692,".")</f>
        <v>0</v>
      </c>
      <c r="AA1692" s="4">
        <f>IF(J1692=0,H1692,0)</f>
        <v>0</v>
      </c>
      <c r="AB1692" s="4">
        <f>IF(L1692=0,H1692,0)</f>
        <v>0</v>
      </c>
      <c r="AC1692" s="4"/>
      <c r="AD1692" s="3"/>
      <c r="AE1692" s="2" t="str">
        <f ca="1">IF(AND(N1692&gt;1,(N1692+$AE$3+O1692)&lt;$B$3),$B$3-N1692+1111111,".")</f>
        <v>.</v>
      </c>
      <c r="AF1692" s="1" t="str">
        <f>IF(A1692&gt;1,"Y","N")</f>
        <v>Y</v>
      </c>
      <c r="AG1692" s="1" t="str">
        <f>IF(L1692&gt;1,"Y","N")</f>
        <v>Y</v>
      </c>
      <c r="AH1692" s="1" t="str">
        <f>IF(N1692&gt;1,"Y","N")</f>
        <v>Y</v>
      </c>
      <c r="AI1692" s="1" t="str">
        <f>IF(O1692&gt;1,"Y","N")</f>
        <v>Y</v>
      </c>
      <c r="AJ1692" s="1" t="str">
        <f>CONCATENATE(AF1692,AG1692,D1692,AH1692,AI1692)</f>
        <v>YYx346xYY</v>
      </c>
    </row>
    <row r="1693" spans="1:36" s="1" customFormat="1" x14ac:dyDescent="0.25">
      <c r="A1693" s="31">
        <v>42577</v>
      </c>
      <c r="B1693" s="24"/>
      <c r="C1693" s="23" t="s">
        <v>727</v>
      </c>
      <c r="D1693" s="22" t="s">
        <v>726</v>
      </c>
      <c r="E1693" s="21">
        <v>1.26</v>
      </c>
      <c r="G1693" s="20"/>
      <c r="H1693" s="19">
        <f>E1693/0.04011</f>
        <v>31.413612565445028</v>
      </c>
      <c r="I1693" s="18">
        <f>J1693/100*4</f>
        <v>3.8</v>
      </c>
      <c r="J1693" s="17">
        <v>95</v>
      </c>
      <c r="K1693" s="16">
        <f>IF(J1693&gt;1,J1693-H1693-I1693,0)</f>
        <v>59.786387434554975</v>
      </c>
      <c r="L1693" s="15">
        <v>42599</v>
      </c>
      <c r="M1693" s="14"/>
      <c r="N1693" s="29">
        <v>42747</v>
      </c>
      <c r="O1693" s="12">
        <v>42748</v>
      </c>
      <c r="P1693" s="11" t="s">
        <v>6671</v>
      </c>
      <c r="Q1693" s="10"/>
      <c r="R1693" s="10"/>
      <c r="S1693" s="10"/>
      <c r="T1693" s="10"/>
      <c r="U1693" s="9"/>
      <c r="V1693" s="8"/>
      <c r="W1693" s="7">
        <v>85</v>
      </c>
      <c r="X1693" s="4"/>
      <c r="Y1693" s="6">
        <v>95</v>
      </c>
      <c r="Z1693" s="5">
        <f>IF(Y1693&gt;0,Y1693-J1693,".")</f>
        <v>0</v>
      </c>
      <c r="AA1693" s="4">
        <f>IF(J1693=0,H1693,0)</f>
        <v>0</v>
      </c>
      <c r="AB1693" s="4">
        <f>IF(L1693=0,H1693,0)</f>
        <v>0</v>
      </c>
      <c r="AC1693" s="4"/>
      <c r="AD1693" s="3"/>
      <c r="AE1693" s="2" t="str">
        <f ca="1">IF(AND(N1693&gt;1,(N1693+$AE$3+O1693)&lt;$B$3),$B$3-N1693+1111111,".")</f>
        <v>.</v>
      </c>
      <c r="AF1693" s="1" t="str">
        <f>IF(A1693&gt;1,"Y","N")</f>
        <v>Y</v>
      </c>
      <c r="AG1693" s="1" t="str">
        <f>IF(L1693&gt;1,"Y","N")</f>
        <v>Y</v>
      </c>
      <c r="AH1693" s="1" t="str">
        <f>IF(N1693&gt;1,"Y","N")</f>
        <v>Y</v>
      </c>
      <c r="AI1693" s="1" t="str">
        <f>IF(O1693&gt;1,"Y","N")</f>
        <v>Y</v>
      </c>
      <c r="AJ1693" s="1" t="str">
        <f>CONCATENATE(AF1693,AG1693,D1693,AH1693,AI1693)</f>
        <v>YYx346xYY</v>
      </c>
    </row>
    <row r="1694" spans="1:36" s="1" customFormat="1" x14ac:dyDescent="0.25">
      <c r="A1694" s="31">
        <v>42593</v>
      </c>
      <c r="B1694" s="24"/>
      <c r="C1694" s="23" t="s">
        <v>995</v>
      </c>
      <c r="D1694" s="22" t="s">
        <v>994</v>
      </c>
      <c r="E1694" s="21">
        <v>1.82</v>
      </c>
      <c r="G1694" s="20"/>
      <c r="H1694" s="19">
        <f>E1694/0.04035</f>
        <v>45.105328376703845</v>
      </c>
      <c r="I1694" s="18">
        <f>J1694/100*4</f>
        <v>3.8</v>
      </c>
      <c r="J1694" s="17">
        <v>95</v>
      </c>
      <c r="K1694" s="16">
        <f>IF(J1694&gt;1,J1694-H1694-I1694,0)</f>
        <v>46.094671623296158</v>
      </c>
      <c r="L1694" s="15">
        <v>42627</v>
      </c>
      <c r="M1694" s="14"/>
      <c r="N1694" s="29">
        <v>42750</v>
      </c>
      <c r="O1694" s="12">
        <v>42750</v>
      </c>
      <c r="P1694" s="11" t="s">
        <v>6610</v>
      </c>
      <c r="Q1694" s="10"/>
      <c r="R1694" s="10"/>
      <c r="S1694" s="10"/>
      <c r="T1694" s="10"/>
      <c r="U1694" s="9">
        <v>6677064446</v>
      </c>
      <c r="V1694" s="8"/>
      <c r="W1694" s="7">
        <v>102</v>
      </c>
      <c r="X1694" s="4"/>
      <c r="Y1694" s="6">
        <v>95</v>
      </c>
      <c r="Z1694" s="5">
        <f>IF(Y1694&gt;0,Y1694-J1694,".")</f>
        <v>0</v>
      </c>
      <c r="AA1694" s="4">
        <f>IF(J1694=0,H1694,0)</f>
        <v>0</v>
      </c>
      <c r="AB1694" s="4">
        <f>IF(L1694=0,H1694,0)</f>
        <v>0</v>
      </c>
      <c r="AC1694" s="4"/>
      <c r="AD1694" s="3"/>
      <c r="AE1694" s="2" t="str">
        <f ca="1">IF(AND(N1694&gt;1,(N1694+$AE$3+O1694)&lt;$B$3),$B$3-N1694+1111111,".")</f>
        <v>.</v>
      </c>
      <c r="AF1694" s="1" t="str">
        <f>IF(A1694&gt;1,"Y","N")</f>
        <v>Y</v>
      </c>
      <c r="AG1694" s="1" t="str">
        <f>IF(L1694&gt;1,"Y","N")</f>
        <v>Y</v>
      </c>
      <c r="AH1694" s="1" t="str">
        <f>IF(N1694&gt;1,"Y","N")</f>
        <v>Y</v>
      </c>
      <c r="AI1694" s="1" t="str">
        <f>IF(O1694&gt;1,"Y","N")</f>
        <v>Y</v>
      </c>
      <c r="AJ1694" s="1" t="str">
        <f>CONCATENATE(AF1694,AG1694,D1694,AH1694,AI1694)</f>
        <v>YYx69xYY</v>
      </c>
    </row>
    <row r="1695" spans="1:36" s="1" customFormat="1" x14ac:dyDescent="0.25">
      <c r="A1695" s="31">
        <v>42593</v>
      </c>
      <c r="B1695" s="24"/>
      <c r="C1695" s="23" t="s">
        <v>995</v>
      </c>
      <c r="D1695" s="22" t="s">
        <v>994</v>
      </c>
      <c r="E1695" s="21">
        <v>1.82</v>
      </c>
      <c r="G1695" s="20"/>
      <c r="H1695" s="19">
        <f>E1695/0.04035</f>
        <v>45.105328376703845</v>
      </c>
      <c r="I1695" s="18">
        <f>J1695/100*4</f>
        <v>3.8</v>
      </c>
      <c r="J1695" s="17">
        <v>95</v>
      </c>
      <c r="K1695" s="16">
        <f>IF(J1695&gt;1,J1695-H1695-I1695,0)</f>
        <v>46.094671623296158</v>
      </c>
      <c r="L1695" s="15">
        <v>42627</v>
      </c>
      <c r="M1695" s="14"/>
      <c r="N1695" s="29">
        <v>42750</v>
      </c>
      <c r="O1695" s="12">
        <v>42750</v>
      </c>
      <c r="P1695" s="11" t="s">
        <v>6610</v>
      </c>
      <c r="Q1695" s="10"/>
      <c r="R1695" s="10"/>
      <c r="S1695" s="10"/>
      <c r="T1695" s="10"/>
      <c r="U1695" s="9"/>
      <c r="V1695" s="8"/>
      <c r="W1695" s="7">
        <v>102</v>
      </c>
      <c r="X1695" s="4"/>
      <c r="Y1695" s="6">
        <v>95</v>
      </c>
      <c r="Z1695" s="5">
        <f>IF(Y1695&gt;0,Y1695-J1695,".")</f>
        <v>0</v>
      </c>
      <c r="AA1695" s="4">
        <f>IF(J1695=0,H1695,0)</f>
        <v>0</v>
      </c>
      <c r="AB1695" s="4">
        <f>IF(L1695=0,H1695,0)</f>
        <v>0</v>
      </c>
      <c r="AC1695" s="4"/>
      <c r="AD1695" s="3"/>
      <c r="AE1695" s="2" t="str">
        <f ca="1">IF(AND(N1695&gt;1,(N1695+$AE$3+O1695)&lt;$B$3),$B$3-N1695+1111111,".")</f>
        <v>.</v>
      </c>
      <c r="AF1695" s="1" t="str">
        <f>IF(A1695&gt;1,"Y","N")</f>
        <v>Y</v>
      </c>
      <c r="AG1695" s="1" t="str">
        <f>IF(L1695&gt;1,"Y","N")</f>
        <v>Y</v>
      </c>
      <c r="AH1695" s="1" t="str">
        <f>IF(N1695&gt;1,"Y","N")</f>
        <v>Y</v>
      </c>
      <c r="AI1695" s="1" t="str">
        <f>IF(O1695&gt;1,"Y","N")</f>
        <v>Y</v>
      </c>
      <c r="AJ1695" s="1" t="str">
        <f>CONCATENATE(AF1695,AG1695,D1695,AH1695,AI1695)</f>
        <v>YYx69xYY</v>
      </c>
    </row>
    <row r="1696" spans="1:36" s="1" customFormat="1" x14ac:dyDescent="0.25">
      <c r="A1696" s="31">
        <v>42593</v>
      </c>
      <c r="B1696" s="24"/>
      <c r="C1696" s="23" t="s">
        <v>995</v>
      </c>
      <c r="D1696" s="22" t="s">
        <v>994</v>
      </c>
      <c r="E1696" s="21">
        <v>1.82</v>
      </c>
      <c r="G1696" s="20"/>
      <c r="H1696" s="19">
        <f>E1696/0.04035</f>
        <v>45.105328376703845</v>
      </c>
      <c r="I1696" s="18">
        <f>J1696/100*4</f>
        <v>3.8</v>
      </c>
      <c r="J1696" s="17">
        <v>95</v>
      </c>
      <c r="K1696" s="16">
        <f>IF(J1696&gt;1,J1696-H1696-I1696,0)</f>
        <v>46.094671623296158</v>
      </c>
      <c r="L1696" s="15">
        <v>42627</v>
      </c>
      <c r="M1696" s="14"/>
      <c r="N1696" s="29">
        <v>42750</v>
      </c>
      <c r="O1696" s="12">
        <v>42750</v>
      </c>
      <c r="P1696" s="11" t="s">
        <v>6610</v>
      </c>
      <c r="Q1696" s="10"/>
      <c r="R1696" s="10"/>
      <c r="S1696" s="10"/>
      <c r="T1696" s="10"/>
      <c r="U1696" s="9">
        <v>6677065924</v>
      </c>
      <c r="V1696" s="8"/>
      <c r="W1696" s="7">
        <v>102</v>
      </c>
      <c r="X1696" s="4"/>
      <c r="Y1696" s="6">
        <v>95</v>
      </c>
      <c r="Z1696" s="5">
        <f>IF(Y1696&gt;0,Y1696-J1696,".")</f>
        <v>0</v>
      </c>
      <c r="AA1696" s="4">
        <f>IF(J1696=0,H1696,0)</f>
        <v>0</v>
      </c>
      <c r="AB1696" s="4">
        <f>IF(L1696=0,H1696,0)</f>
        <v>0</v>
      </c>
      <c r="AC1696" s="4"/>
      <c r="AD1696" s="3"/>
      <c r="AE1696" s="2" t="str">
        <f ca="1">IF(AND(N1696&gt;1,(N1696+$AE$3+O1696)&lt;$B$3),$B$3-N1696+1111111,".")</f>
        <v>.</v>
      </c>
      <c r="AF1696" s="1" t="str">
        <f>IF(A1696&gt;1,"Y","N")</f>
        <v>Y</v>
      </c>
      <c r="AG1696" s="1" t="str">
        <f>IF(L1696&gt;1,"Y","N")</f>
        <v>Y</v>
      </c>
      <c r="AH1696" s="1" t="str">
        <f>IF(N1696&gt;1,"Y","N")</f>
        <v>Y</v>
      </c>
      <c r="AI1696" s="1" t="str">
        <f>IF(O1696&gt;1,"Y","N")</f>
        <v>Y</v>
      </c>
      <c r="AJ1696" s="1" t="str">
        <f>CONCATENATE(AF1696,AG1696,D1696,AH1696,AI1696)</f>
        <v>YYx69xYY</v>
      </c>
    </row>
    <row r="1697" spans="1:36" s="1" customFormat="1" x14ac:dyDescent="0.25">
      <c r="A1697" s="31">
        <v>42577</v>
      </c>
      <c r="B1697" s="24"/>
      <c r="C1697" s="23" t="s">
        <v>727</v>
      </c>
      <c r="D1697" s="22" t="s">
        <v>726</v>
      </c>
      <c r="E1697" s="21">
        <v>1.26</v>
      </c>
      <c r="G1697" s="20"/>
      <c r="H1697" s="19">
        <f>E1697/0.04011</f>
        <v>31.413612565445028</v>
      </c>
      <c r="I1697" s="18">
        <f>J1697/100*4</f>
        <v>3.8</v>
      </c>
      <c r="J1697" s="17">
        <v>95</v>
      </c>
      <c r="K1697" s="16">
        <f>IF(J1697&gt;1,J1697-H1697-I1697,0)</f>
        <v>59.786387434554975</v>
      </c>
      <c r="L1697" s="15">
        <v>42599</v>
      </c>
      <c r="M1697" s="14"/>
      <c r="N1697" s="29">
        <v>42762</v>
      </c>
      <c r="O1697" s="12">
        <v>42764</v>
      </c>
      <c r="P1697" s="11" t="s">
        <v>6342</v>
      </c>
      <c r="Q1697" s="10"/>
      <c r="R1697" s="10"/>
      <c r="S1697" s="10"/>
      <c r="T1697" s="10"/>
      <c r="U1697" s="9">
        <v>6696649902</v>
      </c>
      <c r="V1697" s="8"/>
      <c r="W1697" s="7">
        <v>169</v>
      </c>
      <c r="X1697" s="4"/>
      <c r="Y1697" s="6">
        <v>95</v>
      </c>
      <c r="Z1697" s="5">
        <f>IF(Y1697&gt;0,Y1697-J1697,".")</f>
        <v>0</v>
      </c>
      <c r="AA1697" s="4">
        <f>IF(J1697=0,H1697,0)</f>
        <v>0</v>
      </c>
      <c r="AB1697" s="4">
        <f>IF(L1697=0,H1697,0)</f>
        <v>0</v>
      </c>
      <c r="AC1697" s="4"/>
      <c r="AD1697" s="3"/>
      <c r="AE1697" s="2" t="str">
        <f ca="1">IF(AND(N1697&gt;1,(N1697+$AE$3+O1697)&lt;$B$3),$B$3-N1697+1111111,".")</f>
        <v>.</v>
      </c>
      <c r="AF1697" s="1" t="str">
        <f>IF(A1697&gt;1,"Y","N")</f>
        <v>Y</v>
      </c>
      <c r="AG1697" s="1" t="str">
        <f>IF(L1697&gt;1,"Y","N")</f>
        <v>Y</v>
      </c>
      <c r="AH1697" s="1" t="str">
        <f>IF(N1697&gt;1,"Y","N")</f>
        <v>Y</v>
      </c>
      <c r="AI1697" s="1" t="str">
        <f>IF(O1697&gt;1,"Y","N")</f>
        <v>Y</v>
      </c>
      <c r="AJ1697" s="1" t="str">
        <f>CONCATENATE(AF1697,AG1697,D1697,AH1697,AI1697)</f>
        <v>YYx346xYY</v>
      </c>
    </row>
    <row r="1698" spans="1:36" s="1" customFormat="1" x14ac:dyDescent="0.25">
      <c r="A1698" s="31">
        <v>42577</v>
      </c>
      <c r="B1698" s="24"/>
      <c r="C1698" s="23" t="s">
        <v>727</v>
      </c>
      <c r="D1698" s="22" t="s">
        <v>726</v>
      </c>
      <c r="E1698" s="21">
        <v>1.26</v>
      </c>
      <c r="G1698" s="20"/>
      <c r="H1698" s="19">
        <f>E1698/0.04011</f>
        <v>31.413612565445028</v>
      </c>
      <c r="I1698" s="18">
        <f>J1698/100*4</f>
        <v>3.8</v>
      </c>
      <c r="J1698" s="17">
        <v>95</v>
      </c>
      <c r="K1698" s="16">
        <f>IF(J1698&gt;1,J1698-H1698-I1698,0)</f>
        <v>59.786387434554975</v>
      </c>
      <c r="L1698" s="15">
        <v>42599</v>
      </c>
      <c r="M1698" s="14"/>
      <c r="N1698" s="29">
        <v>42762</v>
      </c>
      <c r="O1698" s="12">
        <v>42764</v>
      </c>
      <c r="P1698" s="11" t="s">
        <v>6342</v>
      </c>
      <c r="Q1698" s="10"/>
      <c r="R1698" s="10"/>
      <c r="S1698" s="10"/>
      <c r="T1698" s="10"/>
      <c r="U1698" s="9"/>
      <c r="V1698" s="8"/>
      <c r="W1698" s="7">
        <v>169</v>
      </c>
      <c r="X1698" s="4"/>
      <c r="Y1698" s="6">
        <v>95</v>
      </c>
      <c r="Z1698" s="5">
        <f>IF(Y1698&gt;0,Y1698-J1698,".")</f>
        <v>0</v>
      </c>
      <c r="AA1698" s="4">
        <f>IF(J1698=0,H1698,0)</f>
        <v>0</v>
      </c>
      <c r="AB1698" s="4">
        <f>IF(L1698=0,H1698,0)</f>
        <v>0</v>
      </c>
      <c r="AC1698" s="4"/>
      <c r="AD1698" s="3"/>
      <c r="AE1698" s="2" t="str">
        <f ca="1">IF(AND(N1698&gt;1,(N1698+$AE$3+O1698)&lt;$B$3),$B$3-N1698+1111111,".")</f>
        <v>.</v>
      </c>
      <c r="AF1698" s="1" t="str">
        <f>IF(A1698&gt;1,"Y","N")</f>
        <v>Y</v>
      </c>
      <c r="AG1698" s="1" t="str">
        <f>IF(L1698&gt;1,"Y","N")</f>
        <v>Y</v>
      </c>
      <c r="AH1698" s="1" t="str">
        <f>IF(N1698&gt;1,"Y","N")</f>
        <v>Y</v>
      </c>
      <c r="AI1698" s="1" t="str">
        <f>IF(O1698&gt;1,"Y","N")</f>
        <v>Y</v>
      </c>
      <c r="AJ1698" s="1" t="str">
        <f>CONCATENATE(AF1698,AG1698,D1698,AH1698,AI1698)</f>
        <v>YYx346xYY</v>
      </c>
    </row>
    <row r="1699" spans="1:36" s="1" customFormat="1" x14ac:dyDescent="0.25">
      <c r="A1699" s="31">
        <v>42736</v>
      </c>
      <c r="B1699" t="s">
        <v>3178</v>
      </c>
      <c r="C1699" s="23" t="s">
        <v>1042</v>
      </c>
      <c r="D1699" s="22" t="s">
        <v>19</v>
      </c>
      <c r="E1699" s="21">
        <v>1.66</v>
      </c>
      <c r="G1699" s="20"/>
      <c r="H1699" s="19">
        <f>E1699/0.03785</f>
        <v>43.857331571994713</v>
      </c>
      <c r="I1699" s="18">
        <f>J1699/100*4</f>
        <v>3.16</v>
      </c>
      <c r="J1699" s="17">
        <v>79</v>
      </c>
      <c r="K1699" s="16">
        <f>IF(J1699&gt;1,J1699-H1699-I1699,0)</f>
        <v>31.982668428005287</v>
      </c>
      <c r="L1699" s="15">
        <v>42762</v>
      </c>
      <c r="M1699" s="14"/>
      <c r="N1699" s="29">
        <v>42770</v>
      </c>
      <c r="O1699" s="12">
        <v>42771</v>
      </c>
      <c r="P1699" s="11" t="s">
        <v>6187</v>
      </c>
      <c r="Q1699" s="10" t="s">
        <v>6186</v>
      </c>
      <c r="R1699" s="10" t="s">
        <v>6185</v>
      </c>
      <c r="S1699" s="10" t="s">
        <v>6184</v>
      </c>
      <c r="T1699" s="10"/>
      <c r="U1699" s="9" t="s">
        <v>6183</v>
      </c>
      <c r="V1699" s="8"/>
      <c r="W1699" s="7">
        <v>209</v>
      </c>
      <c r="X1699" s="4"/>
      <c r="Y1699" s="6">
        <v>95</v>
      </c>
      <c r="Z1699" s="5">
        <f>IF(Y1699&gt;0,Y1699-J1699,".")</f>
        <v>16</v>
      </c>
      <c r="AA1699" s="4">
        <f>IF(J1699=0,H1699,0)</f>
        <v>0</v>
      </c>
      <c r="AB1699" s="4">
        <f>IF(L1699=0,H1699,0)</f>
        <v>0</v>
      </c>
      <c r="AC1699" s="4"/>
      <c r="AD1699" s="3"/>
      <c r="AE1699" s="2" t="str">
        <f ca="1">IF(AND(N1699&gt;1,(N1699+$AE$3+O1699)&lt;$B$3),$B$3-N1699+1111111,".")</f>
        <v>.</v>
      </c>
      <c r="AF1699" s="1" t="str">
        <f>IF(A1699&gt;1,"Y","N")</f>
        <v>Y</v>
      </c>
      <c r="AG1699" s="1" t="str">
        <f>IF(L1699&gt;1,"Y","N")</f>
        <v>Y</v>
      </c>
      <c r="AH1699" s="1" t="str">
        <f>IF(N1699&gt;1,"Y","N")</f>
        <v>Y</v>
      </c>
      <c r="AI1699" s="1" t="str">
        <f>IF(O1699&gt;1,"Y","N")</f>
        <v>Y</v>
      </c>
      <c r="AJ1699" s="1" t="str">
        <f>CONCATENATE(AF1699,AG1699,D1699,AH1699,AI1699)</f>
        <v>YYx277xYY</v>
      </c>
    </row>
    <row r="1700" spans="1:36" s="1" customFormat="1" x14ac:dyDescent="0.25">
      <c r="A1700" s="31">
        <v>42736</v>
      </c>
      <c r="B1700" s="24"/>
      <c r="C1700" s="23" t="s">
        <v>1042</v>
      </c>
      <c r="D1700" s="22" t="s">
        <v>19</v>
      </c>
      <c r="E1700" s="21">
        <v>1.66</v>
      </c>
      <c r="G1700" s="20"/>
      <c r="H1700" s="19">
        <f>E1700/0.03785</f>
        <v>43.857331571994713</v>
      </c>
      <c r="I1700" s="18">
        <f>J1700/100*4</f>
        <v>3.16</v>
      </c>
      <c r="J1700" s="17">
        <v>79</v>
      </c>
      <c r="K1700" s="16">
        <f>IF(J1700&gt;1,J1700-H1700-I1700,0)</f>
        <v>31.982668428005287</v>
      </c>
      <c r="L1700" s="15">
        <v>42762</v>
      </c>
      <c r="M1700" s="14"/>
      <c r="N1700" s="29">
        <v>42779</v>
      </c>
      <c r="O1700" s="12">
        <v>42779</v>
      </c>
      <c r="P1700" s="11" t="s">
        <v>6008</v>
      </c>
      <c r="Q1700" s="10" t="s">
        <v>6007</v>
      </c>
      <c r="R1700" s="10" t="s">
        <v>6006</v>
      </c>
      <c r="S1700" s="10" t="s">
        <v>1170</v>
      </c>
      <c r="T1700" s="10"/>
      <c r="U1700" s="9" t="s">
        <v>6005</v>
      </c>
      <c r="V1700" s="8"/>
      <c r="W1700" s="7">
        <v>252</v>
      </c>
      <c r="X1700" s="4"/>
      <c r="Y1700" s="6">
        <v>95</v>
      </c>
      <c r="Z1700" s="5">
        <f>IF(Y1700&gt;0,Y1700-J1700,".")</f>
        <v>16</v>
      </c>
      <c r="AA1700" s="4">
        <f>IF(J1700=0,H1700,0)</f>
        <v>0</v>
      </c>
      <c r="AB1700" s="4">
        <f>IF(L1700=0,H1700,0)</f>
        <v>0</v>
      </c>
      <c r="AC1700" s="4"/>
      <c r="AD1700" s="3"/>
      <c r="AE1700" s="2" t="str">
        <f ca="1">IF(AND(N1700&gt;1,(N1700+$AE$3+O1700)&lt;$B$3),$B$3-N1700+1111111,".")</f>
        <v>.</v>
      </c>
      <c r="AF1700" s="1" t="str">
        <f>IF(A1700&gt;1,"Y","N")</f>
        <v>Y</v>
      </c>
      <c r="AG1700" s="1" t="str">
        <f>IF(L1700&gt;1,"Y","N")</f>
        <v>Y</v>
      </c>
      <c r="AH1700" s="1" t="str">
        <f>IF(N1700&gt;1,"Y","N")</f>
        <v>Y</v>
      </c>
      <c r="AI1700" s="1" t="str">
        <f>IF(O1700&gt;1,"Y","N")</f>
        <v>Y</v>
      </c>
      <c r="AJ1700" s="1" t="str">
        <f>CONCATENATE(AF1700,AG1700,D1700,AH1700,AI1700)</f>
        <v>YYx277xYY</v>
      </c>
    </row>
    <row r="1701" spans="1:36" s="1" customFormat="1" x14ac:dyDescent="0.25">
      <c r="A1701" s="31">
        <v>42430</v>
      </c>
      <c r="B1701" s="24"/>
      <c r="C1701" s="23" t="s">
        <v>5944</v>
      </c>
      <c r="D1701" s="22" t="s">
        <v>5943</v>
      </c>
      <c r="E1701" s="21">
        <v>1.05</v>
      </c>
      <c r="G1701" s="20"/>
      <c r="H1701" s="19">
        <f>E1701/0.041355</f>
        <v>25.389916575988394</v>
      </c>
      <c r="I1701" s="32">
        <f>J1701/100*4</f>
        <v>3.16</v>
      </c>
      <c r="J1701" s="17">
        <v>79</v>
      </c>
      <c r="K1701" s="16">
        <f>IF(J1701&gt;1,J1701-H1701-I1701,0)</f>
        <v>50.450083424011609</v>
      </c>
      <c r="L1701" s="15">
        <v>42458</v>
      </c>
      <c r="M1701" s="14"/>
      <c r="N1701" s="29">
        <v>42781</v>
      </c>
      <c r="O1701" s="12">
        <v>42781</v>
      </c>
      <c r="P1701" s="11" t="s">
        <v>5942</v>
      </c>
      <c r="Q1701" s="10" t="s">
        <v>5941</v>
      </c>
      <c r="R1701" s="10" t="s">
        <v>5940</v>
      </c>
      <c r="S1701" s="10" t="s">
        <v>5939</v>
      </c>
      <c r="T1701" s="10"/>
      <c r="U1701" s="9" t="s">
        <v>5938</v>
      </c>
      <c r="V1701" s="8" t="s">
        <v>110</v>
      </c>
      <c r="W1701" s="7">
        <v>269</v>
      </c>
      <c r="X1701" s="4"/>
      <c r="Y1701" s="6">
        <v>95</v>
      </c>
      <c r="Z1701" s="5">
        <f>IF(Y1701&gt;0,Y1701-J1701,".")</f>
        <v>16</v>
      </c>
      <c r="AA1701" s="4">
        <f>IF(J1701=0,H1701,0)</f>
        <v>0</v>
      </c>
      <c r="AB1701" s="4">
        <f>IF(L1701=0,H1701,0)</f>
        <v>0</v>
      </c>
      <c r="AC1701" s="4"/>
      <c r="AD1701" s="3"/>
      <c r="AE1701" s="2" t="str">
        <f ca="1">IF(AND(N1701&gt;1,(N1701+$AE$3+O1701)&lt;$B$3),$B$3-N1701+1111111,".")</f>
        <v>.</v>
      </c>
      <c r="AF1701" s="1" t="str">
        <f>IF(A1701&gt;1,"Y","N")</f>
        <v>Y</v>
      </c>
      <c r="AG1701" s="1" t="str">
        <f>IF(L1701&gt;1,"Y","N")</f>
        <v>Y</v>
      </c>
      <c r="AH1701" s="1" t="str">
        <f>IF(N1701&gt;1,"Y","N")</f>
        <v>Y</v>
      </c>
      <c r="AI1701" s="1" t="str">
        <f>IF(O1701&gt;1,"Y","N")</f>
        <v>Y</v>
      </c>
      <c r="AJ1701" s="1" t="str">
        <f>CONCATENATE(AF1701,AG1701,D1701,AH1701,AI1701)</f>
        <v>YYx291xYY</v>
      </c>
    </row>
    <row r="1702" spans="1:36" s="1" customFormat="1" x14ac:dyDescent="0.25">
      <c r="A1702" s="31">
        <v>42649</v>
      </c>
      <c r="B1702" t="s">
        <v>5818</v>
      </c>
      <c r="C1702" s="23" t="s">
        <v>902</v>
      </c>
      <c r="D1702" s="22" t="s">
        <v>901</v>
      </c>
      <c r="E1702" s="21">
        <v>2.3199999999999998</v>
      </c>
      <c r="G1702" s="20"/>
      <c r="H1702" s="19">
        <f>E1702/0.0404</f>
        <v>57.425742574257427</v>
      </c>
      <c r="I1702" s="18">
        <f>J1702/100*4</f>
        <v>3.8</v>
      </c>
      <c r="J1702" s="17">
        <v>95</v>
      </c>
      <c r="K1702" s="16">
        <f>IF(J1702&gt;1,J1702-H1702-I1702,0)</f>
        <v>33.774257425742576</v>
      </c>
      <c r="L1702" s="15">
        <v>42691</v>
      </c>
      <c r="M1702" s="14"/>
      <c r="N1702" s="29">
        <v>42785</v>
      </c>
      <c r="O1702" s="12">
        <v>42785</v>
      </c>
      <c r="P1702" s="11" t="s">
        <v>5813</v>
      </c>
      <c r="Q1702" s="10"/>
      <c r="R1702" s="10"/>
      <c r="S1702" s="10"/>
      <c r="T1702" s="10"/>
      <c r="U1702" s="9">
        <v>6716311341</v>
      </c>
      <c r="V1702" s="8" t="s">
        <v>5817</v>
      </c>
      <c r="W1702" s="7">
        <v>290</v>
      </c>
      <c r="X1702" s="4"/>
      <c r="Y1702" s="6">
        <v>95</v>
      </c>
      <c r="Z1702" s="5">
        <f>IF(Y1702&gt;0,Y1702-J1702,".")</f>
        <v>0</v>
      </c>
      <c r="AA1702" s="4">
        <f>IF(J1702=0,H1702,0)</f>
        <v>0</v>
      </c>
      <c r="AB1702" s="4">
        <f>IF(L1702=0,H1702,0)</f>
        <v>0</v>
      </c>
      <c r="AC1702" s="4"/>
      <c r="AD1702" s="3"/>
      <c r="AE1702" s="2" t="str">
        <f ca="1">IF(AND(N1702&gt;1,(N1702+$AE$3+O1702)&lt;$B$3),$B$3-N1702+1111111,".")</f>
        <v>.</v>
      </c>
      <c r="AF1702" s="1" t="str">
        <f>IF(A1702&gt;1,"Y","N")</f>
        <v>Y</v>
      </c>
      <c r="AG1702" s="1" t="str">
        <f>IF(L1702&gt;1,"Y","N")</f>
        <v>Y</v>
      </c>
      <c r="AH1702" s="1" t="str">
        <f>IF(N1702&gt;1,"Y","N")</f>
        <v>Y</v>
      </c>
      <c r="AI1702" s="1" t="str">
        <f>IF(O1702&gt;1,"Y","N")</f>
        <v>Y</v>
      </c>
      <c r="AJ1702" s="1" t="str">
        <f>CONCATENATE(AF1702,AG1702,D1702,AH1702,AI1702)</f>
        <v>YYx71xYY</v>
      </c>
    </row>
    <row r="1703" spans="1:36" s="1" customFormat="1" x14ac:dyDescent="0.25">
      <c r="A1703" s="31">
        <v>42795</v>
      </c>
      <c r="B1703" s="24"/>
      <c r="C1703" s="23" t="s">
        <v>5359</v>
      </c>
      <c r="D1703" s="22"/>
      <c r="E1703" s="21"/>
      <c r="G1703" s="20"/>
      <c r="H1703" s="19">
        <f>E1703/0.03824</f>
        <v>0</v>
      </c>
      <c r="I1703" s="18">
        <f>J1703/100*4</f>
        <v>3.8</v>
      </c>
      <c r="J1703" s="17">
        <v>95</v>
      </c>
      <c r="K1703" s="16">
        <f>IF(J1703&gt;1,J1703-H1703-I1703,0)</f>
        <v>91.2</v>
      </c>
      <c r="L1703" s="15">
        <v>42805</v>
      </c>
      <c r="M1703" s="14"/>
      <c r="N1703" s="29">
        <v>42804</v>
      </c>
      <c r="O1703" s="12">
        <v>42810</v>
      </c>
      <c r="P1703" s="11" t="s">
        <v>5358</v>
      </c>
      <c r="Q1703" s="10"/>
      <c r="R1703" s="10"/>
      <c r="S1703" s="10"/>
      <c r="T1703" s="10"/>
      <c r="U1703" s="9">
        <v>6740458810</v>
      </c>
      <c r="V1703" s="8"/>
      <c r="W1703" s="7">
        <v>436</v>
      </c>
      <c r="X1703" s="4"/>
      <c r="Y1703" s="6">
        <v>95</v>
      </c>
      <c r="Z1703" s="5">
        <f>IF(Y1703&gt;0,Y1703-J1703,".")</f>
        <v>0</v>
      </c>
      <c r="AA1703" s="4">
        <f>IF(J1703=0,H1703,0)</f>
        <v>0</v>
      </c>
      <c r="AB1703" s="4">
        <f>IF(L1703=0,H1703,0)</f>
        <v>0</v>
      </c>
      <c r="AC1703" s="4"/>
      <c r="AD1703" s="3"/>
      <c r="AE1703" s="2" t="str">
        <f ca="1">IF(AND(N1703&gt;1,(N1703+$AE$3+O1703)&lt;$B$3),$B$3-N1703+1111111,".")</f>
        <v>.</v>
      </c>
      <c r="AF1703" s="1" t="str">
        <f>IF(A1703&gt;1,"Y","N")</f>
        <v>Y</v>
      </c>
      <c r="AG1703" s="1" t="str">
        <f>IF(L1703&gt;1,"Y","N")</f>
        <v>Y</v>
      </c>
      <c r="AH1703" s="1" t="str">
        <f>IF(N1703&gt;1,"Y","N")</f>
        <v>Y</v>
      </c>
      <c r="AI1703" s="1" t="str">
        <f>IF(O1703&gt;1,"Y","N")</f>
        <v>Y</v>
      </c>
      <c r="AJ1703" s="1" t="str">
        <f>CONCATENATE(AF1703,AG1703,D1703,AH1703,AI1703)</f>
        <v>YYYY</v>
      </c>
    </row>
    <row r="1704" spans="1:36" s="1" customFormat="1" x14ac:dyDescent="0.25">
      <c r="A1704" s="31">
        <v>42714</v>
      </c>
      <c r="B1704" s="24"/>
      <c r="C1704" s="23" t="s">
        <v>296</v>
      </c>
      <c r="D1704" s="22" t="s">
        <v>295</v>
      </c>
      <c r="E1704" s="21">
        <v>1.99</v>
      </c>
      <c r="G1704" s="20"/>
      <c r="H1704" s="19">
        <f>E1704/0.0391</f>
        <v>50.89514066496163</v>
      </c>
      <c r="I1704" s="18">
        <f>J1704/100*4</f>
        <v>3.8</v>
      </c>
      <c r="J1704" s="17">
        <v>95</v>
      </c>
      <c r="K1704" s="16">
        <f>IF(J1704&gt;1,J1704-H1704-I1704,0)</f>
        <v>40.304859335038373</v>
      </c>
      <c r="L1704" s="15">
        <v>42762</v>
      </c>
      <c r="M1704" s="14"/>
      <c r="N1704" s="29">
        <v>42805</v>
      </c>
      <c r="O1704" s="12">
        <v>42806</v>
      </c>
      <c r="P1704" s="11" t="s">
        <v>5340</v>
      </c>
      <c r="Q1704" s="10"/>
      <c r="R1704" s="10"/>
      <c r="S1704" s="10"/>
      <c r="T1704" s="10"/>
      <c r="U1704" s="9"/>
      <c r="V1704" s="8"/>
      <c r="W1704" s="7">
        <v>403</v>
      </c>
      <c r="X1704" s="4"/>
      <c r="Y1704" s="6">
        <v>95</v>
      </c>
      <c r="Z1704" s="5">
        <f>IF(Y1704&gt;0,Y1704-J1704,".")</f>
        <v>0</v>
      </c>
      <c r="AA1704" s="4">
        <f>IF(J1704=0,H1704,0)</f>
        <v>0</v>
      </c>
      <c r="AB1704" s="4">
        <f>IF(L1704=0,H1704,0)</f>
        <v>0</v>
      </c>
      <c r="AC1704" s="4"/>
      <c r="AD1704" s="3"/>
      <c r="AE1704" s="2" t="str">
        <f ca="1">IF(AND(N1704&gt;1,(N1704+$AE$3+O1704)&lt;$B$3),$B$3-N1704+1111111,".")</f>
        <v>.</v>
      </c>
      <c r="AF1704" s="1" t="str">
        <f>IF(A1704&gt;1,"Y","N")</f>
        <v>Y</v>
      </c>
      <c r="AG1704" s="1" t="str">
        <f>IF(L1704&gt;1,"Y","N")</f>
        <v>Y</v>
      </c>
      <c r="AH1704" s="1" t="str">
        <f>IF(N1704&gt;1,"Y","N")</f>
        <v>Y</v>
      </c>
      <c r="AI1704" s="1" t="str">
        <f>IF(O1704&gt;1,"Y","N")</f>
        <v>Y</v>
      </c>
      <c r="AJ1704" s="1" t="str">
        <f>CONCATENATE(AF1704,AG1704,D1704,AH1704,AI1704)</f>
        <v>YYx372xYY</v>
      </c>
    </row>
    <row r="1705" spans="1:36" s="1" customFormat="1" x14ac:dyDescent="0.25">
      <c r="A1705" s="31">
        <v>42751</v>
      </c>
      <c r="B1705" s="24"/>
      <c r="C1705" s="23" t="s">
        <v>995</v>
      </c>
      <c r="D1705" s="22" t="s">
        <v>994</v>
      </c>
      <c r="E1705" s="21">
        <v>1.68</v>
      </c>
      <c r="G1705" s="20"/>
      <c r="H1705" s="19">
        <f>E1705/0.03821</f>
        <v>43.967547762365868</v>
      </c>
      <c r="I1705" s="18">
        <f>J1705/100*4</f>
        <v>3.8</v>
      </c>
      <c r="J1705" s="17">
        <v>95</v>
      </c>
      <c r="K1705" s="16">
        <f>IF(J1705&gt;1,J1705-H1705-I1705,0)</f>
        <v>47.232452237634135</v>
      </c>
      <c r="L1705" s="15">
        <v>42768</v>
      </c>
      <c r="M1705" s="14"/>
      <c r="N1705" s="29">
        <v>42835</v>
      </c>
      <c r="O1705" s="12">
        <v>42836</v>
      </c>
      <c r="P1705" s="11" t="s">
        <v>4655</v>
      </c>
      <c r="Q1705" s="10"/>
      <c r="R1705" s="10"/>
      <c r="S1705" s="10"/>
      <c r="T1705" s="10"/>
      <c r="U1705" s="9">
        <v>6778196260</v>
      </c>
      <c r="V1705" s="8" t="s">
        <v>4654</v>
      </c>
      <c r="W1705" s="7">
        <v>565</v>
      </c>
      <c r="X1705" s="4"/>
      <c r="Y1705" s="6">
        <v>95</v>
      </c>
      <c r="Z1705" s="5">
        <f>IF(Y1705&gt;0,Y1705-J1705,".")</f>
        <v>0</v>
      </c>
      <c r="AA1705" s="4">
        <f>IF(J1705=0,H1705,0)</f>
        <v>0</v>
      </c>
      <c r="AB1705" s="4">
        <f>IF(L1705=0,H1705,0)</f>
        <v>0</v>
      </c>
      <c r="AC1705" s="4"/>
      <c r="AD1705" s="3"/>
      <c r="AE1705" s="2" t="str">
        <f ca="1">IF(AND(N1705&gt;1,(N1705+$AE$3+O1705)&lt;$B$3),$B$3-N1705+1111111,".")</f>
        <v>.</v>
      </c>
      <c r="AF1705" s="1" t="str">
        <f>IF(A1705&gt;1,"Y","N")</f>
        <v>Y</v>
      </c>
      <c r="AG1705" s="1" t="str">
        <f>IF(L1705&gt;1,"Y","N")</f>
        <v>Y</v>
      </c>
      <c r="AH1705" s="1" t="str">
        <f>IF(N1705&gt;1,"Y","N")</f>
        <v>Y</v>
      </c>
      <c r="AI1705" s="1" t="str">
        <f>IF(O1705&gt;1,"Y","N")</f>
        <v>Y</v>
      </c>
      <c r="AJ1705" s="1" t="str">
        <f>CONCATENATE(AF1705,AG1705,D1705,AH1705,AI1705)</f>
        <v>YYx69xYY</v>
      </c>
    </row>
    <row r="1706" spans="1:36" s="1" customFormat="1" x14ac:dyDescent="0.25">
      <c r="A1706" s="31">
        <v>42786</v>
      </c>
      <c r="B1706" s="24"/>
      <c r="C1706" s="23" t="s">
        <v>1042</v>
      </c>
      <c r="D1706" s="22" t="s">
        <v>19</v>
      </c>
      <c r="E1706" s="21">
        <v>1.75</v>
      </c>
      <c r="G1706" s="20"/>
      <c r="H1706" s="19">
        <f>E1706/0.03844</f>
        <v>45.525494276795001</v>
      </c>
      <c r="I1706" s="18">
        <f>J1706/100*4</f>
        <v>3.16</v>
      </c>
      <c r="J1706" s="17">
        <v>79</v>
      </c>
      <c r="K1706" s="16">
        <f>IF(J1706&gt;1,J1706-H1706-I1706,0)</f>
        <v>30.314505723204999</v>
      </c>
      <c r="L1706" s="15">
        <v>42822</v>
      </c>
      <c r="M1706" s="14"/>
      <c r="N1706" s="29">
        <v>42840</v>
      </c>
      <c r="O1706" s="12">
        <v>42842</v>
      </c>
      <c r="P1706" s="11" t="s">
        <v>4319</v>
      </c>
      <c r="Q1706" s="10" t="s">
        <v>4318</v>
      </c>
      <c r="R1706" s="10" t="s">
        <v>4317</v>
      </c>
      <c r="S1706" s="10" t="s">
        <v>407</v>
      </c>
      <c r="T1706" s="10"/>
      <c r="U1706" s="9" t="s">
        <v>4566</v>
      </c>
      <c r="V1706" s="8"/>
      <c r="W1706" s="7">
        <v>591</v>
      </c>
      <c r="X1706" s="4"/>
      <c r="Y1706" s="6">
        <v>95</v>
      </c>
      <c r="Z1706" s="5">
        <f>IF(Y1706&gt;0,Y1706-J1706,".")</f>
        <v>16</v>
      </c>
      <c r="AA1706" s="4">
        <f>IF(J1706=0,H1706,0)</f>
        <v>0</v>
      </c>
      <c r="AB1706" s="4">
        <f>IF(L1706=0,H1706,0)</f>
        <v>0</v>
      </c>
      <c r="AC1706" s="4"/>
      <c r="AD1706" s="3"/>
      <c r="AE1706" s="2" t="str">
        <f ca="1">IF(AND(N1706&gt;1,(N1706+$AE$3+O1706)&lt;$B$3),$B$3-N1706+1111111,".")</f>
        <v>.</v>
      </c>
      <c r="AF1706" s="1" t="str">
        <f>IF(A1706&gt;1,"Y","N")</f>
        <v>Y</v>
      </c>
      <c r="AG1706" s="1" t="str">
        <f>IF(L1706&gt;1,"Y","N")</f>
        <v>Y</v>
      </c>
      <c r="AH1706" s="1" t="str">
        <f>IF(N1706&gt;1,"Y","N")</f>
        <v>Y</v>
      </c>
      <c r="AI1706" s="1" t="str">
        <f>IF(O1706&gt;1,"Y","N")</f>
        <v>Y</v>
      </c>
      <c r="AJ1706" s="1" t="str">
        <f>CONCATENATE(AF1706,AG1706,D1706,AH1706,AI1706)</f>
        <v>YYx277xYY</v>
      </c>
    </row>
    <row r="1707" spans="1:36" s="1" customFormat="1" x14ac:dyDescent="0.25">
      <c r="A1707" s="31">
        <v>42786</v>
      </c>
      <c r="B1707" s="24"/>
      <c r="C1707" s="23" t="s">
        <v>1042</v>
      </c>
      <c r="D1707" s="22" t="s">
        <v>19</v>
      </c>
      <c r="E1707" s="21">
        <v>1.75</v>
      </c>
      <c r="G1707" s="20"/>
      <c r="H1707" s="19">
        <f>E1707/0.03844</f>
        <v>45.525494276795001</v>
      </c>
      <c r="I1707" s="18">
        <f>J1707/100*4</f>
        <v>3.16</v>
      </c>
      <c r="J1707" s="17">
        <v>79</v>
      </c>
      <c r="K1707" s="16">
        <f>IF(J1707&gt;1,J1707-H1707-I1707,0)</f>
        <v>30.314505723204999</v>
      </c>
      <c r="L1707" s="15">
        <v>42822</v>
      </c>
      <c r="M1707" s="14"/>
      <c r="N1707" s="29">
        <v>42843</v>
      </c>
      <c r="O1707" s="35">
        <v>42844</v>
      </c>
      <c r="P1707" s="11" t="s">
        <v>3829</v>
      </c>
      <c r="Q1707" s="10"/>
      <c r="R1707" s="10"/>
      <c r="S1707" s="10"/>
      <c r="T1707" s="10"/>
      <c r="U1707" s="9">
        <v>6787707386</v>
      </c>
      <c r="V1707" s="8" t="s">
        <v>4479</v>
      </c>
      <c r="W1707" s="7">
        <v>609</v>
      </c>
      <c r="X1707" s="4"/>
      <c r="Y1707" s="6">
        <v>95</v>
      </c>
      <c r="Z1707" s="5">
        <f>IF(Y1707&gt;0,Y1707-J1707,".")</f>
        <v>16</v>
      </c>
      <c r="AA1707" s="4">
        <f>IF(J1707=0,H1707,0)</f>
        <v>0</v>
      </c>
      <c r="AB1707" s="4">
        <f>IF(L1707=0,H1707,0)</f>
        <v>0</v>
      </c>
      <c r="AC1707" s="4"/>
      <c r="AD1707" s="3"/>
      <c r="AE1707" s="2" t="str">
        <f ca="1">IF(AND(N1707&gt;1,(N1707+$AE$3+O1707)&lt;$B$3),$B$3-N1707+1111111,".")</f>
        <v>.</v>
      </c>
      <c r="AF1707" s="1" t="str">
        <f>IF(A1707&gt;1,"Y","N")</f>
        <v>Y</v>
      </c>
      <c r="AG1707" s="1" t="str">
        <f>IF(L1707&gt;1,"Y","N")</f>
        <v>Y</v>
      </c>
      <c r="AH1707" s="1" t="str">
        <f>IF(N1707&gt;1,"Y","N")</f>
        <v>Y</v>
      </c>
      <c r="AI1707" s="1" t="str">
        <f>IF(O1707&gt;1,"Y","N")</f>
        <v>Y</v>
      </c>
      <c r="AJ1707" s="1" t="str">
        <f>CONCATENATE(AF1707,AG1707,D1707,AH1707,AI1707)</f>
        <v>YYx277xYY</v>
      </c>
    </row>
    <row r="1708" spans="1:36" s="1" customFormat="1" x14ac:dyDescent="0.25">
      <c r="A1708" s="31">
        <v>42749</v>
      </c>
      <c r="B1708" s="24"/>
      <c r="C1708" s="23" t="s">
        <v>727</v>
      </c>
      <c r="D1708" s="22" t="s">
        <v>726</v>
      </c>
      <c r="E1708" s="21">
        <v>1.36</v>
      </c>
      <c r="G1708" s="20"/>
      <c r="H1708" s="19">
        <f>E1708/0.03821</f>
        <v>35.592776760010473</v>
      </c>
      <c r="I1708" s="18">
        <f>J1708/100*4</f>
        <v>3.8</v>
      </c>
      <c r="J1708" s="17">
        <v>95</v>
      </c>
      <c r="K1708" s="16">
        <f>IF(J1708&gt;1,J1708-H1708-I1708,0)</f>
        <v>55.60722323998953</v>
      </c>
      <c r="L1708" s="15">
        <v>42783</v>
      </c>
      <c r="M1708" s="14"/>
      <c r="N1708" s="29">
        <v>42846</v>
      </c>
      <c r="O1708" s="12">
        <v>42850</v>
      </c>
      <c r="P1708" s="11" t="s">
        <v>4418</v>
      </c>
      <c r="Q1708" s="10"/>
      <c r="R1708" s="10"/>
      <c r="S1708" s="10"/>
      <c r="T1708" s="10"/>
      <c r="U1708" s="9"/>
      <c r="V1708" s="8"/>
      <c r="W1708" s="7">
        <v>642</v>
      </c>
      <c r="X1708" s="4"/>
      <c r="Y1708" s="6">
        <v>95</v>
      </c>
      <c r="Z1708" s="5">
        <f>IF(Y1708&gt;0,Y1708-J1708,".")</f>
        <v>0</v>
      </c>
      <c r="AA1708" s="4">
        <f>IF(J1708=0,H1708,0)</f>
        <v>0</v>
      </c>
      <c r="AB1708" s="4">
        <f>IF(L1708=0,H1708,0)</f>
        <v>0</v>
      </c>
      <c r="AC1708" s="4"/>
      <c r="AD1708" s="3"/>
      <c r="AE1708" s="2" t="str">
        <f ca="1">IF(AND(N1708&gt;1,(N1708+$AE$3+O1708)&lt;$B$3),$B$3-N1708+1111111,".")</f>
        <v>.</v>
      </c>
      <c r="AF1708" s="1" t="str">
        <f>IF(A1708&gt;1,"Y","N")</f>
        <v>Y</v>
      </c>
      <c r="AG1708" s="1" t="str">
        <f>IF(L1708&gt;1,"Y","N")</f>
        <v>Y</v>
      </c>
      <c r="AH1708" s="1" t="str">
        <f>IF(N1708&gt;1,"Y","N")</f>
        <v>Y</v>
      </c>
      <c r="AI1708" s="1" t="str">
        <f>IF(O1708&gt;1,"Y","N")</f>
        <v>Y</v>
      </c>
      <c r="AJ1708" s="1" t="str">
        <f>CONCATENATE(AF1708,AG1708,D1708,AH1708,AI1708)</f>
        <v>YYx346xYY</v>
      </c>
    </row>
    <row r="1709" spans="1:36" s="1" customFormat="1" x14ac:dyDescent="0.25">
      <c r="A1709" s="31">
        <v>42786</v>
      </c>
      <c r="B1709" s="24"/>
      <c r="C1709" s="23" t="s">
        <v>1042</v>
      </c>
      <c r="D1709" s="22" t="s">
        <v>19</v>
      </c>
      <c r="E1709" s="21">
        <v>1.75</v>
      </c>
      <c r="G1709" s="20"/>
      <c r="H1709" s="19">
        <f>E1709/0.03844</f>
        <v>45.525494276795001</v>
      </c>
      <c r="I1709" s="18">
        <f>J1709/100*4</f>
        <v>3.16</v>
      </c>
      <c r="J1709" s="17">
        <v>79</v>
      </c>
      <c r="K1709" s="16">
        <f>IF(J1709&gt;1,J1709-H1709-I1709,0)</f>
        <v>30.314505723204999</v>
      </c>
      <c r="L1709" s="15">
        <v>42822</v>
      </c>
      <c r="M1709" s="14"/>
      <c r="N1709" s="29">
        <v>42848</v>
      </c>
      <c r="O1709" s="12">
        <v>42848</v>
      </c>
      <c r="P1709" s="11" t="s">
        <v>4354</v>
      </c>
      <c r="Q1709" s="10" t="s">
        <v>4353</v>
      </c>
      <c r="R1709" s="10" t="s">
        <v>4352</v>
      </c>
      <c r="S1709" s="10" t="s">
        <v>4351</v>
      </c>
      <c r="T1709" s="10"/>
      <c r="U1709" s="9" t="s">
        <v>4350</v>
      </c>
      <c r="V1709" s="8"/>
      <c r="W1709" s="7">
        <v>634</v>
      </c>
      <c r="X1709" s="4"/>
      <c r="Y1709" s="6">
        <v>95</v>
      </c>
      <c r="Z1709" s="5">
        <f>IF(Y1709&gt;0,Y1709-J1709,".")</f>
        <v>16</v>
      </c>
      <c r="AA1709" s="4">
        <f>IF(J1709=0,H1709,0)</f>
        <v>0</v>
      </c>
      <c r="AB1709" s="4">
        <f>IF(L1709=0,H1709,0)</f>
        <v>0</v>
      </c>
      <c r="AC1709" s="4"/>
      <c r="AD1709" s="3"/>
      <c r="AE1709" s="2" t="str">
        <f ca="1">IF(AND(N1709&gt;1,(N1709+$AE$3+O1709)&lt;$B$3),$B$3-N1709+1111111,".")</f>
        <v>.</v>
      </c>
      <c r="AF1709" s="1" t="str">
        <f>IF(A1709&gt;1,"Y","N")</f>
        <v>Y</v>
      </c>
      <c r="AG1709" s="1" t="str">
        <f>IF(L1709&gt;1,"Y","N")</f>
        <v>Y</v>
      </c>
      <c r="AH1709" s="1" t="str">
        <f>IF(N1709&gt;1,"Y","N")</f>
        <v>Y</v>
      </c>
      <c r="AI1709" s="1" t="str">
        <f>IF(O1709&gt;1,"Y","N")</f>
        <v>Y</v>
      </c>
      <c r="AJ1709" s="1" t="str">
        <f>CONCATENATE(AF1709,AG1709,D1709,AH1709,AI1709)</f>
        <v>YYx277xYY</v>
      </c>
    </row>
    <row r="1710" spans="1:36" s="1" customFormat="1" x14ac:dyDescent="0.25">
      <c r="A1710" s="31">
        <v>42786</v>
      </c>
      <c r="B1710" s="24" t="s">
        <v>4320</v>
      </c>
      <c r="C1710" s="23" t="s">
        <v>1042</v>
      </c>
      <c r="D1710" s="22" t="s">
        <v>19</v>
      </c>
      <c r="E1710" s="21">
        <v>1.76</v>
      </c>
      <c r="G1710" s="20"/>
      <c r="H1710" s="19">
        <f>E1710/0.03844</f>
        <v>45.785639958376692</v>
      </c>
      <c r="I1710" s="18">
        <f>J1710/100*4</f>
        <v>3.16</v>
      </c>
      <c r="J1710" s="17">
        <v>79</v>
      </c>
      <c r="K1710" s="16">
        <f>IF(J1710&gt;1,J1710-H1710-I1710,0)</f>
        <v>30.054360041623308</v>
      </c>
      <c r="L1710" s="15">
        <v>42821</v>
      </c>
      <c r="M1710" s="14"/>
      <c r="N1710" s="29">
        <v>42850</v>
      </c>
      <c r="O1710" s="12">
        <v>42850</v>
      </c>
      <c r="P1710" s="11" t="s">
        <v>4319</v>
      </c>
      <c r="Q1710" s="10" t="s">
        <v>4318</v>
      </c>
      <c r="R1710" s="10" t="s">
        <v>4317</v>
      </c>
      <c r="S1710" s="10" t="s">
        <v>407</v>
      </c>
      <c r="T1710" s="10"/>
      <c r="U1710" s="9" t="s">
        <v>4316</v>
      </c>
      <c r="V1710" s="8" t="s">
        <v>4315</v>
      </c>
      <c r="W1710" s="7">
        <v>643</v>
      </c>
      <c r="X1710" s="4"/>
      <c r="Y1710" s="6">
        <v>95</v>
      </c>
      <c r="Z1710" s="5">
        <f>IF(Y1710&gt;0,Y1710-J1710,".")</f>
        <v>16</v>
      </c>
      <c r="AA1710" s="4">
        <f>IF(J1710=0,H1710,0)</f>
        <v>0</v>
      </c>
      <c r="AB1710" s="4">
        <f>IF(L1710=0,H1710,0)</f>
        <v>0</v>
      </c>
      <c r="AC1710" s="4"/>
      <c r="AD1710" s="3"/>
      <c r="AE1710" s="2" t="str">
        <f ca="1">IF(AND(N1710&gt;1,(N1710+$AE$3+O1710)&lt;$B$3),$B$3-N1710+1111111,".")</f>
        <v>.</v>
      </c>
      <c r="AF1710" s="1" t="str">
        <f>IF(A1710&gt;1,"Y","N")</f>
        <v>Y</v>
      </c>
      <c r="AG1710" s="1" t="str">
        <f>IF(L1710&gt;1,"Y","N")</f>
        <v>Y</v>
      </c>
      <c r="AH1710" s="1" t="str">
        <f>IF(N1710&gt;1,"Y","N")</f>
        <v>Y</v>
      </c>
      <c r="AI1710" s="1" t="str">
        <f>IF(O1710&gt;1,"Y","N")</f>
        <v>Y</v>
      </c>
      <c r="AJ1710" s="1" t="str">
        <f>CONCATENATE(AF1710,AG1710,D1710,AH1710,AI1710)</f>
        <v>YYx277xYY</v>
      </c>
    </row>
    <row r="1711" spans="1:36" s="1" customFormat="1" x14ac:dyDescent="0.25">
      <c r="A1711" s="31">
        <v>42480</v>
      </c>
      <c r="B1711" s="24"/>
      <c r="C1711" s="23" t="s">
        <v>393</v>
      </c>
      <c r="D1711" s="22" t="s">
        <v>392</v>
      </c>
      <c r="E1711" s="21">
        <v>1.49</v>
      </c>
      <c r="G1711" s="20"/>
      <c r="H1711" s="19">
        <f>E1711/0.042177</f>
        <v>35.32731109372407</v>
      </c>
      <c r="I1711" s="32">
        <f>J1711/100*4</f>
        <v>3.8</v>
      </c>
      <c r="J1711" s="17">
        <v>95</v>
      </c>
      <c r="K1711" s="16">
        <f>IF(J1711&gt;1,J1711-H1711-I1711,0)</f>
        <v>55.872688906275933</v>
      </c>
      <c r="L1711" s="15">
        <v>42502</v>
      </c>
      <c r="M1711" s="14"/>
      <c r="N1711" s="29">
        <v>42856</v>
      </c>
      <c r="O1711" s="12">
        <v>42857</v>
      </c>
      <c r="P1711" s="11" t="s">
        <v>4192</v>
      </c>
      <c r="Q1711" s="10"/>
      <c r="R1711" s="10"/>
      <c r="S1711" s="10"/>
      <c r="T1711" s="10"/>
      <c r="U1711" s="9">
        <v>6801803777</v>
      </c>
      <c r="V1711" s="8"/>
      <c r="W1711" s="7">
        <v>674</v>
      </c>
      <c r="X1711" s="4"/>
      <c r="Y1711" s="6">
        <v>95</v>
      </c>
      <c r="Z1711" s="5">
        <f>IF(Y1711&gt;0,Y1711-J1711,".")</f>
        <v>0</v>
      </c>
      <c r="AA1711" s="4">
        <f>IF(J1711=0,H1711,0)</f>
        <v>0</v>
      </c>
      <c r="AB1711" s="4">
        <f>IF(L1711=0,H1711,0)</f>
        <v>0</v>
      </c>
      <c r="AC1711" s="4"/>
      <c r="AD1711" s="3"/>
      <c r="AE1711" s="2" t="str">
        <f ca="1">IF(AND(N1711&gt;1,(N1711+$AE$3+O1711)&lt;$B$3),$B$3-N1711+1111111,".")</f>
        <v>.</v>
      </c>
      <c r="AF1711" s="1" t="str">
        <f>IF(A1711&gt;1,"Y","N")</f>
        <v>Y</v>
      </c>
      <c r="AG1711" s="1" t="str">
        <f>IF(L1711&gt;1,"Y","N")</f>
        <v>Y</v>
      </c>
      <c r="AH1711" s="1" t="str">
        <f>IF(N1711&gt;1,"Y","N")</f>
        <v>Y</v>
      </c>
      <c r="AI1711" s="1" t="str">
        <f>IF(O1711&gt;1,"Y","N")</f>
        <v>Y</v>
      </c>
      <c r="AJ1711" s="1" t="str">
        <f>CONCATENATE(AF1711,AG1711,D1711,AH1711,AI1711)</f>
        <v>YYx172xYY</v>
      </c>
    </row>
    <row r="1712" spans="1:36" s="1" customFormat="1" x14ac:dyDescent="0.25">
      <c r="A1712" s="31">
        <v>42649</v>
      </c>
      <c r="B1712" s="24"/>
      <c r="C1712" s="23" t="s">
        <v>3540</v>
      </c>
      <c r="D1712" s="22" t="s">
        <v>267</v>
      </c>
      <c r="E1712" s="21">
        <v>0.7</v>
      </c>
      <c r="G1712" s="20"/>
      <c r="H1712" s="19">
        <f>E1712/0.0404</f>
        <v>17.326732673267326</v>
      </c>
      <c r="I1712" s="18">
        <f>J1712/100*4</f>
        <v>2.4</v>
      </c>
      <c r="J1712" s="17">
        <v>60</v>
      </c>
      <c r="K1712" s="16">
        <f>IF(J1712&gt;1,J1712-H1712-I1712,0)</f>
        <v>40.273267326732672</v>
      </c>
      <c r="L1712" s="15">
        <v>42665</v>
      </c>
      <c r="M1712" s="14"/>
      <c r="N1712" s="29">
        <v>42894</v>
      </c>
      <c r="O1712" s="50">
        <v>42895</v>
      </c>
      <c r="P1712" s="11" t="s">
        <v>3525</v>
      </c>
      <c r="Q1712" s="10" t="s">
        <v>3543</v>
      </c>
      <c r="R1712" s="10" t="s">
        <v>3542</v>
      </c>
      <c r="S1712" s="10" t="s">
        <v>3541</v>
      </c>
      <c r="T1712"/>
      <c r="U1712" s="9">
        <v>6848800086</v>
      </c>
      <c r="V1712" s="8"/>
      <c r="W1712" s="7">
        <v>813</v>
      </c>
      <c r="X1712" s="4"/>
      <c r="Y1712" s="6">
        <v>95</v>
      </c>
      <c r="Z1712" s="5">
        <f>IF(Y1712&gt;0,Y1712-J1712,".")</f>
        <v>35</v>
      </c>
      <c r="AA1712" s="4">
        <f>IF(J1712=0,H1712,0)</f>
        <v>0</v>
      </c>
      <c r="AB1712" s="4">
        <f>IF(L1712=0,H1712,0)</f>
        <v>0</v>
      </c>
      <c r="AC1712" s="4"/>
      <c r="AD1712" s="3"/>
      <c r="AE1712" s="2" t="str">
        <f ca="1">IF(AND(N1712&gt;1,(N1712+$AE$3+O1712)&lt;$B$3),$B$3-N1712+1111111,".")</f>
        <v>.</v>
      </c>
      <c r="AF1712" s="1" t="str">
        <f>IF(A1712&gt;1,"Y","N")</f>
        <v>Y</v>
      </c>
      <c r="AG1712" s="1" t="str">
        <f>IF(L1712&gt;1,"Y","N")</f>
        <v>Y</v>
      </c>
      <c r="AH1712" s="1" t="str">
        <f>IF(N1712&gt;1,"Y","N")</f>
        <v>Y</v>
      </c>
      <c r="AI1712" s="1" t="str">
        <f>IF(O1712&gt;1,"Y","N")</f>
        <v>Y</v>
      </c>
      <c r="AJ1712" s="1" t="str">
        <f>CONCATENATE(AF1712,AG1712,D1712,AH1712,AI1712)</f>
        <v>YYx22xYY</v>
      </c>
    </row>
    <row r="1713" spans="1:36" s="1" customFormat="1" x14ac:dyDescent="0.25">
      <c r="A1713" s="31">
        <v>42877</v>
      </c>
      <c r="B1713" s="30" t="s">
        <v>3178</v>
      </c>
      <c r="C1713" s="23" t="s">
        <v>1042</v>
      </c>
      <c r="D1713" s="22" t="s">
        <v>19</v>
      </c>
      <c r="E1713" s="21">
        <v>1.75</v>
      </c>
      <c r="G1713" s="20"/>
      <c r="H1713" s="19">
        <f>E1713/0.04001</f>
        <v>43.739065233691584</v>
      </c>
      <c r="I1713" s="18">
        <f>J1713/100*4</f>
        <v>3.16</v>
      </c>
      <c r="J1713" s="17">
        <v>79</v>
      </c>
      <c r="K1713" s="16">
        <f>IF(J1713&gt;1,J1713-H1713-I1713,0)</f>
        <v>32.100934766308413</v>
      </c>
      <c r="L1713" s="15">
        <v>42902</v>
      </c>
      <c r="M1713" s="14"/>
      <c r="N1713" s="29">
        <v>42911</v>
      </c>
      <c r="O1713" s="12">
        <v>42911</v>
      </c>
      <c r="P1713" s="11" t="s">
        <v>3177</v>
      </c>
      <c r="Q1713" s="10" t="s">
        <v>3176</v>
      </c>
      <c r="R1713" s="10" t="s">
        <v>3175</v>
      </c>
      <c r="S1713" s="10" t="s">
        <v>3174</v>
      </c>
      <c r="T1713" s="10"/>
      <c r="U1713" s="9" t="s">
        <v>3173</v>
      </c>
      <c r="V1713" s="8"/>
      <c r="W1713" s="7">
        <v>881</v>
      </c>
      <c r="X1713" s="4"/>
      <c r="Y1713" s="6">
        <v>95</v>
      </c>
      <c r="Z1713" s="5">
        <f>IF(Y1713&gt;0,Y1713-J1713,".")</f>
        <v>16</v>
      </c>
      <c r="AA1713" s="4">
        <f>IF(J1713=0,H1713,0)</f>
        <v>0</v>
      </c>
      <c r="AB1713" s="4">
        <f>IF(L1713=0,H1713,0)</f>
        <v>0</v>
      </c>
      <c r="AC1713" s="4"/>
      <c r="AD1713" s="3"/>
      <c r="AE1713" s="2" t="str">
        <f ca="1">IF(AND(N1713&gt;1,(N1713+$AE$3+O1713)&lt;$B$3),$B$3-N1713+1111111,".")</f>
        <v>.</v>
      </c>
      <c r="AF1713" s="1" t="str">
        <f>IF(A1713&gt;1,"Y","N")</f>
        <v>Y</v>
      </c>
      <c r="AG1713" s="1" t="str">
        <f>IF(L1713&gt;1,"Y","N")</f>
        <v>Y</v>
      </c>
      <c r="AH1713" s="1" t="str">
        <f>IF(N1713&gt;1,"Y","N")</f>
        <v>Y</v>
      </c>
      <c r="AI1713" s="1" t="str">
        <f>IF(O1713&gt;1,"Y","N")</f>
        <v>Y</v>
      </c>
      <c r="AJ1713" s="1" t="str">
        <f>CONCATENATE(AF1713,AG1713,D1713,AH1713,AI1713)</f>
        <v>YYx277xYY</v>
      </c>
    </row>
    <row r="1714" spans="1:36" s="1" customFormat="1" x14ac:dyDescent="0.25">
      <c r="A1714" s="31">
        <v>42751</v>
      </c>
      <c r="B1714" s="24"/>
      <c r="C1714" s="23" t="s">
        <v>995</v>
      </c>
      <c r="D1714" s="22" t="s">
        <v>994</v>
      </c>
      <c r="E1714" s="21">
        <v>1.68</v>
      </c>
      <c r="G1714" s="20"/>
      <c r="H1714" s="19">
        <f>E1714/0.03821</f>
        <v>43.967547762365868</v>
      </c>
      <c r="I1714" s="18">
        <f>J1714/100*4</f>
        <v>3.8</v>
      </c>
      <c r="J1714" s="17">
        <v>95</v>
      </c>
      <c r="K1714" s="16">
        <f>IF(J1714&gt;1,J1714-H1714-I1714,0)</f>
        <v>47.232452237634135</v>
      </c>
      <c r="L1714" s="15">
        <v>42768</v>
      </c>
      <c r="M1714" s="14"/>
      <c r="N1714" s="29">
        <v>42912</v>
      </c>
      <c r="O1714" s="12">
        <v>42913</v>
      </c>
      <c r="P1714" s="11" t="s">
        <v>3146</v>
      </c>
      <c r="Q1714" s="10"/>
      <c r="R1714" s="10"/>
      <c r="S1714" s="10"/>
      <c r="T1714" s="10"/>
      <c r="U1714" s="9">
        <v>6866162663</v>
      </c>
      <c r="V1714" s="8"/>
      <c r="W1714" s="7">
        <v>885</v>
      </c>
      <c r="X1714" s="4"/>
      <c r="Y1714" s="6">
        <v>95</v>
      </c>
      <c r="Z1714" s="5">
        <f>IF(Y1714&gt;0,Y1714-J1714,".")</f>
        <v>0</v>
      </c>
      <c r="AA1714" s="4">
        <f>IF(J1714=0,H1714,0)</f>
        <v>0</v>
      </c>
      <c r="AB1714" s="4">
        <f>IF(L1714=0,H1714,0)</f>
        <v>0</v>
      </c>
      <c r="AC1714" s="4"/>
      <c r="AD1714" s="3"/>
      <c r="AE1714" s="2" t="str">
        <f ca="1">IF(AND(N1714&gt;1,(N1714+$AE$3+O1714)&lt;$B$3),$B$3-N1714+1111111,".")</f>
        <v>.</v>
      </c>
      <c r="AF1714" s="1" t="str">
        <f>IF(A1714&gt;1,"Y","N")</f>
        <v>Y</v>
      </c>
      <c r="AG1714" s="1" t="str">
        <f>IF(L1714&gt;1,"Y","N")</f>
        <v>Y</v>
      </c>
      <c r="AH1714" s="1" t="str">
        <f>IF(N1714&gt;1,"Y","N")</f>
        <v>Y</v>
      </c>
      <c r="AI1714" s="1" t="str">
        <f>IF(O1714&gt;1,"Y","N")</f>
        <v>Y</v>
      </c>
      <c r="AJ1714" s="1" t="str">
        <f>CONCATENATE(AF1714,AG1714,D1714,AH1714,AI1714)</f>
        <v>YYx69xYY</v>
      </c>
    </row>
    <row r="1715" spans="1:36" s="1" customFormat="1" x14ac:dyDescent="0.25">
      <c r="A1715" s="31">
        <v>42877</v>
      </c>
      <c r="B1715" s="24"/>
      <c r="C1715" s="23" t="s">
        <v>1042</v>
      </c>
      <c r="D1715" s="22" t="s">
        <v>19</v>
      </c>
      <c r="E1715" s="21">
        <v>1.75</v>
      </c>
      <c r="G1715" s="20"/>
      <c r="H1715" s="19">
        <f>E1715/0.04001</f>
        <v>43.739065233691584</v>
      </c>
      <c r="I1715" s="18">
        <f>J1715/100*4</f>
        <v>3.16</v>
      </c>
      <c r="J1715" s="17">
        <v>79</v>
      </c>
      <c r="K1715" s="16">
        <f>IF(J1715&gt;1,J1715-H1715-I1715,0)</f>
        <v>32.100934766308413</v>
      </c>
      <c r="L1715" s="15">
        <v>42902</v>
      </c>
      <c r="M1715" s="14"/>
      <c r="N1715" s="29">
        <v>42944</v>
      </c>
      <c r="O1715" s="12">
        <v>42947</v>
      </c>
      <c r="P1715" s="11" t="s">
        <v>2657</v>
      </c>
      <c r="Q1715" s="10" t="s">
        <v>2656</v>
      </c>
      <c r="R1715" s="10" t="s">
        <v>2655</v>
      </c>
      <c r="S1715" s="10" t="s">
        <v>2654</v>
      </c>
      <c r="T1715" s="10"/>
      <c r="U1715" s="9">
        <v>6900877515</v>
      </c>
      <c r="V1715" s="8"/>
      <c r="W1715" s="7">
        <v>1000</v>
      </c>
      <c r="X1715" s="4"/>
      <c r="Y1715" s="6">
        <v>95</v>
      </c>
      <c r="Z1715" s="5">
        <f>IF(Y1715&gt;0,Y1715-J1715,".")</f>
        <v>16</v>
      </c>
      <c r="AA1715" s="4">
        <f>IF(J1715=0,H1715,0)</f>
        <v>0</v>
      </c>
      <c r="AB1715" s="4">
        <f>IF(L1715=0,H1715,0)</f>
        <v>0</v>
      </c>
      <c r="AC1715" s="4"/>
      <c r="AD1715" s="3"/>
      <c r="AE1715" s="2" t="str">
        <f ca="1">IF(AND(N1715&gt;1,(N1715+$AE$3+O1715)&lt;$B$3),$B$3-N1715+1111111,".")</f>
        <v>.</v>
      </c>
      <c r="AF1715" s="1" t="str">
        <f>IF(A1715&gt;1,"Y","N")</f>
        <v>Y</v>
      </c>
      <c r="AG1715" s="1" t="str">
        <f>IF(L1715&gt;1,"Y","N")</f>
        <v>Y</v>
      </c>
      <c r="AH1715" s="1" t="str">
        <f>IF(N1715&gt;1,"Y","N")</f>
        <v>Y</v>
      </c>
      <c r="AI1715" s="1" t="str">
        <f>IF(O1715&gt;1,"Y","N")</f>
        <v>Y</v>
      </c>
      <c r="AJ1715" s="1" t="str">
        <f>CONCATENATE(AF1715,AG1715,D1715,AH1715,AI1715)</f>
        <v>YYx277xYY</v>
      </c>
    </row>
    <row r="1716" spans="1:36" s="1" customFormat="1" x14ac:dyDescent="0.25">
      <c r="A1716" s="31">
        <v>42714</v>
      </c>
      <c r="B1716" s="24"/>
      <c r="C1716" s="23" t="s">
        <v>296</v>
      </c>
      <c r="D1716" s="22" t="s">
        <v>295</v>
      </c>
      <c r="E1716" s="21">
        <v>1.99</v>
      </c>
      <c r="G1716" s="20"/>
      <c r="H1716" s="19">
        <f>E1716/0.0391</f>
        <v>50.89514066496163</v>
      </c>
      <c r="I1716" s="18">
        <f>J1716/100*4</f>
        <v>3.8</v>
      </c>
      <c r="J1716" s="17">
        <v>95</v>
      </c>
      <c r="K1716" s="16">
        <f>IF(J1716&gt;1,J1716-H1716-I1716,0)</f>
        <v>40.304859335038373</v>
      </c>
      <c r="L1716" s="15">
        <v>42762</v>
      </c>
      <c r="M1716" s="14"/>
      <c r="N1716" s="29">
        <v>42958</v>
      </c>
      <c r="O1716" s="12">
        <v>42960</v>
      </c>
      <c r="P1716" s="11" t="s">
        <v>2531</v>
      </c>
      <c r="Q1716" s="10" t="s">
        <v>2535</v>
      </c>
      <c r="R1716" s="10" t="s">
        <v>2534</v>
      </c>
      <c r="S1716" s="10" t="s">
        <v>2533</v>
      </c>
      <c r="T1716" s="10"/>
      <c r="U1716" s="9" t="s">
        <v>2532</v>
      </c>
      <c r="V1716" s="8"/>
      <c r="W1716" s="7">
        <v>1026</v>
      </c>
      <c r="X1716" s="4"/>
      <c r="Y1716" s="6">
        <v>95</v>
      </c>
      <c r="Z1716" s="5">
        <f>IF(Y1716&gt;0,Y1716-J1716,".")</f>
        <v>0</v>
      </c>
      <c r="AA1716" s="4">
        <f>IF(J1716=0,H1716,0)</f>
        <v>0</v>
      </c>
      <c r="AB1716" s="4">
        <f>IF(L1716=0,H1716,0)</f>
        <v>0</v>
      </c>
      <c r="AC1716" s="4"/>
      <c r="AD1716" s="3"/>
      <c r="AE1716" s="2" t="str">
        <f ca="1">IF(AND(N1716&gt;1,(N1716+$AE$3+O1716)&lt;$B$3),$B$3-N1716+1111111,".")</f>
        <v>.</v>
      </c>
      <c r="AF1716" s="1" t="str">
        <f>IF(A1716&gt;1,"Y","N")</f>
        <v>Y</v>
      </c>
      <c r="AG1716" s="1" t="str">
        <f>IF(L1716&gt;1,"Y","N")</f>
        <v>Y</v>
      </c>
      <c r="AH1716" s="1" t="str">
        <f>IF(N1716&gt;1,"Y","N")</f>
        <v>Y</v>
      </c>
      <c r="AI1716" s="1" t="str">
        <f>IF(O1716&gt;1,"Y","N")</f>
        <v>Y</v>
      </c>
      <c r="AJ1716" s="1" t="str">
        <f>CONCATENATE(AF1716,AG1716,D1716,AH1716,AI1716)</f>
        <v>YYx372xYY</v>
      </c>
    </row>
    <row r="1717" spans="1:36" s="1" customFormat="1" x14ac:dyDescent="0.25">
      <c r="A1717" s="31">
        <v>42877</v>
      </c>
      <c r="B1717" s="24"/>
      <c r="C1717" s="23" t="s">
        <v>1042</v>
      </c>
      <c r="D1717" s="22" t="s">
        <v>19</v>
      </c>
      <c r="E1717" s="21">
        <v>1.75</v>
      </c>
      <c r="G1717" s="20"/>
      <c r="H1717" s="19">
        <f>E1717/0.04001</f>
        <v>43.739065233691584</v>
      </c>
      <c r="I1717" s="18">
        <f>J1717/100*4</f>
        <v>3.16</v>
      </c>
      <c r="J1717" s="17">
        <v>79</v>
      </c>
      <c r="K1717" s="16">
        <f>IF(J1717&gt;1,J1717-H1717-I1717,0)</f>
        <v>32.100934766308413</v>
      </c>
      <c r="L1717" s="15">
        <v>42902</v>
      </c>
      <c r="M1717" s="14"/>
      <c r="N1717" s="29">
        <v>43007</v>
      </c>
      <c r="O1717" s="12">
        <v>43007</v>
      </c>
      <c r="P1717" s="11" t="s">
        <v>1779</v>
      </c>
      <c r="Q1717" s="10"/>
      <c r="R1717" s="10"/>
      <c r="S1717" s="10"/>
      <c r="T1717" s="10"/>
      <c r="U1717" s="9">
        <v>6912007591</v>
      </c>
      <c r="V1717" s="8"/>
      <c r="W1717" s="7">
        <v>1186</v>
      </c>
      <c r="X1717" s="4"/>
      <c r="Y1717" s="6">
        <v>95</v>
      </c>
      <c r="Z1717" s="5">
        <f>IF(Y1717&gt;0,Y1717-J1717,".")</f>
        <v>16</v>
      </c>
      <c r="AA1717" s="4">
        <f>IF(J1717=0,H1717,0)</f>
        <v>0</v>
      </c>
      <c r="AB1717" s="4">
        <f>IF(L1717=0,H1717,0)</f>
        <v>0</v>
      </c>
      <c r="AC1717" s="4"/>
      <c r="AD1717" s="3"/>
      <c r="AE1717" s="2" t="str">
        <f ca="1">IF(AND(N1717&gt;1,(N1717+$AE$3+O1717)&lt;$B$3),$B$3-N1717+1111111,".")</f>
        <v>.</v>
      </c>
      <c r="AF1717" s="1" t="str">
        <f>IF(A1717&gt;1,"Y","N")</f>
        <v>Y</v>
      </c>
      <c r="AG1717" s="1" t="str">
        <f>IF(L1717&gt;1,"Y","N")</f>
        <v>Y</v>
      </c>
      <c r="AH1717" s="1" t="str">
        <f>IF(N1717&gt;1,"Y","N")</f>
        <v>Y</v>
      </c>
      <c r="AI1717" s="1" t="str">
        <f>IF(O1717&gt;1,"Y","N")</f>
        <v>Y</v>
      </c>
      <c r="AJ1717" s="1" t="str">
        <f>CONCATENATE(AF1717,AG1717,D1717,AH1717,AI1717)</f>
        <v>YYx277xYY</v>
      </c>
    </row>
    <row r="1718" spans="1:36" s="1" customFormat="1" x14ac:dyDescent="0.25">
      <c r="A1718" s="31">
        <v>42480</v>
      </c>
      <c r="B1718" s="24"/>
      <c r="C1718" s="23" t="s">
        <v>393</v>
      </c>
      <c r="D1718" s="22" t="s">
        <v>392</v>
      </c>
      <c r="E1718" s="21">
        <v>1.49</v>
      </c>
      <c r="G1718" s="20"/>
      <c r="H1718" s="19">
        <f>E1718/0.042177</f>
        <v>35.32731109372407</v>
      </c>
      <c r="I1718" s="32">
        <f>J1718/100*4</f>
        <v>3.8</v>
      </c>
      <c r="J1718" s="17">
        <v>95</v>
      </c>
      <c r="K1718" s="16">
        <f>IF(J1718&gt;1,J1718-H1718-I1718,0)</f>
        <v>55.872688906275933</v>
      </c>
      <c r="L1718" s="15">
        <v>42502</v>
      </c>
      <c r="M1718" s="14"/>
      <c r="N1718" s="29">
        <v>43011</v>
      </c>
      <c r="O1718" s="12">
        <v>43011</v>
      </c>
      <c r="P1718" s="11" t="s">
        <v>1690</v>
      </c>
      <c r="Q1718" s="10"/>
      <c r="R1718" s="10"/>
      <c r="S1718" s="10"/>
      <c r="T1718" s="10"/>
      <c r="U1718" s="9">
        <v>6904116855</v>
      </c>
      <c r="V1718" s="8"/>
      <c r="W1718" s="7">
        <v>1198</v>
      </c>
      <c r="X1718" s="4"/>
      <c r="Y1718" s="6">
        <v>95</v>
      </c>
      <c r="Z1718" s="5">
        <f>IF(Y1718&gt;0,Y1718-J1718,".")</f>
        <v>0</v>
      </c>
      <c r="AA1718" s="4">
        <f>IF(J1718=0,H1718,0)</f>
        <v>0</v>
      </c>
      <c r="AB1718" s="4">
        <f>IF(L1718=0,H1718,0)</f>
        <v>0</v>
      </c>
      <c r="AC1718" s="4"/>
      <c r="AD1718" s="3"/>
      <c r="AE1718" s="2" t="str">
        <f ca="1">IF(AND(N1718&gt;1,(N1718+$AE$3+O1718)&lt;$B$3),$B$3-N1718+1111111,".")</f>
        <v>.</v>
      </c>
      <c r="AF1718" s="1" t="str">
        <f>IF(A1718&gt;1,"Y","N")</f>
        <v>Y</v>
      </c>
      <c r="AG1718" s="1" t="str">
        <f>IF(L1718&gt;1,"Y","N")</f>
        <v>Y</v>
      </c>
      <c r="AH1718" s="1" t="str">
        <f>IF(N1718&gt;1,"Y","N")</f>
        <v>Y</v>
      </c>
      <c r="AI1718" s="1" t="str">
        <f>IF(O1718&gt;1,"Y","N")</f>
        <v>Y</v>
      </c>
      <c r="AJ1718" s="1" t="str">
        <f>CONCATENATE(AF1718,AG1718,D1718,AH1718,AI1718)</f>
        <v>YYx172xYY</v>
      </c>
    </row>
    <row r="1719" spans="1:36" s="1" customFormat="1" x14ac:dyDescent="0.25">
      <c r="A1719" s="31">
        <v>42157</v>
      </c>
      <c r="B1719" s="24"/>
      <c r="C1719" s="23" t="s">
        <v>902</v>
      </c>
      <c r="D1719" s="22" t="s">
        <v>901</v>
      </c>
      <c r="E1719" s="21">
        <v>2.1800000000000002</v>
      </c>
      <c r="G1719" s="20"/>
      <c r="H1719" s="19">
        <f>E1719/0.0401</f>
        <v>54.364089775561105</v>
      </c>
      <c r="I1719" s="32">
        <f>J1719/100*4</f>
        <v>3.8</v>
      </c>
      <c r="J1719" s="17">
        <v>95</v>
      </c>
      <c r="K1719" s="16">
        <f>IF(J1719&gt;1,J1719-H1719-I1719,0)</f>
        <v>36.835910224438898</v>
      </c>
      <c r="L1719" s="15">
        <v>42180</v>
      </c>
      <c r="M1719" s="14"/>
      <c r="N1719" s="13">
        <v>43019</v>
      </c>
      <c r="O1719" s="12">
        <v>43019</v>
      </c>
      <c r="P1719" s="11" t="s">
        <v>1548</v>
      </c>
      <c r="Q1719" s="10"/>
      <c r="R1719" s="10"/>
      <c r="S1719" s="10"/>
      <c r="T1719" s="10"/>
      <c r="U1719" s="9">
        <v>6910954044</v>
      </c>
      <c r="V1719" s="8"/>
      <c r="W1719" s="7">
        <v>1229</v>
      </c>
      <c r="X1719" s="4"/>
      <c r="Y1719" s="6">
        <v>95</v>
      </c>
      <c r="Z1719" s="5">
        <f>IF(Y1719&gt;0,Y1719-J1719,".")</f>
        <v>0</v>
      </c>
      <c r="AA1719" s="4">
        <f>IF(J1719=0,H1719,0)</f>
        <v>0</v>
      </c>
      <c r="AB1719" s="4">
        <f>IF(L1719=0,H1719,0)</f>
        <v>0</v>
      </c>
      <c r="AC1719" s="4"/>
      <c r="AD1719" s="3"/>
      <c r="AE1719" s="2" t="str">
        <f ca="1">IF(AND(N1719&gt;1,(N1719+$AE$3+O1719)&lt;$B$3),$B$3-N1719+1111111,".")</f>
        <v>.</v>
      </c>
      <c r="AF1719" s="1" t="str">
        <f>IF(A1719&gt;1,"Y","N")</f>
        <v>Y</v>
      </c>
      <c r="AG1719" s="1" t="str">
        <f>IF(L1719&gt;1,"Y","N")</f>
        <v>Y</v>
      </c>
      <c r="AH1719" s="1" t="str">
        <f>IF(N1719&gt;1,"Y","N")</f>
        <v>Y</v>
      </c>
      <c r="AI1719" s="1" t="str">
        <f>IF(O1719&gt;1,"Y","N")</f>
        <v>Y</v>
      </c>
      <c r="AJ1719" s="1" t="str">
        <f>CONCATENATE(AF1719,AG1719,D1719,AH1719,AI1719)</f>
        <v>YYx71xYY</v>
      </c>
    </row>
    <row r="1720" spans="1:36" s="1" customFormat="1" x14ac:dyDescent="0.25">
      <c r="A1720" s="31">
        <v>42963</v>
      </c>
      <c r="B1720" s="30" t="s">
        <v>1549</v>
      </c>
      <c r="C1720" s="23" t="s">
        <v>296</v>
      </c>
      <c r="D1720" s="22" t="s">
        <v>295</v>
      </c>
      <c r="E1720" s="21">
        <v>1.67</v>
      </c>
      <c r="G1720" s="20"/>
      <c r="H1720" s="19">
        <f>E1720/0.04417</f>
        <v>37.808467285487886</v>
      </c>
      <c r="I1720" s="18">
        <f>J1720/100*4</f>
        <v>3.8</v>
      </c>
      <c r="J1720" s="17">
        <v>95</v>
      </c>
      <c r="K1720" s="16">
        <f>IF(J1720&gt;1,J1720-H1720-I1720,0)</f>
        <v>53.391532714512117</v>
      </c>
      <c r="L1720" s="15">
        <v>42986</v>
      </c>
      <c r="M1720" s="14"/>
      <c r="N1720" s="29">
        <v>43019</v>
      </c>
      <c r="O1720" s="12">
        <v>43019</v>
      </c>
      <c r="P1720" s="11" t="s">
        <v>1548</v>
      </c>
      <c r="Q1720" s="10"/>
      <c r="R1720" s="10"/>
      <c r="S1720" s="10"/>
      <c r="T1720" s="10"/>
      <c r="U1720" s="9">
        <v>6913045796</v>
      </c>
      <c r="V1720" s="8"/>
      <c r="W1720" s="7">
        <v>1229</v>
      </c>
      <c r="X1720" s="4"/>
      <c r="Y1720" s="6">
        <v>95</v>
      </c>
      <c r="Z1720" s="5">
        <f>IF(Y1720&gt;0,Y1720-J1720,".")</f>
        <v>0</v>
      </c>
      <c r="AA1720" s="4">
        <f>IF(J1720=0,H1720,0)</f>
        <v>0</v>
      </c>
      <c r="AB1720" s="4">
        <f>IF(L1720=0,H1720,0)</f>
        <v>0</v>
      </c>
      <c r="AC1720" s="4"/>
      <c r="AD1720" s="3"/>
      <c r="AE1720" s="2" t="str">
        <f ca="1">IF(AND(N1720&gt;1,(N1720+$AE$3+O1720)&lt;$B$3),$B$3-N1720+1111111,".")</f>
        <v>.</v>
      </c>
      <c r="AF1720" s="1" t="str">
        <f>IF(A1720&gt;1,"Y","N")</f>
        <v>Y</v>
      </c>
      <c r="AG1720" s="1" t="str">
        <f>IF(L1720&gt;1,"Y","N")</f>
        <v>Y</v>
      </c>
      <c r="AH1720" s="1" t="str">
        <f>IF(N1720&gt;1,"Y","N")</f>
        <v>Y</v>
      </c>
      <c r="AI1720" s="1" t="str">
        <f>IF(O1720&gt;1,"Y","N")</f>
        <v>Y</v>
      </c>
      <c r="AJ1720" s="1" t="str">
        <f>CONCATENATE(AF1720,AG1720,D1720,AH1720,AI1720)</f>
        <v>YYx372xYY</v>
      </c>
    </row>
    <row r="1721" spans="1:36" s="1" customFormat="1" x14ac:dyDescent="0.25">
      <c r="A1721" s="31">
        <v>42877</v>
      </c>
      <c r="B1721" s="24"/>
      <c r="C1721" s="23" t="s">
        <v>1042</v>
      </c>
      <c r="D1721" s="22" t="s">
        <v>19</v>
      </c>
      <c r="E1721" s="21">
        <v>1.75</v>
      </c>
      <c r="G1721" s="20"/>
      <c r="H1721" s="19">
        <f>E1721/0.04001</f>
        <v>43.739065233691584</v>
      </c>
      <c r="I1721" s="18">
        <f>J1721/100*4</f>
        <v>3.16</v>
      </c>
      <c r="J1721" s="17">
        <v>79</v>
      </c>
      <c r="K1721" s="16">
        <f>IF(J1721&gt;1,J1721-H1721-I1721,0)</f>
        <v>32.100934766308413</v>
      </c>
      <c r="L1721" s="15">
        <v>42902</v>
      </c>
      <c r="M1721" s="14"/>
      <c r="N1721" s="29">
        <v>43054</v>
      </c>
      <c r="O1721" s="12">
        <v>43054</v>
      </c>
      <c r="P1721" s="11" t="s">
        <v>1041</v>
      </c>
      <c r="Q1721" s="10" t="s">
        <v>1040</v>
      </c>
      <c r="R1721" s="10" t="s">
        <v>1039</v>
      </c>
      <c r="S1721" s="10" t="s">
        <v>1038</v>
      </c>
      <c r="T1721" s="10"/>
      <c r="U1721" s="9">
        <v>6916034485</v>
      </c>
      <c r="V1721" s="8"/>
      <c r="W1721" s="7">
        <v>1332</v>
      </c>
      <c r="X1721" s="4"/>
      <c r="Y1721" s="6">
        <v>95</v>
      </c>
      <c r="Z1721" s="5">
        <f>IF(Y1721&gt;0,Y1721-J1721,".")</f>
        <v>16</v>
      </c>
      <c r="AA1721" s="4">
        <f>IF(J1721=0,H1721,0)</f>
        <v>0</v>
      </c>
      <c r="AB1721" s="4">
        <f>IF(L1721=0,H1721,0)</f>
        <v>0</v>
      </c>
      <c r="AC1721" s="4"/>
      <c r="AD1721" s="3"/>
      <c r="AE1721" s="2" t="str">
        <f ca="1">IF(AND(N1721&gt;1,(N1721+$AE$3+O1721)&lt;$B$3),$B$3-N1721+1111111,".")</f>
        <v>.</v>
      </c>
      <c r="AF1721" s="1" t="str">
        <f>IF(A1721&gt;1,"Y","N")</f>
        <v>Y</v>
      </c>
      <c r="AG1721" s="1" t="str">
        <f>IF(L1721&gt;1,"Y","N")</f>
        <v>Y</v>
      </c>
      <c r="AH1721" s="1" t="str">
        <f>IF(N1721&gt;1,"Y","N")</f>
        <v>Y</v>
      </c>
      <c r="AI1721" s="1" t="str">
        <f>IF(O1721&gt;1,"Y","N")</f>
        <v>Y</v>
      </c>
      <c r="AJ1721" s="1" t="str">
        <f>CONCATENATE(AF1721,AG1721,D1721,AH1721,AI1721)</f>
        <v>YYx277xYY</v>
      </c>
    </row>
    <row r="1722" spans="1:36" s="1" customFormat="1" x14ac:dyDescent="0.25">
      <c r="A1722" s="31">
        <v>42751</v>
      </c>
      <c r="B1722" s="24"/>
      <c r="C1722" s="23" t="s">
        <v>995</v>
      </c>
      <c r="D1722" s="22" t="s">
        <v>994</v>
      </c>
      <c r="E1722" s="21">
        <v>1.68</v>
      </c>
      <c r="G1722" s="20"/>
      <c r="H1722" s="19">
        <f>E1722/0.03821</f>
        <v>43.967547762365868</v>
      </c>
      <c r="I1722" s="18">
        <f>J1722/100*4</f>
        <v>3.8</v>
      </c>
      <c r="J1722" s="17">
        <v>95</v>
      </c>
      <c r="K1722" s="16">
        <f>IF(J1722&gt;1,J1722-H1722-I1722,0)</f>
        <v>47.232452237634135</v>
      </c>
      <c r="L1722" s="15">
        <v>42768</v>
      </c>
      <c r="M1722" s="14"/>
      <c r="N1722" s="29">
        <v>43056</v>
      </c>
      <c r="O1722" s="12">
        <v>43058</v>
      </c>
      <c r="P1722" s="11" t="s">
        <v>988</v>
      </c>
      <c r="Q1722" s="10"/>
      <c r="R1722" s="10"/>
      <c r="S1722" s="10"/>
      <c r="T1722" s="10"/>
      <c r="U1722" s="9">
        <v>6916640560</v>
      </c>
      <c r="V1722" s="8"/>
      <c r="W1722" s="7">
        <v>1352</v>
      </c>
      <c r="X1722" s="4"/>
      <c r="Y1722" s="6">
        <v>95</v>
      </c>
      <c r="Z1722" s="5">
        <f>IF(Y1722&gt;0,Y1722-J1722,".")</f>
        <v>0</v>
      </c>
      <c r="AA1722" s="4">
        <f>IF(J1722=0,H1722,0)</f>
        <v>0</v>
      </c>
      <c r="AB1722" s="4">
        <f>IF(L1722=0,H1722,0)</f>
        <v>0</v>
      </c>
      <c r="AC1722" s="4"/>
      <c r="AD1722" s="3"/>
      <c r="AE1722" s="2" t="str">
        <f ca="1">IF(AND(N1722&gt;1,(N1722+$AE$3+O1722)&lt;$B$3),$B$3-N1722+1111111,".")</f>
        <v>.</v>
      </c>
      <c r="AF1722" s="1" t="str">
        <f>IF(A1722&gt;1,"Y","N")</f>
        <v>Y</v>
      </c>
      <c r="AG1722" s="1" t="str">
        <f>IF(L1722&gt;1,"Y","N")</f>
        <v>Y</v>
      </c>
      <c r="AH1722" s="1" t="str">
        <f>IF(N1722&gt;1,"Y","N")</f>
        <v>Y</v>
      </c>
      <c r="AI1722" s="1" t="str">
        <f>IF(O1722&gt;1,"Y","N")</f>
        <v>Y</v>
      </c>
      <c r="AJ1722" s="1" t="str">
        <f>CONCATENATE(AF1722,AG1722,D1722,AH1722,AI1722)</f>
        <v>YYx69xYY</v>
      </c>
    </row>
    <row r="1723" spans="1:36" s="1" customFormat="1" x14ac:dyDescent="0.25">
      <c r="A1723" s="31">
        <v>43013</v>
      </c>
      <c r="B1723" s="24"/>
      <c r="C1723" s="23" t="s">
        <v>675</v>
      </c>
      <c r="D1723" s="22" t="s">
        <v>19</v>
      </c>
      <c r="E1723" s="21">
        <v>1.76</v>
      </c>
      <c r="G1723" s="20"/>
      <c r="H1723" s="19">
        <f>E1723/0.04452</f>
        <v>39.532794249775385</v>
      </c>
      <c r="I1723" s="18">
        <f>J1723/100*4</f>
        <v>3.16</v>
      </c>
      <c r="J1723" s="17">
        <v>79</v>
      </c>
      <c r="K1723" s="16">
        <f>IF(J1723&gt;1,J1723-H1723-I1723,0)</f>
        <v>36.307205750224611</v>
      </c>
      <c r="L1723" s="15">
        <v>43040</v>
      </c>
      <c r="M1723" s="14"/>
      <c r="N1723" s="29">
        <v>43068</v>
      </c>
      <c r="O1723" s="12">
        <v>43068</v>
      </c>
      <c r="P1723" s="11" t="s">
        <v>674</v>
      </c>
      <c r="Q1723" s="10" t="s">
        <v>673</v>
      </c>
      <c r="R1723" s="10" t="s">
        <v>672</v>
      </c>
      <c r="S1723" s="10" t="s">
        <v>671</v>
      </c>
      <c r="T1723" s="10"/>
      <c r="U1723" s="9">
        <v>6916047969</v>
      </c>
      <c r="V1723" s="8"/>
      <c r="W1723" s="7">
        <v>1401</v>
      </c>
      <c r="X1723" s="4"/>
      <c r="Y1723" s="6">
        <v>95</v>
      </c>
      <c r="Z1723" s="5">
        <f>IF(Y1723&gt;0,Y1723-J1723,".")</f>
        <v>16</v>
      </c>
      <c r="AA1723" s="4">
        <f>IF(J1723=0,H1723,0)</f>
        <v>0</v>
      </c>
      <c r="AB1723" s="4">
        <f>IF(L1723=0,H1723,0)</f>
        <v>0</v>
      </c>
      <c r="AC1723" s="4"/>
      <c r="AD1723" s="3"/>
      <c r="AE1723" s="2" t="str">
        <f ca="1">IF(AND(N1723&gt;1,(N1723+$AE$3+O1723)&lt;$B$3),$B$3-N1723+1111111,".")</f>
        <v>.</v>
      </c>
      <c r="AF1723" s="1" t="str">
        <f>IF(A1723&gt;1,"Y","N")</f>
        <v>Y</v>
      </c>
      <c r="AG1723" s="1" t="str">
        <f>IF(L1723&gt;1,"Y","N")</f>
        <v>Y</v>
      </c>
      <c r="AH1723" s="1" t="str">
        <f>IF(N1723&gt;1,"Y","N")</f>
        <v>Y</v>
      </c>
      <c r="AI1723" s="1" t="str">
        <f>IF(O1723&gt;1,"Y","N")</f>
        <v>Y</v>
      </c>
      <c r="AJ1723" s="1" t="str">
        <f>CONCATENATE(AF1723,AG1723,D1723,AH1723,AI1723)</f>
        <v>YYx277xYY</v>
      </c>
    </row>
    <row r="1724" spans="1:36" s="1" customFormat="1" x14ac:dyDescent="0.25">
      <c r="A1724" s="31">
        <v>42902</v>
      </c>
      <c r="B1724" s="24" t="s">
        <v>394</v>
      </c>
      <c r="C1724" s="23" t="s">
        <v>393</v>
      </c>
      <c r="D1724" s="22" t="s">
        <v>392</v>
      </c>
      <c r="E1724" s="21">
        <v>1.3</v>
      </c>
      <c r="G1724" s="20"/>
      <c r="H1724" s="19">
        <f>E1724/0.0418425</f>
        <v>31.068889287207984</v>
      </c>
      <c r="I1724" s="18">
        <f>J1724/100*4</f>
        <v>3.8</v>
      </c>
      <c r="J1724" s="17">
        <v>95</v>
      </c>
      <c r="K1724" s="16">
        <f>IF(J1724&gt;1,J1724-H1724-I1724,0)</f>
        <v>60.131110712792022</v>
      </c>
      <c r="L1724" s="15">
        <v>42933</v>
      </c>
      <c r="M1724" s="14"/>
      <c r="N1724" s="29">
        <v>43081</v>
      </c>
      <c r="O1724" s="12">
        <v>43082</v>
      </c>
      <c r="P1724" s="11" t="s">
        <v>380</v>
      </c>
      <c r="Q1724" s="10"/>
      <c r="R1724" s="10"/>
      <c r="S1724" s="10"/>
      <c r="T1724" s="10"/>
      <c r="U1724" s="9">
        <v>6914416596</v>
      </c>
      <c r="V1724" s="8"/>
      <c r="W1724" s="7">
        <v>1454</v>
      </c>
      <c r="X1724" s="4"/>
      <c r="Y1724" s="6">
        <v>95</v>
      </c>
      <c r="Z1724" s="5">
        <f>IF(Y1724&gt;0,Y1724-J1724,".")</f>
        <v>0</v>
      </c>
      <c r="AA1724" s="4">
        <f>IF(J1724=0,H1724,0)</f>
        <v>0</v>
      </c>
      <c r="AB1724" s="4">
        <f>IF(L1724=0,H1724,0)</f>
        <v>0</v>
      </c>
      <c r="AC1724" s="4"/>
      <c r="AD1724" s="3"/>
      <c r="AE1724" s="2" t="str">
        <f ca="1">IF(AND(N1724&gt;1,(N1724+$AE$3+O1724)&lt;$B$3),$B$3-N1724+1111111,".")</f>
        <v>.</v>
      </c>
      <c r="AF1724" s="1" t="str">
        <f>IF(A1724&gt;1,"Y","N")</f>
        <v>Y</v>
      </c>
      <c r="AG1724" s="1" t="str">
        <f>IF(L1724&gt;1,"Y","N")</f>
        <v>Y</v>
      </c>
      <c r="AH1724" s="1" t="str">
        <f>IF(N1724&gt;1,"Y","N")</f>
        <v>Y</v>
      </c>
      <c r="AI1724" s="1" t="str">
        <f>IF(O1724&gt;1,"Y","N")</f>
        <v>Y</v>
      </c>
      <c r="AJ1724" s="1" t="str">
        <f>CONCATENATE(AF1724,AG1724,D1724,AH1724,AI1724)</f>
        <v>YYx172xYY</v>
      </c>
    </row>
    <row r="1725" spans="1:36" s="1" customFormat="1" x14ac:dyDescent="0.25">
      <c r="A1725" s="31">
        <v>42334</v>
      </c>
      <c r="B1725" s="24"/>
      <c r="C1725" s="23" t="s">
        <v>4453</v>
      </c>
      <c r="D1725" s="22" t="s">
        <v>4452</v>
      </c>
      <c r="E1725" s="21">
        <v>0.74</v>
      </c>
      <c r="G1725" s="20"/>
      <c r="H1725" s="19">
        <f>E1725/0.04198</f>
        <v>17.627441638875652</v>
      </c>
      <c r="I1725" s="32">
        <f>J1725/100*4</f>
        <v>2.36</v>
      </c>
      <c r="J1725" s="17">
        <v>59</v>
      </c>
      <c r="K1725" s="16">
        <f>IF(J1725&gt;1,J1725-H1725-I1725,0)</f>
        <v>39.012558361124348</v>
      </c>
      <c r="L1725" s="15">
        <v>42385</v>
      </c>
      <c r="M1725" s="14"/>
      <c r="N1725" s="29">
        <v>42733</v>
      </c>
      <c r="O1725" s="12">
        <v>42737</v>
      </c>
      <c r="P1725" s="11" t="s">
        <v>7062</v>
      </c>
      <c r="Q1725" s="10" t="s">
        <v>7061</v>
      </c>
      <c r="R1725" s="10" t="s">
        <v>7060</v>
      </c>
      <c r="S1725" s="10" t="s">
        <v>5956</v>
      </c>
      <c r="T1725" s="10"/>
      <c r="U1725" s="9">
        <v>6659386401</v>
      </c>
      <c r="V1725" s="8"/>
      <c r="W1725" s="7">
        <v>10</v>
      </c>
      <c r="X1725" s="4"/>
      <c r="Y1725" s="6">
        <v>96</v>
      </c>
      <c r="Z1725" s="5">
        <f>IF(Y1725&gt;0,Y1725-J1725,".")</f>
        <v>37</v>
      </c>
      <c r="AA1725" s="4">
        <f>IF(J1725=0,H1725,0)</f>
        <v>0</v>
      </c>
      <c r="AB1725" s="4">
        <f>IF(L1725=0,H1725,0)</f>
        <v>0</v>
      </c>
      <c r="AC1725" s="4"/>
      <c r="AD1725" s="3"/>
      <c r="AE1725" s="2" t="str">
        <f ca="1">IF(AND(N1725&gt;1,(N1725+$AE$3+O1725)&lt;$B$3),$B$3-N1725+1111111,".")</f>
        <v>.</v>
      </c>
      <c r="AF1725" s="1" t="str">
        <f>IF(A1725&gt;1,"Y","N")</f>
        <v>Y</v>
      </c>
      <c r="AG1725" s="1" t="str">
        <f>IF(L1725&gt;1,"Y","N")</f>
        <v>Y</v>
      </c>
      <c r="AH1725" s="1" t="str">
        <f>IF(N1725&gt;1,"Y","N")</f>
        <v>Y</v>
      </c>
      <c r="AI1725" s="1" t="str">
        <f>IF(O1725&gt;1,"Y","N")</f>
        <v>Y</v>
      </c>
      <c r="AJ1725" s="1" t="str">
        <f>CONCATENATE(AF1725,AG1725,D1725,AH1725,AI1725)</f>
        <v>YYx546xYY</v>
      </c>
    </row>
    <row r="1726" spans="1:36" s="1" customFormat="1" x14ac:dyDescent="0.25">
      <c r="A1726" s="31">
        <v>42706</v>
      </c>
      <c r="B1726" s="24"/>
      <c r="C1726" s="23" t="s">
        <v>3277</v>
      </c>
      <c r="D1726" s="22" t="s">
        <v>2226</v>
      </c>
      <c r="E1726" s="21">
        <v>1.49</v>
      </c>
      <c r="G1726" s="20"/>
      <c r="H1726" s="19">
        <f>E1726/0.0391</f>
        <v>38.107416879795394</v>
      </c>
      <c r="I1726" s="18">
        <f>J1726/100*4</f>
        <v>3.16</v>
      </c>
      <c r="J1726" s="17">
        <v>79</v>
      </c>
      <c r="K1726" s="16">
        <f>IF(J1726&gt;1,J1726-H1726-I1726,0)</f>
        <v>37.732583120204609</v>
      </c>
      <c r="L1726" s="15">
        <v>42724</v>
      </c>
      <c r="M1726" s="14"/>
      <c r="N1726" s="29">
        <v>42743</v>
      </c>
      <c r="O1726" s="12">
        <v>42743</v>
      </c>
      <c r="P1726" s="11" t="s">
        <v>6845</v>
      </c>
      <c r="Q1726" s="10" t="s">
        <v>6844</v>
      </c>
      <c r="R1726" s="10" t="s">
        <v>6843</v>
      </c>
      <c r="S1726" s="10" t="s">
        <v>6842</v>
      </c>
      <c r="T1726" s="10"/>
      <c r="U1726" s="9">
        <v>6670410749</v>
      </c>
      <c r="V1726" s="8"/>
      <c r="W1726" s="7">
        <v>52</v>
      </c>
      <c r="X1726" s="4"/>
      <c r="Y1726" s="6">
        <v>96</v>
      </c>
      <c r="Z1726" s="5">
        <f>IF(Y1726&gt;0,Y1726-J1726,".")</f>
        <v>17</v>
      </c>
      <c r="AA1726" s="4">
        <f>IF(J1726=0,H1726,0)</f>
        <v>0</v>
      </c>
      <c r="AB1726" s="4">
        <f>IF(L1726=0,H1726,0)</f>
        <v>0</v>
      </c>
      <c r="AC1726" s="4"/>
      <c r="AD1726" s="3"/>
      <c r="AE1726" s="2" t="str">
        <f ca="1">IF(AND(N1726&gt;1,(N1726+$AE$3+O1726)&lt;$B$3),$B$3-N1726+1111111,".")</f>
        <v>.</v>
      </c>
      <c r="AF1726" s="1" t="str">
        <f>IF(A1726&gt;1,"Y","N")</f>
        <v>Y</v>
      </c>
      <c r="AG1726" s="1" t="str">
        <f>IF(L1726&gt;1,"Y","N")</f>
        <v>Y</v>
      </c>
      <c r="AH1726" s="1" t="str">
        <f>IF(N1726&gt;1,"Y","N")</f>
        <v>Y</v>
      </c>
      <c r="AI1726" s="1" t="str">
        <f>IF(O1726&gt;1,"Y","N")</f>
        <v>Y</v>
      </c>
      <c r="AJ1726" s="1" t="str">
        <f>CONCATENATE(AF1726,AG1726,D1726,AH1726,AI1726)</f>
        <v>YYx197xYY</v>
      </c>
    </row>
    <row r="1727" spans="1:36" s="1" customFormat="1" x14ac:dyDescent="0.25">
      <c r="A1727" s="31">
        <v>42649</v>
      </c>
      <c r="B1727" s="24"/>
      <c r="C1727" s="23" t="s">
        <v>3672</v>
      </c>
      <c r="D1727" s="22" t="s">
        <v>4017</v>
      </c>
      <c r="E1727" s="21">
        <v>0.83</v>
      </c>
      <c r="G1727" s="20"/>
      <c r="H1727" s="19">
        <f>E1727/0.0404</f>
        <v>20.544554455445546</v>
      </c>
      <c r="I1727" s="18">
        <f>J1727/100*4</f>
        <v>2.36</v>
      </c>
      <c r="J1727" s="17">
        <v>59</v>
      </c>
      <c r="K1727" s="16">
        <f>IF(J1727&gt;1,J1727-H1727-I1727,0)</f>
        <v>36.095445544554451</v>
      </c>
      <c r="L1727" s="15">
        <v>42671</v>
      </c>
      <c r="M1727" s="14"/>
      <c r="N1727" s="29">
        <v>42744</v>
      </c>
      <c r="O1727" s="12">
        <v>42744</v>
      </c>
      <c r="P1727" s="11" t="s">
        <v>1945</v>
      </c>
      <c r="Q1727" s="10" t="s">
        <v>6831</v>
      </c>
      <c r="R1727" s="10" t="s">
        <v>6830</v>
      </c>
      <c r="S1727" s="10" t="s">
        <v>2809</v>
      </c>
      <c r="T1727" s="10" t="s">
        <v>6829</v>
      </c>
      <c r="U1727" s="9" t="s">
        <v>6828</v>
      </c>
      <c r="V1727" s="8"/>
      <c r="W1727" s="7">
        <v>58</v>
      </c>
      <c r="X1727" s="4"/>
      <c r="Y1727" s="6">
        <v>96</v>
      </c>
      <c r="Z1727" s="5">
        <f>IF(Y1727&gt;0,Y1727-J1727,".")</f>
        <v>37</v>
      </c>
      <c r="AA1727" s="4">
        <f>IF(J1727=0,H1727,0)</f>
        <v>0</v>
      </c>
      <c r="AB1727" s="4">
        <f>IF(L1727=0,H1727,0)</f>
        <v>0</v>
      </c>
      <c r="AC1727" s="4"/>
      <c r="AD1727" s="3"/>
      <c r="AE1727" s="2" t="str">
        <f ca="1">IF(AND(N1727&gt;1,(N1727+$AE$3+O1727)&lt;$B$3),$B$3-N1727+1111111,".")</f>
        <v>.</v>
      </c>
      <c r="AF1727" s="1" t="str">
        <f>IF(A1727&gt;1,"Y","N")</f>
        <v>Y</v>
      </c>
      <c r="AG1727" s="1" t="str">
        <f>IF(L1727&gt;1,"Y","N")</f>
        <v>Y</v>
      </c>
      <c r="AH1727" s="1" t="str">
        <f>IF(N1727&gt;1,"Y","N")</f>
        <v>Y</v>
      </c>
      <c r="AI1727" s="1" t="str">
        <f>IF(O1727&gt;1,"Y","N")</f>
        <v>Y</v>
      </c>
      <c r="AJ1727" s="1" t="str">
        <f>CONCATENATE(AF1727,AG1727,D1727,AH1727,AI1727)</f>
        <v>YYx221xYY</v>
      </c>
    </row>
    <row r="1728" spans="1:36" s="1" customFormat="1" x14ac:dyDescent="0.25">
      <c r="A1728" s="31">
        <v>42692</v>
      </c>
      <c r="B1728" s="24" t="s">
        <v>3345</v>
      </c>
      <c r="C1728" s="23" t="s">
        <v>6668</v>
      </c>
      <c r="D1728" s="22" t="s">
        <v>3343</v>
      </c>
      <c r="E1728" s="21">
        <v>1.42</v>
      </c>
      <c r="G1728" s="20"/>
      <c r="H1728" s="19">
        <f>E1728/0.03864</f>
        <v>36.749482401656309</v>
      </c>
      <c r="I1728" s="18">
        <f>J1728/100*4</f>
        <v>3.16</v>
      </c>
      <c r="J1728" s="17">
        <v>79</v>
      </c>
      <c r="K1728" s="16">
        <f>IF(J1728&gt;1,J1728-H1728-I1728,0)</f>
        <v>39.090517598343695</v>
      </c>
      <c r="L1728" s="15">
        <v>42722</v>
      </c>
      <c r="M1728" s="14"/>
      <c r="N1728" s="29">
        <v>42747</v>
      </c>
      <c r="O1728" s="12">
        <v>42751</v>
      </c>
      <c r="P1728" s="11" t="s">
        <v>6667</v>
      </c>
      <c r="Q1728" s="10" t="s">
        <v>6666</v>
      </c>
      <c r="R1728" s="10" t="s">
        <v>6665</v>
      </c>
      <c r="S1728" s="10" t="s">
        <v>6664</v>
      </c>
      <c r="T1728" s="10"/>
      <c r="U1728" s="9">
        <v>6671448196</v>
      </c>
      <c r="V1728" s="8"/>
      <c r="W1728" s="7">
        <v>111</v>
      </c>
      <c r="X1728" s="4"/>
      <c r="Y1728" s="6">
        <v>96</v>
      </c>
      <c r="Z1728" s="5">
        <f>IF(Y1728&gt;0,Y1728-J1728,".")</f>
        <v>17</v>
      </c>
      <c r="AA1728" s="4">
        <f>IF(J1728=0,H1728,0)</f>
        <v>0</v>
      </c>
      <c r="AB1728" s="4">
        <f>IF(L1728=0,H1728,0)</f>
        <v>0</v>
      </c>
      <c r="AC1728" s="4"/>
      <c r="AD1728" s="3"/>
      <c r="AE1728" s="2" t="str">
        <f ca="1">IF(AND(N1728&gt;1,(N1728+$AE$3+O1728)&lt;$B$3),$B$3-N1728+1111111,".")</f>
        <v>.</v>
      </c>
      <c r="AF1728" s="1" t="str">
        <f>IF(A1728&gt;1,"Y","N")</f>
        <v>Y</v>
      </c>
      <c r="AG1728" s="1" t="str">
        <f>IF(L1728&gt;1,"Y","N")</f>
        <v>Y</v>
      </c>
      <c r="AH1728" s="1" t="str">
        <f>IF(N1728&gt;1,"Y","N")</f>
        <v>Y</v>
      </c>
      <c r="AI1728" s="1" t="str">
        <f>IF(O1728&gt;1,"Y","N")</f>
        <v>Y</v>
      </c>
      <c r="AJ1728" s="1" t="str">
        <f>CONCATENATE(AF1728,AG1728,D1728,AH1728,AI1728)</f>
        <v>YYxk6xYY</v>
      </c>
    </row>
    <row r="1729" spans="1:50" s="1" customFormat="1" x14ac:dyDescent="0.25">
      <c r="A1729" s="31">
        <v>42649</v>
      </c>
      <c r="B1729" s="24"/>
      <c r="C1729" s="23" t="s">
        <v>862</v>
      </c>
      <c r="D1729" s="22" t="s">
        <v>861</v>
      </c>
      <c r="E1729" s="21">
        <v>1.2</v>
      </c>
      <c r="G1729" s="20"/>
      <c r="H1729" s="19">
        <f>E1729/0.0404</f>
        <v>29.702970297029704</v>
      </c>
      <c r="I1729" s="18">
        <f>J1729/100*4</f>
        <v>3.16</v>
      </c>
      <c r="J1729" s="17">
        <v>79</v>
      </c>
      <c r="K1729" s="16">
        <f>IF(J1729&gt;1,J1729-H1729-I1729,0)</f>
        <v>46.137029702970295</v>
      </c>
      <c r="L1729" s="15">
        <v>42681</v>
      </c>
      <c r="M1729" s="14"/>
      <c r="N1729" s="29">
        <v>42755</v>
      </c>
      <c r="O1729" s="12">
        <v>42755</v>
      </c>
      <c r="P1729" s="11" t="s">
        <v>6510</v>
      </c>
      <c r="Q1729" s="10" t="s">
        <v>6509</v>
      </c>
      <c r="R1729" s="10" t="s">
        <v>6508</v>
      </c>
      <c r="S1729" s="10" t="s">
        <v>6507</v>
      </c>
      <c r="T1729" s="10"/>
      <c r="U1729" s="9" t="s">
        <v>6506</v>
      </c>
      <c r="V1729" s="8"/>
      <c r="W1729" s="7">
        <v>129</v>
      </c>
      <c r="X1729" s="4"/>
      <c r="Y1729" s="6">
        <v>96</v>
      </c>
      <c r="Z1729" s="5">
        <f>IF(Y1729&gt;0,Y1729-J1729,".")</f>
        <v>17</v>
      </c>
      <c r="AA1729" s="4">
        <f>IF(J1729=0,H1729,0)</f>
        <v>0</v>
      </c>
      <c r="AB1729" s="4">
        <f>IF(L1729=0,H1729,0)</f>
        <v>0</v>
      </c>
      <c r="AC1729" s="4"/>
      <c r="AD1729" s="3"/>
      <c r="AE1729" s="2" t="str">
        <f ca="1">IF(AND(N1729&gt;1,(N1729+$AE$3+O1729)&lt;$B$3),$B$3-N1729+1111111,".")</f>
        <v>.</v>
      </c>
      <c r="AF1729" s="1" t="str">
        <f>IF(A1729&gt;1,"Y","N")</f>
        <v>Y</v>
      </c>
      <c r="AG1729" s="1" t="str">
        <f>IF(L1729&gt;1,"Y","N")</f>
        <v>Y</v>
      </c>
      <c r="AH1729" s="1" t="str">
        <f>IF(N1729&gt;1,"Y","N")</f>
        <v>Y</v>
      </c>
      <c r="AI1729" s="1" t="str">
        <f>IF(O1729&gt;1,"Y","N")</f>
        <v>Y</v>
      </c>
      <c r="AJ1729" s="1" t="str">
        <f>CONCATENATE(AF1729,AG1729,D1729,AH1729,AI1729)</f>
        <v>YYx230xYY</v>
      </c>
    </row>
    <row r="1730" spans="1:50" s="1" customFormat="1" x14ac:dyDescent="0.25">
      <c r="A1730" s="31">
        <v>42499</v>
      </c>
      <c r="B1730" s="24"/>
      <c r="C1730" s="23" t="s">
        <v>6152</v>
      </c>
      <c r="D1730" s="22" t="s">
        <v>6151</v>
      </c>
      <c r="E1730" s="21">
        <v>0.33</v>
      </c>
      <c r="G1730" s="20"/>
      <c r="H1730" s="19">
        <f>E1730/0.04105</f>
        <v>8.038976857490864</v>
      </c>
      <c r="I1730" s="18">
        <f>J1730/100*4</f>
        <v>2.36</v>
      </c>
      <c r="J1730" s="17">
        <v>59</v>
      </c>
      <c r="K1730" s="16">
        <f>IF(J1730&gt;1,J1730-H1730-I1730,0)</f>
        <v>48.601023142509135</v>
      </c>
      <c r="L1730" s="15">
        <v>42536</v>
      </c>
      <c r="M1730" s="14"/>
      <c r="N1730" s="29">
        <v>42772</v>
      </c>
      <c r="O1730" s="12">
        <v>42773</v>
      </c>
      <c r="P1730" s="11" t="s">
        <v>6149</v>
      </c>
      <c r="Q1730" s="10"/>
      <c r="R1730" s="10"/>
      <c r="S1730" s="10"/>
      <c r="T1730" s="10"/>
      <c r="U1730" s="9">
        <v>6702925712</v>
      </c>
      <c r="V1730" s="8" t="s">
        <v>110</v>
      </c>
      <c r="W1730" s="7">
        <v>223</v>
      </c>
      <c r="X1730" s="4"/>
      <c r="Y1730" s="6">
        <v>96</v>
      </c>
      <c r="Z1730" s="5">
        <f>IF(Y1730&gt;0,Y1730-J1730,".")</f>
        <v>37</v>
      </c>
      <c r="AA1730" s="4">
        <f>IF(J1730=0,H1730,0)</f>
        <v>0</v>
      </c>
      <c r="AB1730" s="4">
        <f>IF(L1730=0,H1730,0)</f>
        <v>0</v>
      </c>
      <c r="AC1730" s="4"/>
      <c r="AD1730" s="3"/>
      <c r="AE1730" s="2" t="str">
        <f ca="1">IF(AND(N1730&gt;1,(N1730+$AE$3+O1730)&lt;$B$3),$B$3-N1730+1111111,".")</f>
        <v>.</v>
      </c>
      <c r="AF1730" s="1" t="str">
        <f>IF(A1730&gt;1,"Y","N")</f>
        <v>Y</v>
      </c>
      <c r="AG1730" s="1" t="str">
        <f>IF(L1730&gt;1,"Y","N")</f>
        <v>Y</v>
      </c>
      <c r="AH1730" s="1" t="str">
        <f>IF(N1730&gt;1,"Y","N")</f>
        <v>Y</v>
      </c>
      <c r="AI1730" s="1" t="str">
        <f>IF(O1730&gt;1,"Y","N")</f>
        <v>Y</v>
      </c>
      <c r="AJ1730" s="1" t="str">
        <f>CONCATENATE(AF1730,AG1730,D1730,AH1730,AI1730)</f>
        <v>YYx117xYY</v>
      </c>
    </row>
    <row r="1731" spans="1:50" s="1" customFormat="1" x14ac:dyDescent="0.25">
      <c r="A1731" s="28">
        <v>41866</v>
      </c>
      <c r="B1731" s="27"/>
      <c r="C1731" s="23" t="s">
        <v>6002</v>
      </c>
      <c r="D1731" s="22" t="s">
        <v>6001</v>
      </c>
      <c r="E1731" s="21">
        <v>1.49</v>
      </c>
      <c r="G1731" s="20"/>
      <c r="H1731" s="19">
        <f>E1731/0.046166</f>
        <v>32.274834293636012</v>
      </c>
      <c r="I1731" s="18">
        <f>J1731/100*4</f>
        <v>3.08</v>
      </c>
      <c r="J1731" s="17">
        <v>77</v>
      </c>
      <c r="K1731" s="16">
        <f>IF(J1731&gt;1,J1731-H1731-I1731,0)</f>
        <v>41.64516570636399</v>
      </c>
      <c r="L1731" s="15">
        <v>41903</v>
      </c>
      <c r="M1731" s="14"/>
      <c r="N1731" s="29">
        <v>42779</v>
      </c>
      <c r="O1731" s="12">
        <v>42780</v>
      </c>
      <c r="P1731" s="11" t="s">
        <v>6000</v>
      </c>
      <c r="Q1731" s="10" t="s">
        <v>5999</v>
      </c>
      <c r="R1731" s="10" t="s">
        <v>5998</v>
      </c>
      <c r="S1731" s="10" t="s">
        <v>1544</v>
      </c>
      <c r="T1731" s="10"/>
      <c r="U1731" s="9" t="s">
        <v>5997</v>
      </c>
      <c r="V1731" s="8"/>
      <c r="W1731" s="7">
        <v>255</v>
      </c>
      <c r="X1731" s="4"/>
      <c r="Y1731" s="6">
        <v>96</v>
      </c>
      <c r="Z1731" s="5">
        <f>IF(Y1731&gt;0,Y1731-J1731,".")</f>
        <v>19</v>
      </c>
      <c r="AA1731" s="4">
        <f>IF(J1731=0,H1731,0)</f>
        <v>0</v>
      </c>
      <c r="AB1731" s="4">
        <f>IF(L1731=0,H1731,0)</f>
        <v>0</v>
      </c>
      <c r="AC1731" s="4"/>
      <c r="AD1731" s="3"/>
      <c r="AE1731" s="2" t="str">
        <f ca="1">IF(AND(N1731&gt;1,(N1731+$AE$3+O1731)&lt;$B$3),$B$3-N1731+1111111,".")</f>
        <v>.</v>
      </c>
      <c r="AF1731" s="1" t="str">
        <f>IF(A1731&gt;1,"Y","N")</f>
        <v>Y</v>
      </c>
      <c r="AG1731" s="1" t="str">
        <f>IF(L1731&gt;1,"Y","N")</f>
        <v>Y</v>
      </c>
      <c r="AH1731" s="1" t="str">
        <f>IF(N1731&gt;1,"Y","N")</f>
        <v>Y</v>
      </c>
      <c r="AI1731" s="1" t="str">
        <f>IF(O1731&gt;1,"Y","N")</f>
        <v>Y</v>
      </c>
      <c r="AJ1731" s="1" t="str">
        <f>CONCATENATE(AF1731,AG1731,D1731,AH1731,AI1731)</f>
        <v>YYx481xYY</v>
      </c>
    </row>
    <row r="1732" spans="1:50" s="1" customFormat="1" x14ac:dyDescent="0.25">
      <c r="A1732" s="28">
        <v>41406</v>
      </c>
      <c r="B1732" s="27" t="s">
        <v>5430</v>
      </c>
      <c r="C1732" s="23" t="s">
        <v>5429</v>
      </c>
      <c r="D1732" s="22" t="s">
        <v>5428</v>
      </c>
      <c r="E1732" s="21">
        <v>1.98</v>
      </c>
      <c r="G1732" s="20"/>
      <c r="H1732" s="19">
        <f>E1732/0.04832</f>
        <v>40.976821192052981</v>
      </c>
      <c r="I1732" s="18">
        <f>J1732/100*4</f>
        <v>3.08</v>
      </c>
      <c r="J1732" s="17">
        <v>77</v>
      </c>
      <c r="K1732" s="16">
        <f>IF(J1732&gt;1,J1732-H1732-I1732,0)</f>
        <v>32.943178807947021</v>
      </c>
      <c r="L1732" s="15">
        <v>41422</v>
      </c>
      <c r="M1732" s="14"/>
      <c r="N1732" s="29">
        <v>42802</v>
      </c>
      <c r="O1732" s="12">
        <v>42802</v>
      </c>
      <c r="P1732" s="11" t="s">
        <v>5427</v>
      </c>
      <c r="Q1732" s="10" t="s">
        <v>5426</v>
      </c>
      <c r="R1732" s="10" t="s">
        <v>5425</v>
      </c>
      <c r="S1732" s="10" t="s">
        <v>984</v>
      </c>
      <c r="T1732" s="10"/>
      <c r="U1732" s="9" t="s">
        <v>5424</v>
      </c>
      <c r="V1732" s="8" t="s">
        <v>110</v>
      </c>
      <c r="W1732" s="7">
        <v>386</v>
      </c>
      <c r="X1732" s="4"/>
      <c r="Y1732" s="6">
        <v>96</v>
      </c>
      <c r="Z1732" s="5">
        <f>IF(Y1732&gt;0,Y1732-J1732,".")</f>
        <v>19</v>
      </c>
      <c r="AA1732" s="4">
        <f>IF(J1732=0,H1732,0)</f>
        <v>0</v>
      </c>
      <c r="AB1732" s="4">
        <f>IF(L1732=0,H1732,0)</f>
        <v>0</v>
      </c>
      <c r="AC1732" s="4"/>
      <c r="AD1732" s="3"/>
      <c r="AE1732" s="2" t="str">
        <f ca="1">IF(AND(N1732&gt;1,(N1732+$AE$3+O1732)&lt;$B$3),$B$3-N1732+1111111,".")</f>
        <v>.</v>
      </c>
      <c r="AF1732" s="1" t="str">
        <f>IF(A1732&gt;1,"Y","N")</f>
        <v>Y</v>
      </c>
      <c r="AG1732" s="1" t="str">
        <f>IF(L1732&gt;1,"Y","N")</f>
        <v>Y</v>
      </c>
      <c r="AH1732" s="1" t="str">
        <f>IF(N1732&gt;1,"Y","N")</f>
        <v>Y</v>
      </c>
      <c r="AI1732" s="1" t="str">
        <f>IF(O1732&gt;1,"Y","N")</f>
        <v>Y</v>
      </c>
      <c r="AJ1732" s="1" t="str">
        <f>CONCATENATE(AF1732,AG1732,D1732,AH1732,AI1732)</f>
        <v>YYx210xYY</v>
      </c>
    </row>
    <row r="1733" spans="1:50" s="1" customFormat="1" x14ac:dyDescent="0.25">
      <c r="A1733" s="31">
        <v>42751</v>
      </c>
      <c r="B1733" s="24" t="s">
        <v>5317</v>
      </c>
      <c r="C1733" s="23" t="s">
        <v>3277</v>
      </c>
      <c r="D1733" s="22" t="s">
        <v>2226</v>
      </c>
      <c r="E1733" s="21">
        <v>1.38</v>
      </c>
      <c r="G1733" s="20"/>
      <c r="H1733" s="19">
        <f>E1733/0.03821</f>
        <v>36.116199947657677</v>
      </c>
      <c r="I1733" s="18">
        <f>J1733/100*4</f>
        <v>3.16</v>
      </c>
      <c r="J1733" s="17">
        <v>79</v>
      </c>
      <c r="K1733" s="16">
        <f>IF(J1733&gt;1,J1733-H1733-I1733,0)</f>
        <v>39.723800052342327</v>
      </c>
      <c r="L1733" s="15">
        <v>42768</v>
      </c>
      <c r="M1733" s="14"/>
      <c r="N1733" s="29">
        <v>42806</v>
      </c>
      <c r="O1733" s="12">
        <v>42806</v>
      </c>
      <c r="P1733" s="11" t="s">
        <v>5316</v>
      </c>
      <c r="Q1733" s="10" t="s">
        <v>5315</v>
      </c>
      <c r="R1733" s="10" t="s">
        <v>5314</v>
      </c>
      <c r="S1733" s="10" t="s">
        <v>1170</v>
      </c>
      <c r="T1733" s="10"/>
      <c r="U1733" s="9">
        <v>6745546971</v>
      </c>
      <c r="V1733" s="8"/>
      <c r="W1733" s="7">
        <v>406</v>
      </c>
      <c r="X1733" s="4"/>
      <c r="Y1733" s="6">
        <v>96</v>
      </c>
      <c r="Z1733" s="5">
        <f>IF(Y1733&gt;0,Y1733-J1733,".")</f>
        <v>17</v>
      </c>
      <c r="AA1733" s="4">
        <f>IF(J1733=0,H1733,0)</f>
        <v>0</v>
      </c>
      <c r="AB1733" s="4">
        <f>IF(L1733=0,H1733,0)</f>
        <v>0</v>
      </c>
      <c r="AC1733" s="4"/>
      <c r="AD1733" s="3"/>
      <c r="AE1733" s="2" t="str">
        <f ca="1">IF(AND(N1733&gt;1,(N1733+$AE$3+O1733)&lt;$B$3),$B$3-N1733+1111111,".")</f>
        <v>.</v>
      </c>
      <c r="AF1733" s="1" t="str">
        <f>IF(A1733&gt;1,"Y","N")</f>
        <v>Y</v>
      </c>
      <c r="AG1733" s="1" t="str">
        <f>IF(L1733&gt;1,"Y","N")</f>
        <v>Y</v>
      </c>
      <c r="AH1733" s="1" t="str">
        <f>IF(N1733&gt;1,"Y","N")</f>
        <v>Y</v>
      </c>
      <c r="AI1733" s="1" t="str">
        <f>IF(O1733&gt;1,"Y","N")</f>
        <v>Y</v>
      </c>
      <c r="AJ1733" s="1" t="str">
        <f>CONCATENATE(AF1733,AG1733,D1733,AH1733,AI1733)</f>
        <v>YYx197xYY</v>
      </c>
    </row>
    <row r="1734" spans="1:50" s="1" customFormat="1" x14ac:dyDescent="0.25">
      <c r="A1734" s="31">
        <v>42755</v>
      </c>
      <c r="B1734" s="24"/>
      <c r="C1734" s="23" t="s">
        <v>862</v>
      </c>
      <c r="D1734" s="22" t="s">
        <v>861</v>
      </c>
      <c r="E1734" s="21">
        <v>0.88</v>
      </c>
      <c r="G1734" s="20"/>
      <c r="H1734" s="19">
        <f>E1734/0.03865</f>
        <v>22.768434670116431</v>
      </c>
      <c r="I1734" s="18">
        <f>J1734/100*4</f>
        <v>3.16</v>
      </c>
      <c r="J1734" s="17">
        <v>79</v>
      </c>
      <c r="K1734" s="16">
        <f>IF(J1734&gt;1,J1734-H1734-I1734,0)</f>
        <v>53.071565329883569</v>
      </c>
      <c r="L1734" s="15">
        <v>42788</v>
      </c>
      <c r="M1734" s="14"/>
      <c r="N1734" s="29">
        <v>42816</v>
      </c>
      <c r="O1734" s="12">
        <v>42817</v>
      </c>
      <c r="P1734" s="11" t="s">
        <v>5042</v>
      </c>
      <c r="Q1734" s="10" t="s">
        <v>5041</v>
      </c>
      <c r="R1734" s="10" t="s">
        <v>5040</v>
      </c>
      <c r="S1734" s="10" t="s">
        <v>5039</v>
      </c>
      <c r="T1734" s="10" t="s">
        <v>5038</v>
      </c>
      <c r="U1734" s="9" t="s">
        <v>5037</v>
      </c>
      <c r="V1734" s="8"/>
      <c r="W1734" s="7">
        <v>478</v>
      </c>
      <c r="X1734" s="4"/>
      <c r="Y1734" s="6">
        <v>96</v>
      </c>
      <c r="Z1734" s="5">
        <f>IF(Y1734&gt;0,Y1734-J1734,".")</f>
        <v>17</v>
      </c>
      <c r="AA1734" s="4">
        <f>IF(J1734=0,H1734,0)</f>
        <v>0</v>
      </c>
      <c r="AB1734" s="4">
        <f>IF(L1734=0,H1734,0)</f>
        <v>0</v>
      </c>
      <c r="AC1734" s="4"/>
      <c r="AD1734" s="3"/>
      <c r="AE1734" s="2" t="str">
        <f ca="1">IF(AND(N1734&gt;1,(N1734+$AE$3+O1734)&lt;$B$3),$B$3-N1734+1111111,".")</f>
        <v>.</v>
      </c>
      <c r="AF1734" s="1" t="str">
        <f>IF(A1734&gt;1,"Y","N")</f>
        <v>Y</v>
      </c>
      <c r="AG1734" s="1" t="str">
        <f>IF(L1734&gt;1,"Y","N")</f>
        <v>Y</v>
      </c>
      <c r="AH1734" s="1" t="str">
        <f>IF(N1734&gt;1,"Y","N")</f>
        <v>Y</v>
      </c>
      <c r="AI1734" s="1" t="str">
        <f>IF(O1734&gt;1,"Y","N")</f>
        <v>Y</v>
      </c>
      <c r="AJ1734" s="1" t="str">
        <f>CONCATENATE(AF1734,AG1734,D1734,AH1734,AI1734)</f>
        <v>YYx230xYY</v>
      </c>
    </row>
    <row r="1735" spans="1:50" s="1" customFormat="1" x14ac:dyDescent="0.25">
      <c r="A1735" s="31">
        <v>42755</v>
      </c>
      <c r="B1735" s="24"/>
      <c r="C1735" s="23" t="s">
        <v>862</v>
      </c>
      <c r="D1735" s="22" t="s">
        <v>861</v>
      </c>
      <c r="E1735" s="21">
        <v>0.88</v>
      </c>
      <c r="G1735" s="20"/>
      <c r="H1735" s="19">
        <f>E1735/0.03865</f>
        <v>22.768434670116431</v>
      </c>
      <c r="I1735" s="18">
        <f>J1735/100*4</f>
        <v>3.16</v>
      </c>
      <c r="J1735" s="17">
        <v>79</v>
      </c>
      <c r="K1735" s="16">
        <f>IF(J1735&gt;1,J1735-H1735-I1735,0)</f>
        <v>53.071565329883569</v>
      </c>
      <c r="L1735" s="15">
        <v>42788</v>
      </c>
      <c r="M1735" s="14"/>
      <c r="N1735" s="29">
        <v>42829</v>
      </c>
      <c r="O1735" s="12">
        <v>42830</v>
      </c>
      <c r="P1735" s="11" t="s">
        <v>3366</v>
      </c>
      <c r="Q1735" s="10" t="s">
        <v>4786</v>
      </c>
      <c r="R1735" s="10" t="s">
        <v>4785</v>
      </c>
      <c r="S1735" s="10" t="s">
        <v>3369</v>
      </c>
      <c r="T1735" s="10"/>
      <c r="U1735" s="9">
        <v>6769164152</v>
      </c>
      <c r="V1735" s="8"/>
      <c r="W1735" s="7">
        <v>539</v>
      </c>
      <c r="X1735" s="4"/>
      <c r="Y1735" s="6">
        <v>96</v>
      </c>
      <c r="Z1735" s="5">
        <f>IF(Y1735&gt;0,Y1735-J1735,".")</f>
        <v>17</v>
      </c>
      <c r="AA1735" s="4">
        <f>IF(J1735=0,H1735,0)</f>
        <v>0</v>
      </c>
      <c r="AB1735" s="4">
        <f>IF(L1735=0,H1735,0)</f>
        <v>0</v>
      </c>
      <c r="AC1735" s="4"/>
      <c r="AD1735" s="3"/>
      <c r="AE1735" s="2" t="str">
        <f ca="1">IF(AND(N1735&gt;1,(N1735+$AE$3+O1735)&lt;$B$3),$B$3-N1735+1111111,".")</f>
        <v>.</v>
      </c>
      <c r="AF1735" s="1" t="str">
        <f>IF(A1735&gt;1,"Y","N")</f>
        <v>Y</v>
      </c>
      <c r="AG1735" s="1" t="str">
        <f>IF(L1735&gt;1,"Y","N")</f>
        <v>Y</v>
      </c>
      <c r="AH1735" s="1" t="str">
        <f>IF(N1735&gt;1,"Y","N")</f>
        <v>Y</v>
      </c>
      <c r="AI1735" s="1" t="str">
        <f>IF(O1735&gt;1,"Y","N")</f>
        <v>Y</v>
      </c>
      <c r="AJ1735" s="1" t="str">
        <f>CONCATENATE(AF1735,AG1735,D1735,AH1735,AI1735)</f>
        <v>YYx230xYY</v>
      </c>
    </row>
    <row r="1736" spans="1:50" s="1" customFormat="1" x14ac:dyDescent="0.25">
      <c r="A1736" s="31">
        <v>42682</v>
      </c>
      <c r="B1736" t="s">
        <v>4665</v>
      </c>
      <c r="C1736" s="23" t="s">
        <v>3672</v>
      </c>
      <c r="D1736" s="22" t="s">
        <v>3671</v>
      </c>
      <c r="E1736" s="21">
        <v>0.9</v>
      </c>
      <c r="G1736" s="20"/>
      <c r="H1736" s="19">
        <f>E1736/0.041115</f>
        <v>21.889821233126597</v>
      </c>
      <c r="I1736" s="18">
        <f>J1736/100*4</f>
        <v>2.36</v>
      </c>
      <c r="J1736" s="17">
        <v>59</v>
      </c>
      <c r="K1736" s="16">
        <f>IF(J1736&gt;1,J1736-H1736-I1736,0)</f>
        <v>34.750178766873404</v>
      </c>
      <c r="L1736" s="15">
        <v>42714</v>
      </c>
      <c r="M1736" s="14"/>
      <c r="N1736" s="29">
        <v>42834</v>
      </c>
      <c r="O1736" s="12">
        <v>42836</v>
      </c>
      <c r="P1736" s="11" t="s">
        <v>4664</v>
      </c>
      <c r="Q1736" s="10" t="s">
        <v>4663</v>
      </c>
      <c r="R1736" s="10" t="s">
        <v>4662</v>
      </c>
      <c r="S1736" s="10" t="s">
        <v>4661</v>
      </c>
      <c r="T1736" s="10"/>
      <c r="U1736" s="9">
        <v>6779070480</v>
      </c>
      <c r="V1736" s="8"/>
      <c r="W1736" s="7">
        <v>566</v>
      </c>
      <c r="X1736" s="4"/>
      <c r="Y1736" s="6">
        <v>96</v>
      </c>
      <c r="Z1736" s="5">
        <f>IF(Y1736&gt;0,Y1736-J1736,".")</f>
        <v>37</v>
      </c>
      <c r="AA1736" s="4">
        <f>IF(J1736=0,H1736,0)</f>
        <v>0</v>
      </c>
      <c r="AB1736" s="4">
        <f>IF(L1736=0,H1736,0)</f>
        <v>0</v>
      </c>
      <c r="AC1736" s="4"/>
      <c r="AD1736" s="3"/>
      <c r="AE1736" s="2" t="str">
        <f ca="1">IF(AND(N1736&gt;1,(N1736+$AE$3+O1736)&lt;$B$3),$B$3-N1736+1111111,".")</f>
        <v>.</v>
      </c>
      <c r="AF1736" s="1" t="str">
        <f>IF(A1736&gt;1,"Y","N")</f>
        <v>Y</v>
      </c>
      <c r="AG1736" s="1" t="str">
        <f>IF(L1736&gt;1,"Y","N")</f>
        <v>Y</v>
      </c>
      <c r="AH1736" s="1" t="str">
        <f>IF(N1736&gt;1,"Y","N")</f>
        <v>Y</v>
      </c>
      <c r="AI1736" s="1" t="str">
        <f>IF(O1736&gt;1,"Y","N")</f>
        <v>Y</v>
      </c>
      <c r="AJ1736" s="1" t="str">
        <f>CONCATENATE(AF1736,AG1736,D1736,AH1736,AI1736)</f>
        <v>YYx41xYY</v>
      </c>
    </row>
    <row r="1737" spans="1:50" s="1" customFormat="1" x14ac:dyDescent="0.25">
      <c r="A1737" s="31">
        <v>42751</v>
      </c>
      <c r="B1737" s="24"/>
      <c r="C1737" s="23" t="s">
        <v>3277</v>
      </c>
      <c r="D1737" s="22" t="s">
        <v>2226</v>
      </c>
      <c r="E1737" s="21">
        <v>1.38</v>
      </c>
      <c r="G1737" s="20"/>
      <c r="H1737" s="19">
        <f>E1737/0.03821</f>
        <v>36.116199947657677</v>
      </c>
      <c r="I1737" s="18">
        <f>J1737/100*4</f>
        <v>3.16</v>
      </c>
      <c r="J1737" s="17">
        <v>79</v>
      </c>
      <c r="K1737" s="16">
        <f>IF(J1737&gt;1,J1737-H1737-I1737,0)</f>
        <v>39.723800052342327</v>
      </c>
      <c r="L1737" s="15">
        <v>42768</v>
      </c>
      <c r="M1737" s="14"/>
      <c r="N1737" s="29">
        <v>42836</v>
      </c>
      <c r="O1737" s="12">
        <v>42836</v>
      </c>
      <c r="P1737" s="11" t="s">
        <v>3276</v>
      </c>
      <c r="Q1737" s="10" t="s">
        <v>3275</v>
      </c>
      <c r="R1737" s="10" t="s">
        <v>3274</v>
      </c>
      <c r="S1737" s="10" t="s">
        <v>3273</v>
      </c>
      <c r="T1737" s="10"/>
      <c r="U1737" s="9">
        <v>6778231114</v>
      </c>
      <c r="V1737" s="8"/>
      <c r="W1737" s="7">
        <v>567</v>
      </c>
      <c r="X1737" s="4"/>
      <c r="Y1737" s="6">
        <v>96</v>
      </c>
      <c r="Z1737" s="5">
        <f>IF(Y1737&gt;0,Y1737-J1737,".")</f>
        <v>17</v>
      </c>
      <c r="AA1737" s="4">
        <f>IF(J1737=0,H1737,0)</f>
        <v>0</v>
      </c>
      <c r="AB1737" s="4">
        <f>IF(L1737=0,H1737,0)</f>
        <v>0</v>
      </c>
      <c r="AC1737" s="4"/>
      <c r="AD1737" s="3"/>
      <c r="AE1737" s="2" t="str">
        <f ca="1">IF(AND(N1737&gt;1,(N1737+$AE$3+O1737)&lt;$B$3),$B$3-N1737+1111111,".")</f>
        <v>.</v>
      </c>
      <c r="AF1737" s="1" t="str">
        <f>IF(A1737&gt;1,"Y","N")</f>
        <v>Y</v>
      </c>
      <c r="AG1737" s="1" t="str">
        <f>IF(L1737&gt;1,"Y","N")</f>
        <v>Y</v>
      </c>
      <c r="AH1737" s="1" t="str">
        <f>IF(N1737&gt;1,"Y","N")</f>
        <v>Y</v>
      </c>
      <c r="AI1737" s="1" t="str">
        <f>IF(O1737&gt;1,"Y","N")</f>
        <v>Y</v>
      </c>
      <c r="AJ1737" s="1" t="str">
        <f>CONCATENATE(AF1737,AG1737,D1737,AH1737,AI1737)</f>
        <v>YYx197xYY</v>
      </c>
    </row>
    <row r="1738" spans="1:50" s="1" customFormat="1" x14ac:dyDescent="0.25">
      <c r="A1738" s="31">
        <v>42334</v>
      </c>
      <c r="B1738" s="24"/>
      <c r="C1738" s="23" t="s">
        <v>4453</v>
      </c>
      <c r="D1738" s="22" t="s">
        <v>4452</v>
      </c>
      <c r="E1738" s="21">
        <v>0.74</v>
      </c>
      <c r="G1738" s="20"/>
      <c r="H1738" s="19">
        <f>E1738/0.04198</f>
        <v>17.627441638875652</v>
      </c>
      <c r="I1738" s="32">
        <f>J1738/100*4</f>
        <v>2.36</v>
      </c>
      <c r="J1738" s="17">
        <v>59</v>
      </c>
      <c r="K1738" s="16">
        <f>IF(J1738&gt;1,J1738-H1738-I1738,0)</f>
        <v>39.012558361124348</v>
      </c>
      <c r="L1738" s="15">
        <v>42385</v>
      </c>
      <c r="M1738" s="14"/>
      <c r="N1738" s="29">
        <v>42845</v>
      </c>
      <c r="O1738" s="12">
        <v>42845</v>
      </c>
      <c r="P1738" s="11" t="s">
        <v>4451</v>
      </c>
      <c r="Q1738" s="10" t="s">
        <v>4450</v>
      </c>
      <c r="R1738" s="10" t="s">
        <v>4449</v>
      </c>
      <c r="S1738" s="10" t="s">
        <v>4448</v>
      </c>
      <c r="T1738" s="10"/>
      <c r="U1738" s="9" t="s">
        <v>4447</v>
      </c>
      <c r="V1738" s="8" t="s">
        <v>4446</v>
      </c>
      <c r="W1738" s="7">
        <v>617</v>
      </c>
      <c r="X1738" s="4"/>
      <c r="Y1738" s="6">
        <v>96</v>
      </c>
      <c r="Z1738" s="5">
        <f>IF(Y1738&gt;0,Y1738-J1738,".")</f>
        <v>37</v>
      </c>
      <c r="AA1738" s="4">
        <f>IF(J1738=0,H1738,0)</f>
        <v>0</v>
      </c>
      <c r="AB1738" s="4">
        <f>IF(L1738=0,H1738,0)</f>
        <v>0</v>
      </c>
      <c r="AC1738" s="4"/>
      <c r="AD1738" s="3"/>
      <c r="AE1738" s="2" t="str">
        <f ca="1">IF(AND(N1738&gt;1,(N1738+$AE$3+O1738)&lt;$B$3),$B$3-N1738+1111111,".")</f>
        <v>.</v>
      </c>
      <c r="AF1738" s="1" t="str">
        <f>IF(A1738&gt;1,"Y","N")</f>
        <v>Y</v>
      </c>
      <c r="AG1738" s="1" t="str">
        <f>IF(L1738&gt;1,"Y","N")</f>
        <v>Y</v>
      </c>
      <c r="AH1738" s="1" t="str">
        <f>IF(N1738&gt;1,"Y","N")</f>
        <v>Y</v>
      </c>
      <c r="AI1738" s="1" t="str">
        <f>IF(O1738&gt;1,"Y","N")</f>
        <v>Y</v>
      </c>
      <c r="AJ1738" s="1" t="str">
        <f>CONCATENATE(AF1738,AG1738,D1738,AH1738,AI1738)</f>
        <v>YYx546xYY</v>
      </c>
    </row>
    <row r="1739" spans="1:50" s="1" customFormat="1" x14ac:dyDescent="0.25">
      <c r="A1739" s="31">
        <v>42814</v>
      </c>
      <c r="B1739" t="s">
        <v>3408</v>
      </c>
      <c r="C1739" s="23" t="s">
        <v>3277</v>
      </c>
      <c r="D1739" s="22" t="s">
        <v>2226</v>
      </c>
      <c r="E1739" s="21">
        <v>1.64</v>
      </c>
      <c r="G1739" s="20"/>
      <c r="H1739" s="19">
        <f>E1739/0.038689</f>
        <v>42.389309622890224</v>
      </c>
      <c r="I1739" s="18">
        <f>J1739/100*4</f>
        <v>3.16</v>
      </c>
      <c r="J1739" s="17">
        <v>79</v>
      </c>
      <c r="K1739" s="16">
        <f>IF(J1739&gt;1,J1739-H1739-I1739,0)</f>
        <v>33.45069037710978</v>
      </c>
      <c r="L1739" s="15">
        <v>42834</v>
      </c>
      <c r="M1739" s="14"/>
      <c r="N1739" s="29">
        <v>42899</v>
      </c>
      <c r="O1739" s="12">
        <v>42899</v>
      </c>
      <c r="P1739" s="11" t="s">
        <v>3407</v>
      </c>
      <c r="Q1739" s="10" t="s">
        <v>3406</v>
      </c>
      <c r="R1739" s="10" t="s">
        <v>3405</v>
      </c>
      <c r="S1739" s="10" t="s">
        <v>3404</v>
      </c>
      <c r="T1739" s="10"/>
      <c r="U1739" s="9">
        <v>6847559651</v>
      </c>
      <c r="V1739" s="8"/>
      <c r="W1739" s="7">
        <v>837</v>
      </c>
      <c r="X1739" s="4"/>
      <c r="Y1739" s="6">
        <v>96</v>
      </c>
      <c r="Z1739" s="5">
        <f>IF(Y1739&gt;0,Y1739-J1739,".")</f>
        <v>17</v>
      </c>
      <c r="AA1739" s="4">
        <f>IF(J1739=0,H1739,0)</f>
        <v>0</v>
      </c>
      <c r="AB1739" s="4">
        <f>IF(L1739=0,H1739,0)</f>
        <v>0</v>
      </c>
      <c r="AC1739" s="4"/>
      <c r="AD1739" s="3"/>
      <c r="AE1739" s="2" t="str">
        <f ca="1">IF(AND(N1739&gt;1,(N1739+$AE$3+O1739)&lt;$B$3),$B$3-N1739+1111111,".")</f>
        <v>.</v>
      </c>
      <c r="AF1739" s="1" t="str">
        <f>IF(A1739&gt;1,"Y","N")</f>
        <v>Y</v>
      </c>
      <c r="AG1739" s="1" t="str">
        <f>IF(L1739&gt;1,"Y","N")</f>
        <v>Y</v>
      </c>
      <c r="AH1739" s="1" t="str">
        <f>IF(N1739&gt;1,"Y","N")</f>
        <v>Y</v>
      </c>
      <c r="AI1739" s="1" t="str">
        <f>IF(O1739&gt;1,"Y","N")</f>
        <v>Y</v>
      </c>
      <c r="AJ1739" s="1" t="str">
        <f>CONCATENATE(AF1739,AG1739,D1739,AH1739,AI1739)</f>
        <v>YYx197xYY</v>
      </c>
      <c r="AU1739"/>
      <c r="AV1739"/>
      <c r="AW1739"/>
      <c r="AX1739"/>
    </row>
    <row r="1740" spans="1:50" s="1" customFormat="1" x14ac:dyDescent="0.25">
      <c r="A1740" s="31">
        <v>42721</v>
      </c>
      <c r="B1740" s="24" t="s">
        <v>3345</v>
      </c>
      <c r="C1740" s="23" t="s">
        <v>3344</v>
      </c>
      <c r="D1740" s="22" t="s">
        <v>3343</v>
      </c>
      <c r="E1740" s="21">
        <v>1.42</v>
      </c>
      <c r="G1740" s="20"/>
      <c r="H1740" s="19">
        <f>E1740/0.03864</f>
        <v>36.749482401656309</v>
      </c>
      <c r="I1740" s="18">
        <f>J1740/100*4</f>
        <v>3.16</v>
      </c>
      <c r="J1740" s="17">
        <v>79</v>
      </c>
      <c r="K1740" s="16">
        <f>IF(J1740&gt;1,J1740-H1740-I1740,0)</f>
        <v>39.090517598343695</v>
      </c>
      <c r="L1740" s="15">
        <v>42722</v>
      </c>
      <c r="M1740" s="14"/>
      <c r="N1740" s="29">
        <v>42902</v>
      </c>
      <c r="O1740" s="12">
        <v>42904</v>
      </c>
      <c r="P1740" s="11" t="s">
        <v>3342</v>
      </c>
      <c r="Q1740" s="10" t="s">
        <v>3341</v>
      </c>
      <c r="R1740" s="10" t="s">
        <v>3340</v>
      </c>
      <c r="S1740" s="10" t="s">
        <v>3339</v>
      </c>
      <c r="T1740" s="10"/>
      <c r="U1740" s="9">
        <v>6851640007</v>
      </c>
      <c r="V1740" s="8"/>
      <c r="W1740" s="7">
        <v>848</v>
      </c>
      <c r="X1740" s="4"/>
      <c r="Y1740" s="6">
        <v>96</v>
      </c>
      <c r="Z1740" s="5">
        <f>IF(Y1740&gt;0,Y1740-J1740,".")</f>
        <v>17</v>
      </c>
      <c r="AA1740" s="4">
        <f>IF(J1740=0,H1740,0)</f>
        <v>0</v>
      </c>
      <c r="AB1740" s="4">
        <f>IF(L1740=0,H1740,0)</f>
        <v>0</v>
      </c>
      <c r="AC1740" s="4"/>
      <c r="AD1740" s="3"/>
      <c r="AE1740" s="2" t="str">
        <f ca="1">IF(AND(N1740&gt;1,(N1740+$AE$3+O1740)&lt;$B$3),$B$3-N1740+1111111,".")</f>
        <v>.</v>
      </c>
      <c r="AF1740" s="1" t="str">
        <f>IF(A1740&gt;1,"Y","N")</f>
        <v>Y</v>
      </c>
      <c r="AG1740" s="1" t="str">
        <f>IF(L1740&gt;1,"Y","N")</f>
        <v>Y</v>
      </c>
      <c r="AH1740" s="1" t="str">
        <f>IF(N1740&gt;1,"Y","N")</f>
        <v>Y</v>
      </c>
      <c r="AI1740" s="1" t="str">
        <f>IF(O1740&gt;1,"Y","N")</f>
        <v>Y</v>
      </c>
      <c r="AJ1740" s="1" t="str">
        <f>CONCATENATE(AF1740,AG1740,D1740,AH1740,AI1740)</f>
        <v>YYxk6xYY</v>
      </c>
      <c r="AU1740"/>
      <c r="AV1740"/>
      <c r="AW1740"/>
      <c r="AX1740"/>
    </row>
    <row r="1741" spans="1:50" s="1" customFormat="1" x14ac:dyDescent="0.25">
      <c r="A1741" s="31">
        <v>42814</v>
      </c>
      <c r="B1741" s="24"/>
      <c r="C1741" s="23" t="s">
        <v>3277</v>
      </c>
      <c r="D1741" s="22" t="s">
        <v>2226</v>
      </c>
      <c r="E1741" s="21">
        <v>1.64</v>
      </c>
      <c r="G1741" s="20"/>
      <c r="H1741" s="19">
        <f>E1741/0.038689</f>
        <v>42.389309622890224</v>
      </c>
      <c r="I1741" s="18">
        <f>J1741/100*4</f>
        <v>3.16</v>
      </c>
      <c r="J1741" s="17">
        <v>79</v>
      </c>
      <c r="K1741" s="16">
        <f>IF(J1741&gt;1,J1741-H1741-I1741,0)</f>
        <v>33.45069037710978</v>
      </c>
      <c r="L1741" s="15">
        <v>42834</v>
      </c>
      <c r="M1741" s="14"/>
      <c r="N1741" s="29">
        <v>42905</v>
      </c>
      <c r="O1741" s="12">
        <v>42905</v>
      </c>
      <c r="P1741" s="11" t="s">
        <v>3276</v>
      </c>
      <c r="Q1741" s="10" t="s">
        <v>3275</v>
      </c>
      <c r="R1741" s="10" t="s">
        <v>3274</v>
      </c>
      <c r="S1741" s="10" t="s">
        <v>3273</v>
      </c>
      <c r="T1741" s="10"/>
      <c r="U1741" s="9">
        <v>6855762917</v>
      </c>
      <c r="V1741" s="8"/>
      <c r="W1741" s="7">
        <v>861</v>
      </c>
      <c r="X1741" s="4"/>
      <c r="Y1741" s="6">
        <v>96</v>
      </c>
      <c r="Z1741" s="5">
        <f>IF(Y1741&gt;0,Y1741-J1741,".")</f>
        <v>17</v>
      </c>
      <c r="AA1741" s="4">
        <f>IF(J1741=0,H1741,0)</f>
        <v>0</v>
      </c>
      <c r="AB1741" s="4">
        <f>IF(L1741=0,H1741,0)</f>
        <v>0</v>
      </c>
      <c r="AC1741" s="4"/>
      <c r="AD1741" s="3"/>
      <c r="AE1741" s="2" t="str">
        <f ca="1">IF(AND(N1741&gt;1,(N1741+$AE$3+O1741)&lt;$B$3),$B$3-N1741+1111111,".")</f>
        <v>.</v>
      </c>
      <c r="AF1741" s="1" t="str">
        <f>IF(A1741&gt;1,"Y","N")</f>
        <v>Y</v>
      </c>
      <c r="AG1741" s="1" t="str">
        <f>IF(L1741&gt;1,"Y","N")</f>
        <v>Y</v>
      </c>
      <c r="AH1741" s="1" t="str">
        <f>IF(N1741&gt;1,"Y","N")</f>
        <v>Y</v>
      </c>
      <c r="AI1741" s="1" t="str">
        <f>IF(O1741&gt;1,"Y","N")</f>
        <v>Y</v>
      </c>
      <c r="AJ1741" s="1" t="str">
        <f>CONCATENATE(AF1741,AG1741,D1741,AH1741,AI1741)</f>
        <v>YYx197xYY</v>
      </c>
    </row>
    <row r="1742" spans="1:50" s="1" customFormat="1" x14ac:dyDescent="0.25">
      <c r="A1742" s="31">
        <v>42943</v>
      </c>
      <c r="B1742" s="24"/>
      <c r="C1742" s="23" t="s">
        <v>862</v>
      </c>
      <c r="D1742" s="22" t="s">
        <v>861</v>
      </c>
      <c r="E1742" s="21">
        <v>0.84</v>
      </c>
      <c r="G1742" s="20"/>
      <c r="H1742" s="19">
        <f>E1742/0.04272</f>
        <v>19.662921348314605</v>
      </c>
      <c r="I1742" s="18">
        <f>J1742/100*4</f>
        <v>3.16</v>
      </c>
      <c r="J1742" s="17">
        <v>79</v>
      </c>
      <c r="K1742" s="16">
        <f>IF(J1742&gt;1,J1742-H1742-I1742,0)</f>
        <v>56.177078651685392</v>
      </c>
      <c r="L1742" s="15">
        <v>42979</v>
      </c>
      <c r="M1742" s="14"/>
      <c r="N1742" s="29">
        <v>42990</v>
      </c>
      <c r="O1742" s="12">
        <v>42990</v>
      </c>
      <c r="P1742" s="11" t="s">
        <v>2055</v>
      </c>
      <c r="Q1742" s="10" t="s">
        <v>2054</v>
      </c>
      <c r="R1742" s="10" t="s">
        <v>2053</v>
      </c>
      <c r="S1742" s="10" t="s">
        <v>597</v>
      </c>
      <c r="T1742" s="10"/>
      <c r="U1742" s="9" t="s">
        <v>2052</v>
      </c>
      <c r="V1742" s="8"/>
      <c r="W1742" s="7">
        <v>1128</v>
      </c>
      <c r="X1742" s="4"/>
      <c r="Y1742" s="6">
        <v>96</v>
      </c>
      <c r="Z1742" s="5">
        <f>IF(Y1742&gt;0,Y1742-J1742,".")</f>
        <v>17</v>
      </c>
      <c r="AA1742" s="4">
        <f>IF(J1742=0,H1742,0)</f>
        <v>0</v>
      </c>
      <c r="AB1742" s="4">
        <f>IF(L1742=0,H1742,0)</f>
        <v>0</v>
      </c>
      <c r="AC1742" s="4"/>
      <c r="AD1742" s="3"/>
      <c r="AE1742" s="2" t="str">
        <f ca="1">IF(AND(N1742&gt;1,(N1742+$AE$3+O1742)&lt;$B$3),$B$3-N1742+1111111,".")</f>
        <v>.</v>
      </c>
      <c r="AF1742" s="1" t="str">
        <f>IF(A1742&gt;1,"Y","N")</f>
        <v>Y</v>
      </c>
      <c r="AG1742" s="1" t="str">
        <f>IF(L1742&gt;1,"Y","N")</f>
        <v>Y</v>
      </c>
      <c r="AH1742" s="1" t="str">
        <f>IF(N1742&gt;1,"Y","N")</f>
        <v>Y</v>
      </c>
      <c r="AI1742" s="1" t="str">
        <f>IF(O1742&gt;1,"Y","N")</f>
        <v>Y</v>
      </c>
      <c r="AJ1742" s="1" t="str">
        <f>CONCATENATE(AF1742,AG1742,D1742,AH1742,AI1742)</f>
        <v>YYx230xYY</v>
      </c>
    </row>
    <row r="1743" spans="1:50" s="1" customFormat="1" x14ac:dyDescent="0.25">
      <c r="A1743" s="28">
        <v>40888</v>
      </c>
      <c r="B1743" s="27" t="s">
        <v>2045</v>
      </c>
      <c r="C1743" s="23" t="s">
        <v>2044</v>
      </c>
      <c r="D1743" s="22" t="s">
        <v>2043</v>
      </c>
      <c r="E1743" s="21">
        <v>1.5</v>
      </c>
      <c r="G1743" s="20"/>
      <c r="H1743" s="19">
        <f>E1743/0.0509782</f>
        <v>29.424342169790222</v>
      </c>
      <c r="I1743" s="18">
        <f>J1743/100*4</f>
        <v>2.2000000000000002</v>
      </c>
      <c r="J1743" s="17">
        <v>55</v>
      </c>
      <c r="K1743" s="16">
        <f>IF(J1743&gt;1,J1743-H1743-I1743,0)</f>
        <v>23.375657830209779</v>
      </c>
      <c r="L1743" s="15">
        <v>40921</v>
      </c>
      <c r="M1743" s="14"/>
      <c r="N1743" s="29">
        <v>42990</v>
      </c>
      <c r="O1743" s="12">
        <v>42991</v>
      </c>
      <c r="P1743" s="11" t="s">
        <v>2039</v>
      </c>
      <c r="Q1743" s="10" t="s">
        <v>2042</v>
      </c>
      <c r="R1743" s="10" t="s">
        <v>2041</v>
      </c>
      <c r="S1743" s="10" t="s">
        <v>2040</v>
      </c>
      <c r="T1743" s="10"/>
      <c r="U1743" s="9">
        <v>6907797485</v>
      </c>
      <c r="V1743" s="8"/>
      <c r="W1743" s="7">
        <v>1129</v>
      </c>
      <c r="X1743" s="4"/>
      <c r="Y1743" s="6">
        <v>96</v>
      </c>
      <c r="Z1743" s="5">
        <f>IF(Y1743&gt;0,Y1743-J1743,".")</f>
        <v>41</v>
      </c>
      <c r="AA1743" s="4">
        <f>IF(J1743=0,H1743,0)</f>
        <v>0</v>
      </c>
      <c r="AB1743" s="4">
        <f>IF(L1743=0,H1743,0)</f>
        <v>0</v>
      </c>
      <c r="AC1743" s="4"/>
      <c r="AD1743" s="3"/>
      <c r="AE1743" s="2" t="str">
        <f ca="1">IF(AND(N1743&gt;1,(N1743+$AE$3+O1743)&lt;$B$3),$B$3-N1743+1111111,".")</f>
        <v>.</v>
      </c>
      <c r="AF1743" s="1" t="str">
        <f>IF(A1743&gt;1,"Y","N")</f>
        <v>Y</v>
      </c>
      <c r="AG1743" s="1" t="str">
        <f>IF(L1743&gt;1,"Y","N")</f>
        <v>Y</v>
      </c>
      <c r="AH1743" s="1" t="str">
        <f>IF(N1743&gt;1,"Y","N")</f>
        <v>Y</v>
      </c>
      <c r="AI1743" s="1" t="str">
        <f>IF(O1743&gt;1,"Y","N")</f>
        <v>Y</v>
      </c>
      <c r="AJ1743" s="1" t="str">
        <f>CONCATENATE(AF1743,AG1743,D1743,AH1743,AI1743)</f>
        <v>YYx319xYY</v>
      </c>
    </row>
    <row r="1744" spans="1:50" s="1" customFormat="1" x14ac:dyDescent="0.25">
      <c r="A1744" s="31">
        <v>42649</v>
      </c>
      <c r="B1744" s="24"/>
      <c r="C1744" s="23" t="s">
        <v>3672</v>
      </c>
      <c r="D1744" s="22" t="s">
        <v>4017</v>
      </c>
      <c r="E1744" s="21">
        <v>0.83</v>
      </c>
      <c r="G1744" s="20"/>
      <c r="H1744" s="19">
        <f>E1744/0.0404</f>
        <v>20.544554455445546</v>
      </c>
      <c r="I1744" s="18">
        <f>J1744/100*4</f>
        <v>2.36</v>
      </c>
      <c r="J1744" s="17">
        <v>59</v>
      </c>
      <c r="K1744" s="16">
        <f>IF(J1744&gt;1,J1744-H1744-I1744,0)</f>
        <v>36.095445544554451</v>
      </c>
      <c r="L1744" s="15">
        <v>42671</v>
      </c>
      <c r="M1744" s="14"/>
      <c r="N1744" s="29">
        <v>42747</v>
      </c>
      <c r="O1744" s="12">
        <v>42748</v>
      </c>
      <c r="P1744" s="11" t="s">
        <v>6684</v>
      </c>
      <c r="Q1744" s="10" t="s">
        <v>6687</v>
      </c>
      <c r="R1744" s="10" t="s">
        <v>6686</v>
      </c>
      <c r="S1744" s="10" t="s">
        <v>6685</v>
      </c>
      <c r="T1744" s="10"/>
      <c r="U1744" s="9">
        <v>6670949913</v>
      </c>
      <c r="V1744" s="8"/>
      <c r="W1744" s="7">
        <v>83</v>
      </c>
      <c r="X1744" s="4"/>
      <c r="Y1744" s="6">
        <v>97</v>
      </c>
      <c r="Z1744" s="5">
        <f>IF(Y1744&gt;0,Y1744-J1744,".")</f>
        <v>38</v>
      </c>
      <c r="AA1744" s="4">
        <f>IF(J1744=0,H1744,0)</f>
        <v>0</v>
      </c>
      <c r="AB1744" s="4">
        <f>IF(L1744=0,H1744,0)</f>
        <v>0</v>
      </c>
      <c r="AC1744" s="4"/>
      <c r="AD1744" s="3"/>
      <c r="AE1744" s="2" t="str">
        <f ca="1">IF(AND(N1744&gt;1,(N1744+$AE$3+O1744)&lt;$B$3),$B$3-N1744+1111111,".")</f>
        <v>.</v>
      </c>
      <c r="AF1744" s="1" t="str">
        <f>IF(A1744&gt;1,"Y","N")</f>
        <v>Y</v>
      </c>
      <c r="AG1744" s="1" t="str">
        <f>IF(L1744&gt;1,"Y","N")</f>
        <v>Y</v>
      </c>
      <c r="AH1744" s="1" t="str">
        <f>IF(N1744&gt;1,"Y","N")</f>
        <v>Y</v>
      </c>
      <c r="AI1744" s="1" t="str">
        <f>IF(O1744&gt;1,"Y","N")</f>
        <v>Y</v>
      </c>
      <c r="AJ1744" s="1" t="str">
        <f>CONCATENATE(AF1744,AG1744,D1744,AH1744,AI1744)</f>
        <v>YYx221xYY</v>
      </c>
    </row>
    <row r="1745" spans="1:50" s="1" customFormat="1" x14ac:dyDescent="0.25">
      <c r="A1745" s="31">
        <v>42755</v>
      </c>
      <c r="B1745" s="24"/>
      <c r="C1745" s="23" t="s">
        <v>862</v>
      </c>
      <c r="D1745" s="22" t="s">
        <v>861</v>
      </c>
      <c r="E1745" s="21">
        <v>0.88</v>
      </c>
      <c r="G1745" s="20"/>
      <c r="H1745" s="19">
        <f>E1745/0.03865</f>
        <v>22.768434670116431</v>
      </c>
      <c r="I1745" s="18">
        <f>J1745/100*4</f>
        <v>3.16</v>
      </c>
      <c r="J1745" s="17">
        <v>79</v>
      </c>
      <c r="K1745" s="16">
        <f>IF(J1745&gt;1,J1745-H1745-I1745,0)</f>
        <v>53.071565329883569</v>
      </c>
      <c r="L1745" s="15">
        <v>42788</v>
      </c>
      <c r="M1745" s="14"/>
      <c r="N1745" s="29">
        <v>42810</v>
      </c>
      <c r="O1745" s="12">
        <v>42810</v>
      </c>
      <c r="P1745" s="11" t="s">
        <v>5201</v>
      </c>
      <c r="Q1745" s="10"/>
      <c r="R1745" s="10"/>
      <c r="S1745" s="10"/>
      <c r="T1745" s="10"/>
      <c r="U1745" s="9"/>
      <c r="V1745" s="8"/>
      <c r="W1745" s="7">
        <v>437</v>
      </c>
      <c r="X1745" s="4"/>
      <c r="Y1745" s="6">
        <v>97</v>
      </c>
      <c r="Z1745" s="5">
        <f>IF(Y1745&gt;0,Y1745-J1745,".")</f>
        <v>18</v>
      </c>
      <c r="AA1745" s="4">
        <f>IF(J1745=0,H1745,0)</f>
        <v>0</v>
      </c>
      <c r="AB1745" s="4">
        <f>IF(L1745=0,H1745,0)</f>
        <v>0</v>
      </c>
      <c r="AC1745" s="4"/>
      <c r="AD1745" s="3"/>
      <c r="AE1745" s="2" t="str">
        <f ca="1">IF(AND(N1745&gt;1,(N1745+$AE$3+O1745)&lt;$B$3),$B$3-N1745+1111111,".")</f>
        <v>.</v>
      </c>
      <c r="AF1745" s="1" t="str">
        <f>IF(A1745&gt;1,"Y","N")</f>
        <v>Y</v>
      </c>
      <c r="AG1745" s="1" t="str">
        <f>IF(L1745&gt;1,"Y","N")</f>
        <v>Y</v>
      </c>
      <c r="AH1745" s="1" t="str">
        <f>IF(N1745&gt;1,"Y","N")</f>
        <v>Y</v>
      </c>
      <c r="AI1745" s="1" t="str">
        <f>IF(O1745&gt;1,"Y","N")</f>
        <v>Y</v>
      </c>
      <c r="AJ1745" s="1" t="str">
        <f>CONCATENATE(AF1745,AG1745,D1745,AH1745,AI1745)</f>
        <v>YYx230xYY</v>
      </c>
    </row>
    <row r="1746" spans="1:50" s="1" customFormat="1" x14ac:dyDescent="0.25">
      <c r="A1746" s="31">
        <v>42417</v>
      </c>
      <c r="B1746" s="24"/>
      <c r="C1746" s="23" t="s">
        <v>4183</v>
      </c>
      <c r="D1746" s="22" t="s">
        <v>4182</v>
      </c>
      <c r="E1746" s="21">
        <v>1.6</v>
      </c>
      <c r="G1746" s="20"/>
      <c r="H1746" s="19">
        <f>E1746/0.041355</f>
        <v>38.689396687220409</v>
      </c>
      <c r="I1746" s="32">
        <f>J1746/100*4</f>
        <v>3.2</v>
      </c>
      <c r="J1746" s="17">
        <v>80</v>
      </c>
      <c r="K1746" s="16">
        <f>IF(J1746&gt;1,J1746-H1746-I1746,0)</f>
        <v>38.110603312779588</v>
      </c>
      <c r="L1746" s="15">
        <v>42467</v>
      </c>
      <c r="M1746" s="14"/>
      <c r="N1746" s="29">
        <v>42857</v>
      </c>
      <c r="O1746" s="12">
        <v>42859</v>
      </c>
      <c r="P1746" s="11" t="s">
        <v>4181</v>
      </c>
      <c r="Q1746" s="10" t="s">
        <v>4180</v>
      </c>
      <c r="R1746" s="10" t="s">
        <v>4179</v>
      </c>
      <c r="S1746" s="10" t="s">
        <v>2148</v>
      </c>
      <c r="T1746" s="10"/>
      <c r="U1746" s="9">
        <v>6799227567</v>
      </c>
      <c r="V1746" s="8"/>
      <c r="W1746" s="7">
        <v>750</v>
      </c>
      <c r="X1746" s="4"/>
      <c r="Y1746" s="6">
        <v>97</v>
      </c>
      <c r="Z1746" s="5">
        <f>IF(Y1746&gt;0,Y1746-J1746,".")</f>
        <v>17</v>
      </c>
      <c r="AA1746" s="4">
        <f>IF(J1746=0,H1746,0)</f>
        <v>0</v>
      </c>
      <c r="AB1746" s="4">
        <f>IF(L1746=0,H1746,0)</f>
        <v>0</v>
      </c>
      <c r="AC1746" s="4"/>
      <c r="AD1746" s="3"/>
      <c r="AE1746" s="2" t="str">
        <f ca="1">IF(AND(N1746&gt;1,(N1746+$AE$3+O1746)&lt;$B$3),$B$3-N1746+1111111,".")</f>
        <v>.</v>
      </c>
      <c r="AF1746" s="1" t="str">
        <f>IF(A1746&gt;1,"Y","N")</f>
        <v>Y</v>
      </c>
      <c r="AG1746" s="1" t="str">
        <f>IF(L1746&gt;1,"Y","N")</f>
        <v>Y</v>
      </c>
      <c r="AH1746" s="1" t="str">
        <f>IF(N1746&gt;1,"Y","N")</f>
        <v>Y</v>
      </c>
      <c r="AI1746" s="1" t="str">
        <f>IF(O1746&gt;1,"Y","N")</f>
        <v>Y</v>
      </c>
      <c r="AJ1746" s="1" t="str">
        <f>CONCATENATE(AF1746,AG1746,D1746,AH1746,AI1746)</f>
        <v>YYxy360xYY</v>
      </c>
    </row>
    <row r="1747" spans="1:50" s="1" customFormat="1" x14ac:dyDescent="0.25">
      <c r="A1747" s="31">
        <v>42755</v>
      </c>
      <c r="B1747" s="24"/>
      <c r="C1747" s="23" t="s">
        <v>862</v>
      </c>
      <c r="D1747" s="22" t="s">
        <v>861</v>
      </c>
      <c r="E1747" s="21">
        <v>1.2</v>
      </c>
      <c r="G1747" s="20"/>
      <c r="H1747" s="19">
        <f>E1747/0.03865</f>
        <v>31.047865459249678</v>
      </c>
      <c r="I1747" s="18">
        <f>J1747/100*4</f>
        <v>3.16</v>
      </c>
      <c r="J1747" s="17">
        <v>79</v>
      </c>
      <c r="K1747" s="16">
        <f>IF(J1747&gt;1,J1747-H1747-I1747,0)</f>
        <v>44.792134540750325</v>
      </c>
      <c r="L1747" s="15">
        <v>42803</v>
      </c>
      <c r="M1747" s="14"/>
      <c r="N1747" s="29">
        <v>42938</v>
      </c>
      <c r="O1747" s="12">
        <v>42940</v>
      </c>
      <c r="P1747" s="11" t="s">
        <v>2735</v>
      </c>
      <c r="Q1747" s="10" t="s">
        <v>2738</v>
      </c>
      <c r="R1747" s="10" t="s">
        <v>2737</v>
      </c>
      <c r="S1747" s="10" t="s">
        <v>2736</v>
      </c>
      <c r="T1747" s="10"/>
      <c r="U1747" s="9">
        <v>6894329412</v>
      </c>
      <c r="V1747" s="8" t="s">
        <v>110</v>
      </c>
      <c r="W1747" s="7">
        <v>983</v>
      </c>
      <c r="X1747" s="4"/>
      <c r="Y1747" s="6">
        <v>97</v>
      </c>
      <c r="Z1747" s="5">
        <f>IF(Y1747&gt;0,Y1747-J1747,".")</f>
        <v>18</v>
      </c>
      <c r="AA1747" s="4">
        <f>IF(J1747=0,H1747,0)</f>
        <v>0</v>
      </c>
      <c r="AB1747" s="4">
        <f>IF(L1747=0,H1747,0)</f>
        <v>0</v>
      </c>
      <c r="AC1747" s="4"/>
      <c r="AD1747" s="3"/>
      <c r="AE1747" s="2" t="str">
        <f ca="1">IF(AND(N1747&gt;1,(N1747+$AE$3+O1747)&lt;$B$3),$B$3-N1747+1111111,".")</f>
        <v>.</v>
      </c>
      <c r="AF1747" s="1" t="str">
        <f>IF(A1747&gt;1,"Y","N")</f>
        <v>Y</v>
      </c>
      <c r="AG1747" s="1" t="str">
        <f>IF(L1747&gt;1,"Y","N")</f>
        <v>Y</v>
      </c>
      <c r="AH1747" s="1" t="str">
        <f>IF(N1747&gt;1,"Y","N")</f>
        <v>Y</v>
      </c>
      <c r="AI1747" s="1" t="str">
        <f>IF(O1747&gt;1,"Y","N")</f>
        <v>Y</v>
      </c>
      <c r="AJ1747" s="1" t="str">
        <f>CONCATENATE(AF1747,AG1747,D1747,AH1747,AI1747)</f>
        <v>YYx230xYY</v>
      </c>
    </row>
    <row r="1748" spans="1:50" s="1" customFormat="1" x14ac:dyDescent="0.25">
      <c r="A1748" s="31">
        <v>42897</v>
      </c>
      <c r="B1748" s="30" t="s">
        <v>2676</v>
      </c>
      <c r="C1748" s="23" t="s">
        <v>1594</v>
      </c>
      <c r="D1748" s="22" t="s">
        <v>1593</v>
      </c>
      <c r="E1748" s="21">
        <v>1.6819999999999999</v>
      </c>
      <c r="G1748" s="20"/>
      <c r="H1748" s="19">
        <f>E1748/0.0418425</f>
        <v>40.198362908526022</v>
      </c>
      <c r="I1748" s="18">
        <f>J1748/100*4</f>
        <v>3.2</v>
      </c>
      <c r="J1748" s="17">
        <v>80</v>
      </c>
      <c r="K1748" s="16">
        <f>IF(J1748&gt;1,J1748-H1748-I1748,0)</f>
        <v>36.601637091473975</v>
      </c>
      <c r="L1748" s="15">
        <v>42909</v>
      </c>
      <c r="M1748" s="14"/>
      <c r="N1748" s="29">
        <v>42942</v>
      </c>
      <c r="O1748" s="12">
        <v>42943</v>
      </c>
      <c r="P1748" s="11" t="s">
        <v>2675</v>
      </c>
      <c r="Q1748" s="10" t="s">
        <v>2674</v>
      </c>
      <c r="R1748" s="10" t="s">
        <v>2673</v>
      </c>
      <c r="S1748" s="10" t="s">
        <v>681</v>
      </c>
      <c r="T1748" s="10"/>
      <c r="U1748" s="9">
        <v>6898409927</v>
      </c>
      <c r="V1748" s="8"/>
      <c r="W1748" s="7">
        <v>993</v>
      </c>
      <c r="X1748" s="4"/>
      <c r="Y1748" s="6">
        <v>97</v>
      </c>
      <c r="Z1748" s="5">
        <f>IF(Y1748&gt;0,Y1748-J1748,".")</f>
        <v>17</v>
      </c>
      <c r="AA1748" s="4">
        <f>IF(J1748=0,H1748,0)</f>
        <v>0</v>
      </c>
      <c r="AB1748" s="4">
        <f>IF(L1748=0,H1748,0)</f>
        <v>0</v>
      </c>
      <c r="AC1748" s="4"/>
      <c r="AD1748" s="3"/>
      <c r="AE1748" s="2" t="str">
        <f ca="1">IF(AND(N1748&gt;1,(N1748+$AE$3+O1748)&lt;$B$3),$B$3-N1748+1111111,".")</f>
        <v>.</v>
      </c>
      <c r="AF1748" s="1" t="str">
        <f>IF(A1748&gt;1,"Y","N")</f>
        <v>Y</v>
      </c>
      <c r="AG1748" s="1" t="str">
        <f>IF(L1748&gt;1,"Y","N")</f>
        <v>Y</v>
      </c>
      <c r="AH1748" s="1" t="str">
        <f>IF(N1748&gt;1,"Y","N")</f>
        <v>Y</v>
      </c>
      <c r="AI1748" s="1" t="str">
        <f>IF(O1748&gt;1,"Y","N")</f>
        <v>Y</v>
      </c>
      <c r="AJ1748" s="1" t="str">
        <f>CONCATENATE(AF1748,AG1748,D1748,AH1748,AI1748)</f>
        <v>YYx275xYY</v>
      </c>
    </row>
    <row r="1749" spans="1:50" s="1" customFormat="1" x14ac:dyDescent="0.25">
      <c r="A1749" s="31">
        <v>42933</v>
      </c>
      <c r="B1749" s="24"/>
      <c r="C1749" s="23" t="s">
        <v>2175</v>
      </c>
      <c r="D1749" s="22" t="s">
        <v>349</v>
      </c>
      <c r="E1749" s="21">
        <v>1.1499999999999999</v>
      </c>
      <c r="G1749" s="20"/>
      <c r="H1749" s="19">
        <f>E1749/0.04272</f>
        <v>26.919475655430709</v>
      </c>
      <c r="I1749" s="18">
        <f>J1749/100*4</f>
        <v>2.6</v>
      </c>
      <c r="J1749" s="17">
        <v>65</v>
      </c>
      <c r="K1749" s="16">
        <f>IF(J1749&gt;1,J1749-H1749-I1749,0)</f>
        <v>35.480524344569289</v>
      </c>
      <c r="L1749" s="15">
        <v>42955</v>
      </c>
      <c r="M1749" s="14"/>
      <c r="N1749" s="29">
        <v>42983</v>
      </c>
      <c r="O1749" s="12">
        <v>42983</v>
      </c>
      <c r="P1749" s="11" t="s">
        <v>2174</v>
      </c>
      <c r="Q1749" s="10" t="s">
        <v>2178</v>
      </c>
      <c r="R1749" s="10" t="s">
        <v>2177</v>
      </c>
      <c r="S1749" s="10" t="s">
        <v>1274</v>
      </c>
      <c r="T1749" s="10" t="s">
        <v>2176</v>
      </c>
      <c r="U1749" s="9">
        <v>6911850832</v>
      </c>
      <c r="V1749" s="8" t="s">
        <v>110</v>
      </c>
      <c r="W1749" s="7">
        <v>1105</v>
      </c>
      <c r="X1749" s="4"/>
      <c r="Y1749" s="6">
        <v>97</v>
      </c>
      <c r="Z1749" s="5">
        <f>IF(Y1749&gt;0,Y1749-J1749,".")</f>
        <v>32</v>
      </c>
      <c r="AA1749" s="4">
        <f>IF(J1749=0,H1749,0)</f>
        <v>0</v>
      </c>
      <c r="AB1749" s="4">
        <f>IF(L1749=0,H1749,0)</f>
        <v>0</v>
      </c>
      <c r="AC1749" s="4"/>
      <c r="AD1749" s="3"/>
      <c r="AE1749" s="2" t="str">
        <f ca="1">IF(AND(N1749&gt;1,(N1749+$AE$3+O1749)&lt;$B$3),$B$3-N1749+1111111,".")</f>
        <v>.</v>
      </c>
      <c r="AF1749" s="1" t="str">
        <f>IF(A1749&gt;1,"Y","N")</f>
        <v>Y</v>
      </c>
      <c r="AG1749" s="1" t="str">
        <f>IF(L1749&gt;1,"Y","N")</f>
        <v>Y</v>
      </c>
      <c r="AH1749" s="1" t="str">
        <f>IF(N1749&gt;1,"Y","N")</f>
        <v>Y</v>
      </c>
      <c r="AI1749" s="1" t="str">
        <f>IF(O1749&gt;1,"Y","N")</f>
        <v>Y</v>
      </c>
      <c r="AJ1749" s="1" t="str">
        <f>CONCATENATE(AF1749,AG1749,D1749,AH1749,AI1749)</f>
        <v>YYx503xYY</v>
      </c>
    </row>
    <row r="1750" spans="1:50" s="1" customFormat="1" x14ac:dyDescent="0.25">
      <c r="A1750" s="31">
        <v>42999</v>
      </c>
      <c r="B1750" s="24" t="s">
        <v>1861</v>
      </c>
      <c r="C1750" s="23" t="s">
        <v>382</v>
      </c>
      <c r="D1750" s="22" t="s">
        <v>381</v>
      </c>
      <c r="E1750" s="21">
        <v>0.61</v>
      </c>
      <c r="G1750" s="20"/>
      <c r="H1750" s="19">
        <f>E1750/0.04452</f>
        <v>13.701707097933514</v>
      </c>
      <c r="I1750" s="18">
        <f>J1750/100*4</f>
        <v>2.4</v>
      </c>
      <c r="J1750" s="17">
        <v>60</v>
      </c>
      <c r="K1750" s="16">
        <f>IF(J1750&gt;1,J1750-H1750-I1750,0)</f>
        <v>43.898292902066487</v>
      </c>
      <c r="L1750" s="15">
        <v>43031</v>
      </c>
      <c r="M1750" s="14"/>
      <c r="N1750" s="29">
        <v>43000</v>
      </c>
      <c r="O1750" s="12">
        <v>43002</v>
      </c>
      <c r="P1750" s="11" t="s">
        <v>1860</v>
      </c>
      <c r="Q1750" s="10" t="s">
        <v>1859</v>
      </c>
      <c r="R1750" s="10" t="s">
        <v>1858</v>
      </c>
      <c r="S1750" s="10" t="s">
        <v>1857</v>
      </c>
      <c r="T1750" s="10"/>
      <c r="U1750" s="9">
        <v>6913621132</v>
      </c>
      <c r="V1750" s="8"/>
      <c r="W1750" s="7">
        <v>1164</v>
      </c>
      <c r="X1750" s="4"/>
      <c r="Y1750" s="6">
        <v>97</v>
      </c>
      <c r="Z1750" s="5">
        <f>IF(Y1750&gt;0,Y1750-J1750,".")</f>
        <v>37</v>
      </c>
      <c r="AA1750" s="4">
        <f>IF(J1750=0,H1750,0)</f>
        <v>0</v>
      </c>
      <c r="AB1750" s="4">
        <f>IF(L1750=0,H1750,0)</f>
        <v>0</v>
      </c>
      <c r="AC1750" s="4"/>
      <c r="AD1750" s="3"/>
      <c r="AE1750" s="2" t="str">
        <f ca="1">IF(AND(N1750&gt;1,(N1750+$AE$3+O1750)&lt;$B$3),$B$3-N1750+1111111,".")</f>
        <v>.</v>
      </c>
      <c r="AF1750" s="1" t="str">
        <f>IF(A1750&gt;1,"Y","N")</f>
        <v>Y</v>
      </c>
      <c r="AG1750" s="1" t="str">
        <f>IF(L1750&gt;1,"Y","N")</f>
        <v>Y</v>
      </c>
      <c r="AH1750" s="1" t="str">
        <f>IF(N1750&gt;1,"Y","N")</f>
        <v>Y</v>
      </c>
      <c r="AI1750" s="1" t="str">
        <f>IF(O1750&gt;1,"Y","N")</f>
        <v>Y</v>
      </c>
      <c r="AJ1750" s="1" t="str">
        <f>CONCATENATE(AF1750,AG1750,D1750,AH1750,AI1750)</f>
        <v>YYx7xYY</v>
      </c>
    </row>
    <row r="1751" spans="1:50" s="1" customFormat="1" x14ac:dyDescent="0.25">
      <c r="A1751" s="31">
        <v>42999</v>
      </c>
      <c r="B1751" s="24"/>
      <c r="C1751" s="23" t="s">
        <v>382</v>
      </c>
      <c r="D1751" s="22" t="s">
        <v>381</v>
      </c>
      <c r="E1751" s="21">
        <v>0.61</v>
      </c>
      <c r="G1751" s="20"/>
      <c r="H1751" s="19">
        <f>E1751/0.04452</f>
        <v>13.701707097933514</v>
      </c>
      <c r="I1751" s="18">
        <f>J1751/100*4</f>
        <v>2.4</v>
      </c>
      <c r="J1751" s="17">
        <v>60</v>
      </c>
      <c r="K1751" s="16">
        <f>IF(J1751&gt;1,J1751-H1751-I1751,0)</f>
        <v>43.898292902066487</v>
      </c>
      <c r="L1751" s="15">
        <v>43031</v>
      </c>
      <c r="M1751" s="14"/>
      <c r="N1751" s="29">
        <v>43074</v>
      </c>
      <c r="O1751" s="12">
        <v>43074</v>
      </c>
      <c r="P1751" s="11" t="s">
        <v>560</v>
      </c>
      <c r="Q1751" s="10" t="s">
        <v>559</v>
      </c>
      <c r="R1751" s="10" t="s">
        <v>558</v>
      </c>
      <c r="S1751" s="10" t="s">
        <v>557</v>
      </c>
      <c r="T1751" s="10"/>
      <c r="U1751" s="9">
        <v>6916053848</v>
      </c>
      <c r="V1751" s="8"/>
      <c r="W1751" s="7">
        <v>1422</v>
      </c>
      <c r="X1751" s="4"/>
      <c r="Y1751" s="6">
        <v>97</v>
      </c>
      <c r="Z1751" s="5">
        <f>IF(Y1751&gt;0,Y1751-J1751,".")</f>
        <v>37</v>
      </c>
      <c r="AA1751" s="4">
        <f>IF(J1751=0,H1751,0)</f>
        <v>0</v>
      </c>
      <c r="AB1751" s="4">
        <f>IF(L1751=0,H1751,0)</f>
        <v>0</v>
      </c>
      <c r="AC1751" s="4"/>
      <c r="AD1751" s="3"/>
      <c r="AE1751" s="2" t="str">
        <f ca="1">IF(AND(N1751&gt;1,(N1751+$AE$3+O1751)&lt;$B$3),$B$3-N1751+1111111,".")</f>
        <v>.</v>
      </c>
      <c r="AF1751" s="1" t="str">
        <f>IF(A1751&gt;1,"Y","N")</f>
        <v>Y</v>
      </c>
      <c r="AG1751" s="1" t="str">
        <f>IF(L1751&gt;1,"Y","N")</f>
        <v>Y</v>
      </c>
      <c r="AH1751" s="1" t="str">
        <f>IF(N1751&gt;1,"Y","N")</f>
        <v>Y</v>
      </c>
      <c r="AI1751" s="1" t="str">
        <f>IF(O1751&gt;1,"Y","N")</f>
        <v>Y</v>
      </c>
      <c r="AJ1751" s="1" t="str">
        <f>CONCATENATE(AF1751,AG1751,D1751,AH1751,AI1751)</f>
        <v>YYx7xYY</v>
      </c>
    </row>
    <row r="1752" spans="1:50" s="1" customFormat="1" x14ac:dyDescent="0.25">
      <c r="A1752" s="31">
        <v>42298</v>
      </c>
      <c r="B1752" s="24"/>
      <c r="C1752" s="23" t="s">
        <v>6977</v>
      </c>
      <c r="D1752" s="22" t="s">
        <v>6976</v>
      </c>
      <c r="E1752" s="21"/>
      <c r="G1752" s="20"/>
      <c r="H1752" s="19">
        <f>E1752/0.04198</f>
        <v>0</v>
      </c>
      <c r="I1752" s="32">
        <f>J1752/100*4</f>
        <v>3.92</v>
      </c>
      <c r="J1752" s="17">
        <v>98</v>
      </c>
      <c r="K1752" s="16">
        <f>IF(J1752&gt;1,J1752-H1752-I1752,0)</f>
        <v>94.08</v>
      </c>
      <c r="L1752" s="15">
        <v>42301</v>
      </c>
      <c r="M1752" s="14"/>
      <c r="N1752" s="29">
        <v>42738</v>
      </c>
      <c r="O1752" s="12">
        <v>42738</v>
      </c>
      <c r="P1752" s="11" t="s">
        <v>6975</v>
      </c>
      <c r="Q1752" s="10"/>
      <c r="R1752" s="10"/>
      <c r="S1752" s="10"/>
      <c r="T1752" s="10"/>
      <c r="U1752" s="9"/>
      <c r="V1752" s="8"/>
      <c r="W1752" s="7">
        <v>20</v>
      </c>
      <c r="X1752" s="4"/>
      <c r="Y1752" s="6">
        <v>98</v>
      </c>
      <c r="Z1752" s="5">
        <f>IF(Y1752&gt;0,Y1752-J1752,".")</f>
        <v>0</v>
      </c>
      <c r="AA1752" s="4">
        <f>IF(J1752=0,H1752,0)</f>
        <v>0</v>
      </c>
      <c r="AB1752" s="4">
        <f>IF(L1752=0,H1752,0)</f>
        <v>0</v>
      </c>
      <c r="AC1752" s="4"/>
      <c r="AD1752" s="3"/>
      <c r="AE1752" s="2" t="str">
        <f ca="1">IF(AND(N1752&gt;1,(N1752+$AE$3+O1752)&lt;$B$3),$B$3-N1752+1111111,".")</f>
        <v>.</v>
      </c>
      <c r="AF1752" s="1" t="str">
        <f>IF(A1752&gt;1,"Y","N")</f>
        <v>Y</v>
      </c>
      <c r="AG1752" s="1" t="str">
        <f>IF(L1752&gt;1,"Y","N")</f>
        <v>Y</v>
      </c>
      <c r="AH1752" s="1" t="str">
        <f>IF(N1752&gt;1,"Y","N")</f>
        <v>Y</v>
      </c>
      <c r="AI1752" s="1" t="str">
        <f>IF(O1752&gt;1,"Y","N")</f>
        <v>Y</v>
      </c>
      <c r="AJ1752" s="1" t="str">
        <f>CONCATENATE(AF1752,AG1752,D1752,AH1752,AI1752)</f>
        <v>YYxchxYY</v>
      </c>
    </row>
    <row r="1753" spans="1:50" s="1" customFormat="1" x14ac:dyDescent="0.25">
      <c r="A1753" s="31">
        <v>42751</v>
      </c>
      <c r="B1753" s="24"/>
      <c r="C1753" s="23" t="s">
        <v>4221</v>
      </c>
      <c r="D1753" s="22" t="s">
        <v>4220</v>
      </c>
      <c r="E1753" s="21">
        <v>1.1599999999999999</v>
      </c>
      <c r="G1753" s="20"/>
      <c r="H1753" s="19">
        <f>E1753/0.03821</f>
        <v>30.35854488353834</v>
      </c>
      <c r="I1753" s="18">
        <f>J1753/100*4</f>
        <v>3.16</v>
      </c>
      <c r="J1753" s="17">
        <v>79</v>
      </c>
      <c r="K1753" s="16">
        <f>IF(J1753&gt;1,J1753-H1753-I1753,0)</f>
        <v>45.48145511646166</v>
      </c>
      <c r="L1753" s="15">
        <v>42777</v>
      </c>
      <c r="M1753" s="14"/>
      <c r="N1753" s="29">
        <v>42786</v>
      </c>
      <c r="O1753" s="12">
        <v>42786</v>
      </c>
      <c r="P1753" s="11" t="s">
        <v>5781</v>
      </c>
      <c r="Q1753" s="10" t="s">
        <v>5780</v>
      </c>
      <c r="R1753" s="10" t="s">
        <v>5779</v>
      </c>
      <c r="S1753" s="10" t="s">
        <v>5778</v>
      </c>
      <c r="T1753" s="10" t="s">
        <v>5777</v>
      </c>
      <c r="U1753" s="9">
        <v>6723982712</v>
      </c>
      <c r="V1753" s="8"/>
      <c r="W1753" s="7">
        <v>305</v>
      </c>
      <c r="X1753" s="4"/>
      <c r="Y1753" s="6">
        <v>98</v>
      </c>
      <c r="Z1753" s="5">
        <f>IF(Y1753&gt;0,Y1753-J1753,".")</f>
        <v>19</v>
      </c>
      <c r="AA1753" s="4">
        <f>IF(J1753=0,H1753,0)</f>
        <v>0</v>
      </c>
      <c r="AB1753" s="4">
        <f>IF(L1753=0,H1753,0)</f>
        <v>0</v>
      </c>
      <c r="AC1753" s="4"/>
      <c r="AD1753" s="3"/>
      <c r="AE1753" s="2" t="str">
        <f ca="1">IF(AND(N1753&gt;1,(N1753+$AE$3+O1753)&lt;$B$3),$B$3-N1753+1111111,".")</f>
        <v>.</v>
      </c>
      <c r="AF1753" s="1" t="str">
        <f>IF(A1753&gt;1,"Y","N")</f>
        <v>Y</v>
      </c>
      <c r="AG1753" s="1" t="str">
        <f>IF(L1753&gt;1,"Y","N")</f>
        <v>Y</v>
      </c>
      <c r="AH1753" s="1" t="str">
        <f>IF(N1753&gt;1,"Y","N")</f>
        <v>Y</v>
      </c>
      <c r="AI1753" s="1" t="str">
        <f>IF(O1753&gt;1,"Y","N")</f>
        <v>Y</v>
      </c>
      <c r="AJ1753" s="1" t="str">
        <f>CONCATENATE(AF1753,AG1753,D1753,AH1753,AI1753)</f>
        <v>YYx469xYY</v>
      </c>
    </row>
    <row r="1754" spans="1:50" s="1" customFormat="1" x14ac:dyDescent="0.25">
      <c r="A1754" s="31">
        <v>42746</v>
      </c>
      <c r="B1754" s="24"/>
      <c r="C1754" s="23" t="s">
        <v>1161</v>
      </c>
      <c r="D1754" s="22" t="s">
        <v>1160</v>
      </c>
      <c r="E1754" s="21">
        <v>1.08</v>
      </c>
      <c r="G1754" s="20"/>
      <c r="H1754" s="19">
        <f>E1754/0.03821</f>
        <v>28.264852132949493</v>
      </c>
      <c r="I1754" s="18">
        <f>J1754/100*4</f>
        <v>3.16</v>
      </c>
      <c r="J1754" s="17">
        <v>79</v>
      </c>
      <c r="K1754" s="16">
        <f>IF(J1754&gt;1,J1754-H1754-I1754,0)</f>
        <v>47.575147867050504</v>
      </c>
      <c r="L1754" s="15">
        <v>42768</v>
      </c>
      <c r="M1754" s="14"/>
      <c r="N1754" s="29">
        <v>42854</v>
      </c>
      <c r="O1754" s="12">
        <v>42856</v>
      </c>
      <c r="P1754" s="11" t="s">
        <v>4258</v>
      </c>
      <c r="Q1754" s="10" t="s">
        <v>4257</v>
      </c>
      <c r="R1754" s="10" t="s">
        <v>4256</v>
      </c>
      <c r="S1754" s="10" t="s">
        <v>2883</v>
      </c>
      <c r="T1754" s="10"/>
      <c r="U1754" s="9" t="s">
        <v>4255</v>
      </c>
      <c r="V1754" s="8"/>
      <c r="W1754" s="7">
        <v>662</v>
      </c>
      <c r="X1754" s="4"/>
      <c r="Y1754" s="6">
        <v>98</v>
      </c>
      <c r="Z1754" s="5">
        <f>IF(Y1754&gt;0,Y1754-J1754,".")</f>
        <v>19</v>
      </c>
      <c r="AA1754" s="4">
        <f>IF(J1754=0,H1754,0)</f>
        <v>0</v>
      </c>
      <c r="AB1754" s="4">
        <f>IF(L1754=0,H1754,0)</f>
        <v>0</v>
      </c>
      <c r="AC1754" s="4"/>
      <c r="AD1754" s="3"/>
      <c r="AE1754" s="2" t="str">
        <f ca="1">IF(AND(N1754&gt;1,(N1754+$AE$3+O1754)&lt;$B$3),$B$3-N1754+1111111,".")</f>
        <v>.</v>
      </c>
      <c r="AF1754" s="1" t="str">
        <f>IF(A1754&gt;1,"Y","N")</f>
        <v>Y</v>
      </c>
      <c r="AG1754" s="1" t="str">
        <f>IF(L1754&gt;1,"Y","N")</f>
        <v>Y</v>
      </c>
      <c r="AH1754" s="1" t="str">
        <f>IF(N1754&gt;1,"Y","N")</f>
        <v>Y</v>
      </c>
      <c r="AI1754" s="1" t="str">
        <f>IF(O1754&gt;1,"Y","N")</f>
        <v>Y</v>
      </c>
      <c r="AJ1754" s="1" t="str">
        <f>CONCATENATE(AF1754,AG1754,D1754,AH1754,AI1754)</f>
        <v>YYx158xYY</v>
      </c>
    </row>
    <row r="1755" spans="1:50" s="1" customFormat="1" x14ac:dyDescent="0.25">
      <c r="A1755" s="31">
        <v>42751</v>
      </c>
      <c r="B1755" s="24"/>
      <c r="C1755" s="23" t="s">
        <v>4221</v>
      </c>
      <c r="D1755" s="22" t="s">
        <v>4220</v>
      </c>
      <c r="E1755" s="21">
        <v>1.1599999999999999</v>
      </c>
      <c r="G1755" s="20"/>
      <c r="H1755" s="19">
        <f>E1755/0.03821</f>
        <v>30.35854488353834</v>
      </c>
      <c r="I1755" s="18">
        <f>J1755/100*4</f>
        <v>3.16</v>
      </c>
      <c r="J1755" s="17">
        <v>79</v>
      </c>
      <c r="K1755" s="16">
        <f>IF(J1755&gt;1,J1755-H1755-I1755,0)</f>
        <v>45.48145511646166</v>
      </c>
      <c r="L1755" s="15">
        <v>42777</v>
      </c>
      <c r="M1755" s="14"/>
      <c r="N1755" s="29">
        <v>42856</v>
      </c>
      <c r="O1755" s="12">
        <v>42856</v>
      </c>
      <c r="P1755" s="11" t="s">
        <v>4219</v>
      </c>
      <c r="Q1755" s="10" t="s">
        <v>4218</v>
      </c>
      <c r="R1755" s="10" t="s">
        <v>4217</v>
      </c>
      <c r="S1755" s="10" t="s">
        <v>1652</v>
      </c>
      <c r="T1755" s="10"/>
      <c r="U1755" s="9">
        <v>6797268504</v>
      </c>
      <c r="V1755" s="8"/>
      <c r="W1755" s="7">
        <v>664</v>
      </c>
      <c r="X1755" s="4"/>
      <c r="Y1755" s="6">
        <v>98</v>
      </c>
      <c r="Z1755" s="5">
        <f>IF(Y1755&gt;0,Y1755-J1755,".")</f>
        <v>19</v>
      </c>
      <c r="AA1755" s="4">
        <f>IF(J1755=0,H1755,0)</f>
        <v>0</v>
      </c>
      <c r="AB1755" s="4">
        <f>IF(L1755=0,H1755,0)</f>
        <v>0</v>
      </c>
      <c r="AC1755" s="4"/>
      <c r="AD1755" s="3"/>
      <c r="AE1755" s="2" t="str">
        <f ca="1">IF(AND(N1755&gt;1,(N1755+$AE$3+O1755)&lt;$B$3),$B$3-N1755+1111111,".")</f>
        <v>.</v>
      </c>
      <c r="AF1755" s="1" t="str">
        <f>IF(A1755&gt;1,"Y","N")</f>
        <v>Y</v>
      </c>
      <c r="AG1755" s="1" t="str">
        <f>IF(L1755&gt;1,"Y","N")</f>
        <v>Y</v>
      </c>
      <c r="AH1755" s="1" t="str">
        <f>IF(N1755&gt;1,"Y","N")</f>
        <v>Y</v>
      </c>
      <c r="AI1755" s="1" t="str">
        <f>IF(O1755&gt;1,"Y","N")</f>
        <v>Y</v>
      </c>
      <c r="AJ1755" s="1" t="str">
        <f>CONCATENATE(AF1755,AG1755,D1755,AH1755,AI1755)</f>
        <v>YYx469xYY</v>
      </c>
    </row>
    <row r="1756" spans="1:50" s="1" customFormat="1" x14ac:dyDescent="0.25">
      <c r="A1756" s="31">
        <v>42932</v>
      </c>
      <c r="B1756" s="24"/>
      <c r="C1756" s="23" t="s">
        <v>382</v>
      </c>
      <c r="D1756" s="22" t="s">
        <v>381</v>
      </c>
      <c r="E1756" s="21">
        <v>0.61</v>
      </c>
      <c r="G1756" s="20"/>
      <c r="H1756" s="19">
        <f>E1756/0.04272</f>
        <v>14.279026217228465</v>
      </c>
      <c r="I1756" s="18">
        <f>J1756/100*4</f>
        <v>2.4</v>
      </c>
      <c r="J1756" s="17">
        <v>60</v>
      </c>
      <c r="K1756" s="16">
        <f>IF(J1756&gt;1,J1756-H1756-I1756,0)</f>
        <v>43.320973782771539</v>
      </c>
      <c r="L1756" s="15">
        <v>42952</v>
      </c>
      <c r="M1756" s="14"/>
      <c r="N1756" s="29">
        <v>42976</v>
      </c>
      <c r="O1756" s="12">
        <v>42976</v>
      </c>
      <c r="P1756" s="11" t="s">
        <v>2244</v>
      </c>
      <c r="Q1756" s="10" t="s">
        <v>2249</v>
      </c>
      <c r="R1756" s="10" t="s">
        <v>2248</v>
      </c>
      <c r="S1756" s="10" t="s">
        <v>2247</v>
      </c>
      <c r="T1756" s="10" t="s">
        <v>2246</v>
      </c>
      <c r="U1756" s="9">
        <v>6911864724</v>
      </c>
      <c r="V1756" s="8" t="s">
        <v>2245</v>
      </c>
      <c r="W1756" s="7">
        <v>1092</v>
      </c>
      <c r="X1756" s="4"/>
      <c r="Y1756" s="6">
        <v>98</v>
      </c>
      <c r="Z1756" s="5">
        <f>IF(Y1756&gt;0,Y1756-J1756,".")</f>
        <v>38</v>
      </c>
      <c r="AA1756" s="4">
        <f>IF(J1756=0,H1756,0)</f>
        <v>0</v>
      </c>
      <c r="AB1756" s="4">
        <f>IF(L1756=0,H1756,0)</f>
        <v>0</v>
      </c>
      <c r="AC1756" s="4"/>
      <c r="AD1756" s="3"/>
      <c r="AE1756" s="2" t="str">
        <f ca="1">IF(AND(N1756&gt;1,(N1756+$AE$3+O1756)&lt;$B$3),$B$3-N1756+1111111,".")</f>
        <v>.</v>
      </c>
      <c r="AF1756" s="1" t="str">
        <f>IF(A1756&gt;1,"Y","N")</f>
        <v>Y</v>
      </c>
      <c r="AG1756" s="1" t="str">
        <f>IF(L1756&gt;1,"Y","N")</f>
        <v>Y</v>
      </c>
      <c r="AH1756" s="1" t="str">
        <f>IF(N1756&gt;1,"Y","N")</f>
        <v>Y</v>
      </c>
      <c r="AI1756" s="1" t="str">
        <f>IF(O1756&gt;1,"Y","N")</f>
        <v>Y</v>
      </c>
      <c r="AJ1756" s="1" t="str">
        <f>CONCATENATE(AF1756,AG1756,D1756,AH1756,AI1756)</f>
        <v>YYx7xYY</v>
      </c>
    </row>
    <row r="1757" spans="1:50" s="1" customFormat="1" x14ac:dyDescent="0.25">
      <c r="A1757" s="31">
        <v>42932</v>
      </c>
      <c r="B1757" s="24"/>
      <c r="C1757" s="23" t="s">
        <v>382</v>
      </c>
      <c r="D1757" s="22" t="s">
        <v>381</v>
      </c>
      <c r="E1757" s="21">
        <v>0.61</v>
      </c>
      <c r="G1757" s="20"/>
      <c r="H1757" s="19">
        <f>E1757/0.04272</f>
        <v>14.279026217228465</v>
      </c>
      <c r="I1757" s="18">
        <f>J1757/100*4</f>
        <v>2.4</v>
      </c>
      <c r="J1757" s="17">
        <v>60</v>
      </c>
      <c r="K1757" s="16">
        <f>IF(J1757&gt;1,J1757-H1757-I1757,0)</f>
        <v>43.320973782771539</v>
      </c>
      <c r="L1757" s="15">
        <v>42958</v>
      </c>
      <c r="M1757" s="14"/>
      <c r="N1757" s="29">
        <v>42997</v>
      </c>
      <c r="O1757" s="12">
        <v>42998</v>
      </c>
      <c r="P1757" s="11" t="s">
        <v>1916</v>
      </c>
      <c r="Q1757" s="10"/>
      <c r="R1757" s="10"/>
      <c r="S1757" s="10"/>
      <c r="T1757" s="10"/>
      <c r="U1757" s="9">
        <v>6913621151</v>
      </c>
      <c r="V1757" s="8"/>
      <c r="W1757" s="7">
        <v>1158</v>
      </c>
      <c r="X1757" s="4"/>
      <c r="Y1757" s="6">
        <v>98</v>
      </c>
      <c r="Z1757" s="5">
        <f>IF(Y1757&gt;0,Y1757-J1757,".")</f>
        <v>38</v>
      </c>
      <c r="AA1757" s="4">
        <f>IF(J1757=0,H1757,0)</f>
        <v>0</v>
      </c>
      <c r="AB1757" s="4">
        <f>IF(L1757=0,H1757,0)</f>
        <v>0</v>
      </c>
      <c r="AC1757" s="4"/>
      <c r="AD1757" s="3"/>
      <c r="AE1757" s="2" t="str">
        <f ca="1">IF(AND(N1757&gt;1,(N1757+$AE$3+O1757)&lt;$B$3),$B$3-N1757+1111111,".")</f>
        <v>.</v>
      </c>
      <c r="AF1757" s="1" t="str">
        <f>IF(A1757&gt;1,"Y","N")</f>
        <v>Y</v>
      </c>
      <c r="AG1757" s="1" t="str">
        <f>IF(L1757&gt;1,"Y","N")</f>
        <v>Y</v>
      </c>
      <c r="AH1757" s="1" t="str">
        <f>IF(N1757&gt;1,"Y","N")</f>
        <v>Y</v>
      </c>
      <c r="AI1757" s="1" t="str">
        <f>IF(O1757&gt;1,"Y","N")</f>
        <v>Y</v>
      </c>
      <c r="AJ1757" s="1" t="str">
        <f>CONCATENATE(AF1757,AG1757,D1757,AH1757,AI1757)</f>
        <v>YYx7xYY</v>
      </c>
    </row>
    <row r="1758" spans="1:50" s="1" customFormat="1" x14ac:dyDescent="0.25">
      <c r="A1758" s="31">
        <v>42644</v>
      </c>
      <c r="B1758" s="24"/>
      <c r="C1758" s="23" t="s">
        <v>331</v>
      </c>
      <c r="D1758" s="22" t="s">
        <v>330</v>
      </c>
      <c r="E1758" s="21">
        <v>1.98</v>
      </c>
      <c r="G1758" s="20"/>
      <c r="H1758" s="19">
        <f>E1758/0.0404</f>
        <v>49.009900990099013</v>
      </c>
      <c r="I1758" s="18">
        <f>J1758/100*4</f>
        <v>3.96</v>
      </c>
      <c r="J1758" s="17">
        <v>99</v>
      </c>
      <c r="K1758" s="16">
        <f>IF(J1758&gt;1,J1758-H1758-I1758,0)</f>
        <v>46.030099009900987</v>
      </c>
      <c r="L1758" s="15">
        <v>42697</v>
      </c>
      <c r="M1758" s="14"/>
      <c r="N1758" s="29">
        <v>42741</v>
      </c>
      <c r="O1758" s="12">
        <v>42741</v>
      </c>
      <c r="P1758" s="11" t="s">
        <v>6895</v>
      </c>
      <c r="Q1758" s="10"/>
      <c r="R1758" s="10"/>
      <c r="S1758" s="10"/>
      <c r="T1758" s="10"/>
      <c r="U1758" s="9"/>
      <c r="V1758" s="8"/>
      <c r="W1758" s="7">
        <v>42</v>
      </c>
      <c r="X1758" s="4"/>
      <c r="Y1758" s="6">
        <v>99</v>
      </c>
      <c r="Z1758" s="5">
        <f>IF(Y1758&gt;0,Y1758-J1758,".")</f>
        <v>0</v>
      </c>
      <c r="AA1758" s="4">
        <f>IF(J1758=0,H1758,0)</f>
        <v>0</v>
      </c>
      <c r="AB1758" s="4">
        <f>IF(L1758=0,H1758,0)</f>
        <v>0</v>
      </c>
      <c r="AC1758" s="4"/>
      <c r="AD1758" s="3"/>
      <c r="AE1758" s="2" t="str">
        <f ca="1">IF(AND(N1758&gt;1,(N1758+$AE$3+O1758)&lt;$B$3),$B$3-N1758+1111111,".")</f>
        <v>.</v>
      </c>
      <c r="AF1758" s="1" t="str">
        <f>IF(A1758&gt;1,"Y","N")</f>
        <v>Y</v>
      </c>
      <c r="AG1758" s="1" t="str">
        <f>IF(L1758&gt;1,"Y","N")</f>
        <v>Y</v>
      </c>
      <c r="AH1758" s="1" t="str">
        <f>IF(N1758&gt;1,"Y","N")</f>
        <v>Y</v>
      </c>
      <c r="AI1758" s="1" t="str">
        <f>IF(O1758&gt;1,"Y","N")</f>
        <v>Y</v>
      </c>
      <c r="AJ1758" s="1" t="str">
        <f>CONCATENATE(AF1758,AG1758,D1758,AH1758,AI1758)</f>
        <v>YYx110xYY</v>
      </c>
      <c r="AU1758"/>
      <c r="AV1758"/>
      <c r="AW1758"/>
      <c r="AX1758"/>
    </row>
    <row r="1759" spans="1:50" s="1" customFormat="1" x14ac:dyDescent="0.25">
      <c r="A1759" s="31">
        <v>42402</v>
      </c>
      <c r="B1759" s="24"/>
      <c r="C1759" s="23" t="s">
        <v>6838</v>
      </c>
      <c r="D1759" s="22" t="s">
        <v>6837</v>
      </c>
      <c r="E1759" s="21">
        <v>1.94</v>
      </c>
      <c r="G1759" s="20"/>
      <c r="H1759" s="19">
        <f>E1759/0.04033</f>
        <v>48.103149020580211</v>
      </c>
      <c r="I1759" s="32">
        <f>J1759/100*4</f>
        <v>3.96</v>
      </c>
      <c r="J1759" s="17">
        <v>99</v>
      </c>
      <c r="K1759" s="16">
        <f>IF(J1759&gt;1,J1759-H1759-I1759,0)</f>
        <v>46.936850979419788</v>
      </c>
      <c r="L1759" s="15">
        <v>42457</v>
      </c>
      <c r="M1759" s="14"/>
      <c r="N1759" s="29">
        <v>42744</v>
      </c>
      <c r="O1759" s="12">
        <v>42744</v>
      </c>
      <c r="P1759" s="11" t="s">
        <v>6827</v>
      </c>
      <c r="Q1759" s="10"/>
      <c r="R1759" s="10"/>
      <c r="S1759" s="10"/>
      <c r="T1759" s="10"/>
      <c r="U1759" s="9">
        <v>6674252221</v>
      </c>
      <c r="V1759" s="8"/>
      <c r="W1759" s="7">
        <v>59</v>
      </c>
      <c r="X1759" s="4"/>
      <c r="Y1759" s="6">
        <v>99</v>
      </c>
      <c r="Z1759" s="5">
        <f>IF(Y1759&gt;0,Y1759-J1759,".")</f>
        <v>0</v>
      </c>
      <c r="AA1759" s="4">
        <f>IF(J1759=0,H1759,0)</f>
        <v>0</v>
      </c>
      <c r="AB1759" s="4">
        <f>IF(L1759=0,H1759,0)</f>
        <v>0</v>
      </c>
      <c r="AC1759" s="4"/>
      <c r="AD1759" s="3"/>
      <c r="AE1759" s="2" t="str">
        <f ca="1">IF(AND(N1759&gt;1,(N1759+$AE$3+O1759)&lt;$B$3),$B$3-N1759+1111111,".")</f>
        <v>.</v>
      </c>
      <c r="AF1759" s="1" t="str">
        <f>IF(A1759&gt;1,"Y","N")</f>
        <v>Y</v>
      </c>
      <c r="AG1759" s="1" t="str">
        <f>IF(L1759&gt;1,"Y","N")</f>
        <v>Y</v>
      </c>
      <c r="AH1759" s="1" t="str">
        <f>IF(N1759&gt;1,"Y","N")</f>
        <v>Y</v>
      </c>
      <c r="AI1759" s="1" t="str">
        <f>IF(O1759&gt;1,"Y","N")</f>
        <v>Y</v>
      </c>
      <c r="AJ1759" s="1" t="str">
        <f>CONCATENATE(AF1759,AG1759,D1759,AH1759,AI1759)</f>
        <v>YYx2vxYY</v>
      </c>
    </row>
    <row r="1760" spans="1:50" s="1" customFormat="1" x14ac:dyDescent="0.25">
      <c r="A1760" s="31">
        <v>42482</v>
      </c>
      <c r="B1760" s="24"/>
      <c r="C1760" s="23" t="s">
        <v>695</v>
      </c>
      <c r="D1760" s="22" t="s">
        <v>694</v>
      </c>
      <c r="E1760" s="21">
        <v>1.54</v>
      </c>
      <c r="G1760" s="20"/>
      <c r="H1760" s="19">
        <f>E1760/0.042177</f>
        <v>36.512791331768504</v>
      </c>
      <c r="I1760" s="32">
        <f>J1760/100*4</f>
        <v>3.96</v>
      </c>
      <c r="J1760" s="17">
        <v>99</v>
      </c>
      <c r="K1760" s="16">
        <f>IF(J1760&gt;1,J1760-H1760-I1760,0)</f>
        <v>58.527208668231495</v>
      </c>
      <c r="L1760" s="15">
        <v>42511</v>
      </c>
      <c r="M1760" s="14"/>
      <c r="N1760" s="29">
        <v>42753</v>
      </c>
      <c r="O1760" s="35">
        <v>42754</v>
      </c>
      <c r="P1760" s="11" t="s">
        <v>6532</v>
      </c>
      <c r="Q1760" s="10"/>
      <c r="R1760" s="10"/>
      <c r="S1760" s="10"/>
      <c r="T1760" s="10"/>
      <c r="U1760" s="9">
        <v>6676850812</v>
      </c>
      <c r="V1760" s="8"/>
      <c r="W1760" s="7">
        <v>121</v>
      </c>
      <c r="X1760" s="4"/>
      <c r="Y1760" s="6">
        <v>99</v>
      </c>
      <c r="Z1760" s="5">
        <f>IF(Y1760&gt;0,Y1760-J1760,".")</f>
        <v>0</v>
      </c>
      <c r="AA1760" s="4">
        <f>IF(J1760=0,H1760,0)</f>
        <v>0</v>
      </c>
      <c r="AB1760" s="4">
        <f>IF(L1760=0,H1760,0)</f>
        <v>0</v>
      </c>
      <c r="AC1760" s="4"/>
      <c r="AD1760" s="3"/>
      <c r="AE1760" s="2" t="str">
        <f ca="1">IF(AND(N1760&gt;1,(N1760+$AE$3+O1760)&lt;$B$3),$B$3-N1760+1111111,".")</f>
        <v>.</v>
      </c>
      <c r="AF1760" s="1" t="str">
        <f>IF(A1760&gt;1,"Y","N")</f>
        <v>Y</v>
      </c>
      <c r="AG1760" s="1" t="str">
        <f>IF(L1760&gt;1,"Y","N")</f>
        <v>Y</v>
      </c>
      <c r="AH1760" s="1" t="str">
        <f>IF(N1760&gt;1,"Y","N")</f>
        <v>Y</v>
      </c>
      <c r="AI1760" s="1" t="str">
        <f>IF(O1760&gt;1,"Y","N")</f>
        <v>Y</v>
      </c>
      <c r="AJ1760" s="1" t="str">
        <f>CONCATENATE(AF1760,AG1760,D1760,AH1760,AI1760)</f>
        <v>YYx4xYY</v>
      </c>
    </row>
    <row r="1761" spans="1:36" s="1" customFormat="1" x14ac:dyDescent="0.25">
      <c r="A1761" s="31">
        <v>42482</v>
      </c>
      <c r="B1761" s="24"/>
      <c r="C1761" s="23" t="s">
        <v>695</v>
      </c>
      <c r="D1761" s="22" t="s">
        <v>694</v>
      </c>
      <c r="E1761" s="21">
        <v>1.54</v>
      </c>
      <c r="G1761" s="20"/>
      <c r="H1761" s="19">
        <f>E1761/0.042177</f>
        <v>36.512791331768504</v>
      </c>
      <c r="I1761" s="32">
        <f>J1761/100*4</f>
        <v>3.96</v>
      </c>
      <c r="J1761" s="17">
        <v>99</v>
      </c>
      <c r="K1761" s="16">
        <f>IF(J1761&gt;1,J1761-H1761-I1761,0)</f>
        <v>58.527208668231495</v>
      </c>
      <c r="L1761" s="15">
        <v>42511</v>
      </c>
      <c r="M1761" s="14"/>
      <c r="N1761" s="29">
        <v>42760</v>
      </c>
      <c r="O1761" s="12">
        <v>42760</v>
      </c>
      <c r="P1761" s="11" t="s">
        <v>966</v>
      </c>
      <c r="Q1761" s="10"/>
      <c r="R1761" s="10"/>
      <c r="S1761" s="10"/>
      <c r="T1761" s="10"/>
      <c r="U1761" s="9">
        <v>6685877602</v>
      </c>
      <c r="V1761" s="8"/>
      <c r="W1761" s="7">
        <v>154</v>
      </c>
      <c r="X1761" s="4"/>
      <c r="Y1761" s="6">
        <v>99</v>
      </c>
      <c r="Z1761" s="5">
        <f>IF(Y1761&gt;0,Y1761-J1761,".")</f>
        <v>0</v>
      </c>
      <c r="AA1761" s="4">
        <f>IF(J1761=0,H1761,0)</f>
        <v>0</v>
      </c>
      <c r="AB1761" s="4">
        <f>IF(L1761=0,H1761,0)</f>
        <v>0</v>
      </c>
      <c r="AC1761" s="4"/>
      <c r="AD1761" s="3"/>
      <c r="AE1761" s="2" t="str">
        <f ca="1">IF(AND(N1761&gt;1,(N1761+$AE$3+O1761)&lt;$B$3),$B$3-N1761+1111111,".")</f>
        <v>.</v>
      </c>
      <c r="AF1761" s="1" t="str">
        <f>IF(A1761&gt;1,"Y","N")</f>
        <v>Y</v>
      </c>
      <c r="AG1761" s="1" t="str">
        <f>IF(L1761&gt;1,"Y","N")</f>
        <v>Y</v>
      </c>
      <c r="AH1761" s="1" t="str">
        <f>IF(N1761&gt;1,"Y","N")</f>
        <v>Y</v>
      </c>
      <c r="AI1761" s="1" t="str">
        <f>IF(O1761&gt;1,"Y","N")</f>
        <v>Y</v>
      </c>
      <c r="AJ1761" s="1" t="str">
        <f>CONCATENATE(AF1761,AG1761,D1761,AH1761,AI1761)</f>
        <v>YYx4xYY</v>
      </c>
    </row>
    <row r="1762" spans="1:36" s="1" customFormat="1" x14ac:dyDescent="0.25">
      <c r="A1762" s="31">
        <v>42482</v>
      </c>
      <c r="B1762" s="24"/>
      <c r="C1762" s="23" t="s">
        <v>695</v>
      </c>
      <c r="D1762" s="22" t="s">
        <v>694</v>
      </c>
      <c r="E1762" s="21">
        <v>1.54</v>
      </c>
      <c r="G1762" s="20"/>
      <c r="H1762" s="19">
        <f>E1762/0.042177</f>
        <v>36.512791331768504</v>
      </c>
      <c r="I1762" s="32">
        <f>J1762/100*4</f>
        <v>3.96</v>
      </c>
      <c r="J1762" s="17">
        <v>99</v>
      </c>
      <c r="K1762" s="16">
        <f>IF(J1762&gt;1,J1762-H1762-I1762,0)</f>
        <v>58.527208668231495</v>
      </c>
      <c r="L1762" s="15">
        <v>42511</v>
      </c>
      <c r="M1762" s="14"/>
      <c r="N1762" s="29">
        <v>42762</v>
      </c>
      <c r="O1762" s="12">
        <v>42764</v>
      </c>
      <c r="P1762" s="11" t="s">
        <v>6342</v>
      </c>
      <c r="Q1762" s="10"/>
      <c r="R1762" s="10"/>
      <c r="S1762" s="10"/>
      <c r="T1762" s="10"/>
      <c r="U1762" s="9">
        <v>6694912916</v>
      </c>
      <c r="V1762" s="8"/>
      <c r="W1762" s="7">
        <v>169</v>
      </c>
      <c r="X1762" s="4"/>
      <c r="Y1762" s="6">
        <v>99</v>
      </c>
      <c r="Z1762" s="5">
        <f>IF(Y1762&gt;0,Y1762-J1762,".")</f>
        <v>0</v>
      </c>
      <c r="AA1762" s="4">
        <f>IF(J1762=0,H1762,0)</f>
        <v>0</v>
      </c>
      <c r="AB1762" s="4">
        <f>IF(L1762=0,H1762,0)</f>
        <v>0</v>
      </c>
      <c r="AC1762" s="4"/>
      <c r="AD1762" s="3"/>
      <c r="AE1762" s="2" t="str">
        <f ca="1">IF(AND(N1762&gt;1,(N1762+$AE$3+O1762)&lt;$B$3),$B$3-N1762+1111111,".")</f>
        <v>.</v>
      </c>
      <c r="AF1762" s="1" t="str">
        <f>IF(A1762&gt;1,"Y","N")</f>
        <v>Y</v>
      </c>
      <c r="AG1762" s="1" t="str">
        <f>IF(L1762&gt;1,"Y","N")</f>
        <v>Y</v>
      </c>
      <c r="AH1762" s="1" t="str">
        <f>IF(N1762&gt;1,"Y","N")</f>
        <v>Y</v>
      </c>
      <c r="AI1762" s="1" t="str">
        <f>IF(O1762&gt;1,"Y","N")</f>
        <v>Y</v>
      </c>
      <c r="AJ1762" s="1" t="str">
        <f>CONCATENATE(AF1762,AG1762,D1762,AH1762,AI1762)</f>
        <v>YYx4xYY</v>
      </c>
    </row>
    <row r="1763" spans="1:36" s="1" customFormat="1" x14ac:dyDescent="0.25">
      <c r="A1763" s="31">
        <v>42480</v>
      </c>
      <c r="B1763" s="24" t="s">
        <v>6170</v>
      </c>
      <c r="C1763" s="23" t="s">
        <v>4198</v>
      </c>
      <c r="D1763" s="22" t="s">
        <v>4197</v>
      </c>
      <c r="E1763" s="21">
        <v>0.95</v>
      </c>
      <c r="G1763" s="20"/>
      <c r="H1763" s="19">
        <f>E1763/0.042177</f>
        <v>22.524124522844204</v>
      </c>
      <c r="I1763" s="32">
        <f>J1763/100*4</f>
        <v>3.96</v>
      </c>
      <c r="J1763" s="17">
        <v>99</v>
      </c>
      <c r="K1763" s="16">
        <f>IF(J1763&gt;1,J1763-H1763-I1763,0)</f>
        <v>72.515875477155802</v>
      </c>
      <c r="L1763" s="15">
        <v>42502</v>
      </c>
      <c r="M1763" s="14"/>
      <c r="N1763" s="29">
        <v>42772</v>
      </c>
      <c r="O1763" s="12">
        <v>42772</v>
      </c>
      <c r="P1763" s="11" t="s">
        <v>6161</v>
      </c>
      <c r="Q1763" s="10"/>
      <c r="R1763" s="10"/>
      <c r="S1763" s="10"/>
      <c r="T1763" s="10"/>
      <c r="U1763" s="9">
        <v>6702606763</v>
      </c>
      <c r="V1763" s="8"/>
      <c r="W1763" s="7">
        <v>213</v>
      </c>
      <c r="X1763" s="4"/>
      <c r="Y1763" s="6">
        <v>99</v>
      </c>
      <c r="Z1763" s="5">
        <f>IF(Y1763&gt;0,Y1763-J1763,".")</f>
        <v>0</v>
      </c>
      <c r="AA1763" s="4">
        <f>IF(J1763=0,H1763,0)</f>
        <v>0</v>
      </c>
      <c r="AB1763" s="4">
        <f>IF(L1763=0,H1763,0)</f>
        <v>0</v>
      </c>
      <c r="AC1763" s="4"/>
      <c r="AD1763" s="3"/>
      <c r="AE1763" s="2" t="str">
        <f ca="1">IF(AND(N1763&gt;1,(N1763+$AE$3+O1763)&lt;$B$3),$B$3-N1763+1111111,".")</f>
        <v>.</v>
      </c>
      <c r="AF1763" s="1" t="str">
        <f>IF(A1763&gt;1,"Y","N")</f>
        <v>Y</v>
      </c>
      <c r="AG1763" s="1" t="str">
        <f>IF(L1763&gt;1,"Y","N")</f>
        <v>Y</v>
      </c>
      <c r="AH1763" s="1" t="str">
        <f>IF(N1763&gt;1,"Y","N")</f>
        <v>Y</v>
      </c>
      <c r="AI1763" s="1" t="str">
        <f>IF(O1763&gt;1,"Y","N")</f>
        <v>Y</v>
      </c>
      <c r="AJ1763" s="1" t="str">
        <f>CONCATENATE(AF1763,AG1763,D1763,AH1763,AI1763)</f>
        <v>YYx154xYY</v>
      </c>
    </row>
    <row r="1764" spans="1:36" s="1" customFormat="1" x14ac:dyDescent="0.25">
      <c r="A1764" s="31">
        <v>42742</v>
      </c>
      <c r="B1764" s="24" t="s">
        <v>6080</v>
      </c>
      <c r="C1764" s="23" t="s">
        <v>695</v>
      </c>
      <c r="D1764" s="22" t="s">
        <v>694</v>
      </c>
      <c r="E1764" s="21">
        <v>1.53</v>
      </c>
      <c r="G1764" s="20"/>
      <c r="H1764" s="19">
        <f>E1764/0.03821</f>
        <v>40.041873855011779</v>
      </c>
      <c r="I1764" s="18">
        <f>J1764/100*4</f>
        <v>3.96</v>
      </c>
      <c r="J1764" s="17">
        <v>99</v>
      </c>
      <c r="K1764" s="16">
        <f>IF(J1764&gt;1,J1764-H1764-I1764,0)</f>
        <v>54.99812614498822</v>
      </c>
      <c r="L1764" s="15">
        <v>42768</v>
      </c>
      <c r="M1764" s="14"/>
      <c r="N1764" s="29">
        <v>42774</v>
      </c>
      <c r="O1764" s="12">
        <v>42774</v>
      </c>
      <c r="P1764" s="11" t="s">
        <v>6079</v>
      </c>
      <c r="Q1764" s="10"/>
      <c r="R1764" s="10"/>
      <c r="S1764" s="10"/>
      <c r="T1764" s="10"/>
      <c r="U1764" s="9">
        <v>6704285893</v>
      </c>
      <c r="V1764" s="8"/>
      <c r="W1764" s="7">
        <v>230</v>
      </c>
      <c r="X1764" s="4"/>
      <c r="Y1764" s="6">
        <v>99</v>
      </c>
      <c r="Z1764" s="5">
        <f>IF(Y1764&gt;0,Y1764-J1764,".")</f>
        <v>0</v>
      </c>
      <c r="AA1764" s="4">
        <f>IF(J1764=0,H1764,0)</f>
        <v>0</v>
      </c>
      <c r="AB1764" s="4">
        <f>IF(L1764=0,H1764,0)</f>
        <v>0</v>
      </c>
      <c r="AC1764" s="4"/>
      <c r="AD1764" s="3"/>
      <c r="AE1764" s="2" t="str">
        <f ca="1">IF(AND(N1764&gt;1,(N1764+$AE$3+O1764)&lt;$B$3),$B$3-N1764+1111111,".")</f>
        <v>.</v>
      </c>
      <c r="AF1764" s="1" t="str">
        <f>IF(A1764&gt;1,"Y","N")</f>
        <v>Y</v>
      </c>
      <c r="AG1764" s="1" t="str">
        <f>IF(L1764&gt;1,"Y","N")</f>
        <v>Y</v>
      </c>
      <c r="AH1764" s="1" t="str">
        <f>IF(N1764&gt;1,"Y","N")</f>
        <v>Y</v>
      </c>
      <c r="AI1764" s="1" t="str">
        <f>IF(O1764&gt;1,"Y","N")</f>
        <v>Y</v>
      </c>
      <c r="AJ1764" s="1" t="str">
        <f>CONCATENATE(AF1764,AG1764,D1764,AH1764,AI1764)</f>
        <v>YYx4xYY</v>
      </c>
    </row>
    <row r="1765" spans="1:36" s="1" customFormat="1" x14ac:dyDescent="0.25">
      <c r="A1765" s="31">
        <v>42618</v>
      </c>
      <c r="B1765" s="24"/>
      <c r="C1765" s="23" t="s">
        <v>2216</v>
      </c>
      <c r="D1765" s="22" t="s">
        <v>2215</v>
      </c>
      <c r="E1765" s="21">
        <v>1.7</v>
      </c>
      <c r="G1765" s="20"/>
      <c r="H1765" s="19">
        <f>E1765/0.0409</f>
        <v>41.56479217603912</v>
      </c>
      <c r="I1765" s="18">
        <f>J1765/100*4</f>
        <v>3.96</v>
      </c>
      <c r="J1765" s="17">
        <v>99</v>
      </c>
      <c r="K1765" s="16">
        <f>IF(J1765&gt;1,J1765-H1765-I1765,0)</f>
        <v>53.475207823960879</v>
      </c>
      <c r="L1765" s="15">
        <v>42644</v>
      </c>
      <c r="M1765" s="14"/>
      <c r="N1765" s="29">
        <v>42801</v>
      </c>
      <c r="O1765" s="12">
        <v>42802</v>
      </c>
      <c r="P1765" s="11" t="s">
        <v>5435</v>
      </c>
      <c r="Q1765" s="10" t="s">
        <v>5443</v>
      </c>
      <c r="R1765" s="10" t="s">
        <v>5442</v>
      </c>
      <c r="S1765" s="10" t="s">
        <v>5441</v>
      </c>
      <c r="T1765" s="10"/>
      <c r="U1765" s="9">
        <v>6735786192</v>
      </c>
      <c r="V1765" s="8"/>
      <c r="W1765" s="7">
        <v>388</v>
      </c>
      <c r="X1765" s="4"/>
      <c r="Y1765" s="6">
        <v>99</v>
      </c>
      <c r="Z1765" s="5">
        <f>IF(Y1765&gt;0,Y1765-J1765,".")</f>
        <v>0</v>
      </c>
      <c r="AA1765" s="4">
        <f>IF(J1765=0,H1765,0)</f>
        <v>0</v>
      </c>
      <c r="AB1765" s="4">
        <f>IF(L1765=0,H1765,0)</f>
        <v>0</v>
      </c>
      <c r="AC1765" s="4"/>
      <c r="AD1765" s="3"/>
      <c r="AE1765" s="2" t="str">
        <f ca="1">IF(AND(N1765&gt;1,(N1765+$AE$3+O1765)&lt;$B$3),$B$3-N1765+1111111,".")</f>
        <v>.</v>
      </c>
      <c r="AF1765" s="1" t="str">
        <f>IF(A1765&gt;1,"Y","N")</f>
        <v>Y</v>
      </c>
      <c r="AG1765" s="1" t="str">
        <f>IF(L1765&gt;1,"Y","N")</f>
        <v>Y</v>
      </c>
      <c r="AH1765" s="1" t="str">
        <f>IF(N1765&gt;1,"Y","N")</f>
        <v>Y</v>
      </c>
      <c r="AI1765" s="1" t="str">
        <f>IF(O1765&gt;1,"Y","N")</f>
        <v>Y</v>
      </c>
      <c r="AJ1765" s="1" t="str">
        <f>CONCATENATE(AF1765,AG1765,D1765,AH1765,AI1765)</f>
        <v>YYx109xYY</v>
      </c>
    </row>
    <row r="1766" spans="1:36" s="1" customFormat="1" x14ac:dyDescent="0.25">
      <c r="A1766" s="31">
        <v>42649</v>
      </c>
      <c r="B1766" s="24"/>
      <c r="C1766" s="23" t="s">
        <v>217</v>
      </c>
      <c r="D1766" s="22" t="s">
        <v>216</v>
      </c>
      <c r="E1766" s="21">
        <v>2.98</v>
      </c>
      <c r="G1766" s="20"/>
      <c r="H1766" s="19">
        <f>E1766/0.0404</f>
        <v>73.762376237623769</v>
      </c>
      <c r="I1766" s="18">
        <f>J1766/100*4</f>
        <v>3.96</v>
      </c>
      <c r="J1766" s="17">
        <v>99</v>
      </c>
      <c r="K1766" s="16">
        <f>IF(J1766&gt;1,J1766-H1766-I1766,0)</f>
        <v>21.27762376237623</v>
      </c>
      <c r="L1766" s="15">
        <v>42665</v>
      </c>
      <c r="M1766" s="14"/>
      <c r="N1766" s="29">
        <v>42801</v>
      </c>
      <c r="O1766" s="12">
        <v>42802</v>
      </c>
      <c r="P1766" s="11" t="s">
        <v>5435</v>
      </c>
      <c r="Q1766" s="10"/>
      <c r="R1766" s="10"/>
      <c r="S1766" s="10"/>
      <c r="T1766" s="10"/>
      <c r="U1766" s="9">
        <v>6739707005</v>
      </c>
      <c r="V1766" s="8"/>
      <c r="W1766" s="7">
        <v>388</v>
      </c>
      <c r="X1766" s="4"/>
      <c r="Y1766" s="6">
        <v>99</v>
      </c>
      <c r="Z1766" s="5">
        <f>IF(Y1766&gt;0,Y1766-J1766,".")</f>
        <v>0</v>
      </c>
      <c r="AA1766" s="4">
        <f>IF(J1766=0,H1766,0)</f>
        <v>0</v>
      </c>
      <c r="AB1766" s="4">
        <f>IF(L1766=0,H1766,0)</f>
        <v>0</v>
      </c>
      <c r="AC1766" s="4"/>
      <c r="AD1766" s="3"/>
      <c r="AE1766" s="2" t="str">
        <f ca="1">IF(AND(N1766&gt;1,(N1766+$AE$3+O1766)&lt;$B$3),$B$3-N1766+1111111,".")</f>
        <v>.</v>
      </c>
      <c r="AF1766" s="1" t="str">
        <f>IF(A1766&gt;1,"Y","N")</f>
        <v>Y</v>
      </c>
      <c r="AG1766" s="1" t="str">
        <f>IF(L1766&gt;1,"Y","N")</f>
        <v>Y</v>
      </c>
      <c r="AH1766" s="1" t="str">
        <f>IF(N1766&gt;1,"Y","N")</f>
        <v>Y</v>
      </c>
      <c r="AI1766" s="1" t="str">
        <f>IF(O1766&gt;1,"Y","N")</f>
        <v>Y</v>
      </c>
      <c r="AJ1766" s="1" t="str">
        <f>CONCATENATE(AF1766,AG1766,D1766,AH1766,AI1766)</f>
        <v>YYx64xYY</v>
      </c>
    </row>
    <row r="1767" spans="1:36" s="1" customFormat="1" x14ac:dyDescent="0.25">
      <c r="A1767" s="31">
        <v>42769</v>
      </c>
      <c r="B1767" t="s">
        <v>2933</v>
      </c>
      <c r="C1767" s="23" t="s">
        <v>695</v>
      </c>
      <c r="D1767" s="22" t="s">
        <v>694</v>
      </c>
      <c r="E1767" s="21">
        <v>1.55</v>
      </c>
      <c r="G1767" s="20"/>
      <c r="H1767" s="19">
        <f>E1767/0.03878</f>
        <v>39.969056214543578</v>
      </c>
      <c r="I1767" s="18">
        <f>J1767/100*4</f>
        <v>3.96</v>
      </c>
      <c r="J1767" s="17">
        <v>99</v>
      </c>
      <c r="K1767" s="16">
        <f>IF(J1767&gt;1,J1767-H1767-I1767,0)</f>
        <v>55.070943785456421</v>
      </c>
      <c r="L1767" s="15">
        <v>42789</v>
      </c>
      <c r="M1767" s="14"/>
      <c r="N1767" s="29">
        <v>42801</v>
      </c>
      <c r="O1767" s="12">
        <v>42802</v>
      </c>
      <c r="P1767" s="11" t="s">
        <v>5435</v>
      </c>
      <c r="Q1767" s="10"/>
      <c r="R1767" s="10"/>
      <c r="S1767" s="10"/>
      <c r="T1767" s="10"/>
      <c r="U1767" s="9">
        <v>6737669021</v>
      </c>
      <c r="V1767" s="8"/>
      <c r="W1767" s="7">
        <v>388</v>
      </c>
      <c r="X1767" s="4"/>
      <c r="Y1767" s="6">
        <v>99</v>
      </c>
      <c r="Z1767" s="5">
        <f>IF(Y1767&gt;0,Y1767-J1767,".")</f>
        <v>0</v>
      </c>
      <c r="AA1767" s="4">
        <f>IF(J1767=0,H1767,0)</f>
        <v>0</v>
      </c>
      <c r="AB1767" s="4">
        <f>IF(L1767=0,H1767,0)</f>
        <v>0</v>
      </c>
      <c r="AC1767" s="4"/>
      <c r="AD1767" s="3"/>
      <c r="AE1767" s="2" t="str">
        <f ca="1">IF(AND(N1767&gt;1,(N1767+$AE$3+O1767)&lt;$B$3),$B$3-N1767+1111111,".")</f>
        <v>.</v>
      </c>
      <c r="AF1767" s="1" t="str">
        <f>IF(A1767&gt;1,"Y","N")</f>
        <v>Y</v>
      </c>
      <c r="AG1767" s="1" t="str">
        <f>IF(L1767&gt;1,"Y","N")</f>
        <v>Y</v>
      </c>
      <c r="AH1767" s="1" t="str">
        <f>IF(N1767&gt;1,"Y","N")</f>
        <v>Y</v>
      </c>
      <c r="AI1767" s="1" t="str">
        <f>IF(O1767&gt;1,"Y","N")</f>
        <v>Y</v>
      </c>
      <c r="AJ1767" s="1" t="str">
        <f>CONCATENATE(AF1767,AG1767,D1767,AH1767,AI1767)</f>
        <v>YYx4xYY</v>
      </c>
    </row>
    <row r="1768" spans="1:36" s="1" customFormat="1" x14ac:dyDescent="0.25">
      <c r="A1768" s="31">
        <v>42721</v>
      </c>
      <c r="B1768" s="24"/>
      <c r="C1768" s="23" t="s">
        <v>331</v>
      </c>
      <c r="D1768" s="22" t="s">
        <v>330</v>
      </c>
      <c r="E1768" s="21">
        <v>2.1</v>
      </c>
      <c r="G1768" s="20"/>
      <c r="H1768" s="19">
        <f>E1768/0.03864</f>
        <v>54.347826086956523</v>
      </c>
      <c r="I1768" s="18">
        <f>J1768/100*4</f>
        <v>3.96</v>
      </c>
      <c r="J1768" s="17">
        <v>99</v>
      </c>
      <c r="K1768" s="16">
        <f>IF(J1768&gt;1,J1768-H1768-I1768,0)</f>
        <v>40.692173913043476</v>
      </c>
      <c r="L1768" s="15">
        <v>42749</v>
      </c>
      <c r="M1768" s="14"/>
      <c r="N1768" s="29">
        <v>42804</v>
      </c>
      <c r="O1768" s="12">
        <v>42806</v>
      </c>
      <c r="P1768" s="11" t="s">
        <v>5375</v>
      </c>
      <c r="Q1768" s="10"/>
      <c r="R1768" s="10"/>
      <c r="S1768" s="10"/>
      <c r="T1768" s="10"/>
      <c r="U1768" s="9">
        <v>6739823816</v>
      </c>
      <c r="V1768" s="8"/>
      <c r="W1768" s="7">
        <v>396</v>
      </c>
      <c r="X1768" s="4"/>
      <c r="Y1768" s="6">
        <v>99</v>
      </c>
      <c r="Z1768" s="5">
        <f>IF(Y1768&gt;0,Y1768-J1768,".")</f>
        <v>0</v>
      </c>
      <c r="AA1768" s="4">
        <f>IF(J1768=0,H1768,0)</f>
        <v>0</v>
      </c>
      <c r="AB1768" s="4">
        <f>IF(L1768=0,H1768,0)</f>
        <v>0</v>
      </c>
      <c r="AC1768" s="4"/>
      <c r="AD1768" s="3"/>
      <c r="AE1768" s="2" t="str">
        <f ca="1">IF(AND(N1768&gt;1,(N1768+$AE$3+O1768)&lt;$B$3),$B$3-N1768+1111111,".")</f>
        <v>.</v>
      </c>
      <c r="AF1768" s="1" t="str">
        <f>IF(A1768&gt;1,"Y","N")</f>
        <v>Y</v>
      </c>
      <c r="AG1768" s="1" t="str">
        <f>IF(L1768&gt;1,"Y","N")</f>
        <v>Y</v>
      </c>
      <c r="AH1768" s="1" t="str">
        <f>IF(N1768&gt;1,"Y","N")</f>
        <v>Y</v>
      </c>
      <c r="AI1768" s="1" t="str">
        <f>IF(O1768&gt;1,"Y","N")</f>
        <v>Y</v>
      </c>
      <c r="AJ1768" s="1" t="str">
        <f>CONCATENATE(AF1768,AG1768,D1768,AH1768,AI1768)</f>
        <v>YYx110xYY</v>
      </c>
    </row>
    <row r="1769" spans="1:36" s="1" customFormat="1" x14ac:dyDescent="0.25">
      <c r="A1769" s="31">
        <v>42769</v>
      </c>
      <c r="B1769" s="24" t="s">
        <v>4695</v>
      </c>
      <c r="C1769" s="23" t="s">
        <v>695</v>
      </c>
      <c r="D1769" s="22" t="s">
        <v>694</v>
      </c>
      <c r="E1769" s="21">
        <v>1.61</v>
      </c>
      <c r="G1769" s="20"/>
      <c r="H1769" s="19">
        <f>E1769/0.03878</f>
        <v>41.516245487364621</v>
      </c>
      <c r="I1769" s="18">
        <f>J1769/100*4</f>
        <v>3.96</v>
      </c>
      <c r="J1769" s="17">
        <v>99</v>
      </c>
      <c r="K1769" s="16">
        <f>IF(J1769&gt;1,J1769-H1769-I1769,0)</f>
        <v>53.523754512635378</v>
      </c>
      <c r="L1769" s="15">
        <v>42789</v>
      </c>
      <c r="M1769" s="14"/>
      <c r="N1769" s="29">
        <v>42833</v>
      </c>
      <c r="O1769" s="12">
        <v>42834</v>
      </c>
      <c r="P1769" s="11" t="s">
        <v>4694</v>
      </c>
      <c r="Q1769" s="10" t="s">
        <v>4693</v>
      </c>
      <c r="R1769" s="10" t="s">
        <v>4692</v>
      </c>
      <c r="S1769" s="10" t="s">
        <v>4691</v>
      </c>
      <c r="T1769" s="10"/>
      <c r="U1769" s="9">
        <v>6778496424</v>
      </c>
      <c r="V1769" s="8" t="s">
        <v>3969</v>
      </c>
      <c r="W1769" s="7">
        <v>560</v>
      </c>
      <c r="X1769" s="4"/>
      <c r="Y1769" s="6">
        <v>99</v>
      </c>
      <c r="Z1769" s="5">
        <f>IF(Y1769&gt;0,Y1769-J1769,".")</f>
        <v>0</v>
      </c>
      <c r="AA1769" s="4">
        <f>IF(J1769=0,H1769,0)</f>
        <v>0</v>
      </c>
      <c r="AB1769" s="4">
        <f>IF(L1769=0,H1769,0)</f>
        <v>0</v>
      </c>
      <c r="AC1769" s="4"/>
      <c r="AD1769" s="3"/>
      <c r="AE1769" s="2" t="str">
        <f ca="1">IF(AND(N1769&gt;1,(N1769+$AE$3+O1769)&lt;$B$3),$B$3-N1769+1111111,".")</f>
        <v>.</v>
      </c>
      <c r="AF1769" s="1" t="str">
        <f>IF(A1769&gt;1,"Y","N")</f>
        <v>Y</v>
      </c>
      <c r="AG1769" s="1" t="str">
        <f>IF(L1769&gt;1,"Y","N")</f>
        <v>Y</v>
      </c>
      <c r="AH1769" s="1" t="str">
        <f>IF(N1769&gt;1,"Y","N")</f>
        <v>Y</v>
      </c>
      <c r="AI1769" s="1" t="str">
        <f>IF(O1769&gt;1,"Y","N")</f>
        <v>Y</v>
      </c>
      <c r="AJ1769" s="1" t="str">
        <f>CONCATENATE(AF1769,AG1769,D1769,AH1769,AI1769)</f>
        <v>YYx4xYY</v>
      </c>
    </row>
    <row r="1770" spans="1:36" s="1" customFormat="1" x14ac:dyDescent="0.25">
      <c r="A1770" s="31">
        <v>42480</v>
      </c>
      <c r="B1770" s="24"/>
      <c r="C1770" s="23" t="s">
        <v>4198</v>
      </c>
      <c r="D1770" s="22" t="s">
        <v>4197</v>
      </c>
      <c r="E1770" s="21">
        <v>0.95</v>
      </c>
      <c r="G1770" s="20"/>
      <c r="H1770" s="19">
        <f>E1770/0.042177</f>
        <v>22.524124522844204</v>
      </c>
      <c r="I1770" s="32">
        <f>J1770/100*4</f>
        <v>3.96</v>
      </c>
      <c r="J1770" s="17">
        <v>99</v>
      </c>
      <c r="K1770" s="16">
        <f>IF(J1770&gt;1,J1770-H1770-I1770,0)</f>
        <v>72.515875477155802</v>
      </c>
      <c r="L1770" s="15">
        <v>42502</v>
      </c>
      <c r="M1770" s="14"/>
      <c r="N1770" s="29">
        <v>42856</v>
      </c>
      <c r="O1770" s="12">
        <v>42857</v>
      </c>
      <c r="P1770" s="11" t="s">
        <v>4192</v>
      </c>
      <c r="Q1770" s="10" t="s">
        <v>4196</v>
      </c>
      <c r="R1770" s="10" t="s">
        <v>4195</v>
      </c>
      <c r="S1770" s="10" t="s">
        <v>4194</v>
      </c>
      <c r="T1770" s="10"/>
      <c r="U1770" s="9">
        <v>6801461015</v>
      </c>
      <c r="V1770" s="8"/>
      <c r="W1770" s="7">
        <v>674</v>
      </c>
      <c r="X1770" s="4"/>
      <c r="Y1770" s="6">
        <v>99</v>
      </c>
      <c r="Z1770" s="5">
        <f>IF(Y1770&gt;0,Y1770-J1770,".")</f>
        <v>0</v>
      </c>
      <c r="AA1770" s="4">
        <f>IF(J1770=0,H1770,0)</f>
        <v>0</v>
      </c>
      <c r="AB1770" s="4">
        <f>IF(L1770=0,H1770,0)</f>
        <v>0</v>
      </c>
      <c r="AC1770" s="4"/>
      <c r="AD1770" s="3"/>
      <c r="AE1770" s="2" t="str">
        <f ca="1">IF(AND(N1770&gt;1,(N1770+$AE$3+O1770)&lt;$B$3),$B$3-N1770+1111111,".")</f>
        <v>.</v>
      </c>
      <c r="AF1770" s="1" t="str">
        <f>IF(A1770&gt;1,"Y","N")</f>
        <v>Y</v>
      </c>
      <c r="AG1770" s="1" t="str">
        <f>IF(L1770&gt;1,"Y","N")</f>
        <v>Y</v>
      </c>
      <c r="AH1770" s="1" t="str">
        <f>IF(N1770&gt;1,"Y","N")</f>
        <v>Y</v>
      </c>
      <c r="AI1770" s="1" t="str">
        <f>IF(O1770&gt;1,"Y","N")</f>
        <v>Y</v>
      </c>
      <c r="AJ1770" s="1" t="str">
        <f>CONCATENATE(AF1770,AG1770,D1770,AH1770,AI1770)</f>
        <v>YYx154xYY</v>
      </c>
    </row>
    <row r="1771" spans="1:36" s="1" customFormat="1" x14ac:dyDescent="0.25">
      <c r="A1771" s="31">
        <v>42805</v>
      </c>
      <c r="B1771" s="24"/>
      <c r="C1771" s="23" t="s">
        <v>6</v>
      </c>
      <c r="D1771" s="22" t="s">
        <v>5</v>
      </c>
      <c r="E1771" s="21">
        <v>1.1200000000000001</v>
      </c>
      <c r="G1771" s="20"/>
      <c r="H1771" s="19">
        <f>E1771/0.038689</f>
        <v>28.948796815632353</v>
      </c>
      <c r="I1771" s="18">
        <f>J1771/100*4</f>
        <v>3.96</v>
      </c>
      <c r="J1771" s="17">
        <v>99</v>
      </c>
      <c r="K1771" s="16">
        <f>IF(J1771&gt;1,J1771-H1771-I1771,0)</f>
        <v>66.091203184367657</v>
      </c>
      <c r="L1771" s="15">
        <v>42827</v>
      </c>
      <c r="M1771" s="14"/>
      <c r="N1771" s="29">
        <v>42866</v>
      </c>
      <c r="O1771" s="12">
        <v>42866</v>
      </c>
      <c r="P1771" s="11" t="s">
        <v>3971</v>
      </c>
      <c r="Q1771" s="10"/>
      <c r="R1771" s="10"/>
      <c r="S1771" s="10"/>
      <c r="T1771" s="10"/>
      <c r="U1771" s="9"/>
      <c r="V1771" s="8"/>
      <c r="W1771" s="7">
        <v>715</v>
      </c>
      <c r="X1771" s="4"/>
      <c r="Y1771" s="6">
        <v>99</v>
      </c>
      <c r="Z1771" s="5">
        <f>IF(Y1771&gt;0,Y1771-J1771,".")</f>
        <v>0</v>
      </c>
      <c r="AA1771" s="4">
        <f>IF(J1771=0,H1771,0)</f>
        <v>0</v>
      </c>
      <c r="AB1771" s="4">
        <f>IF(L1771=0,H1771,0)</f>
        <v>0</v>
      </c>
      <c r="AC1771" s="4"/>
      <c r="AD1771" s="3"/>
      <c r="AE1771" s="2" t="str">
        <f ca="1">IF(AND(N1771&gt;1,(N1771+$AE$3+O1771)&lt;$B$3),$B$3-N1771+1111111,".")</f>
        <v>.</v>
      </c>
      <c r="AF1771" s="1" t="str">
        <f>IF(A1771&gt;1,"Y","N")</f>
        <v>Y</v>
      </c>
      <c r="AG1771" s="1" t="str">
        <f>IF(L1771&gt;1,"Y","N")</f>
        <v>Y</v>
      </c>
      <c r="AH1771" s="1" t="str">
        <f>IF(N1771&gt;1,"Y","N")</f>
        <v>Y</v>
      </c>
      <c r="AI1771" s="1" t="str">
        <f>IF(O1771&gt;1,"Y","N")</f>
        <v>Y</v>
      </c>
      <c r="AJ1771" s="1" t="str">
        <f>CONCATENATE(AF1771,AG1771,D1771,AH1771,AI1771)</f>
        <v>YYx59xYY</v>
      </c>
    </row>
    <row r="1772" spans="1:36" s="1" customFormat="1" x14ac:dyDescent="0.25">
      <c r="A1772" s="31">
        <v>42809</v>
      </c>
      <c r="B1772" s="24"/>
      <c r="C1772" s="23" t="s">
        <v>331</v>
      </c>
      <c r="D1772" s="22" t="s">
        <v>330</v>
      </c>
      <c r="E1772" s="21">
        <v>1.43</v>
      </c>
      <c r="G1772" s="20"/>
      <c r="H1772" s="19">
        <f>E1772/0.038689</f>
        <v>36.961410219959156</v>
      </c>
      <c r="I1772" s="18">
        <f>J1772/100*4</f>
        <v>3.96</v>
      </c>
      <c r="J1772" s="17">
        <v>99</v>
      </c>
      <c r="K1772" s="16">
        <f>IF(J1772&gt;1,J1772-H1772-I1772,0)</f>
        <v>58.078589780040843</v>
      </c>
      <c r="L1772" s="15">
        <v>42841</v>
      </c>
      <c r="M1772" s="14"/>
      <c r="N1772" s="29">
        <v>42960</v>
      </c>
      <c r="O1772" s="12">
        <v>42960</v>
      </c>
      <c r="P1772" s="11" t="s">
        <v>2503</v>
      </c>
      <c r="Q1772" s="10"/>
      <c r="R1772" s="10"/>
      <c r="S1772" s="10"/>
      <c r="T1772" s="10"/>
      <c r="U1772" s="9"/>
      <c r="V1772" s="8"/>
      <c r="W1772" s="7">
        <v>1031</v>
      </c>
      <c r="X1772" s="4"/>
      <c r="Y1772" s="6">
        <v>99</v>
      </c>
      <c r="Z1772" s="5">
        <f>IF(Y1772&gt;0,Y1772-J1772,".")</f>
        <v>0</v>
      </c>
      <c r="AA1772" s="4">
        <f>IF(J1772=0,H1772,0)</f>
        <v>0</v>
      </c>
      <c r="AB1772" s="4">
        <f>IF(L1772=0,H1772,0)</f>
        <v>0</v>
      </c>
      <c r="AC1772" s="4"/>
      <c r="AD1772" s="3"/>
      <c r="AE1772" s="2" t="str">
        <f ca="1">IF(AND(N1772&gt;1,(N1772+$AE$3+O1772)&lt;$B$3),$B$3-N1772+1111111,".")</f>
        <v>.</v>
      </c>
      <c r="AF1772" s="1" t="str">
        <f>IF(A1772&gt;1,"Y","N")</f>
        <v>Y</v>
      </c>
      <c r="AG1772" s="1" t="str">
        <f>IF(L1772&gt;1,"Y","N")</f>
        <v>Y</v>
      </c>
      <c r="AH1772" s="1" t="str">
        <f>IF(N1772&gt;1,"Y","N")</f>
        <v>Y</v>
      </c>
      <c r="AI1772" s="1" t="str">
        <f>IF(O1772&gt;1,"Y","N")</f>
        <v>Y</v>
      </c>
      <c r="AJ1772" s="1" t="str">
        <f>CONCATENATE(AF1772,AG1772,D1772,AH1772,AI1772)</f>
        <v>YYx110xYY</v>
      </c>
    </row>
    <row r="1773" spans="1:36" s="1" customFormat="1" x14ac:dyDescent="0.25">
      <c r="A1773" s="31">
        <v>42095</v>
      </c>
      <c r="B1773" s="24"/>
      <c r="C1773" s="23" t="s">
        <v>1915</v>
      </c>
      <c r="D1773" s="22" t="s">
        <v>1914</v>
      </c>
      <c r="E1773" s="21">
        <v>1.56</v>
      </c>
      <c r="G1773" s="20"/>
      <c r="H1773" s="19">
        <f>E1773/0.03938</f>
        <v>39.614017267648556</v>
      </c>
      <c r="I1773" s="18">
        <f>J1773/100*4</f>
        <v>3.2</v>
      </c>
      <c r="J1773" s="17">
        <v>80</v>
      </c>
      <c r="K1773" s="16">
        <f>IF(J1773&gt;1,J1773-H1773-I1773,0)</f>
        <v>37.185982732351441</v>
      </c>
      <c r="L1773" s="15">
        <v>42132</v>
      </c>
      <c r="M1773" s="14"/>
      <c r="N1773" s="29">
        <v>42998</v>
      </c>
      <c r="O1773" s="12">
        <v>42998</v>
      </c>
      <c r="P1773" s="11" t="s">
        <v>1913</v>
      </c>
      <c r="Q1773" s="10" t="s">
        <v>1912</v>
      </c>
      <c r="R1773" s="10" t="s">
        <v>1911</v>
      </c>
      <c r="S1773" s="10" t="s">
        <v>1910</v>
      </c>
      <c r="T1773" s="10"/>
      <c r="U1773" s="9" t="s">
        <v>1909</v>
      </c>
      <c r="V1773" s="8"/>
      <c r="W1773" s="7">
        <v>1161</v>
      </c>
      <c r="X1773" s="4"/>
      <c r="Y1773" s="6">
        <v>99</v>
      </c>
      <c r="Z1773" s="5">
        <f>IF(Y1773&gt;0,Y1773-J1773,".")</f>
        <v>19</v>
      </c>
      <c r="AA1773" s="4">
        <f>IF(J1773=0,H1773,0)</f>
        <v>0</v>
      </c>
      <c r="AB1773" s="4">
        <f>IF(L1773=0,H1773,0)</f>
        <v>0</v>
      </c>
      <c r="AC1773" s="4"/>
      <c r="AD1773" s="3"/>
      <c r="AE1773" s="2" t="str">
        <f ca="1">IF(AND(N1773&gt;1,(N1773+$AE$3+O1773)&lt;$B$3),$B$3-N1773+1111111,".")</f>
        <v>.</v>
      </c>
      <c r="AF1773" s="1" t="str">
        <f>IF(A1773&gt;1,"Y","N")</f>
        <v>Y</v>
      </c>
      <c r="AG1773" s="1" t="str">
        <f>IF(L1773&gt;1,"Y","N")</f>
        <v>Y</v>
      </c>
      <c r="AH1773" s="1" t="str">
        <f>IF(N1773&gt;1,"Y","N")</f>
        <v>Y</v>
      </c>
      <c r="AI1773" s="1" t="str">
        <f>IF(O1773&gt;1,"Y","N")</f>
        <v>Y</v>
      </c>
      <c r="AJ1773" s="1" t="str">
        <f>CONCATENATE(AF1773,AG1773,D1773,AH1773,AI1773)</f>
        <v>YYx120xYY</v>
      </c>
    </row>
    <row r="1774" spans="1:36" s="1" customFormat="1" x14ac:dyDescent="0.25">
      <c r="A1774" s="28">
        <v>41665</v>
      </c>
      <c r="B1774" s="27" t="s">
        <v>1597</v>
      </c>
      <c r="C1774" s="23" t="s">
        <v>1596</v>
      </c>
      <c r="D1774" s="22" t="s">
        <v>1300</v>
      </c>
      <c r="E1774" s="21">
        <v>0.99</v>
      </c>
      <c r="G1774" s="20"/>
      <c r="H1774" s="19">
        <f>E1774/0.0477825</f>
        <v>20.718882436038299</v>
      </c>
      <c r="I1774" s="18">
        <f>J1774/100*4</f>
        <v>3.2</v>
      </c>
      <c r="J1774" s="17">
        <v>80</v>
      </c>
      <c r="K1774" s="16">
        <f>IF(J1774&gt;1,J1774-H1774-I1774,0)</f>
        <v>56.081117563961698</v>
      </c>
      <c r="L1774" s="15">
        <v>41692</v>
      </c>
      <c r="M1774" s="14"/>
      <c r="N1774" s="29">
        <v>43017</v>
      </c>
      <c r="O1774" s="12">
        <v>43018</v>
      </c>
      <c r="P1774" s="11" t="s">
        <v>1595</v>
      </c>
      <c r="Q1774" s="10" t="s">
        <v>1503</v>
      </c>
      <c r="R1774" s="10" t="s">
        <v>1502</v>
      </c>
      <c r="S1774" s="10" t="s">
        <v>1501</v>
      </c>
      <c r="T1774" s="10"/>
      <c r="U1774" s="9">
        <v>6905879247</v>
      </c>
      <c r="V1774" s="8"/>
      <c r="W1774" s="7">
        <v>1227</v>
      </c>
      <c r="X1774" s="4"/>
      <c r="Y1774" s="6">
        <v>99</v>
      </c>
      <c r="Z1774" s="5">
        <f>IF(Y1774&gt;0,Y1774-J1774,".")</f>
        <v>19</v>
      </c>
      <c r="AA1774" s="4">
        <f>IF(J1774=0,H1774,0)</f>
        <v>0</v>
      </c>
      <c r="AB1774" s="4">
        <f>IF(L1774=0,H1774,0)</f>
        <v>0</v>
      </c>
      <c r="AC1774" s="4"/>
      <c r="AD1774" s="3"/>
      <c r="AE1774" s="2" t="str">
        <f ca="1">IF(AND(N1774&gt;1,(N1774+$AE$3+O1774)&lt;$B$3),$B$3-N1774+1111111,".")</f>
        <v>.</v>
      </c>
      <c r="AF1774" s="1" t="str">
        <f>IF(A1774&gt;1,"Y","N")</f>
        <v>Y</v>
      </c>
      <c r="AG1774" s="1" t="str">
        <f>IF(L1774&gt;1,"Y","N")</f>
        <v>Y</v>
      </c>
      <c r="AH1774" s="1" t="str">
        <f>IF(N1774&gt;1,"Y","N")</f>
        <v>Y</v>
      </c>
      <c r="AI1774" s="1" t="str">
        <f>IF(O1774&gt;1,"Y","N")</f>
        <v>Y</v>
      </c>
      <c r="AJ1774" s="1" t="str">
        <f>CONCATENATE(AF1774,AG1774,D1774,AH1774,AI1774)</f>
        <v>YYx351xYY</v>
      </c>
    </row>
    <row r="1775" spans="1:36" s="1" customFormat="1" x14ac:dyDescent="0.25">
      <c r="A1775" s="31">
        <v>42095</v>
      </c>
      <c r="B1775" s="24"/>
      <c r="C1775" s="23" t="s">
        <v>1915</v>
      </c>
      <c r="D1775" s="22" t="s">
        <v>1914</v>
      </c>
      <c r="E1775" s="21">
        <v>1.56</v>
      </c>
      <c r="G1775" s="20"/>
      <c r="H1775" s="19">
        <f>E1775/0.03938</f>
        <v>39.614017267648556</v>
      </c>
      <c r="I1775" s="18">
        <f>J1775/100*4</f>
        <v>3.2</v>
      </c>
      <c r="J1775" s="17">
        <v>80</v>
      </c>
      <c r="K1775" s="16">
        <f>IF(J1775&gt;1,J1775-H1775-I1775,0)</f>
        <v>37.185982732351441</v>
      </c>
      <c r="L1775" s="15">
        <v>42132</v>
      </c>
      <c r="M1775" s="14"/>
      <c r="N1775" s="29">
        <v>42743</v>
      </c>
      <c r="O1775" s="12">
        <v>42743</v>
      </c>
      <c r="P1775" s="11" t="s">
        <v>6860</v>
      </c>
      <c r="Q1775" s="10" t="s">
        <v>6868</v>
      </c>
      <c r="R1775" s="10" t="s">
        <v>6867</v>
      </c>
      <c r="S1775" s="10" t="s">
        <v>2122</v>
      </c>
      <c r="T1775" s="10"/>
      <c r="U1775" s="9" t="s">
        <v>6866</v>
      </c>
      <c r="V1775" s="8"/>
      <c r="W1775" s="7">
        <v>53</v>
      </c>
      <c r="X1775" s="4"/>
      <c r="Y1775" s="6">
        <v>100</v>
      </c>
      <c r="Z1775" s="5">
        <f>IF(Y1775&gt;0,Y1775-J1775,".")</f>
        <v>20</v>
      </c>
      <c r="AA1775" s="4">
        <f>IF(J1775=0,H1775,0)</f>
        <v>0</v>
      </c>
      <c r="AB1775" s="4">
        <f>IF(L1775=0,H1775,0)</f>
        <v>0</v>
      </c>
      <c r="AC1775" s="4"/>
      <c r="AD1775" s="3"/>
      <c r="AE1775" s="2" t="str">
        <f ca="1">IF(AND(N1775&gt;1,(N1775+$AE$3+O1775)&lt;$B$3),$B$3-N1775+1111111,".")</f>
        <v>.</v>
      </c>
      <c r="AF1775" s="1" t="str">
        <f>IF(A1775&gt;1,"Y","N")</f>
        <v>Y</v>
      </c>
      <c r="AG1775" s="1" t="str">
        <f>IF(L1775&gt;1,"Y","N")</f>
        <v>Y</v>
      </c>
      <c r="AH1775" s="1" t="str">
        <f>IF(N1775&gt;1,"Y","N")</f>
        <v>Y</v>
      </c>
      <c r="AI1775" s="1" t="str">
        <f>IF(O1775&gt;1,"Y","N")</f>
        <v>Y</v>
      </c>
      <c r="AJ1775" s="1" t="str">
        <f>CONCATENATE(AF1775,AG1775,D1775,AH1775,AI1775)</f>
        <v>YYx120xYY</v>
      </c>
    </row>
    <row r="1776" spans="1:36" s="1" customFormat="1" x14ac:dyDescent="0.25">
      <c r="A1776" s="31">
        <v>42742</v>
      </c>
      <c r="B1776" s="24" t="s">
        <v>978</v>
      </c>
      <c r="C1776" s="23" t="s">
        <v>382</v>
      </c>
      <c r="D1776" s="22" t="s">
        <v>381</v>
      </c>
      <c r="E1776" s="21">
        <v>0.64</v>
      </c>
      <c r="G1776" s="20"/>
      <c r="H1776" s="19">
        <f>E1776/0.03821</f>
        <v>16.749542004710808</v>
      </c>
      <c r="I1776" s="18">
        <f>J1776/100*4</f>
        <v>2.4</v>
      </c>
      <c r="J1776" s="17">
        <v>60</v>
      </c>
      <c r="K1776" s="16">
        <f>IF(J1776&gt;1,J1776-H1776-I1776,0)</f>
        <v>40.850457995289197</v>
      </c>
      <c r="L1776" s="15">
        <v>42768</v>
      </c>
      <c r="M1776" s="14"/>
      <c r="N1776" s="29">
        <v>42809</v>
      </c>
      <c r="O1776" s="12">
        <v>42809</v>
      </c>
      <c r="P1776" s="11" t="s">
        <v>5216</v>
      </c>
      <c r="Q1776" s="10" t="s">
        <v>5219</v>
      </c>
      <c r="R1776" s="10" t="s">
        <v>5218</v>
      </c>
      <c r="S1776" s="10" t="s">
        <v>5217</v>
      </c>
      <c r="T1776" s="10"/>
      <c r="U1776" s="9">
        <v>6745467141</v>
      </c>
      <c r="V1776" s="8"/>
      <c r="W1776" s="7">
        <v>434</v>
      </c>
      <c r="X1776" s="4"/>
      <c r="Y1776" s="6">
        <v>100</v>
      </c>
      <c r="Z1776" s="5">
        <f>IF(Y1776&gt;0,Y1776-J1776,".")</f>
        <v>40</v>
      </c>
      <c r="AA1776" s="4">
        <f>IF(J1776=0,H1776,0)</f>
        <v>0</v>
      </c>
      <c r="AB1776" s="4">
        <f>IF(L1776=0,H1776,0)</f>
        <v>0</v>
      </c>
      <c r="AC1776" s="4"/>
      <c r="AD1776" s="3"/>
      <c r="AE1776" s="2" t="str">
        <f ca="1">IF(AND(N1776&gt;1,(N1776+$AE$3+O1776)&lt;$B$3),$B$3-N1776+1111111,".")</f>
        <v>.</v>
      </c>
      <c r="AF1776" s="1" t="str">
        <f>IF(A1776&gt;1,"Y","N")</f>
        <v>Y</v>
      </c>
      <c r="AG1776" s="1" t="str">
        <f>IF(L1776&gt;1,"Y","N")</f>
        <v>Y</v>
      </c>
      <c r="AH1776" s="1" t="str">
        <f>IF(N1776&gt;1,"Y","N")</f>
        <v>Y</v>
      </c>
      <c r="AI1776" s="1" t="str">
        <f>IF(O1776&gt;1,"Y","N")</f>
        <v>Y</v>
      </c>
      <c r="AJ1776" s="1" t="str">
        <f>CONCATENATE(AF1776,AG1776,D1776,AH1776,AI1776)</f>
        <v>YYx7xYY</v>
      </c>
    </row>
    <row r="1777" spans="1:50" s="1" customFormat="1" x14ac:dyDescent="0.25">
      <c r="A1777" s="31">
        <v>42046</v>
      </c>
      <c r="B1777" s="24"/>
      <c r="C1777" s="23" t="s">
        <v>4464</v>
      </c>
      <c r="D1777" s="22" t="s">
        <v>2545</v>
      </c>
      <c r="E1777" s="21">
        <v>0.26900000000000002</v>
      </c>
      <c r="G1777" s="20"/>
      <c r="H1777" s="19">
        <f>E1777/0.0505007</f>
        <v>5.3266588383923388</v>
      </c>
      <c r="I1777" s="18">
        <f>J1777/100*4</f>
        <v>2.52</v>
      </c>
      <c r="J1777" s="17">
        <v>63</v>
      </c>
      <c r="K1777" s="16">
        <f>IF(J1777&gt;1,J1777-H1777-I1777,0)</f>
        <v>55.153341161607656</v>
      </c>
      <c r="L1777" s="15">
        <v>42071</v>
      </c>
      <c r="M1777" s="14"/>
      <c r="N1777" s="29">
        <v>42844</v>
      </c>
      <c r="O1777" s="12">
        <v>42845</v>
      </c>
      <c r="P1777" s="11" t="s">
        <v>4463</v>
      </c>
      <c r="Q1777" s="10" t="s">
        <v>4462</v>
      </c>
      <c r="R1777" s="10" t="s">
        <v>4461</v>
      </c>
      <c r="S1777" s="10" t="s">
        <v>4460</v>
      </c>
      <c r="T1777" s="10"/>
      <c r="U1777" s="9">
        <v>6791112330</v>
      </c>
      <c r="V1777" s="8"/>
      <c r="W1777" s="7">
        <v>616</v>
      </c>
      <c r="X1777" s="4"/>
      <c r="Y1777" s="6">
        <v>100</v>
      </c>
      <c r="Z1777" s="5">
        <f>IF(Y1777&gt;0,Y1777-J1777,".")</f>
        <v>37</v>
      </c>
      <c r="AA1777" s="4">
        <f>IF(J1777=0,H1777,0)</f>
        <v>0</v>
      </c>
      <c r="AB1777" s="4">
        <f>IF(L1777=0,H1777,0)</f>
        <v>0</v>
      </c>
      <c r="AC1777" s="4"/>
      <c r="AD1777" s="3"/>
      <c r="AE1777" s="2" t="str">
        <f ca="1">IF(AND(N1777&gt;1,(N1777+$AE$3+O1777)&lt;$B$3),$B$3-N1777+1111111,".")</f>
        <v>.</v>
      </c>
      <c r="AF1777" s="1" t="str">
        <f>IF(A1777&gt;1,"Y","N")</f>
        <v>Y</v>
      </c>
      <c r="AG1777" s="1" t="str">
        <f>IF(L1777&gt;1,"Y","N")</f>
        <v>Y</v>
      </c>
      <c r="AH1777" s="1" t="str">
        <f>IF(N1777&gt;1,"Y","N")</f>
        <v>Y</v>
      </c>
      <c r="AI1777" s="1" t="str">
        <f>IF(O1777&gt;1,"Y","N")</f>
        <v>Y</v>
      </c>
      <c r="AJ1777" s="1" t="str">
        <f>CONCATENATE(AF1777,AG1777,D1777,AH1777,AI1777)</f>
        <v>YYx97xYY</v>
      </c>
    </row>
    <row r="1778" spans="1:50" s="1" customFormat="1" x14ac:dyDescent="0.25">
      <c r="A1778" s="31">
        <v>42750</v>
      </c>
      <c r="B1778" s="24"/>
      <c r="C1778" s="23" t="s">
        <v>13</v>
      </c>
      <c r="D1778" s="22" t="s">
        <v>12</v>
      </c>
      <c r="E1778" s="21">
        <v>0.74</v>
      </c>
      <c r="G1778" s="20"/>
      <c r="H1778" s="19">
        <f>E1778/0.03821</f>
        <v>19.366657942946873</v>
      </c>
      <c r="I1778" s="18">
        <f>J1778/100*4</f>
        <v>2.6</v>
      </c>
      <c r="J1778" s="17">
        <v>65</v>
      </c>
      <c r="K1778" s="16">
        <f>IF(J1778&gt;1,J1778-H1778-I1778,0)</f>
        <v>43.033342057053126</v>
      </c>
      <c r="L1778" s="15">
        <v>42768</v>
      </c>
      <c r="M1778" s="14"/>
      <c r="N1778" s="29">
        <v>42883</v>
      </c>
      <c r="O1778" s="12">
        <v>42883</v>
      </c>
      <c r="P1778" s="11" t="s">
        <v>3696</v>
      </c>
      <c r="Q1778" s="10" t="s">
        <v>3695</v>
      </c>
      <c r="R1778" s="10" t="s">
        <v>3694</v>
      </c>
      <c r="S1778" s="10" t="s">
        <v>3693</v>
      </c>
      <c r="T1778" s="10"/>
      <c r="U1778" s="9" t="s">
        <v>3692</v>
      </c>
      <c r="V1778" s="8"/>
      <c r="W1778" s="7">
        <v>776</v>
      </c>
      <c r="X1778" s="4"/>
      <c r="Y1778" s="6">
        <v>100</v>
      </c>
      <c r="Z1778" s="5">
        <f>IF(Y1778&gt;0,Y1778-J1778,".")</f>
        <v>35</v>
      </c>
      <c r="AA1778" s="4">
        <f>IF(J1778=0,H1778,0)</f>
        <v>0</v>
      </c>
      <c r="AB1778" s="4">
        <f>IF(L1778=0,H1778,0)</f>
        <v>0</v>
      </c>
      <c r="AC1778" s="4"/>
      <c r="AD1778" s="3"/>
      <c r="AE1778" s="2" t="str">
        <f ca="1">IF(AND(N1778&gt;1,(N1778+$AE$3+O1778)&lt;$B$3),$B$3-N1778+1111111,".")</f>
        <v>.</v>
      </c>
      <c r="AF1778" s="1" t="str">
        <f>IF(A1778&gt;1,"Y","N")</f>
        <v>Y</v>
      </c>
      <c r="AG1778" s="1" t="str">
        <f>IF(L1778&gt;1,"Y","N")</f>
        <v>Y</v>
      </c>
      <c r="AH1778" s="1" t="str">
        <f>IF(N1778&gt;1,"Y","N")</f>
        <v>Y</v>
      </c>
      <c r="AI1778" s="1" t="str">
        <f>IF(O1778&gt;1,"Y","N")</f>
        <v>Y</v>
      </c>
      <c r="AJ1778" s="1" t="str">
        <f>CONCATENATE(AF1778,AG1778,D1778,AH1778,AI1778)</f>
        <v>YYx258xYY</v>
      </c>
    </row>
    <row r="1779" spans="1:50" s="1" customFormat="1" x14ac:dyDescent="0.25">
      <c r="A1779" s="31">
        <v>42509</v>
      </c>
      <c r="B1779" s="24"/>
      <c r="C1779" s="23" t="s">
        <v>2243</v>
      </c>
      <c r="D1779" s="22" t="s">
        <v>2242</v>
      </c>
      <c r="E1779" s="21">
        <v>1.45</v>
      </c>
      <c r="G1779" s="20"/>
      <c r="H1779" s="19">
        <f>E1779/0.04105</f>
        <v>35.322777101096221</v>
      </c>
      <c r="I1779" s="18">
        <f>J1779/100*4</f>
        <v>3.32</v>
      </c>
      <c r="J1779" s="17">
        <v>83</v>
      </c>
      <c r="K1779" s="16">
        <f>IF(J1779&gt;1,J1779-H1779-I1779,0)</f>
        <v>44.357222898903778</v>
      </c>
      <c r="L1779" s="15">
        <v>42526</v>
      </c>
      <c r="M1779" s="14"/>
      <c r="N1779" s="29">
        <v>42977</v>
      </c>
      <c r="O1779" s="12">
        <v>42977</v>
      </c>
      <c r="P1779" s="11" t="s">
        <v>2241</v>
      </c>
      <c r="Q1779" s="10" t="s">
        <v>2240</v>
      </c>
      <c r="R1779" s="10" t="s">
        <v>2239</v>
      </c>
      <c r="S1779" s="10" t="s">
        <v>1254</v>
      </c>
      <c r="T1779" s="10"/>
      <c r="U1779" s="9">
        <v>6910904276</v>
      </c>
      <c r="V1779" s="8"/>
      <c r="W1779" s="7">
        <v>1094</v>
      </c>
      <c r="X1779" s="4"/>
      <c r="Y1779" s="6">
        <v>100</v>
      </c>
      <c r="Z1779" s="5">
        <f>IF(Y1779&gt;0,Y1779-J1779,".")</f>
        <v>17</v>
      </c>
      <c r="AA1779" s="4">
        <f>IF(J1779=0,H1779,0)</f>
        <v>0</v>
      </c>
      <c r="AB1779" s="4">
        <f>IF(L1779=0,H1779,0)</f>
        <v>0</v>
      </c>
      <c r="AC1779" s="4"/>
      <c r="AD1779" s="3"/>
      <c r="AE1779" s="2" t="str">
        <f ca="1">IF(AND(N1779&gt;1,(N1779+$AE$3+O1779)&lt;$B$3),$B$3-N1779+1111111,".")</f>
        <v>.</v>
      </c>
      <c r="AF1779" s="1" t="str">
        <f>IF(A1779&gt;1,"Y","N")</f>
        <v>Y</v>
      </c>
      <c r="AG1779" s="1" t="str">
        <f>IF(L1779&gt;1,"Y","N")</f>
        <v>Y</v>
      </c>
      <c r="AH1779" s="1" t="str">
        <f>IF(N1779&gt;1,"Y","N")</f>
        <v>Y</v>
      </c>
      <c r="AI1779" s="1" t="str">
        <f>IF(O1779&gt;1,"Y","N")</f>
        <v>Y</v>
      </c>
      <c r="AJ1779" s="1" t="str">
        <f>CONCATENATE(AF1779,AG1779,D1779,AH1779,AI1779)</f>
        <v>YYx322xYY</v>
      </c>
    </row>
    <row r="1780" spans="1:50" s="1" customFormat="1" x14ac:dyDescent="0.25">
      <c r="A1780" s="31">
        <v>42950</v>
      </c>
      <c r="B1780" s="24"/>
      <c r="C1780" s="23" t="s">
        <v>13</v>
      </c>
      <c r="D1780" s="22" t="s">
        <v>12</v>
      </c>
      <c r="E1780" s="21">
        <v>0.72</v>
      </c>
      <c r="G1780" s="20"/>
      <c r="H1780" s="19">
        <f>E1780/0.0444</f>
        <v>16.216216216216214</v>
      </c>
      <c r="I1780" s="18">
        <f>J1780/100*4</f>
        <v>2.6</v>
      </c>
      <c r="J1780" s="17">
        <v>65</v>
      </c>
      <c r="K1780" s="16">
        <f>IF(J1780&gt;1,J1780-H1780-I1780,0)</f>
        <v>46.183783783783788</v>
      </c>
      <c r="L1780" s="15">
        <v>42972</v>
      </c>
      <c r="M1780" s="14"/>
      <c r="N1780" s="29">
        <v>43074</v>
      </c>
      <c r="O1780" s="12">
        <v>43074</v>
      </c>
      <c r="P1780" s="11" t="s">
        <v>565</v>
      </c>
      <c r="Q1780" s="10" t="s">
        <v>564</v>
      </c>
      <c r="R1780" s="10" t="s">
        <v>563</v>
      </c>
      <c r="S1780" s="10" t="s">
        <v>562</v>
      </c>
      <c r="T1780" s="10" t="s">
        <v>561</v>
      </c>
      <c r="U1780" s="9">
        <v>6916050691</v>
      </c>
      <c r="V1780" s="8"/>
      <c r="W1780" s="7">
        <v>1420</v>
      </c>
      <c r="X1780" s="4"/>
      <c r="Y1780" s="6">
        <v>100</v>
      </c>
      <c r="Z1780" s="5">
        <f>IF(Y1780&gt;0,Y1780-J1780,".")</f>
        <v>35</v>
      </c>
      <c r="AA1780" s="4">
        <f>IF(J1780=0,H1780,0)</f>
        <v>0</v>
      </c>
      <c r="AB1780" s="4">
        <f>IF(L1780=0,H1780,0)</f>
        <v>0</v>
      </c>
      <c r="AC1780" s="4"/>
      <c r="AD1780" s="3"/>
      <c r="AE1780" s="2" t="str">
        <f ca="1">IF(AND(N1780&gt;1,(N1780+$AE$3+O1780)&lt;$B$3),$B$3-N1780+1111111,".")</f>
        <v>.</v>
      </c>
      <c r="AF1780" s="1" t="str">
        <f>IF(A1780&gt;1,"Y","N")</f>
        <v>Y</v>
      </c>
      <c r="AG1780" s="1" t="str">
        <f>IF(L1780&gt;1,"Y","N")</f>
        <v>Y</v>
      </c>
      <c r="AH1780" s="1" t="str">
        <f>IF(N1780&gt;1,"Y","N")</f>
        <v>Y</v>
      </c>
      <c r="AI1780" s="1" t="str">
        <f>IF(O1780&gt;1,"Y","N")</f>
        <v>Y</v>
      </c>
      <c r="AJ1780" s="1" t="str">
        <f>CONCATENATE(AF1780,AG1780,D1780,AH1780,AI1780)</f>
        <v>YYx258xYY</v>
      </c>
    </row>
    <row r="1781" spans="1:50" s="1" customFormat="1" x14ac:dyDescent="0.25">
      <c r="A1781" s="31">
        <v>42493</v>
      </c>
      <c r="B1781" s="24"/>
      <c r="C1781" s="23" t="s">
        <v>1365</v>
      </c>
      <c r="D1781" s="22" t="s">
        <v>1364</v>
      </c>
      <c r="E1781" s="21">
        <v>1.1299999999999999</v>
      </c>
      <c r="G1781" s="20"/>
      <c r="H1781" s="19">
        <f>E1781/0.04188</f>
        <v>26.981852913085003</v>
      </c>
      <c r="I1781" s="18">
        <f>J1781/100*4</f>
        <v>3.4</v>
      </c>
      <c r="J1781" s="17">
        <v>85</v>
      </c>
      <c r="K1781" s="16">
        <f>IF(J1781&gt;1,J1781-H1781-I1781,0)</f>
        <v>54.618147086914995</v>
      </c>
      <c r="L1781" s="15">
        <v>42520</v>
      </c>
      <c r="M1781" s="14"/>
      <c r="N1781" s="29">
        <v>42803</v>
      </c>
      <c r="O1781" s="12">
        <v>42806</v>
      </c>
      <c r="P1781" s="11" t="s">
        <v>5402</v>
      </c>
      <c r="Q1781" s="10" t="s">
        <v>5401</v>
      </c>
      <c r="R1781" s="10" t="s">
        <v>5400</v>
      </c>
      <c r="S1781" s="10" t="s">
        <v>5399</v>
      </c>
      <c r="T1781" s="10"/>
      <c r="U1781" s="9" t="s">
        <v>5398</v>
      </c>
      <c r="V1781" s="8"/>
      <c r="W1781" s="7">
        <v>393</v>
      </c>
      <c r="X1781" s="4"/>
      <c r="Y1781" s="6">
        <v>101</v>
      </c>
      <c r="Z1781" s="5">
        <f>IF(Y1781&gt;0,Y1781-J1781,".")</f>
        <v>16</v>
      </c>
      <c r="AA1781" s="4">
        <f>IF(J1781=0,H1781,0)</f>
        <v>0</v>
      </c>
      <c r="AB1781" s="4">
        <f>IF(L1781=0,H1781,0)</f>
        <v>0</v>
      </c>
      <c r="AC1781" s="4"/>
      <c r="AD1781" s="3"/>
      <c r="AE1781" s="2" t="str">
        <f ca="1">IF(AND(N1781&gt;1,(N1781+$AE$3+O1781)&lt;$B$3),$B$3-N1781+1111111,".")</f>
        <v>.</v>
      </c>
      <c r="AF1781" s="1" t="str">
        <f>IF(A1781&gt;1,"Y","N")</f>
        <v>Y</v>
      </c>
      <c r="AG1781" s="1" t="str">
        <f>IF(L1781&gt;1,"Y","N")</f>
        <v>Y</v>
      </c>
      <c r="AH1781" s="1" t="str">
        <f>IF(N1781&gt;1,"Y","N")</f>
        <v>Y</v>
      </c>
      <c r="AI1781" s="1" t="str">
        <f>IF(O1781&gt;1,"Y","N")</f>
        <v>Y</v>
      </c>
      <c r="AJ1781" s="1" t="str">
        <f>CONCATENATE(AF1781,AG1781,D1781,AH1781,AI1781)</f>
        <v>YYx165xYY</v>
      </c>
    </row>
    <row r="1782" spans="1:50" s="1" customFormat="1" x14ac:dyDescent="0.25">
      <c r="A1782" s="31">
        <v>42431</v>
      </c>
      <c r="B1782" s="24"/>
      <c r="C1782" s="23" t="s">
        <v>3354</v>
      </c>
      <c r="D1782" s="22" t="s">
        <v>3353</v>
      </c>
      <c r="E1782" s="21">
        <v>1.83</v>
      </c>
      <c r="G1782" s="20"/>
      <c r="H1782" s="19">
        <f>E1782/0.04011</f>
        <v>45.624532535527301</v>
      </c>
      <c r="I1782" s="32">
        <f>J1782/100*4</f>
        <v>3.4</v>
      </c>
      <c r="J1782" s="17">
        <v>85</v>
      </c>
      <c r="K1782" s="16">
        <f>IF(J1782&gt;1,J1782-H1782-I1782,0)</f>
        <v>35.9754674644727</v>
      </c>
      <c r="L1782" s="15">
        <v>42467</v>
      </c>
      <c r="M1782" s="14"/>
      <c r="N1782" s="29">
        <v>42902</v>
      </c>
      <c r="O1782" s="12">
        <v>42904</v>
      </c>
      <c r="P1782" s="11" t="s">
        <v>3352</v>
      </c>
      <c r="Q1782" s="10" t="s">
        <v>3351</v>
      </c>
      <c r="R1782" s="10" t="s">
        <v>3350</v>
      </c>
      <c r="S1782" s="10" t="s">
        <v>2379</v>
      </c>
      <c r="T1782" s="10"/>
      <c r="U1782" s="9">
        <v>6858009492</v>
      </c>
      <c r="V1782" s="8"/>
      <c r="W1782" s="7">
        <v>852</v>
      </c>
      <c r="X1782" s="4"/>
      <c r="Y1782" s="6">
        <v>101</v>
      </c>
      <c r="Z1782" s="5">
        <f>IF(Y1782&gt;0,Y1782-J1782,".")</f>
        <v>16</v>
      </c>
      <c r="AA1782" s="4">
        <f>IF(J1782=0,H1782,0)</f>
        <v>0</v>
      </c>
      <c r="AB1782" s="4">
        <f>IF(L1782=0,H1782,0)</f>
        <v>0</v>
      </c>
      <c r="AC1782" s="4"/>
      <c r="AD1782" s="3"/>
      <c r="AE1782" s="2" t="str">
        <f ca="1">IF(AND(N1782&gt;1,(N1782+$AE$3+O1782)&lt;$B$3),$B$3-N1782+1111111,".")</f>
        <v>.</v>
      </c>
      <c r="AF1782" s="1" t="str">
        <f>IF(A1782&gt;1,"Y","N")</f>
        <v>Y</v>
      </c>
      <c r="AG1782" s="1" t="str">
        <f>IF(L1782&gt;1,"Y","N")</f>
        <v>Y</v>
      </c>
      <c r="AH1782" s="1" t="str">
        <f>IF(N1782&gt;1,"Y","N")</f>
        <v>Y</v>
      </c>
      <c r="AI1782" s="1" t="str">
        <f>IF(O1782&gt;1,"Y","N")</f>
        <v>Y</v>
      </c>
      <c r="AJ1782" s="1" t="str">
        <f>CONCATENATE(AF1782,AG1782,D1782,AH1782,AI1782)</f>
        <v>YYx360xYY</v>
      </c>
      <c r="AU1782"/>
      <c r="AV1782"/>
      <c r="AW1782"/>
      <c r="AX1782"/>
    </row>
    <row r="1783" spans="1:50" s="1" customFormat="1" x14ac:dyDescent="0.25">
      <c r="A1783" s="31">
        <v>42692</v>
      </c>
      <c r="B1783" t="s">
        <v>3012</v>
      </c>
      <c r="C1783" s="23" t="s">
        <v>1365</v>
      </c>
      <c r="D1783" s="22" t="s">
        <v>1364</v>
      </c>
      <c r="E1783" s="21">
        <v>1.19</v>
      </c>
      <c r="G1783" s="20"/>
      <c r="H1783" s="19">
        <f>E1783/0.0395</f>
        <v>30.12658227848101</v>
      </c>
      <c r="I1783" s="18">
        <f>J1783/100*4</f>
        <v>3.4</v>
      </c>
      <c r="J1783" s="17">
        <v>85</v>
      </c>
      <c r="K1783" s="16">
        <f>IF(J1783&gt;1,J1783-H1783-I1783,0)</f>
        <v>51.473417721518992</v>
      </c>
      <c r="L1783" s="15">
        <v>42727</v>
      </c>
      <c r="M1783" s="14"/>
      <c r="N1783" s="29">
        <v>42919</v>
      </c>
      <c r="O1783" s="12">
        <v>42919</v>
      </c>
      <c r="P1783" s="11" t="s">
        <v>3011</v>
      </c>
      <c r="Q1783" s="10" t="s">
        <v>3010</v>
      </c>
      <c r="R1783" s="10" t="s">
        <v>3009</v>
      </c>
      <c r="S1783" s="10" t="s">
        <v>3008</v>
      </c>
      <c r="T1783" s="10"/>
      <c r="U1783" s="9">
        <v>6875607396</v>
      </c>
      <c r="V1783" s="8"/>
      <c r="W1783" s="7">
        <v>919</v>
      </c>
      <c r="X1783" s="4"/>
      <c r="Y1783" s="6">
        <v>101</v>
      </c>
      <c r="Z1783" s="5">
        <f>IF(Y1783&gt;0,Y1783-J1783,".")</f>
        <v>16</v>
      </c>
      <c r="AA1783" s="4">
        <f>IF(J1783=0,H1783,0)</f>
        <v>0</v>
      </c>
      <c r="AB1783" s="4">
        <f>IF(L1783=0,H1783,0)</f>
        <v>0</v>
      </c>
      <c r="AC1783" s="4"/>
      <c r="AD1783" s="3"/>
      <c r="AE1783" s="2" t="str">
        <f ca="1">IF(AND(N1783&gt;1,(N1783+$AE$3+O1783)&lt;$B$3),$B$3-N1783+1111111,".")</f>
        <v>.</v>
      </c>
      <c r="AF1783" s="1" t="str">
        <f>IF(A1783&gt;1,"Y","N")</f>
        <v>Y</v>
      </c>
      <c r="AG1783" s="1" t="str">
        <f>IF(L1783&gt;1,"Y","N")</f>
        <v>Y</v>
      </c>
      <c r="AH1783" s="1" t="str">
        <f>IF(N1783&gt;1,"Y","N")</f>
        <v>Y</v>
      </c>
      <c r="AI1783" s="1" t="str">
        <f>IF(O1783&gt;1,"Y","N")</f>
        <v>Y</v>
      </c>
      <c r="AJ1783" s="1" t="str">
        <f>CONCATENATE(AF1783,AG1783,D1783,AH1783,AI1783)</f>
        <v>YYx165xYY</v>
      </c>
    </row>
    <row r="1784" spans="1:50" s="1" customFormat="1" x14ac:dyDescent="0.25">
      <c r="A1784" s="31">
        <v>42692</v>
      </c>
      <c r="B1784" s="24" t="s">
        <v>1366</v>
      </c>
      <c r="C1784" s="23" t="s">
        <v>1365</v>
      </c>
      <c r="D1784" s="22" t="s">
        <v>1364</v>
      </c>
      <c r="E1784" s="21">
        <v>1.1599999999999999</v>
      </c>
      <c r="G1784" s="20"/>
      <c r="H1784" s="19">
        <f>E1784/0.0395</f>
        <v>29.367088607594933</v>
      </c>
      <c r="I1784" s="18">
        <f>J1784/100*4</f>
        <v>3.4</v>
      </c>
      <c r="J1784" s="17">
        <v>85</v>
      </c>
      <c r="K1784" s="16">
        <f>IF(J1784&gt;1,J1784-H1784-I1784,0)</f>
        <v>52.232911392405065</v>
      </c>
      <c r="L1784" s="15">
        <v>42727</v>
      </c>
      <c r="M1784" s="14"/>
      <c r="N1784" s="29">
        <v>43035</v>
      </c>
      <c r="O1784" s="12">
        <v>43037</v>
      </c>
      <c r="P1784" s="11" t="s">
        <v>1363</v>
      </c>
      <c r="Q1784" s="10" t="s">
        <v>1362</v>
      </c>
      <c r="R1784" s="10" t="s">
        <v>1361</v>
      </c>
      <c r="S1784" s="10" t="s">
        <v>768</v>
      </c>
      <c r="T1784" s="10"/>
      <c r="U1784" s="9">
        <v>6908908579</v>
      </c>
      <c r="V1784" s="8"/>
      <c r="W1784" s="7">
        <v>1269</v>
      </c>
      <c r="X1784" s="4"/>
      <c r="Y1784" s="6">
        <v>101</v>
      </c>
      <c r="Z1784" s="5">
        <f>IF(Y1784&gt;0,Y1784-J1784,".")</f>
        <v>16</v>
      </c>
      <c r="AA1784" s="4">
        <f>IF(J1784=0,H1784,0)</f>
        <v>0</v>
      </c>
      <c r="AB1784" s="4">
        <f>IF(L1784=0,H1784,0)</f>
        <v>0</v>
      </c>
      <c r="AC1784" s="4"/>
      <c r="AD1784" s="3"/>
      <c r="AE1784" s="2" t="str">
        <f ca="1">IF(AND(N1784&gt;1,(N1784+$AE$3+O1784)&lt;$B$3),$B$3-N1784+1111111,".")</f>
        <v>.</v>
      </c>
      <c r="AF1784" s="1" t="str">
        <f>IF(A1784&gt;1,"Y","N")</f>
        <v>Y</v>
      </c>
      <c r="AG1784" s="1" t="str">
        <f>IF(L1784&gt;1,"Y","N")</f>
        <v>Y</v>
      </c>
      <c r="AH1784" s="1" t="str">
        <f>IF(N1784&gt;1,"Y","N")</f>
        <v>Y</v>
      </c>
      <c r="AI1784" s="1" t="str">
        <f>IF(O1784&gt;1,"Y","N")</f>
        <v>Y</v>
      </c>
      <c r="AJ1784" s="1" t="str">
        <f>CONCATENATE(AF1784,AG1784,D1784,AH1784,AI1784)</f>
        <v>YYx165xYY</v>
      </c>
    </row>
    <row r="1785" spans="1:50" s="1" customFormat="1" x14ac:dyDescent="0.25">
      <c r="A1785" s="31">
        <v>42666</v>
      </c>
      <c r="B1785" t="s">
        <v>488</v>
      </c>
      <c r="C1785" s="23" t="s">
        <v>487</v>
      </c>
      <c r="D1785" s="22" t="s">
        <v>486</v>
      </c>
      <c r="E1785" s="21">
        <v>0.78500000000000003</v>
      </c>
      <c r="G1785" s="20"/>
      <c r="H1785" s="19">
        <f>E1785/0.03988</f>
        <v>19.684052156469409</v>
      </c>
      <c r="I1785" s="18">
        <f>J1785/100*4</f>
        <v>2.56</v>
      </c>
      <c r="J1785" s="17">
        <v>64</v>
      </c>
      <c r="K1785" s="16">
        <f>IF(J1785&gt;1,J1785-H1785-I1785,0)</f>
        <v>41.755947843530592</v>
      </c>
      <c r="L1785" s="15">
        <v>42685</v>
      </c>
      <c r="M1785" s="14"/>
      <c r="N1785" s="29">
        <v>43078</v>
      </c>
      <c r="O1785" s="12">
        <v>43079</v>
      </c>
      <c r="P1785" s="11" t="s">
        <v>485</v>
      </c>
      <c r="Q1785" s="10" t="s">
        <v>484</v>
      </c>
      <c r="R1785" s="10" t="s">
        <v>483</v>
      </c>
      <c r="S1785" s="10" t="s">
        <v>482</v>
      </c>
      <c r="T1785" s="10"/>
      <c r="U1785" s="9">
        <v>6914698829</v>
      </c>
      <c r="V1785" s="8"/>
      <c r="W1785" s="7">
        <v>1440</v>
      </c>
      <c r="X1785" s="4"/>
      <c r="Y1785" s="6">
        <v>101</v>
      </c>
      <c r="Z1785" s="5">
        <f>IF(Y1785&gt;0,Y1785-J1785,".")</f>
        <v>37</v>
      </c>
      <c r="AA1785" s="4">
        <f>IF(J1785=0,H1785,0)</f>
        <v>0</v>
      </c>
      <c r="AB1785" s="4">
        <f>IF(L1785=0,H1785,0)</f>
        <v>0</v>
      </c>
      <c r="AC1785" s="4"/>
      <c r="AD1785" s="3"/>
      <c r="AE1785" s="2" t="str">
        <f ca="1">IF(AND(N1785&gt;1,(N1785+$AE$3+O1785)&lt;$B$3),$B$3-N1785+1111111,".")</f>
        <v>.</v>
      </c>
      <c r="AF1785" s="1" t="str">
        <f>IF(A1785&gt;1,"Y","N")</f>
        <v>Y</v>
      </c>
      <c r="AG1785" s="1" t="str">
        <f>IF(L1785&gt;1,"Y","N")</f>
        <v>Y</v>
      </c>
      <c r="AH1785" s="1" t="str">
        <f>IF(N1785&gt;1,"Y","N")</f>
        <v>Y</v>
      </c>
      <c r="AI1785" s="1" t="str">
        <f>IF(O1785&gt;1,"Y","N")</f>
        <v>Y</v>
      </c>
      <c r="AJ1785" s="1" t="str">
        <f>CONCATENATE(AF1785,AG1785,D1785,AH1785,AI1785)</f>
        <v>YYx163xYY</v>
      </c>
    </row>
    <row r="1786" spans="1:50" s="1" customFormat="1" x14ac:dyDescent="0.25">
      <c r="A1786" s="31">
        <v>42493</v>
      </c>
      <c r="B1786" s="24"/>
      <c r="C1786" s="23" t="s">
        <v>1594</v>
      </c>
      <c r="D1786" s="22" t="s">
        <v>1593</v>
      </c>
      <c r="E1786" s="21">
        <v>1.73</v>
      </c>
      <c r="G1786" s="20"/>
      <c r="H1786" s="19">
        <f>E1786/0.04188</f>
        <v>41.308500477554915</v>
      </c>
      <c r="I1786" s="18">
        <f>J1786/100*4</f>
        <v>3.4</v>
      </c>
      <c r="J1786" s="17">
        <v>85</v>
      </c>
      <c r="K1786" s="16">
        <f>IF(J1786&gt;1,J1786-H1786-I1786,0)</f>
        <v>40.291499522445086</v>
      </c>
      <c r="L1786" s="15">
        <v>42533</v>
      </c>
      <c r="M1786" s="14"/>
      <c r="N1786" s="29">
        <v>42741</v>
      </c>
      <c r="O1786" s="12">
        <v>42743</v>
      </c>
      <c r="P1786" s="11" t="s">
        <v>6894</v>
      </c>
      <c r="Q1786" s="10" t="s">
        <v>6893</v>
      </c>
      <c r="R1786" s="10" t="s">
        <v>6892</v>
      </c>
      <c r="S1786" s="10" t="s">
        <v>6891</v>
      </c>
      <c r="T1786" s="10"/>
      <c r="U1786" s="9">
        <v>6664013803</v>
      </c>
      <c r="V1786" s="8"/>
      <c r="W1786" s="7">
        <v>44</v>
      </c>
      <c r="X1786" s="4"/>
      <c r="Y1786" s="6">
        <v>102</v>
      </c>
      <c r="Z1786" s="5">
        <f>IF(Y1786&gt;0,Y1786-J1786,".")</f>
        <v>17</v>
      </c>
      <c r="AA1786" s="4">
        <f>IF(J1786=0,H1786,0)</f>
        <v>0</v>
      </c>
      <c r="AB1786" s="4">
        <f>IF(L1786=0,H1786,0)</f>
        <v>0</v>
      </c>
      <c r="AC1786" s="4"/>
      <c r="AD1786" s="3"/>
      <c r="AE1786" s="2" t="str">
        <f ca="1">IF(AND(N1786&gt;1,(N1786+$AE$3+O1786)&lt;$B$3),$B$3-N1786+1111111,".")</f>
        <v>.</v>
      </c>
      <c r="AF1786" s="1" t="str">
        <f>IF(A1786&gt;1,"Y","N")</f>
        <v>Y</v>
      </c>
      <c r="AG1786" s="1" t="str">
        <f>IF(L1786&gt;1,"Y","N")</f>
        <v>Y</v>
      </c>
      <c r="AH1786" s="1" t="str">
        <f>IF(N1786&gt;1,"Y","N")</f>
        <v>Y</v>
      </c>
      <c r="AI1786" s="1" t="str">
        <f>IF(O1786&gt;1,"Y","N")</f>
        <v>Y</v>
      </c>
      <c r="AJ1786" s="1" t="str">
        <f>CONCATENATE(AF1786,AG1786,D1786,AH1786,AI1786)</f>
        <v>YYx275xYY</v>
      </c>
      <c r="AU1786"/>
      <c r="AV1786"/>
      <c r="AW1786"/>
      <c r="AX1786"/>
    </row>
    <row r="1787" spans="1:50" s="1" customFormat="1" x14ac:dyDescent="0.25">
      <c r="A1787" s="31">
        <v>42613</v>
      </c>
      <c r="B1787" s="24"/>
      <c r="C1787" s="23" t="s">
        <v>1594</v>
      </c>
      <c r="D1787" s="22" t="s">
        <v>1593</v>
      </c>
      <c r="E1787" s="21">
        <v>1.7</v>
      </c>
      <c r="G1787" s="20"/>
      <c r="H1787" s="19">
        <f>E1787/0.0409</f>
        <v>41.56479217603912</v>
      </c>
      <c r="I1787" s="18">
        <f>J1787/100*4</f>
        <v>3.4</v>
      </c>
      <c r="J1787" s="17">
        <v>85</v>
      </c>
      <c r="K1787" s="16">
        <f>IF(J1787&gt;1,J1787-H1787-I1787,0)</f>
        <v>40.035207823960882</v>
      </c>
      <c r="L1787" s="15">
        <v>42629</v>
      </c>
      <c r="M1787" s="14"/>
      <c r="N1787" s="29">
        <v>42774</v>
      </c>
      <c r="O1787" s="12">
        <v>42774</v>
      </c>
      <c r="P1787" s="11" t="s">
        <v>6115</v>
      </c>
      <c r="Q1787" s="10" t="s">
        <v>6114</v>
      </c>
      <c r="R1787" s="10" t="s">
        <v>6113</v>
      </c>
      <c r="S1787" s="10" t="s">
        <v>6112</v>
      </c>
      <c r="T1787" s="10"/>
      <c r="U1787" s="9" t="s">
        <v>6111</v>
      </c>
      <c r="V1787" s="8"/>
      <c r="W1787" s="7">
        <v>229</v>
      </c>
      <c r="X1787" s="4"/>
      <c r="Y1787" s="6">
        <v>102</v>
      </c>
      <c r="Z1787" s="5">
        <f>IF(Y1787&gt;0,Y1787-J1787,".")</f>
        <v>17</v>
      </c>
      <c r="AA1787" s="4">
        <f>IF(J1787=0,H1787,0)</f>
        <v>0</v>
      </c>
      <c r="AB1787" s="4">
        <f>IF(L1787=0,H1787,0)</f>
        <v>0</v>
      </c>
      <c r="AC1787" s="4"/>
      <c r="AD1787" s="3"/>
      <c r="AE1787" s="2" t="str">
        <f ca="1">IF(AND(N1787&gt;1,(N1787+$AE$3+O1787)&lt;$B$3),$B$3-N1787+1111111,".")</f>
        <v>.</v>
      </c>
      <c r="AF1787" s="1" t="str">
        <f>IF(A1787&gt;1,"Y","N")</f>
        <v>Y</v>
      </c>
      <c r="AG1787" s="1" t="str">
        <f>IF(L1787&gt;1,"Y","N")</f>
        <v>Y</v>
      </c>
      <c r="AH1787" s="1" t="str">
        <f>IF(N1787&gt;1,"Y","N")</f>
        <v>Y</v>
      </c>
      <c r="AI1787" s="1" t="str">
        <f>IF(O1787&gt;1,"Y","N")</f>
        <v>Y</v>
      </c>
      <c r="AJ1787" s="1" t="str">
        <f>CONCATENATE(AF1787,AG1787,D1787,AH1787,AI1787)</f>
        <v>YYx275xYY</v>
      </c>
    </row>
    <row r="1788" spans="1:50" s="1" customFormat="1" x14ac:dyDescent="0.25">
      <c r="A1788" s="31">
        <v>42613</v>
      </c>
      <c r="B1788" s="24"/>
      <c r="C1788" s="23" t="s">
        <v>1594</v>
      </c>
      <c r="D1788" s="22" t="s">
        <v>1593</v>
      </c>
      <c r="E1788" s="21">
        <v>1.7</v>
      </c>
      <c r="G1788" s="20"/>
      <c r="H1788" s="19">
        <f>E1788/0.0409</f>
        <v>41.56479217603912</v>
      </c>
      <c r="I1788" s="18">
        <f>J1788/100*4</f>
        <v>3.4</v>
      </c>
      <c r="J1788" s="17">
        <v>85</v>
      </c>
      <c r="K1788" s="16">
        <f>IF(J1788&gt;1,J1788-H1788-I1788,0)</f>
        <v>40.035207823960882</v>
      </c>
      <c r="L1788" s="15">
        <v>42629</v>
      </c>
      <c r="M1788" s="14"/>
      <c r="N1788" s="29">
        <v>42805</v>
      </c>
      <c r="O1788" s="12">
        <v>42806</v>
      </c>
      <c r="P1788" s="11" t="s">
        <v>5352</v>
      </c>
      <c r="Q1788" s="10" t="s">
        <v>5351</v>
      </c>
      <c r="R1788" s="10" t="s">
        <v>5350</v>
      </c>
      <c r="S1788" s="10" t="s">
        <v>5349</v>
      </c>
      <c r="T1788" s="10"/>
      <c r="U1788" s="9" t="s">
        <v>5348</v>
      </c>
      <c r="V1788" s="8"/>
      <c r="W1788" s="7">
        <v>401</v>
      </c>
      <c r="X1788" s="4"/>
      <c r="Y1788" s="6">
        <v>102</v>
      </c>
      <c r="Z1788" s="5">
        <f>IF(Y1788&gt;0,Y1788-J1788,".")</f>
        <v>17</v>
      </c>
      <c r="AA1788" s="4">
        <f>IF(J1788=0,H1788,0)</f>
        <v>0</v>
      </c>
      <c r="AB1788" s="4">
        <f>IF(L1788=0,H1788,0)</f>
        <v>0</v>
      </c>
      <c r="AC1788" s="4"/>
      <c r="AD1788" s="3"/>
      <c r="AE1788" s="2" t="str">
        <f ca="1">IF(AND(N1788&gt;1,(N1788+$AE$3+O1788)&lt;$B$3),$B$3-N1788+1111111,".")</f>
        <v>.</v>
      </c>
      <c r="AF1788" s="1" t="str">
        <f>IF(A1788&gt;1,"Y","N")</f>
        <v>Y</v>
      </c>
      <c r="AG1788" s="1" t="str">
        <f>IF(L1788&gt;1,"Y","N")</f>
        <v>Y</v>
      </c>
      <c r="AH1788" s="1" t="str">
        <f>IF(N1788&gt;1,"Y","N")</f>
        <v>Y</v>
      </c>
      <c r="AI1788" s="1" t="str">
        <f>IF(O1788&gt;1,"Y","N")</f>
        <v>Y</v>
      </c>
      <c r="AJ1788" s="1" t="str">
        <f>CONCATENATE(AF1788,AG1788,D1788,AH1788,AI1788)</f>
        <v>YYx275xYY</v>
      </c>
    </row>
    <row r="1789" spans="1:50" s="1" customFormat="1" x14ac:dyDescent="0.25">
      <c r="A1789" s="31">
        <v>42298</v>
      </c>
      <c r="B1789" s="24"/>
      <c r="C1789" s="23" t="s">
        <v>4981</v>
      </c>
      <c r="D1789" s="22" t="s">
        <v>4980</v>
      </c>
      <c r="E1789" s="21">
        <v>0.78</v>
      </c>
      <c r="G1789" s="20"/>
      <c r="H1789" s="19">
        <f>E1789/0.04198</f>
        <v>18.580276322058122</v>
      </c>
      <c r="I1789" s="32">
        <f>J1789/100*4</f>
        <v>3.4</v>
      </c>
      <c r="J1789" s="17">
        <v>85</v>
      </c>
      <c r="K1789" s="16">
        <f>IF(J1789&gt;1,J1789-H1789-I1789,0)</f>
        <v>63.019723677941876</v>
      </c>
      <c r="L1789" s="15">
        <v>42345</v>
      </c>
      <c r="M1789" s="14"/>
      <c r="N1789" s="29">
        <v>42820</v>
      </c>
      <c r="O1789" s="12">
        <v>42820</v>
      </c>
      <c r="P1789" s="11" t="s">
        <v>4979</v>
      </c>
      <c r="Q1789" s="10" t="s">
        <v>4978</v>
      </c>
      <c r="R1789" s="10" t="s">
        <v>4977</v>
      </c>
      <c r="S1789" s="10" t="s">
        <v>4976</v>
      </c>
      <c r="T1789" s="10"/>
      <c r="U1789" s="9" t="s">
        <v>4975</v>
      </c>
      <c r="V1789" s="8"/>
      <c r="W1789" s="7">
        <v>488</v>
      </c>
      <c r="X1789" s="4"/>
      <c r="Y1789" s="6">
        <v>102</v>
      </c>
      <c r="Z1789" s="5">
        <f>IF(Y1789&gt;0,Y1789-J1789,".")</f>
        <v>17</v>
      </c>
      <c r="AA1789" s="4">
        <f>IF(J1789=0,H1789,0)</f>
        <v>0</v>
      </c>
      <c r="AB1789" s="4">
        <f>IF(L1789=0,H1789,0)</f>
        <v>0</v>
      </c>
      <c r="AC1789" s="4"/>
      <c r="AD1789" s="3"/>
      <c r="AE1789" s="2" t="str">
        <f ca="1">IF(AND(N1789&gt;1,(N1789+$AE$3+O1789)&lt;$B$3),$B$3-N1789+1111111,".")</f>
        <v>.</v>
      </c>
      <c r="AF1789" s="1" t="str">
        <f>IF(A1789&gt;1,"Y","N")</f>
        <v>Y</v>
      </c>
      <c r="AG1789" s="1" t="str">
        <f>IF(L1789&gt;1,"Y","N")</f>
        <v>Y</v>
      </c>
      <c r="AH1789" s="1" t="str">
        <f>IF(N1789&gt;1,"Y","N")</f>
        <v>Y</v>
      </c>
      <c r="AI1789" s="1" t="str">
        <f>IF(O1789&gt;1,"Y","N")</f>
        <v>Y</v>
      </c>
      <c r="AJ1789" s="1" t="str">
        <f>CONCATENATE(AF1789,AG1789,D1789,AH1789,AI1789)</f>
        <v>YYx293xYY</v>
      </c>
    </row>
    <row r="1790" spans="1:50" s="1" customFormat="1" x14ac:dyDescent="0.25">
      <c r="A1790" s="31">
        <v>42794</v>
      </c>
      <c r="B1790" s="24" t="s">
        <v>4912</v>
      </c>
      <c r="C1790" s="23" t="s">
        <v>4022</v>
      </c>
      <c r="D1790" s="22" t="s">
        <v>1593</v>
      </c>
      <c r="E1790" s="21">
        <v>1.72</v>
      </c>
      <c r="G1790" s="20"/>
      <c r="H1790" s="19">
        <f>E1790/0.03844</f>
        <v>44.745057232049945</v>
      </c>
      <c r="I1790" s="18">
        <f>J1790/100*4</f>
        <v>3.4</v>
      </c>
      <c r="J1790" s="17">
        <v>85</v>
      </c>
      <c r="K1790" s="16">
        <f>IF(J1790&gt;1,J1790-H1790-I1790,0)</f>
        <v>36.854942767950057</v>
      </c>
      <c r="L1790" s="15">
        <v>42821</v>
      </c>
      <c r="M1790" s="14"/>
      <c r="N1790" s="29">
        <v>42823</v>
      </c>
      <c r="O1790" s="12">
        <v>42824</v>
      </c>
      <c r="P1790" s="11" t="s">
        <v>4258</v>
      </c>
      <c r="Q1790" s="10" t="s">
        <v>4257</v>
      </c>
      <c r="R1790" s="10" t="s">
        <v>4256</v>
      </c>
      <c r="S1790" s="10" t="s">
        <v>2883</v>
      </c>
      <c r="T1790" s="10"/>
      <c r="U1790" s="9" t="s">
        <v>4911</v>
      </c>
      <c r="V1790" s="8"/>
      <c r="W1790" s="7">
        <v>508</v>
      </c>
      <c r="X1790" s="4"/>
      <c r="Y1790" s="6">
        <v>102</v>
      </c>
      <c r="Z1790" s="5">
        <f>IF(Y1790&gt;0,Y1790-J1790,".")</f>
        <v>17</v>
      </c>
      <c r="AA1790" s="4">
        <f>IF(J1790=0,H1790,0)</f>
        <v>0</v>
      </c>
      <c r="AB1790" s="4">
        <f>IF(L1790=0,H1790,0)</f>
        <v>0</v>
      </c>
      <c r="AC1790" s="4"/>
      <c r="AD1790" s="3"/>
      <c r="AE1790" s="2" t="str">
        <f ca="1">IF(AND(N1790&gt;1,(N1790+$AE$3+O1790)&lt;$B$3),$B$3-N1790+1111111,".")</f>
        <v>.</v>
      </c>
      <c r="AF1790" s="1" t="str">
        <f>IF(A1790&gt;1,"Y","N")</f>
        <v>Y</v>
      </c>
      <c r="AG1790" s="1" t="str">
        <f>IF(L1790&gt;1,"Y","N")</f>
        <v>Y</v>
      </c>
      <c r="AH1790" s="1" t="str">
        <f>IF(N1790&gt;1,"Y","N")</f>
        <v>Y</v>
      </c>
      <c r="AI1790" s="1" t="str">
        <f>IF(O1790&gt;1,"Y","N")</f>
        <v>Y</v>
      </c>
      <c r="AJ1790" s="1" t="str">
        <f>CONCATENATE(AF1790,AG1790,D1790,AH1790,AI1790)</f>
        <v>YYx275xYY</v>
      </c>
    </row>
    <row r="1791" spans="1:50" s="1" customFormat="1" x14ac:dyDescent="0.25">
      <c r="A1791" s="31">
        <v>42794</v>
      </c>
      <c r="B1791" s="24"/>
      <c r="C1791" s="23" t="s">
        <v>4022</v>
      </c>
      <c r="D1791" s="22" t="s">
        <v>1593</v>
      </c>
      <c r="E1791" s="21">
        <v>1.72</v>
      </c>
      <c r="G1791" s="20"/>
      <c r="H1791" s="19">
        <f>E1791/0.03844</f>
        <v>44.745057232049945</v>
      </c>
      <c r="I1791" s="18">
        <f>J1791/100*4</f>
        <v>3.4</v>
      </c>
      <c r="J1791" s="17">
        <v>85</v>
      </c>
      <c r="K1791" s="16">
        <f>IF(J1791&gt;1,J1791-H1791-I1791,0)</f>
        <v>36.854942767950057</v>
      </c>
      <c r="L1791" s="15">
        <v>42821</v>
      </c>
      <c r="M1791" s="14"/>
      <c r="N1791" s="29">
        <v>42864</v>
      </c>
      <c r="O1791" s="12">
        <v>42870</v>
      </c>
      <c r="P1791" s="11" t="s">
        <v>4021</v>
      </c>
      <c r="Q1791" s="10" t="s">
        <v>4020</v>
      </c>
      <c r="R1791" s="10" t="s">
        <v>4019</v>
      </c>
      <c r="S1791" s="10" t="s">
        <v>4018</v>
      </c>
      <c r="T1791" s="10"/>
      <c r="U1791" s="9">
        <v>6806947851</v>
      </c>
      <c r="V1791" s="8" t="s">
        <v>110</v>
      </c>
      <c r="W1791" s="7">
        <v>728</v>
      </c>
      <c r="X1791" s="4"/>
      <c r="Y1791" s="6">
        <v>102</v>
      </c>
      <c r="Z1791" s="5">
        <f>IF(Y1791&gt;0,Y1791-J1791,".")</f>
        <v>17</v>
      </c>
      <c r="AA1791" s="4">
        <f>IF(J1791=0,H1791,0)</f>
        <v>0</v>
      </c>
      <c r="AB1791" s="4">
        <f>IF(L1791=0,H1791,0)</f>
        <v>0</v>
      </c>
      <c r="AC1791" s="4"/>
      <c r="AD1791" s="3"/>
      <c r="AE1791" s="2" t="str">
        <f ca="1">IF(AND(N1791&gt;1,(N1791+$AE$3+O1791)&lt;$B$3),$B$3-N1791+1111111,".")</f>
        <v>.</v>
      </c>
      <c r="AF1791" s="1" t="str">
        <f>IF(A1791&gt;1,"Y","N")</f>
        <v>Y</v>
      </c>
      <c r="AG1791" s="1" t="str">
        <f>IF(L1791&gt;1,"Y","N")</f>
        <v>Y</v>
      </c>
      <c r="AH1791" s="1" t="str">
        <f>IF(N1791&gt;1,"Y","N")</f>
        <v>Y</v>
      </c>
      <c r="AI1791" s="1" t="str">
        <f>IF(O1791&gt;1,"Y","N")</f>
        <v>Y</v>
      </c>
      <c r="AJ1791" s="1" t="str">
        <f>CONCATENATE(AF1791,AG1791,D1791,AH1791,AI1791)</f>
        <v>YYx275xYY</v>
      </c>
    </row>
    <row r="1792" spans="1:50" s="1" customFormat="1" x14ac:dyDescent="0.25">
      <c r="A1792" s="31">
        <v>42992</v>
      </c>
      <c r="B1792" s="24"/>
      <c r="C1792" s="23" t="s">
        <v>664</v>
      </c>
      <c r="D1792" s="22" t="s">
        <v>663</v>
      </c>
      <c r="E1792" s="21">
        <v>0.81</v>
      </c>
      <c r="G1792" s="20"/>
      <c r="H1792" s="19">
        <f>E1792/0.04452</f>
        <v>18.194070080862534</v>
      </c>
      <c r="I1792" s="18">
        <f>J1792/100*4</f>
        <v>2.6</v>
      </c>
      <c r="J1792" s="17">
        <v>65</v>
      </c>
      <c r="K1792" s="16">
        <f>IF(J1792&gt;1,J1792-H1792-I1792,0)</f>
        <v>44.205929919137468</v>
      </c>
      <c r="L1792" s="15">
        <v>43051</v>
      </c>
      <c r="M1792" s="14"/>
      <c r="N1792" s="29">
        <v>43064</v>
      </c>
      <c r="O1792" s="12">
        <v>43066</v>
      </c>
      <c r="P1792" s="11" t="s">
        <v>812</v>
      </c>
      <c r="Q1792" s="10" t="s">
        <v>811</v>
      </c>
      <c r="R1792" s="10" t="s">
        <v>810</v>
      </c>
      <c r="S1792" s="10" t="s">
        <v>809</v>
      </c>
      <c r="T1792" s="10"/>
      <c r="U1792" s="9">
        <v>6917904215</v>
      </c>
      <c r="V1792" s="8" t="s">
        <v>808</v>
      </c>
      <c r="W1792" s="7">
        <v>1372</v>
      </c>
      <c r="X1792" s="4"/>
      <c r="Y1792" s="6">
        <v>102</v>
      </c>
      <c r="Z1792" s="5">
        <f>IF(Y1792&gt;0,Y1792-J1792,".")</f>
        <v>37</v>
      </c>
      <c r="AA1792" s="4">
        <f>IF(J1792=0,H1792,0)</f>
        <v>0</v>
      </c>
      <c r="AB1792" s="4">
        <f>IF(L1792=0,H1792,0)</f>
        <v>0</v>
      </c>
      <c r="AC1792" s="4"/>
      <c r="AD1792" s="3"/>
      <c r="AE1792" s="2" t="str">
        <f ca="1">IF(AND(N1792&gt;1,(N1792+$AE$3+O1792)&lt;$B$3),$B$3-N1792+1111111,".")</f>
        <v>.</v>
      </c>
      <c r="AF1792" s="1" t="str">
        <f>IF(A1792&gt;1,"Y","N")</f>
        <v>Y</v>
      </c>
      <c r="AG1792" s="1" t="str">
        <f>IF(L1792&gt;1,"Y","N")</f>
        <v>Y</v>
      </c>
      <c r="AH1792" s="1" t="str">
        <f>IF(N1792&gt;1,"Y","N")</f>
        <v>Y</v>
      </c>
      <c r="AI1792" s="1" t="str">
        <f>IF(O1792&gt;1,"Y","N")</f>
        <v>Y</v>
      </c>
      <c r="AJ1792" s="1" t="str">
        <f>CONCATENATE(AF1792,AG1792,D1792,AH1792,AI1792)</f>
        <v>YYxj5xYY</v>
      </c>
    </row>
    <row r="1793" spans="1:36" s="1" customFormat="1" x14ac:dyDescent="0.25">
      <c r="A1793" s="31">
        <v>43020</v>
      </c>
      <c r="B1793" s="24"/>
      <c r="C1793" s="23" t="s">
        <v>705</v>
      </c>
      <c r="D1793" s="22" t="s">
        <v>704</v>
      </c>
      <c r="E1793" s="21">
        <v>0.7</v>
      </c>
      <c r="G1793" s="20"/>
      <c r="H1793" s="19">
        <f>E1793/0.04452</f>
        <v>15.723270440251572</v>
      </c>
      <c r="I1793" s="18">
        <f>J1793/100*4</f>
        <v>2.6</v>
      </c>
      <c r="J1793" s="17">
        <v>65</v>
      </c>
      <c r="K1793" s="16">
        <f>IF(J1793&gt;1,J1793-H1793-I1793,0)</f>
        <v>46.676729559748431</v>
      </c>
      <c r="L1793" s="15">
        <v>43051</v>
      </c>
      <c r="M1793" s="14"/>
      <c r="N1793" s="29">
        <v>43067</v>
      </c>
      <c r="O1793" s="12">
        <v>43074</v>
      </c>
      <c r="P1793" s="11" t="s">
        <v>703</v>
      </c>
      <c r="Q1793" s="10" t="s">
        <v>315</v>
      </c>
      <c r="R1793" s="10" t="s">
        <v>314</v>
      </c>
      <c r="S1793" s="10" t="s">
        <v>313</v>
      </c>
      <c r="T1793" s="10"/>
      <c r="U1793" s="9">
        <v>6917904885</v>
      </c>
      <c r="V1793" s="8"/>
      <c r="W1793" s="7">
        <v>1425</v>
      </c>
      <c r="X1793" s="4"/>
      <c r="Y1793" s="6">
        <v>102</v>
      </c>
      <c r="Z1793" s="5">
        <f>IF(Y1793&gt;0,Y1793-J1793,".")</f>
        <v>37</v>
      </c>
      <c r="AA1793" s="4">
        <f>IF(J1793=0,H1793,0)</f>
        <v>0</v>
      </c>
      <c r="AB1793" s="4">
        <f>IF(L1793=0,H1793,0)</f>
        <v>0</v>
      </c>
      <c r="AC1793" s="4"/>
      <c r="AD1793" s="3"/>
      <c r="AE1793" s="2" t="str">
        <f ca="1">IF(AND(N1793&gt;1,(N1793+$AE$3+O1793)&lt;$B$3),$B$3-N1793+1111111,".")</f>
        <v>.</v>
      </c>
      <c r="AF1793" s="1" t="str">
        <f>IF(A1793&gt;1,"Y","N")</f>
        <v>Y</v>
      </c>
      <c r="AG1793" s="1" t="str">
        <f>IF(L1793&gt;1,"Y","N")</f>
        <v>Y</v>
      </c>
      <c r="AH1793" s="1" t="str">
        <f>IF(N1793&gt;1,"Y","N")</f>
        <v>Y</v>
      </c>
      <c r="AI1793" s="1" t="str">
        <f>IF(O1793&gt;1,"Y","N")</f>
        <v>Y</v>
      </c>
      <c r="AJ1793" s="1" t="str">
        <f>CONCATENATE(AF1793,AG1793,D1793,AH1793,AI1793)</f>
        <v>YYx523xYY</v>
      </c>
    </row>
    <row r="1794" spans="1:36" s="1" customFormat="1" x14ac:dyDescent="0.25">
      <c r="A1794" s="31">
        <v>43020</v>
      </c>
      <c r="B1794" s="30" t="s">
        <v>946</v>
      </c>
      <c r="C1794" s="23" t="s">
        <v>705</v>
      </c>
      <c r="D1794" s="22" t="s">
        <v>704</v>
      </c>
      <c r="E1794" s="21">
        <v>0.7</v>
      </c>
      <c r="G1794" s="20"/>
      <c r="H1794" s="19">
        <f>E1794/0.04452</f>
        <v>15.723270440251572</v>
      </c>
      <c r="I1794" s="18">
        <f>J1794/100*4</f>
        <v>2.6</v>
      </c>
      <c r="J1794" s="17">
        <v>65</v>
      </c>
      <c r="K1794" s="16">
        <f>IF(J1794&gt;1,J1794-H1794-I1794,0)</f>
        <v>46.676729559748431</v>
      </c>
      <c r="L1794" s="15">
        <v>43051</v>
      </c>
      <c r="M1794" s="14"/>
      <c r="N1794" s="29">
        <v>43058</v>
      </c>
      <c r="O1794" s="12">
        <v>43058</v>
      </c>
      <c r="P1794" s="11" t="s">
        <v>942</v>
      </c>
      <c r="Q1794" s="10" t="s">
        <v>945</v>
      </c>
      <c r="R1794" s="10" t="s">
        <v>944</v>
      </c>
      <c r="S1794" s="10" t="s">
        <v>943</v>
      </c>
      <c r="T1794" s="10"/>
      <c r="U1794" s="9">
        <v>6917904885</v>
      </c>
      <c r="V1794" s="8"/>
      <c r="W1794" s="7">
        <v>1349</v>
      </c>
      <c r="X1794" s="4"/>
      <c r="Y1794" s="6">
        <v>103</v>
      </c>
      <c r="Z1794" s="5">
        <f>IF(Y1794&gt;0,Y1794-J1794,".")</f>
        <v>38</v>
      </c>
      <c r="AA1794" s="4">
        <f>IF(J1794=0,H1794,0)</f>
        <v>0</v>
      </c>
      <c r="AB1794" s="4">
        <f>IF(L1794=0,H1794,0)</f>
        <v>0</v>
      </c>
      <c r="AC1794" s="4"/>
      <c r="AD1794" s="3"/>
      <c r="AE1794" s="2" t="str">
        <f ca="1">IF(AND(N1794&gt;1,(N1794+$AE$3+O1794)&lt;$B$3),$B$3-N1794+1111111,".")</f>
        <v>.</v>
      </c>
      <c r="AF1794" s="1" t="str">
        <f>IF(A1794&gt;1,"Y","N")</f>
        <v>Y</v>
      </c>
      <c r="AG1794" s="1" t="str">
        <f>IF(L1794&gt;1,"Y","N")</f>
        <v>Y</v>
      </c>
      <c r="AH1794" s="1" t="str">
        <f>IF(N1794&gt;1,"Y","N")</f>
        <v>Y</v>
      </c>
      <c r="AI1794" s="1" t="str">
        <f>IF(O1794&gt;1,"Y","N")</f>
        <v>Y</v>
      </c>
      <c r="AJ1794" s="1" t="str">
        <f>CONCATENATE(AF1794,AG1794,D1794,AH1794,AI1794)</f>
        <v>YYx523xYY</v>
      </c>
    </row>
    <row r="1795" spans="1:36" s="1" customFormat="1" x14ac:dyDescent="0.25">
      <c r="A1795" s="28">
        <v>41928</v>
      </c>
      <c r="B1795" s="27" t="s">
        <v>3476</v>
      </c>
      <c r="C1795" s="23" t="s">
        <v>3475</v>
      </c>
      <c r="D1795" s="22" t="s">
        <v>1053</v>
      </c>
      <c r="E1795" s="21">
        <v>1.74</v>
      </c>
      <c r="G1795" s="20"/>
      <c r="H1795" s="19">
        <f>E1795/0.0445486</f>
        <v>39.058466483795222</v>
      </c>
      <c r="I1795" s="18">
        <f>J1795/100*4</f>
        <v>3.4</v>
      </c>
      <c r="J1795" s="17">
        <v>85</v>
      </c>
      <c r="K1795" s="16">
        <f>IF(J1795&gt;1,J1795-H1795-I1795,0)</f>
        <v>42.54153351620478</v>
      </c>
      <c r="L1795" s="15">
        <v>41960</v>
      </c>
      <c r="M1795" s="14"/>
      <c r="N1795" s="29">
        <v>42735</v>
      </c>
      <c r="O1795" s="12">
        <v>42736</v>
      </c>
      <c r="P1795" s="11" t="s">
        <v>7036</v>
      </c>
      <c r="Q1795" s="10" t="s">
        <v>7035</v>
      </c>
      <c r="R1795" s="10" t="s">
        <v>7034</v>
      </c>
      <c r="S1795" s="10" t="s">
        <v>2092</v>
      </c>
      <c r="T1795" s="10"/>
      <c r="U1795" s="9">
        <v>6659643976</v>
      </c>
      <c r="V1795" s="8"/>
      <c r="W1795" s="7">
        <v>5</v>
      </c>
      <c r="X1795" s="4"/>
      <c r="Y1795" s="6">
        <v>104</v>
      </c>
      <c r="Z1795" s="5">
        <f>IF(Y1795&gt;0,Y1795-J1795,".")</f>
        <v>19</v>
      </c>
      <c r="AA1795" s="4">
        <f>IF(J1795=0,H1795,0)</f>
        <v>0</v>
      </c>
      <c r="AB1795" s="4">
        <f>IF(L1795=0,H1795,0)</f>
        <v>0</v>
      </c>
      <c r="AC1795" s="4"/>
      <c r="AD1795" s="3"/>
      <c r="AE1795" s="2" t="str">
        <f ca="1">IF(AND(N1795&gt;1,(N1795+$AE$3+O1795)&lt;$B$3),$B$3-N1795+1111111,".")</f>
        <v>.</v>
      </c>
      <c r="AF1795" s="1" t="str">
        <f>IF(A1795&gt;1,"Y","N")</f>
        <v>Y</v>
      </c>
      <c r="AG1795" s="1" t="str">
        <f>IF(L1795&gt;1,"Y","N")</f>
        <v>Y</v>
      </c>
      <c r="AH1795" s="1" t="str">
        <f>IF(N1795&gt;1,"Y","N")</f>
        <v>Y</v>
      </c>
      <c r="AI1795" s="1" t="str">
        <f>IF(O1795&gt;1,"Y","N")</f>
        <v>Y</v>
      </c>
      <c r="AJ1795" s="1" t="str">
        <f>CONCATENATE(AF1795,AG1795,D1795,AH1795,AI1795)</f>
        <v>YYx61xYY</v>
      </c>
    </row>
    <row r="1796" spans="1:36" s="1" customFormat="1" x14ac:dyDescent="0.25">
      <c r="A1796" s="31">
        <v>42665</v>
      </c>
      <c r="B1796" s="24"/>
      <c r="C1796" s="23" t="s">
        <v>1042</v>
      </c>
      <c r="D1796" s="22" t="s">
        <v>19</v>
      </c>
      <c r="E1796" s="21">
        <v>1.76</v>
      </c>
      <c r="G1796" s="20"/>
      <c r="H1796" s="19">
        <f>E1796/0.03988</f>
        <v>44.132397191574725</v>
      </c>
      <c r="I1796" s="18">
        <f>J1796/100*4</f>
        <v>2.6</v>
      </c>
      <c r="J1796" s="17">
        <v>65</v>
      </c>
      <c r="K1796" s="16">
        <f>IF(J1796&gt;1,J1796-H1796-I1796,0)</f>
        <v>18.267602808425274</v>
      </c>
      <c r="L1796" s="15">
        <v>42737</v>
      </c>
      <c r="M1796" s="14"/>
      <c r="N1796" s="29">
        <v>42737</v>
      </c>
      <c r="O1796" s="12">
        <v>42738</v>
      </c>
      <c r="P1796" s="11" t="s">
        <v>6991</v>
      </c>
      <c r="Q1796" s="10" t="s">
        <v>6990</v>
      </c>
      <c r="R1796" s="10" t="s">
        <v>6989</v>
      </c>
      <c r="S1796" s="10" t="s">
        <v>6988</v>
      </c>
      <c r="T1796" s="10"/>
      <c r="U1796" s="9">
        <v>6665480261</v>
      </c>
      <c r="V1796" s="8"/>
      <c r="W1796" s="7">
        <v>15</v>
      </c>
      <c r="X1796" s="4"/>
      <c r="Y1796" s="6">
        <v>104</v>
      </c>
      <c r="Z1796" s="5">
        <f>IF(Y1796&gt;0,Y1796-J1796,".")</f>
        <v>39</v>
      </c>
      <c r="AA1796" s="4">
        <f>IF(J1796=0,H1796,0)</f>
        <v>0</v>
      </c>
      <c r="AB1796" s="4">
        <f>IF(L1796=0,H1796,0)</f>
        <v>0</v>
      </c>
      <c r="AC1796" s="4"/>
      <c r="AD1796" s="3"/>
      <c r="AE1796" s="2" t="str">
        <f ca="1">IF(AND(N1796&gt;1,(N1796+$AE$3+O1796)&lt;$B$3),$B$3-N1796+1111111,".")</f>
        <v>.</v>
      </c>
      <c r="AF1796" s="1" t="str">
        <f>IF(A1796&gt;1,"Y","N")</f>
        <v>Y</v>
      </c>
      <c r="AG1796" s="1" t="str">
        <f>IF(L1796&gt;1,"Y","N")</f>
        <v>Y</v>
      </c>
      <c r="AH1796" s="1" t="str">
        <f>IF(N1796&gt;1,"Y","N")</f>
        <v>Y</v>
      </c>
      <c r="AI1796" s="1" t="str">
        <f>IF(O1796&gt;1,"Y","N")</f>
        <v>Y</v>
      </c>
      <c r="AJ1796" s="1" t="str">
        <f>CONCATENATE(AF1796,AG1796,D1796,AH1796,AI1796)</f>
        <v>YYx277xYY</v>
      </c>
    </row>
    <row r="1797" spans="1:36" s="1" customFormat="1" x14ac:dyDescent="0.25">
      <c r="A1797" s="31">
        <v>42758</v>
      </c>
      <c r="B1797" s="24"/>
      <c r="C1797" s="23" t="s">
        <v>6416</v>
      </c>
      <c r="D1797" s="22"/>
      <c r="E1797" s="21"/>
      <c r="G1797" s="20"/>
      <c r="H1797" s="19">
        <f>E1797/0.03895</f>
        <v>0</v>
      </c>
      <c r="I1797" s="18">
        <f>J1797/100*4</f>
        <v>3.4</v>
      </c>
      <c r="J1797" s="17">
        <v>85</v>
      </c>
      <c r="K1797" s="16">
        <f>IF(J1797&gt;1,J1797-H1797-I1797,0)</f>
        <v>81.599999999999994</v>
      </c>
      <c r="L1797" s="15">
        <v>42759</v>
      </c>
      <c r="M1797" s="14"/>
      <c r="N1797" s="29">
        <v>42759</v>
      </c>
      <c r="O1797" s="12">
        <v>42759</v>
      </c>
      <c r="P1797" s="11" t="s">
        <v>6415</v>
      </c>
      <c r="Q1797" s="10" t="s">
        <v>6414</v>
      </c>
      <c r="R1797" s="10" t="s">
        <v>6413</v>
      </c>
      <c r="S1797" s="10" t="s">
        <v>6412</v>
      </c>
      <c r="T1797" s="10"/>
      <c r="U1797" s="9" t="s">
        <v>6411</v>
      </c>
      <c r="V1797" s="8"/>
      <c r="W1797" s="7">
        <v>149</v>
      </c>
      <c r="X1797" s="4"/>
      <c r="Y1797" s="6">
        <v>104</v>
      </c>
      <c r="Z1797" s="5">
        <f>IF(Y1797&gt;0,Y1797-J1797,".")</f>
        <v>19</v>
      </c>
      <c r="AA1797" s="4">
        <f>IF(J1797=0,H1797,0)</f>
        <v>0</v>
      </c>
      <c r="AB1797" s="4">
        <f>IF(L1797=0,H1797,0)</f>
        <v>0</v>
      </c>
      <c r="AC1797" s="4"/>
      <c r="AD1797" s="3"/>
      <c r="AE1797" s="2" t="str">
        <f ca="1">IF(AND(N1797&gt;1,(N1797+$AE$3+O1797)&lt;$B$3),$B$3-N1797+1111111,".")</f>
        <v>.</v>
      </c>
      <c r="AF1797" s="1" t="str">
        <f>IF(A1797&gt;1,"Y","N")</f>
        <v>Y</v>
      </c>
      <c r="AG1797" s="1" t="str">
        <f>IF(L1797&gt;1,"Y","N")</f>
        <v>Y</v>
      </c>
      <c r="AH1797" s="1" t="str">
        <f>IF(N1797&gt;1,"Y","N")</f>
        <v>Y</v>
      </c>
      <c r="AI1797" s="1" t="str">
        <f>IF(O1797&gt;1,"Y","N")</f>
        <v>Y</v>
      </c>
      <c r="AJ1797" s="1" t="str">
        <f>CONCATENATE(AF1797,AG1797,D1797,AH1797,AI1797)</f>
        <v>YYYY</v>
      </c>
    </row>
    <row r="1798" spans="1:36" s="1" customFormat="1" x14ac:dyDescent="0.25">
      <c r="A1798" s="28">
        <v>41722</v>
      </c>
      <c r="B1798" s="27" t="s">
        <v>3129</v>
      </c>
      <c r="C1798" s="23" t="s">
        <v>3128</v>
      </c>
      <c r="D1798" s="22" t="s">
        <v>3127</v>
      </c>
      <c r="E1798" s="21">
        <v>1.0900000000000001</v>
      </c>
      <c r="G1798" s="20"/>
      <c r="H1798" s="19">
        <f>E1798/0.04826</f>
        <v>22.585992540406135</v>
      </c>
      <c r="I1798" s="18">
        <f>J1798/100*4</f>
        <v>2.6</v>
      </c>
      <c r="J1798" s="17">
        <v>65</v>
      </c>
      <c r="K1798" s="16">
        <f>IF(J1798&gt;1,J1798-H1798-I1798,0)</f>
        <v>39.81400745959386</v>
      </c>
      <c r="L1798" s="15">
        <v>41754</v>
      </c>
      <c r="M1798" s="14"/>
      <c r="N1798" s="29">
        <v>42804</v>
      </c>
      <c r="O1798" s="12">
        <v>42806</v>
      </c>
      <c r="P1798" s="11" t="s">
        <v>5375</v>
      </c>
      <c r="Q1798" s="10" t="s">
        <v>5378</v>
      </c>
      <c r="R1798" s="10" t="s">
        <v>5377</v>
      </c>
      <c r="S1798" s="10" t="s">
        <v>4691</v>
      </c>
      <c r="T1798" s="10"/>
      <c r="U1798" s="9" t="s">
        <v>5376</v>
      </c>
      <c r="V1798" s="8" t="s">
        <v>3719</v>
      </c>
      <c r="W1798" s="7">
        <v>397</v>
      </c>
      <c r="X1798" s="4"/>
      <c r="Y1798" s="6">
        <v>104</v>
      </c>
      <c r="Z1798" s="5">
        <f>IF(Y1798&gt;0,Y1798-J1798,".")</f>
        <v>39</v>
      </c>
      <c r="AA1798" s="4">
        <f>IF(J1798=0,H1798,0)</f>
        <v>0</v>
      </c>
      <c r="AB1798" s="4">
        <f>IF(L1798=0,H1798,0)</f>
        <v>0</v>
      </c>
      <c r="AC1798" s="4"/>
      <c r="AD1798" s="3"/>
      <c r="AE1798" s="2" t="str">
        <f ca="1">IF(AND(N1798&gt;1,(N1798+$AE$3+O1798)&lt;$B$3),$B$3-N1798+1111111,".")</f>
        <v>.</v>
      </c>
      <c r="AF1798" s="1" t="str">
        <f>IF(A1798&gt;1,"Y","N")</f>
        <v>Y</v>
      </c>
      <c r="AG1798" s="1" t="str">
        <f>IF(L1798&gt;1,"Y","N")</f>
        <v>Y</v>
      </c>
      <c r="AH1798" s="1" t="str">
        <f>IF(N1798&gt;1,"Y","N")</f>
        <v>Y</v>
      </c>
      <c r="AI1798" s="1" t="str">
        <f>IF(O1798&gt;1,"Y","N")</f>
        <v>Y</v>
      </c>
      <c r="AJ1798" s="1" t="str">
        <f>CONCATENATE(AF1798,AG1798,D1798,AH1798,AI1798)</f>
        <v>YYx12xYY</v>
      </c>
    </row>
    <row r="1799" spans="1:36" s="1" customFormat="1" x14ac:dyDescent="0.25">
      <c r="A1799" s="28">
        <v>41928</v>
      </c>
      <c r="B1799" s="27" t="s">
        <v>3476</v>
      </c>
      <c r="C1799" s="23" t="s">
        <v>3475</v>
      </c>
      <c r="D1799" s="22" t="s">
        <v>1053</v>
      </c>
      <c r="E1799" s="21">
        <v>1.74</v>
      </c>
      <c r="G1799" s="20"/>
      <c r="H1799" s="19">
        <f>E1799/0.0445486</f>
        <v>39.058466483795222</v>
      </c>
      <c r="I1799" s="18">
        <f>J1799/100*4</f>
        <v>3.4</v>
      </c>
      <c r="J1799" s="17">
        <v>85</v>
      </c>
      <c r="K1799" s="16">
        <f>IF(J1799&gt;1,J1799-H1799-I1799,0)</f>
        <v>42.54153351620478</v>
      </c>
      <c r="L1799" s="15">
        <v>41960</v>
      </c>
      <c r="M1799" s="14"/>
      <c r="N1799" s="29">
        <v>42807</v>
      </c>
      <c r="O1799" s="12">
        <v>42807</v>
      </c>
      <c r="P1799" s="11" t="s">
        <v>5305</v>
      </c>
      <c r="Q1799" s="10" t="s">
        <v>5304</v>
      </c>
      <c r="R1799" s="10" t="s">
        <v>5303</v>
      </c>
      <c r="S1799" s="10" t="s">
        <v>5302</v>
      </c>
      <c r="T1799" s="10"/>
      <c r="U1799" s="9">
        <v>6742500475</v>
      </c>
      <c r="V1799" s="8"/>
      <c r="W1799" s="7">
        <v>417</v>
      </c>
      <c r="X1799" s="4"/>
      <c r="Y1799" s="6">
        <v>104</v>
      </c>
      <c r="Z1799" s="5">
        <f>IF(Y1799&gt;0,Y1799-J1799,".")</f>
        <v>19</v>
      </c>
      <c r="AA1799" s="4">
        <f>IF(J1799=0,H1799,0)</f>
        <v>0</v>
      </c>
      <c r="AB1799" s="4">
        <f>IF(L1799=0,H1799,0)</f>
        <v>0</v>
      </c>
      <c r="AC1799" s="4"/>
      <c r="AD1799" s="3"/>
      <c r="AE1799" s="2" t="str">
        <f ca="1">IF(AND(N1799&gt;1,(N1799+$AE$3+O1799)&lt;$B$3),$B$3-N1799+1111111,".")</f>
        <v>.</v>
      </c>
      <c r="AF1799" s="1" t="str">
        <f>IF(A1799&gt;1,"Y","N")</f>
        <v>Y</v>
      </c>
      <c r="AG1799" s="1" t="str">
        <f>IF(L1799&gt;1,"Y","N")</f>
        <v>Y</v>
      </c>
      <c r="AH1799" s="1" t="str">
        <f>IF(N1799&gt;1,"Y","N")</f>
        <v>Y</v>
      </c>
      <c r="AI1799" s="1" t="str">
        <f>IF(O1799&gt;1,"Y","N")</f>
        <v>Y</v>
      </c>
      <c r="AJ1799" s="1" t="str">
        <f>CONCATENATE(AF1799,AG1799,D1799,AH1799,AI1799)</f>
        <v>YYx61xYY</v>
      </c>
    </row>
    <row r="1800" spans="1:36" s="1" customFormat="1" x14ac:dyDescent="0.25">
      <c r="A1800" s="31">
        <v>42776</v>
      </c>
      <c r="B1800" s="24"/>
      <c r="C1800" s="23" t="s">
        <v>2890</v>
      </c>
      <c r="D1800" s="22" t="s">
        <v>349</v>
      </c>
      <c r="E1800" s="21">
        <v>1.1499999999999999</v>
      </c>
      <c r="G1800" s="20"/>
      <c r="H1800" s="19">
        <f>E1800/0.03851</f>
        <v>29.86237340950402</v>
      </c>
      <c r="I1800" s="18">
        <f>J1800/100*4</f>
        <v>2.6</v>
      </c>
      <c r="J1800" s="17">
        <v>65</v>
      </c>
      <c r="K1800" s="16">
        <f>IF(J1800&gt;1,J1800-H1800-I1800,0)</f>
        <v>32.537626590495982</v>
      </c>
      <c r="L1800" s="15">
        <v>42805</v>
      </c>
      <c r="M1800" s="14"/>
      <c r="N1800" s="29">
        <v>42859</v>
      </c>
      <c r="O1800" s="12">
        <v>42860</v>
      </c>
      <c r="P1800" s="11" t="s">
        <v>4133</v>
      </c>
      <c r="Q1800" s="10" t="s">
        <v>4136</v>
      </c>
      <c r="R1800" s="10" t="s">
        <v>4135</v>
      </c>
      <c r="S1800" s="10" t="s">
        <v>4134</v>
      </c>
      <c r="T1800" s="10"/>
      <c r="U1800" s="9">
        <v>6805969181</v>
      </c>
      <c r="V1800" s="8"/>
      <c r="W1800" s="7">
        <v>685</v>
      </c>
      <c r="X1800" s="4"/>
      <c r="Y1800" s="6">
        <v>104</v>
      </c>
      <c r="Z1800" s="5">
        <f>IF(Y1800&gt;0,Y1800-J1800,".")</f>
        <v>39</v>
      </c>
      <c r="AA1800" s="4">
        <f>IF(J1800=0,H1800,0)</f>
        <v>0</v>
      </c>
      <c r="AB1800" s="4">
        <f>IF(L1800=0,H1800,0)</f>
        <v>0</v>
      </c>
      <c r="AC1800" s="4"/>
      <c r="AD1800" s="3"/>
      <c r="AE1800" s="2" t="str">
        <f ca="1">IF(AND(N1800&gt;1,(N1800+$AE$3+O1800)&lt;$B$3),$B$3-N1800+1111111,".")</f>
        <v>.</v>
      </c>
      <c r="AF1800" s="1" t="str">
        <f>IF(A1800&gt;1,"Y","N")</f>
        <v>Y</v>
      </c>
      <c r="AG1800" s="1" t="str">
        <f>IF(L1800&gt;1,"Y","N")</f>
        <v>Y</v>
      </c>
      <c r="AH1800" s="1" t="str">
        <f>IF(N1800&gt;1,"Y","N")</f>
        <v>Y</v>
      </c>
      <c r="AI1800" s="1" t="str">
        <f>IF(O1800&gt;1,"Y","N")</f>
        <v>Y</v>
      </c>
      <c r="AJ1800" s="1" t="str">
        <f>CONCATENATE(AF1800,AG1800,D1800,AH1800,AI1800)</f>
        <v>YYx503xYY</v>
      </c>
    </row>
    <row r="1801" spans="1:36" s="1" customFormat="1" x14ac:dyDescent="0.25">
      <c r="A1801" s="31">
        <v>42814</v>
      </c>
      <c r="B1801" s="24"/>
      <c r="C1801" s="23" t="s">
        <v>363</v>
      </c>
      <c r="D1801" s="22" t="s">
        <v>362</v>
      </c>
      <c r="E1801" s="21">
        <v>0.56999999999999995</v>
      </c>
      <c r="G1801" s="20"/>
      <c r="H1801" s="19">
        <f>E1801/0.038689</f>
        <v>14.732869807955748</v>
      </c>
      <c r="I1801" s="18">
        <f>J1801/100*4</f>
        <v>2.76</v>
      </c>
      <c r="J1801" s="17">
        <v>69</v>
      </c>
      <c r="K1801" s="16">
        <f>IF(J1801&gt;1,J1801-H1801-I1801,0)</f>
        <v>51.507130192044251</v>
      </c>
      <c r="L1801" s="15">
        <v>42834</v>
      </c>
      <c r="M1801" s="14"/>
      <c r="N1801" s="29">
        <v>42892</v>
      </c>
      <c r="O1801" s="12">
        <v>42892</v>
      </c>
      <c r="P1801" s="11" t="s">
        <v>3574</v>
      </c>
      <c r="Q1801" s="10" t="s">
        <v>3577</v>
      </c>
      <c r="R1801" s="10" t="s">
        <v>3576</v>
      </c>
      <c r="S1801" s="10" t="s">
        <v>3575</v>
      </c>
      <c r="T1801" s="10"/>
      <c r="U1801" s="9">
        <v>6844938111</v>
      </c>
      <c r="V1801" s="8"/>
      <c r="W1801" s="7">
        <v>806</v>
      </c>
      <c r="X1801" s="4"/>
      <c r="Y1801" s="6">
        <v>104</v>
      </c>
      <c r="Z1801" s="5">
        <f>IF(Y1801&gt;0,Y1801-J1801,".")</f>
        <v>35</v>
      </c>
      <c r="AA1801" s="4">
        <f>IF(J1801=0,H1801,0)</f>
        <v>0</v>
      </c>
      <c r="AB1801" s="4">
        <f>IF(L1801=0,H1801,0)</f>
        <v>0</v>
      </c>
      <c r="AC1801" s="4"/>
      <c r="AD1801" s="3"/>
      <c r="AE1801" s="2" t="str">
        <f ca="1">IF(AND(N1801&gt;1,(N1801+$AE$3+O1801)&lt;$B$3),$B$3-N1801+1111111,".")</f>
        <v>.</v>
      </c>
      <c r="AF1801" s="1" t="str">
        <f>IF(A1801&gt;1,"Y","N")</f>
        <v>Y</v>
      </c>
      <c r="AG1801" s="1" t="str">
        <f>IF(L1801&gt;1,"Y","N")</f>
        <v>Y</v>
      </c>
      <c r="AH1801" s="1" t="str">
        <f>IF(N1801&gt;1,"Y","N")</f>
        <v>Y</v>
      </c>
      <c r="AI1801" s="1" t="str">
        <f>IF(O1801&gt;1,"Y","N")</f>
        <v>Y</v>
      </c>
      <c r="AJ1801" s="1" t="str">
        <f>CONCATENATE(AF1801,AG1801,D1801,AH1801,AI1801)</f>
        <v>YYx205xYY</v>
      </c>
    </row>
    <row r="1802" spans="1:36" s="1" customFormat="1" x14ac:dyDescent="0.25">
      <c r="A1802" s="31">
        <v>42776</v>
      </c>
      <c r="B1802" s="24"/>
      <c r="C1802" s="23" t="s">
        <v>2890</v>
      </c>
      <c r="D1802" s="22" t="s">
        <v>349</v>
      </c>
      <c r="E1802" s="21">
        <v>1.1499999999999999</v>
      </c>
      <c r="G1802" s="20"/>
      <c r="H1802" s="19">
        <f>E1802/0.03851</f>
        <v>29.86237340950402</v>
      </c>
      <c r="I1802" s="18">
        <f>J1802/100*4</f>
        <v>2.6</v>
      </c>
      <c r="J1802" s="17">
        <v>65</v>
      </c>
      <c r="K1802" s="16">
        <f>IF(J1802&gt;1,J1802-H1802-I1802,0)</f>
        <v>32.537626590495982</v>
      </c>
      <c r="L1802" s="15">
        <v>42805</v>
      </c>
      <c r="M1802" s="14"/>
      <c r="N1802" s="29">
        <v>42928</v>
      </c>
      <c r="O1802" s="12">
        <v>42929</v>
      </c>
      <c r="P1802" s="11" t="s">
        <v>2889</v>
      </c>
      <c r="Q1802" s="10"/>
      <c r="R1802" s="10"/>
      <c r="S1802" s="10"/>
      <c r="T1802" s="10"/>
      <c r="U1802" s="9"/>
      <c r="V1802" s="8"/>
      <c r="W1802" s="7">
        <v>948</v>
      </c>
      <c r="X1802" s="4"/>
      <c r="Y1802" s="6">
        <v>104</v>
      </c>
      <c r="Z1802" s="5">
        <f>IF(Y1802&gt;0,Y1802-J1802,".")</f>
        <v>39</v>
      </c>
      <c r="AA1802" s="4">
        <f>IF(J1802=0,H1802,0)</f>
        <v>0</v>
      </c>
      <c r="AB1802" s="4">
        <f>IF(L1802=0,H1802,0)</f>
        <v>0</v>
      </c>
      <c r="AC1802" s="4"/>
      <c r="AD1802" s="3"/>
      <c r="AE1802" s="2" t="str">
        <f ca="1">IF(AND(N1802&gt;1,(N1802+$AE$3+O1802)&lt;$B$3),$B$3-N1802+1111111,".")</f>
        <v>.</v>
      </c>
      <c r="AF1802" s="1" t="str">
        <f>IF(A1802&gt;1,"Y","N")</f>
        <v>Y</v>
      </c>
      <c r="AG1802" s="1" t="str">
        <f>IF(L1802&gt;1,"Y","N")</f>
        <v>Y</v>
      </c>
      <c r="AH1802" s="1" t="str">
        <f>IF(N1802&gt;1,"Y","N")</f>
        <v>Y</v>
      </c>
      <c r="AI1802" s="1" t="str">
        <f>IF(O1802&gt;1,"Y","N")</f>
        <v>Y</v>
      </c>
      <c r="AJ1802" s="1" t="str">
        <f>CONCATENATE(AF1802,AG1802,D1802,AH1802,AI1802)</f>
        <v>YYx503xYY</v>
      </c>
    </row>
    <row r="1803" spans="1:36" s="1" customFormat="1" x14ac:dyDescent="0.25">
      <c r="A1803" s="28">
        <v>41975</v>
      </c>
      <c r="B1803" s="27"/>
      <c r="C1803" s="23" t="s">
        <v>678</v>
      </c>
      <c r="D1803" s="22" t="s">
        <v>677</v>
      </c>
      <c r="E1803" s="21">
        <v>0.69899999999999995</v>
      </c>
      <c r="G1803" s="20"/>
      <c r="H1803" s="19">
        <f>E1803/0.043</f>
        <v>16.255813953488371</v>
      </c>
      <c r="I1803" s="18">
        <f>J1803/100*4</f>
        <v>2.76</v>
      </c>
      <c r="J1803" s="17">
        <v>69</v>
      </c>
      <c r="K1803" s="16">
        <f>IF(J1803&gt;1,J1803-H1803-I1803,0)</f>
        <v>49.984186046511631</v>
      </c>
      <c r="L1803" s="15">
        <v>42011</v>
      </c>
      <c r="M1803" s="14"/>
      <c r="N1803" s="29">
        <v>42981</v>
      </c>
      <c r="O1803" s="12">
        <v>42981</v>
      </c>
      <c r="P1803" s="11" t="s">
        <v>2205</v>
      </c>
      <c r="Q1803" s="10" t="s">
        <v>2209</v>
      </c>
      <c r="R1803" s="10" t="s">
        <v>2208</v>
      </c>
      <c r="S1803" s="10" t="s">
        <v>2207</v>
      </c>
      <c r="T1803" s="10" t="s">
        <v>2206</v>
      </c>
      <c r="U1803" s="9">
        <v>6910543250</v>
      </c>
      <c r="V1803" s="8"/>
      <c r="W1803" s="7">
        <v>1099</v>
      </c>
      <c r="X1803" s="4"/>
      <c r="Y1803" s="6">
        <v>104</v>
      </c>
      <c r="Z1803" s="5">
        <f>IF(Y1803&gt;0,Y1803-J1803,".")</f>
        <v>35</v>
      </c>
      <c r="AA1803" s="4">
        <f>IF(J1803=0,H1803,0)</f>
        <v>0</v>
      </c>
      <c r="AB1803" s="4">
        <f>IF(L1803=0,H1803,0)</f>
        <v>0</v>
      </c>
      <c r="AC1803" s="4"/>
      <c r="AD1803" s="3"/>
      <c r="AE1803" s="2" t="str">
        <f ca="1">IF(AND(N1803&gt;1,(N1803+$AE$3+O1803)&lt;$B$3),$B$3-N1803+1111111,".")</f>
        <v>.</v>
      </c>
      <c r="AF1803" s="1" t="str">
        <f>IF(A1803&gt;1,"Y","N")</f>
        <v>Y</v>
      </c>
      <c r="AG1803" s="1" t="str">
        <f>IF(L1803&gt;1,"Y","N")</f>
        <v>Y</v>
      </c>
      <c r="AH1803" s="1" t="str">
        <f>IF(N1803&gt;1,"Y","N")</f>
        <v>Y</v>
      </c>
      <c r="AI1803" s="1" t="str">
        <f>IF(O1803&gt;1,"Y","N")</f>
        <v>Y</v>
      </c>
      <c r="AJ1803" s="1" t="str">
        <f>CONCATENATE(AF1803,AG1803,D1803,AH1803,AI1803)</f>
        <v>YYx472xYY</v>
      </c>
    </row>
    <row r="1804" spans="1:36" s="1" customFormat="1" x14ac:dyDescent="0.25">
      <c r="A1804" s="31">
        <v>42769</v>
      </c>
      <c r="B1804" t="s">
        <v>2147</v>
      </c>
      <c r="C1804" s="23" t="s">
        <v>2142</v>
      </c>
      <c r="D1804" s="22" t="s">
        <v>216</v>
      </c>
      <c r="E1804" s="21">
        <v>1.69</v>
      </c>
      <c r="G1804" s="20"/>
      <c r="H1804" s="19">
        <f>E1804/0.03878</f>
        <v>43.57916451779267</v>
      </c>
      <c r="I1804" s="18">
        <f>J1804/100*4</f>
        <v>3.36</v>
      </c>
      <c r="J1804" s="17">
        <v>84</v>
      </c>
      <c r="K1804" s="16">
        <f>IF(J1804&gt;1,J1804-H1804-I1804,0)</f>
        <v>37.060835482207331</v>
      </c>
      <c r="L1804" s="15">
        <v>42803</v>
      </c>
      <c r="M1804" s="14"/>
      <c r="N1804" s="29">
        <v>42984</v>
      </c>
      <c r="O1804" s="12">
        <v>42990</v>
      </c>
      <c r="P1804" s="11" t="s">
        <v>2141</v>
      </c>
      <c r="Q1804" s="10" t="s">
        <v>2146</v>
      </c>
      <c r="R1804" s="10" t="s">
        <v>2145</v>
      </c>
      <c r="S1804" s="10" t="s">
        <v>2144</v>
      </c>
      <c r="T1804" s="10"/>
      <c r="U1804" s="9">
        <v>6907560184</v>
      </c>
      <c r="V1804" s="8" t="s">
        <v>2143</v>
      </c>
      <c r="W1804" s="7">
        <v>1126</v>
      </c>
      <c r="X1804" s="4"/>
      <c r="Y1804" s="6">
        <v>104</v>
      </c>
      <c r="Z1804" s="5">
        <f>IF(Y1804&gt;0,Y1804-J1804,".")</f>
        <v>20</v>
      </c>
      <c r="AA1804" s="4">
        <f>IF(J1804=0,H1804,0)</f>
        <v>0</v>
      </c>
      <c r="AB1804" s="4">
        <f>IF(L1804=0,H1804,0)</f>
        <v>0</v>
      </c>
      <c r="AC1804" s="4"/>
      <c r="AD1804" s="3"/>
      <c r="AE1804" s="2" t="str">
        <f ca="1">IF(AND(N1804&gt;1,(N1804+$AE$3+O1804)&lt;$B$3),$B$3-N1804+1111111,".")</f>
        <v>.</v>
      </c>
      <c r="AF1804" s="1" t="str">
        <f>IF(A1804&gt;1,"Y","N")</f>
        <v>Y</v>
      </c>
      <c r="AG1804" s="1" t="str">
        <f>IF(L1804&gt;1,"Y","N")</f>
        <v>Y</v>
      </c>
      <c r="AH1804" s="1" t="str">
        <f>IF(N1804&gt;1,"Y","N")</f>
        <v>Y</v>
      </c>
      <c r="AI1804" s="1" t="str">
        <f>IF(O1804&gt;1,"Y","N")</f>
        <v>Y</v>
      </c>
      <c r="AJ1804" s="1" t="str">
        <f>CONCATENATE(AF1804,AG1804,D1804,AH1804,AI1804)</f>
        <v>YYx64xYY</v>
      </c>
    </row>
    <row r="1805" spans="1:36" s="1" customFormat="1" x14ac:dyDescent="0.25">
      <c r="A1805" s="31">
        <v>42601</v>
      </c>
      <c r="B1805" s="24"/>
      <c r="C1805" s="23" t="s">
        <v>1468</v>
      </c>
      <c r="D1805" s="22" t="s">
        <v>1467</v>
      </c>
      <c r="E1805" s="21">
        <v>0.66</v>
      </c>
      <c r="G1805" s="20"/>
      <c r="H1805" s="19">
        <f>E1805/0.04046</f>
        <v>16.312407315867524</v>
      </c>
      <c r="I1805" s="18">
        <f>J1805/100*4</f>
        <v>3.4</v>
      </c>
      <c r="J1805" s="17">
        <v>85</v>
      </c>
      <c r="K1805" s="16">
        <f>IF(J1805&gt;1,J1805-H1805-I1805,0)</f>
        <v>65.287592684132477</v>
      </c>
      <c r="L1805" s="15">
        <v>42629</v>
      </c>
      <c r="M1805" s="14"/>
      <c r="N1805" s="29">
        <v>43026</v>
      </c>
      <c r="O1805" s="12">
        <v>43026</v>
      </c>
      <c r="P1805" s="11" t="s">
        <v>1466</v>
      </c>
      <c r="Q1805" s="10" t="s">
        <v>1465</v>
      </c>
      <c r="R1805" s="10" t="s">
        <v>1464</v>
      </c>
      <c r="S1805" s="10" t="s">
        <v>1463</v>
      </c>
      <c r="T1805" s="10"/>
      <c r="U1805" s="9">
        <v>6909576012</v>
      </c>
      <c r="V1805" s="8"/>
      <c r="W1805" s="7">
        <v>1250</v>
      </c>
      <c r="X1805" s="4"/>
      <c r="Y1805" s="6">
        <v>104</v>
      </c>
      <c r="Z1805" s="5">
        <f>IF(Y1805&gt;0,Y1805-J1805,".")</f>
        <v>19</v>
      </c>
      <c r="AA1805" s="4">
        <f>IF(J1805=0,H1805,0)</f>
        <v>0</v>
      </c>
      <c r="AB1805" s="4">
        <f>IF(L1805=0,H1805,0)</f>
        <v>0</v>
      </c>
      <c r="AC1805" s="4"/>
      <c r="AD1805" s="3"/>
      <c r="AE1805" s="2" t="str">
        <f ca="1">IF(AND(N1805&gt;1,(N1805+$AE$3+O1805)&lt;$B$3),$B$3-N1805+1111111,".")</f>
        <v>.</v>
      </c>
      <c r="AF1805" s="1" t="str">
        <f>IF(A1805&gt;1,"Y","N")</f>
        <v>Y</v>
      </c>
      <c r="AG1805" s="1" t="str">
        <f>IF(L1805&gt;1,"Y","N")</f>
        <v>Y</v>
      </c>
      <c r="AH1805" s="1" t="str">
        <f>IF(N1805&gt;1,"Y","N")</f>
        <v>Y</v>
      </c>
      <c r="AI1805" s="1" t="str">
        <f>IF(O1805&gt;1,"Y","N")</f>
        <v>Y</v>
      </c>
      <c r="AJ1805" s="1" t="str">
        <f>CONCATENATE(AF1805,AG1805,D1805,AH1805,AI1805)</f>
        <v>YYx404xYY</v>
      </c>
    </row>
    <row r="1806" spans="1:36" s="1" customFormat="1" x14ac:dyDescent="0.25">
      <c r="A1806" s="31">
        <v>42933</v>
      </c>
      <c r="B1806" s="24"/>
      <c r="C1806" s="23" t="s">
        <v>1458</v>
      </c>
      <c r="D1806" s="22" t="s">
        <v>349</v>
      </c>
      <c r="E1806" s="21">
        <v>1.25</v>
      </c>
      <c r="G1806" s="20"/>
      <c r="H1806" s="19">
        <f>E1806/0.04272</f>
        <v>29.260299625468164</v>
      </c>
      <c r="I1806" s="18">
        <f>J1806/100*4</f>
        <v>2.6</v>
      </c>
      <c r="J1806" s="17">
        <v>65</v>
      </c>
      <c r="K1806" s="16">
        <f>IF(J1806&gt;1,J1806-H1806-I1806,0)</f>
        <v>33.139700374531834</v>
      </c>
      <c r="L1806" s="15">
        <v>42955</v>
      </c>
      <c r="M1806" s="14"/>
      <c r="N1806" s="29">
        <v>43030</v>
      </c>
      <c r="O1806" s="12">
        <v>43030</v>
      </c>
      <c r="P1806" s="11" t="s">
        <v>1453</v>
      </c>
      <c r="Q1806" s="10" t="s">
        <v>1457</v>
      </c>
      <c r="R1806" s="10" t="s">
        <v>1456</v>
      </c>
      <c r="S1806" s="10" t="s">
        <v>1455</v>
      </c>
      <c r="T1806" s="10"/>
      <c r="U1806" s="9">
        <v>6914423399</v>
      </c>
      <c r="V1806" s="8"/>
      <c r="W1806" s="7">
        <v>1251</v>
      </c>
      <c r="X1806" s="4"/>
      <c r="Y1806" s="6">
        <v>104</v>
      </c>
      <c r="Z1806" s="5">
        <f>IF(Y1806&gt;0,Y1806-J1806,".")</f>
        <v>39</v>
      </c>
      <c r="AA1806" s="4">
        <f>IF(J1806=0,H1806,0)</f>
        <v>0</v>
      </c>
      <c r="AB1806" s="4">
        <f>IF(L1806=0,H1806,0)</f>
        <v>0</v>
      </c>
      <c r="AC1806" s="4"/>
      <c r="AD1806" s="3"/>
      <c r="AE1806" s="2" t="str">
        <f ca="1">IF(AND(N1806&gt;1,(N1806+$AE$3+O1806)&lt;$B$3),$B$3-N1806+1111111,".")</f>
        <v>.</v>
      </c>
      <c r="AF1806" s="1" t="str">
        <f>IF(A1806&gt;1,"Y","N")</f>
        <v>Y</v>
      </c>
      <c r="AG1806" s="1" t="str">
        <f>IF(L1806&gt;1,"Y","N")</f>
        <v>Y</v>
      </c>
      <c r="AH1806" s="1" t="str">
        <f>IF(N1806&gt;1,"Y","N")</f>
        <v>Y</v>
      </c>
      <c r="AI1806" s="1" t="str">
        <f>IF(O1806&gt;1,"Y","N")</f>
        <v>Y</v>
      </c>
      <c r="AJ1806" s="1" t="str">
        <f>CONCATENATE(AF1806,AG1806,D1806,AH1806,AI1806)</f>
        <v>YYx503xYY</v>
      </c>
    </row>
    <row r="1807" spans="1:36" s="1" customFormat="1" x14ac:dyDescent="0.25">
      <c r="A1807" s="31">
        <v>42669</v>
      </c>
      <c r="B1807" s="24" t="s">
        <v>896</v>
      </c>
      <c r="C1807" s="23" t="s">
        <v>895</v>
      </c>
      <c r="D1807" s="22" t="s">
        <v>894</v>
      </c>
      <c r="E1807" s="21">
        <v>1.53</v>
      </c>
      <c r="G1807" s="20"/>
      <c r="H1807" s="19">
        <v>38.365095285857578</v>
      </c>
      <c r="I1807" s="18">
        <v>38.365095285857578</v>
      </c>
      <c r="J1807" s="17">
        <v>65</v>
      </c>
      <c r="K1807" s="16">
        <f>IF(J1807&gt;1,J1807-H1807-I1807,0)</f>
        <v>-11.730190571715156</v>
      </c>
      <c r="L1807" s="15">
        <v>42703</v>
      </c>
      <c r="M1807" s="14"/>
      <c r="N1807" s="29">
        <v>43061</v>
      </c>
      <c r="O1807" s="12">
        <v>43061</v>
      </c>
      <c r="P1807" s="11" t="s">
        <v>893</v>
      </c>
      <c r="Q1807" s="10" t="s">
        <v>892</v>
      </c>
      <c r="R1807" s="10" t="s">
        <v>891</v>
      </c>
      <c r="S1807" s="10" t="s">
        <v>890</v>
      </c>
      <c r="T1807" s="10"/>
      <c r="U1807" s="9">
        <v>6915955622</v>
      </c>
      <c r="V1807" s="8"/>
      <c r="W1807" s="7">
        <v>1363</v>
      </c>
      <c r="X1807" s="4"/>
      <c r="Y1807" s="6">
        <v>104</v>
      </c>
      <c r="Z1807" s="5">
        <f>IF(Y1807&gt;0,Y1807-J1807,".")</f>
        <v>39</v>
      </c>
      <c r="AA1807" s="4">
        <f>IF(J1807=0,H1807,0)</f>
        <v>0</v>
      </c>
      <c r="AB1807" s="4">
        <f>IF(L1807=0,H1807,0)</f>
        <v>0</v>
      </c>
      <c r="AC1807" s="4"/>
      <c r="AD1807" s="3"/>
      <c r="AE1807" s="2" t="str">
        <f ca="1">IF(AND(N1807&gt;1,(N1807+$AE$3+O1807)&lt;$B$3),$B$3-N1807+1111111,".")</f>
        <v>.</v>
      </c>
      <c r="AF1807" s="1" t="str">
        <f>IF(A1807&gt;1,"Y","N")</f>
        <v>Y</v>
      </c>
      <c r="AG1807" s="1" t="str">
        <f>IF(L1807&gt;1,"Y","N")</f>
        <v>Y</v>
      </c>
      <c r="AH1807" s="1" t="str">
        <f>IF(N1807&gt;1,"Y","N")</f>
        <v>Y</v>
      </c>
      <c r="AI1807" s="1" t="str">
        <f>IF(O1807&gt;1,"Y","N")</f>
        <v>Y</v>
      </c>
      <c r="AJ1807" s="1" t="str">
        <f>CONCATENATE(AF1807,AG1807,D1807,AH1807,AI1807)</f>
        <v>YYx6x6YY</v>
      </c>
    </row>
    <row r="1808" spans="1:36" s="1" customFormat="1" x14ac:dyDescent="0.25">
      <c r="A1808" s="31">
        <v>42096</v>
      </c>
      <c r="B1808" t="s">
        <v>508</v>
      </c>
      <c r="C1808" s="23" t="s">
        <v>507</v>
      </c>
      <c r="D1808" s="22" t="s">
        <v>506</v>
      </c>
      <c r="E1808" s="21">
        <v>1.71</v>
      </c>
      <c r="G1808" s="20"/>
      <c r="H1808" s="19">
        <f>E1808/0.049672</f>
        <v>34.425833467547108</v>
      </c>
      <c r="I1808" s="18">
        <f>J1808/100*4</f>
        <v>3.4</v>
      </c>
      <c r="J1808" s="17">
        <v>85</v>
      </c>
      <c r="K1808" s="16">
        <f>IF(J1808&gt;1,J1808-H1808-I1808,0)</f>
        <v>47.174166532452894</v>
      </c>
      <c r="L1808" s="15">
        <v>42119</v>
      </c>
      <c r="M1808" s="14"/>
      <c r="N1808" s="13">
        <v>43077</v>
      </c>
      <c r="O1808" s="12">
        <v>43079</v>
      </c>
      <c r="P1808" s="11" t="s">
        <v>505</v>
      </c>
      <c r="Q1808" s="10" t="s">
        <v>504</v>
      </c>
      <c r="R1808" s="10" t="s">
        <v>503</v>
      </c>
      <c r="S1808" s="10" t="s">
        <v>502</v>
      </c>
      <c r="T1808" s="10"/>
      <c r="U1808" s="9">
        <v>6910124562</v>
      </c>
      <c r="V1808" s="8"/>
      <c r="W1808" s="7">
        <v>1437</v>
      </c>
      <c r="X1808" s="4"/>
      <c r="Y1808" s="6">
        <v>104</v>
      </c>
      <c r="Z1808" s="5">
        <f>IF(Y1808&gt;0,Y1808-J1808,".")</f>
        <v>19</v>
      </c>
      <c r="AA1808" s="4">
        <f>IF(J1808=0,H1808,0)</f>
        <v>0</v>
      </c>
      <c r="AB1808" s="4">
        <f>IF(L1808=0,H1808,0)</f>
        <v>0</v>
      </c>
      <c r="AC1808" s="4"/>
      <c r="AD1808" s="3"/>
      <c r="AE1808" s="2" t="str">
        <f ca="1">IF(AND(N1808&gt;1,(N1808+$AE$3+O1808)&lt;$B$3),$B$3-N1808+1111111,".")</f>
        <v>.</v>
      </c>
      <c r="AF1808" s="1" t="str">
        <f>IF(A1808&gt;1,"Y","N")</f>
        <v>Y</v>
      </c>
      <c r="AG1808" s="1" t="str">
        <f>IF(L1808&gt;1,"Y","N")</f>
        <v>Y</v>
      </c>
      <c r="AH1808" s="1" t="str">
        <f>IF(N1808&gt;1,"Y","N")</f>
        <v>Y</v>
      </c>
      <c r="AI1808" s="1" t="str">
        <f>IF(O1808&gt;1,"Y","N")</f>
        <v>Y</v>
      </c>
      <c r="AJ1808" s="1" t="str">
        <f>CONCATENATE(AF1808,AG1808,D1808,AH1808,AI1808)</f>
        <v>YYx473xYY</v>
      </c>
    </row>
    <row r="1809" spans="1:36" s="1" customFormat="1" x14ac:dyDescent="0.25">
      <c r="A1809" s="31">
        <v>42696</v>
      </c>
      <c r="B1809" t="s">
        <v>7045</v>
      </c>
      <c r="C1809" s="23" t="s">
        <v>926</v>
      </c>
      <c r="D1809" s="22" t="s">
        <v>925</v>
      </c>
      <c r="E1809" s="21">
        <v>1.4</v>
      </c>
      <c r="G1809" s="20"/>
      <c r="H1809" s="19">
        <f>E1809/0.0395</f>
        <v>35.443037974683541</v>
      </c>
      <c r="I1809" s="18">
        <f>J1809/100*4</f>
        <v>3.52</v>
      </c>
      <c r="J1809" s="17">
        <v>88</v>
      </c>
      <c r="K1809" s="16">
        <f>IF(J1809&gt;1,J1809-H1809-I1809,0)</f>
        <v>49.036962025316456</v>
      </c>
      <c r="L1809" s="15">
        <v>42714</v>
      </c>
      <c r="M1809" s="14"/>
      <c r="N1809" s="29">
        <v>42734</v>
      </c>
      <c r="O1809" s="12">
        <v>42736</v>
      </c>
      <c r="P1809" s="11" t="s">
        <v>7044</v>
      </c>
      <c r="Q1809" s="10" t="s">
        <v>7043</v>
      </c>
      <c r="R1809" s="10" t="s">
        <v>7042</v>
      </c>
      <c r="S1809" s="10" t="s">
        <v>7041</v>
      </c>
      <c r="T1809" s="10"/>
      <c r="U1809" s="9">
        <v>6657662959</v>
      </c>
      <c r="V1809" s="8"/>
      <c r="W1809" s="7">
        <v>4</v>
      </c>
      <c r="X1809" s="4"/>
      <c r="Y1809" s="6">
        <v>105</v>
      </c>
      <c r="Z1809" s="5">
        <f>IF(Y1809&gt;0,Y1809-J1809,".")</f>
        <v>17</v>
      </c>
      <c r="AA1809" s="4">
        <f>IF(J1809=0,H1809,0)</f>
        <v>0</v>
      </c>
      <c r="AB1809" s="4">
        <f>IF(L1809=0,H1809,0)</f>
        <v>0</v>
      </c>
      <c r="AC1809" s="4"/>
      <c r="AD1809" s="3"/>
      <c r="AE1809" s="2" t="str">
        <f ca="1">IF(AND(N1809&gt;1,(N1809+$AE$3+O1809)&lt;$B$3),$B$3-N1809+1111111,".")</f>
        <v>.</v>
      </c>
      <c r="AF1809" s="1" t="str">
        <f>IF(A1809&gt;1,"Y","N")</f>
        <v>Y</v>
      </c>
      <c r="AG1809" s="1" t="str">
        <f>IF(L1809&gt;1,"Y","N")</f>
        <v>Y</v>
      </c>
      <c r="AH1809" s="1" t="str">
        <f>IF(N1809&gt;1,"Y","N")</f>
        <v>Y</v>
      </c>
      <c r="AI1809" s="1" t="str">
        <f>IF(O1809&gt;1,"Y","N")</f>
        <v>Y</v>
      </c>
      <c r="AJ1809" s="1" t="str">
        <f>CONCATENATE(AF1809,AG1809,D1809,AH1809,AI1809)</f>
        <v>YYx491xYY</v>
      </c>
    </row>
    <row r="1810" spans="1:36" s="1" customFormat="1" x14ac:dyDescent="0.25">
      <c r="A1810" s="31">
        <v>42667</v>
      </c>
      <c r="B1810" s="24"/>
      <c r="C1810" s="23" t="s">
        <v>354</v>
      </c>
      <c r="D1810" s="22" t="s">
        <v>353</v>
      </c>
      <c r="E1810" s="21">
        <v>1.5</v>
      </c>
      <c r="G1810" s="20"/>
      <c r="H1810" s="19">
        <f>E1810/0.03988</f>
        <v>37.612838515546642</v>
      </c>
      <c r="I1810" s="18">
        <f>J1810/100*4</f>
        <v>3.52</v>
      </c>
      <c r="J1810" s="17">
        <v>88</v>
      </c>
      <c r="K1810" s="16">
        <f>IF(J1810&gt;1,J1810-H1810-I1810,0)</f>
        <v>46.867161484453355</v>
      </c>
      <c r="L1810" s="15">
        <v>42689</v>
      </c>
      <c r="M1810" s="14"/>
      <c r="N1810" s="29">
        <v>42743</v>
      </c>
      <c r="O1810" s="12">
        <v>42743</v>
      </c>
      <c r="P1810" s="11" t="s">
        <v>6850</v>
      </c>
      <c r="Q1810" s="10" t="s">
        <v>6849</v>
      </c>
      <c r="R1810" s="10" t="s">
        <v>6848</v>
      </c>
      <c r="S1810" s="10" t="s">
        <v>6847</v>
      </c>
      <c r="T1810" s="10" t="s">
        <v>6846</v>
      </c>
      <c r="U1810" s="9">
        <v>6672288938</v>
      </c>
      <c r="V1810" s="8"/>
      <c r="W1810" s="7">
        <v>54</v>
      </c>
      <c r="X1810" s="4"/>
      <c r="Y1810" s="6">
        <v>105</v>
      </c>
      <c r="Z1810" s="5">
        <f>IF(Y1810&gt;0,Y1810-J1810,".")</f>
        <v>17</v>
      </c>
      <c r="AA1810" s="4">
        <f>IF(J1810=0,H1810,0)</f>
        <v>0</v>
      </c>
      <c r="AB1810" s="4">
        <f>IF(L1810=0,H1810,0)</f>
        <v>0</v>
      </c>
      <c r="AC1810" s="4"/>
      <c r="AD1810" s="3"/>
      <c r="AE1810" s="2" t="str">
        <f ca="1">IF(AND(N1810&gt;1,(N1810+$AE$3+O1810)&lt;$B$3),$B$3-N1810+1111111,".")</f>
        <v>.</v>
      </c>
      <c r="AF1810" s="1" t="str">
        <f>IF(A1810&gt;1,"Y","N")</f>
        <v>Y</v>
      </c>
      <c r="AG1810" s="1" t="str">
        <f>IF(L1810&gt;1,"Y","N")</f>
        <v>Y</v>
      </c>
      <c r="AH1810" s="1" t="str">
        <f>IF(N1810&gt;1,"Y","N")</f>
        <v>Y</v>
      </c>
      <c r="AI1810" s="1" t="str">
        <f>IF(O1810&gt;1,"Y","N")</f>
        <v>Y</v>
      </c>
      <c r="AJ1810" s="1" t="str">
        <f>CONCATENATE(AF1810,AG1810,D1810,AH1810,AI1810)</f>
        <v>YYx361xYY</v>
      </c>
    </row>
    <row r="1811" spans="1:36" s="1" customFormat="1" x14ac:dyDescent="0.25">
      <c r="A1811" s="31">
        <v>42696</v>
      </c>
      <c r="B1811" s="24" t="s">
        <v>6677</v>
      </c>
      <c r="C1811" s="23" t="s">
        <v>926</v>
      </c>
      <c r="D1811" s="22" t="s">
        <v>925</v>
      </c>
      <c r="E1811" s="21">
        <v>1.47</v>
      </c>
      <c r="G1811" s="20"/>
      <c r="H1811" s="19">
        <f>E1811/0.0395</f>
        <v>37.215189873417721</v>
      </c>
      <c r="I1811" s="18">
        <f>J1811/100*4</f>
        <v>3.52</v>
      </c>
      <c r="J1811" s="17">
        <v>88</v>
      </c>
      <c r="K1811" s="16">
        <f>IF(J1811&gt;1,J1811-H1811-I1811,0)</f>
        <v>47.264810126582276</v>
      </c>
      <c r="L1811" s="15">
        <v>42743</v>
      </c>
      <c r="M1811" s="14"/>
      <c r="N1811" s="29">
        <v>42747</v>
      </c>
      <c r="O1811" s="12">
        <v>42748</v>
      </c>
      <c r="P1811" s="11" t="s">
        <v>6676</v>
      </c>
      <c r="Q1811" s="10" t="s">
        <v>6675</v>
      </c>
      <c r="R1811" s="10" t="s">
        <v>6674</v>
      </c>
      <c r="S1811" s="10" t="s">
        <v>6673</v>
      </c>
      <c r="T1811" s="10"/>
      <c r="U1811" s="9">
        <v>6672177197</v>
      </c>
      <c r="V1811" s="8"/>
      <c r="W1811" s="7">
        <v>88</v>
      </c>
      <c r="X1811" s="4"/>
      <c r="Y1811" s="6">
        <v>105</v>
      </c>
      <c r="Z1811" s="5">
        <f>IF(Y1811&gt;0,Y1811-J1811,".")</f>
        <v>17</v>
      </c>
      <c r="AA1811" s="4">
        <f>IF(J1811=0,H1811,0)</f>
        <v>0</v>
      </c>
      <c r="AB1811" s="4">
        <f>IF(L1811=0,H1811,0)</f>
        <v>0</v>
      </c>
      <c r="AC1811" s="4"/>
      <c r="AD1811" s="3"/>
      <c r="AE1811" s="2" t="str">
        <f ca="1">IF(AND(N1811&gt;1,(N1811+$AE$3+O1811)&lt;$B$3),$B$3-N1811+1111111,".")</f>
        <v>.</v>
      </c>
      <c r="AF1811" s="1" t="str">
        <f>IF(A1811&gt;1,"Y","N")</f>
        <v>Y</v>
      </c>
      <c r="AG1811" s="1" t="str">
        <f>IF(L1811&gt;1,"Y","N")</f>
        <v>Y</v>
      </c>
      <c r="AH1811" s="1" t="str">
        <f>IF(N1811&gt;1,"Y","N")</f>
        <v>Y</v>
      </c>
      <c r="AI1811" s="1" t="str">
        <f>IF(O1811&gt;1,"Y","N")</f>
        <v>Y</v>
      </c>
      <c r="AJ1811" s="1" t="str">
        <f>CONCATENATE(AF1811,AG1811,D1811,AH1811,AI1811)</f>
        <v>YYx491xYY</v>
      </c>
    </row>
    <row r="1812" spans="1:36" s="1" customFormat="1" x14ac:dyDescent="0.25">
      <c r="A1812" s="31">
        <v>42667</v>
      </c>
      <c r="B1812" s="24"/>
      <c r="C1812" s="23" t="s">
        <v>354</v>
      </c>
      <c r="D1812" s="22" t="s">
        <v>353</v>
      </c>
      <c r="E1812" s="21">
        <v>1.5</v>
      </c>
      <c r="G1812" s="20"/>
      <c r="H1812" s="19">
        <f>E1812/0.03988</f>
        <v>37.612838515546642</v>
      </c>
      <c r="I1812" s="18">
        <f>J1812/100*4</f>
        <v>3.52</v>
      </c>
      <c r="J1812" s="17">
        <v>88</v>
      </c>
      <c r="K1812" s="16">
        <f>IF(J1812&gt;1,J1812-H1812-I1812,0)</f>
        <v>46.867161484453355</v>
      </c>
      <c r="L1812" s="15">
        <v>42689</v>
      </c>
      <c r="M1812" s="14"/>
      <c r="N1812" s="29">
        <v>42758</v>
      </c>
      <c r="O1812" s="12">
        <v>42758</v>
      </c>
      <c r="P1812" s="11" t="s">
        <v>6440</v>
      </c>
      <c r="Q1812" s="10" t="s">
        <v>6439</v>
      </c>
      <c r="R1812" s="10" t="s">
        <v>6438</v>
      </c>
      <c r="S1812" s="10" t="s">
        <v>1240</v>
      </c>
      <c r="T1812" s="10"/>
      <c r="U1812" s="9">
        <v>6690276314</v>
      </c>
      <c r="V1812" s="8"/>
      <c r="W1812" s="7">
        <v>146</v>
      </c>
      <c r="X1812" s="4"/>
      <c r="Y1812" s="6">
        <v>105</v>
      </c>
      <c r="Z1812" s="5">
        <f>IF(Y1812&gt;0,Y1812-J1812,".")</f>
        <v>17</v>
      </c>
      <c r="AA1812" s="4">
        <f>IF(J1812=0,H1812,0)</f>
        <v>0</v>
      </c>
      <c r="AB1812" s="4">
        <f>IF(L1812=0,H1812,0)</f>
        <v>0</v>
      </c>
      <c r="AC1812" s="4"/>
      <c r="AD1812" s="3"/>
      <c r="AE1812" s="2" t="str">
        <f ca="1">IF(AND(N1812&gt;1,(N1812+$AE$3+O1812)&lt;$B$3),$B$3-N1812+1111111,".")</f>
        <v>.</v>
      </c>
      <c r="AF1812" s="1" t="str">
        <f>IF(A1812&gt;1,"Y","N")</f>
        <v>Y</v>
      </c>
      <c r="AG1812" s="1" t="str">
        <f>IF(L1812&gt;1,"Y","N")</f>
        <v>Y</v>
      </c>
      <c r="AH1812" s="1" t="str">
        <f>IF(N1812&gt;1,"Y","N")</f>
        <v>Y</v>
      </c>
      <c r="AI1812" s="1" t="str">
        <f>IF(O1812&gt;1,"Y","N")</f>
        <v>Y</v>
      </c>
      <c r="AJ1812" s="1" t="str">
        <f>CONCATENATE(AF1812,AG1812,D1812,AH1812,AI1812)</f>
        <v>YYx361xYY</v>
      </c>
    </row>
    <row r="1813" spans="1:36" s="1" customFormat="1" x14ac:dyDescent="0.25">
      <c r="A1813" s="31">
        <v>42667</v>
      </c>
      <c r="B1813" s="24"/>
      <c r="C1813" s="23" t="s">
        <v>354</v>
      </c>
      <c r="D1813" s="22" t="s">
        <v>353</v>
      </c>
      <c r="E1813" s="21">
        <v>1.5</v>
      </c>
      <c r="G1813" s="20"/>
      <c r="H1813" s="19">
        <f>E1813/0.03988</f>
        <v>37.612838515546642</v>
      </c>
      <c r="I1813" s="18">
        <f>J1813/100*4</f>
        <v>3.52</v>
      </c>
      <c r="J1813" s="17">
        <v>88</v>
      </c>
      <c r="K1813" s="16">
        <f>IF(J1813&gt;1,J1813-H1813-I1813,0)</f>
        <v>46.867161484453355</v>
      </c>
      <c r="L1813" s="15">
        <v>42689</v>
      </c>
      <c r="M1813" s="14"/>
      <c r="N1813" s="29">
        <v>42780</v>
      </c>
      <c r="O1813" s="12">
        <v>42780</v>
      </c>
      <c r="P1813" s="11" t="s">
        <v>5975</v>
      </c>
      <c r="Q1813" s="10" t="s">
        <v>5974</v>
      </c>
      <c r="R1813" s="10" t="s">
        <v>5973</v>
      </c>
      <c r="S1813" s="10" t="s">
        <v>5972</v>
      </c>
      <c r="T1813" s="10"/>
      <c r="U1813" s="10">
        <v>6714406925</v>
      </c>
      <c r="V1813" s="8"/>
      <c r="W1813" s="7">
        <v>261</v>
      </c>
      <c r="X1813" s="4"/>
      <c r="Y1813" s="6">
        <v>105</v>
      </c>
      <c r="Z1813" s="5">
        <f>IF(Y1813&gt;0,Y1813-J1813,".")</f>
        <v>17</v>
      </c>
      <c r="AA1813" s="4">
        <f>IF(J1813=0,H1813,0)</f>
        <v>0</v>
      </c>
      <c r="AB1813" s="4">
        <f>IF(L1813=0,H1813,0)</f>
        <v>0</v>
      </c>
      <c r="AC1813" s="4"/>
      <c r="AD1813" s="3"/>
      <c r="AE1813" s="2" t="str">
        <f ca="1">IF(AND(N1813&gt;1,(N1813+$AE$3+O1813)&lt;$B$3),$B$3-N1813+1111111,".")</f>
        <v>.</v>
      </c>
      <c r="AF1813" s="1" t="str">
        <f>IF(A1813&gt;1,"Y","N")</f>
        <v>Y</v>
      </c>
      <c r="AG1813" s="1" t="str">
        <f>IF(L1813&gt;1,"Y","N")</f>
        <v>Y</v>
      </c>
      <c r="AH1813" s="1" t="str">
        <f>IF(N1813&gt;1,"Y","N")</f>
        <v>Y</v>
      </c>
      <c r="AI1813" s="1" t="str">
        <f>IF(O1813&gt;1,"Y","N")</f>
        <v>Y</v>
      </c>
      <c r="AJ1813" s="1" t="str">
        <f>CONCATENATE(AF1813,AG1813,D1813,AH1813,AI1813)</f>
        <v>YYx361xYY</v>
      </c>
    </row>
    <row r="1814" spans="1:36" s="1" customFormat="1" x14ac:dyDescent="0.25">
      <c r="A1814" s="31">
        <v>42667</v>
      </c>
      <c r="B1814" s="24"/>
      <c r="C1814" s="23" t="s">
        <v>354</v>
      </c>
      <c r="D1814" s="22" t="s">
        <v>353</v>
      </c>
      <c r="E1814" s="21">
        <v>1.5</v>
      </c>
      <c r="G1814" s="20"/>
      <c r="H1814" s="19">
        <f>E1814/0.03988</f>
        <v>37.612838515546642</v>
      </c>
      <c r="I1814" s="18">
        <f>J1814/100*4</f>
        <v>3.52</v>
      </c>
      <c r="J1814" s="17">
        <v>88</v>
      </c>
      <c r="K1814" s="16">
        <f>IF(J1814&gt;1,J1814-H1814-I1814,0)</f>
        <v>46.867161484453355</v>
      </c>
      <c r="L1814" s="15">
        <v>42689</v>
      </c>
      <c r="M1814" s="14"/>
      <c r="N1814" s="29">
        <v>42790</v>
      </c>
      <c r="O1814" s="12">
        <v>42792</v>
      </c>
      <c r="P1814" s="11" t="s">
        <v>5703</v>
      </c>
      <c r="Q1814" s="10" t="s">
        <v>5702</v>
      </c>
      <c r="R1814" s="10" t="s">
        <v>5701</v>
      </c>
      <c r="S1814" s="10" t="s">
        <v>5700</v>
      </c>
      <c r="T1814" s="10"/>
      <c r="U1814" s="9">
        <v>6730109265</v>
      </c>
      <c r="V1814" s="8"/>
      <c r="W1814" s="7">
        <v>324</v>
      </c>
      <c r="X1814" s="4"/>
      <c r="Y1814" s="6">
        <v>105</v>
      </c>
      <c r="Z1814" s="5">
        <f>IF(Y1814&gt;0,Y1814-J1814,".")</f>
        <v>17</v>
      </c>
      <c r="AA1814" s="4">
        <f>IF(J1814=0,H1814,0)</f>
        <v>0</v>
      </c>
      <c r="AB1814" s="4">
        <f>IF(L1814=0,H1814,0)</f>
        <v>0</v>
      </c>
      <c r="AC1814" s="4"/>
      <c r="AD1814" s="3"/>
      <c r="AE1814" s="2" t="str">
        <f ca="1">IF(AND(N1814&gt;1,(N1814+$AE$3+O1814)&lt;$B$3),$B$3-N1814+1111111,".")</f>
        <v>.</v>
      </c>
      <c r="AF1814" s="1" t="str">
        <f>IF(A1814&gt;1,"Y","N")</f>
        <v>Y</v>
      </c>
      <c r="AG1814" s="1" t="str">
        <f>IF(L1814&gt;1,"Y","N")</f>
        <v>Y</v>
      </c>
      <c r="AH1814" s="1" t="str">
        <f>IF(N1814&gt;1,"Y","N")</f>
        <v>Y</v>
      </c>
      <c r="AI1814" s="1" t="str">
        <f>IF(O1814&gt;1,"Y","N")</f>
        <v>Y</v>
      </c>
      <c r="AJ1814" s="1" t="str">
        <f>CONCATENATE(AF1814,AG1814,D1814,AH1814,AI1814)</f>
        <v>YYx361xYY</v>
      </c>
    </row>
    <row r="1815" spans="1:36" s="1" customFormat="1" x14ac:dyDescent="0.25">
      <c r="A1815" s="31">
        <v>42667</v>
      </c>
      <c r="B1815" s="24"/>
      <c r="C1815" s="23" t="s">
        <v>354</v>
      </c>
      <c r="D1815" s="22" t="s">
        <v>353</v>
      </c>
      <c r="E1815" s="21">
        <v>1.5</v>
      </c>
      <c r="G1815" s="20"/>
      <c r="H1815" s="19">
        <f>E1815/0.03988</f>
        <v>37.612838515546642</v>
      </c>
      <c r="I1815" s="18">
        <f>J1815/100*4</f>
        <v>3.52</v>
      </c>
      <c r="J1815" s="17">
        <v>88</v>
      </c>
      <c r="K1815" s="16">
        <f>IF(J1815&gt;1,J1815-H1815-I1815,0)</f>
        <v>46.867161484453355</v>
      </c>
      <c r="L1815" s="15">
        <v>42689</v>
      </c>
      <c r="M1815" s="14"/>
      <c r="N1815" s="29">
        <v>42796</v>
      </c>
      <c r="O1815" s="12">
        <v>42799</v>
      </c>
      <c r="P1815" s="11" t="s">
        <v>5562</v>
      </c>
      <c r="Q1815" s="10" t="s">
        <v>5561</v>
      </c>
      <c r="R1815" s="10" t="s">
        <v>5560</v>
      </c>
      <c r="S1815" s="10" t="s">
        <v>1642</v>
      </c>
      <c r="T1815" s="10"/>
      <c r="U1815" s="9">
        <v>6731504645</v>
      </c>
      <c r="V1815" s="8"/>
      <c r="W1815" s="7">
        <v>363</v>
      </c>
      <c r="X1815" s="4"/>
      <c r="Y1815" s="6">
        <v>105</v>
      </c>
      <c r="Z1815" s="5">
        <f>IF(Y1815&gt;0,Y1815-J1815,".")</f>
        <v>17</v>
      </c>
      <c r="AA1815" s="4">
        <f>IF(J1815=0,H1815,0)</f>
        <v>0</v>
      </c>
      <c r="AB1815" s="4">
        <f>IF(L1815=0,H1815,0)</f>
        <v>0</v>
      </c>
      <c r="AC1815" s="4"/>
      <c r="AD1815" s="3"/>
      <c r="AE1815" s="2" t="str">
        <f ca="1">IF(AND(N1815&gt;1,(N1815+$AE$3+O1815)&lt;$B$3),$B$3-N1815+1111111,".")</f>
        <v>.</v>
      </c>
      <c r="AF1815" s="1" t="str">
        <f>IF(A1815&gt;1,"Y","N")</f>
        <v>Y</v>
      </c>
      <c r="AG1815" s="1" t="str">
        <f>IF(L1815&gt;1,"Y","N")</f>
        <v>Y</v>
      </c>
      <c r="AH1815" s="1" t="str">
        <f>IF(N1815&gt;1,"Y","N")</f>
        <v>Y</v>
      </c>
      <c r="AI1815" s="1" t="str">
        <f>IF(O1815&gt;1,"Y","N")</f>
        <v>Y</v>
      </c>
      <c r="AJ1815" s="1" t="str">
        <f>CONCATENATE(AF1815,AG1815,D1815,AH1815,AI1815)</f>
        <v>YYx361xYY</v>
      </c>
    </row>
    <row r="1816" spans="1:36" s="1" customFormat="1" x14ac:dyDescent="0.25">
      <c r="A1816" s="31">
        <v>42696</v>
      </c>
      <c r="B1816" s="24"/>
      <c r="C1816" s="23" t="s">
        <v>926</v>
      </c>
      <c r="D1816" s="22" t="s">
        <v>925</v>
      </c>
      <c r="E1816" s="21">
        <v>1.55</v>
      </c>
      <c r="G1816" s="20"/>
      <c r="H1816" s="19">
        <f>E1816/0.0395</f>
        <v>39.240506329113927</v>
      </c>
      <c r="I1816" s="18">
        <f>J1816/100*4</f>
        <v>3.52</v>
      </c>
      <c r="J1816" s="17">
        <v>88</v>
      </c>
      <c r="K1816" s="16">
        <f>IF(J1816&gt;1,J1816-H1816-I1816,0)</f>
        <v>45.23949367088607</v>
      </c>
      <c r="L1816" s="15">
        <v>42727</v>
      </c>
      <c r="M1816" s="14"/>
      <c r="N1816" s="29">
        <v>42825</v>
      </c>
      <c r="O1816" s="12">
        <v>42827</v>
      </c>
      <c r="P1816" s="11" t="s">
        <v>1945</v>
      </c>
      <c r="Q1816" s="10" t="s">
        <v>4887</v>
      </c>
      <c r="R1816" s="10" t="s">
        <v>4886</v>
      </c>
      <c r="S1816" s="10" t="s">
        <v>4885</v>
      </c>
      <c r="T1816" s="10"/>
      <c r="U1816" s="9" t="s">
        <v>4884</v>
      </c>
      <c r="V1816" s="8"/>
      <c r="W1816" s="7">
        <v>519</v>
      </c>
      <c r="X1816" s="4"/>
      <c r="Y1816" s="6">
        <v>105</v>
      </c>
      <c r="Z1816" s="5">
        <f>IF(Y1816&gt;0,Y1816-J1816,".")</f>
        <v>17</v>
      </c>
      <c r="AA1816" s="4">
        <f>IF(J1816=0,H1816,0)</f>
        <v>0</v>
      </c>
      <c r="AB1816" s="4">
        <f>IF(L1816=0,H1816,0)</f>
        <v>0</v>
      </c>
      <c r="AC1816" s="4"/>
      <c r="AD1816" s="3"/>
      <c r="AE1816" s="2" t="str">
        <f ca="1">IF(AND(N1816&gt;1,(N1816+$AE$3+O1816)&lt;$B$3),$B$3-N1816+1111111,".")</f>
        <v>.</v>
      </c>
      <c r="AF1816" s="1" t="str">
        <f>IF(A1816&gt;1,"Y","N")</f>
        <v>Y</v>
      </c>
      <c r="AG1816" s="1" t="str">
        <f>IF(L1816&gt;1,"Y","N")</f>
        <v>Y</v>
      </c>
      <c r="AH1816" s="1" t="str">
        <f>IF(N1816&gt;1,"Y","N")</f>
        <v>Y</v>
      </c>
      <c r="AI1816" s="1" t="str">
        <f>IF(O1816&gt;1,"Y","N")</f>
        <v>Y</v>
      </c>
      <c r="AJ1816" s="1" t="str">
        <f>CONCATENATE(AF1816,AG1816,D1816,AH1816,AI1816)</f>
        <v>YYx491xYY</v>
      </c>
    </row>
    <row r="1817" spans="1:36" s="1" customFormat="1" x14ac:dyDescent="0.25">
      <c r="A1817" s="31">
        <v>42788</v>
      </c>
      <c r="B1817" s="24" t="s">
        <v>3958</v>
      </c>
      <c r="C1817" s="23" t="s">
        <v>354</v>
      </c>
      <c r="D1817" s="22" t="s">
        <v>353</v>
      </c>
      <c r="E1817" s="21">
        <v>1.49</v>
      </c>
      <c r="G1817" s="20"/>
      <c r="H1817" s="19">
        <f>E1817/0.03844</f>
        <v>38.761706555671175</v>
      </c>
      <c r="I1817" s="18">
        <f>J1817/100*4</f>
        <v>3.52</v>
      </c>
      <c r="J1817" s="17">
        <v>88</v>
      </c>
      <c r="K1817" s="16">
        <f>IF(J1817&gt;1,J1817-H1817-I1817,0)</f>
        <v>45.718293444328822</v>
      </c>
      <c r="L1817" s="15">
        <v>42823</v>
      </c>
      <c r="M1817" s="14"/>
      <c r="N1817" s="13">
        <v>42867</v>
      </c>
      <c r="O1817" s="12">
        <v>42869</v>
      </c>
      <c r="P1817" s="11" t="s">
        <v>3957</v>
      </c>
      <c r="Q1817" s="10" t="s">
        <v>3956</v>
      </c>
      <c r="R1817" s="10" t="s">
        <v>3955</v>
      </c>
      <c r="S1817" s="10" t="s">
        <v>3273</v>
      </c>
      <c r="T1817" s="10"/>
      <c r="U1817" s="9" t="s">
        <v>3954</v>
      </c>
      <c r="V1817" s="8"/>
      <c r="W1817" s="7">
        <v>722</v>
      </c>
      <c r="X1817" s="4"/>
      <c r="Y1817" s="6">
        <v>105</v>
      </c>
      <c r="Z1817" s="5">
        <f>IF(Y1817&gt;0,Y1817-J1817,".")</f>
        <v>17</v>
      </c>
      <c r="AA1817" s="4">
        <f>IF(J1817=0,H1817,0)</f>
        <v>0</v>
      </c>
      <c r="AB1817" s="4">
        <f>IF(L1817=0,H1817,0)</f>
        <v>0</v>
      </c>
      <c r="AC1817" s="4"/>
      <c r="AD1817" s="3"/>
      <c r="AE1817" s="2" t="str">
        <f ca="1">IF(AND(N1817&gt;1,(N1817+$AE$3+O1817)&lt;$B$3),$B$3-N1817+1111111,".")</f>
        <v>.</v>
      </c>
      <c r="AF1817" s="1" t="str">
        <f>IF(A1817&gt;1,"Y","N")</f>
        <v>Y</v>
      </c>
      <c r="AG1817" s="1" t="str">
        <f>IF(L1817&gt;1,"Y","N")</f>
        <v>Y</v>
      </c>
      <c r="AH1817" s="1" t="str">
        <f>IF(N1817&gt;1,"Y","N")</f>
        <v>Y</v>
      </c>
      <c r="AI1817" s="1" t="str">
        <f>IF(O1817&gt;1,"Y","N")</f>
        <v>Y</v>
      </c>
      <c r="AJ1817" s="1" t="str">
        <f>CONCATENATE(AF1817,AG1817,D1817,AH1817,AI1817)</f>
        <v>YYx361xYY</v>
      </c>
    </row>
    <row r="1818" spans="1:36" s="1" customFormat="1" x14ac:dyDescent="0.25">
      <c r="A1818" s="31">
        <v>42788</v>
      </c>
      <c r="B1818" s="24"/>
      <c r="C1818" s="23" t="s">
        <v>354</v>
      </c>
      <c r="D1818" s="22" t="s">
        <v>353</v>
      </c>
      <c r="E1818" s="21">
        <v>1.49</v>
      </c>
      <c r="G1818" s="20"/>
      <c r="H1818" s="19">
        <f>E1818/0.03844</f>
        <v>38.761706555671175</v>
      </c>
      <c r="I1818" s="18">
        <f>J1818/100*4</f>
        <v>3.52</v>
      </c>
      <c r="J1818" s="17">
        <v>88</v>
      </c>
      <c r="K1818" s="16">
        <f>IF(J1818&gt;1,J1818-H1818-I1818,0)</f>
        <v>45.718293444328822</v>
      </c>
      <c r="L1818" s="15">
        <v>42823</v>
      </c>
      <c r="M1818" s="14"/>
      <c r="N1818" s="13">
        <v>42877</v>
      </c>
      <c r="O1818" s="12">
        <v>42877</v>
      </c>
      <c r="P1818" s="11" t="s">
        <v>3790</v>
      </c>
      <c r="Q1818" s="10" t="s">
        <v>3789</v>
      </c>
      <c r="R1818" s="10" t="s">
        <v>3788</v>
      </c>
      <c r="S1818" s="10" t="s">
        <v>3787</v>
      </c>
      <c r="T1818" s="10"/>
      <c r="U1818" s="9" t="s">
        <v>3786</v>
      </c>
      <c r="V1818" s="8"/>
      <c r="W1818" s="7">
        <v>760</v>
      </c>
      <c r="X1818" s="4"/>
      <c r="Y1818" s="6">
        <v>105</v>
      </c>
      <c r="Z1818" s="5">
        <f>IF(Y1818&gt;0,Y1818-J1818,".")</f>
        <v>17</v>
      </c>
      <c r="AA1818" s="4">
        <f>IF(J1818=0,H1818,0)</f>
        <v>0</v>
      </c>
      <c r="AB1818" s="4">
        <f>IF(L1818=0,H1818,0)</f>
        <v>0</v>
      </c>
      <c r="AC1818" s="4"/>
      <c r="AD1818" s="3"/>
      <c r="AE1818" s="2" t="str">
        <f ca="1">IF(AND(N1818&gt;1,(N1818+$AE$3+O1818)&lt;$B$3),$B$3-N1818+1111111,".")</f>
        <v>.</v>
      </c>
      <c r="AF1818" s="1" t="str">
        <f>IF(A1818&gt;1,"Y","N")</f>
        <v>Y</v>
      </c>
      <c r="AG1818" s="1" t="str">
        <f>IF(L1818&gt;1,"Y","N")</f>
        <v>Y</v>
      </c>
      <c r="AH1818" s="1" t="str">
        <f>IF(N1818&gt;1,"Y","N")</f>
        <v>Y</v>
      </c>
      <c r="AI1818" s="1" t="str">
        <f>IF(O1818&gt;1,"Y","N")</f>
        <v>Y</v>
      </c>
      <c r="AJ1818" s="1" t="str">
        <f>CONCATENATE(AF1818,AG1818,D1818,AH1818,AI1818)</f>
        <v>YYx361xYY</v>
      </c>
    </row>
    <row r="1819" spans="1:36" s="1" customFormat="1" x14ac:dyDescent="0.25">
      <c r="A1819" s="31">
        <v>42696</v>
      </c>
      <c r="B1819" s="24" t="s">
        <v>3568</v>
      </c>
      <c r="C1819" s="23" t="s">
        <v>926</v>
      </c>
      <c r="D1819" s="22" t="s">
        <v>925</v>
      </c>
      <c r="E1819" s="21">
        <v>1.55</v>
      </c>
      <c r="G1819" s="20"/>
      <c r="H1819" s="19">
        <f>E1819/0.0395</f>
        <v>39.240506329113927</v>
      </c>
      <c r="I1819" s="18">
        <f>J1819/100*4</f>
        <v>3.52</v>
      </c>
      <c r="J1819" s="17">
        <v>88</v>
      </c>
      <c r="K1819" s="16">
        <f>IF(J1819&gt;1,J1819-H1819-I1819,0)</f>
        <v>45.23949367088607</v>
      </c>
      <c r="L1819" s="15">
        <v>42727</v>
      </c>
      <c r="M1819" s="14"/>
      <c r="N1819" s="29">
        <v>42893</v>
      </c>
      <c r="O1819" s="12">
        <v>42893</v>
      </c>
      <c r="P1819" s="11" t="s">
        <v>1945</v>
      </c>
      <c r="Q1819" s="10" t="s">
        <v>3567</v>
      </c>
      <c r="R1819" s="10" t="s">
        <v>3566</v>
      </c>
      <c r="S1819" s="10" t="s">
        <v>3565</v>
      </c>
      <c r="T1819" s="10"/>
      <c r="U1819" s="9" t="s">
        <v>3564</v>
      </c>
      <c r="V1819" s="8"/>
      <c r="W1819" s="7">
        <v>808</v>
      </c>
      <c r="X1819" s="4"/>
      <c r="Y1819" s="6">
        <v>105</v>
      </c>
      <c r="Z1819" s="5">
        <f>IF(Y1819&gt;0,Y1819-J1819,".")</f>
        <v>17</v>
      </c>
      <c r="AA1819" s="4">
        <f>IF(J1819=0,H1819,0)</f>
        <v>0</v>
      </c>
      <c r="AB1819" s="4">
        <f>IF(L1819=0,H1819,0)</f>
        <v>0</v>
      </c>
      <c r="AC1819" s="4"/>
      <c r="AD1819" s="3"/>
      <c r="AE1819" s="2" t="str">
        <f ca="1">IF(AND(N1819&gt;1,(N1819+$AE$3+O1819)&lt;$B$3),$B$3-N1819+1111111,".")</f>
        <v>.</v>
      </c>
      <c r="AF1819" s="1" t="str">
        <f>IF(A1819&gt;1,"Y","N")</f>
        <v>Y</v>
      </c>
      <c r="AG1819" s="1" t="str">
        <f>IF(L1819&gt;1,"Y","N")</f>
        <v>Y</v>
      </c>
      <c r="AH1819" s="1" t="str">
        <f>IF(N1819&gt;1,"Y","N")</f>
        <v>Y</v>
      </c>
      <c r="AI1819" s="1" t="str">
        <f>IF(O1819&gt;1,"Y","N")</f>
        <v>Y</v>
      </c>
      <c r="AJ1819" s="1" t="str">
        <f>CONCATENATE(AF1819,AG1819,D1819,AH1819,AI1819)</f>
        <v>YYx491xYY</v>
      </c>
    </row>
    <row r="1820" spans="1:36" s="1" customFormat="1" x14ac:dyDescent="0.25">
      <c r="A1820" s="31">
        <v>42170</v>
      </c>
      <c r="B1820" s="27"/>
      <c r="C1820" s="23" t="s">
        <v>390</v>
      </c>
      <c r="D1820" s="22" t="s">
        <v>389</v>
      </c>
      <c r="E1820" s="21">
        <v>1.38</v>
      </c>
      <c r="G1820" s="20"/>
      <c r="H1820" s="19">
        <f>E1820/0.0413</f>
        <v>33.414043583535104</v>
      </c>
      <c r="I1820" s="32">
        <f>J1820/100*4</f>
        <v>2.76</v>
      </c>
      <c r="J1820" s="17">
        <v>69</v>
      </c>
      <c r="K1820" s="16">
        <f>IF(J1820&gt;1,J1820-H1820-I1820,0)</f>
        <v>32.825956416464898</v>
      </c>
      <c r="L1820" s="15">
        <v>42188</v>
      </c>
      <c r="M1820" s="14"/>
      <c r="N1820" s="29">
        <v>42898</v>
      </c>
      <c r="O1820" s="12">
        <v>42898</v>
      </c>
      <c r="P1820" s="11" t="s">
        <v>3471</v>
      </c>
      <c r="Q1820" s="10" t="s">
        <v>3474</v>
      </c>
      <c r="R1820" s="10" t="s">
        <v>3473</v>
      </c>
      <c r="S1820" s="10" t="s">
        <v>3472</v>
      </c>
      <c r="T1820" s="10"/>
      <c r="U1820" s="9">
        <v>6847346709</v>
      </c>
      <c r="V1820" s="8" t="s">
        <v>110</v>
      </c>
      <c r="W1820" s="7">
        <v>823</v>
      </c>
      <c r="X1820" s="4"/>
      <c r="Y1820" s="6">
        <v>105</v>
      </c>
      <c r="Z1820" s="5">
        <f>IF(Y1820&gt;0,Y1820-J1820,".")</f>
        <v>36</v>
      </c>
      <c r="AA1820" s="4">
        <f>IF(J1820=0,H1820,0)</f>
        <v>0</v>
      </c>
      <c r="AB1820" s="4">
        <f>IF(L1820=0,H1820,0)</f>
        <v>0</v>
      </c>
      <c r="AC1820" s="4"/>
      <c r="AD1820" s="3"/>
      <c r="AE1820" s="2" t="str">
        <f ca="1">IF(AND(N1820&gt;1,(N1820+$AE$3+O1820)&lt;$B$3),$B$3-N1820+1111111,".")</f>
        <v>.</v>
      </c>
      <c r="AF1820" s="1" t="str">
        <f>IF(A1820&gt;1,"Y","N")</f>
        <v>Y</v>
      </c>
      <c r="AG1820" s="1" t="str">
        <f>IF(L1820&gt;1,"Y","N")</f>
        <v>Y</v>
      </c>
      <c r="AH1820" s="1" t="str">
        <f>IF(N1820&gt;1,"Y","N")</f>
        <v>Y</v>
      </c>
      <c r="AI1820" s="1" t="str">
        <f>IF(O1820&gt;1,"Y","N")</f>
        <v>Y</v>
      </c>
      <c r="AJ1820" s="1" t="str">
        <f>CONCATENATE(AF1820,AG1820,D1820,AH1820,AI1820)</f>
        <v>YYx138xYY</v>
      </c>
    </row>
    <row r="1821" spans="1:36" s="1" customFormat="1" x14ac:dyDescent="0.25">
      <c r="A1821" s="28">
        <v>41722</v>
      </c>
      <c r="B1821" s="27" t="s">
        <v>3129</v>
      </c>
      <c r="C1821" s="23" t="s">
        <v>3128</v>
      </c>
      <c r="D1821" s="22" t="s">
        <v>3127</v>
      </c>
      <c r="E1821" s="21">
        <v>1.0900000000000001</v>
      </c>
      <c r="G1821" s="20"/>
      <c r="H1821" s="19">
        <f>E1821/0.04826</f>
        <v>22.585992540406135</v>
      </c>
      <c r="I1821" s="18">
        <f>J1821/100*4</f>
        <v>2.6</v>
      </c>
      <c r="J1821" s="17">
        <v>65</v>
      </c>
      <c r="K1821" s="16">
        <f>IF(J1821&gt;1,J1821-H1821-I1821,0)</f>
        <v>39.81400745959386</v>
      </c>
      <c r="L1821" s="15">
        <v>41754</v>
      </c>
      <c r="M1821" s="14"/>
      <c r="N1821" s="29">
        <v>42914</v>
      </c>
      <c r="O1821" s="12">
        <v>42914</v>
      </c>
      <c r="P1821" s="11" t="s">
        <v>3118</v>
      </c>
      <c r="Q1821" s="10" t="s">
        <v>3126</v>
      </c>
      <c r="R1821" s="10" t="s">
        <v>3125</v>
      </c>
      <c r="S1821" s="10" t="s">
        <v>3124</v>
      </c>
      <c r="T1821" s="10"/>
      <c r="U1821" s="9">
        <v>6868138774</v>
      </c>
      <c r="V1821" s="8"/>
      <c r="W1821" s="7">
        <v>895</v>
      </c>
      <c r="X1821" s="4"/>
      <c r="Y1821" s="6">
        <v>105</v>
      </c>
      <c r="Z1821" s="5">
        <f>IF(Y1821&gt;0,Y1821-J1821,".")</f>
        <v>40</v>
      </c>
      <c r="AA1821" s="4">
        <f>IF(J1821=0,H1821,0)</f>
        <v>0</v>
      </c>
      <c r="AB1821" s="4">
        <f>IF(L1821=0,H1821,0)</f>
        <v>0</v>
      </c>
      <c r="AC1821" s="4"/>
      <c r="AD1821" s="3"/>
      <c r="AE1821" s="2" t="str">
        <f ca="1">IF(AND(N1821&gt;1,(N1821+$AE$3+O1821)&lt;$B$3),$B$3-N1821+1111111,".")</f>
        <v>.</v>
      </c>
      <c r="AF1821" s="1" t="str">
        <f>IF(A1821&gt;1,"Y","N")</f>
        <v>Y</v>
      </c>
      <c r="AG1821" s="1" t="str">
        <f>IF(L1821&gt;1,"Y","N")</f>
        <v>Y</v>
      </c>
      <c r="AH1821" s="1" t="str">
        <f>IF(N1821&gt;1,"Y","N")</f>
        <v>Y</v>
      </c>
      <c r="AI1821" s="1" t="str">
        <f>IF(O1821&gt;1,"Y","N")</f>
        <v>Y</v>
      </c>
      <c r="AJ1821" s="1" t="str">
        <f>CONCATENATE(AF1821,AG1821,D1821,AH1821,AI1821)</f>
        <v>YYx12xYY</v>
      </c>
    </row>
    <row r="1822" spans="1:36" s="1" customFormat="1" x14ac:dyDescent="0.25">
      <c r="A1822" s="31">
        <v>42793</v>
      </c>
      <c r="B1822" s="41" t="s">
        <v>3065</v>
      </c>
      <c r="C1822" s="23" t="s">
        <v>926</v>
      </c>
      <c r="D1822" s="22" t="s">
        <v>925</v>
      </c>
      <c r="E1822" s="21">
        <v>1.01</v>
      </c>
      <c r="G1822" s="20"/>
      <c r="H1822" s="19">
        <f>E1822/0.03844</f>
        <v>26.274713839750259</v>
      </c>
      <c r="I1822" s="18">
        <f>J1822/100*4</f>
        <v>3.52</v>
      </c>
      <c r="J1822" s="17">
        <v>88</v>
      </c>
      <c r="K1822" s="16">
        <f>IF(J1822&gt;1,J1822-H1822-I1822,0)</f>
        <v>58.205286160249734</v>
      </c>
      <c r="L1822" s="15">
        <v>42812</v>
      </c>
      <c r="M1822" s="14"/>
      <c r="N1822" s="29">
        <v>42916</v>
      </c>
      <c r="O1822" s="12">
        <v>42918</v>
      </c>
      <c r="P1822" s="11" t="s">
        <v>3064</v>
      </c>
      <c r="Q1822" s="10" t="s">
        <v>3063</v>
      </c>
      <c r="R1822" s="10" t="s">
        <v>3062</v>
      </c>
      <c r="S1822" s="10" t="s">
        <v>3061</v>
      </c>
      <c r="T1822" s="10"/>
      <c r="U1822" s="9">
        <v>6868925441</v>
      </c>
      <c r="V1822" s="8"/>
      <c r="W1822" s="7">
        <v>907</v>
      </c>
      <c r="X1822" s="4"/>
      <c r="Y1822" s="6">
        <v>105</v>
      </c>
      <c r="Z1822" s="5">
        <f>IF(Y1822&gt;0,Y1822-J1822,".")</f>
        <v>17</v>
      </c>
      <c r="AA1822" s="4">
        <f>IF(J1822=0,H1822,0)</f>
        <v>0</v>
      </c>
      <c r="AB1822" s="4">
        <f>IF(L1822=0,H1822,0)</f>
        <v>0</v>
      </c>
      <c r="AC1822" s="4"/>
      <c r="AD1822" s="3"/>
      <c r="AE1822" s="2" t="str">
        <f ca="1">IF(AND(N1822&gt;1,(N1822+$AE$3+O1822)&lt;$B$3),$B$3-N1822+1111111,".")</f>
        <v>.</v>
      </c>
      <c r="AF1822" s="1" t="str">
        <f>IF(A1822&gt;1,"Y","N")</f>
        <v>Y</v>
      </c>
      <c r="AG1822" s="1" t="str">
        <f>IF(L1822&gt;1,"Y","N")</f>
        <v>Y</v>
      </c>
      <c r="AH1822" s="1" t="str">
        <f>IF(N1822&gt;1,"Y","N")</f>
        <v>Y</v>
      </c>
      <c r="AI1822" s="1" t="str">
        <f>IF(O1822&gt;1,"Y","N")</f>
        <v>Y</v>
      </c>
      <c r="AJ1822" s="1" t="str">
        <f>CONCATENATE(AF1822,AG1822,D1822,AH1822,AI1822)</f>
        <v>YYx491xYY</v>
      </c>
    </row>
    <row r="1823" spans="1:36" s="1" customFormat="1" x14ac:dyDescent="0.25">
      <c r="A1823" s="31">
        <v>42788</v>
      </c>
      <c r="B1823" s="24" t="s">
        <v>2727</v>
      </c>
      <c r="C1823" s="23" t="s">
        <v>354</v>
      </c>
      <c r="D1823" s="22" t="s">
        <v>353</v>
      </c>
      <c r="E1823" s="21">
        <v>1.8</v>
      </c>
      <c r="G1823" s="20"/>
      <c r="H1823" s="19">
        <f>E1823/0.03844</f>
        <v>46.826222684703431</v>
      </c>
      <c r="I1823" s="18">
        <f>J1823/100*4</f>
        <v>3.52</v>
      </c>
      <c r="J1823" s="17">
        <v>88</v>
      </c>
      <c r="K1823" s="16">
        <f>IF(J1823&gt;1,J1823-H1823-I1823,0)</f>
        <v>37.653777315296566</v>
      </c>
      <c r="L1823" s="15">
        <v>42821</v>
      </c>
      <c r="M1823" s="14"/>
      <c r="N1823" s="29">
        <v>42939</v>
      </c>
      <c r="O1823" s="12">
        <v>42941</v>
      </c>
      <c r="P1823" s="11" t="s">
        <v>2726</v>
      </c>
      <c r="Q1823" s="10" t="s">
        <v>2725</v>
      </c>
      <c r="R1823" s="10" t="s">
        <v>2724</v>
      </c>
      <c r="S1823" s="10" t="s">
        <v>2723</v>
      </c>
      <c r="T1823" s="10"/>
      <c r="U1823" s="9">
        <v>6895952799</v>
      </c>
      <c r="V1823" s="8"/>
      <c r="W1823" s="7">
        <v>987</v>
      </c>
      <c r="X1823" s="4"/>
      <c r="Y1823" s="6">
        <v>105</v>
      </c>
      <c r="Z1823" s="5">
        <f>IF(Y1823&gt;0,Y1823-J1823,".")</f>
        <v>17</v>
      </c>
      <c r="AA1823" s="4">
        <f>IF(J1823=0,H1823,0)</f>
        <v>0</v>
      </c>
      <c r="AB1823" s="4">
        <f>IF(L1823=0,H1823,0)</f>
        <v>0</v>
      </c>
      <c r="AC1823" s="4"/>
      <c r="AD1823" s="3"/>
      <c r="AE1823" s="2" t="str">
        <f ca="1">IF(AND(N1823&gt;1,(N1823+$AE$3+O1823)&lt;$B$3),$B$3-N1823+1111111,".")</f>
        <v>.</v>
      </c>
      <c r="AF1823" s="1" t="str">
        <f>IF(A1823&gt;1,"Y","N")</f>
        <v>Y</v>
      </c>
      <c r="AG1823" s="1" t="str">
        <f>IF(L1823&gt;1,"Y","N")</f>
        <v>Y</v>
      </c>
      <c r="AH1823" s="1" t="str">
        <f>IF(N1823&gt;1,"Y","N")</f>
        <v>Y</v>
      </c>
      <c r="AI1823" s="1" t="str">
        <f>IF(O1823&gt;1,"Y","N")</f>
        <v>Y</v>
      </c>
      <c r="AJ1823" s="1" t="str">
        <f>CONCATENATE(AF1823,AG1823,D1823,AH1823,AI1823)</f>
        <v>YYx361xYY</v>
      </c>
    </row>
    <row r="1824" spans="1:36" s="1" customFormat="1" x14ac:dyDescent="0.25">
      <c r="A1824" s="31">
        <v>42864</v>
      </c>
      <c r="B1824" s="24"/>
      <c r="C1824" s="23" t="s">
        <v>151</v>
      </c>
      <c r="D1824" s="22" t="s">
        <v>150</v>
      </c>
      <c r="E1824" s="21">
        <v>1.1499999999999999</v>
      </c>
      <c r="G1824" s="20"/>
      <c r="H1824" s="19">
        <f>E1824/0.038957</f>
        <v>29.519726878353055</v>
      </c>
      <c r="I1824" s="18">
        <f>J1824/100*4</f>
        <v>3.52</v>
      </c>
      <c r="J1824" s="17">
        <v>88</v>
      </c>
      <c r="K1824" s="16">
        <f>IF(J1824&gt;1,J1824-H1824-I1824,0)</f>
        <v>54.960273121646942</v>
      </c>
      <c r="L1824" s="15">
        <v>42895</v>
      </c>
      <c r="M1824" s="14"/>
      <c r="N1824" s="29">
        <v>42997</v>
      </c>
      <c r="O1824" s="12">
        <v>42998</v>
      </c>
      <c r="P1824" s="11" t="s">
        <v>1926</v>
      </c>
      <c r="Q1824" s="10" t="s">
        <v>1925</v>
      </c>
      <c r="R1824" s="10" t="s">
        <v>1924</v>
      </c>
      <c r="S1824" s="10" t="s">
        <v>1923</v>
      </c>
      <c r="T1824" s="10"/>
      <c r="U1824" s="9">
        <v>6909590168</v>
      </c>
      <c r="V1824" s="8"/>
      <c r="W1824" s="7">
        <v>1157</v>
      </c>
      <c r="X1824" s="4"/>
      <c r="Y1824" s="6">
        <v>105</v>
      </c>
      <c r="Z1824" s="5">
        <f>IF(Y1824&gt;0,Y1824-J1824,".")</f>
        <v>17</v>
      </c>
      <c r="AA1824" s="4">
        <f>IF(J1824=0,H1824,0)</f>
        <v>0</v>
      </c>
      <c r="AB1824" s="4">
        <f>IF(L1824=0,H1824,0)</f>
        <v>0</v>
      </c>
      <c r="AC1824" s="4"/>
      <c r="AD1824" s="3"/>
      <c r="AE1824" s="2" t="str">
        <f ca="1">IF(AND(N1824&gt;1,(N1824+$AE$3+O1824)&lt;$B$3),$B$3-N1824+1111111,".")</f>
        <v>.</v>
      </c>
      <c r="AF1824" s="1" t="str">
        <f>IF(A1824&gt;1,"Y","N")</f>
        <v>Y</v>
      </c>
      <c r="AG1824" s="1" t="str">
        <f>IF(L1824&gt;1,"Y","N")</f>
        <v>Y</v>
      </c>
      <c r="AH1824" s="1" t="str">
        <f>IF(N1824&gt;1,"Y","N")</f>
        <v>Y</v>
      </c>
      <c r="AI1824" s="1" t="str">
        <f>IF(O1824&gt;1,"Y","N")</f>
        <v>Y</v>
      </c>
      <c r="AJ1824" s="1" t="str">
        <f>CONCATENATE(AF1824,AG1824,D1824,AH1824,AI1824)</f>
        <v>YYx132xYY</v>
      </c>
    </row>
    <row r="1825" spans="1:36" s="1" customFormat="1" x14ac:dyDescent="0.25">
      <c r="A1825" s="31">
        <v>42793</v>
      </c>
      <c r="B1825" s="24"/>
      <c r="C1825" s="23" t="s">
        <v>926</v>
      </c>
      <c r="D1825" s="22" t="s">
        <v>925</v>
      </c>
      <c r="E1825" s="21">
        <v>1.01</v>
      </c>
      <c r="G1825" s="20"/>
      <c r="H1825" s="19">
        <f>E1825/0.03844</f>
        <v>26.274713839750259</v>
      </c>
      <c r="I1825" s="18">
        <f>J1825/100*4</f>
        <v>3.52</v>
      </c>
      <c r="J1825" s="17">
        <v>88</v>
      </c>
      <c r="K1825" s="16">
        <f>IF(J1825&gt;1,J1825-H1825-I1825,0)</f>
        <v>58.205286160249734</v>
      </c>
      <c r="L1825" s="15">
        <v>42812</v>
      </c>
      <c r="M1825" s="14"/>
      <c r="N1825" s="29">
        <v>43003</v>
      </c>
      <c r="O1825" s="12">
        <v>43003</v>
      </c>
      <c r="P1825" s="11" t="s">
        <v>1837</v>
      </c>
      <c r="Q1825" s="10" t="s">
        <v>1836</v>
      </c>
      <c r="R1825" s="10" t="s">
        <v>1835</v>
      </c>
      <c r="S1825" s="10" t="s">
        <v>1834</v>
      </c>
      <c r="T1825" s="10"/>
      <c r="U1825" s="9">
        <v>6912050474</v>
      </c>
      <c r="V1825" s="8" t="s">
        <v>1833</v>
      </c>
      <c r="W1825" s="7">
        <v>1171</v>
      </c>
      <c r="X1825" s="4"/>
      <c r="Y1825" s="6">
        <v>105</v>
      </c>
      <c r="Z1825" s="5">
        <f>IF(Y1825&gt;0,Y1825-J1825,".")</f>
        <v>17</v>
      </c>
      <c r="AA1825" s="4">
        <f>IF(J1825=0,H1825,0)</f>
        <v>0</v>
      </c>
      <c r="AB1825" s="4">
        <f>IF(L1825=0,H1825,0)</f>
        <v>0</v>
      </c>
      <c r="AC1825" s="4"/>
      <c r="AD1825" s="3"/>
      <c r="AE1825" s="2" t="str">
        <f ca="1">IF(AND(N1825&gt;1,(N1825+$AE$3+O1825)&lt;$B$3),$B$3-N1825+1111111,".")</f>
        <v>.</v>
      </c>
      <c r="AF1825" s="1" t="str">
        <f>IF(A1825&gt;1,"Y","N")</f>
        <v>Y</v>
      </c>
      <c r="AG1825" s="1" t="str">
        <f>IF(L1825&gt;1,"Y","N")</f>
        <v>Y</v>
      </c>
      <c r="AH1825" s="1" t="str">
        <f>IF(N1825&gt;1,"Y","N")</f>
        <v>Y</v>
      </c>
      <c r="AI1825" s="1" t="str">
        <f>IF(O1825&gt;1,"Y","N")</f>
        <v>Y</v>
      </c>
      <c r="AJ1825" s="1" t="str">
        <f>CONCATENATE(AF1825,AG1825,D1825,AH1825,AI1825)</f>
        <v>YYx491xYY</v>
      </c>
    </row>
    <row r="1826" spans="1:36" s="1" customFormat="1" x14ac:dyDescent="0.25">
      <c r="A1826" s="31">
        <v>42936</v>
      </c>
      <c r="B1826" s="24"/>
      <c r="C1826" s="23" t="s">
        <v>926</v>
      </c>
      <c r="D1826" s="22" t="s">
        <v>925</v>
      </c>
      <c r="E1826" s="21">
        <v>1.1599999999999999</v>
      </c>
      <c r="G1826" s="20"/>
      <c r="H1826" s="19">
        <f>E1826/0.04318</f>
        <v>26.86428902269569</v>
      </c>
      <c r="I1826" s="18">
        <f>J1826/100*4</f>
        <v>3.52</v>
      </c>
      <c r="J1826" s="17">
        <v>88</v>
      </c>
      <c r="K1826" s="16">
        <f>IF(J1826&gt;1,J1826-H1826-I1826,0)</f>
        <v>57.61571097730431</v>
      </c>
      <c r="L1826" s="15">
        <v>42959</v>
      </c>
      <c r="M1826" s="14"/>
      <c r="N1826" s="29">
        <v>43052</v>
      </c>
      <c r="O1826" s="12">
        <v>43052</v>
      </c>
      <c r="P1826" s="11" t="s">
        <v>1097</v>
      </c>
      <c r="Q1826" s="10" t="s">
        <v>1096</v>
      </c>
      <c r="R1826" s="10" t="s">
        <v>1095</v>
      </c>
      <c r="S1826" s="10" t="s">
        <v>691</v>
      </c>
      <c r="T1826" s="10"/>
      <c r="U1826" s="9">
        <v>6916040642</v>
      </c>
      <c r="V1826" s="8"/>
      <c r="W1826" s="7">
        <v>1323</v>
      </c>
      <c r="X1826" s="4"/>
      <c r="Y1826" s="6">
        <v>105</v>
      </c>
      <c r="Z1826" s="5">
        <f>IF(Y1826&gt;0,Y1826-J1826,".")</f>
        <v>17</v>
      </c>
      <c r="AA1826" s="4">
        <f>IF(J1826=0,H1826,0)</f>
        <v>0</v>
      </c>
      <c r="AB1826" s="4">
        <f>IF(L1826=0,H1826,0)</f>
        <v>0</v>
      </c>
      <c r="AC1826" s="4"/>
      <c r="AD1826" s="3"/>
      <c r="AE1826" s="2" t="str">
        <f ca="1">IF(AND(N1826&gt;1,(N1826+$AE$3+O1826)&lt;$B$3),$B$3-N1826+1111111,".")</f>
        <v>.</v>
      </c>
      <c r="AF1826" s="1" t="str">
        <f>IF(A1826&gt;1,"Y","N")</f>
        <v>Y</v>
      </c>
      <c r="AG1826" s="1" t="str">
        <f>IF(L1826&gt;1,"Y","N")</f>
        <v>Y</v>
      </c>
      <c r="AH1826" s="1" t="str">
        <f>IF(N1826&gt;1,"Y","N")</f>
        <v>Y</v>
      </c>
      <c r="AI1826" s="1" t="str">
        <f>IF(O1826&gt;1,"Y","N")</f>
        <v>Y</v>
      </c>
      <c r="AJ1826" s="1" t="str">
        <f>CONCATENATE(AF1826,AG1826,D1826,AH1826,AI1826)</f>
        <v>YYx491xYY</v>
      </c>
    </row>
    <row r="1827" spans="1:36" s="1" customFormat="1" x14ac:dyDescent="0.25">
      <c r="A1827" s="31">
        <v>42788</v>
      </c>
      <c r="B1827" s="24"/>
      <c r="C1827" s="23" t="s">
        <v>354</v>
      </c>
      <c r="D1827" s="22" t="s">
        <v>353</v>
      </c>
      <c r="E1827" s="21">
        <v>1.8</v>
      </c>
      <c r="G1827" s="20"/>
      <c r="H1827" s="19">
        <f>E1827/0.03844</f>
        <v>46.826222684703431</v>
      </c>
      <c r="I1827" s="18">
        <f>J1827/100*4</f>
        <v>3.52</v>
      </c>
      <c r="J1827" s="17">
        <v>88</v>
      </c>
      <c r="K1827" s="16">
        <f>IF(J1827&gt;1,J1827-H1827-I1827,0)</f>
        <v>37.653777315296566</v>
      </c>
      <c r="L1827" s="15">
        <v>42821</v>
      </c>
      <c r="M1827" s="14"/>
      <c r="N1827" s="29">
        <v>43053</v>
      </c>
      <c r="O1827" s="12">
        <v>43053</v>
      </c>
      <c r="P1827" s="11" t="s">
        <v>1075</v>
      </c>
      <c r="Q1827" s="10" t="s">
        <v>1074</v>
      </c>
      <c r="R1827" s="10" t="s">
        <v>1073</v>
      </c>
      <c r="S1827" s="10" t="s">
        <v>1072</v>
      </c>
      <c r="T1827" s="10"/>
      <c r="U1827" s="9">
        <v>6916040296</v>
      </c>
      <c r="V1827" s="8"/>
      <c r="W1827" s="7">
        <v>1326</v>
      </c>
      <c r="X1827" s="4"/>
      <c r="Y1827" s="6">
        <v>105</v>
      </c>
      <c r="Z1827" s="5">
        <f>IF(Y1827&gt;0,Y1827-J1827,".")</f>
        <v>17</v>
      </c>
      <c r="AA1827" s="4">
        <f>IF(J1827=0,H1827,0)</f>
        <v>0</v>
      </c>
      <c r="AB1827" s="4">
        <f>IF(L1827=0,H1827,0)</f>
        <v>0</v>
      </c>
      <c r="AC1827" s="4"/>
      <c r="AD1827" s="3"/>
      <c r="AE1827" s="2" t="str">
        <f ca="1">IF(AND(N1827&gt;1,(N1827+$AE$3+O1827)&lt;$B$3),$B$3-N1827+1111111,".")</f>
        <v>.</v>
      </c>
      <c r="AF1827" s="1" t="str">
        <f>IF(A1827&gt;1,"Y","N")</f>
        <v>Y</v>
      </c>
      <c r="AG1827" s="1" t="str">
        <f>IF(L1827&gt;1,"Y","N")</f>
        <v>Y</v>
      </c>
      <c r="AH1827" s="1" t="str">
        <f>IF(N1827&gt;1,"Y","N")</f>
        <v>Y</v>
      </c>
      <c r="AI1827" s="1" t="str">
        <f>IF(O1827&gt;1,"Y","N")</f>
        <v>Y</v>
      </c>
      <c r="AJ1827" s="1" t="str">
        <f>CONCATENATE(AF1827,AG1827,D1827,AH1827,AI1827)</f>
        <v>YYx361xYY</v>
      </c>
    </row>
    <row r="1828" spans="1:36" s="1" customFormat="1" x14ac:dyDescent="0.25">
      <c r="A1828" s="31">
        <v>42936</v>
      </c>
      <c r="B1828" s="24"/>
      <c r="C1828" s="23" t="s">
        <v>926</v>
      </c>
      <c r="D1828" s="22" t="s">
        <v>925</v>
      </c>
      <c r="E1828" s="21">
        <v>1.1599999999999999</v>
      </c>
      <c r="G1828" s="20"/>
      <c r="H1828" s="19">
        <f>E1828/0.04318</f>
        <v>26.86428902269569</v>
      </c>
      <c r="I1828" s="18">
        <f>J1828/100*4</f>
        <v>3.52</v>
      </c>
      <c r="J1828" s="17">
        <v>88</v>
      </c>
      <c r="K1828" s="16">
        <f>IF(J1828&gt;1,J1828-H1828-I1828,0)</f>
        <v>57.61571097730431</v>
      </c>
      <c r="L1828" s="15">
        <v>42959</v>
      </c>
      <c r="M1828" s="14"/>
      <c r="N1828" s="29">
        <v>43059</v>
      </c>
      <c r="O1828" s="12">
        <v>43059</v>
      </c>
      <c r="P1828" s="11" t="s">
        <v>924</v>
      </c>
      <c r="Q1828" s="10" t="s">
        <v>923</v>
      </c>
      <c r="R1828" s="10" t="s">
        <v>922</v>
      </c>
      <c r="S1828" s="10" t="s">
        <v>921</v>
      </c>
      <c r="T1828" s="10"/>
      <c r="U1828" s="9">
        <v>6916040642</v>
      </c>
      <c r="V1828" s="8"/>
      <c r="W1828" s="7">
        <v>1356</v>
      </c>
      <c r="X1828" s="4"/>
      <c r="Y1828" s="6">
        <v>105</v>
      </c>
      <c r="Z1828" s="5">
        <f>IF(Y1828&gt;0,Y1828-J1828,".")</f>
        <v>17</v>
      </c>
      <c r="AA1828" s="4">
        <f>IF(J1828=0,H1828,0)</f>
        <v>0</v>
      </c>
      <c r="AB1828" s="4">
        <f>IF(L1828=0,H1828,0)</f>
        <v>0</v>
      </c>
      <c r="AC1828" s="4"/>
      <c r="AD1828" s="3"/>
      <c r="AE1828" s="2" t="str">
        <f ca="1">IF(AND(N1828&gt;1,(N1828+$AE$3+O1828)&lt;$B$3),$B$3-N1828+1111111,".")</f>
        <v>.</v>
      </c>
      <c r="AF1828" s="1" t="str">
        <f>IF(A1828&gt;1,"Y","N")</f>
        <v>Y</v>
      </c>
      <c r="AG1828" s="1" t="str">
        <f>IF(L1828&gt;1,"Y","N")</f>
        <v>Y</v>
      </c>
      <c r="AH1828" s="1" t="str">
        <f>IF(N1828&gt;1,"Y","N")</f>
        <v>Y</v>
      </c>
      <c r="AI1828" s="1" t="str">
        <f>IF(O1828&gt;1,"Y","N")</f>
        <v>Y</v>
      </c>
      <c r="AJ1828" s="1" t="str">
        <f>CONCATENATE(AF1828,AG1828,D1828,AH1828,AI1828)</f>
        <v>YYx491xYY</v>
      </c>
    </row>
    <row r="1829" spans="1:36" s="1" customFormat="1" x14ac:dyDescent="0.25">
      <c r="A1829" s="31">
        <v>42788</v>
      </c>
      <c r="B1829" s="24"/>
      <c r="C1829" s="23" t="s">
        <v>354</v>
      </c>
      <c r="D1829" s="22" t="s">
        <v>353</v>
      </c>
      <c r="E1829" s="21">
        <v>1.8</v>
      </c>
      <c r="G1829" s="20"/>
      <c r="H1829" s="19">
        <f>E1829/0.03844</f>
        <v>46.826222684703431</v>
      </c>
      <c r="I1829" s="18">
        <f>J1829/100*4</f>
        <v>3.52</v>
      </c>
      <c r="J1829" s="17">
        <v>88</v>
      </c>
      <c r="K1829" s="16">
        <f>IF(J1829&gt;1,J1829-H1829-I1829,0)</f>
        <v>37.653777315296566</v>
      </c>
      <c r="L1829" s="15">
        <v>42821</v>
      </c>
      <c r="M1829" s="14"/>
      <c r="N1829" s="29">
        <v>43064</v>
      </c>
      <c r="O1829" s="12">
        <v>43066</v>
      </c>
      <c r="P1829" s="11" t="s">
        <v>830</v>
      </c>
      <c r="Q1829" s="10" t="s">
        <v>829</v>
      </c>
      <c r="R1829" s="10" t="s">
        <v>828</v>
      </c>
      <c r="S1829" s="10" t="s">
        <v>827</v>
      </c>
      <c r="T1829" s="10"/>
      <c r="U1829" s="9">
        <v>6916040296</v>
      </c>
      <c r="V1829" s="8"/>
      <c r="W1829" s="7">
        <v>1379</v>
      </c>
      <c r="X1829" s="4"/>
      <c r="Y1829" s="6">
        <v>105</v>
      </c>
      <c r="Z1829" s="5">
        <f>IF(Y1829&gt;0,Y1829-J1829,".")</f>
        <v>17</v>
      </c>
      <c r="AA1829" s="4">
        <f>IF(J1829=0,H1829,0)</f>
        <v>0</v>
      </c>
      <c r="AB1829" s="4">
        <f>IF(L1829=0,H1829,0)</f>
        <v>0</v>
      </c>
      <c r="AC1829" s="4"/>
      <c r="AD1829" s="3"/>
      <c r="AE1829" s="2" t="str">
        <f ca="1">IF(AND(N1829&gt;1,(N1829+$AE$3+O1829)&lt;$B$3),$B$3-N1829+1111111,".")</f>
        <v>.</v>
      </c>
      <c r="AF1829" s="1" t="str">
        <f>IF(A1829&gt;1,"Y","N")</f>
        <v>Y</v>
      </c>
      <c r="AG1829" s="1" t="str">
        <f>IF(L1829&gt;1,"Y","N")</f>
        <v>Y</v>
      </c>
      <c r="AH1829" s="1" t="str">
        <f>IF(N1829&gt;1,"Y","N")</f>
        <v>Y</v>
      </c>
      <c r="AI1829" s="1" t="str">
        <f>IF(O1829&gt;1,"Y","N")</f>
        <v>Y</v>
      </c>
      <c r="AJ1829" s="1" t="str">
        <f>CONCATENATE(AF1829,AG1829,D1829,AH1829,AI1829)</f>
        <v>YYx361xYY</v>
      </c>
    </row>
    <row r="1830" spans="1:36" s="1" customFormat="1" x14ac:dyDescent="0.25">
      <c r="A1830" s="31">
        <v>42343</v>
      </c>
      <c r="B1830" s="24"/>
      <c r="C1830" s="23" t="s">
        <v>542</v>
      </c>
      <c r="D1830" s="22" t="s">
        <v>541</v>
      </c>
      <c r="E1830" s="21">
        <v>1.93</v>
      </c>
      <c r="G1830" s="20"/>
      <c r="H1830" s="19">
        <f>E1830/0.03963</f>
        <v>48.700479434771637</v>
      </c>
      <c r="I1830" s="32">
        <f>J1830/100*4</f>
        <v>3.52</v>
      </c>
      <c r="J1830" s="17">
        <v>88</v>
      </c>
      <c r="K1830" s="16">
        <f>IF(J1830&gt;1,J1830-H1830-I1830,0)</f>
        <v>35.77952056522836</v>
      </c>
      <c r="L1830" s="15">
        <v>42370</v>
      </c>
      <c r="M1830" s="14"/>
      <c r="N1830" s="29">
        <v>43076</v>
      </c>
      <c r="O1830" s="12">
        <v>43076</v>
      </c>
      <c r="P1830" s="11" t="s">
        <v>540</v>
      </c>
      <c r="Q1830" s="10" t="s">
        <v>539</v>
      </c>
      <c r="R1830" s="10" t="s">
        <v>538</v>
      </c>
      <c r="S1830" s="10" t="s">
        <v>537</v>
      </c>
      <c r="T1830" s="10"/>
      <c r="U1830" s="9">
        <v>6916028779</v>
      </c>
      <c r="V1830" s="8"/>
      <c r="W1830" s="7">
        <v>1436</v>
      </c>
      <c r="X1830" s="4"/>
      <c r="Y1830" s="6">
        <v>105</v>
      </c>
      <c r="Z1830" s="5">
        <f>IF(Y1830&gt;0,Y1830-J1830,".")</f>
        <v>17</v>
      </c>
      <c r="AA1830" s="4">
        <f>IF(J1830=0,H1830,0)</f>
        <v>0</v>
      </c>
      <c r="AB1830" s="4">
        <f>IF(L1830=0,H1830,0)</f>
        <v>0</v>
      </c>
      <c r="AC1830" s="4"/>
      <c r="AD1830" s="3"/>
      <c r="AE1830" s="2" t="str">
        <f ca="1">IF(AND(N1830&gt;1,(N1830+$AE$3+O1830)&lt;$B$3),$B$3-N1830+1111111,".")</f>
        <v>.</v>
      </c>
      <c r="AF1830" s="1" t="str">
        <f>IF(A1830&gt;1,"Y","N")</f>
        <v>Y</v>
      </c>
      <c r="AG1830" s="1" t="str">
        <f>IF(L1830&gt;1,"Y","N")</f>
        <v>Y</v>
      </c>
      <c r="AH1830" s="1" t="str">
        <f>IF(N1830&gt;1,"Y","N")</f>
        <v>Y</v>
      </c>
      <c r="AI1830" s="1" t="str">
        <f>IF(O1830&gt;1,"Y","N")</f>
        <v>Y</v>
      </c>
      <c r="AJ1830" s="1" t="str">
        <f>CONCATENATE(AF1830,AG1830,D1830,AH1830,AI1830)</f>
        <v>YYx245xYY</v>
      </c>
    </row>
    <row r="1831" spans="1:36" s="1" customFormat="1" x14ac:dyDescent="0.25">
      <c r="A1831" s="31">
        <v>43013</v>
      </c>
      <c r="B1831" s="30" t="s">
        <v>497</v>
      </c>
      <c r="C1831" s="23" t="s">
        <v>354</v>
      </c>
      <c r="D1831" s="22" t="s">
        <v>353</v>
      </c>
      <c r="E1831" s="21">
        <v>1.2</v>
      </c>
      <c r="G1831" s="20"/>
      <c r="H1831" s="19">
        <f>E1831/0.04452</f>
        <v>26.954177897574123</v>
      </c>
      <c r="I1831" s="18">
        <f>J1831/100*4</f>
        <v>3.52</v>
      </c>
      <c r="J1831" s="17">
        <v>88</v>
      </c>
      <c r="K1831" s="16">
        <f>IF(J1831&gt;1,J1831-H1831-I1831,0)</f>
        <v>57.52582210242587</v>
      </c>
      <c r="L1831" s="15">
        <v>43034</v>
      </c>
      <c r="M1831" s="14"/>
      <c r="N1831" s="29">
        <v>43077</v>
      </c>
      <c r="O1831" s="12">
        <v>43079</v>
      </c>
      <c r="P1831" s="11" t="s">
        <v>496</v>
      </c>
      <c r="Q1831" s="10" t="s">
        <v>495</v>
      </c>
      <c r="R1831" s="10" t="s">
        <v>494</v>
      </c>
      <c r="S1831" s="10" t="s">
        <v>493</v>
      </c>
      <c r="T1831" s="10"/>
      <c r="U1831" s="9">
        <v>6918849419</v>
      </c>
      <c r="V1831" s="8"/>
      <c r="W1831" s="7">
        <v>1439</v>
      </c>
      <c r="X1831" s="4"/>
      <c r="Y1831" s="6">
        <v>105</v>
      </c>
      <c r="Z1831" s="5">
        <f>IF(Y1831&gt;0,Y1831-J1831,".")</f>
        <v>17</v>
      </c>
      <c r="AA1831" s="4">
        <f>IF(J1831=0,H1831,0)</f>
        <v>0</v>
      </c>
      <c r="AB1831" s="4">
        <f>IF(L1831=0,H1831,0)</f>
        <v>0</v>
      </c>
      <c r="AC1831" s="4"/>
      <c r="AD1831" s="3"/>
      <c r="AE1831" s="2" t="str">
        <f ca="1">IF(AND(N1831&gt;1,(N1831+$AE$3+O1831)&lt;$B$3),$B$3-N1831+1111111,".")</f>
        <v>.</v>
      </c>
      <c r="AF1831" s="1" t="str">
        <f>IF(A1831&gt;1,"Y","N")</f>
        <v>Y</v>
      </c>
      <c r="AG1831" s="1" t="str">
        <f>IF(L1831&gt;1,"Y","N")</f>
        <v>Y</v>
      </c>
      <c r="AH1831" s="1" t="str">
        <f>IF(N1831&gt;1,"Y","N")</f>
        <v>Y</v>
      </c>
      <c r="AI1831" s="1" t="str">
        <f>IF(O1831&gt;1,"Y","N")</f>
        <v>Y</v>
      </c>
      <c r="AJ1831" s="1" t="str">
        <f>CONCATENATE(AF1831,AG1831,D1831,AH1831,AI1831)</f>
        <v>YYx361xYY</v>
      </c>
    </row>
    <row r="1832" spans="1:36" s="1" customFormat="1" x14ac:dyDescent="0.25">
      <c r="A1832" s="31">
        <v>42864</v>
      </c>
      <c r="B1832" s="24"/>
      <c r="C1832" s="23" t="s">
        <v>151</v>
      </c>
      <c r="D1832" s="22" t="s">
        <v>150</v>
      </c>
      <c r="E1832" s="21">
        <v>1.1499999999999999</v>
      </c>
      <c r="G1832" s="20"/>
      <c r="H1832" s="19">
        <f>E1832/0.038957</f>
        <v>29.519726878353055</v>
      </c>
      <c r="I1832" s="18">
        <f>J1832/100*4</f>
        <v>3.52</v>
      </c>
      <c r="J1832" s="17">
        <v>88</v>
      </c>
      <c r="K1832" s="16">
        <f>IF(J1832&gt;1,J1832-H1832-I1832,0)</f>
        <v>54.960273121646942</v>
      </c>
      <c r="L1832" s="15">
        <v>42895</v>
      </c>
      <c r="M1832" s="14"/>
      <c r="N1832" s="29">
        <v>43091</v>
      </c>
      <c r="O1832" s="12">
        <v>43091</v>
      </c>
      <c r="P1832" s="11" t="s">
        <v>149</v>
      </c>
      <c r="Q1832" s="10" t="s">
        <v>148</v>
      </c>
      <c r="R1832" s="10" t="s">
        <v>147</v>
      </c>
      <c r="S1832" s="10" t="s">
        <v>146</v>
      </c>
      <c r="T1832" s="10"/>
      <c r="U1832" s="9">
        <v>6909590168</v>
      </c>
      <c r="V1832" s="8"/>
      <c r="W1832" s="7">
        <v>1491</v>
      </c>
      <c r="X1832" s="4"/>
      <c r="Y1832" s="6">
        <v>105</v>
      </c>
      <c r="Z1832" s="5">
        <f>IF(Y1832&gt;0,Y1832-J1832,".")</f>
        <v>17</v>
      </c>
      <c r="AA1832" s="4">
        <f>IF(J1832=0,H1832,0)</f>
        <v>0</v>
      </c>
      <c r="AB1832" s="4">
        <f>IF(L1832=0,H1832,0)</f>
        <v>0</v>
      </c>
      <c r="AC1832" s="4"/>
      <c r="AD1832" s="3"/>
      <c r="AE1832" s="2" t="str">
        <f ca="1">IF(AND(N1832&gt;1,(N1832+$AE$3+O1832)&lt;$B$3),$B$3-N1832+1111111,".")</f>
        <v>.</v>
      </c>
      <c r="AF1832" s="1" t="str">
        <f>IF(A1832&gt;1,"Y","N")</f>
        <v>Y</v>
      </c>
      <c r="AG1832" s="1" t="str">
        <f>IF(L1832&gt;1,"Y","N")</f>
        <v>Y</v>
      </c>
      <c r="AH1832" s="1" t="str">
        <f>IF(N1832&gt;1,"Y","N")</f>
        <v>Y</v>
      </c>
      <c r="AI1832" s="1" t="str">
        <f>IF(O1832&gt;1,"Y","N")</f>
        <v>Y</v>
      </c>
      <c r="AJ1832" s="1" t="str">
        <f>CONCATENATE(AF1832,AG1832,D1832,AH1832,AI1832)</f>
        <v>YYx132xYY</v>
      </c>
    </row>
    <row r="1833" spans="1:36" s="1" customFormat="1" x14ac:dyDescent="0.25">
      <c r="A1833" s="31">
        <v>42736</v>
      </c>
      <c r="B1833" s="24"/>
      <c r="C1833" s="23" t="s">
        <v>3430</v>
      </c>
      <c r="D1833" s="22" t="s">
        <v>3429</v>
      </c>
      <c r="E1833" s="21">
        <v>0.89</v>
      </c>
      <c r="G1833" s="20"/>
      <c r="H1833" s="19">
        <f>E1833/0.03785</f>
        <v>23.513870541611624</v>
      </c>
      <c r="I1833" s="18">
        <f>J1833/100*4</f>
        <v>2.76</v>
      </c>
      <c r="J1833" s="17">
        <v>69</v>
      </c>
      <c r="K1833" s="16">
        <f>IF(J1833&gt;1,J1833-H1833-I1833,0)</f>
        <v>42.726129458388378</v>
      </c>
      <c r="L1833" s="15">
        <v>42763</v>
      </c>
      <c r="M1833" s="14"/>
      <c r="N1833" s="29">
        <v>42769</v>
      </c>
      <c r="O1833" s="38">
        <v>42773</v>
      </c>
      <c r="P1833" s="37" t="s">
        <v>6200</v>
      </c>
      <c r="Q1833" s="10" t="s">
        <v>6199</v>
      </c>
      <c r="R1833" s="10" t="s">
        <v>6198</v>
      </c>
      <c r="S1833" s="10" t="s">
        <v>6197</v>
      </c>
      <c r="T1833" s="10"/>
      <c r="U1833" s="9">
        <v>6698046938</v>
      </c>
      <c r="V1833" s="8"/>
      <c r="W1833" s="7">
        <v>220</v>
      </c>
      <c r="X1833" s="4"/>
      <c r="Y1833" s="6">
        <v>106</v>
      </c>
      <c r="Z1833" s="5">
        <f>IF(Y1833&gt;0,Y1833-J1833,".")</f>
        <v>37</v>
      </c>
      <c r="AA1833" s="4">
        <f>IF(J1833=0,H1833,0)</f>
        <v>0</v>
      </c>
      <c r="AB1833" s="4">
        <f>IF(L1833=0,H1833,0)</f>
        <v>0</v>
      </c>
      <c r="AC1833" s="4"/>
      <c r="AD1833" s="3"/>
      <c r="AE1833" s="2" t="str">
        <f ca="1">IF(AND(N1833&gt;1,(N1833+$AE$3+O1833)&lt;$B$3),$B$3-N1833+1111111,".")</f>
        <v>.</v>
      </c>
      <c r="AF1833" s="1" t="str">
        <f>IF(A1833&gt;1,"Y","N")</f>
        <v>Y</v>
      </c>
      <c r="AG1833" s="1" t="str">
        <f>IF(L1833&gt;1,"Y","N")</f>
        <v>Y</v>
      </c>
      <c r="AH1833" s="1" t="str">
        <f>IF(N1833&gt;1,"Y","N")</f>
        <v>Y</v>
      </c>
      <c r="AI1833" s="1" t="str">
        <f>IF(O1833&gt;1,"Y","N")</f>
        <v>Y</v>
      </c>
      <c r="AJ1833" s="1" t="str">
        <f>CONCATENATE(AF1833,AG1833,D1833,AH1833,AI1833)</f>
        <v>YYx525xYY</v>
      </c>
    </row>
    <row r="1834" spans="1:36" s="1" customFormat="1" x14ac:dyDescent="0.25">
      <c r="A1834" s="31">
        <v>42746</v>
      </c>
      <c r="B1834" s="24" t="s">
        <v>5964</v>
      </c>
      <c r="C1834" s="23" t="s">
        <v>2619</v>
      </c>
      <c r="D1834" s="22" t="s">
        <v>1701</v>
      </c>
      <c r="E1834" s="21">
        <v>1.17</v>
      </c>
      <c r="G1834" s="20"/>
      <c r="H1834" s="19">
        <f>E1834/0.03821</f>
        <v>30.620256477361945</v>
      </c>
      <c r="I1834" s="18">
        <f>J1834/100*4</f>
        <v>3.56</v>
      </c>
      <c r="J1834" s="17">
        <v>89</v>
      </c>
      <c r="K1834" s="16">
        <f>IF(J1834&gt;1,J1834-H1834-I1834,0)</f>
        <v>54.819743522638049</v>
      </c>
      <c r="L1834" s="15">
        <v>42768</v>
      </c>
      <c r="M1834" s="14"/>
      <c r="N1834" s="29">
        <v>42780</v>
      </c>
      <c r="O1834" s="12">
        <v>42780</v>
      </c>
      <c r="P1834" s="11" t="s">
        <v>5963</v>
      </c>
      <c r="Q1834" s="10" t="s">
        <v>5962</v>
      </c>
      <c r="R1834" s="10" t="s">
        <v>5961</v>
      </c>
      <c r="S1834" s="10" t="s">
        <v>5960</v>
      </c>
      <c r="T1834" s="10"/>
      <c r="U1834" s="9">
        <v>6716411251</v>
      </c>
      <c r="V1834" s="8"/>
      <c r="W1834" s="7">
        <v>257</v>
      </c>
      <c r="X1834" s="4"/>
      <c r="Y1834" s="6">
        <v>106</v>
      </c>
      <c r="Z1834" s="5">
        <f>IF(Y1834&gt;0,Y1834-J1834,".")</f>
        <v>17</v>
      </c>
      <c r="AA1834" s="4">
        <f>IF(J1834=0,H1834,0)</f>
        <v>0</v>
      </c>
      <c r="AB1834" s="4">
        <f>IF(L1834=0,H1834,0)</f>
        <v>0</v>
      </c>
      <c r="AC1834" s="4"/>
      <c r="AD1834" s="3"/>
      <c r="AE1834" s="2" t="str">
        <f ca="1">IF(AND(N1834&gt;1,(N1834+$AE$3+O1834)&lt;$B$3),$B$3-N1834+1111111,".")</f>
        <v>.</v>
      </c>
      <c r="AF1834" s="1" t="str">
        <f>IF(A1834&gt;1,"Y","N")</f>
        <v>Y</v>
      </c>
      <c r="AG1834" s="1" t="str">
        <f>IF(L1834&gt;1,"Y","N")</f>
        <v>Y</v>
      </c>
      <c r="AH1834" s="1" t="str">
        <f>IF(N1834&gt;1,"Y","N")</f>
        <v>Y</v>
      </c>
      <c r="AI1834" s="1" t="str">
        <f>IF(O1834&gt;1,"Y","N")</f>
        <v>Y</v>
      </c>
      <c r="AJ1834" s="1" t="str">
        <f>CONCATENATE(AF1834,AG1834,D1834,AH1834,AI1834)</f>
        <v>YYx315xYY</v>
      </c>
    </row>
    <row r="1835" spans="1:36" s="1" customFormat="1" x14ac:dyDescent="0.25">
      <c r="A1835" s="31">
        <v>42666</v>
      </c>
      <c r="B1835" s="24"/>
      <c r="C1835" s="23" t="s">
        <v>719</v>
      </c>
      <c r="D1835" s="22" t="s">
        <v>718</v>
      </c>
      <c r="E1835" s="21">
        <v>0.69</v>
      </c>
      <c r="G1835" s="20"/>
      <c r="H1835" s="19">
        <f>E1835/0.03988</f>
        <v>17.301905717151453</v>
      </c>
      <c r="I1835" s="18">
        <f>J1835/100*4</f>
        <v>2.76</v>
      </c>
      <c r="J1835" s="17">
        <v>69</v>
      </c>
      <c r="K1835" s="16">
        <f>IF(J1835&gt;1,J1835-H1835-I1835,0)</f>
        <v>48.938094282848546</v>
      </c>
      <c r="L1835" s="15">
        <v>42697</v>
      </c>
      <c r="M1835" s="14"/>
      <c r="N1835" s="29">
        <v>42782</v>
      </c>
      <c r="O1835" s="12">
        <v>42786</v>
      </c>
      <c r="P1835" s="11" t="s">
        <v>5619</v>
      </c>
      <c r="Q1835" s="10" t="s">
        <v>5622</v>
      </c>
      <c r="R1835" s="10" t="s">
        <v>5621</v>
      </c>
      <c r="S1835" s="10" t="s">
        <v>5620</v>
      </c>
      <c r="T1835" s="10"/>
      <c r="U1835" s="9">
        <v>6720524589</v>
      </c>
      <c r="V1835" s="8"/>
      <c r="W1835" s="7">
        <v>298</v>
      </c>
      <c r="X1835" s="4"/>
      <c r="Y1835" s="6">
        <v>106</v>
      </c>
      <c r="Z1835" s="5">
        <f>IF(Y1835&gt;0,Y1835-J1835,".")</f>
        <v>37</v>
      </c>
      <c r="AA1835" s="4">
        <f>IF(J1835=0,H1835,0)</f>
        <v>0</v>
      </c>
      <c r="AB1835" s="4">
        <f>IF(L1835=0,H1835,0)</f>
        <v>0</v>
      </c>
      <c r="AC1835" s="4"/>
      <c r="AD1835" s="3"/>
      <c r="AE1835" s="2" t="str">
        <f ca="1">IF(AND(N1835&gt;1,(N1835+$AE$3+O1835)&lt;$B$3),$B$3-N1835+1111111,".")</f>
        <v>.</v>
      </c>
      <c r="AF1835" s="1" t="str">
        <f>IF(A1835&gt;1,"Y","N")</f>
        <v>Y</v>
      </c>
      <c r="AG1835" s="1" t="str">
        <f>IF(L1835&gt;1,"Y","N")</f>
        <v>Y</v>
      </c>
      <c r="AH1835" s="1" t="str">
        <f>IF(N1835&gt;1,"Y","N")</f>
        <v>Y</v>
      </c>
      <c r="AI1835" s="1" t="str">
        <f>IF(O1835&gt;1,"Y","N")</f>
        <v>Y</v>
      </c>
      <c r="AJ1835" s="1" t="str">
        <f>CONCATENATE(AF1835,AG1835,D1835,AH1835,AI1835)</f>
        <v>YYx445xYY</v>
      </c>
    </row>
    <row r="1836" spans="1:36" s="1" customFormat="1" x14ac:dyDescent="0.25">
      <c r="A1836" s="31">
        <v>42367</v>
      </c>
      <c r="B1836" s="24"/>
      <c r="C1836" s="23" t="s">
        <v>606</v>
      </c>
      <c r="D1836" s="22" t="s">
        <v>605</v>
      </c>
      <c r="E1836" s="21">
        <v>1.1499999999999999</v>
      </c>
      <c r="G1836" s="20"/>
      <c r="H1836" s="19">
        <f>E1836/0.04032</f>
        <v>28.521825396825392</v>
      </c>
      <c r="I1836" s="32">
        <f>J1836/100*4</f>
        <v>2.76</v>
      </c>
      <c r="J1836" s="17">
        <v>69</v>
      </c>
      <c r="K1836" s="16">
        <f>IF(J1836&gt;1,J1836-H1836-I1836,0)</f>
        <v>37.71817460317461</v>
      </c>
      <c r="L1836" s="15">
        <v>42398</v>
      </c>
      <c r="M1836" s="14"/>
      <c r="N1836" s="29">
        <v>42795</v>
      </c>
      <c r="O1836" s="12">
        <v>42795</v>
      </c>
      <c r="P1836" s="11" t="s">
        <v>5590</v>
      </c>
      <c r="Q1836" s="10" t="s">
        <v>5589</v>
      </c>
      <c r="R1836" s="10" t="s">
        <v>5588</v>
      </c>
      <c r="S1836" s="10" t="s">
        <v>5587</v>
      </c>
      <c r="T1836" s="10" t="s">
        <v>5586</v>
      </c>
      <c r="U1836" s="9" t="s">
        <v>5585</v>
      </c>
      <c r="V1836" s="8"/>
      <c r="W1836" s="7">
        <v>346</v>
      </c>
      <c r="X1836" s="4"/>
      <c r="Y1836" s="6">
        <v>106</v>
      </c>
      <c r="Z1836" s="5">
        <f>IF(Y1836&gt;0,Y1836-J1836,".")</f>
        <v>37</v>
      </c>
      <c r="AA1836" s="4">
        <f>IF(J1836=0,H1836,0)</f>
        <v>0</v>
      </c>
      <c r="AB1836" s="4">
        <f>IF(L1836=0,H1836,0)</f>
        <v>0</v>
      </c>
      <c r="AC1836" s="4"/>
      <c r="AD1836" s="3"/>
      <c r="AE1836" s="2" t="str">
        <f ca="1">IF(AND(N1836&gt;1,(N1836+$AE$3+O1836)&lt;$B$3),$B$3-N1836+1111111,".")</f>
        <v>.</v>
      </c>
      <c r="AF1836" s="1" t="str">
        <f>IF(A1836&gt;1,"Y","N")</f>
        <v>Y</v>
      </c>
      <c r="AG1836" s="1" t="str">
        <f>IF(L1836&gt;1,"Y","N")</f>
        <v>Y</v>
      </c>
      <c r="AH1836" s="1" t="str">
        <f>IF(N1836&gt;1,"Y","N")</f>
        <v>Y</v>
      </c>
      <c r="AI1836" s="1" t="str">
        <f>IF(O1836&gt;1,"Y","N")</f>
        <v>Y</v>
      </c>
      <c r="AJ1836" s="1" t="str">
        <f>CONCATENATE(AF1836,AG1836,D1836,AH1836,AI1836)</f>
        <v>YYx338xYY</v>
      </c>
    </row>
    <row r="1837" spans="1:36" s="1" customFormat="1" x14ac:dyDescent="0.25">
      <c r="A1837" s="31">
        <v>42746</v>
      </c>
      <c r="B1837" s="24"/>
      <c r="C1837" s="23" t="s">
        <v>2619</v>
      </c>
      <c r="D1837" s="22" t="s">
        <v>1701</v>
      </c>
      <c r="E1837" s="21">
        <v>1.17</v>
      </c>
      <c r="G1837" s="20"/>
      <c r="H1837" s="19">
        <f>E1837/0.03821</f>
        <v>30.620256477361945</v>
      </c>
      <c r="I1837" s="18">
        <f>J1837/100*4</f>
        <v>3.56</v>
      </c>
      <c r="J1837" s="17">
        <v>89</v>
      </c>
      <c r="K1837" s="16">
        <f>IF(J1837&gt;1,J1837-H1837-I1837,0)</f>
        <v>54.819743522638049</v>
      </c>
      <c r="L1837" s="15">
        <v>42768</v>
      </c>
      <c r="M1837" s="14"/>
      <c r="N1837" s="29">
        <v>42822</v>
      </c>
      <c r="O1837" s="12">
        <v>42822</v>
      </c>
      <c r="P1837" s="11" t="s">
        <v>4955</v>
      </c>
      <c r="Q1837" s="10" t="s">
        <v>4954</v>
      </c>
      <c r="R1837" s="10" t="s">
        <v>4953</v>
      </c>
      <c r="S1837" s="10" t="s">
        <v>4952</v>
      </c>
      <c r="T1837" s="10"/>
      <c r="U1837" s="9">
        <v>6764768856</v>
      </c>
      <c r="V1837" s="8"/>
      <c r="W1837" s="7">
        <v>501</v>
      </c>
      <c r="X1837" s="4"/>
      <c r="Y1837" s="6">
        <v>106</v>
      </c>
      <c r="Z1837" s="5">
        <f>IF(Y1837&gt;0,Y1837-J1837,".")</f>
        <v>17</v>
      </c>
      <c r="AA1837" s="4">
        <f>IF(J1837=0,H1837,0)</f>
        <v>0</v>
      </c>
      <c r="AB1837" s="4">
        <f>IF(L1837=0,H1837,0)</f>
        <v>0</v>
      </c>
      <c r="AC1837" s="4"/>
      <c r="AD1837" s="3"/>
      <c r="AE1837" s="2" t="str">
        <f ca="1">IF(AND(N1837&gt;1,(N1837+$AE$3+O1837)&lt;$B$3),$B$3-N1837+1111111,".")</f>
        <v>.</v>
      </c>
      <c r="AF1837" s="1" t="str">
        <f>IF(A1837&gt;1,"Y","N")</f>
        <v>Y</v>
      </c>
      <c r="AG1837" s="1" t="str">
        <f>IF(L1837&gt;1,"Y","N")</f>
        <v>Y</v>
      </c>
      <c r="AH1837" s="1" t="str">
        <f>IF(N1837&gt;1,"Y","N")</f>
        <v>Y</v>
      </c>
      <c r="AI1837" s="1" t="str">
        <f>IF(O1837&gt;1,"Y","N")</f>
        <v>Y</v>
      </c>
      <c r="AJ1837" s="1" t="str">
        <f>CONCATENATE(AF1837,AG1837,D1837,AH1837,AI1837)</f>
        <v>YYx315xYY</v>
      </c>
    </row>
    <row r="1838" spans="1:36" s="1" customFormat="1" x14ac:dyDescent="0.25">
      <c r="A1838" s="31">
        <v>42863</v>
      </c>
      <c r="B1838" s="30" t="s">
        <v>3184</v>
      </c>
      <c r="C1838" s="23" t="s">
        <v>1702</v>
      </c>
      <c r="D1838" s="22" t="s">
        <v>1701</v>
      </c>
      <c r="E1838" s="21">
        <v>1.29</v>
      </c>
      <c r="G1838" s="20"/>
      <c r="H1838" s="19">
        <f>E1838/0.038957</f>
        <v>33.113432759196037</v>
      </c>
      <c r="I1838" s="18">
        <f>J1838/100*4</f>
        <v>3.56</v>
      </c>
      <c r="J1838" s="17">
        <v>89</v>
      </c>
      <c r="K1838" s="16">
        <f>IF(J1838&gt;1,J1838-H1838-I1838,0)</f>
        <v>52.326567240803961</v>
      </c>
      <c r="L1838" s="15">
        <v>42881</v>
      </c>
      <c r="M1838" s="14"/>
      <c r="N1838" s="29">
        <v>42911</v>
      </c>
      <c r="O1838" s="12">
        <v>42911</v>
      </c>
      <c r="P1838" s="11" t="s">
        <v>3183</v>
      </c>
      <c r="Q1838" s="10" t="s">
        <v>3182</v>
      </c>
      <c r="R1838" s="10" t="s">
        <v>3181</v>
      </c>
      <c r="S1838" s="10" t="s">
        <v>3180</v>
      </c>
      <c r="T1838" s="10"/>
      <c r="U1838" s="9" t="s">
        <v>3179</v>
      </c>
      <c r="V1838" s="8"/>
      <c r="W1838" s="7">
        <v>884</v>
      </c>
      <c r="X1838" s="4"/>
      <c r="Y1838" s="6">
        <v>106</v>
      </c>
      <c r="Z1838" s="5">
        <f>IF(Y1838&gt;0,Y1838-J1838,".")</f>
        <v>17</v>
      </c>
      <c r="AA1838" s="4">
        <f>IF(J1838=0,H1838,0)</f>
        <v>0</v>
      </c>
      <c r="AB1838" s="4">
        <f>IF(L1838=0,H1838,0)</f>
        <v>0</v>
      </c>
      <c r="AC1838" s="4"/>
      <c r="AD1838" s="3"/>
      <c r="AE1838" s="2" t="str">
        <f ca="1">IF(AND(N1838&gt;1,(N1838+$AE$3+O1838)&lt;$B$3),$B$3-N1838+1111111,".")</f>
        <v>.</v>
      </c>
      <c r="AF1838" s="1" t="str">
        <f>IF(A1838&gt;1,"Y","N")</f>
        <v>Y</v>
      </c>
      <c r="AG1838" s="1" t="str">
        <f>IF(L1838&gt;1,"Y","N")</f>
        <v>Y</v>
      </c>
      <c r="AH1838" s="1" t="str">
        <f>IF(N1838&gt;1,"Y","N")</f>
        <v>Y</v>
      </c>
      <c r="AI1838" s="1" t="str">
        <f>IF(O1838&gt;1,"Y","N")</f>
        <v>Y</v>
      </c>
      <c r="AJ1838" s="1" t="str">
        <f>CONCATENATE(AF1838,AG1838,D1838,AH1838,AI1838)</f>
        <v>YYx315xYY</v>
      </c>
    </row>
    <row r="1839" spans="1:36" s="1" customFormat="1" x14ac:dyDescent="0.25">
      <c r="A1839" s="31">
        <v>42865</v>
      </c>
      <c r="B1839" s="30" t="s">
        <v>2816</v>
      </c>
      <c r="C1839" s="23" t="s">
        <v>647</v>
      </c>
      <c r="D1839" s="22" t="s">
        <v>646</v>
      </c>
      <c r="E1839" s="21">
        <v>1.94</v>
      </c>
      <c r="G1839" s="20"/>
      <c r="H1839" s="19">
        <f>E1839/0.04001</f>
        <v>48.487878030492382</v>
      </c>
      <c r="I1839" s="18">
        <f>J1839/100*4</f>
        <v>3.56</v>
      </c>
      <c r="J1839" s="17">
        <v>89</v>
      </c>
      <c r="K1839" s="16">
        <f>IF(J1839&gt;1,J1839-H1839-I1839,0)</f>
        <v>36.952121969507616</v>
      </c>
      <c r="L1839" s="15">
        <v>42888</v>
      </c>
      <c r="M1839" s="14"/>
      <c r="N1839" s="29">
        <v>42933</v>
      </c>
      <c r="O1839" s="12">
        <v>42933</v>
      </c>
      <c r="P1839" s="11" t="s">
        <v>2815</v>
      </c>
      <c r="Q1839" s="10" t="s">
        <v>2814</v>
      </c>
      <c r="R1839" s="10" t="s">
        <v>2813</v>
      </c>
      <c r="S1839" s="10" t="s">
        <v>2812</v>
      </c>
      <c r="T1839" s="10"/>
      <c r="U1839" s="9">
        <v>6892169907</v>
      </c>
      <c r="V1839" s="8"/>
      <c r="W1839" s="7">
        <v>965</v>
      </c>
      <c r="X1839" s="4"/>
      <c r="Y1839" s="6">
        <v>106</v>
      </c>
      <c r="Z1839" s="5">
        <f>IF(Y1839&gt;0,Y1839-J1839,".")</f>
        <v>17</v>
      </c>
      <c r="AA1839" s="4">
        <f>IF(J1839=0,H1839,0)</f>
        <v>0</v>
      </c>
      <c r="AB1839" s="4">
        <f>IF(L1839=0,H1839,0)</f>
        <v>0</v>
      </c>
      <c r="AC1839" s="4"/>
      <c r="AD1839" s="3"/>
      <c r="AE1839" s="2" t="str">
        <f ca="1">IF(AND(N1839&gt;1,(N1839+$AE$3+O1839)&lt;$B$3),$B$3-N1839+1111111,".")</f>
        <v>.</v>
      </c>
      <c r="AF1839" s="1" t="str">
        <f>IF(A1839&gt;1,"Y","N")</f>
        <v>Y</v>
      </c>
      <c r="AG1839" s="1" t="str">
        <f>IF(L1839&gt;1,"Y","N")</f>
        <v>Y</v>
      </c>
      <c r="AH1839" s="1" t="str">
        <f>IF(N1839&gt;1,"Y","N")</f>
        <v>Y</v>
      </c>
      <c r="AI1839" s="1" t="str">
        <f>IF(O1839&gt;1,"Y","N")</f>
        <v>Y</v>
      </c>
      <c r="AJ1839" s="1" t="str">
        <f>CONCATENATE(AF1839,AG1839,D1839,AH1839,AI1839)</f>
        <v>YYx179xYY</v>
      </c>
    </row>
    <row r="1840" spans="1:36" s="1" customFormat="1" x14ac:dyDescent="0.25">
      <c r="A1840" s="31">
        <v>42760</v>
      </c>
      <c r="B1840" t="s">
        <v>2326</v>
      </c>
      <c r="C1840" s="23" t="s">
        <v>105</v>
      </c>
      <c r="D1840" s="22" t="s">
        <v>104</v>
      </c>
      <c r="E1840" s="21">
        <v>1.03</v>
      </c>
      <c r="G1840" s="20"/>
      <c r="H1840" s="19">
        <f>E1840/0.03895</f>
        <v>26.444159178433893</v>
      </c>
      <c r="I1840" s="18">
        <f>J1840/100*4</f>
        <v>2.76</v>
      </c>
      <c r="J1840" s="17">
        <v>69</v>
      </c>
      <c r="K1840" s="16">
        <f>IF(J1840&gt;1,J1840-H1840-I1840,0)</f>
        <v>39.795840821566109</v>
      </c>
      <c r="L1840" s="15">
        <v>42784</v>
      </c>
      <c r="M1840" s="14"/>
      <c r="N1840" s="29">
        <v>42970</v>
      </c>
      <c r="O1840" s="12">
        <v>42975</v>
      </c>
      <c r="P1840" s="11" t="s">
        <v>2325</v>
      </c>
      <c r="Q1840" s="10" t="s">
        <v>2324</v>
      </c>
      <c r="R1840" s="10" t="s">
        <v>2323</v>
      </c>
      <c r="S1840" s="10" t="s">
        <v>1661</v>
      </c>
      <c r="T1840" s="10"/>
      <c r="U1840" s="9">
        <v>6906741854</v>
      </c>
      <c r="V1840" s="8"/>
      <c r="W1840" s="7">
        <v>1079</v>
      </c>
      <c r="X1840" s="4"/>
      <c r="Y1840" s="6">
        <v>106</v>
      </c>
      <c r="Z1840" s="5">
        <f>IF(Y1840&gt;0,Y1840-J1840,".")</f>
        <v>37</v>
      </c>
      <c r="AA1840" s="4">
        <f>IF(J1840=0,H1840,0)</f>
        <v>0</v>
      </c>
      <c r="AB1840" s="4">
        <f>IF(L1840=0,H1840,0)</f>
        <v>0</v>
      </c>
      <c r="AC1840" s="4"/>
      <c r="AD1840" s="3"/>
      <c r="AE1840" s="2" t="str">
        <f ca="1">IF(AND(N1840&gt;1,(N1840+$AE$3+O1840)&lt;$B$3),$B$3-N1840+1111111,".")</f>
        <v>.</v>
      </c>
      <c r="AF1840" s="1" t="str">
        <f>IF(A1840&gt;1,"Y","N")</f>
        <v>Y</v>
      </c>
      <c r="AG1840" s="1" t="str">
        <f>IF(L1840&gt;1,"Y","N")</f>
        <v>Y</v>
      </c>
      <c r="AH1840" s="1" t="str">
        <f>IF(N1840&gt;1,"Y","N")</f>
        <v>Y</v>
      </c>
      <c r="AI1840" s="1" t="str">
        <f>IF(O1840&gt;1,"Y","N")</f>
        <v>Y</v>
      </c>
      <c r="AJ1840" s="1" t="str">
        <f>CONCATENATE(AF1840,AG1840,D1840,AH1840,AI1840)</f>
        <v>YYx406xYY</v>
      </c>
    </row>
    <row r="1841" spans="1:36" s="1" customFormat="1" x14ac:dyDescent="0.25">
      <c r="A1841" s="31">
        <v>42963</v>
      </c>
      <c r="B1841" s="24" t="s">
        <v>2051</v>
      </c>
      <c r="C1841" s="23" t="s">
        <v>1054</v>
      </c>
      <c r="D1841" s="22" t="s">
        <v>1053</v>
      </c>
      <c r="E1841" s="21">
        <v>0.74</v>
      </c>
      <c r="G1841" s="20"/>
      <c r="H1841" s="19">
        <f>E1841/0.04417</f>
        <v>16.753452569617387</v>
      </c>
      <c r="I1841" s="18">
        <f>J1841/100*4</f>
        <v>2.76</v>
      </c>
      <c r="J1841" s="17">
        <v>69</v>
      </c>
      <c r="K1841" s="16">
        <f>IF(J1841&gt;1,J1841-H1841-I1841,0)</f>
        <v>49.486547430382615</v>
      </c>
      <c r="L1841" s="15">
        <v>42987</v>
      </c>
      <c r="M1841" s="14"/>
      <c r="N1841" s="29">
        <v>42990</v>
      </c>
      <c r="O1841" s="12">
        <v>42990</v>
      </c>
      <c r="P1841" s="11" t="s">
        <v>2050</v>
      </c>
      <c r="Q1841" s="10" t="s">
        <v>2049</v>
      </c>
      <c r="R1841" s="10" t="s">
        <v>2048</v>
      </c>
      <c r="S1841" s="10" t="s">
        <v>2047</v>
      </c>
      <c r="T1841" s="10"/>
      <c r="U1841" s="9" t="s">
        <v>2046</v>
      </c>
      <c r="V1841" s="8"/>
      <c r="W1841" s="7">
        <v>1128</v>
      </c>
      <c r="X1841" s="4"/>
      <c r="Y1841" s="6">
        <v>106</v>
      </c>
      <c r="Z1841" s="5">
        <f>IF(Y1841&gt;0,Y1841-J1841,".")</f>
        <v>37</v>
      </c>
      <c r="AA1841" s="4">
        <f>IF(J1841=0,H1841,0)</f>
        <v>0</v>
      </c>
      <c r="AB1841" s="4">
        <f>IF(L1841=0,H1841,0)</f>
        <v>0</v>
      </c>
      <c r="AC1841" s="4"/>
      <c r="AD1841" s="3"/>
      <c r="AE1841" s="2" t="str">
        <f ca="1">IF(AND(N1841&gt;1,(N1841+$AE$3+O1841)&lt;$B$3),$B$3-N1841+1111111,".")</f>
        <v>.</v>
      </c>
      <c r="AF1841" s="1" t="str">
        <f>IF(A1841&gt;1,"Y","N")</f>
        <v>Y</v>
      </c>
      <c r="AG1841" s="1" t="str">
        <f>IF(L1841&gt;1,"Y","N")</f>
        <v>Y</v>
      </c>
      <c r="AH1841" s="1" t="str">
        <f>IF(N1841&gt;1,"Y","N")</f>
        <v>Y</v>
      </c>
      <c r="AI1841" s="1" t="str">
        <f>IF(O1841&gt;1,"Y","N")</f>
        <v>Y</v>
      </c>
      <c r="AJ1841" s="1" t="str">
        <f>CONCATENATE(AF1841,AG1841,D1841,AH1841,AI1841)</f>
        <v>YYx61xYY</v>
      </c>
    </row>
    <row r="1842" spans="1:36" s="1" customFormat="1" x14ac:dyDescent="0.25">
      <c r="A1842" s="31">
        <v>42923</v>
      </c>
      <c r="B1842" s="30" t="s">
        <v>1538</v>
      </c>
      <c r="C1842" s="23" t="s">
        <v>1537</v>
      </c>
      <c r="D1842" s="22" t="s">
        <v>1536</v>
      </c>
      <c r="E1842" s="21">
        <v>0.69</v>
      </c>
      <c r="G1842" s="20"/>
      <c r="H1842" s="19">
        <f>E1842/0.0418425</f>
        <v>16.490410467825775</v>
      </c>
      <c r="I1842" s="18">
        <f>J1842/100*4</f>
        <v>2.76</v>
      </c>
      <c r="J1842" s="17">
        <v>69</v>
      </c>
      <c r="K1842" s="16">
        <f>IF(J1842&gt;1,J1842-H1842-I1842,0)</f>
        <v>49.749589532174227</v>
      </c>
      <c r="L1842" s="15">
        <v>42959</v>
      </c>
      <c r="M1842" s="14"/>
      <c r="N1842" s="29">
        <v>43020</v>
      </c>
      <c r="O1842" s="12">
        <v>43020</v>
      </c>
      <c r="P1842" s="11" t="s">
        <v>1535</v>
      </c>
      <c r="Q1842" s="10" t="s">
        <v>1534</v>
      </c>
      <c r="R1842" s="10" t="s">
        <v>1533</v>
      </c>
      <c r="S1842" s="10" t="s">
        <v>1532</v>
      </c>
      <c r="T1842" s="10" t="s">
        <v>1531</v>
      </c>
      <c r="U1842" s="9">
        <v>6912031425</v>
      </c>
      <c r="V1842" s="8"/>
      <c r="W1842" s="7">
        <v>1233</v>
      </c>
      <c r="X1842" s="4"/>
      <c r="Y1842" s="6">
        <v>106</v>
      </c>
      <c r="Z1842" s="5">
        <f>IF(Y1842&gt;0,Y1842-J1842,".")</f>
        <v>37</v>
      </c>
      <c r="AA1842" s="4">
        <f>IF(J1842=0,H1842,0)</f>
        <v>0</v>
      </c>
      <c r="AB1842" s="4">
        <f>IF(L1842=0,H1842,0)</f>
        <v>0</v>
      </c>
      <c r="AC1842" s="4"/>
      <c r="AD1842" s="3"/>
      <c r="AE1842" s="2" t="str">
        <f ca="1">IF(AND(N1842&gt;1,(N1842+$AE$3+O1842)&lt;$B$3),$B$3-N1842+1111111,".")</f>
        <v>.</v>
      </c>
      <c r="AF1842" s="1" t="str">
        <f>IF(A1842&gt;1,"Y","N")</f>
        <v>Y</v>
      </c>
      <c r="AG1842" s="1" t="str">
        <f>IF(L1842&gt;1,"Y","N")</f>
        <v>Y</v>
      </c>
      <c r="AH1842" s="1" t="str">
        <f>IF(N1842&gt;1,"Y","N")</f>
        <v>Y</v>
      </c>
      <c r="AI1842" s="1" t="str">
        <f>IF(O1842&gt;1,"Y","N")</f>
        <v>Y</v>
      </c>
      <c r="AJ1842" s="1" t="str">
        <f>CONCATENATE(AF1842,AG1842,D1842,AH1842,AI1842)</f>
        <v>YYx348xYY</v>
      </c>
    </row>
    <row r="1843" spans="1:36" s="1" customFormat="1" x14ac:dyDescent="0.25">
      <c r="A1843" s="31">
        <v>42992</v>
      </c>
      <c r="B1843" s="24"/>
      <c r="C1843" s="23" t="s">
        <v>1301</v>
      </c>
      <c r="D1843" s="22" t="s">
        <v>1300</v>
      </c>
      <c r="E1843" s="21">
        <v>0.9</v>
      </c>
      <c r="G1843" s="20"/>
      <c r="H1843" s="19">
        <f>E1843/0.04452</f>
        <v>20.215633423180595</v>
      </c>
      <c r="I1843" s="18">
        <f>J1843/100*4</f>
        <v>2.76</v>
      </c>
      <c r="J1843" s="17">
        <v>69</v>
      </c>
      <c r="K1843" s="16">
        <f>IF(J1843&gt;1,J1843-H1843-I1843,0)</f>
        <v>46.024366576819411</v>
      </c>
      <c r="L1843" s="15">
        <v>43022</v>
      </c>
      <c r="M1843" s="14"/>
      <c r="N1843" s="29">
        <v>43025</v>
      </c>
      <c r="O1843" s="12">
        <v>43025</v>
      </c>
      <c r="P1843" s="11" t="s">
        <v>1478</v>
      </c>
      <c r="Q1843" s="10" t="s">
        <v>1477</v>
      </c>
      <c r="R1843" s="10" t="s">
        <v>1476</v>
      </c>
      <c r="S1843" s="10" t="s">
        <v>482</v>
      </c>
      <c r="T1843" s="10"/>
      <c r="U1843" s="9">
        <v>6915374546</v>
      </c>
      <c r="V1843" s="8"/>
      <c r="W1843" s="7">
        <v>1246</v>
      </c>
      <c r="X1843" s="4"/>
      <c r="Y1843" s="6">
        <v>106</v>
      </c>
      <c r="Z1843" s="5">
        <f>IF(Y1843&gt;0,Y1843-J1843,".")</f>
        <v>37</v>
      </c>
      <c r="AA1843" s="4">
        <f>IF(J1843=0,H1843,0)</f>
        <v>0</v>
      </c>
      <c r="AB1843" s="4">
        <f>IF(L1843=0,H1843,0)</f>
        <v>0</v>
      </c>
      <c r="AC1843" s="4"/>
      <c r="AD1843" s="3"/>
      <c r="AE1843" s="2" t="str">
        <f ca="1">IF(AND(N1843&gt;1,(N1843+$AE$3+O1843)&lt;$B$3),$B$3-N1843+1111111,".")</f>
        <v>.</v>
      </c>
      <c r="AF1843" s="1" t="str">
        <f>IF(A1843&gt;1,"Y","N")</f>
        <v>Y</v>
      </c>
      <c r="AG1843" s="1" t="str">
        <f>IF(L1843&gt;1,"Y","N")</f>
        <v>Y</v>
      </c>
      <c r="AH1843" s="1" t="str">
        <f>IF(N1843&gt;1,"Y","N")</f>
        <v>Y</v>
      </c>
      <c r="AI1843" s="1" t="str">
        <f>IF(O1843&gt;1,"Y","N")</f>
        <v>Y</v>
      </c>
      <c r="AJ1843" s="1" t="str">
        <f>CONCATENATE(AF1843,AG1843,D1843,AH1843,AI1843)</f>
        <v>YYx351xYY</v>
      </c>
    </row>
    <row r="1844" spans="1:36" s="1" customFormat="1" x14ac:dyDescent="0.25">
      <c r="A1844" s="31">
        <v>42936</v>
      </c>
      <c r="B1844" s="24"/>
      <c r="C1844" s="23" t="s">
        <v>926</v>
      </c>
      <c r="D1844" s="22" t="s">
        <v>925</v>
      </c>
      <c r="E1844" s="21">
        <v>1.1599999999999999</v>
      </c>
      <c r="G1844" s="20"/>
      <c r="H1844" s="19">
        <f>E1844/0.04318</f>
        <v>26.86428902269569</v>
      </c>
      <c r="I1844" s="18">
        <f>J1844/100*4</f>
        <v>3.52</v>
      </c>
      <c r="J1844" s="17">
        <v>88</v>
      </c>
      <c r="K1844" s="16">
        <f>IF(J1844&gt;1,J1844-H1844-I1844,0)</f>
        <v>57.61571097730431</v>
      </c>
      <c r="L1844" s="15">
        <v>42959</v>
      </c>
      <c r="M1844" s="14"/>
      <c r="N1844" s="29">
        <v>43030</v>
      </c>
      <c r="O1844" s="12">
        <v>43037</v>
      </c>
      <c r="P1844" s="11" t="s">
        <v>1420</v>
      </c>
      <c r="Q1844" s="10" t="s">
        <v>1423</v>
      </c>
      <c r="R1844" s="10" t="s">
        <v>1422</v>
      </c>
      <c r="S1844" s="10" t="s">
        <v>1421</v>
      </c>
      <c r="T1844" s="10"/>
      <c r="U1844" s="9">
        <v>6916040642</v>
      </c>
      <c r="V1844" s="8"/>
      <c r="W1844" s="7">
        <v>1277</v>
      </c>
      <c r="X1844" s="4"/>
      <c r="Y1844" s="6">
        <v>106</v>
      </c>
      <c r="Z1844" s="5">
        <f>IF(Y1844&gt;0,Y1844-J1844,".")</f>
        <v>18</v>
      </c>
      <c r="AA1844" s="4">
        <f>IF(J1844=0,H1844,0)</f>
        <v>0</v>
      </c>
      <c r="AB1844" s="4">
        <f>IF(L1844=0,H1844,0)</f>
        <v>0</v>
      </c>
      <c r="AC1844" s="4"/>
      <c r="AD1844" s="3"/>
      <c r="AE1844" s="2" t="str">
        <f ca="1">IF(AND(N1844&gt;1,(N1844+$AE$3+O1844)&lt;$B$3),$B$3-N1844+1111111,".")</f>
        <v>.</v>
      </c>
      <c r="AF1844" s="1" t="str">
        <f>IF(A1844&gt;1,"Y","N")</f>
        <v>Y</v>
      </c>
      <c r="AG1844" s="1" t="str">
        <f>IF(L1844&gt;1,"Y","N")</f>
        <v>Y</v>
      </c>
      <c r="AH1844" s="1" t="str">
        <f>IF(N1844&gt;1,"Y","N")</f>
        <v>Y</v>
      </c>
      <c r="AI1844" s="1" t="str">
        <f>IF(O1844&gt;1,"Y","N")</f>
        <v>Y</v>
      </c>
      <c r="AJ1844" s="1" t="str">
        <f>CONCATENATE(AF1844,AG1844,D1844,AH1844,AI1844)</f>
        <v>YYx491xYY</v>
      </c>
    </row>
    <row r="1845" spans="1:36" s="1" customFormat="1" x14ac:dyDescent="0.25">
      <c r="A1845" s="31">
        <v>42992</v>
      </c>
      <c r="B1845" s="24"/>
      <c r="C1845" s="23" t="s">
        <v>1301</v>
      </c>
      <c r="D1845" s="22" t="s">
        <v>1300</v>
      </c>
      <c r="E1845" s="21">
        <v>0.9</v>
      </c>
      <c r="G1845" s="20"/>
      <c r="H1845" s="19">
        <f>E1845/0.04452</f>
        <v>20.215633423180595</v>
      </c>
      <c r="I1845" s="18">
        <f>J1845/100*4</f>
        <v>2.76</v>
      </c>
      <c r="J1845" s="17">
        <v>69</v>
      </c>
      <c r="K1845" s="16">
        <f>IF(J1845&gt;1,J1845-H1845-I1845,0)</f>
        <v>46.024366576819411</v>
      </c>
      <c r="L1845" s="15">
        <v>43022</v>
      </c>
      <c r="M1845" s="14"/>
      <c r="N1845" s="29">
        <v>43039</v>
      </c>
      <c r="O1845" s="12">
        <v>43042</v>
      </c>
      <c r="P1845" s="11" t="s">
        <v>1299</v>
      </c>
      <c r="Q1845" s="10" t="s">
        <v>1298</v>
      </c>
      <c r="R1845" s="10" t="s">
        <v>1297</v>
      </c>
      <c r="S1845" s="10" t="s">
        <v>1296</v>
      </c>
      <c r="T1845" s="10"/>
      <c r="U1845" s="9">
        <v>6915374546</v>
      </c>
      <c r="V1845" s="8"/>
      <c r="W1845" s="7">
        <v>1289</v>
      </c>
      <c r="X1845" s="4"/>
      <c r="Y1845" s="6">
        <v>106</v>
      </c>
      <c r="Z1845" s="5">
        <f>IF(Y1845&gt;0,Y1845-J1845,".")</f>
        <v>37</v>
      </c>
      <c r="AA1845" s="4">
        <f>IF(J1845=0,H1845,0)</f>
        <v>0</v>
      </c>
      <c r="AB1845" s="4">
        <f>IF(L1845=0,H1845,0)</f>
        <v>0</v>
      </c>
      <c r="AC1845" s="4"/>
      <c r="AD1845" s="3"/>
      <c r="AE1845" s="2" t="str">
        <f ca="1">IF(AND(N1845&gt;1,(N1845+$AE$3+O1845)&lt;$B$3),$B$3-N1845+1111111,".")</f>
        <v>.</v>
      </c>
      <c r="AF1845" s="1" t="str">
        <f>IF(A1845&gt;1,"Y","N")</f>
        <v>Y</v>
      </c>
      <c r="AG1845" s="1" t="str">
        <f>IF(L1845&gt;1,"Y","N")</f>
        <v>Y</v>
      </c>
      <c r="AH1845" s="1" t="str">
        <f>IF(N1845&gt;1,"Y","N")</f>
        <v>Y</v>
      </c>
      <c r="AI1845" s="1" t="str">
        <f>IF(O1845&gt;1,"Y","N")</f>
        <v>Y</v>
      </c>
      <c r="AJ1845" s="1" t="str">
        <f>CONCATENATE(AF1845,AG1845,D1845,AH1845,AI1845)</f>
        <v>YYx351xYY</v>
      </c>
    </row>
    <row r="1846" spans="1:36" s="1" customFormat="1" x14ac:dyDescent="0.25">
      <c r="A1846" s="31">
        <v>43030</v>
      </c>
      <c r="B1846" s="24"/>
      <c r="C1846" s="23" t="s">
        <v>83</v>
      </c>
      <c r="D1846" s="22" t="s">
        <v>82</v>
      </c>
      <c r="E1846" s="21">
        <v>1.63</v>
      </c>
      <c r="G1846" s="20"/>
      <c r="H1846" s="19">
        <f>E1846/0.04452</f>
        <v>36.61275831087152</v>
      </c>
      <c r="I1846" s="18">
        <f>J1846/100*4</f>
        <v>2.76</v>
      </c>
      <c r="J1846" s="17">
        <v>69</v>
      </c>
      <c r="K1846" s="16">
        <f>IF(J1846&gt;1,J1846-H1846-I1846,0)</f>
        <v>29.627241689128482</v>
      </c>
      <c r="L1846" s="15">
        <v>43049</v>
      </c>
      <c r="M1846" s="14"/>
      <c r="N1846" s="29">
        <v>43068</v>
      </c>
      <c r="O1846" s="12">
        <v>43068</v>
      </c>
      <c r="P1846" s="11" t="s">
        <v>668</v>
      </c>
      <c r="Q1846" s="10" t="s">
        <v>667</v>
      </c>
      <c r="R1846" s="10" t="s">
        <v>666</v>
      </c>
      <c r="S1846" s="10" t="s">
        <v>665</v>
      </c>
      <c r="T1846" s="10"/>
      <c r="U1846" s="9">
        <v>6917796382</v>
      </c>
      <c r="V1846" s="8"/>
      <c r="W1846" s="7">
        <v>1400</v>
      </c>
      <c r="X1846" s="4"/>
      <c r="Y1846" s="6">
        <v>106</v>
      </c>
      <c r="Z1846" s="5">
        <f>IF(Y1846&gt;0,Y1846-J1846,".")</f>
        <v>37</v>
      </c>
      <c r="AA1846" s="4">
        <f>IF(J1846=0,H1846,0)</f>
        <v>0</v>
      </c>
      <c r="AB1846" s="4">
        <f>IF(L1846=0,H1846,0)</f>
        <v>0</v>
      </c>
      <c r="AC1846" s="4"/>
      <c r="AD1846" s="3"/>
      <c r="AE1846" s="2" t="str">
        <f ca="1">IF(AND(N1846&gt;1,(N1846+$AE$3+O1846)&lt;$B$3),$B$3-N1846+1111111,".")</f>
        <v>.</v>
      </c>
      <c r="AF1846" s="1" t="str">
        <f>IF(A1846&gt;1,"Y","N")</f>
        <v>Y</v>
      </c>
      <c r="AG1846" s="1" t="str">
        <f>IF(L1846&gt;1,"Y","N")</f>
        <v>Y</v>
      </c>
      <c r="AH1846" s="1" t="str">
        <f>IF(N1846&gt;1,"Y","N")</f>
        <v>Y</v>
      </c>
      <c r="AI1846" s="1" t="str">
        <f>IF(O1846&gt;1,"Y","N")</f>
        <v>Y</v>
      </c>
      <c r="AJ1846" s="1" t="str">
        <f>CONCATENATE(AF1846,AG1846,D1846,AH1846,AI1846)</f>
        <v>YYx326xYY</v>
      </c>
    </row>
    <row r="1847" spans="1:36" s="1" customFormat="1" x14ac:dyDescent="0.25">
      <c r="A1847" s="31">
        <v>42933</v>
      </c>
      <c r="B1847" s="24"/>
      <c r="C1847" s="23" t="s">
        <v>647</v>
      </c>
      <c r="D1847" s="22" t="s">
        <v>646</v>
      </c>
      <c r="E1847" s="21">
        <v>1.79</v>
      </c>
      <c r="G1847" s="20"/>
      <c r="H1847" s="19">
        <f>E1847/0.04272</f>
        <v>41.900749063670411</v>
      </c>
      <c r="I1847" s="18">
        <f>J1847/100*4</f>
        <v>3.56</v>
      </c>
      <c r="J1847" s="17">
        <v>89</v>
      </c>
      <c r="K1847" s="16">
        <f>IF(J1847&gt;1,J1847-H1847-I1847,0)</f>
        <v>43.539250936329587</v>
      </c>
      <c r="L1847" s="15">
        <v>42958</v>
      </c>
      <c r="M1847" s="14"/>
      <c r="N1847" s="29">
        <v>43071</v>
      </c>
      <c r="O1847" s="12">
        <v>43074</v>
      </c>
      <c r="P1847" s="11">
        <v>42300230</v>
      </c>
      <c r="Q1847" s="10" t="s">
        <v>118</v>
      </c>
      <c r="R1847" s="10" t="s">
        <v>117</v>
      </c>
      <c r="S1847" s="10" t="s">
        <v>116</v>
      </c>
      <c r="T1847" s="10"/>
      <c r="U1847" s="9">
        <v>6915956235</v>
      </c>
      <c r="V1847" s="8" t="s">
        <v>645</v>
      </c>
      <c r="W1847" s="7">
        <v>1424</v>
      </c>
      <c r="X1847" s="4"/>
      <c r="Y1847" s="6">
        <v>106</v>
      </c>
      <c r="Z1847" s="5">
        <f>IF(Y1847&gt;0,Y1847-J1847,".")</f>
        <v>17</v>
      </c>
      <c r="AA1847" s="4">
        <f>IF(J1847=0,H1847,0)</f>
        <v>0</v>
      </c>
      <c r="AB1847" s="4">
        <f>IF(L1847=0,H1847,0)</f>
        <v>0</v>
      </c>
      <c r="AC1847" s="4"/>
      <c r="AD1847" s="3"/>
      <c r="AE1847" s="2" t="str">
        <f ca="1">IF(AND(N1847&gt;1,(N1847+$AE$3+O1847)&lt;$B$3),$B$3-N1847+1111111,".")</f>
        <v>.</v>
      </c>
      <c r="AF1847" s="1" t="str">
        <f>IF(A1847&gt;1,"Y","N")</f>
        <v>Y</v>
      </c>
      <c r="AG1847" s="1" t="str">
        <f>IF(L1847&gt;1,"Y","N")</f>
        <v>Y</v>
      </c>
      <c r="AH1847" s="1" t="str">
        <f>IF(N1847&gt;1,"Y","N")</f>
        <v>Y</v>
      </c>
      <c r="AI1847" s="1" t="str">
        <f>IF(O1847&gt;1,"Y","N")</f>
        <v>Y</v>
      </c>
      <c r="AJ1847" s="1" t="str">
        <f>CONCATENATE(AF1847,AG1847,D1847,AH1847,AI1847)</f>
        <v>YYx179xYY</v>
      </c>
    </row>
    <row r="1848" spans="1:36" s="1" customFormat="1" x14ac:dyDescent="0.25">
      <c r="A1848" s="31">
        <v>42814</v>
      </c>
      <c r="B1848" s="24"/>
      <c r="C1848" s="23" t="s">
        <v>363</v>
      </c>
      <c r="D1848" s="22" t="s">
        <v>362</v>
      </c>
      <c r="E1848" s="21">
        <v>0.56999999999999995</v>
      </c>
      <c r="G1848" s="20"/>
      <c r="H1848" s="19">
        <f>E1848/0.038689</f>
        <v>14.732869807955748</v>
      </c>
      <c r="I1848" s="18">
        <f>J1848/100*4</f>
        <v>2.76</v>
      </c>
      <c r="J1848" s="17">
        <v>69</v>
      </c>
      <c r="K1848" s="16">
        <f>IF(J1848&gt;1,J1848-H1848-I1848,0)</f>
        <v>51.507130192044251</v>
      </c>
      <c r="L1848" s="15">
        <v>42834</v>
      </c>
      <c r="M1848" s="14"/>
      <c r="N1848" s="29">
        <v>43082</v>
      </c>
      <c r="O1848" s="12">
        <v>43082</v>
      </c>
      <c r="P1848" s="11" t="s">
        <v>361</v>
      </c>
      <c r="Q1848" s="10" t="s">
        <v>360</v>
      </c>
      <c r="R1848" s="10" t="s">
        <v>359</v>
      </c>
      <c r="S1848" s="10" t="s">
        <v>358</v>
      </c>
      <c r="T1848" s="10"/>
      <c r="U1848" s="9">
        <v>6915956706</v>
      </c>
      <c r="V1848" s="8"/>
      <c r="W1848" s="7">
        <v>1459</v>
      </c>
      <c r="X1848" s="4"/>
      <c r="Y1848" s="6">
        <v>106</v>
      </c>
      <c r="Z1848" s="5">
        <f>IF(Y1848&gt;0,Y1848-J1848,".")</f>
        <v>37</v>
      </c>
      <c r="AA1848" s="4">
        <f>IF(J1848=0,H1848,0)</f>
        <v>0</v>
      </c>
      <c r="AB1848" s="4">
        <f>IF(L1848=0,H1848,0)</f>
        <v>0</v>
      </c>
      <c r="AC1848" s="4"/>
      <c r="AD1848" s="3"/>
      <c r="AE1848" s="2" t="str">
        <f ca="1">IF(AND(N1848&gt;1,(N1848+$AE$3+O1848)&lt;$B$3),$B$3-N1848+1111111,".")</f>
        <v>.</v>
      </c>
      <c r="AF1848" s="1" t="str">
        <f>IF(A1848&gt;1,"Y","N")</f>
        <v>Y</v>
      </c>
      <c r="AG1848" s="1" t="str">
        <f>IF(L1848&gt;1,"Y","N")</f>
        <v>Y</v>
      </c>
      <c r="AH1848" s="1" t="str">
        <f>IF(N1848&gt;1,"Y","N")</f>
        <v>Y</v>
      </c>
      <c r="AI1848" s="1" t="str">
        <f>IF(O1848&gt;1,"Y","N")</f>
        <v>Y</v>
      </c>
      <c r="AJ1848" s="1" t="str">
        <f>CONCATENATE(AF1848,AG1848,D1848,AH1848,AI1848)</f>
        <v>YYx205xYY</v>
      </c>
    </row>
    <row r="1849" spans="1:36" s="1" customFormat="1" x14ac:dyDescent="0.25">
      <c r="A1849" s="31">
        <v>42721</v>
      </c>
      <c r="B1849" s="24"/>
      <c r="C1849" s="23" t="s">
        <v>1742</v>
      </c>
      <c r="D1849" s="22" t="s">
        <v>1741</v>
      </c>
      <c r="E1849" s="21">
        <v>0.6</v>
      </c>
      <c r="G1849" s="20"/>
      <c r="H1849" s="19">
        <f>E1849/0.03864</f>
        <v>15.527950310559005</v>
      </c>
      <c r="I1849" s="18">
        <f>J1849/100*4</f>
        <v>2.8</v>
      </c>
      <c r="J1849" s="17">
        <v>70</v>
      </c>
      <c r="K1849" s="16">
        <f>IF(J1849&gt;1,J1849-H1849-I1849,0)</f>
        <v>51.672049689440996</v>
      </c>
      <c r="L1849" s="15">
        <v>42763</v>
      </c>
      <c r="M1849" s="14"/>
      <c r="N1849" s="29">
        <v>42782</v>
      </c>
      <c r="O1849" s="12">
        <v>42786</v>
      </c>
      <c r="P1849" s="11" t="s">
        <v>5883</v>
      </c>
      <c r="Q1849" s="10" t="s">
        <v>5882</v>
      </c>
      <c r="R1849" s="10" t="s">
        <v>5881</v>
      </c>
      <c r="S1849" s="10" t="s">
        <v>5880</v>
      </c>
      <c r="T1849" s="10"/>
      <c r="U1849" s="9">
        <v>6721040033</v>
      </c>
      <c r="V1849" s="8"/>
      <c r="W1849" s="7">
        <v>302</v>
      </c>
      <c r="X1849" s="4"/>
      <c r="Y1849" s="6">
        <v>107</v>
      </c>
      <c r="Z1849" s="5">
        <f>IF(Y1849&gt;0,Y1849-J1849,".")</f>
        <v>37</v>
      </c>
      <c r="AA1849" s="4">
        <f>IF(J1849=0,H1849,0)</f>
        <v>0</v>
      </c>
      <c r="AB1849" s="4">
        <f>IF(L1849=0,H1849,0)</f>
        <v>0</v>
      </c>
      <c r="AC1849" s="4"/>
      <c r="AD1849" s="3"/>
      <c r="AE1849" s="2" t="str">
        <f ca="1">IF(AND(N1849&gt;1,(N1849+$AE$3+O1849)&lt;$B$3),$B$3-N1849+1111111,".")</f>
        <v>.</v>
      </c>
      <c r="AF1849" s="1" t="str">
        <f>IF(A1849&gt;1,"Y","N")</f>
        <v>Y</v>
      </c>
      <c r="AG1849" s="1" t="str">
        <f>IF(L1849&gt;1,"Y","N")</f>
        <v>Y</v>
      </c>
      <c r="AH1849" s="1" t="str">
        <f>IF(N1849&gt;1,"Y","N")</f>
        <v>Y</v>
      </c>
      <c r="AI1849" s="1" t="str">
        <f>IF(O1849&gt;1,"Y","N")</f>
        <v>Y</v>
      </c>
      <c r="AJ1849" s="1" t="str">
        <f>CONCATENATE(AF1849,AG1849,D1849,AH1849,AI1849)</f>
        <v>YYx500xYY</v>
      </c>
    </row>
    <row r="1850" spans="1:36" s="1" customFormat="1" x14ac:dyDescent="0.25">
      <c r="A1850" s="31">
        <v>42748</v>
      </c>
      <c r="B1850" s="24"/>
      <c r="C1850" s="23" t="s">
        <v>1108</v>
      </c>
      <c r="D1850" s="22" t="s">
        <v>1107</v>
      </c>
      <c r="E1850" s="21">
        <v>0.5</v>
      </c>
      <c r="G1850" s="20"/>
      <c r="H1850" s="19">
        <f>E1850/0.03821</f>
        <v>13.085579691180319</v>
      </c>
      <c r="I1850" s="18">
        <f>J1850/100*4</f>
        <v>2.8</v>
      </c>
      <c r="J1850" s="17">
        <v>70</v>
      </c>
      <c r="K1850" s="16">
        <f>IF(J1850&gt;1,J1850-H1850-I1850,0)</f>
        <v>54.114420308819682</v>
      </c>
      <c r="L1850" s="15">
        <v>42775</v>
      </c>
      <c r="M1850" s="14"/>
      <c r="N1850" s="29">
        <v>42784</v>
      </c>
      <c r="O1850" s="12">
        <v>42785</v>
      </c>
      <c r="P1850" s="11" t="s">
        <v>1945</v>
      </c>
      <c r="Q1850" s="10" t="s">
        <v>5847</v>
      </c>
      <c r="R1850" s="10" t="s">
        <v>5846</v>
      </c>
      <c r="S1850" s="10" t="s">
        <v>5845</v>
      </c>
      <c r="T1850" s="10"/>
      <c r="U1850" s="9" t="s">
        <v>5844</v>
      </c>
      <c r="V1850" s="8"/>
      <c r="W1850" s="7">
        <v>287</v>
      </c>
      <c r="X1850" s="4"/>
      <c r="Y1850" s="6">
        <v>107</v>
      </c>
      <c r="Z1850" s="5">
        <f>IF(Y1850&gt;0,Y1850-J1850,".")</f>
        <v>37</v>
      </c>
      <c r="AA1850" s="4">
        <f>IF(J1850=0,H1850,0)</f>
        <v>0</v>
      </c>
      <c r="AB1850" s="4">
        <f>IF(L1850=0,H1850,0)</f>
        <v>0</v>
      </c>
      <c r="AC1850" s="4"/>
      <c r="AD1850" s="3"/>
      <c r="AE1850" s="2" t="str">
        <f ca="1">IF(AND(N1850&gt;1,(N1850+$AE$3+O1850)&lt;$B$3),$B$3-N1850+1111111,".")</f>
        <v>.</v>
      </c>
      <c r="AF1850" s="1" t="str">
        <f>IF(A1850&gt;1,"Y","N")</f>
        <v>Y</v>
      </c>
      <c r="AG1850" s="1" t="str">
        <f>IF(L1850&gt;1,"Y","N")</f>
        <v>Y</v>
      </c>
      <c r="AH1850" s="1" t="str">
        <f>IF(N1850&gt;1,"Y","N")</f>
        <v>Y</v>
      </c>
      <c r="AI1850" s="1" t="str">
        <f>IF(O1850&gt;1,"Y","N")</f>
        <v>Y</v>
      </c>
      <c r="AJ1850" s="1" t="str">
        <f>CONCATENATE(AF1850,AG1850,D1850,AH1850,AI1850)</f>
        <v>YYx368xYY</v>
      </c>
    </row>
    <row r="1851" spans="1:36" s="1" customFormat="1" x14ac:dyDescent="0.25">
      <c r="A1851" s="31">
        <v>42666</v>
      </c>
      <c r="B1851" s="24" t="s">
        <v>5623</v>
      </c>
      <c r="C1851" s="23" t="s">
        <v>719</v>
      </c>
      <c r="D1851" s="22" t="s">
        <v>718</v>
      </c>
      <c r="E1851" s="21">
        <v>0.62</v>
      </c>
      <c r="G1851" s="20"/>
      <c r="H1851" s="19">
        <f>E1851/0.03988</f>
        <v>15.546639919759278</v>
      </c>
      <c r="I1851" s="18">
        <f>J1851/100*4</f>
        <v>2.76</v>
      </c>
      <c r="J1851" s="17">
        <v>69</v>
      </c>
      <c r="K1851" s="16">
        <f>IF(J1851&gt;1,J1851-H1851-I1851,0)</f>
        <v>50.693360080240723</v>
      </c>
      <c r="L1851" s="15">
        <v>42697</v>
      </c>
      <c r="M1851" s="14"/>
      <c r="N1851" s="29">
        <v>42793</v>
      </c>
      <c r="O1851" s="12">
        <v>42801</v>
      </c>
      <c r="P1851" s="11" t="s">
        <v>5619</v>
      </c>
      <c r="Q1851" s="10" t="s">
        <v>5622</v>
      </c>
      <c r="R1851" s="10" t="s">
        <v>5621</v>
      </c>
      <c r="S1851" s="10" t="s">
        <v>5620</v>
      </c>
      <c r="T1851" s="10"/>
      <c r="U1851" s="9">
        <v>6728413524</v>
      </c>
      <c r="V1851" s="8"/>
      <c r="W1851" s="7">
        <v>377</v>
      </c>
      <c r="X1851" s="4"/>
      <c r="Y1851" s="6">
        <v>107</v>
      </c>
      <c r="Z1851" s="5">
        <f>IF(Y1851&gt;0,Y1851-J1851,".")</f>
        <v>38</v>
      </c>
      <c r="AA1851" s="4">
        <f>IF(J1851=0,H1851,0)</f>
        <v>0</v>
      </c>
      <c r="AB1851" s="4">
        <f>IF(L1851=0,H1851,0)</f>
        <v>0</v>
      </c>
      <c r="AC1851" s="4"/>
      <c r="AD1851" s="3"/>
      <c r="AE1851" s="2" t="str">
        <f ca="1">IF(AND(N1851&gt;1,(N1851+$AE$3+O1851)&lt;$B$3),$B$3-N1851+1111111,".")</f>
        <v>.</v>
      </c>
      <c r="AF1851" s="1" t="str">
        <f>IF(A1851&gt;1,"Y","N")</f>
        <v>Y</v>
      </c>
      <c r="AG1851" s="1" t="str">
        <f>IF(L1851&gt;1,"Y","N")</f>
        <v>Y</v>
      </c>
      <c r="AH1851" s="1" t="str">
        <f>IF(N1851&gt;1,"Y","N")</f>
        <v>Y</v>
      </c>
      <c r="AI1851" s="1" t="str">
        <f>IF(O1851&gt;1,"Y","N")</f>
        <v>Y</v>
      </c>
      <c r="AJ1851" s="1" t="str">
        <f>CONCATENATE(AF1851,AG1851,D1851,AH1851,AI1851)</f>
        <v>YYx445xYY</v>
      </c>
    </row>
    <row r="1852" spans="1:36" s="1" customFormat="1" x14ac:dyDescent="0.25">
      <c r="A1852" s="31">
        <v>42769</v>
      </c>
      <c r="B1852" s="24"/>
      <c r="C1852" s="23" t="s">
        <v>2986</v>
      </c>
      <c r="D1852" s="22" t="s">
        <v>2162</v>
      </c>
      <c r="E1852" s="21">
        <v>0.71</v>
      </c>
      <c r="G1852" s="20"/>
      <c r="H1852" s="19">
        <f>E1852/0.03878</f>
        <v>18.308406395048994</v>
      </c>
      <c r="I1852" s="18">
        <f>J1852/100*4</f>
        <v>2.76</v>
      </c>
      <c r="J1852" s="17">
        <v>69</v>
      </c>
      <c r="K1852" s="16">
        <f>IF(J1852&gt;1,J1852-H1852-I1852,0)</f>
        <v>47.931593604951011</v>
      </c>
      <c r="L1852" s="15">
        <v>42784</v>
      </c>
      <c r="M1852" s="14"/>
      <c r="N1852" s="29">
        <v>42805</v>
      </c>
      <c r="O1852" s="12">
        <v>42807</v>
      </c>
      <c r="P1852" s="11" t="s">
        <v>1945</v>
      </c>
      <c r="Q1852" s="10" t="s">
        <v>5331</v>
      </c>
      <c r="R1852" s="10" t="s">
        <v>5330</v>
      </c>
      <c r="S1852" s="10" t="s">
        <v>5329</v>
      </c>
      <c r="T1852" s="10"/>
      <c r="U1852" s="9">
        <v>6747870358</v>
      </c>
      <c r="V1852" s="8"/>
      <c r="W1852" s="7">
        <v>407</v>
      </c>
      <c r="X1852" s="4"/>
      <c r="Y1852" s="6">
        <v>107</v>
      </c>
      <c r="Z1852" s="5">
        <f>IF(Y1852&gt;0,Y1852-J1852,".")</f>
        <v>38</v>
      </c>
      <c r="AA1852" s="4">
        <f>IF(J1852=0,H1852,0)</f>
        <v>0</v>
      </c>
      <c r="AB1852" s="4">
        <f>IF(L1852=0,H1852,0)</f>
        <v>0</v>
      </c>
      <c r="AC1852" s="4"/>
      <c r="AD1852" s="3"/>
      <c r="AE1852" s="2" t="str">
        <f ca="1">IF(AND(N1852&gt;1,(N1852+$AE$3+O1852)&lt;$B$3),$B$3-N1852+1111111,".")</f>
        <v>.</v>
      </c>
      <c r="AF1852" s="1" t="str">
        <f>IF(A1852&gt;1,"Y","N")</f>
        <v>Y</v>
      </c>
      <c r="AG1852" s="1" t="str">
        <f>IF(L1852&gt;1,"Y","N")</f>
        <v>Y</v>
      </c>
      <c r="AH1852" s="1" t="str">
        <f>IF(N1852&gt;1,"Y","N")</f>
        <v>Y</v>
      </c>
      <c r="AI1852" s="1" t="str">
        <f>IF(O1852&gt;1,"Y","N")</f>
        <v>Y</v>
      </c>
      <c r="AJ1852" s="1" t="str">
        <f>CONCATENATE(AF1852,AG1852,D1852,AH1852,AI1852)</f>
        <v>YYx231xYY</v>
      </c>
    </row>
    <row r="1853" spans="1:36" s="1" customFormat="1" x14ac:dyDescent="0.25">
      <c r="A1853" s="31">
        <v>42748</v>
      </c>
      <c r="B1853" s="24"/>
      <c r="C1853" s="23" t="s">
        <v>1108</v>
      </c>
      <c r="D1853" s="22" t="s">
        <v>1107</v>
      </c>
      <c r="E1853" s="21">
        <v>0.5</v>
      </c>
      <c r="G1853" s="20"/>
      <c r="H1853" s="19">
        <f>E1853/0.03821</f>
        <v>13.085579691180319</v>
      </c>
      <c r="I1853" s="18">
        <f>J1853/100*4</f>
        <v>2.8</v>
      </c>
      <c r="J1853" s="17">
        <v>70</v>
      </c>
      <c r="K1853" s="16">
        <f>IF(J1853&gt;1,J1853-H1853-I1853,0)</f>
        <v>54.114420308819682</v>
      </c>
      <c r="L1853" s="15">
        <v>42775</v>
      </c>
      <c r="M1853" s="14"/>
      <c r="N1853" s="29">
        <v>42807</v>
      </c>
      <c r="O1853" s="12">
        <v>42807</v>
      </c>
      <c r="P1853" s="11" t="s">
        <v>5277</v>
      </c>
      <c r="Q1853" s="10" t="s">
        <v>5276</v>
      </c>
      <c r="R1853" s="10" t="s">
        <v>5275</v>
      </c>
      <c r="S1853" s="10" t="s">
        <v>5274</v>
      </c>
      <c r="T1853" s="10"/>
      <c r="U1853" s="9" t="s">
        <v>5273</v>
      </c>
      <c r="V1853" s="8"/>
      <c r="W1853" s="7">
        <v>416</v>
      </c>
      <c r="X1853" s="4"/>
      <c r="Y1853" s="6">
        <v>107</v>
      </c>
      <c r="Z1853" s="5">
        <f>IF(Y1853&gt;0,Y1853-J1853,".")</f>
        <v>37</v>
      </c>
      <c r="AA1853" s="4">
        <f>IF(J1853=0,H1853,0)</f>
        <v>0</v>
      </c>
      <c r="AB1853" s="4">
        <f>IF(L1853=0,H1853,0)</f>
        <v>0</v>
      </c>
      <c r="AC1853" s="4"/>
      <c r="AD1853" s="3"/>
      <c r="AE1853" s="2" t="str">
        <f ca="1">IF(AND(N1853&gt;1,(N1853+$AE$3+O1853)&lt;$B$3),$B$3-N1853+1111111,".")</f>
        <v>.</v>
      </c>
      <c r="AF1853" s="1" t="str">
        <f>IF(A1853&gt;1,"Y","N")</f>
        <v>Y</v>
      </c>
      <c r="AG1853" s="1" t="str">
        <f>IF(L1853&gt;1,"Y","N")</f>
        <v>Y</v>
      </c>
      <c r="AH1853" s="1" t="str">
        <f>IF(N1853&gt;1,"Y","N")</f>
        <v>Y</v>
      </c>
      <c r="AI1853" s="1" t="str">
        <f>IF(O1853&gt;1,"Y","N")</f>
        <v>Y</v>
      </c>
      <c r="AJ1853" s="1" t="str">
        <f>CONCATENATE(AF1853,AG1853,D1853,AH1853,AI1853)</f>
        <v>YYx368xYY</v>
      </c>
    </row>
    <row r="1854" spans="1:36" s="1" customFormat="1" x14ac:dyDescent="0.25">
      <c r="A1854" s="31">
        <v>42748</v>
      </c>
      <c r="B1854" s="24"/>
      <c r="C1854" s="23" t="s">
        <v>1108</v>
      </c>
      <c r="D1854" s="22" t="s">
        <v>1107</v>
      </c>
      <c r="E1854" s="21">
        <v>0.5</v>
      </c>
      <c r="G1854" s="20"/>
      <c r="H1854" s="19">
        <f>E1854/0.03821</f>
        <v>13.085579691180319</v>
      </c>
      <c r="I1854" s="18">
        <f>J1854/100*4</f>
        <v>2.8</v>
      </c>
      <c r="J1854" s="17">
        <v>70</v>
      </c>
      <c r="K1854" s="16">
        <f>IF(J1854&gt;1,J1854-H1854-I1854,0)</f>
        <v>54.114420308819682</v>
      </c>
      <c r="L1854" s="15">
        <v>42775</v>
      </c>
      <c r="M1854" s="14"/>
      <c r="N1854" s="29">
        <v>42812</v>
      </c>
      <c r="O1854" s="12">
        <v>42815</v>
      </c>
      <c r="P1854" s="11" t="s">
        <v>5151</v>
      </c>
      <c r="Q1854" s="10" t="s">
        <v>5150</v>
      </c>
      <c r="R1854" s="10" t="s">
        <v>5149</v>
      </c>
      <c r="S1854" s="10" t="s">
        <v>5148</v>
      </c>
      <c r="T1854" s="10"/>
      <c r="U1854" s="9">
        <v>6749977906</v>
      </c>
      <c r="V1854" s="8"/>
      <c r="W1854" s="7">
        <v>463</v>
      </c>
      <c r="X1854" s="4"/>
      <c r="Y1854" s="6">
        <v>107</v>
      </c>
      <c r="Z1854" s="5">
        <f>IF(Y1854&gt;0,Y1854-J1854,".")</f>
        <v>37</v>
      </c>
      <c r="AA1854" s="4">
        <f>IF(J1854=0,H1854,0)</f>
        <v>0</v>
      </c>
      <c r="AB1854" s="4">
        <f>IF(L1854=0,H1854,0)</f>
        <v>0</v>
      </c>
      <c r="AC1854" s="4"/>
      <c r="AD1854" s="3"/>
      <c r="AE1854" s="2" t="str">
        <f ca="1">IF(AND(N1854&gt;1,(N1854+$AE$3+O1854)&lt;$B$3),$B$3-N1854+1111111,".")</f>
        <v>.</v>
      </c>
      <c r="AF1854" s="1" t="str">
        <f>IF(A1854&gt;1,"Y","N")</f>
        <v>Y</v>
      </c>
      <c r="AG1854" s="1" t="str">
        <f>IF(L1854&gt;1,"Y","N")</f>
        <v>Y</v>
      </c>
      <c r="AH1854" s="1" t="str">
        <f>IF(N1854&gt;1,"Y","N")</f>
        <v>Y</v>
      </c>
      <c r="AI1854" s="1" t="str">
        <f>IF(O1854&gt;1,"Y","N")</f>
        <v>Y</v>
      </c>
      <c r="AJ1854" s="1" t="str">
        <f>CONCATENATE(AF1854,AG1854,D1854,AH1854,AI1854)</f>
        <v>YYx368xYY</v>
      </c>
    </row>
    <row r="1855" spans="1:36" s="1" customFormat="1" x14ac:dyDescent="0.25">
      <c r="A1855" s="28">
        <v>41975</v>
      </c>
      <c r="B1855" s="27"/>
      <c r="C1855" s="23" t="s">
        <v>678</v>
      </c>
      <c r="D1855" s="22" t="s">
        <v>677</v>
      </c>
      <c r="E1855" s="21">
        <v>0.69899999999999995</v>
      </c>
      <c r="G1855" s="20"/>
      <c r="H1855" s="19">
        <f>E1855/0.043</f>
        <v>16.255813953488371</v>
      </c>
      <c r="I1855" s="18">
        <f>J1855/100*4</f>
        <v>2.76</v>
      </c>
      <c r="J1855" s="17">
        <v>69</v>
      </c>
      <c r="K1855" s="16">
        <f>IF(J1855&gt;1,J1855-H1855-I1855,0)</f>
        <v>49.984186046511631</v>
      </c>
      <c r="L1855" s="15">
        <v>42011</v>
      </c>
      <c r="M1855" s="14"/>
      <c r="N1855" s="29">
        <v>42834</v>
      </c>
      <c r="O1855" s="12">
        <v>42834</v>
      </c>
      <c r="P1855" s="11" t="s">
        <v>3090</v>
      </c>
      <c r="Q1855" s="10"/>
      <c r="R1855" s="10"/>
      <c r="S1855" s="10"/>
      <c r="T1855" s="10"/>
      <c r="U1855" s="9">
        <v>6775203421</v>
      </c>
      <c r="V1855" s="8"/>
      <c r="W1855" s="7">
        <v>562</v>
      </c>
      <c r="X1855" s="4"/>
      <c r="Y1855" s="6">
        <v>107</v>
      </c>
      <c r="Z1855" s="5">
        <f>IF(Y1855&gt;0,Y1855-J1855,".")</f>
        <v>38</v>
      </c>
      <c r="AA1855" s="4">
        <f>IF(J1855=0,H1855,0)</f>
        <v>0</v>
      </c>
      <c r="AB1855" s="4">
        <f>IF(L1855=0,H1855,0)</f>
        <v>0</v>
      </c>
      <c r="AC1855" s="4"/>
      <c r="AD1855" s="3"/>
      <c r="AE1855" s="2" t="str">
        <f ca="1">IF(AND(N1855&gt;1,(N1855+$AE$3+O1855)&lt;$B$3),$B$3-N1855+1111111,".")</f>
        <v>.</v>
      </c>
      <c r="AF1855" s="1" t="str">
        <f>IF(A1855&gt;1,"Y","N")</f>
        <v>Y</v>
      </c>
      <c r="AG1855" s="1" t="str">
        <f>IF(L1855&gt;1,"Y","N")</f>
        <v>Y</v>
      </c>
      <c r="AH1855" s="1" t="str">
        <f>IF(N1855&gt;1,"Y","N")</f>
        <v>Y</v>
      </c>
      <c r="AI1855" s="1" t="str">
        <f>IF(O1855&gt;1,"Y","N")</f>
        <v>Y</v>
      </c>
      <c r="AJ1855" s="1" t="str">
        <f>CONCATENATE(AF1855,AG1855,D1855,AH1855,AI1855)</f>
        <v>YYx472xYY</v>
      </c>
    </row>
    <row r="1856" spans="1:36" s="1" customFormat="1" x14ac:dyDescent="0.25">
      <c r="A1856" s="31">
        <v>42748</v>
      </c>
      <c r="B1856" s="24"/>
      <c r="C1856" s="23" t="s">
        <v>1108</v>
      </c>
      <c r="D1856" s="22" t="s">
        <v>1107</v>
      </c>
      <c r="E1856" s="21">
        <v>0.5</v>
      </c>
      <c r="G1856" s="20"/>
      <c r="H1856" s="19">
        <f>E1856/0.03821</f>
        <v>13.085579691180319</v>
      </c>
      <c r="I1856" s="18">
        <f>J1856/100*4</f>
        <v>2.8</v>
      </c>
      <c r="J1856" s="17">
        <v>70</v>
      </c>
      <c r="K1856" s="16">
        <f>IF(J1856&gt;1,J1856-H1856-I1856,0)</f>
        <v>54.114420308819682</v>
      </c>
      <c r="L1856" s="15">
        <v>42775</v>
      </c>
      <c r="M1856" s="14"/>
      <c r="N1856" s="29">
        <v>42850</v>
      </c>
      <c r="O1856" s="12">
        <v>42851</v>
      </c>
      <c r="P1856" s="11" t="s">
        <v>4309</v>
      </c>
      <c r="Q1856" s="10" t="s">
        <v>4308</v>
      </c>
      <c r="R1856" s="10" t="s">
        <v>4307</v>
      </c>
      <c r="S1856" s="10" t="s">
        <v>4306</v>
      </c>
      <c r="T1856" s="10"/>
      <c r="U1856" s="9" t="s">
        <v>4305</v>
      </c>
      <c r="V1856" s="8"/>
      <c r="W1856" s="7">
        <v>649</v>
      </c>
      <c r="X1856" s="4"/>
      <c r="Y1856" s="6">
        <v>107</v>
      </c>
      <c r="Z1856" s="5">
        <f>IF(Y1856&gt;0,Y1856-J1856,".")</f>
        <v>37</v>
      </c>
      <c r="AA1856" s="4">
        <f>IF(J1856=0,H1856,0)</f>
        <v>0</v>
      </c>
      <c r="AB1856" s="4">
        <f>IF(L1856=0,H1856,0)</f>
        <v>0</v>
      </c>
      <c r="AC1856" s="4"/>
      <c r="AD1856" s="3"/>
      <c r="AE1856" s="2" t="str">
        <f ca="1">IF(AND(N1856&gt;1,(N1856+$AE$3+O1856)&lt;$B$3),$B$3-N1856+1111111,".")</f>
        <v>.</v>
      </c>
      <c r="AF1856" s="1" t="str">
        <f>IF(A1856&gt;1,"Y","N")</f>
        <v>Y</v>
      </c>
      <c r="AG1856" s="1" t="str">
        <f>IF(L1856&gt;1,"Y","N")</f>
        <v>Y</v>
      </c>
      <c r="AH1856" s="1" t="str">
        <f>IF(N1856&gt;1,"Y","N")</f>
        <v>Y</v>
      </c>
      <c r="AI1856" s="1" t="str">
        <f>IF(O1856&gt;1,"Y","N")</f>
        <v>Y</v>
      </c>
      <c r="AJ1856" s="1" t="str">
        <f>CONCATENATE(AF1856,AG1856,D1856,AH1856,AI1856)</f>
        <v>YYx368xYY</v>
      </c>
    </row>
    <row r="1857" spans="1:50" s="1" customFormat="1" x14ac:dyDescent="0.25">
      <c r="A1857" s="31">
        <v>42751</v>
      </c>
      <c r="B1857" s="24"/>
      <c r="C1857" s="23" t="s">
        <v>1975</v>
      </c>
      <c r="D1857" s="22" t="s">
        <v>1974</v>
      </c>
      <c r="E1857" s="21">
        <v>0.33</v>
      </c>
      <c r="G1857" s="20"/>
      <c r="H1857" s="19">
        <f>E1857/0.03821</f>
        <v>8.636482596179011</v>
      </c>
      <c r="I1857" s="18">
        <f>J1857/100*4</f>
        <v>2.8</v>
      </c>
      <c r="J1857" s="17">
        <v>70</v>
      </c>
      <c r="K1857" s="16">
        <f>IF(J1857&gt;1,J1857-H1857-I1857,0)</f>
        <v>58.563517403820995</v>
      </c>
      <c r="L1857" s="15">
        <v>42771</v>
      </c>
      <c r="M1857" s="14"/>
      <c r="N1857" s="29">
        <v>42860</v>
      </c>
      <c r="O1857" s="12">
        <v>42863</v>
      </c>
      <c r="P1857" s="11" t="s">
        <v>4118</v>
      </c>
      <c r="Q1857" s="10" t="s">
        <v>4117</v>
      </c>
      <c r="R1857" s="10" t="s">
        <v>4116</v>
      </c>
      <c r="S1857" s="10" t="s">
        <v>4115</v>
      </c>
      <c r="T1857" s="10"/>
      <c r="U1857" s="9" t="s">
        <v>4114</v>
      </c>
      <c r="V1857" s="8"/>
      <c r="W1857" s="7">
        <v>689</v>
      </c>
      <c r="X1857" s="4"/>
      <c r="Y1857" s="6">
        <v>107</v>
      </c>
      <c r="Z1857" s="5">
        <f>IF(Y1857&gt;0,Y1857-J1857,".")</f>
        <v>37</v>
      </c>
      <c r="AA1857" s="4">
        <f>IF(J1857=0,H1857,0)</f>
        <v>0</v>
      </c>
      <c r="AB1857" s="4">
        <f>IF(L1857=0,H1857,0)</f>
        <v>0</v>
      </c>
      <c r="AC1857" s="4"/>
      <c r="AD1857" s="3"/>
      <c r="AE1857" s="2" t="str">
        <f ca="1">IF(AND(N1857&gt;1,(N1857+$AE$3+O1857)&lt;$B$3),$B$3-N1857+1111111,".")</f>
        <v>.</v>
      </c>
      <c r="AF1857" s="1" t="str">
        <f>IF(A1857&gt;1,"Y","N")</f>
        <v>Y</v>
      </c>
      <c r="AG1857" s="1" t="str">
        <f>IF(L1857&gt;1,"Y","N")</f>
        <v>Y</v>
      </c>
      <c r="AH1857" s="1" t="str">
        <f>IF(N1857&gt;1,"Y","N")</f>
        <v>Y</v>
      </c>
      <c r="AI1857" s="1" t="str">
        <f>IF(O1857&gt;1,"Y","N")</f>
        <v>Y</v>
      </c>
      <c r="AJ1857" s="1" t="str">
        <f>CONCATENATE(AF1857,AG1857,D1857,AH1857,AI1857)</f>
        <v>YYx127xYY</v>
      </c>
    </row>
    <row r="1858" spans="1:50" s="1" customFormat="1" x14ac:dyDescent="0.25">
      <c r="A1858" s="31">
        <v>42831</v>
      </c>
      <c r="B1858" s="24"/>
      <c r="C1858" s="23" t="s">
        <v>83</v>
      </c>
      <c r="D1858" s="22" t="s">
        <v>82</v>
      </c>
      <c r="E1858" s="21">
        <v>1.39</v>
      </c>
      <c r="G1858" s="20"/>
      <c r="H1858" s="19">
        <f>E1858/0.03892</f>
        <v>35.714285714285708</v>
      </c>
      <c r="I1858" s="18">
        <f>J1858/100*4</f>
        <v>2.76</v>
      </c>
      <c r="J1858" s="17">
        <v>69</v>
      </c>
      <c r="K1858" s="16">
        <f>IF(J1858&gt;1,J1858-H1858-I1858,0)</f>
        <v>30.525714285714294</v>
      </c>
      <c r="L1858" s="15">
        <v>42847</v>
      </c>
      <c r="M1858" s="14"/>
      <c r="N1858" s="29">
        <v>42871</v>
      </c>
      <c r="O1858" s="12">
        <v>42876</v>
      </c>
      <c r="P1858" s="11" t="s">
        <v>3879</v>
      </c>
      <c r="Q1858" s="10" t="s">
        <v>3881</v>
      </c>
      <c r="R1858" s="10" t="s">
        <v>3880</v>
      </c>
      <c r="S1858" s="10" t="s">
        <v>2643</v>
      </c>
      <c r="T1858" s="10"/>
      <c r="U1858" s="9">
        <v>6819098262</v>
      </c>
      <c r="V1858" s="8"/>
      <c r="W1858" s="7">
        <v>741</v>
      </c>
      <c r="X1858" s="4"/>
      <c r="Y1858" s="6">
        <v>107</v>
      </c>
      <c r="Z1858" s="5">
        <f>IF(Y1858&gt;0,Y1858-J1858,".")</f>
        <v>38</v>
      </c>
      <c r="AA1858" s="4">
        <f>IF(J1858=0,H1858,0)</f>
        <v>0</v>
      </c>
      <c r="AB1858" s="4">
        <f>IF(L1858=0,H1858,0)</f>
        <v>0</v>
      </c>
      <c r="AC1858" s="4"/>
      <c r="AD1858" s="3"/>
      <c r="AE1858" s="2" t="str">
        <f ca="1">IF(AND(N1858&gt;1,(N1858+$AE$3+O1858)&lt;$B$3),$B$3-N1858+1111111,".")</f>
        <v>.</v>
      </c>
      <c r="AF1858" s="1" t="str">
        <f>IF(A1858&gt;1,"Y","N")</f>
        <v>Y</v>
      </c>
      <c r="AG1858" s="1" t="str">
        <f>IF(L1858&gt;1,"Y","N")</f>
        <v>Y</v>
      </c>
      <c r="AH1858" s="1" t="str">
        <f>IF(N1858&gt;1,"Y","N")</f>
        <v>Y</v>
      </c>
      <c r="AI1858" s="1" t="str">
        <f>IF(O1858&gt;1,"Y","N")</f>
        <v>Y</v>
      </c>
      <c r="AJ1858" s="1" t="str">
        <f>CONCATENATE(AF1858,AG1858,D1858,AH1858,AI1858)</f>
        <v>YYx326xYY</v>
      </c>
    </row>
    <row r="1859" spans="1:50" s="1" customFormat="1" x14ac:dyDescent="0.25">
      <c r="A1859" s="31">
        <v>42811</v>
      </c>
      <c r="B1859" s="24"/>
      <c r="C1859" s="23" t="s">
        <v>3413</v>
      </c>
      <c r="D1859" s="22" t="s">
        <v>3412</v>
      </c>
      <c r="E1859" s="21">
        <v>0.87</v>
      </c>
      <c r="G1859" s="20"/>
      <c r="H1859" s="19">
        <f>E1859/0.038689</f>
        <v>22.487011812142985</v>
      </c>
      <c r="I1859" s="18">
        <f>J1859/100*4</f>
        <v>2.8</v>
      </c>
      <c r="J1859" s="17">
        <v>70</v>
      </c>
      <c r="K1859" s="16">
        <f>IF(J1859&gt;1,J1859-H1859-I1859,0)</f>
        <v>44.712988187857022</v>
      </c>
      <c r="L1859" s="15">
        <v>42827</v>
      </c>
      <c r="M1859" s="14"/>
      <c r="N1859" s="29">
        <v>42899</v>
      </c>
      <c r="O1859" s="12">
        <v>42899</v>
      </c>
      <c r="P1859" s="11" t="s">
        <v>3411</v>
      </c>
      <c r="Q1859" s="10" t="s">
        <v>3410</v>
      </c>
      <c r="R1859" s="10" t="s">
        <v>3409</v>
      </c>
      <c r="S1859" s="10" t="s">
        <v>1145</v>
      </c>
      <c r="T1859" s="10"/>
      <c r="U1859" s="9">
        <v>6853416511</v>
      </c>
      <c r="V1859" s="8"/>
      <c r="W1859" s="7">
        <v>830</v>
      </c>
      <c r="X1859" s="4"/>
      <c r="Y1859" s="6">
        <v>107</v>
      </c>
      <c r="Z1859" s="5">
        <f>IF(Y1859&gt;0,Y1859-J1859,".")</f>
        <v>37</v>
      </c>
      <c r="AA1859" s="4">
        <f>IF(J1859=0,H1859,0)</f>
        <v>0</v>
      </c>
      <c r="AB1859" s="4">
        <f>IF(L1859=0,H1859,0)</f>
        <v>0</v>
      </c>
      <c r="AC1859" s="4"/>
      <c r="AD1859" s="3"/>
      <c r="AE1859" s="2" t="str">
        <f ca="1">IF(AND(N1859&gt;1,(N1859+$AE$3+O1859)&lt;$B$3),$B$3-N1859+1111111,".")</f>
        <v>.</v>
      </c>
      <c r="AF1859" s="1" t="str">
        <f>IF(A1859&gt;1,"Y","N")</f>
        <v>Y</v>
      </c>
      <c r="AG1859" s="1" t="str">
        <f>IF(L1859&gt;1,"Y","N")</f>
        <v>Y</v>
      </c>
      <c r="AH1859" s="1" t="str">
        <f>IF(N1859&gt;1,"Y","N")</f>
        <v>Y</v>
      </c>
      <c r="AI1859" s="1" t="str">
        <f>IF(O1859&gt;1,"Y","N")</f>
        <v>Y</v>
      </c>
      <c r="AJ1859" s="1" t="str">
        <f>CONCATENATE(AF1859,AG1859,D1859,AH1859,AI1859)</f>
        <v>YYx161xYY</v>
      </c>
      <c r="AU1859"/>
      <c r="AV1859"/>
      <c r="AW1859"/>
      <c r="AX1859"/>
    </row>
    <row r="1860" spans="1:50" s="1" customFormat="1" x14ac:dyDescent="0.25">
      <c r="A1860" s="31">
        <v>42831</v>
      </c>
      <c r="B1860" s="24"/>
      <c r="C1860" s="23" t="s">
        <v>83</v>
      </c>
      <c r="D1860" s="22" t="s">
        <v>82</v>
      </c>
      <c r="E1860" s="21">
        <v>1.39</v>
      </c>
      <c r="G1860" s="20"/>
      <c r="H1860" s="19">
        <f>E1860/0.03892</f>
        <v>35.714285714285708</v>
      </c>
      <c r="I1860" s="18">
        <f>J1860/100*4</f>
        <v>2.76</v>
      </c>
      <c r="J1860" s="17">
        <v>69</v>
      </c>
      <c r="K1860" s="16">
        <f>IF(J1860&gt;1,J1860-H1860-I1860,0)</f>
        <v>30.525714285714294</v>
      </c>
      <c r="L1860" s="15">
        <v>42847</v>
      </c>
      <c r="M1860" s="14"/>
      <c r="N1860" s="29">
        <v>42909</v>
      </c>
      <c r="O1860" s="12">
        <v>42910</v>
      </c>
      <c r="P1860" s="11" t="s">
        <v>3205</v>
      </c>
      <c r="Q1860" s="10" t="s">
        <v>3208</v>
      </c>
      <c r="R1860" s="10" t="s">
        <v>3207</v>
      </c>
      <c r="S1860" s="10" t="s">
        <v>3206</v>
      </c>
      <c r="T1860" s="10"/>
      <c r="U1860" s="9">
        <v>6859848804</v>
      </c>
      <c r="V1860" s="8" t="s">
        <v>110</v>
      </c>
      <c r="W1860" s="7">
        <v>875</v>
      </c>
      <c r="X1860" s="4"/>
      <c r="Y1860" s="6">
        <v>107</v>
      </c>
      <c r="Z1860" s="5">
        <f>IF(Y1860&gt;0,Y1860-J1860,".")</f>
        <v>38</v>
      </c>
      <c r="AA1860" s="4">
        <f>IF(J1860=0,H1860,0)</f>
        <v>0</v>
      </c>
      <c r="AB1860" s="4">
        <f>IF(L1860=0,H1860,0)</f>
        <v>0</v>
      </c>
      <c r="AC1860" s="4"/>
      <c r="AD1860" s="3"/>
      <c r="AE1860" s="2" t="str">
        <f ca="1">IF(AND(N1860&gt;1,(N1860+$AE$3+O1860)&lt;$B$3),$B$3-N1860+1111111,".")</f>
        <v>.</v>
      </c>
      <c r="AF1860" s="1" t="str">
        <f>IF(A1860&gt;1,"Y","N")</f>
        <v>Y</v>
      </c>
      <c r="AG1860" s="1" t="str">
        <f>IF(L1860&gt;1,"Y","N")</f>
        <v>Y</v>
      </c>
      <c r="AH1860" s="1" t="str">
        <f>IF(N1860&gt;1,"Y","N")</f>
        <v>Y</v>
      </c>
      <c r="AI1860" s="1" t="str">
        <f>IF(O1860&gt;1,"Y","N")</f>
        <v>Y</v>
      </c>
      <c r="AJ1860" s="1" t="str">
        <f>CONCATENATE(AF1860,AG1860,D1860,AH1860,AI1860)</f>
        <v>YYx326xYY</v>
      </c>
    </row>
    <row r="1861" spans="1:50" s="1" customFormat="1" x14ac:dyDescent="0.25">
      <c r="A1861" s="31">
        <v>42807</v>
      </c>
      <c r="B1861" s="24"/>
      <c r="C1861" s="23" t="s">
        <v>1108</v>
      </c>
      <c r="D1861" s="22" t="s">
        <v>1107</v>
      </c>
      <c r="E1861" s="21">
        <v>0.45</v>
      </c>
      <c r="G1861" s="20"/>
      <c r="H1861" s="19">
        <f>E1861/0.038689</f>
        <v>11.631213006280856</v>
      </c>
      <c r="I1861" s="18">
        <f>J1861/100*4</f>
        <v>2.8</v>
      </c>
      <c r="J1861" s="17">
        <v>70</v>
      </c>
      <c r="K1861" s="16">
        <f>IF(J1861&gt;1,J1861-H1861-I1861,0)</f>
        <v>55.568786993719144</v>
      </c>
      <c r="L1861" s="15">
        <v>42823</v>
      </c>
      <c r="M1861" s="14"/>
      <c r="N1861" s="29">
        <v>42927</v>
      </c>
      <c r="O1861" s="12">
        <v>42933</v>
      </c>
      <c r="P1861" s="11" t="s">
        <v>2906</v>
      </c>
      <c r="Q1861" s="10" t="s">
        <v>2905</v>
      </c>
      <c r="R1861" s="10" t="s">
        <v>2904</v>
      </c>
      <c r="S1861" s="10" t="s">
        <v>1978</v>
      </c>
      <c r="T1861" s="10"/>
      <c r="U1861" s="9">
        <v>6888538628</v>
      </c>
      <c r="V1861" s="8"/>
      <c r="W1861" s="7">
        <v>966</v>
      </c>
      <c r="X1861" s="4"/>
      <c r="Y1861" s="6">
        <v>107</v>
      </c>
      <c r="Z1861" s="5">
        <f>IF(Y1861&gt;0,Y1861-J1861,".")</f>
        <v>37</v>
      </c>
      <c r="AA1861" s="4">
        <f>IF(J1861=0,H1861,0)</f>
        <v>0</v>
      </c>
      <c r="AB1861" s="4">
        <f>IF(L1861=0,H1861,0)</f>
        <v>0</v>
      </c>
      <c r="AC1861" s="4"/>
      <c r="AD1861" s="3"/>
      <c r="AE1861" s="2" t="str">
        <f ca="1">IF(AND(N1861&gt;1,(N1861+$AE$3+O1861)&lt;$B$3),$B$3-N1861+1111111,".")</f>
        <v>.</v>
      </c>
      <c r="AF1861" s="1" t="str">
        <f>IF(A1861&gt;1,"Y","N")</f>
        <v>Y</v>
      </c>
      <c r="AG1861" s="1" t="str">
        <f>IF(L1861&gt;1,"Y","N")</f>
        <v>Y</v>
      </c>
      <c r="AH1861" s="1" t="str">
        <f>IF(N1861&gt;1,"Y","N")</f>
        <v>Y</v>
      </c>
      <c r="AI1861" s="1" t="str">
        <f>IF(O1861&gt;1,"Y","N")</f>
        <v>Y</v>
      </c>
      <c r="AJ1861" s="1" t="str">
        <f>CONCATENATE(AF1861,AG1861,D1861,AH1861,AI1861)</f>
        <v>YYx368xYY</v>
      </c>
    </row>
    <row r="1862" spans="1:50" s="1" customFormat="1" x14ac:dyDescent="0.25">
      <c r="A1862" s="31">
        <v>42949</v>
      </c>
      <c r="B1862" s="24" t="s">
        <v>1399</v>
      </c>
      <c r="C1862" s="23" t="s">
        <v>629</v>
      </c>
      <c r="D1862" s="22" t="s">
        <v>2134</v>
      </c>
      <c r="E1862" s="21">
        <v>0.9</v>
      </c>
      <c r="G1862" s="20"/>
      <c r="H1862" s="19">
        <f>E1862/0.0444</f>
        <v>20.27027027027027</v>
      </c>
      <c r="I1862" s="18">
        <f>J1862/100*4</f>
        <v>2.8</v>
      </c>
      <c r="J1862" s="17">
        <v>70</v>
      </c>
      <c r="K1862" s="16">
        <f>IF(J1862&gt;1,J1862-H1862-I1862,0)</f>
        <v>46.929729729729729</v>
      </c>
      <c r="L1862" s="15">
        <v>42966</v>
      </c>
      <c r="M1862" s="14"/>
      <c r="N1862" s="29">
        <v>42975</v>
      </c>
      <c r="O1862" s="12">
        <v>42975</v>
      </c>
      <c r="P1862" s="11" t="s">
        <v>2261</v>
      </c>
      <c r="Q1862" s="10" t="s">
        <v>2260</v>
      </c>
      <c r="R1862" s="10" t="s">
        <v>2259</v>
      </c>
      <c r="S1862" s="10" t="s">
        <v>2258</v>
      </c>
      <c r="T1862" s="10"/>
      <c r="U1862" s="9">
        <v>6912447123</v>
      </c>
      <c r="V1862" s="8"/>
      <c r="W1862" s="7">
        <v>1086</v>
      </c>
      <c r="X1862" s="4"/>
      <c r="Y1862" s="6">
        <v>107</v>
      </c>
      <c r="Z1862" s="5">
        <f>IF(Y1862&gt;0,Y1862-J1862,".")</f>
        <v>37</v>
      </c>
      <c r="AA1862" s="4">
        <f>IF(J1862=0,H1862,0)</f>
        <v>0</v>
      </c>
      <c r="AB1862" s="4">
        <f>IF(L1862=0,H1862,0)</f>
        <v>0</v>
      </c>
      <c r="AC1862" s="4"/>
      <c r="AD1862" s="3"/>
      <c r="AE1862" s="2" t="str">
        <f ca="1">IF(AND(N1862&gt;1,(N1862+$AE$3+O1862)&lt;$B$3),$B$3-N1862+1111111,".")</f>
        <v>.</v>
      </c>
      <c r="AF1862" s="1" t="str">
        <f>IF(A1862&gt;1,"Y","N")</f>
        <v>Y</v>
      </c>
      <c r="AG1862" s="1" t="str">
        <f>IF(L1862&gt;1,"Y","N")</f>
        <v>Y</v>
      </c>
      <c r="AH1862" s="1" t="str">
        <f>IF(N1862&gt;1,"Y","N")</f>
        <v>Y</v>
      </c>
      <c r="AI1862" s="1" t="str">
        <f>IF(O1862&gt;1,"Y","N")</f>
        <v>Y</v>
      </c>
      <c r="AJ1862" s="1" t="str">
        <f>CONCATENATE(AF1862,AG1862,D1862,AH1862,AI1862)</f>
        <v>YYx4nxYY</v>
      </c>
    </row>
    <row r="1863" spans="1:50" s="1" customFormat="1" x14ac:dyDescent="0.25">
      <c r="A1863" s="31">
        <v>42949</v>
      </c>
      <c r="B1863" s="24"/>
      <c r="C1863" s="23" t="s">
        <v>629</v>
      </c>
      <c r="D1863" s="22" t="s">
        <v>2134</v>
      </c>
      <c r="E1863" s="21">
        <v>0.9</v>
      </c>
      <c r="G1863" s="20"/>
      <c r="H1863" s="19">
        <f>E1863/0.0444</f>
        <v>20.27027027027027</v>
      </c>
      <c r="I1863" s="18">
        <f>J1863/100*4</f>
        <v>2.8</v>
      </c>
      <c r="J1863" s="17">
        <v>70</v>
      </c>
      <c r="K1863" s="16">
        <f>IF(J1863&gt;1,J1863-H1863-I1863,0)</f>
        <v>46.929729729729729</v>
      </c>
      <c r="L1863" s="15">
        <v>42966</v>
      </c>
      <c r="M1863" s="14"/>
      <c r="N1863" s="29">
        <v>42985</v>
      </c>
      <c r="O1863" s="12">
        <v>42986</v>
      </c>
      <c r="P1863" s="11" t="s">
        <v>2133</v>
      </c>
      <c r="Q1863" s="10" t="s">
        <v>2132</v>
      </c>
      <c r="R1863" s="10" t="s">
        <v>2131</v>
      </c>
      <c r="S1863" s="10" t="s">
        <v>2130</v>
      </c>
      <c r="T1863" s="10"/>
      <c r="U1863" s="9">
        <v>6912447123</v>
      </c>
      <c r="V1863" s="8"/>
      <c r="W1863" s="7">
        <v>1114</v>
      </c>
      <c r="X1863" s="4"/>
      <c r="Y1863" s="6">
        <v>107</v>
      </c>
      <c r="Z1863" s="5">
        <f>IF(Y1863&gt;0,Y1863-J1863,".")</f>
        <v>37</v>
      </c>
      <c r="AA1863" s="4">
        <f>IF(J1863=0,H1863,0)</f>
        <v>0</v>
      </c>
      <c r="AB1863" s="4">
        <f>IF(L1863=0,H1863,0)</f>
        <v>0</v>
      </c>
      <c r="AC1863" s="4"/>
      <c r="AD1863" s="3"/>
      <c r="AE1863" s="2" t="str">
        <f ca="1">IF(AND(N1863&gt;1,(N1863+$AE$3+O1863)&lt;$B$3),$B$3-N1863+1111111,".")</f>
        <v>.</v>
      </c>
      <c r="AF1863" s="1" t="str">
        <f>IF(A1863&gt;1,"Y","N")</f>
        <v>Y</v>
      </c>
      <c r="AG1863" s="1" t="str">
        <f>IF(L1863&gt;1,"Y","N")</f>
        <v>Y</v>
      </c>
      <c r="AH1863" s="1" t="str">
        <f>IF(N1863&gt;1,"Y","N")</f>
        <v>Y</v>
      </c>
      <c r="AI1863" s="1" t="str">
        <f>IF(O1863&gt;1,"Y","N")</f>
        <v>Y</v>
      </c>
      <c r="AJ1863" s="1" t="str">
        <f>CONCATENATE(AF1863,AG1863,D1863,AH1863,AI1863)</f>
        <v>YYx4nxYY</v>
      </c>
    </row>
    <row r="1864" spans="1:50" s="1" customFormat="1" x14ac:dyDescent="0.25">
      <c r="A1864" s="31">
        <v>42973</v>
      </c>
      <c r="B1864" s="24" t="s">
        <v>1747</v>
      </c>
      <c r="C1864" s="23" t="s">
        <v>105</v>
      </c>
      <c r="D1864" s="22" t="s">
        <v>104</v>
      </c>
      <c r="E1864" s="21">
        <v>0.63</v>
      </c>
      <c r="G1864" s="20"/>
      <c r="H1864" s="19">
        <f>E1864/0.038689</f>
        <v>16.283698208793197</v>
      </c>
      <c r="I1864" s="18">
        <f>J1864/100*4</f>
        <v>2.76</v>
      </c>
      <c r="J1864" s="17">
        <v>69</v>
      </c>
      <c r="K1864" s="16">
        <f>IF(J1864&gt;1,J1864-H1864-I1864,0)</f>
        <v>49.956301791206805</v>
      </c>
      <c r="L1864" s="15">
        <v>43007</v>
      </c>
      <c r="M1864" s="14"/>
      <c r="N1864" s="29">
        <v>43008</v>
      </c>
      <c r="O1864" s="12">
        <v>43016</v>
      </c>
      <c r="P1864" s="11" t="s">
        <v>1740</v>
      </c>
      <c r="Q1864" s="10" t="s">
        <v>1746</v>
      </c>
      <c r="R1864" s="10" t="s">
        <v>1745</v>
      </c>
      <c r="S1864" s="10" t="s">
        <v>1744</v>
      </c>
      <c r="T1864" s="10"/>
      <c r="U1864" s="9">
        <v>6906741854</v>
      </c>
      <c r="V1864" s="8"/>
      <c r="W1864" s="7">
        <v>1215</v>
      </c>
      <c r="X1864" s="4"/>
      <c r="Y1864" s="6">
        <v>107</v>
      </c>
      <c r="Z1864" s="5">
        <f>IF(Y1864&gt;0,Y1864-J1864,".")</f>
        <v>38</v>
      </c>
      <c r="AA1864" s="4">
        <f>IF(J1864=0,H1864,0)</f>
        <v>0</v>
      </c>
      <c r="AB1864" s="4">
        <f>IF(L1864=0,H1864,0)</f>
        <v>0</v>
      </c>
      <c r="AC1864" s="4"/>
      <c r="AD1864" s="3"/>
      <c r="AE1864" s="2" t="str">
        <f ca="1">IF(AND(N1864&gt;1,(N1864+$AE$3+O1864)&lt;$B$3),$B$3-N1864+1111111,".")</f>
        <v>.</v>
      </c>
      <c r="AF1864" s="1" t="str">
        <f>IF(A1864&gt;1,"Y","N")</f>
        <v>Y</v>
      </c>
      <c r="AG1864" s="1" t="str">
        <f>IF(L1864&gt;1,"Y","N")</f>
        <v>Y</v>
      </c>
      <c r="AH1864" s="1" t="str">
        <f>IF(N1864&gt;1,"Y","N")</f>
        <v>Y</v>
      </c>
      <c r="AI1864" s="1" t="str">
        <f>IF(O1864&gt;1,"Y","N")</f>
        <v>Y</v>
      </c>
      <c r="AJ1864" s="1" t="str">
        <f>CONCATENATE(AF1864,AG1864,D1864,AH1864,AI1864)</f>
        <v>YYx406xYY</v>
      </c>
    </row>
    <row r="1865" spans="1:50" s="1" customFormat="1" x14ac:dyDescent="0.25">
      <c r="A1865" s="28">
        <v>41975</v>
      </c>
      <c r="B1865" s="27"/>
      <c r="C1865" s="23" t="s">
        <v>678</v>
      </c>
      <c r="D1865" s="22" t="s">
        <v>677</v>
      </c>
      <c r="E1865" s="21">
        <v>0.69899999999999995</v>
      </c>
      <c r="G1865" s="20"/>
      <c r="H1865" s="19">
        <f>E1865/0.043</f>
        <v>16.255813953488371</v>
      </c>
      <c r="I1865" s="18">
        <f>J1865/100*4</f>
        <v>2.76</v>
      </c>
      <c r="J1865" s="17">
        <v>69</v>
      </c>
      <c r="K1865" s="16">
        <f>IF(J1865&gt;1,J1865-H1865-I1865,0)</f>
        <v>49.984186046511631</v>
      </c>
      <c r="L1865" s="15">
        <v>42011</v>
      </c>
      <c r="M1865" s="14"/>
      <c r="N1865" s="29">
        <v>42760</v>
      </c>
      <c r="O1865" s="12">
        <v>42760</v>
      </c>
      <c r="P1865" s="11" t="s">
        <v>966</v>
      </c>
      <c r="Q1865" s="10" t="s">
        <v>6410</v>
      </c>
      <c r="R1865" s="10" t="s">
        <v>6409</v>
      </c>
      <c r="S1865" s="10" t="s">
        <v>963</v>
      </c>
      <c r="T1865" s="10"/>
      <c r="U1865" s="9">
        <v>6690677105</v>
      </c>
      <c r="V1865" s="8"/>
      <c r="W1865" s="7">
        <v>154</v>
      </c>
      <c r="X1865" s="4"/>
      <c r="Y1865" s="6">
        <v>108</v>
      </c>
      <c r="Z1865" s="5">
        <f>IF(Y1865&gt;0,Y1865-J1865,".")</f>
        <v>39</v>
      </c>
      <c r="AA1865" s="4">
        <f>IF(J1865=0,H1865,0)</f>
        <v>0</v>
      </c>
      <c r="AB1865" s="4">
        <f>IF(L1865=0,H1865,0)</f>
        <v>0</v>
      </c>
      <c r="AC1865" s="4"/>
      <c r="AD1865" s="3"/>
      <c r="AE1865" s="2" t="str">
        <f ca="1">IF(AND(N1865&gt;1,(N1865+$AE$3+O1865)&lt;$B$3),$B$3-N1865+1111111,".")</f>
        <v>.</v>
      </c>
      <c r="AF1865" s="1" t="str">
        <f>IF(A1865&gt;1,"Y","N")</f>
        <v>Y</v>
      </c>
      <c r="AG1865" s="1" t="str">
        <f>IF(L1865&gt;1,"Y","N")</f>
        <v>Y</v>
      </c>
      <c r="AH1865" s="1" t="str">
        <f>IF(N1865&gt;1,"Y","N")</f>
        <v>Y</v>
      </c>
      <c r="AI1865" s="1" t="str">
        <f>IF(O1865&gt;1,"Y","N")</f>
        <v>Y</v>
      </c>
      <c r="AJ1865" s="1" t="str">
        <f>CONCATENATE(AF1865,AG1865,D1865,AH1865,AI1865)</f>
        <v>YYx472xYY</v>
      </c>
    </row>
    <row r="1866" spans="1:50" s="1" customFormat="1" x14ac:dyDescent="0.25">
      <c r="A1866" s="31">
        <v>42625</v>
      </c>
      <c r="B1866" s="24"/>
      <c r="C1866" s="23" t="s">
        <v>5862</v>
      </c>
      <c r="D1866" s="22" t="s">
        <v>5861</v>
      </c>
      <c r="E1866" s="21">
        <v>1.1200000000000001</v>
      </c>
      <c r="G1866" s="20"/>
      <c r="H1866" s="19">
        <f>E1866/0.0404</f>
        <v>27.722772277227726</v>
      </c>
      <c r="I1866" s="18">
        <f>J1866/100*4</f>
        <v>2.8</v>
      </c>
      <c r="J1866" s="17">
        <v>70</v>
      </c>
      <c r="K1866" s="16">
        <f>IF(J1866&gt;1,J1866-H1866-I1866,0)</f>
        <v>39.477227722772277</v>
      </c>
      <c r="L1866" s="15">
        <v>42644</v>
      </c>
      <c r="M1866" s="14"/>
      <c r="N1866" s="29">
        <v>42783</v>
      </c>
      <c r="O1866" s="12">
        <v>42785</v>
      </c>
      <c r="P1866" s="11" t="s">
        <v>5860</v>
      </c>
      <c r="Q1866" s="10" t="s">
        <v>5865</v>
      </c>
      <c r="R1866" s="10" t="s">
        <v>5864</v>
      </c>
      <c r="S1866" s="10" t="s">
        <v>5863</v>
      </c>
      <c r="T1866" s="10"/>
      <c r="U1866" s="9">
        <v>6715504701</v>
      </c>
      <c r="V1866" s="8"/>
      <c r="W1866" s="7">
        <v>286</v>
      </c>
      <c r="X1866" s="4"/>
      <c r="Y1866" s="6">
        <v>108</v>
      </c>
      <c r="Z1866" s="5">
        <f>IF(Y1866&gt;0,Y1866-J1866,".")</f>
        <v>38</v>
      </c>
      <c r="AA1866" s="4">
        <f>IF(J1866=0,H1866,0)</f>
        <v>0</v>
      </c>
      <c r="AB1866" s="4">
        <f>IF(L1866=0,H1866,0)</f>
        <v>0</v>
      </c>
      <c r="AC1866" s="4"/>
      <c r="AD1866" s="3"/>
      <c r="AE1866" s="2" t="str">
        <f ca="1">IF(AND(N1866&gt;1,(N1866+$AE$3+O1866)&lt;$B$3),$B$3-N1866+1111111,".")</f>
        <v>.</v>
      </c>
      <c r="AF1866" s="1" t="str">
        <f>IF(A1866&gt;1,"Y","N")</f>
        <v>Y</v>
      </c>
      <c r="AG1866" s="1" t="str">
        <f>IF(L1866&gt;1,"Y","N")</f>
        <v>Y</v>
      </c>
      <c r="AH1866" s="1" t="str">
        <f>IF(N1866&gt;1,"Y","N")</f>
        <v>Y</v>
      </c>
      <c r="AI1866" s="1" t="str">
        <f>IF(O1866&gt;1,"Y","N")</f>
        <v>Y</v>
      </c>
      <c r="AJ1866" s="1" t="str">
        <f>CONCATENATE(AF1866,AG1866,D1866,AH1866,AI1866)</f>
        <v>YYxs4xYY</v>
      </c>
    </row>
    <row r="1867" spans="1:50" s="1" customFormat="1" x14ac:dyDescent="0.25">
      <c r="A1867" s="31">
        <v>42721</v>
      </c>
      <c r="B1867" s="24"/>
      <c r="C1867" s="23" t="s">
        <v>1742</v>
      </c>
      <c r="D1867" s="22" t="s">
        <v>1741</v>
      </c>
      <c r="E1867" s="21">
        <v>0.44</v>
      </c>
      <c r="G1867" s="20"/>
      <c r="H1867" s="19">
        <f>E1867/0.03864</f>
        <v>11.387163561076605</v>
      </c>
      <c r="I1867" s="18">
        <f>J1867/100*4</f>
        <v>2.8</v>
      </c>
      <c r="J1867" s="17">
        <v>70</v>
      </c>
      <c r="K1867" s="16">
        <f>IF(J1867&gt;1,J1867-H1867-I1867,0)</f>
        <v>55.812836438923398</v>
      </c>
      <c r="L1867" s="15">
        <v>42754</v>
      </c>
      <c r="M1867" s="14"/>
      <c r="N1867" s="29">
        <v>42788</v>
      </c>
      <c r="O1867" s="12">
        <v>42789</v>
      </c>
      <c r="P1867" s="11" t="s">
        <v>5726</v>
      </c>
      <c r="Q1867" s="10" t="s">
        <v>5729</v>
      </c>
      <c r="R1867" s="10" t="s">
        <v>5728</v>
      </c>
      <c r="S1867" s="10" t="s">
        <v>5727</v>
      </c>
      <c r="T1867" s="10"/>
      <c r="U1867" s="9">
        <v>6722190084</v>
      </c>
      <c r="V1867" s="8"/>
      <c r="W1867" s="7">
        <v>318</v>
      </c>
      <c r="X1867" s="4"/>
      <c r="Y1867" s="6">
        <v>108</v>
      </c>
      <c r="Z1867" s="5">
        <f>IF(Y1867&gt;0,Y1867-J1867,".")</f>
        <v>38</v>
      </c>
      <c r="AA1867" s="4">
        <f>IF(J1867=0,H1867,0)</f>
        <v>0</v>
      </c>
      <c r="AB1867" s="4">
        <f>IF(L1867=0,H1867,0)</f>
        <v>0</v>
      </c>
      <c r="AC1867" s="4"/>
      <c r="AD1867" s="3"/>
      <c r="AE1867" s="2" t="str">
        <f ca="1">IF(AND(N1867&gt;1,(N1867+$AE$3+O1867)&lt;$B$3),$B$3-N1867+1111111,".")</f>
        <v>.</v>
      </c>
      <c r="AF1867" s="1" t="str">
        <f>IF(A1867&gt;1,"Y","N")</f>
        <v>Y</v>
      </c>
      <c r="AG1867" s="1" t="str">
        <f>IF(L1867&gt;1,"Y","N")</f>
        <v>Y</v>
      </c>
      <c r="AH1867" s="1" t="str">
        <f>IF(N1867&gt;1,"Y","N")</f>
        <v>Y</v>
      </c>
      <c r="AI1867" s="1" t="str">
        <f>IF(O1867&gt;1,"Y","N")</f>
        <v>Y</v>
      </c>
      <c r="AJ1867" s="1" t="str">
        <f>CONCATENATE(AF1867,AG1867,D1867,AH1867,AI1867)</f>
        <v>YYx500xYY</v>
      </c>
    </row>
    <row r="1868" spans="1:50" s="1" customFormat="1" x14ac:dyDescent="0.25">
      <c r="A1868" s="31">
        <v>42756</v>
      </c>
      <c r="B1868" s="24"/>
      <c r="C1868" s="23" t="s">
        <v>43</v>
      </c>
      <c r="D1868" s="22" t="s">
        <v>4166</v>
      </c>
      <c r="E1868" s="21">
        <v>0.9</v>
      </c>
      <c r="G1868" s="20"/>
      <c r="H1868" s="19">
        <f>E1868/0.03865</f>
        <v>23.285899094437259</v>
      </c>
      <c r="I1868" s="18">
        <f>J1868/100*4</f>
        <v>2.8</v>
      </c>
      <c r="J1868" s="17">
        <v>70</v>
      </c>
      <c r="K1868" s="16">
        <f>IF(J1868&gt;1,J1868-H1868-I1868,0)</f>
        <v>43.914100905562748</v>
      </c>
      <c r="L1868" s="15">
        <v>42788</v>
      </c>
      <c r="M1868" s="14"/>
      <c r="N1868" s="29">
        <v>42833</v>
      </c>
      <c r="O1868" s="12">
        <v>42842</v>
      </c>
      <c r="P1868" s="11" t="s">
        <v>4684</v>
      </c>
      <c r="Q1868" s="10"/>
      <c r="R1868" s="10"/>
      <c r="S1868" s="10"/>
      <c r="T1868" s="10"/>
      <c r="U1868" s="9">
        <v>6776909167</v>
      </c>
      <c r="V1868" s="8"/>
      <c r="W1868" s="7">
        <v>597</v>
      </c>
      <c r="X1868" s="4"/>
      <c r="Y1868" s="6">
        <v>108</v>
      </c>
      <c r="Z1868" s="5">
        <f>IF(Y1868&gt;0,Y1868-J1868,".")</f>
        <v>38</v>
      </c>
      <c r="AA1868" s="4">
        <f>IF(J1868=0,H1868,0)</f>
        <v>0</v>
      </c>
      <c r="AB1868" s="4">
        <f>IF(L1868=0,H1868,0)</f>
        <v>0</v>
      </c>
      <c r="AC1868" s="4"/>
      <c r="AD1868" s="3"/>
      <c r="AE1868" s="2" t="str">
        <f ca="1">IF(AND(N1868&gt;1,(N1868+$AE$3+O1868)&lt;$B$3),$B$3-N1868+1111111,".")</f>
        <v>.</v>
      </c>
      <c r="AF1868" s="1" t="str">
        <f>IF(A1868&gt;1,"Y","N")</f>
        <v>Y</v>
      </c>
      <c r="AG1868" s="1" t="str">
        <f>IF(L1868&gt;1,"Y","N")</f>
        <v>Y</v>
      </c>
      <c r="AH1868" s="1" t="str">
        <f>IF(N1868&gt;1,"Y","N")</f>
        <v>Y</v>
      </c>
      <c r="AI1868" s="1" t="str">
        <f>IF(O1868&gt;1,"Y","N")</f>
        <v>Y</v>
      </c>
      <c r="AJ1868" s="1" t="str">
        <f>CONCATENATE(AF1868,AG1868,D1868,AH1868,AI1868)</f>
        <v>YYxitxYY</v>
      </c>
    </row>
    <row r="1869" spans="1:50" s="1" customFormat="1" x14ac:dyDescent="0.25">
      <c r="A1869" s="31">
        <v>42493</v>
      </c>
      <c r="B1869" s="24"/>
      <c r="C1869" s="23" t="s">
        <v>1079</v>
      </c>
      <c r="D1869" s="22" t="s">
        <v>1078</v>
      </c>
      <c r="E1869" s="21">
        <v>0.99</v>
      </c>
      <c r="G1869" s="20"/>
      <c r="H1869" s="19">
        <f>E1869/0.04188</f>
        <v>23.638968481375358</v>
      </c>
      <c r="I1869" s="18">
        <f>J1869/100*4</f>
        <v>3.56</v>
      </c>
      <c r="J1869" s="17">
        <v>89</v>
      </c>
      <c r="K1869" s="16">
        <f>IF(J1869&gt;1,J1869-H1869-I1869,0)</f>
        <v>61.80103151862464</v>
      </c>
      <c r="L1869" s="15">
        <v>42511</v>
      </c>
      <c r="M1869" s="14"/>
      <c r="N1869" s="29">
        <v>42839</v>
      </c>
      <c r="O1869" s="12">
        <v>42842</v>
      </c>
      <c r="P1869" s="11" t="s">
        <v>825</v>
      </c>
      <c r="Q1869" s="10" t="s">
        <v>4582</v>
      </c>
      <c r="R1869" s="10" t="s">
        <v>4581</v>
      </c>
      <c r="S1869" s="10" t="s">
        <v>833</v>
      </c>
      <c r="T1869" s="10"/>
      <c r="U1869" s="9">
        <v>6783686851</v>
      </c>
      <c r="V1869" s="8"/>
      <c r="W1869" s="7">
        <v>592</v>
      </c>
      <c r="X1869" s="4"/>
      <c r="Y1869" s="6">
        <v>108</v>
      </c>
      <c r="Z1869" s="5">
        <f>IF(Y1869&gt;0,Y1869-J1869,".")</f>
        <v>19</v>
      </c>
      <c r="AA1869" s="4">
        <f>IF(J1869=0,H1869,0)</f>
        <v>0</v>
      </c>
      <c r="AB1869" s="4">
        <f>IF(L1869=0,H1869,0)</f>
        <v>0</v>
      </c>
      <c r="AC1869" s="4"/>
      <c r="AD1869" s="3"/>
      <c r="AE1869" s="2" t="str">
        <f ca="1">IF(AND(N1869&gt;1,(N1869+$AE$3+O1869)&lt;$B$3),$B$3-N1869+1111111,".")</f>
        <v>.</v>
      </c>
      <c r="AF1869" s="1" t="str">
        <f>IF(A1869&gt;1,"Y","N")</f>
        <v>Y</v>
      </c>
      <c r="AG1869" s="1" t="str">
        <f>IF(L1869&gt;1,"Y","N")</f>
        <v>Y</v>
      </c>
      <c r="AH1869" s="1" t="str">
        <f>IF(N1869&gt;1,"Y","N")</f>
        <v>Y</v>
      </c>
      <c r="AI1869" s="1" t="str">
        <f>IF(O1869&gt;1,"Y","N")</f>
        <v>Y</v>
      </c>
      <c r="AJ1869" s="1" t="str">
        <f>CONCATENATE(AF1869,AG1869,D1869,AH1869,AI1869)</f>
        <v>YYx31xYY</v>
      </c>
    </row>
    <row r="1870" spans="1:50" s="1" customFormat="1" x14ac:dyDescent="0.25">
      <c r="A1870" s="31">
        <v>42649</v>
      </c>
      <c r="B1870" s="24" t="s">
        <v>2860</v>
      </c>
      <c r="C1870" s="23" t="s">
        <v>1079</v>
      </c>
      <c r="D1870" s="22" t="s">
        <v>1078</v>
      </c>
      <c r="E1870" s="21">
        <v>1.21</v>
      </c>
      <c r="G1870" s="20"/>
      <c r="H1870" s="19">
        <f>E1870/0.0404</f>
        <v>29.950495049504951</v>
      </c>
      <c r="I1870" s="18">
        <f>J1870/100*4</f>
        <v>3.56</v>
      </c>
      <c r="J1870" s="17">
        <v>89</v>
      </c>
      <c r="K1870" s="16">
        <f>IF(J1870&gt;1,J1870-H1870-I1870,0)</f>
        <v>55.489504950495046</v>
      </c>
      <c r="L1870" s="15">
        <v>42697</v>
      </c>
      <c r="M1870" s="14"/>
      <c r="N1870" s="29">
        <v>42932</v>
      </c>
      <c r="O1870" s="12">
        <v>42932</v>
      </c>
      <c r="P1870" s="11" t="s">
        <v>2859</v>
      </c>
      <c r="Q1870" s="10" t="s">
        <v>2858</v>
      </c>
      <c r="R1870" s="10" t="s">
        <v>2857</v>
      </c>
      <c r="S1870" s="10" t="s">
        <v>2856</v>
      </c>
      <c r="T1870" s="10" t="s">
        <v>2855</v>
      </c>
      <c r="U1870" s="9">
        <v>6888800246</v>
      </c>
      <c r="V1870" s="8"/>
      <c r="W1870" s="7">
        <v>958</v>
      </c>
      <c r="X1870" s="4"/>
      <c r="Y1870" s="6">
        <v>108</v>
      </c>
      <c r="Z1870" s="5">
        <f>IF(Y1870&gt;0,Y1870-J1870,".")</f>
        <v>19</v>
      </c>
      <c r="AA1870" s="4">
        <f>IF(J1870=0,H1870,0)</f>
        <v>0</v>
      </c>
      <c r="AB1870" s="4">
        <f>IF(L1870=0,H1870,0)</f>
        <v>0</v>
      </c>
      <c r="AC1870" s="4"/>
      <c r="AD1870" s="3"/>
      <c r="AE1870" s="2" t="str">
        <f ca="1">IF(AND(N1870&gt;1,(N1870+$AE$3+O1870)&lt;$B$3),$B$3-N1870+1111111,".")</f>
        <v>.</v>
      </c>
      <c r="AF1870" s="1" t="str">
        <f>IF(A1870&gt;1,"Y","N")</f>
        <v>Y</v>
      </c>
      <c r="AG1870" s="1" t="str">
        <f>IF(L1870&gt;1,"Y","N")</f>
        <v>Y</v>
      </c>
      <c r="AH1870" s="1" t="str">
        <f>IF(N1870&gt;1,"Y","N")</f>
        <v>Y</v>
      </c>
      <c r="AI1870" s="1" t="str">
        <f>IF(O1870&gt;1,"Y","N")</f>
        <v>Y</v>
      </c>
      <c r="AJ1870" s="1" t="str">
        <f>CONCATENATE(AF1870,AG1870,D1870,AH1870,AI1870)</f>
        <v>YYx31xYY</v>
      </c>
    </row>
    <row r="1871" spans="1:50" s="1" customFormat="1" x14ac:dyDescent="0.25">
      <c r="A1871" s="31">
        <v>42970</v>
      </c>
      <c r="B1871" s="24" t="s">
        <v>1752</v>
      </c>
      <c r="C1871" s="23" t="s">
        <v>659</v>
      </c>
      <c r="D1871" s="22" t="s">
        <v>658</v>
      </c>
      <c r="E1871" s="21">
        <v>0.79</v>
      </c>
      <c r="G1871" s="20"/>
      <c r="H1871" s="19">
        <f>E1871/0.04417</f>
        <v>17.885442608105048</v>
      </c>
      <c r="I1871" s="18">
        <f>J1871/100*4</f>
        <v>2.8</v>
      </c>
      <c r="J1871" s="17">
        <v>70</v>
      </c>
      <c r="K1871" s="16">
        <f>IF(J1871&gt;1,J1871-H1871-I1871,0)</f>
        <v>49.314557391894951</v>
      </c>
      <c r="L1871" s="15">
        <v>43007</v>
      </c>
      <c r="M1871" s="14"/>
      <c r="N1871" s="29">
        <v>43008</v>
      </c>
      <c r="O1871" s="12">
        <v>43011</v>
      </c>
      <c r="P1871" s="11" t="s">
        <v>1748</v>
      </c>
      <c r="Q1871" s="10" t="s">
        <v>1751</v>
      </c>
      <c r="R1871" s="10" t="s">
        <v>1750</v>
      </c>
      <c r="S1871" s="10" t="s">
        <v>1749</v>
      </c>
      <c r="T1871" s="10"/>
      <c r="U1871" s="9">
        <v>6914130228</v>
      </c>
      <c r="V1871" s="8"/>
      <c r="W1871" s="7">
        <v>1192</v>
      </c>
      <c r="X1871" s="4"/>
      <c r="Y1871" s="6">
        <v>108</v>
      </c>
      <c r="Z1871" s="5">
        <f>IF(Y1871&gt;0,Y1871-J1871,".")</f>
        <v>38</v>
      </c>
      <c r="AA1871" s="4">
        <f>IF(J1871=0,H1871,0)</f>
        <v>0</v>
      </c>
      <c r="AB1871" s="4">
        <f>IF(L1871=0,H1871,0)</f>
        <v>0</v>
      </c>
      <c r="AC1871" s="4"/>
      <c r="AD1871" s="3"/>
      <c r="AE1871" s="2" t="str">
        <f ca="1">IF(AND(N1871&gt;1,(N1871+$AE$3+O1871)&lt;$B$3),$B$3-N1871+1111111,".")</f>
        <v>.</v>
      </c>
      <c r="AF1871" s="1" t="str">
        <f>IF(A1871&gt;1,"Y","N")</f>
        <v>Y</v>
      </c>
      <c r="AG1871" s="1" t="str">
        <f>IF(L1871&gt;1,"Y","N")</f>
        <v>Y</v>
      </c>
      <c r="AH1871" s="1" t="str">
        <f>IF(N1871&gt;1,"Y","N")</f>
        <v>Y</v>
      </c>
      <c r="AI1871" s="1" t="str">
        <f>IF(O1871&gt;1,"Y","N")</f>
        <v>Y</v>
      </c>
      <c r="AJ1871" s="1" t="str">
        <f>CONCATENATE(AF1871,AG1871,D1871,AH1871,AI1871)</f>
        <v>YYx191xYY</v>
      </c>
    </row>
    <row r="1872" spans="1:50" s="1" customFormat="1" x14ac:dyDescent="0.25">
      <c r="A1872" s="31">
        <v>43013</v>
      </c>
      <c r="B1872" s="24"/>
      <c r="C1872" s="23" t="s">
        <v>659</v>
      </c>
      <c r="D1872" s="22" t="s">
        <v>658</v>
      </c>
      <c r="E1872" s="21">
        <v>0.68</v>
      </c>
      <c r="G1872" s="20"/>
      <c r="H1872" s="19">
        <f>E1872/0.04452</f>
        <v>15.274034141958673</v>
      </c>
      <c r="I1872" s="18">
        <f>J1872/100*4</f>
        <v>2.76</v>
      </c>
      <c r="J1872" s="17">
        <v>69</v>
      </c>
      <c r="K1872" s="16">
        <f>IF(J1872&gt;1,J1872-H1872-I1872,0)</f>
        <v>50.965965858041329</v>
      </c>
      <c r="L1872" s="15">
        <v>43040</v>
      </c>
      <c r="M1872" s="14"/>
      <c r="N1872" s="29">
        <v>43062</v>
      </c>
      <c r="O1872" s="12">
        <v>43062</v>
      </c>
      <c r="P1872" s="11" t="s">
        <v>856</v>
      </c>
      <c r="Q1872" s="10" t="s">
        <v>859</v>
      </c>
      <c r="R1872" s="10" t="s">
        <v>858</v>
      </c>
      <c r="S1872" s="10" t="s">
        <v>857</v>
      </c>
      <c r="T1872" s="10"/>
      <c r="U1872" s="9">
        <v>6917214886</v>
      </c>
      <c r="V1872" s="8"/>
      <c r="W1872" s="7">
        <v>1368</v>
      </c>
      <c r="X1872" s="4"/>
      <c r="Y1872" s="6">
        <v>108</v>
      </c>
      <c r="Z1872" s="5">
        <f>IF(Y1872&gt;0,Y1872-J1872,".")</f>
        <v>39</v>
      </c>
      <c r="AA1872" s="4">
        <f>IF(J1872=0,H1872,0)</f>
        <v>0</v>
      </c>
      <c r="AB1872" s="4">
        <f>IF(L1872=0,H1872,0)</f>
        <v>0</v>
      </c>
      <c r="AC1872" s="4"/>
      <c r="AD1872" s="3"/>
      <c r="AE1872" s="2" t="str">
        <f ca="1">IF(AND(N1872&gt;1,(N1872+$AE$3+O1872)&lt;$B$3),$B$3-N1872+1111111,".")</f>
        <v>.</v>
      </c>
      <c r="AF1872" s="1" t="str">
        <f>IF(A1872&gt;1,"Y","N")</f>
        <v>Y</v>
      </c>
      <c r="AG1872" s="1" t="str">
        <f>IF(L1872&gt;1,"Y","N")</f>
        <v>Y</v>
      </c>
      <c r="AH1872" s="1" t="str">
        <f>IF(N1872&gt;1,"Y","N")</f>
        <v>Y</v>
      </c>
      <c r="AI1872" s="1" t="str">
        <f>IF(O1872&gt;1,"Y","N")</f>
        <v>Y</v>
      </c>
      <c r="AJ1872" s="1" t="str">
        <f>CONCATENATE(AF1872,AG1872,D1872,AH1872,AI1872)</f>
        <v>YYx191xYY</v>
      </c>
    </row>
    <row r="1873" spans="1:50" s="1" customFormat="1" x14ac:dyDescent="0.25">
      <c r="A1873" s="31">
        <v>42032</v>
      </c>
      <c r="B1873" s="24"/>
      <c r="C1873" s="23" t="s">
        <v>514</v>
      </c>
      <c r="D1873" s="22" t="s">
        <v>513</v>
      </c>
      <c r="E1873" s="21">
        <v>1.6</v>
      </c>
      <c r="G1873" s="20"/>
      <c r="H1873" s="19">
        <f>E1873/0.0407</f>
        <v>39.312039312039317</v>
      </c>
      <c r="I1873" s="32">
        <f>J1873/100*4</f>
        <v>3.56</v>
      </c>
      <c r="J1873" s="17">
        <v>89</v>
      </c>
      <c r="K1873" s="16">
        <f>IF(J1873&gt;1,J1873-H1873-I1873,0)</f>
        <v>46.12796068796068</v>
      </c>
      <c r="L1873" s="15">
        <v>42060</v>
      </c>
      <c r="M1873" s="14"/>
      <c r="N1873" s="29">
        <v>43076</v>
      </c>
      <c r="O1873" s="12">
        <v>43081</v>
      </c>
      <c r="P1873" s="11" t="s">
        <v>512</v>
      </c>
      <c r="Q1873" s="10" t="s">
        <v>511</v>
      </c>
      <c r="R1873" s="10" t="s">
        <v>510</v>
      </c>
      <c r="S1873" s="10" t="s">
        <v>509</v>
      </c>
      <c r="T1873" s="10"/>
      <c r="U1873" s="9">
        <v>6909679522</v>
      </c>
      <c r="V1873" s="8" t="s">
        <v>110</v>
      </c>
      <c r="W1873" s="7">
        <v>1449</v>
      </c>
      <c r="X1873" s="4"/>
      <c r="Y1873" s="6">
        <v>108</v>
      </c>
      <c r="Z1873" s="5">
        <f>IF(Y1873&gt;0,Y1873-J1873,".")</f>
        <v>19</v>
      </c>
      <c r="AA1873" s="4">
        <f>IF(J1873=0,H1873,0)</f>
        <v>0</v>
      </c>
      <c r="AB1873" s="4">
        <f>IF(L1873=0,H1873,0)</f>
        <v>0</v>
      </c>
      <c r="AC1873" s="4"/>
      <c r="AD1873" s="3"/>
      <c r="AE1873" s="2" t="str">
        <f ca="1">IF(AND(N1873&gt;1,(N1873+$AE$3+O1873)&lt;$B$3),$B$3-N1873+1111111,".")</f>
        <v>.</v>
      </c>
      <c r="AF1873" s="1" t="str">
        <f>IF(A1873&gt;1,"Y","N")</f>
        <v>Y</v>
      </c>
      <c r="AG1873" s="1" t="str">
        <f>IF(L1873&gt;1,"Y","N")</f>
        <v>Y</v>
      </c>
      <c r="AH1873" s="1" t="str">
        <f>IF(N1873&gt;1,"Y","N")</f>
        <v>Y</v>
      </c>
      <c r="AI1873" s="1" t="str">
        <f>IF(O1873&gt;1,"Y","N")</f>
        <v>Y</v>
      </c>
      <c r="AJ1873" s="1" t="str">
        <f>CONCATENATE(AF1873,AG1873,D1873,AH1873,AI1873)</f>
        <v>YYx442xYY</v>
      </c>
    </row>
    <row r="1874" spans="1:50" s="1" customFormat="1" x14ac:dyDescent="0.25">
      <c r="A1874" s="31">
        <v>42692</v>
      </c>
      <c r="B1874" s="24"/>
      <c r="C1874" s="23" t="s">
        <v>6</v>
      </c>
      <c r="D1874" s="22" t="s">
        <v>5</v>
      </c>
      <c r="E1874" s="21">
        <v>1.08</v>
      </c>
      <c r="G1874" s="20"/>
      <c r="H1874" s="19">
        <f>E1874/0.0395</f>
        <v>27.341772151898734</v>
      </c>
      <c r="I1874" s="18">
        <f>J1874/100*4</f>
        <v>3.68</v>
      </c>
      <c r="J1874" s="17">
        <v>92</v>
      </c>
      <c r="K1874" s="16">
        <f>IF(J1874&gt;1,J1874-H1874-I1874,0)</f>
        <v>60.978227848101263</v>
      </c>
      <c r="L1874" s="15">
        <v>42741</v>
      </c>
      <c r="M1874" s="14"/>
      <c r="N1874" s="29">
        <v>42774</v>
      </c>
      <c r="O1874" s="12">
        <v>42774</v>
      </c>
      <c r="P1874" s="11" t="s">
        <v>6089</v>
      </c>
      <c r="Q1874" s="10" t="s">
        <v>6088</v>
      </c>
      <c r="R1874" s="10" t="s">
        <v>6087</v>
      </c>
      <c r="S1874" s="10" t="s">
        <v>6086</v>
      </c>
      <c r="T1874" s="10"/>
      <c r="U1874" s="9" t="s">
        <v>6085</v>
      </c>
      <c r="V1874" s="8"/>
      <c r="W1874" s="7">
        <v>233</v>
      </c>
      <c r="X1874" s="4"/>
      <c r="Y1874" s="6">
        <v>109</v>
      </c>
      <c r="Z1874" s="5">
        <f>IF(Y1874&gt;0,Y1874-J1874,".")</f>
        <v>17</v>
      </c>
      <c r="AA1874" s="4">
        <f>IF(J1874=0,H1874,0)</f>
        <v>0</v>
      </c>
      <c r="AB1874" s="4">
        <f>IF(L1874=0,H1874,0)</f>
        <v>0</v>
      </c>
      <c r="AC1874" s="4"/>
      <c r="AD1874" s="3"/>
      <c r="AE1874" s="2" t="str">
        <f ca="1">IF(AND(N1874&gt;1,(N1874+$AE$3+O1874)&lt;$B$3),$B$3-N1874+1111111,".")</f>
        <v>.</v>
      </c>
      <c r="AF1874" s="1" t="str">
        <f>IF(A1874&gt;1,"Y","N")</f>
        <v>Y</v>
      </c>
      <c r="AG1874" s="1" t="str">
        <f>IF(L1874&gt;1,"Y","N")</f>
        <v>Y</v>
      </c>
      <c r="AH1874" s="1" t="str">
        <f>IF(N1874&gt;1,"Y","N")</f>
        <v>Y</v>
      </c>
      <c r="AI1874" s="1" t="str">
        <f>IF(O1874&gt;1,"Y","N")</f>
        <v>Y</v>
      </c>
      <c r="AJ1874" s="1" t="str">
        <f>CONCATENATE(AF1874,AG1874,D1874,AH1874,AI1874)</f>
        <v>YYx59xYY</v>
      </c>
    </row>
    <row r="1875" spans="1:50" s="1" customFormat="1" x14ac:dyDescent="0.25">
      <c r="A1875" s="31">
        <v>42692</v>
      </c>
      <c r="B1875" s="24"/>
      <c r="C1875" s="23" t="s">
        <v>6</v>
      </c>
      <c r="D1875" s="22" t="s">
        <v>5</v>
      </c>
      <c r="E1875" s="21">
        <v>1.08</v>
      </c>
      <c r="G1875" s="20"/>
      <c r="H1875" s="19">
        <f>E1875/0.0395</f>
        <v>27.341772151898734</v>
      </c>
      <c r="I1875" s="18">
        <f>J1875/100*4</f>
        <v>3.68</v>
      </c>
      <c r="J1875" s="17">
        <v>92</v>
      </c>
      <c r="K1875" s="16">
        <f>IF(J1875&gt;1,J1875-H1875-I1875,0)</f>
        <v>60.978227848101263</v>
      </c>
      <c r="L1875" s="15">
        <v>42741</v>
      </c>
      <c r="M1875" s="14"/>
      <c r="N1875" s="29">
        <v>42785</v>
      </c>
      <c r="O1875" s="12">
        <v>42785</v>
      </c>
      <c r="P1875" s="11" t="s">
        <v>5816</v>
      </c>
      <c r="Q1875" s="10" t="s">
        <v>5815</v>
      </c>
      <c r="R1875" s="10" t="s">
        <v>5814</v>
      </c>
      <c r="S1875" s="10" t="s">
        <v>991</v>
      </c>
      <c r="T1875" s="10"/>
      <c r="U1875" s="9" t="s">
        <v>5733</v>
      </c>
      <c r="V1875" s="8"/>
      <c r="W1875" s="7">
        <v>293</v>
      </c>
      <c r="X1875" s="4"/>
      <c r="Y1875" s="6">
        <v>109</v>
      </c>
      <c r="Z1875" s="5">
        <f>IF(Y1875&gt;0,Y1875-J1875,".")</f>
        <v>17</v>
      </c>
      <c r="AA1875" s="4">
        <f>IF(J1875=0,H1875,0)</f>
        <v>0</v>
      </c>
      <c r="AB1875" s="4">
        <f>IF(L1875=0,H1875,0)</f>
        <v>0</v>
      </c>
      <c r="AC1875" s="4"/>
      <c r="AD1875" s="3"/>
      <c r="AE1875" s="2" t="str">
        <f ca="1">IF(AND(N1875&gt;1,(N1875+$AE$3+O1875)&lt;$B$3),$B$3-N1875+1111111,".")</f>
        <v>.</v>
      </c>
      <c r="AF1875" s="1" t="str">
        <f>IF(A1875&gt;1,"Y","N")</f>
        <v>Y</v>
      </c>
      <c r="AG1875" s="1" t="str">
        <f>IF(L1875&gt;1,"Y","N")</f>
        <v>Y</v>
      </c>
      <c r="AH1875" s="1" t="str">
        <f>IF(N1875&gt;1,"Y","N")</f>
        <v>Y</v>
      </c>
      <c r="AI1875" s="1" t="str">
        <f>IF(O1875&gt;1,"Y","N")</f>
        <v>Y</v>
      </c>
      <c r="AJ1875" s="1" t="str">
        <f>CONCATENATE(AF1875,AG1875,D1875,AH1875,AI1875)</f>
        <v>YYx59xYY</v>
      </c>
    </row>
    <row r="1876" spans="1:50" s="1" customFormat="1" x14ac:dyDescent="0.25">
      <c r="A1876" s="31">
        <v>42692</v>
      </c>
      <c r="B1876" s="24" t="s">
        <v>5633</v>
      </c>
      <c r="C1876" s="23" t="s">
        <v>6</v>
      </c>
      <c r="D1876" s="22" t="s">
        <v>5</v>
      </c>
      <c r="E1876" s="21">
        <v>1.1200000000000001</v>
      </c>
      <c r="G1876" s="20"/>
      <c r="H1876" s="19">
        <f>E1876/0.0395</f>
        <v>28.354430379746837</v>
      </c>
      <c r="I1876" s="18">
        <f>J1876/100*4</f>
        <v>3.68</v>
      </c>
      <c r="J1876" s="17">
        <v>92</v>
      </c>
      <c r="K1876" s="16">
        <f>IF(J1876&gt;1,J1876-H1876-I1876,0)</f>
        <v>59.965569620253163</v>
      </c>
      <c r="L1876" s="15">
        <v>42735</v>
      </c>
      <c r="M1876" s="14"/>
      <c r="N1876" s="29">
        <v>42793</v>
      </c>
      <c r="O1876" s="12">
        <v>42794</v>
      </c>
      <c r="P1876" s="11" t="s">
        <v>5632</v>
      </c>
      <c r="Q1876" s="10" t="s">
        <v>5631</v>
      </c>
      <c r="R1876" s="10" t="s">
        <v>5630</v>
      </c>
      <c r="S1876" s="10" t="s">
        <v>5629</v>
      </c>
      <c r="T1876" s="10"/>
      <c r="U1876" s="9" t="s">
        <v>5628</v>
      </c>
      <c r="V1876" s="8"/>
      <c r="W1876" s="7">
        <v>336</v>
      </c>
      <c r="X1876" s="4"/>
      <c r="Y1876" s="6">
        <v>109</v>
      </c>
      <c r="Z1876" s="5">
        <f>IF(Y1876&gt;0,Y1876-J1876,".")</f>
        <v>17</v>
      </c>
      <c r="AA1876" s="4">
        <f>IF(J1876=0,H1876,0)</f>
        <v>0</v>
      </c>
      <c r="AB1876" s="4">
        <f>IF(L1876=0,H1876,0)</f>
        <v>0</v>
      </c>
      <c r="AC1876" s="4"/>
      <c r="AD1876" s="3"/>
      <c r="AE1876" s="2" t="str">
        <f ca="1">IF(AND(N1876&gt;1,(N1876+$AE$3+O1876)&lt;$B$3),$B$3-N1876+1111111,".")</f>
        <v>.</v>
      </c>
      <c r="AF1876" s="1" t="str">
        <f>IF(A1876&gt;1,"Y","N")</f>
        <v>Y</v>
      </c>
      <c r="AG1876" s="1" t="str">
        <f>IF(L1876&gt;1,"Y","N")</f>
        <v>Y</v>
      </c>
      <c r="AH1876" s="1" t="str">
        <f>IF(N1876&gt;1,"Y","N")</f>
        <v>Y</v>
      </c>
      <c r="AI1876" s="1" t="str">
        <f>IF(O1876&gt;1,"Y","N")</f>
        <v>Y</v>
      </c>
      <c r="AJ1876" s="1" t="str">
        <f>CONCATENATE(AF1876,AG1876,D1876,AH1876,AI1876)</f>
        <v>YYx59xYY</v>
      </c>
    </row>
    <row r="1877" spans="1:50" s="1" customFormat="1" x14ac:dyDescent="0.25">
      <c r="A1877" s="31">
        <v>42666</v>
      </c>
      <c r="B1877" s="24"/>
      <c r="C1877" s="23" t="s">
        <v>1413</v>
      </c>
      <c r="D1877" s="22" t="s">
        <v>1412</v>
      </c>
      <c r="E1877" s="21">
        <v>1.03</v>
      </c>
      <c r="G1877" s="20"/>
      <c r="H1877" s="19">
        <f>E1877/0.03988</f>
        <v>25.827482447342028</v>
      </c>
      <c r="I1877" s="18">
        <f>J1877/100*4</f>
        <v>2.96</v>
      </c>
      <c r="J1877" s="17">
        <v>74</v>
      </c>
      <c r="K1877" s="16">
        <f>IF(J1877&gt;1,J1877-H1877-I1877,0)</f>
        <v>45.212517552657971</v>
      </c>
      <c r="L1877" s="15">
        <v>42685</v>
      </c>
      <c r="M1877" s="14"/>
      <c r="N1877" s="29">
        <v>42795</v>
      </c>
      <c r="O1877" s="12">
        <v>42795</v>
      </c>
      <c r="P1877" s="11" t="s">
        <v>5580</v>
      </c>
      <c r="Q1877" s="10" t="s">
        <v>5579</v>
      </c>
      <c r="R1877" s="10" t="s">
        <v>5578</v>
      </c>
      <c r="S1877" s="10" t="s">
        <v>5577</v>
      </c>
      <c r="T1877" s="10"/>
      <c r="U1877" s="9" t="s">
        <v>5576</v>
      </c>
      <c r="V1877" s="8"/>
      <c r="W1877" s="7">
        <v>350</v>
      </c>
      <c r="X1877" s="4"/>
      <c r="Y1877" s="6">
        <v>109</v>
      </c>
      <c r="Z1877" s="5">
        <f>IF(Y1877&gt;0,Y1877-J1877,".")</f>
        <v>35</v>
      </c>
      <c r="AA1877" s="4">
        <f>IF(J1877=0,H1877,0)</f>
        <v>0</v>
      </c>
      <c r="AB1877" s="4">
        <f>IF(L1877=0,H1877,0)</f>
        <v>0</v>
      </c>
      <c r="AC1877" s="4"/>
      <c r="AD1877" s="3"/>
      <c r="AE1877" s="2" t="str">
        <f ca="1">IF(AND(N1877&gt;1,(N1877+$AE$3+O1877)&lt;$B$3),$B$3-N1877+1111111,".")</f>
        <v>.</v>
      </c>
      <c r="AF1877" s="1" t="str">
        <f>IF(A1877&gt;1,"Y","N")</f>
        <v>Y</v>
      </c>
      <c r="AG1877" s="1" t="str">
        <f>IF(L1877&gt;1,"Y","N")</f>
        <v>Y</v>
      </c>
      <c r="AH1877" s="1" t="str">
        <f>IF(N1877&gt;1,"Y","N")</f>
        <v>Y</v>
      </c>
      <c r="AI1877" s="1" t="str">
        <f>IF(O1877&gt;1,"Y","N")</f>
        <v>Y</v>
      </c>
      <c r="AJ1877" s="1" t="str">
        <f>CONCATENATE(AF1877,AG1877,D1877,AH1877,AI1877)</f>
        <v>YYx297xYY</v>
      </c>
    </row>
    <row r="1878" spans="1:50" s="1" customFormat="1" x14ac:dyDescent="0.25">
      <c r="A1878" s="31">
        <v>42751</v>
      </c>
      <c r="B1878" s="24"/>
      <c r="C1878" s="23" t="s">
        <v>1150</v>
      </c>
      <c r="D1878" s="22" t="s">
        <v>1149</v>
      </c>
      <c r="E1878" s="21">
        <v>1.08</v>
      </c>
      <c r="G1878" s="20"/>
      <c r="H1878" s="19">
        <f>E1878/0.03821</f>
        <v>28.264852132949493</v>
      </c>
      <c r="I1878" s="18">
        <f>J1878/100*4</f>
        <v>2.88</v>
      </c>
      <c r="J1878" s="17">
        <v>72</v>
      </c>
      <c r="K1878" s="16">
        <f>IF(J1878&gt;1,J1878-H1878-I1878,0)</f>
        <v>40.855147867050505</v>
      </c>
      <c r="L1878" s="15">
        <v>42774</v>
      </c>
      <c r="M1878" s="14"/>
      <c r="N1878" s="29">
        <v>42802</v>
      </c>
      <c r="O1878" s="12">
        <v>42802</v>
      </c>
      <c r="P1878" s="11" t="s">
        <v>5416</v>
      </c>
      <c r="Q1878" s="10" t="s">
        <v>5415</v>
      </c>
      <c r="R1878" s="10" t="s">
        <v>5414</v>
      </c>
      <c r="S1878" s="10" t="s">
        <v>5413</v>
      </c>
      <c r="T1878" s="10"/>
      <c r="U1878" s="9" t="s">
        <v>5412</v>
      </c>
      <c r="V1878" s="8"/>
      <c r="W1878" s="7">
        <v>384</v>
      </c>
      <c r="X1878" s="4"/>
      <c r="Y1878" s="6">
        <v>109</v>
      </c>
      <c r="Z1878" s="5">
        <f>IF(Y1878&gt;0,Y1878-J1878,".")</f>
        <v>37</v>
      </c>
      <c r="AA1878" s="4">
        <f>IF(J1878=0,H1878,0)</f>
        <v>0</v>
      </c>
      <c r="AB1878" s="4">
        <f>IF(L1878=0,H1878,0)</f>
        <v>0</v>
      </c>
      <c r="AC1878" s="4"/>
      <c r="AD1878" s="3"/>
      <c r="AE1878" s="2" t="str">
        <f ca="1">IF(AND(N1878&gt;1,(N1878+$AE$3+O1878)&lt;$B$3),$B$3-N1878+1111111,".")</f>
        <v>.</v>
      </c>
      <c r="AF1878" s="1" t="str">
        <f>IF(A1878&gt;1,"Y","N")</f>
        <v>Y</v>
      </c>
      <c r="AG1878" s="1" t="str">
        <f>IF(L1878&gt;1,"Y","N")</f>
        <v>Y</v>
      </c>
      <c r="AH1878" s="1" t="str">
        <f>IF(N1878&gt;1,"Y","N")</f>
        <v>Y</v>
      </c>
      <c r="AI1878" s="1" t="str">
        <f>IF(O1878&gt;1,"Y","N")</f>
        <v>Y</v>
      </c>
      <c r="AJ1878" s="1" t="str">
        <f>CONCATENATE(AF1878,AG1878,D1878,AH1878,AI1878)</f>
        <v>YYx75xYY</v>
      </c>
    </row>
    <row r="1879" spans="1:50" s="1" customFormat="1" x14ac:dyDescent="0.25">
      <c r="A1879" s="31">
        <v>42666</v>
      </c>
      <c r="B1879" s="24"/>
      <c r="C1879" s="23" t="s">
        <v>2546</v>
      </c>
      <c r="D1879" s="22" t="s">
        <v>3286</v>
      </c>
      <c r="E1879" s="21">
        <v>1.85</v>
      </c>
      <c r="G1879" s="20"/>
      <c r="H1879" s="19">
        <f>E1879/0.03988</f>
        <v>46.389167502507526</v>
      </c>
      <c r="I1879" s="18">
        <f>J1879/100*4</f>
        <v>3.6</v>
      </c>
      <c r="J1879" s="17">
        <v>90</v>
      </c>
      <c r="K1879" s="16">
        <f>IF(J1879&gt;1,J1879-H1879-I1879,0)</f>
        <v>40.010832497492473</v>
      </c>
      <c r="L1879" s="15">
        <v>42736</v>
      </c>
      <c r="M1879" s="14"/>
      <c r="N1879" s="29">
        <v>42807</v>
      </c>
      <c r="O1879" s="12">
        <v>42807</v>
      </c>
      <c r="P1879" s="11" t="s">
        <v>5287</v>
      </c>
      <c r="Q1879" s="10" t="s">
        <v>5286</v>
      </c>
      <c r="R1879" s="10" t="s">
        <v>5285</v>
      </c>
      <c r="S1879" s="10" t="s">
        <v>5284</v>
      </c>
      <c r="T1879" s="10" t="s">
        <v>5283</v>
      </c>
      <c r="U1879" s="9">
        <v>6748739737</v>
      </c>
      <c r="V1879" s="8"/>
      <c r="W1879" s="7">
        <v>413</v>
      </c>
      <c r="X1879" s="4"/>
      <c r="Y1879" s="6">
        <v>109</v>
      </c>
      <c r="Z1879" s="5">
        <f>IF(Y1879&gt;0,Y1879-J1879,".")</f>
        <v>19</v>
      </c>
      <c r="AA1879" s="4">
        <f>IF(J1879=0,H1879,0)</f>
        <v>0</v>
      </c>
      <c r="AB1879" s="4">
        <f>IF(L1879=0,H1879,0)</f>
        <v>0</v>
      </c>
      <c r="AC1879" s="4"/>
      <c r="AD1879" s="3"/>
      <c r="AE1879" s="2" t="str">
        <f ca="1">IF(AND(N1879&gt;1,(N1879+$AE$3+O1879)&lt;$B$3),$B$3-N1879+1111111,".")</f>
        <v>.</v>
      </c>
      <c r="AF1879" s="1" t="str">
        <f>IF(A1879&gt;1,"Y","N")</f>
        <v>Y</v>
      </c>
      <c r="AG1879" s="1" t="str">
        <f>IF(L1879&gt;1,"Y","N")</f>
        <v>Y</v>
      </c>
      <c r="AH1879" s="1" t="str">
        <f>IF(N1879&gt;1,"Y","N")</f>
        <v>Y</v>
      </c>
      <c r="AI1879" s="1" t="str">
        <f>IF(O1879&gt;1,"Y","N")</f>
        <v>Y</v>
      </c>
      <c r="AJ1879" s="1" t="str">
        <f>CONCATENATE(AF1879,AG1879,D1879,AH1879,AI1879)</f>
        <v>YYx389sxYY</v>
      </c>
    </row>
    <row r="1880" spans="1:50" s="1" customFormat="1" x14ac:dyDescent="0.25">
      <c r="A1880" s="31">
        <v>42692</v>
      </c>
      <c r="B1880" s="24"/>
      <c r="C1880" s="23" t="s">
        <v>6</v>
      </c>
      <c r="D1880" s="22" t="s">
        <v>5</v>
      </c>
      <c r="E1880" s="21">
        <v>1.1200000000000001</v>
      </c>
      <c r="G1880" s="20"/>
      <c r="H1880" s="19">
        <f>E1880/0.0395</f>
        <v>28.354430379746837</v>
      </c>
      <c r="I1880" s="18">
        <f>J1880/100*4</f>
        <v>3.68</v>
      </c>
      <c r="J1880" s="17">
        <v>92</v>
      </c>
      <c r="K1880" s="16">
        <f>IF(J1880&gt;1,J1880-H1880-I1880,0)</f>
        <v>59.965569620253163</v>
      </c>
      <c r="L1880" s="15">
        <v>42735</v>
      </c>
      <c r="M1880" s="14"/>
      <c r="N1880" s="29">
        <v>42812</v>
      </c>
      <c r="O1880" s="12">
        <v>42814</v>
      </c>
      <c r="P1880" s="11" t="s">
        <v>5155</v>
      </c>
      <c r="Q1880" s="10" t="s">
        <v>5154</v>
      </c>
      <c r="R1880" s="10" t="s">
        <v>5153</v>
      </c>
      <c r="S1880" s="10" t="s">
        <v>1692</v>
      </c>
      <c r="T1880" s="10"/>
      <c r="U1880" s="9" t="s">
        <v>5152</v>
      </c>
      <c r="V1880" s="8"/>
      <c r="W1880" s="7">
        <v>455</v>
      </c>
      <c r="X1880" s="4"/>
      <c r="Y1880" s="6">
        <v>109</v>
      </c>
      <c r="Z1880" s="5">
        <f>IF(Y1880&gt;0,Y1880-J1880,".")</f>
        <v>17</v>
      </c>
      <c r="AA1880" s="4">
        <f>IF(J1880=0,H1880,0)</f>
        <v>0</v>
      </c>
      <c r="AB1880" s="4">
        <f>IF(L1880=0,H1880,0)</f>
        <v>0</v>
      </c>
      <c r="AC1880" s="4"/>
      <c r="AD1880" s="3"/>
      <c r="AE1880" s="2" t="str">
        <f ca="1">IF(AND(N1880&gt;1,(N1880+$AE$3+O1880)&lt;$B$3),$B$3-N1880+1111111,".")</f>
        <v>.</v>
      </c>
      <c r="AF1880" s="1" t="str">
        <f>IF(A1880&gt;1,"Y","N")</f>
        <v>Y</v>
      </c>
      <c r="AG1880" s="1" t="str">
        <f>IF(L1880&gt;1,"Y","N")</f>
        <v>Y</v>
      </c>
      <c r="AH1880" s="1" t="str">
        <f>IF(N1880&gt;1,"Y","N")</f>
        <v>Y</v>
      </c>
      <c r="AI1880" s="1" t="str">
        <f>IF(O1880&gt;1,"Y","N")</f>
        <v>Y</v>
      </c>
      <c r="AJ1880" s="1" t="str">
        <f>CONCATENATE(AF1880,AG1880,D1880,AH1880,AI1880)</f>
        <v>YYx59xYY</v>
      </c>
    </row>
    <row r="1881" spans="1:50" s="1" customFormat="1" x14ac:dyDescent="0.25">
      <c r="A1881" s="31">
        <v>42794</v>
      </c>
      <c r="B1881" s="24"/>
      <c r="C1881" s="23" t="s">
        <v>1413</v>
      </c>
      <c r="D1881" s="22" t="s">
        <v>1412</v>
      </c>
      <c r="E1881" s="21">
        <v>0.93</v>
      </c>
      <c r="G1881" s="20"/>
      <c r="H1881" s="19">
        <f>E1881/0.03844</f>
        <v>24.193548387096776</v>
      </c>
      <c r="I1881" s="18">
        <f>J1881/100*4</f>
        <v>2.96</v>
      </c>
      <c r="J1881" s="17">
        <v>74</v>
      </c>
      <c r="K1881" s="16">
        <f>IF(J1881&gt;1,J1881-H1881-I1881,0)</f>
        <v>46.846451612903223</v>
      </c>
      <c r="L1881" s="15">
        <v>42822</v>
      </c>
      <c r="M1881" s="14"/>
      <c r="N1881" s="29">
        <v>42836</v>
      </c>
      <c r="O1881" s="12">
        <v>42836</v>
      </c>
      <c r="P1881" s="11" t="s">
        <v>4625</v>
      </c>
      <c r="Q1881" s="10" t="s">
        <v>4624</v>
      </c>
      <c r="R1881" s="10" t="s">
        <v>4623</v>
      </c>
      <c r="S1881" s="10" t="s">
        <v>4622</v>
      </c>
      <c r="T1881" s="10"/>
      <c r="U1881" s="9" t="s">
        <v>4621</v>
      </c>
      <c r="V1881" s="8"/>
      <c r="W1881" s="7">
        <v>569</v>
      </c>
      <c r="X1881" s="4"/>
      <c r="Y1881" s="6">
        <v>109</v>
      </c>
      <c r="Z1881" s="5">
        <f>IF(Y1881&gt;0,Y1881-J1881,".")</f>
        <v>35</v>
      </c>
      <c r="AA1881" s="4">
        <f>IF(J1881=0,H1881,0)</f>
        <v>0</v>
      </c>
      <c r="AB1881" s="4">
        <f>IF(L1881=0,H1881,0)</f>
        <v>0</v>
      </c>
      <c r="AC1881" s="4"/>
      <c r="AD1881" s="3"/>
      <c r="AE1881" s="2" t="str">
        <f ca="1">IF(AND(N1881&gt;1,(N1881+$AE$3+O1881)&lt;$B$3),$B$3-N1881+1111111,".")</f>
        <v>.</v>
      </c>
      <c r="AF1881" s="1" t="str">
        <f>IF(A1881&gt;1,"Y","N")</f>
        <v>Y</v>
      </c>
      <c r="AG1881" s="1" t="str">
        <f>IF(L1881&gt;1,"Y","N")</f>
        <v>Y</v>
      </c>
      <c r="AH1881" s="1" t="str">
        <f>IF(N1881&gt;1,"Y","N")</f>
        <v>Y</v>
      </c>
      <c r="AI1881" s="1" t="str">
        <f>IF(O1881&gt;1,"Y","N")</f>
        <v>Y</v>
      </c>
      <c r="AJ1881" s="1" t="str">
        <f>CONCATENATE(AF1881,AG1881,D1881,AH1881,AI1881)</f>
        <v>YYx297xYY</v>
      </c>
    </row>
    <row r="1882" spans="1:50" s="1" customFormat="1" x14ac:dyDescent="0.25">
      <c r="A1882" s="31">
        <v>42805</v>
      </c>
      <c r="B1882" t="s">
        <v>4536</v>
      </c>
      <c r="C1882" s="23" t="s">
        <v>6</v>
      </c>
      <c r="D1882" s="22" t="s">
        <v>5</v>
      </c>
      <c r="E1882" s="21">
        <v>1.1200000000000001</v>
      </c>
      <c r="G1882" s="20"/>
      <c r="H1882" s="19">
        <f>E1882/0.038689</f>
        <v>28.948796815632353</v>
      </c>
      <c r="I1882" s="18">
        <f>J1882/100*4</f>
        <v>3.68</v>
      </c>
      <c r="J1882" s="17">
        <v>92</v>
      </c>
      <c r="K1882" s="16">
        <f>IF(J1882&gt;1,J1882-H1882-I1882,0)</f>
        <v>59.371203184367651</v>
      </c>
      <c r="L1882" s="15">
        <v>42827</v>
      </c>
      <c r="M1882" s="14"/>
      <c r="N1882" s="29">
        <v>42842</v>
      </c>
      <c r="O1882" s="12">
        <v>42842</v>
      </c>
      <c r="P1882" s="11" t="s">
        <v>4535</v>
      </c>
      <c r="Q1882" s="10" t="s">
        <v>4534</v>
      </c>
      <c r="R1882" s="10" t="s">
        <v>4533</v>
      </c>
      <c r="S1882" s="10" t="s">
        <v>4532</v>
      </c>
      <c r="T1882" s="10"/>
      <c r="U1882" s="9" t="s">
        <v>4531</v>
      </c>
      <c r="V1882" s="8"/>
      <c r="W1882" s="7">
        <v>595</v>
      </c>
      <c r="X1882" s="4"/>
      <c r="Y1882" s="6">
        <v>109</v>
      </c>
      <c r="Z1882" s="5">
        <f>IF(Y1882&gt;0,Y1882-J1882,".")</f>
        <v>17</v>
      </c>
      <c r="AA1882" s="4">
        <f>IF(J1882=0,H1882,0)</f>
        <v>0</v>
      </c>
      <c r="AB1882" s="4">
        <f>IF(L1882=0,H1882,0)</f>
        <v>0</v>
      </c>
      <c r="AC1882" s="4"/>
      <c r="AD1882" s="3"/>
      <c r="AE1882" s="2" t="str">
        <f ca="1">IF(AND(N1882&gt;1,(N1882+$AE$3+O1882)&lt;$B$3),$B$3-N1882+1111111,".")</f>
        <v>.</v>
      </c>
      <c r="AF1882" s="1" t="str">
        <f>IF(A1882&gt;1,"Y","N")</f>
        <v>Y</v>
      </c>
      <c r="AG1882" s="1" t="str">
        <f>IF(L1882&gt;1,"Y","N")</f>
        <v>Y</v>
      </c>
      <c r="AH1882" s="1" t="str">
        <f>IF(N1882&gt;1,"Y","N")</f>
        <v>Y</v>
      </c>
      <c r="AI1882" s="1" t="str">
        <f>IF(O1882&gt;1,"Y","N")</f>
        <v>Y</v>
      </c>
      <c r="AJ1882" s="1" t="str">
        <f>CONCATENATE(AF1882,AG1882,D1882,AH1882,AI1882)</f>
        <v>YYx59xYY</v>
      </c>
    </row>
    <row r="1883" spans="1:50" s="1" customFormat="1" x14ac:dyDescent="0.25">
      <c r="A1883" s="31">
        <v>42751</v>
      </c>
      <c r="B1883" s="24" t="s">
        <v>4435</v>
      </c>
      <c r="C1883" s="23" t="s">
        <v>1077</v>
      </c>
      <c r="D1883" s="22" t="s">
        <v>1076</v>
      </c>
      <c r="E1883" s="21">
        <v>1.38</v>
      </c>
      <c r="G1883" s="20"/>
      <c r="H1883" s="19">
        <f>E1883/0.03821</f>
        <v>36.116199947657677</v>
      </c>
      <c r="I1883" s="18">
        <f>J1883/100*4</f>
        <v>3.6</v>
      </c>
      <c r="J1883" s="17">
        <v>90</v>
      </c>
      <c r="K1883" s="16">
        <f>IF(J1883&gt;1,J1883-H1883-I1883,0)</f>
        <v>50.283800052342322</v>
      </c>
      <c r="L1883" s="15">
        <v>42777</v>
      </c>
      <c r="M1883" s="14"/>
      <c r="N1883" s="29">
        <v>42846</v>
      </c>
      <c r="O1883" s="12">
        <v>42848</v>
      </c>
      <c r="P1883" s="11" t="s">
        <v>825</v>
      </c>
      <c r="Q1883" s="10" t="s">
        <v>835</v>
      </c>
      <c r="R1883" s="10" t="s">
        <v>834</v>
      </c>
      <c r="S1883" s="10" t="s">
        <v>833</v>
      </c>
      <c r="T1883" s="10"/>
      <c r="U1883" s="9" t="s">
        <v>4434</v>
      </c>
      <c r="V1883" s="8"/>
      <c r="W1883" s="7">
        <v>623</v>
      </c>
      <c r="X1883" s="4"/>
      <c r="Y1883" s="6">
        <v>109</v>
      </c>
      <c r="Z1883" s="5">
        <f>IF(Y1883&gt;0,Y1883-J1883,".")</f>
        <v>19</v>
      </c>
      <c r="AA1883" s="4">
        <f>IF(J1883=0,H1883,0)</f>
        <v>0</v>
      </c>
      <c r="AB1883" s="4">
        <f>IF(L1883=0,H1883,0)</f>
        <v>0</v>
      </c>
      <c r="AC1883" s="4"/>
      <c r="AD1883" s="3"/>
      <c r="AE1883" s="2" t="str">
        <f ca="1">IF(AND(N1883&gt;1,(N1883+$AE$3+O1883)&lt;$B$3),$B$3-N1883+1111111,".")</f>
        <v>.</v>
      </c>
      <c r="AF1883" s="1" t="str">
        <f>IF(A1883&gt;1,"Y","N")</f>
        <v>Y</v>
      </c>
      <c r="AG1883" s="1" t="str">
        <f>IF(L1883&gt;1,"Y","N")</f>
        <v>Y</v>
      </c>
      <c r="AH1883" s="1" t="str">
        <f>IF(N1883&gt;1,"Y","N")</f>
        <v>Y</v>
      </c>
      <c r="AI1883" s="1" t="str">
        <f>IF(O1883&gt;1,"Y","N")</f>
        <v>Y</v>
      </c>
      <c r="AJ1883" s="1" t="str">
        <f>CONCATENATE(AF1883,AG1883,D1883,AH1883,AI1883)</f>
        <v>YYx534xYY</v>
      </c>
    </row>
    <row r="1884" spans="1:50" s="1" customFormat="1" x14ac:dyDescent="0.25">
      <c r="A1884" s="28">
        <v>41813</v>
      </c>
      <c r="B1884" s="27" t="s">
        <v>7</v>
      </c>
      <c r="C1884" s="23" t="s">
        <v>6</v>
      </c>
      <c r="D1884" s="22" t="s">
        <v>5</v>
      </c>
      <c r="E1884" s="21">
        <v>1.78</v>
      </c>
      <c r="G1884" s="20"/>
      <c r="H1884" s="19">
        <f>E1884/0.0475552</f>
        <v>37.430186393916962</v>
      </c>
      <c r="I1884" s="18">
        <f>J1884/100*4</f>
        <v>3.68</v>
      </c>
      <c r="J1884" s="17">
        <v>92</v>
      </c>
      <c r="K1884" s="16">
        <f>IF(J1884&gt;1,J1884-H1884-I1884,0)</f>
        <v>50.889813606083038</v>
      </c>
      <c r="L1884" s="15">
        <v>41846</v>
      </c>
      <c r="M1884" s="14"/>
      <c r="N1884" s="29">
        <v>42874</v>
      </c>
      <c r="O1884" s="12">
        <v>42874</v>
      </c>
      <c r="P1884" s="11" t="s">
        <v>4</v>
      </c>
      <c r="Q1884" s="10" t="s">
        <v>3</v>
      </c>
      <c r="R1884" s="10" t="s">
        <v>2</v>
      </c>
      <c r="S1884" s="10" t="s">
        <v>1</v>
      </c>
      <c r="T1884" s="10"/>
      <c r="U1884" s="9">
        <v>5343477242</v>
      </c>
      <c r="V1884" s="8"/>
      <c r="W1884" s="7">
        <v>899</v>
      </c>
      <c r="X1884" s="4"/>
      <c r="Y1884" s="6">
        <v>109</v>
      </c>
      <c r="Z1884" s="5">
        <f>IF(Y1884&gt;0,Y1884-J1884,".")</f>
        <v>17</v>
      </c>
      <c r="AA1884" s="4">
        <f>IF(J1884=0,H1884,0)</f>
        <v>0</v>
      </c>
      <c r="AB1884" s="4">
        <f>IF(L1884=0,H1884,0)</f>
        <v>0</v>
      </c>
      <c r="AC1884" s="4" t="s">
        <v>0</v>
      </c>
      <c r="AD1884" s="3"/>
      <c r="AE1884" s="2" t="str">
        <f ca="1">IF(AND(N1884&gt;1,(N1884+$AE$3+O1884)&lt;$B$3),$B$3-N1884+1111111,".")</f>
        <v>.</v>
      </c>
      <c r="AF1884" s="1" t="str">
        <f>IF(A1884&gt;1,"Y","N")</f>
        <v>Y</v>
      </c>
      <c r="AG1884" s="1" t="str">
        <f>IF(L1884&gt;1,"Y","N")</f>
        <v>Y</v>
      </c>
      <c r="AH1884" s="1" t="str">
        <f>IF(N1884&gt;1,"Y","N")</f>
        <v>Y</v>
      </c>
      <c r="AI1884" s="1" t="str">
        <f>IF(O1884&gt;1,"Y","N")</f>
        <v>Y</v>
      </c>
      <c r="AJ1884" s="1" t="str">
        <f>CONCATENATE(AF1884,AG1884,D1884,AH1884,AI1884)</f>
        <v>YYx59xYY</v>
      </c>
      <c r="AU1884"/>
      <c r="AV1884"/>
      <c r="AW1884"/>
      <c r="AX1884"/>
    </row>
    <row r="1885" spans="1:50" s="1" customFormat="1" x14ac:dyDescent="0.25">
      <c r="A1885" s="31">
        <v>42805</v>
      </c>
      <c r="B1885" s="24"/>
      <c r="C1885" s="23" t="s">
        <v>6</v>
      </c>
      <c r="D1885" s="22" t="s">
        <v>5</v>
      </c>
      <c r="E1885" s="21">
        <v>1.1200000000000001</v>
      </c>
      <c r="G1885" s="20"/>
      <c r="H1885" s="19">
        <f>E1885/0.038689</f>
        <v>28.948796815632353</v>
      </c>
      <c r="I1885" s="18">
        <f>J1885/100*4</f>
        <v>3.68</v>
      </c>
      <c r="J1885" s="17">
        <v>92</v>
      </c>
      <c r="K1885" s="16">
        <f>IF(J1885&gt;1,J1885-H1885-I1885,0)</f>
        <v>59.371203184367651</v>
      </c>
      <c r="L1885" s="15">
        <v>42827</v>
      </c>
      <c r="M1885" s="14"/>
      <c r="N1885" s="29">
        <v>42878</v>
      </c>
      <c r="O1885" s="12">
        <v>42878</v>
      </c>
      <c r="P1885" s="11" t="s">
        <v>3742</v>
      </c>
      <c r="Q1885" s="10" t="s">
        <v>3741</v>
      </c>
      <c r="R1885" s="10" t="s">
        <v>3740</v>
      </c>
      <c r="S1885" s="10" t="s">
        <v>316</v>
      </c>
      <c r="T1885" s="10"/>
      <c r="U1885" s="9">
        <v>6828714645</v>
      </c>
      <c r="V1885" s="8"/>
      <c r="W1885" s="7">
        <v>764</v>
      </c>
      <c r="X1885" s="4"/>
      <c r="Y1885" s="6">
        <v>109</v>
      </c>
      <c r="Z1885" s="5">
        <f>IF(Y1885&gt;0,Y1885-J1885,".")</f>
        <v>17</v>
      </c>
      <c r="AA1885" s="4">
        <f>IF(J1885=0,H1885,0)</f>
        <v>0</v>
      </c>
      <c r="AB1885" s="4">
        <f>IF(L1885=0,H1885,0)</f>
        <v>0</v>
      </c>
      <c r="AC1885" s="4"/>
      <c r="AD1885" s="3"/>
      <c r="AE1885" s="2" t="str">
        <f ca="1">IF(AND(N1885&gt;1,(N1885+$AE$3+O1885)&lt;$B$3),$B$3-N1885+1111111,".")</f>
        <v>.</v>
      </c>
      <c r="AF1885" s="1" t="str">
        <f>IF(A1885&gt;1,"Y","N")</f>
        <v>Y</v>
      </c>
      <c r="AG1885" s="1" t="str">
        <f>IF(L1885&gt;1,"Y","N")</f>
        <v>Y</v>
      </c>
      <c r="AH1885" s="1" t="str">
        <f>IF(N1885&gt;1,"Y","N")</f>
        <v>Y</v>
      </c>
      <c r="AI1885" s="1" t="str">
        <f>IF(O1885&gt;1,"Y","N")</f>
        <v>Y</v>
      </c>
      <c r="AJ1885" s="1" t="str">
        <f>CONCATENATE(AF1885,AG1885,D1885,AH1885,AI1885)</f>
        <v>YYx59xYY</v>
      </c>
    </row>
    <row r="1886" spans="1:50" s="1" customFormat="1" x14ac:dyDescent="0.25">
      <c r="A1886" s="31">
        <v>42867</v>
      </c>
      <c r="B1886" s="24"/>
      <c r="C1886" s="23" t="s">
        <v>1742</v>
      </c>
      <c r="D1886" s="22" t="s">
        <v>1741</v>
      </c>
      <c r="E1886" s="21">
        <v>1.82</v>
      </c>
      <c r="G1886" s="20"/>
      <c r="H1886" s="19">
        <f>E1886/0.04001</f>
        <v>45.488627843039247</v>
      </c>
      <c r="I1886" s="18">
        <f>J1886/100*4</f>
        <v>2.76</v>
      </c>
      <c r="J1886" s="17">
        <v>69</v>
      </c>
      <c r="K1886" s="16">
        <f>IF(J1886&gt;1,J1886-H1886-I1886,0)</f>
        <v>20.751372156960755</v>
      </c>
      <c r="L1886" s="15">
        <v>42883</v>
      </c>
      <c r="M1886" s="14"/>
      <c r="N1886" s="29">
        <v>42900</v>
      </c>
      <c r="O1886" s="12">
        <v>42900</v>
      </c>
      <c r="P1886" s="11" t="s">
        <v>3388</v>
      </c>
      <c r="Q1886" s="10" t="s">
        <v>3392</v>
      </c>
      <c r="R1886" s="10" t="s">
        <v>3391</v>
      </c>
      <c r="S1886" s="10" t="s">
        <v>3390</v>
      </c>
      <c r="T1886" s="10" t="s">
        <v>3389</v>
      </c>
      <c r="U1886" s="9">
        <v>6853893526</v>
      </c>
      <c r="V1886" s="8"/>
      <c r="W1886" s="7">
        <v>841</v>
      </c>
      <c r="X1886" s="4"/>
      <c r="Y1886" s="6">
        <v>109</v>
      </c>
      <c r="Z1886" s="5">
        <f>IF(Y1886&gt;0,Y1886-J1886,".")</f>
        <v>40</v>
      </c>
      <c r="AA1886" s="4">
        <f>IF(J1886=0,H1886,0)</f>
        <v>0</v>
      </c>
      <c r="AB1886" s="4">
        <f>IF(L1886=0,H1886,0)</f>
        <v>0</v>
      </c>
      <c r="AC1886" s="4"/>
      <c r="AD1886" s="3"/>
      <c r="AE1886" s="2" t="str">
        <f ca="1">IF(AND(N1886&gt;1,(N1886+$AE$3+O1886)&lt;$B$3),$B$3-N1886+1111111,".")</f>
        <v>.</v>
      </c>
      <c r="AF1886" s="1" t="str">
        <f>IF(A1886&gt;1,"Y","N")</f>
        <v>Y</v>
      </c>
      <c r="AG1886" s="1" t="str">
        <f>IF(L1886&gt;1,"Y","N")</f>
        <v>Y</v>
      </c>
      <c r="AH1886" s="1" t="str">
        <f>IF(N1886&gt;1,"Y","N")</f>
        <v>Y</v>
      </c>
      <c r="AI1886" s="1" t="str">
        <f>IF(O1886&gt;1,"Y","N")</f>
        <v>Y</v>
      </c>
      <c r="AJ1886" s="1" t="str">
        <f>CONCATENATE(AF1886,AG1886,D1886,AH1886,AI1886)</f>
        <v>YYx500xYY</v>
      </c>
      <c r="AU1886"/>
      <c r="AV1886"/>
      <c r="AW1886"/>
      <c r="AX1886"/>
    </row>
    <row r="1887" spans="1:50" s="1" customFormat="1" x14ac:dyDescent="0.25">
      <c r="A1887" s="31">
        <v>42666</v>
      </c>
      <c r="B1887" t="s">
        <v>2547</v>
      </c>
      <c r="C1887" s="23" t="s">
        <v>2546</v>
      </c>
      <c r="D1887" s="22" t="s">
        <v>3286</v>
      </c>
      <c r="E1887" s="21">
        <v>1.85</v>
      </c>
      <c r="G1887" s="20"/>
      <c r="H1887" s="19">
        <f>E1887/0.03988</f>
        <v>46.389167502507526</v>
      </c>
      <c r="I1887" s="18">
        <f>J1887/100*4</f>
        <v>3.6</v>
      </c>
      <c r="J1887" s="17">
        <v>90</v>
      </c>
      <c r="K1887" s="16">
        <f>IF(J1887&gt;1,J1887-H1887-I1887,0)</f>
        <v>40.010832497492473</v>
      </c>
      <c r="L1887" s="15">
        <v>42736</v>
      </c>
      <c r="M1887" s="14"/>
      <c r="N1887" s="29">
        <v>42904</v>
      </c>
      <c r="O1887" s="12">
        <v>42914</v>
      </c>
      <c r="P1887" s="11" t="s">
        <v>3285</v>
      </c>
      <c r="Q1887" s="10" t="s">
        <v>3284</v>
      </c>
      <c r="R1887" s="10" t="s">
        <v>3283</v>
      </c>
      <c r="S1887" s="10" t="s">
        <v>3282</v>
      </c>
      <c r="T1887" s="10"/>
      <c r="U1887" s="9">
        <v>6852873224</v>
      </c>
      <c r="V1887" s="8"/>
      <c r="W1887" s="7">
        <v>893</v>
      </c>
      <c r="X1887" s="4"/>
      <c r="Y1887" s="6">
        <v>109</v>
      </c>
      <c r="Z1887" s="5">
        <f>IF(Y1887&gt;0,Y1887-J1887,".")</f>
        <v>19</v>
      </c>
      <c r="AA1887" s="4">
        <f>IF(J1887=0,H1887,0)</f>
        <v>0</v>
      </c>
      <c r="AB1887" s="4">
        <f>IF(L1887=0,H1887,0)</f>
        <v>0</v>
      </c>
      <c r="AC1887" s="4"/>
      <c r="AD1887" s="3"/>
      <c r="AE1887" s="2" t="str">
        <f ca="1">IF(AND(N1887&gt;1,(N1887+$AE$3+O1887)&lt;$B$3),$B$3-N1887+1111111,".")</f>
        <v>.</v>
      </c>
      <c r="AF1887" s="1" t="str">
        <f>IF(A1887&gt;1,"Y","N")</f>
        <v>Y</v>
      </c>
      <c r="AG1887" s="1" t="str">
        <f>IF(L1887&gt;1,"Y","N")</f>
        <v>Y</v>
      </c>
      <c r="AH1887" s="1" t="str">
        <f>IF(N1887&gt;1,"Y","N")</f>
        <v>Y</v>
      </c>
      <c r="AI1887" s="1" t="str">
        <f>IF(O1887&gt;1,"Y","N")</f>
        <v>Y</v>
      </c>
      <c r="AJ1887" s="1" t="str">
        <f>CONCATENATE(AF1887,AG1887,D1887,AH1887,AI1887)</f>
        <v>YYx389sxYY</v>
      </c>
    </row>
    <row r="1888" spans="1:50" s="1" customFormat="1" x14ac:dyDescent="0.25">
      <c r="A1888" s="31">
        <v>42904</v>
      </c>
      <c r="B1888" s="24" t="s">
        <v>2547</v>
      </c>
      <c r="C1888" s="23" t="s">
        <v>2546</v>
      </c>
      <c r="D1888" s="22" t="s">
        <v>2545</v>
      </c>
      <c r="E1888" s="21">
        <v>1.86</v>
      </c>
      <c r="G1888" s="20"/>
      <c r="H1888" s="19">
        <f>E1888/0.0418425</f>
        <v>44.452410826312963</v>
      </c>
      <c r="I1888" s="18">
        <f>J1888/100*4</f>
        <v>3.6</v>
      </c>
      <c r="J1888" s="17">
        <v>90</v>
      </c>
      <c r="K1888" s="16">
        <f>IF(J1888&gt;1,J1888-H1888-I1888,0)</f>
        <v>41.947589173687035</v>
      </c>
      <c r="L1888" s="15">
        <v>42939</v>
      </c>
      <c r="M1888" s="14"/>
      <c r="N1888" s="29">
        <v>42957</v>
      </c>
      <c r="O1888" s="12">
        <v>42958</v>
      </c>
      <c r="P1888" s="11" t="s">
        <v>2544</v>
      </c>
      <c r="Q1888" s="10" t="s">
        <v>2543</v>
      </c>
      <c r="R1888" s="10" t="s">
        <v>2542</v>
      </c>
      <c r="S1888" s="10" t="s">
        <v>1170</v>
      </c>
      <c r="T1888" s="10"/>
      <c r="U1888" s="9">
        <v>6910802558</v>
      </c>
      <c r="V1888" s="8"/>
      <c r="W1888" s="7">
        <v>1020</v>
      </c>
      <c r="X1888" s="4"/>
      <c r="Y1888" s="6">
        <v>109</v>
      </c>
      <c r="Z1888" s="5">
        <f>IF(Y1888&gt;0,Y1888-J1888,".")</f>
        <v>19</v>
      </c>
      <c r="AA1888" s="4">
        <f>IF(J1888=0,H1888,0)</f>
        <v>0</v>
      </c>
      <c r="AB1888" s="4">
        <f>IF(L1888=0,H1888,0)</f>
        <v>0</v>
      </c>
      <c r="AC1888" s="4"/>
      <c r="AD1888" s="3"/>
      <c r="AE1888" s="2" t="str">
        <f ca="1">IF(AND(N1888&gt;1,(N1888+$AE$3+O1888)&lt;$B$3),$B$3-N1888+1111111,".")</f>
        <v>.</v>
      </c>
      <c r="AF1888" s="1" t="str">
        <f>IF(A1888&gt;1,"Y","N")</f>
        <v>Y</v>
      </c>
      <c r="AG1888" s="1" t="str">
        <f>IF(L1888&gt;1,"Y","N")</f>
        <v>Y</v>
      </c>
      <c r="AH1888" s="1" t="str">
        <f>IF(N1888&gt;1,"Y","N")</f>
        <v>Y</v>
      </c>
      <c r="AI1888" s="1" t="str">
        <f>IF(O1888&gt;1,"Y","N")</f>
        <v>Y</v>
      </c>
      <c r="AJ1888" s="1" t="str">
        <f>CONCATENATE(AF1888,AG1888,D1888,AH1888,AI1888)</f>
        <v>YYx97xYY</v>
      </c>
    </row>
    <row r="1889" spans="1:36" s="1" customFormat="1" x14ac:dyDescent="0.25">
      <c r="A1889" s="31">
        <v>42751</v>
      </c>
      <c r="B1889" s="24"/>
      <c r="C1889" s="23" t="s">
        <v>1077</v>
      </c>
      <c r="D1889" s="22" t="s">
        <v>1076</v>
      </c>
      <c r="E1889" s="21">
        <v>1.38</v>
      </c>
      <c r="G1889" s="20"/>
      <c r="H1889" s="19">
        <f>E1889/0.03821</f>
        <v>36.116199947657677</v>
      </c>
      <c r="I1889" s="18">
        <f>J1889/100*4</f>
        <v>3.6</v>
      </c>
      <c r="J1889" s="17">
        <v>90</v>
      </c>
      <c r="K1889" s="16">
        <f>IF(J1889&gt;1,J1889-H1889-I1889,0)</f>
        <v>50.283800052342322</v>
      </c>
      <c r="L1889" s="15">
        <v>42777</v>
      </c>
      <c r="M1889" s="14"/>
      <c r="N1889" s="29">
        <v>42968</v>
      </c>
      <c r="O1889" s="12">
        <v>42968</v>
      </c>
      <c r="P1889" s="11" t="s">
        <v>2362</v>
      </c>
      <c r="Q1889" s="10" t="s">
        <v>2361</v>
      </c>
      <c r="R1889" s="10" t="s">
        <v>2360</v>
      </c>
      <c r="S1889" s="10" t="s">
        <v>2359</v>
      </c>
      <c r="T1889" s="10"/>
      <c r="U1889" s="9" t="s">
        <v>2358</v>
      </c>
      <c r="V1889" s="8"/>
      <c r="W1889" s="7">
        <v>1064</v>
      </c>
      <c r="X1889" s="4"/>
      <c r="Y1889" s="6">
        <v>109</v>
      </c>
      <c r="Z1889" s="5">
        <f>IF(Y1889&gt;0,Y1889-J1889,".")</f>
        <v>19</v>
      </c>
      <c r="AA1889" s="4">
        <f>IF(J1889=0,H1889,0)</f>
        <v>0</v>
      </c>
      <c r="AB1889" s="4">
        <f>IF(L1889=0,H1889,0)</f>
        <v>0</v>
      </c>
      <c r="AC1889" s="4"/>
      <c r="AD1889" s="3"/>
      <c r="AE1889" s="2" t="str">
        <f ca="1">IF(AND(N1889&gt;1,(N1889+$AE$3+O1889)&lt;$B$3),$B$3-N1889+1111111,".")</f>
        <v>.</v>
      </c>
      <c r="AF1889" s="1" t="str">
        <f>IF(A1889&gt;1,"Y","N")</f>
        <v>Y</v>
      </c>
      <c r="AG1889" s="1" t="str">
        <f>IF(L1889&gt;1,"Y","N")</f>
        <v>Y</v>
      </c>
      <c r="AH1889" s="1" t="str">
        <f>IF(N1889&gt;1,"Y","N")</f>
        <v>Y</v>
      </c>
      <c r="AI1889" s="1" t="str">
        <f>IF(O1889&gt;1,"Y","N")</f>
        <v>Y</v>
      </c>
      <c r="AJ1889" s="1" t="str">
        <f>CONCATENATE(AF1889,AG1889,D1889,AH1889,AI1889)</f>
        <v>YYx534xYY</v>
      </c>
    </row>
    <row r="1890" spans="1:36" s="1" customFormat="1" x14ac:dyDescent="0.25">
      <c r="A1890" s="31">
        <v>42742</v>
      </c>
      <c r="B1890" s="24"/>
      <c r="C1890" s="23" t="s">
        <v>590</v>
      </c>
      <c r="D1890" s="22" t="s">
        <v>589</v>
      </c>
      <c r="E1890" s="21">
        <v>0.44</v>
      </c>
      <c r="G1890" s="20"/>
      <c r="H1890" s="19">
        <f>E1890/0.03821</f>
        <v>11.515310128238681</v>
      </c>
      <c r="I1890" s="18">
        <f>J1890/100*4</f>
        <v>2.88</v>
      </c>
      <c r="J1890" s="17">
        <v>72</v>
      </c>
      <c r="K1890" s="16">
        <f>IF(J1890&gt;1,J1890-H1890-I1890,0)</f>
        <v>57.604689871761316</v>
      </c>
      <c r="L1890" s="15">
        <v>42763</v>
      </c>
      <c r="M1890" s="14"/>
      <c r="N1890" s="29">
        <v>42969</v>
      </c>
      <c r="O1890" s="12">
        <v>42969</v>
      </c>
      <c r="P1890" s="11" t="s">
        <v>2341</v>
      </c>
      <c r="Q1890" s="10" t="s">
        <v>2340</v>
      </c>
      <c r="R1890" s="10" t="s">
        <v>2339</v>
      </c>
      <c r="S1890" s="10" t="s">
        <v>2338</v>
      </c>
      <c r="T1890" s="10"/>
      <c r="U1890" s="9" t="s">
        <v>2337</v>
      </c>
      <c r="V1890" s="39">
        <v>42972</v>
      </c>
      <c r="W1890" s="7">
        <v>1067</v>
      </c>
      <c r="X1890" s="4"/>
      <c r="Y1890" s="6">
        <v>109</v>
      </c>
      <c r="Z1890" s="5">
        <f>IF(Y1890&gt;0,Y1890-J1890,".")</f>
        <v>37</v>
      </c>
      <c r="AA1890" s="4">
        <f>IF(J1890=0,H1890,0)</f>
        <v>0</v>
      </c>
      <c r="AB1890" s="4">
        <f>IF(L1890=0,H1890,0)</f>
        <v>0</v>
      </c>
      <c r="AC1890" s="4"/>
      <c r="AD1890" s="3"/>
      <c r="AE1890" s="2" t="str">
        <f ca="1">IF(AND(N1890&gt;1,(N1890+$AE$3+O1890)&lt;$B$3),$B$3-N1890+1111111,".")</f>
        <v>.</v>
      </c>
      <c r="AF1890" s="1" t="str">
        <f>IF(A1890&gt;1,"Y","N")</f>
        <v>Y</v>
      </c>
      <c r="AG1890" s="1" t="str">
        <f>IF(L1890&gt;1,"Y","N")</f>
        <v>Y</v>
      </c>
      <c r="AH1890" s="1" t="str">
        <f>IF(N1890&gt;1,"Y","N")</f>
        <v>Y</v>
      </c>
      <c r="AI1890" s="1" t="str">
        <f>IF(O1890&gt;1,"Y","N")</f>
        <v>Y</v>
      </c>
      <c r="AJ1890" s="1" t="str">
        <f>CONCATENATE(AF1890,AG1890,D1890,AH1890,AI1890)</f>
        <v>YYx350xYY</v>
      </c>
    </row>
    <row r="1891" spans="1:36" s="1" customFormat="1" x14ac:dyDescent="0.25">
      <c r="A1891" s="31">
        <v>42936</v>
      </c>
      <c r="B1891" s="24" t="s">
        <v>1665</v>
      </c>
      <c r="C1891" s="23" t="s">
        <v>6</v>
      </c>
      <c r="D1891" s="22" t="s">
        <v>5</v>
      </c>
      <c r="E1891" s="21">
        <v>1</v>
      </c>
      <c r="G1891" s="20"/>
      <c r="H1891" s="19">
        <f>E1891/0.04272</f>
        <v>23.40823970037453</v>
      </c>
      <c r="I1891" s="18">
        <f>J1891/100*4</f>
        <v>3.68</v>
      </c>
      <c r="J1891" s="17">
        <v>92</v>
      </c>
      <c r="K1891" s="16">
        <f>IF(J1891&gt;1,J1891-H1891-I1891,0)</f>
        <v>64.911760299625456</v>
      </c>
      <c r="L1891" s="15">
        <v>42953</v>
      </c>
      <c r="M1891" s="14"/>
      <c r="N1891" s="29">
        <v>43013</v>
      </c>
      <c r="O1891" s="12">
        <v>43016</v>
      </c>
      <c r="P1891" s="11" t="s">
        <v>1664</v>
      </c>
      <c r="Q1891" s="10" t="s">
        <v>1663</v>
      </c>
      <c r="R1891" s="10" t="s">
        <v>1662</v>
      </c>
      <c r="S1891" s="10" t="s">
        <v>1661</v>
      </c>
      <c r="T1891" s="10"/>
      <c r="U1891" s="9">
        <v>6911896335</v>
      </c>
      <c r="V1891" s="8"/>
      <c r="W1891" s="7">
        <v>1206</v>
      </c>
      <c r="X1891" s="4"/>
      <c r="Y1891" s="6">
        <v>109</v>
      </c>
      <c r="Z1891" s="5">
        <f>IF(Y1891&gt;0,Y1891-J1891,".")</f>
        <v>17</v>
      </c>
      <c r="AA1891" s="4">
        <f>IF(J1891=0,H1891,0)</f>
        <v>0</v>
      </c>
      <c r="AB1891" s="4">
        <f>IF(L1891=0,H1891,0)</f>
        <v>0</v>
      </c>
      <c r="AC1891" s="4"/>
      <c r="AD1891" s="3"/>
      <c r="AE1891" s="2" t="str">
        <f ca="1">IF(AND(N1891&gt;1,(N1891+$AE$3+O1891)&lt;$B$3),$B$3-N1891+1111111,".")</f>
        <v>.</v>
      </c>
      <c r="AF1891" s="1" t="str">
        <f>IF(A1891&gt;1,"Y","N")</f>
        <v>Y</v>
      </c>
      <c r="AG1891" s="1" t="str">
        <f>IF(L1891&gt;1,"Y","N")</f>
        <v>Y</v>
      </c>
      <c r="AH1891" s="1" t="str">
        <f>IF(N1891&gt;1,"Y","N")</f>
        <v>Y</v>
      </c>
      <c r="AI1891" s="1" t="str">
        <f>IF(O1891&gt;1,"Y","N")</f>
        <v>Y</v>
      </c>
      <c r="AJ1891" s="1" t="str">
        <f>CONCATENATE(AF1891,AG1891,D1891,AH1891,AI1891)</f>
        <v>YYx59xYY</v>
      </c>
    </row>
    <row r="1892" spans="1:36" s="1" customFormat="1" x14ac:dyDescent="0.25">
      <c r="A1892" s="28">
        <v>41626</v>
      </c>
      <c r="B1892" s="27" t="s">
        <v>1009</v>
      </c>
      <c r="C1892" s="23" t="s">
        <v>1008</v>
      </c>
      <c r="D1892" s="22" t="s">
        <v>1007</v>
      </c>
      <c r="E1892" s="21">
        <v>0.99</v>
      </c>
      <c r="G1892" s="20"/>
      <c r="H1892" s="19">
        <f>E1892/0.048</f>
        <v>20.625</v>
      </c>
      <c r="I1892" s="18">
        <f>J1892/100*4</f>
        <v>2.72</v>
      </c>
      <c r="J1892" s="17">
        <v>68</v>
      </c>
      <c r="K1892" s="16">
        <f>IF(J1892&gt;1,J1892-H1892-I1892,0)</f>
        <v>44.655000000000001</v>
      </c>
      <c r="L1892" s="15">
        <v>41664</v>
      </c>
      <c r="M1892" s="14"/>
      <c r="N1892" s="29">
        <v>43056</v>
      </c>
      <c r="O1892" s="12">
        <v>43058</v>
      </c>
      <c r="P1892" s="11" t="s">
        <v>988</v>
      </c>
      <c r="Q1892" s="10" t="s">
        <v>1006</v>
      </c>
      <c r="R1892" s="10" t="s">
        <v>1005</v>
      </c>
      <c r="S1892" s="10" t="s">
        <v>1004</v>
      </c>
      <c r="T1892" s="10"/>
      <c r="U1892" s="9">
        <v>6909926960</v>
      </c>
      <c r="V1892" s="8"/>
      <c r="W1892" s="7">
        <v>1352</v>
      </c>
      <c r="X1892" s="4"/>
      <c r="Y1892" s="6">
        <v>109</v>
      </c>
      <c r="Z1892" s="5">
        <f>IF(Y1892&gt;0,Y1892-J1892,".")</f>
        <v>41</v>
      </c>
      <c r="AA1892" s="4">
        <f>IF(J1892=0,H1892,0)</f>
        <v>0</v>
      </c>
      <c r="AB1892" s="4">
        <f>IF(L1892=0,H1892,0)</f>
        <v>0</v>
      </c>
      <c r="AC1892" s="4"/>
      <c r="AD1892" s="3"/>
      <c r="AE1892" s="2" t="str">
        <f ca="1">IF(AND(N1892&gt;1,(N1892+$AE$3+O1892)&lt;$B$3),$B$3-N1892+1111111,".")</f>
        <v>.</v>
      </c>
      <c r="AF1892" s="1" t="str">
        <f>IF(A1892&gt;1,"Y","N")</f>
        <v>Y</v>
      </c>
      <c r="AG1892" s="1" t="str">
        <f>IF(L1892&gt;1,"Y","N")</f>
        <v>Y</v>
      </c>
      <c r="AH1892" s="1" t="str">
        <f>IF(N1892&gt;1,"Y","N")</f>
        <v>Y</v>
      </c>
      <c r="AI1892" s="1" t="str">
        <f>IF(O1892&gt;1,"Y","N")</f>
        <v>Y</v>
      </c>
      <c r="AJ1892" s="1" t="str">
        <f>CONCATENATE(AF1892,AG1892,D1892,AH1892,AI1892)</f>
        <v>YYx204xYY</v>
      </c>
    </row>
    <row r="1893" spans="1:36" s="1" customFormat="1" x14ac:dyDescent="0.25">
      <c r="A1893" s="31">
        <v>42656</v>
      </c>
      <c r="B1893" t="s">
        <v>916</v>
      </c>
      <c r="C1893" s="23" t="s">
        <v>915</v>
      </c>
      <c r="D1893" s="22" t="s">
        <v>914</v>
      </c>
      <c r="E1893" s="21">
        <v>1.07</v>
      </c>
      <c r="G1893" s="20"/>
      <c r="H1893" s="19">
        <f>E1893/0.0404</f>
        <v>26.485148514851488</v>
      </c>
      <c r="I1893" s="18">
        <f>J1893/100*4</f>
        <v>3.68</v>
      </c>
      <c r="J1893" s="17">
        <v>92</v>
      </c>
      <c r="K1893" s="16">
        <f>IF(J1893&gt;1,J1893-H1893-I1893,0)</f>
        <v>61.834851485148512</v>
      </c>
      <c r="L1893" s="15">
        <v>42689</v>
      </c>
      <c r="M1893" s="14"/>
      <c r="N1893" s="29">
        <v>43060</v>
      </c>
      <c r="O1893" s="12">
        <v>43060</v>
      </c>
      <c r="P1893" s="11" t="s">
        <v>913</v>
      </c>
      <c r="Q1893" s="10" t="s">
        <v>912</v>
      </c>
      <c r="R1893" s="10" t="s">
        <v>911</v>
      </c>
      <c r="S1893" s="10" t="s">
        <v>631</v>
      </c>
      <c r="T1893" s="10"/>
      <c r="U1893" s="9">
        <v>6911896707</v>
      </c>
      <c r="V1893" s="8"/>
      <c r="W1893" s="7">
        <v>1359</v>
      </c>
      <c r="X1893" s="4"/>
      <c r="Y1893" s="6">
        <v>109</v>
      </c>
      <c r="Z1893" s="5">
        <f>IF(Y1893&gt;0,Y1893-J1893,".")</f>
        <v>17</v>
      </c>
      <c r="AA1893" s="4">
        <f>IF(J1893=0,H1893,0)</f>
        <v>0</v>
      </c>
      <c r="AB1893" s="4">
        <f>IF(L1893=0,H1893,0)</f>
        <v>0</v>
      </c>
      <c r="AC1893" s="4"/>
      <c r="AD1893" s="3"/>
      <c r="AE1893" s="2" t="str">
        <f ca="1">IF(AND(N1893&gt;1,(N1893+$AE$3+O1893)&lt;$B$3),$B$3-N1893+1111111,".")</f>
        <v>.</v>
      </c>
      <c r="AF1893" s="1" t="str">
        <f>IF(A1893&gt;1,"Y","N")</f>
        <v>Y</v>
      </c>
      <c r="AG1893" s="1" t="str">
        <f>IF(L1893&gt;1,"Y","N")</f>
        <v>Y</v>
      </c>
      <c r="AH1893" s="1" t="str">
        <f>IF(N1893&gt;1,"Y","N")</f>
        <v>Y</v>
      </c>
      <c r="AI1893" s="1" t="str">
        <f>IF(O1893&gt;1,"Y","N")</f>
        <v>Y</v>
      </c>
      <c r="AJ1893" s="1" t="str">
        <f>CONCATENATE(AF1893,AG1893,D1893,AH1893,AI1893)</f>
        <v>YYx171xYY</v>
      </c>
    </row>
    <row r="1894" spans="1:36" s="1" customFormat="1" x14ac:dyDescent="0.25">
      <c r="A1894" s="31">
        <v>42765</v>
      </c>
      <c r="B1894" s="24" t="s">
        <v>836</v>
      </c>
      <c r="C1894" s="23" t="s">
        <v>105</v>
      </c>
      <c r="D1894" s="22" t="s">
        <v>104</v>
      </c>
      <c r="E1894" s="21">
        <v>0.71</v>
      </c>
      <c r="G1894" s="20"/>
      <c r="H1894" s="19">
        <f>E1894/0.03878</f>
        <v>18.308406395048994</v>
      </c>
      <c r="I1894" s="18">
        <f>J1894/100*4</f>
        <v>2.76</v>
      </c>
      <c r="J1894" s="17">
        <v>69</v>
      </c>
      <c r="K1894" s="16">
        <f>IF(J1894&gt;1,J1894-H1894-I1894,0)</f>
        <v>47.931593604951011</v>
      </c>
      <c r="L1894" s="15">
        <v>42784</v>
      </c>
      <c r="M1894" s="14"/>
      <c r="N1894" s="29">
        <v>43064</v>
      </c>
      <c r="O1894" s="12">
        <v>43066</v>
      </c>
      <c r="P1894" s="11" t="s">
        <v>825</v>
      </c>
      <c r="Q1894" s="10" t="s">
        <v>835</v>
      </c>
      <c r="R1894" s="10" t="s">
        <v>834</v>
      </c>
      <c r="S1894" s="10" t="s">
        <v>833</v>
      </c>
      <c r="T1894" s="10"/>
      <c r="U1894" s="9">
        <v>6916039783</v>
      </c>
      <c r="V1894" s="8"/>
      <c r="W1894" s="7">
        <v>1378</v>
      </c>
      <c r="X1894" s="4"/>
      <c r="Y1894" s="6">
        <v>109</v>
      </c>
      <c r="Z1894" s="5">
        <f>IF(Y1894&gt;0,Y1894-J1894,".")</f>
        <v>40</v>
      </c>
      <c r="AA1894" s="4">
        <f>IF(J1894=0,H1894,0)</f>
        <v>0</v>
      </c>
      <c r="AB1894" s="4">
        <f>IF(L1894=0,H1894,0)</f>
        <v>0</v>
      </c>
      <c r="AC1894" s="4"/>
      <c r="AD1894" s="3"/>
      <c r="AE1894" s="2" t="str">
        <f ca="1">IF(AND(N1894&gt;1,(N1894+$AE$3+O1894)&lt;$B$3),$B$3-N1894+1111111,".")</f>
        <v>.</v>
      </c>
      <c r="AF1894" s="1" t="str">
        <f>IF(A1894&gt;1,"Y","N")</f>
        <v>Y</v>
      </c>
      <c r="AG1894" s="1" t="str">
        <f>IF(L1894&gt;1,"Y","N")</f>
        <v>Y</v>
      </c>
      <c r="AH1894" s="1" t="str">
        <f>IF(N1894&gt;1,"Y","N")</f>
        <v>Y</v>
      </c>
      <c r="AI1894" s="1" t="str">
        <f>IF(O1894&gt;1,"Y","N")</f>
        <v>Y</v>
      </c>
      <c r="AJ1894" s="1" t="str">
        <f>CONCATENATE(AF1894,AG1894,D1894,AH1894,AI1894)</f>
        <v>YYx406xYY</v>
      </c>
    </row>
    <row r="1895" spans="1:36" s="1" customFormat="1" x14ac:dyDescent="0.25">
      <c r="A1895" s="31">
        <v>42649</v>
      </c>
      <c r="B1895" s="24"/>
      <c r="C1895" s="23" t="s">
        <v>3266</v>
      </c>
      <c r="D1895" s="22" t="s">
        <v>3265</v>
      </c>
      <c r="E1895" s="21">
        <v>2.0699999999999998</v>
      </c>
      <c r="G1895" s="20"/>
      <c r="H1895" s="19">
        <f>E1895/0.0404</f>
        <v>51.237623762376238</v>
      </c>
      <c r="I1895" s="18">
        <f>J1895/100*4</f>
        <v>4.4000000000000004</v>
      </c>
      <c r="J1895" s="17">
        <v>110</v>
      </c>
      <c r="K1895" s="16">
        <f>IF(J1895&gt;1,J1895-H1895-I1895,0)</f>
        <v>54.362376237623764</v>
      </c>
      <c r="L1895" s="15">
        <v>42671</v>
      </c>
      <c r="M1895" s="14"/>
      <c r="N1895" s="29">
        <v>42753</v>
      </c>
      <c r="O1895" s="35">
        <v>42754</v>
      </c>
      <c r="P1895" s="11" t="s">
        <v>6532</v>
      </c>
      <c r="Q1895" s="10"/>
      <c r="R1895" s="10"/>
      <c r="S1895" s="10"/>
      <c r="T1895" s="10"/>
      <c r="U1895" s="9" t="s">
        <v>6531</v>
      </c>
      <c r="V1895" s="8"/>
      <c r="W1895" s="7">
        <v>121</v>
      </c>
      <c r="X1895" s="4"/>
      <c r="Y1895" s="6">
        <v>110</v>
      </c>
      <c r="Z1895" s="5">
        <f>IF(Y1895&gt;0,Y1895-J1895,".")</f>
        <v>0</v>
      </c>
      <c r="AA1895" s="4">
        <f>IF(J1895=0,H1895,0)</f>
        <v>0</v>
      </c>
      <c r="AB1895" s="4">
        <f>IF(L1895=0,H1895,0)</f>
        <v>0</v>
      </c>
      <c r="AC1895" s="4"/>
      <c r="AD1895" s="3"/>
      <c r="AE1895" s="2" t="str">
        <f ca="1">IF(AND(N1895&gt;1,(N1895+$AE$3+O1895)&lt;$B$3),$B$3-N1895+1111111,".")</f>
        <v>.</v>
      </c>
      <c r="AF1895" s="1" t="str">
        <f>IF(A1895&gt;1,"Y","N")</f>
        <v>Y</v>
      </c>
      <c r="AG1895" s="1" t="str">
        <f>IF(L1895&gt;1,"Y","N")</f>
        <v>Y</v>
      </c>
      <c r="AH1895" s="1" t="str">
        <f>IF(N1895&gt;1,"Y","N")</f>
        <v>Y</v>
      </c>
      <c r="AI1895" s="1" t="str">
        <f>IF(O1895&gt;1,"Y","N")</f>
        <v>Y</v>
      </c>
      <c r="AJ1895" s="1" t="str">
        <f>CONCATENATE(AF1895,AG1895,D1895,AH1895,AI1895)</f>
        <v>YYx554xYY</v>
      </c>
    </row>
    <row r="1896" spans="1:36" s="1" customFormat="1" x14ac:dyDescent="0.25">
      <c r="A1896" s="31">
        <v>42666</v>
      </c>
      <c r="B1896" s="24"/>
      <c r="C1896" s="23" t="s">
        <v>1413</v>
      </c>
      <c r="D1896" s="22" t="s">
        <v>1412</v>
      </c>
      <c r="E1896" s="21">
        <v>1.03</v>
      </c>
      <c r="G1896" s="20"/>
      <c r="H1896" s="19">
        <f>E1896/0.03988</f>
        <v>25.827482447342028</v>
      </c>
      <c r="I1896" s="18">
        <f>J1896/100*4</f>
        <v>2.96</v>
      </c>
      <c r="J1896" s="17">
        <v>74</v>
      </c>
      <c r="K1896" s="16">
        <f>IF(J1896&gt;1,J1896-H1896-I1896,0)</f>
        <v>45.212517552657971</v>
      </c>
      <c r="L1896" s="15">
        <v>42685</v>
      </c>
      <c r="M1896" s="14"/>
      <c r="N1896" s="29">
        <v>42767</v>
      </c>
      <c r="O1896" s="12">
        <v>42771</v>
      </c>
      <c r="P1896" s="11" t="s">
        <v>6240</v>
      </c>
      <c r="Q1896" s="10" t="s">
        <v>6242</v>
      </c>
      <c r="R1896" s="10" t="s">
        <v>6241</v>
      </c>
      <c r="S1896" s="10" t="s">
        <v>6141</v>
      </c>
      <c r="T1896" s="10"/>
      <c r="U1896" s="9">
        <v>6697322375</v>
      </c>
      <c r="V1896" s="8"/>
      <c r="W1896" s="7">
        <v>203</v>
      </c>
      <c r="X1896" s="4"/>
      <c r="Y1896" s="6">
        <v>110</v>
      </c>
      <c r="Z1896" s="5">
        <f>IF(Y1896&gt;0,Y1896-J1896,".")</f>
        <v>36</v>
      </c>
      <c r="AA1896" s="4">
        <f>IF(J1896=0,H1896,0)</f>
        <v>0</v>
      </c>
      <c r="AB1896" s="4">
        <f>IF(L1896=0,H1896,0)</f>
        <v>0</v>
      </c>
      <c r="AC1896" s="4"/>
      <c r="AD1896" s="3"/>
      <c r="AE1896" s="2" t="str">
        <f ca="1">IF(AND(N1896&gt;1,(N1896+$AE$3+O1896)&lt;$B$3),$B$3-N1896+1111111,".")</f>
        <v>.</v>
      </c>
      <c r="AF1896" s="1" t="str">
        <f>IF(A1896&gt;1,"Y","N")</f>
        <v>Y</v>
      </c>
      <c r="AG1896" s="1" t="str">
        <f>IF(L1896&gt;1,"Y","N")</f>
        <v>Y</v>
      </c>
      <c r="AH1896" s="1" t="str">
        <f>IF(N1896&gt;1,"Y","N")</f>
        <v>Y</v>
      </c>
      <c r="AI1896" s="1" t="str">
        <f>IF(O1896&gt;1,"Y","N")</f>
        <v>Y</v>
      </c>
      <c r="AJ1896" s="1" t="str">
        <f>CONCATENATE(AF1896,AG1896,D1896,AH1896,AI1896)</f>
        <v>YYx297xYY</v>
      </c>
    </row>
    <row r="1897" spans="1:36" s="1" customFormat="1" x14ac:dyDescent="0.25">
      <c r="A1897" s="31">
        <v>42577</v>
      </c>
      <c r="B1897" s="24"/>
      <c r="C1897" s="23" t="s">
        <v>197</v>
      </c>
      <c r="D1897" s="22" t="s">
        <v>5</v>
      </c>
      <c r="E1897" s="21">
        <v>0.45</v>
      </c>
      <c r="G1897" s="20"/>
      <c r="H1897" s="19">
        <f>E1897/0.04011</f>
        <v>11.219147344801796</v>
      </c>
      <c r="I1897" s="18">
        <f>J1897/100*4</f>
        <v>3.68</v>
      </c>
      <c r="J1897" s="17">
        <v>92</v>
      </c>
      <c r="K1897" s="16">
        <f>IF(J1897&gt;1,J1897-H1897-I1897,0)</f>
        <v>77.100852655198196</v>
      </c>
      <c r="L1897" s="15">
        <v>42602</v>
      </c>
      <c r="M1897" s="14"/>
      <c r="N1897" s="29">
        <v>42781</v>
      </c>
      <c r="O1897" s="12">
        <v>42781</v>
      </c>
      <c r="P1897" s="11" t="s">
        <v>5926</v>
      </c>
      <c r="Q1897" s="10" t="s">
        <v>5937</v>
      </c>
      <c r="R1897" s="10" t="s">
        <v>5936</v>
      </c>
      <c r="S1897" s="10" t="s">
        <v>5935</v>
      </c>
      <c r="T1897" s="10"/>
      <c r="U1897" s="9">
        <v>6717765758</v>
      </c>
      <c r="V1897" s="8"/>
      <c r="W1897" s="7">
        <v>271</v>
      </c>
      <c r="X1897" s="4"/>
      <c r="Y1897" s="6">
        <v>110</v>
      </c>
      <c r="Z1897" s="5">
        <f>IF(Y1897&gt;0,Y1897-J1897,".")</f>
        <v>18</v>
      </c>
      <c r="AA1897" s="4">
        <f>IF(J1897=0,H1897,0)</f>
        <v>0</v>
      </c>
      <c r="AB1897" s="4">
        <f>IF(L1897=0,H1897,0)</f>
        <v>0</v>
      </c>
      <c r="AC1897" s="4"/>
      <c r="AD1897" s="3"/>
      <c r="AE1897" s="2" t="str">
        <f ca="1">IF(AND(N1897&gt;1,(N1897+$AE$3+O1897)&lt;$B$3),$B$3-N1897+1111111,".")</f>
        <v>.</v>
      </c>
      <c r="AF1897" s="1" t="str">
        <f>IF(A1897&gt;1,"Y","N")</f>
        <v>Y</v>
      </c>
      <c r="AG1897" s="1" t="str">
        <f>IF(L1897&gt;1,"Y","N")</f>
        <v>Y</v>
      </c>
      <c r="AH1897" s="1" t="str">
        <f>IF(N1897&gt;1,"Y","N")</f>
        <v>Y</v>
      </c>
      <c r="AI1897" s="1" t="str">
        <f>IF(O1897&gt;1,"Y","N")</f>
        <v>Y</v>
      </c>
      <c r="AJ1897" s="1" t="str">
        <f>CONCATENATE(AF1897,AG1897,D1897,AH1897,AI1897)</f>
        <v>YYx59xYY</v>
      </c>
    </row>
    <row r="1898" spans="1:36" s="1" customFormat="1" x14ac:dyDescent="0.25">
      <c r="A1898" s="31">
        <v>42805</v>
      </c>
      <c r="B1898" s="24" t="s">
        <v>3581</v>
      </c>
      <c r="C1898" s="23" t="s">
        <v>6</v>
      </c>
      <c r="D1898" s="22" t="s">
        <v>5</v>
      </c>
      <c r="E1898" s="21">
        <v>1.26</v>
      </c>
      <c r="G1898" s="20"/>
      <c r="H1898" s="19">
        <f>E1898/0.038689</f>
        <v>32.567396417586394</v>
      </c>
      <c r="I1898" s="18">
        <f>J1898/100*4</f>
        <v>3.68</v>
      </c>
      <c r="J1898" s="17">
        <v>92</v>
      </c>
      <c r="K1898" s="16">
        <f>IF(J1898&gt;1,J1898-H1898-I1898,0)</f>
        <v>55.752603582413606</v>
      </c>
      <c r="L1898" s="15">
        <v>42834</v>
      </c>
      <c r="M1898" s="14"/>
      <c r="N1898" s="29">
        <v>42891</v>
      </c>
      <c r="O1898" s="12">
        <v>42892</v>
      </c>
      <c r="P1898" s="11" t="s">
        <v>3578</v>
      </c>
      <c r="Q1898" s="10" t="s">
        <v>3580</v>
      </c>
      <c r="R1898" s="10" t="s">
        <v>3579</v>
      </c>
      <c r="S1898" s="10" t="s">
        <v>984</v>
      </c>
      <c r="T1898" s="10"/>
      <c r="U1898" s="9">
        <v>6839522758</v>
      </c>
      <c r="V1898" s="8"/>
      <c r="W1898" s="7">
        <v>805</v>
      </c>
      <c r="X1898" s="4"/>
      <c r="Y1898" s="6">
        <v>110</v>
      </c>
      <c r="Z1898" s="5">
        <f>IF(Y1898&gt;0,Y1898-J1898,".")</f>
        <v>18</v>
      </c>
      <c r="AA1898" s="4">
        <f>IF(J1898=0,H1898,0)</f>
        <v>0</v>
      </c>
      <c r="AB1898" s="4">
        <f>IF(L1898=0,H1898,0)</f>
        <v>0</v>
      </c>
      <c r="AC1898" s="4"/>
      <c r="AD1898" s="3"/>
      <c r="AE1898" s="2" t="str">
        <f ca="1">IF(AND(N1898&gt;1,(N1898+$AE$3+O1898)&lt;$B$3),$B$3-N1898+1111111,".")</f>
        <v>.</v>
      </c>
      <c r="AF1898" s="1" t="str">
        <f>IF(A1898&gt;1,"Y","N")</f>
        <v>Y</v>
      </c>
      <c r="AG1898" s="1" t="str">
        <f>IF(L1898&gt;1,"Y","N")</f>
        <v>Y</v>
      </c>
      <c r="AH1898" s="1" t="str">
        <f>IF(N1898&gt;1,"Y","N")</f>
        <v>Y</v>
      </c>
      <c r="AI1898" s="1" t="str">
        <f>IF(O1898&gt;1,"Y","N")</f>
        <v>Y</v>
      </c>
      <c r="AJ1898" s="1" t="str">
        <f>CONCATENATE(AF1898,AG1898,D1898,AH1898,AI1898)</f>
        <v>YYx59xYY</v>
      </c>
    </row>
    <row r="1899" spans="1:36" s="1" customFormat="1" x14ac:dyDescent="0.25">
      <c r="A1899" s="31">
        <v>42949</v>
      </c>
      <c r="B1899" s="24" t="s">
        <v>2078</v>
      </c>
      <c r="C1899" s="23" t="s">
        <v>590</v>
      </c>
      <c r="D1899" s="22" t="s">
        <v>589</v>
      </c>
      <c r="E1899" s="21">
        <v>0.8</v>
      </c>
      <c r="G1899" s="20"/>
      <c r="H1899" s="19">
        <f>E1899/0.0444</f>
        <v>18.018018018018019</v>
      </c>
      <c r="I1899" s="18">
        <f>J1899/100*4</f>
        <v>2.88</v>
      </c>
      <c r="J1899" s="17">
        <v>72</v>
      </c>
      <c r="K1899" s="16">
        <f>IF(J1899&gt;1,J1899-H1899-I1899,0)</f>
        <v>51.101981981981979</v>
      </c>
      <c r="L1899" s="15">
        <v>42963</v>
      </c>
      <c r="M1899" s="14"/>
      <c r="N1899" s="29">
        <v>42989</v>
      </c>
      <c r="O1899" s="12">
        <v>42989</v>
      </c>
      <c r="P1899" s="11" t="s">
        <v>2074</v>
      </c>
      <c r="Q1899" s="10" t="s">
        <v>2077</v>
      </c>
      <c r="R1899" s="10" t="s">
        <v>2076</v>
      </c>
      <c r="S1899" s="10" t="s">
        <v>2075</v>
      </c>
      <c r="T1899" s="10"/>
      <c r="U1899" s="9">
        <v>6912410489</v>
      </c>
      <c r="V1899" s="8" t="s">
        <v>110</v>
      </c>
      <c r="W1899" s="7">
        <v>1125</v>
      </c>
      <c r="X1899" s="4"/>
      <c r="Y1899" s="6">
        <v>110</v>
      </c>
      <c r="Z1899" s="5">
        <f>IF(Y1899&gt;0,Y1899-J1899,".")</f>
        <v>38</v>
      </c>
      <c r="AA1899" s="4">
        <f>IF(J1899=0,H1899,0)</f>
        <v>0</v>
      </c>
      <c r="AB1899" s="4">
        <f>IF(L1899=0,H1899,0)</f>
        <v>0</v>
      </c>
      <c r="AC1899" s="4"/>
      <c r="AD1899" s="3"/>
      <c r="AE1899" s="2" t="str">
        <f ca="1">IF(AND(N1899&gt;1,(N1899+$AE$3+O1899)&lt;$B$3),$B$3-N1899+1111111,".")</f>
        <v>.</v>
      </c>
      <c r="AF1899" s="1" t="str">
        <f>IF(A1899&gt;1,"Y","N")</f>
        <v>Y</v>
      </c>
      <c r="AG1899" s="1" t="str">
        <f>IF(L1899&gt;1,"Y","N")</f>
        <v>Y</v>
      </c>
      <c r="AH1899" s="1" t="str">
        <f>IF(N1899&gt;1,"Y","N")</f>
        <v>Y</v>
      </c>
      <c r="AI1899" s="1" t="str">
        <f>IF(O1899&gt;1,"Y","N")</f>
        <v>Y</v>
      </c>
      <c r="AJ1899" s="1" t="str">
        <f>CONCATENATE(AF1899,AG1899,D1899,AH1899,AI1899)</f>
        <v>YYx350xYY</v>
      </c>
    </row>
    <row r="1900" spans="1:36" s="1" customFormat="1" x14ac:dyDescent="0.25">
      <c r="A1900" s="31">
        <v>42814</v>
      </c>
      <c r="B1900" s="24"/>
      <c r="C1900" s="23" t="s">
        <v>773</v>
      </c>
      <c r="D1900" s="22" t="s">
        <v>772</v>
      </c>
      <c r="E1900" s="21">
        <v>1.05</v>
      </c>
      <c r="G1900" s="20"/>
      <c r="H1900" s="19">
        <f>E1900/0.038689</f>
        <v>27.13949701465533</v>
      </c>
      <c r="I1900" s="18">
        <f>J1900/100*4</f>
        <v>2.88</v>
      </c>
      <c r="J1900" s="17">
        <v>72</v>
      </c>
      <c r="K1900" s="16">
        <f>IF(J1900&gt;1,J1900-H1900-I1900,0)</f>
        <v>41.980502985344664</v>
      </c>
      <c r="L1900" s="15">
        <v>42856</v>
      </c>
      <c r="M1900" s="14"/>
      <c r="N1900" s="29">
        <v>43066</v>
      </c>
      <c r="O1900" s="12">
        <v>43067</v>
      </c>
      <c r="P1900" s="11" t="s">
        <v>767</v>
      </c>
      <c r="Q1900" s="10"/>
      <c r="R1900" s="10"/>
      <c r="S1900" s="10"/>
      <c r="T1900" s="10"/>
      <c r="U1900" s="9">
        <v>6915955629</v>
      </c>
      <c r="V1900" s="8"/>
      <c r="W1900" s="7">
        <v>1385</v>
      </c>
      <c r="X1900" s="4"/>
      <c r="Y1900" s="6">
        <v>110</v>
      </c>
      <c r="Z1900" s="5">
        <f>IF(Y1900&gt;0,Y1900-J1900,".")</f>
        <v>38</v>
      </c>
      <c r="AA1900" s="4">
        <f>IF(J1900=0,H1900,0)</f>
        <v>0</v>
      </c>
      <c r="AB1900" s="4">
        <f>IF(L1900=0,H1900,0)</f>
        <v>0</v>
      </c>
      <c r="AC1900" s="4"/>
      <c r="AD1900" s="3"/>
      <c r="AE1900" s="2" t="str">
        <f ca="1">IF(AND(N1900&gt;1,(N1900+$AE$3+O1900)&lt;$B$3),$B$3-N1900+1111111,".")</f>
        <v>.</v>
      </c>
      <c r="AF1900" s="1" t="str">
        <f>IF(A1900&gt;1,"Y","N")</f>
        <v>Y</v>
      </c>
      <c r="AG1900" s="1" t="str">
        <f>IF(L1900&gt;1,"Y","N")</f>
        <v>Y</v>
      </c>
      <c r="AH1900" s="1" t="str">
        <f>IF(N1900&gt;1,"Y","N")</f>
        <v>Y</v>
      </c>
      <c r="AI1900" s="1" t="str">
        <f>IF(O1900&gt;1,"Y","N")</f>
        <v>Y</v>
      </c>
      <c r="AJ1900" s="1" t="str">
        <f>CONCATENATE(AF1900,AG1900,D1900,AH1900,AI1900)</f>
        <v>YYx464xYY</v>
      </c>
    </row>
    <row r="1901" spans="1:36" s="1" customFormat="1" x14ac:dyDescent="0.25">
      <c r="A1901" s="31">
        <v>42846</v>
      </c>
      <c r="B1901" s="30" t="s">
        <v>596</v>
      </c>
      <c r="C1901" s="23" t="s">
        <v>595</v>
      </c>
      <c r="D1901" s="22" t="s">
        <v>594</v>
      </c>
      <c r="E1901" s="21">
        <v>0.72</v>
      </c>
      <c r="G1901" s="20"/>
      <c r="H1901" s="19">
        <f>E1901/0.038957</f>
        <v>18.481915958621045</v>
      </c>
      <c r="I1901" s="18">
        <f>J1901/100*4</f>
        <v>2.88</v>
      </c>
      <c r="J1901" s="17">
        <v>72</v>
      </c>
      <c r="K1901" s="16">
        <f>IF(J1901&gt;1,J1901-H1901-I1901,0)</f>
        <v>50.638084041378953</v>
      </c>
      <c r="L1901" s="15">
        <v>42874</v>
      </c>
      <c r="M1901" s="14"/>
      <c r="N1901" s="29">
        <v>43073</v>
      </c>
      <c r="O1901" s="12">
        <v>43073</v>
      </c>
      <c r="P1901" s="11" t="s">
        <v>588</v>
      </c>
      <c r="Q1901" s="10" t="s">
        <v>593</v>
      </c>
      <c r="R1901" s="10" t="s">
        <v>592</v>
      </c>
      <c r="S1901" s="10" t="s">
        <v>591</v>
      </c>
      <c r="T1901" s="10"/>
      <c r="U1901" s="9">
        <v>6909594082</v>
      </c>
      <c r="V1901" s="8"/>
      <c r="W1901" s="7">
        <v>1414</v>
      </c>
      <c r="X1901" s="4"/>
      <c r="Y1901" s="6">
        <v>110</v>
      </c>
      <c r="Z1901" s="5">
        <f>IF(Y1901&gt;0,Y1901-J1901,".")</f>
        <v>38</v>
      </c>
      <c r="AA1901" s="4">
        <f>IF(J1901=0,H1901,0)</f>
        <v>0</v>
      </c>
      <c r="AB1901" s="4">
        <f>IF(L1901=0,H1901,0)</f>
        <v>0</v>
      </c>
      <c r="AC1901" s="4"/>
      <c r="AD1901" s="3"/>
      <c r="AE1901" s="2" t="str">
        <f ca="1">IF(AND(N1901&gt;1,(N1901+$AE$3+O1901)&lt;$B$3),$B$3-N1901+1111111,".")</f>
        <v>.</v>
      </c>
      <c r="AF1901" s="1" t="str">
        <f>IF(A1901&gt;1,"Y","N")</f>
        <v>Y</v>
      </c>
      <c r="AG1901" s="1" t="str">
        <f>IF(L1901&gt;1,"Y","N")</f>
        <v>Y</v>
      </c>
      <c r="AH1901" s="1" t="str">
        <f>IF(N1901&gt;1,"Y","N")</f>
        <v>Y</v>
      </c>
      <c r="AI1901" s="1" t="str">
        <f>IF(O1901&gt;1,"Y","N")</f>
        <v>Y</v>
      </c>
      <c r="AJ1901" s="1" t="str">
        <f>CONCATENATE(AF1901,AG1901,D1901,AH1901,AI1901)</f>
        <v>YYx70xYY</v>
      </c>
    </row>
    <row r="1902" spans="1:36" s="1" customFormat="1" x14ac:dyDescent="0.25">
      <c r="A1902" s="31">
        <v>42692</v>
      </c>
      <c r="B1902" s="24" t="s">
        <v>5393</v>
      </c>
      <c r="C1902" s="23" t="s">
        <v>302</v>
      </c>
      <c r="D1902" s="22" t="s">
        <v>301</v>
      </c>
      <c r="E1902" s="21">
        <v>2.39</v>
      </c>
      <c r="G1902" s="20"/>
      <c r="H1902" s="19">
        <f>E1902/0.0395</f>
        <v>60.506329113924053</v>
      </c>
      <c r="I1902" s="18">
        <f>J1902/100*4</f>
        <v>3.8</v>
      </c>
      <c r="J1902" s="17">
        <v>95</v>
      </c>
      <c r="K1902" s="16">
        <f>IF(J1902&gt;1,J1902-H1902-I1902,0)</f>
        <v>30.693670886075946</v>
      </c>
      <c r="L1902" s="15">
        <v>42714</v>
      </c>
      <c r="M1902" s="14"/>
      <c r="N1902" s="29">
        <v>42803</v>
      </c>
      <c r="O1902" s="12">
        <v>42806</v>
      </c>
      <c r="P1902" s="11" t="s">
        <v>5392</v>
      </c>
      <c r="Q1902" s="10" t="s">
        <v>5391</v>
      </c>
      <c r="R1902" s="10" t="s">
        <v>5390</v>
      </c>
      <c r="S1902" s="10" t="s">
        <v>28</v>
      </c>
      <c r="T1902" s="10"/>
      <c r="U1902" s="9" t="s">
        <v>5389</v>
      </c>
      <c r="V1902" s="8"/>
      <c r="W1902" s="7">
        <v>392</v>
      </c>
      <c r="X1902" s="4"/>
      <c r="Y1902" s="6">
        <v>111</v>
      </c>
      <c r="Z1902" s="5">
        <f>IF(Y1902&gt;0,Y1902-J1902,".")</f>
        <v>16</v>
      </c>
      <c r="AA1902" s="4">
        <f>IF(J1902=0,H1902,0)</f>
        <v>0</v>
      </c>
      <c r="AB1902" s="4">
        <f>IF(L1902=0,H1902,0)</f>
        <v>0</v>
      </c>
      <c r="AC1902" s="4"/>
      <c r="AD1902" s="3"/>
      <c r="AE1902" s="2" t="str">
        <f ca="1">IF(AND(N1902&gt;1,(N1902+$AE$3+O1902)&lt;$B$3),$B$3-N1902+1111111,".")</f>
        <v>.</v>
      </c>
      <c r="AF1902" s="1" t="str">
        <f>IF(A1902&gt;1,"Y","N")</f>
        <v>Y</v>
      </c>
      <c r="AG1902" s="1" t="str">
        <f>IF(L1902&gt;1,"Y","N")</f>
        <v>Y</v>
      </c>
      <c r="AH1902" s="1" t="str">
        <f>IF(N1902&gt;1,"Y","N")</f>
        <v>Y</v>
      </c>
      <c r="AI1902" s="1" t="str">
        <f>IF(O1902&gt;1,"Y","N")</f>
        <v>Y</v>
      </c>
      <c r="AJ1902" s="1" t="str">
        <f>CONCATENATE(AF1902,AG1902,D1902,AH1902,AI1902)</f>
        <v>YYx187xYY</v>
      </c>
    </row>
    <row r="1903" spans="1:36" s="1" customFormat="1" x14ac:dyDescent="0.25">
      <c r="A1903" s="31">
        <v>42788</v>
      </c>
      <c r="B1903" t="s">
        <v>4474</v>
      </c>
      <c r="C1903" s="23" t="s">
        <v>4473</v>
      </c>
      <c r="D1903" s="22" t="s">
        <v>4220</v>
      </c>
      <c r="E1903" s="21">
        <v>0.74</v>
      </c>
      <c r="G1903" s="20"/>
      <c r="H1903" s="19">
        <f>E1903/0.03844</f>
        <v>19.250780437044742</v>
      </c>
      <c r="I1903" s="18">
        <f>J1903/100*4</f>
        <v>2.88</v>
      </c>
      <c r="J1903" s="17">
        <v>72</v>
      </c>
      <c r="K1903" s="16">
        <f>IF(J1903&gt;1,J1903-H1903-I1903,0)</f>
        <v>49.869219562955259</v>
      </c>
      <c r="L1903" s="15">
        <v>42822</v>
      </c>
      <c r="M1903" s="14"/>
      <c r="N1903" s="29">
        <v>42844</v>
      </c>
      <c r="O1903" s="12">
        <v>42844</v>
      </c>
      <c r="P1903" s="11" t="s">
        <v>4470</v>
      </c>
      <c r="Q1903" s="10" t="s">
        <v>4472</v>
      </c>
      <c r="R1903" s="10" t="s">
        <v>4471</v>
      </c>
      <c r="S1903" s="10" t="s">
        <v>3472</v>
      </c>
      <c r="T1903" s="10"/>
      <c r="U1903" s="9">
        <v>6791306602</v>
      </c>
      <c r="V1903" s="8"/>
      <c r="W1903" s="7">
        <v>612</v>
      </c>
      <c r="X1903" s="4"/>
      <c r="Y1903" s="6">
        <v>111</v>
      </c>
      <c r="Z1903" s="5">
        <f>IF(Y1903&gt;0,Y1903-J1903,".")</f>
        <v>39</v>
      </c>
      <c r="AA1903" s="4">
        <f>IF(J1903=0,H1903,0)</f>
        <v>0</v>
      </c>
      <c r="AB1903" s="4">
        <f>IF(L1903=0,H1903,0)</f>
        <v>0</v>
      </c>
      <c r="AC1903" s="4"/>
      <c r="AD1903" s="3"/>
      <c r="AE1903" s="2" t="str">
        <f ca="1">IF(AND(N1903&gt;1,(N1903+$AE$3+O1903)&lt;$B$3),$B$3-N1903+1111111,".")</f>
        <v>.</v>
      </c>
      <c r="AF1903" s="1" t="str">
        <f>IF(A1903&gt;1,"Y","N")</f>
        <v>Y</v>
      </c>
      <c r="AG1903" s="1" t="str">
        <f>IF(L1903&gt;1,"Y","N")</f>
        <v>Y</v>
      </c>
      <c r="AH1903" s="1" t="str">
        <f>IF(N1903&gt;1,"Y","N")</f>
        <v>Y</v>
      </c>
      <c r="AI1903" s="1" t="str">
        <f>IF(O1903&gt;1,"Y","N")</f>
        <v>Y</v>
      </c>
      <c r="AJ1903" s="1" t="str">
        <f>CONCATENATE(AF1903,AG1903,D1903,AH1903,AI1903)</f>
        <v>YYx469xYY</v>
      </c>
    </row>
    <row r="1904" spans="1:36" s="1" customFormat="1" x14ac:dyDescent="0.25">
      <c r="A1904" s="31">
        <v>42786</v>
      </c>
      <c r="B1904" s="24"/>
      <c r="C1904" s="23" t="s">
        <v>1042</v>
      </c>
      <c r="D1904" s="22" t="s">
        <v>19</v>
      </c>
      <c r="E1904" s="21">
        <v>1.76</v>
      </c>
      <c r="G1904" s="20"/>
      <c r="H1904" s="19">
        <f>E1904/0.03844</f>
        <v>45.785639958376692</v>
      </c>
      <c r="I1904" s="18">
        <f>J1904/100*4</f>
        <v>3.16</v>
      </c>
      <c r="J1904" s="17">
        <v>79</v>
      </c>
      <c r="K1904" s="16">
        <f>IF(J1904&gt;1,J1904-H1904-I1904,0)</f>
        <v>30.054360041623308</v>
      </c>
      <c r="L1904" s="15">
        <v>42821</v>
      </c>
      <c r="M1904" s="14"/>
      <c r="N1904" s="29">
        <v>42851</v>
      </c>
      <c r="O1904" s="12">
        <v>42851</v>
      </c>
      <c r="P1904" s="11" t="s">
        <v>4293</v>
      </c>
      <c r="Q1904" s="10" t="s">
        <v>4296</v>
      </c>
      <c r="R1904" s="10" t="s">
        <v>4295</v>
      </c>
      <c r="S1904" s="10" t="s">
        <v>4294</v>
      </c>
      <c r="T1904" s="10"/>
      <c r="U1904" s="9">
        <v>6798032394</v>
      </c>
      <c r="V1904" s="8"/>
      <c r="W1904" s="7">
        <v>650</v>
      </c>
      <c r="X1904" s="4"/>
      <c r="Y1904" s="6">
        <v>111</v>
      </c>
      <c r="Z1904" s="5">
        <f>IF(Y1904&gt;0,Y1904-J1904,".")</f>
        <v>32</v>
      </c>
      <c r="AA1904" s="4">
        <f>IF(J1904=0,H1904,0)</f>
        <v>0</v>
      </c>
      <c r="AB1904" s="4">
        <f>IF(L1904=0,H1904,0)</f>
        <v>0</v>
      </c>
      <c r="AC1904" s="4"/>
      <c r="AD1904" s="3"/>
      <c r="AE1904" s="2" t="str">
        <f ca="1">IF(AND(N1904&gt;1,(N1904+$AE$3+O1904)&lt;$B$3),$B$3-N1904+1111111,".")</f>
        <v>.</v>
      </c>
      <c r="AF1904" s="1" t="str">
        <f>IF(A1904&gt;1,"Y","N")</f>
        <v>Y</v>
      </c>
      <c r="AG1904" s="1" t="str">
        <f>IF(L1904&gt;1,"Y","N")</f>
        <v>Y</v>
      </c>
      <c r="AH1904" s="1" t="str">
        <f>IF(N1904&gt;1,"Y","N")</f>
        <v>Y</v>
      </c>
      <c r="AI1904" s="1" t="str">
        <f>IF(O1904&gt;1,"Y","N")</f>
        <v>Y</v>
      </c>
      <c r="AJ1904" s="1" t="str">
        <f>CONCATENATE(AF1904,AG1904,D1904,AH1904,AI1904)</f>
        <v>YYx277xYY</v>
      </c>
    </row>
    <row r="1905" spans="1:50" s="1" customFormat="1" x14ac:dyDescent="0.25">
      <c r="A1905" s="31">
        <v>42786</v>
      </c>
      <c r="B1905" s="24"/>
      <c r="C1905" s="23" t="s">
        <v>1042</v>
      </c>
      <c r="D1905" s="22" t="s">
        <v>19</v>
      </c>
      <c r="E1905" s="21">
        <v>1.76</v>
      </c>
      <c r="G1905" s="20"/>
      <c r="H1905" s="19">
        <f>E1905/0.03844</f>
        <v>45.785639958376692</v>
      </c>
      <c r="I1905" s="18">
        <f>J1905/100*4</f>
        <v>3.16</v>
      </c>
      <c r="J1905" s="17">
        <v>79</v>
      </c>
      <c r="K1905" s="16">
        <f>IF(J1905&gt;1,J1905-H1905-I1905,0)</f>
        <v>30.054360041623308</v>
      </c>
      <c r="L1905" s="15">
        <v>42821</v>
      </c>
      <c r="M1905" s="14"/>
      <c r="N1905" s="29">
        <v>42874</v>
      </c>
      <c r="O1905" s="12">
        <v>42876</v>
      </c>
      <c r="P1905" s="11" t="s">
        <v>3829</v>
      </c>
      <c r="Q1905" s="10" t="s">
        <v>3831</v>
      </c>
      <c r="R1905" s="10" t="s">
        <v>3830</v>
      </c>
      <c r="S1905" s="10" t="s">
        <v>1469</v>
      </c>
      <c r="T1905" s="10"/>
      <c r="U1905" s="9">
        <v>6824270998</v>
      </c>
      <c r="V1905" s="8"/>
      <c r="W1905" s="7">
        <v>749</v>
      </c>
      <c r="X1905" s="4"/>
      <c r="Y1905" s="6">
        <v>111</v>
      </c>
      <c r="Z1905" s="5">
        <f>IF(Y1905&gt;0,Y1905-J1905,".")</f>
        <v>32</v>
      </c>
      <c r="AA1905" s="4">
        <f>IF(J1905=0,H1905,0)</f>
        <v>0</v>
      </c>
      <c r="AB1905" s="4">
        <f>IF(L1905=0,H1905,0)</f>
        <v>0</v>
      </c>
      <c r="AC1905" s="4"/>
      <c r="AD1905" s="3"/>
      <c r="AE1905" s="2" t="str">
        <f ca="1">IF(AND(N1905&gt;1,(N1905+$AE$3+O1905)&lt;$B$3),$B$3-N1905+1111111,".")</f>
        <v>.</v>
      </c>
      <c r="AF1905" s="1" t="str">
        <f>IF(A1905&gt;1,"Y","N")</f>
        <v>Y</v>
      </c>
      <c r="AG1905" s="1" t="str">
        <f>IF(L1905&gt;1,"Y","N")</f>
        <v>Y</v>
      </c>
      <c r="AH1905" s="1" t="str">
        <f>IF(N1905&gt;1,"Y","N")</f>
        <v>Y</v>
      </c>
      <c r="AI1905" s="1" t="str">
        <f>IF(O1905&gt;1,"Y","N")</f>
        <v>Y</v>
      </c>
      <c r="AJ1905" s="1" t="str">
        <f>CONCATENATE(AF1905,AG1905,D1905,AH1905,AI1905)</f>
        <v>YYx277xYY</v>
      </c>
    </row>
    <row r="1906" spans="1:50" s="1" customFormat="1" x14ac:dyDescent="0.25">
      <c r="A1906" s="28">
        <v>41626</v>
      </c>
      <c r="B1906" s="27" t="s">
        <v>2777</v>
      </c>
      <c r="C1906" s="23" t="s">
        <v>2776</v>
      </c>
      <c r="D1906" s="22" t="s">
        <v>311</v>
      </c>
      <c r="E1906" s="21">
        <v>1.69</v>
      </c>
      <c r="G1906" s="20"/>
      <c r="H1906" s="19">
        <f>E1906/0.0537</f>
        <v>31.471135940409685</v>
      </c>
      <c r="I1906" s="18">
        <f>J1906/100*4</f>
        <v>2.88</v>
      </c>
      <c r="J1906" s="17">
        <v>72</v>
      </c>
      <c r="K1906" s="16">
        <f>IF(J1906&gt;1,J1906-H1906-I1906,0)</f>
        <v>37.648864059590316</v>
      </c>
      <c r="L1906" s="15">
        <v>41657</v>
      </c>
      <c r="M1906" s="14"/>
      <c r="N1906" s="29">
        <v>42936</v>
      </c>
      <c r="O1906" s="12">
        <v>42936</v>
      </c>
      <c r="P1906" s="11" t="s">
        <v>2775</v>
      </c>
      <c r="Q1906" s="10" t="s">
        <v>2774</v>
      </c>
      <c r="R1906" s="10" t="s">
        <v>2773</v>
      </c>
      <c r="S1906" s="10" t="s">
        <v>2772</v>
      </c>
      <c r="T1906" s="10" t="s">
        <v>2771</v>
      </c>
      <c r="U1906" s="9">
        <v>6892354435</v>
      </c>
      <c r="V1906" s="8"/>
      <c r="W1906" s="7">
        <v>974</v>
      </c>
      <c r="X1906" s="4"/>
      <c r="Y1906" s="6">
        <v>111</v>
      </c>
      <c r="Z1906" s="5">
        <f>IF(Y1906&gt;0,Y1906-J1906,".")</f>
        <v>39</v>
      </c>
      <c r="AA1906" s="4">
        <f>IF(J1906=0,H1906,0)</f>
        <v>0</v>
      </c>
      <c r="AB1906" s="4">
        <f>IF(L1906=0,H1906,0)</f>
        <v>0</v>
      </c>
      <c r="AC1906" s="4"/>
      <c r="AD1906" s="3"/>
      <c r="AE1906" s="2" t="str">
        <f ca="1">IF(AND(N1906&gt;1,(N1906+$AE$3+O1906)&lt;$B$3),$B$3-N1906+1111111,".")</f>
        <v>.</v>
      </c>
      <c r="AF1906" s="1" t="str">
        <f>IF(A1906&gt;1,"Y","N")</f>
        <v>Y</v>
      </c>
      <c r="AG1906" s="1" t="str">
        <f>IF(L1906&gt;1,"Y","N")</f>
        <v>Y</v>
      </c>
      <c r="AH1906" s="1" t="str">
        <f>IF(N1906&gt;1,"Y","N")</f>
        <v>Y</v>
      </c>
      <c r="AI1906" s="1" t="str">
        <f>IF(O1906&gt;1,"Y","N")</f>
        <v>Y</v>
      </c>
      <c r="AJ1906" s="1" t="str">
        <f>CONCATENATE(AF1906,AG1906,D1906,AH1906,AI1906)</f>
        <v>YYx460xYY</v>
      </c>
    </row>
    <row r="1907" spans="1:50" s="1" customFormat="1" x14ac:dyDescent="0.25">
      <c r="A1907" s="31">
        <v>42714</v>
      </c>
      <c r="B1907" t="s">
        <v>1549</v>
      </c>
      <c r="C1907" s="23" t="s">
        <v>296</v>
      </c>
      <c r="D1907" s="22" t="s">
        <v>295</v>
      </c>
      <c r="E1907" s="21">
        <v>1.99</v>
      </c>
      <c r="G1907" s="20"/>
      <c r="H1907" s="19">
        <f>E1907/0.0391</f>
        <v>50.89514066496163</v>
      </c>
      <c r="I1907" s="18">
        <f>J1907/100*4</f>
        <v>3.8</v>
      </c>
      <c r="J1907" s="17">
        <v>95</v>
      </c>
      <c r="K1907" s="16">
        <f>IF(J1907&gt;1,J1907-H1907-I1907,0)</f>
        <v>40.304859335038373</v>
      </c>
      <c r="L1907" s="15">
        <v>42762</v>
      </c>
      <c r="M1907" s="14"/>
      <c r="N1907" s="29">
        <v>42777</v>
      </c>
      <c r="O1907" s="12">
        <v>42778</v>
      </c>
      <c r="P1907" s="11" t="s">
        <v>6031</v>
      </c>
      <c r="Q1907" s="10" t="s">
        <v>6030</v>
      </c>
      <c r="R1907" s="10" t="s">
        <v>6029</v>
      </c>
      <c r="S1907" s="10" t="s">
        <v>6028</v>
      </c>
      <c r="T1907" s="10"/>
      <c r="U1907" s="9" t="s">
        <v>6027</v>
      </c>
      <c r="V1907" s="8"/>
      <c r="W1907" s="7">
        <v>246</v>
      </c>
      <c r="X1907" s="4"/>
      <c r="Y1907" s="6">
        <v>112</v>
      </c>
      <c r="Z1907" s="5">
        <f>IF(Y1907&gt;0,Y1907-J1907,".")</f>
        <v>17</v>
      </c>
      <c r="AA1907" s="4">
        <f>IF(J1907=0,H1907,0)</f>
        <v>0</v>
      </c>
      <c r="AB1907" s="4">
        <f>IF(L1907=0,H1907,0)</f>
        <v>0</v>
      </c>
      <c r="AC1907" s="4"/>
      <c r="AD1907" s="3"/>
      <c r="AE1907" s="2" t="str">
        <f ca="1">IF(AND(N1907&gt;1,(N1907+$AE$3+O1907)&lt;$B$3),$B$3-N1907+1111111,".")</f>
        <v>.</v>
      </c>
      <c r="AF1907" s="1" t="str">
        <f>IF(A1907&gt;1,"Y","N")</f>
        <v>Y</v>
      </c>
      <c r="AG1907" s="1" t="str">
        <f>IF(L1907&gt;1,"Y","N")</f>
        <v>Y</v>
      </c>
      <c r="AH1907" s="1" t="str">
        <f>IF(N1907&gt;1,"Y","N")</f>
        <v>Y</v>
      </c>
      <c r="AI1907" s="1" t="str">
        <f>IF(O1907&gt;1,"Y","N")</f>
        <v>Y</v>
      </c>
      <c r="AJ1907" s="1" t="str">
        <f>CONCATENATE(AF1907,AG1907,D1907,AH1907,AI1907)</f>
        <v>YYx372xYY</v>
      </c>
    </row>
    <row r="1908" spans="1:50" s="1" customFormat="1" x14ac:dyDescent="0.25">
      <c r="A1908" s="31">
        <v>42577</v>
      </c>
      <c r="B1908" s="24"/>
      <c r="C1908" s="23" t="s">
        <v>727</v>
      </c>
      <c r="D1908" s="22" t="s">
        <v>726</v>
      </c>
      <c r="E1908" s="21">
        <v>1.26</v>
      </c>
      <c r="G1908" s="20"/>
      <c r="H1908" s="19">
        <f>E1908/0.04011</f>
        <v>31.413612565445028</v>
      </c>
      <c r="I1908" s="18">
        <f>J1908/100*4</f>
        <v>3.8</v>
      </c>
      <c r="J1908" s="17">
        <v>95</v>
      </c>
      <c r="K1908" s="16">
        <f>IF(J1908&gt;1,J1908-H1908-I1908,0)</f>
        <v>59.786387434554975</v>
      </c>
      <c r="L1908" s="15">
        <v>42599</v>
      </c>
      <c r="M1908" s="14"/>
      <c r="N1908" s="29">
        <v>42786</v>
      </c>
      <c r="O1908" s="12">
        <v>42786</v>
      </c>
      <c r="P1908" s="11" t="s">
        <v>5792</v>
      </c>
      <c r="Q1908" s="10" t="s">
        <v>5791</v>
      </c>
      <c r="R1908" s="10" t="s">
        <v>5790</v>
      </c>
      <c r="S1908" s="10" t="s">
        <v>2158</v>
      </c>
      <c r="T1908" s="10"/>
      <c r="U1908" s="9" t="s">
        <v>5789</v>
      </c>
      <c r="V1908" s="8"/>
      <c r="W1908" s="7">
        <v>297</v>
      </c>
      <c r="X1908" s="4"/>
      <c r="Y1908" s="6">
        <v>112</v>
      </c>
      <c r="Z1908" s="5">
        <f>IF(Y1908&gt;0,Y1908-J1908,".")</f>
        <v>17</v>
      </c>
      <c r="AA1908" s="4">
        <f>IF(J1908=0,H1908,0)</f>
        <v>0</v>
      </c>
      <c r="AB1908" s="4">
        <f>IF(L1908=0,H1908,0)</f>
        <v>0</v>
      </c>
      <c r="AC1908" s="4"/>
      <c r="AD1908" s="3"/>
      <c r="AE1908" s="2" t="str">
        <f ca="1">IF(AND(N1908&gt;1,(N1908+$AE$3+O1908)&lt;$B$3),$B$3-N1908+1111111,".")</f>
        <v>.</v>
      </c>
      <c r="AF1908" s="1" t="str">
        <f>IF(A1908&gt;1,"Y","N")</f>
        <v>Y</v>
      </c>
      <c r="AG1908" s="1" t="str">
        <f>IF(L1908&gt;1,"Y","N")</f>
        <v>Y</v>
      </c>
      <c r="AH1908" s="1" t="str">
        <f>IF(N1908&gt;1,"Y","N")</f>
        <v>Y</v>
      </c>
      <c r="AI1908" s="1" t="str">
        <f>IF(O1908&gt;1,"Y","N")</f>
        <v>Y</v>
      </c>
      <c r="AJ1908" s="1" t="str">
        <f>CONCATENATE(AF1908,AG1908,D1908,AH1908,AI1908)</f>
        <v>YYx346xYY</v>
      </c>
    </row>
    <row r="1909" spans="1:50" s="1" customFormat="1" x14ac:dyDescent="0.25">
      <c r="A1909" s="31">
        <v>42751</v>
      </c>
      <c r="B1909" s="24"/>
      <c r="C1909" s="23" t="s">
        <v>995</v>
      </c>
      <c r="D1909" s="22" t="s">
        <v>994</v>
      </c>
      <c r="E1909" s="21">
        <v>1.68</v>
      </c>
      <c r="G1909" s="20"/>
      <c r="H1909" s="19">
        <f>E1909/0.03821</f>
        <v>43.967547762365868</v>
      </c>
      <c r="I1909" s="18">
        <f>J1909/100*4</f>
        <v>3.8</v>
      </c>
      <c r="J1909" s="17">
        <v>95</v>
      </c>
      <c r="K1909" s="16">
        <f>IF(J1909&gt;1,J1909-H1909-I1909,0)</f>
        <v>47.232452237634135</v>
      </c>
      <c r="L1909" s="15">
        <v>42768</v>
      </c>
      <c r="M1909" s="14"/>
      <c r="N1909" s="29">
        <v>42828</v>
      </c>
      <c r="O1909" s="12">
        <v>42828</v>
      </c>
      <c r="P1909" s="11" t="s">
        <v>4840</v>
      </c>
      <c r="Q1909" s="10" t="s">
        <v>4839</v>
      </c>
      <c r="R1909" s="10" t="s">
        <v>4838</v>
      </c>
      <c r="S1909" s="10" t="s">
        <v>4837</v>
      </c>
      <c r="T1909" s="10"/>
      <c r="U1909" s="9">
        <v>6770167372</v>
      </c>
      <c r="V1909" s="8"/>
      <c r="W1909" s="7">
        <v>526</v>
      </c>
      <c r="X1909" s="4"/>
      <c r="Y1909" s="6">
        <v>112</v>
      </c>
      <c r="Z1909" s="5">
        <f>IF(Y1909&gt;0,Y1909-J1909,".")</f>
        <v>17</v>
      </c>
      <c r="AA1909" s="4">
        <f>IF(J1909=0,H1909,0)</f>
        <v>0</v>
      </c>
      <c r="AB1909" s="4">
        <f>IF(L1909=0,H1909,0)</f>
        <v>0</v>
      </c>
      <c r="AC1909" s="4"/>
      <c r="AD1909" s="3"/>
      <c r="AE1909" s="2" t="str">
        <f ca="1">IF(AND(N1909&gt;1,(N1909+$AE$3+O1909)&lt;$B$3),$B$3-N1909+1111111,".")</f>
        <v>.</v>
      </c>
      <c r="AF1909" s="1" t="str">
        <f>IF(A1909&gt;1,"Y","N")</f>
        <v>Y</v>
      </c>
      <c r="AG1909" s="1" t="str">
        <f>IF(L1909&gt;1,"Y","N")</f>
        <v>Y</v>
      </c>
      <c r="AH1909" s="1" t="str">
        <f>IF(N1909&gt;1,"Y","N")</f>
        <v>Y</v>
      </c>
      <c r="AI1909" s="1" t="str">
        <f>IF(O1909&gt;1,"Y","N")</f>
        <v>Y</v>
      </c>
      <c r="AJ1909" s="1" t="str">
        <f>CONCATENATE(AF1909,AG1909,D1909,AH1909,AI1909)</f>
        <v>YYx69xYY</v>
      </c>
    </row>
    <row r="1910" spans="1:50" s="1" customFormat="1" x14ac:dyDescent="0.25">
      <c r="A1910" s="31">
        <v>42751</v>
      </c>
      <c r="B1910" s="24"/>
      <c r="C1910" s="23" t="s">
        <v>995</v>
      </c>
      <c r="D1910" s="22" t="s">
        <v>994</v>
      </c>
      <c r="E1910" s="21">
        <v>1.68</v>
      </c>
      <c r="G1910" s="20"/>
      <c r="H1910" s="19">
        <f>E1910/0.03821</f>
        <v>43.967547762365868</v>
      </c>
      <c r="I1910" s="18">
        <f>J1910/100*4</f>
        <v>3.8</v>
      </c>
      <c r="J1910" s="17">
        <v>95</v>
      </c>
      <c r="K1910" s="16">
        <f>IF(J1910&gt;1,J1910-H1910-I1910,0)</f>
        <v>47.232452237634135</v>
      </c>
      <c r="L1910" s="15">
        <v>42768</v>
      </c>
      <c r="M1910" s="14"/>
      <c r="N1910" s="29">
        <v>42851</v>
      </c>
      <c r="O1910" s="12">
        <v>42852</v>
      </c>
      <c r="P1910" s="11" t="s">
        <v>4286</v>
      </c>
      <c r="Q1910" s="10" t="s">
        <v>4285</v>
      </c>
      <c r="R1910" s="10" t="s">
        <v>4284</v>
      </c>
      <c r="S1910" s="10" t="s">
        <v>4283</v>
      </c>
      <c r="T1910" s="10"/>
      <c r="U1910" s="9">
        <v>6793580090</v>
      </c>
      <c r="V1910" s="8"/>
      <c r="W1910" s="7">
        <v>656</v>
      </c>
      <c r="X1910" s="4"/>
      <c r="Y1910" s="6">
        <v>112</v>
      </c>
      <c r="Z1910" s="5">
        <f>IF(Y1910&gt;0,Y1910-J1910,".")</f>
        <v>17</v>
      </c>
      <c r="AA1910" s="4">
        <f>IF(J1910=0,H1910,0)</f>
        <v>0</v>
      </c>
      <c r="AB1910" s="4">
        <f>IF(L1910=0,H1910,0)</f>
        <v>0</v>
      </c>
      <c r="AC1910" s="4"/>
      <c r="AD1910" s="3"/>
      <c r="AE1910" s="2" t="str">
        <f ca="1">IF(AND(N1910&gt;1,(N1910+$AE$3+O1910)&lt;$B$3),$B$3-N1910+1111111,".")</f>
        <v>.</v>
      </c>
      <c r="AF1910" s="1" t="str">
        <f>IF(A1910&gt;1,"Y","N")</f>
        <v>Y</v>
      </c>
      <c r="AG1910" s="1" t="str">
        <f>IF(L1910&gt;1,"Y","N")</f>
        <v>Y</v>
      </c>
      <c r="AH1910" s="1" t="str">
        <f>IF(N1910&gt;1,"Y","N")</f>
        <v>Y</v>
      </c>
      <c r="AI1910" s="1" t="str">
        <f>IF(O1910&gt;1,"Y","N")</f>
        <v>Y</v>
      </c>
      <c r="AJ1910" s="1" t="str">
        <f>CONCATENATE(AF1910,AG1910,D1910,AH1910,AI1910)</f>
        <v>YYx69xYY</v>
      </c>
    </row>
    <row r="1911" spans="1:50" s="1" customFormat="1" x14ac:dyDescent="0.25">
      <c r="A1911" s="31">
        <v>42601</v>
      </c>
      <c r="B1911" t="s">
        <v>4172</v>
      </c>
      <c r="C1911" s="23" t="s">
        <v>4171</v>
      </c>
      <c r="D1911" s="22" t="s">
        <v>54</v>
      </c>
      <c r="E1911" s="21">
        <v>1.04</v>
      </c>
      <c r="G1911" s="20"/>
      <c r="H1911" s="19">
        <f>E1911/0.04046</f>
        <v>25.704399406821551</v>
      </c>
      <c r="I1911" s="18">
        <f>J1911/100*4</f>
        <v>2.8</v>
      </c>
      <c r="J1911" s="17">
        <v>70</v>
      </c>
      <c r="K1911" s="16">
        <f>IF(J1911&gt;1,J1911-H1911-I1911,0)</f>
        <v>41.495600593178452</v>
      </c>
      <c r="L1911" s="15">
        <v>42639</v>
      </c>
      <c r="M1911" s="14"/>
      <c r="N1911" s="29">
        <v>42858</v>
      </c>
      <c r="O1911" s="12">
        <v>42859</v>
      </c>
      <c r="P1911" s="11" t="s">
        <v>4152</v>
      </c>
      <c r="Q1911" s="10" t="s">
        <v>4170</v>
      </c>
      <c r="R1911" s="10" t="s">
        <v>4169</v>
      </c>
      <c r="S1911" s="10" t="s">
        <v>1177</v>
      </c>
      <c r="T1911" s="10" t="s">
        <v>4168</v>
      </c>
      <c r="U1911" s="9" t="s">
        <v>4167</v>
      </c>
      <c r="V1911" s="8"/>
      <c r="W1911" s="7">
        <v>679</v>
      </c>
      <c r="X1911" s="4"/>
      <c r="Y1911" s="6">
        <v>112</v>
      </c>
      <c r="Z1911" s="5">
        <f>IF(Y1911&gt;0,Y1911-J1911,".")</f>
        <v>42</v>
      </c>
      <c r="AA1911" s="4">
        <f>IF(J1911=0,H1911,0)</f>
        <v>0</v>
      </c>
      <c r="AB1911" s="4">
        <f>IF(L1911=0,H1911,0)</f>
        <v>0</v>
      </c>
      <c r="AC1911" s="4"/>
      <c r="AD1911" s="3"/>
      <c r="AE1911" s="2" t="str">
        <f ca="1">IF(AND(N1911&gt;1,(N1911+$AE$3+O1911)&lt;$B$3),$B$3-N1911+1111111,".")</f>
        <v>.</v>
      </c>
      <c r="AF1911" s="1" t="str">
        <f>IF(A1911&gt;1,"Y","N")</f>
        <v>Y</v>
      </c>
      <c r="AG1911" s="1" t="str">
        <f>IF(L1911&gt;1,"Y","N")</f>
        <v>Y</v>
      </c>
      <c r="AH1911" s="1" t="str">
        <f>IF(N1911&gt;1,"Y","N")</f>
        <v>Y</v>
      </c>
      <c r="AI1911" s="1" t="str">
        <f>IF(O1911&gt;1,"Y","N")</f>
        <v>Y</v>
      </c>
      <c r="AJ1911" s="1" t="str">
        <f>CONCATENATE(AF1911,AG1911,D1911,AH1911,AI1911)</f>
        <v>YYx532xYY</v>
      </c>
    </row>
    <row r="1912" spans="1:50" s="1" customFormat="1" x14ac:dyDescent="0.25">
      <c r="A1912" s="31">
        <v>42843</v>
      </c>
      <c r="B1912" s="30" t="s">
        <v>4073</v>
      </c>
      <c r="C1912" s="23" t="s">
        <v>3869</v>
      </c>
      <c r="D1912" s="22" t="s">
        <v>3868</v>
      </c>
      <c r="E1912" s="21">
        <v>0.92</v>
      </c>
      <c r="G1912" s="20"/>
      <c r="H1912" s="19">
        <f>E1912/0.038689</f>
        <v>23.779368812840861</v>
      </c>
      <c r="I1912" s="18">
        <f>J1912/100*4</f>
        <v>3</v>
      </c>
      <c r="J1912" s="17">
        <v>75</v>
      </c>
      <c r="K1912" s="16">
        <f>IF(J1912&gt;1,J1912-H1912-I1912,0)</f>
        <v>48.220631187159142</v>
      </c>
      <c r="L1912" s="15">
        <v>42861</v>
      </c>
      <c r="M1912" s="14"/>
      <c r="N1912" s="29">
        <v>42862</v>
      </c>
      <c r="O1912" s="12">
        <v>42863</v>
      </c>
      <c r="P1912" s="11" t="s">
        <v>4072</v>
      </c>
      <c r="Q1912" s="10" t="s">
        <v>4071</v>
      </c>
      <c r="R1912" s="10" t="s">
        <v>4070</v>
      </c>
      <c r="S1912" s="10" t="s">
        <v>4069</v>
      </c>
      <c r="T1912" s="10"/>
      <c r="U1912" s="9">
        <v>6810807551</v>
      </c>
      <c r="V1912" s="8"/>
      <c r="W1912" s="7">
        <v>696</v>
      </c>
      <c r="X1912" s="4"/>
      <c r="Y1912" s="6">
        <v>112</v>
      </c>
      <c r="Z1912" s="5">
        <f>IF(Y1912&gt;0,Y1912-J1912,".")</f>
        <v>37</v>
      </c>
      <c r="AA1912" s="4">
        <f>IF(J1912=0,H1912,0)</f>
        <v>0</v>
      </c>
      <c r="AB1912" s="4">
        <f>IF(L1912=0,H1912,0)</f>
        <v>0</v>
      </c>
      <c r="AC1912" s="4"/>
      <c r="AD1912" s="3"/>
      <c r="AE1912" s="2" t="str">
        <f ca="1">IF(AND(N1912&gt;1,(N1912+$AE$3+O1912)&lt;$B$3),$B$3-N1912+1111111,".")</f>
        <v>.</v>
      </c>
      <c r="AF1912" s="1" t="str">
        <f>IF(A1912&gt;1,"Y","N")</f>
        <v>Y</v>
      </c>
      <c r="AG1912" s="1" t="str">
        <f>IF(L1912&gt;1,"Y","N")</f>
        <v>Y</v>
      </c>
      <c r="AH1912" s="1" t="str">
        <f>IF(N1912&gt;1,"Y","N")</f>
        <v>Y</v>
      </c>
      <c r="AI1912" s="1" t="str">
        <f>IF(O1912&gt;1,"Y","N")</f>
        <v>Y</v>
      </c>
      <c r="AJ1912" s="1" t="str">
        <f>CONCATENATE(AF1912,AG1912,D1912,AH1912,AI1912)</f>
        <v>YYx517xYY</v>
      </c>
    </row>
    <row r="1913" spans="1:50" s="1" customFormat="1" x14ac:dyDescent="0.25">
      <c r="A1913" s="31">
        <v>42749</v>
      </c>
      <c r="B1913" s="24" t="s">
        <v>3045</v>
      </c>
      <c r="C1913" s="23" t="s">
        <v>727</v>
      </c>
      <c r="D1913" s="22" t="s">
        <v>726</v>
      </c>
      <c r="E1913" s="21">
        <v>1.36</v>
      </c>
      <c r="G1913" s="20"/>
      <c r="H1913" s="19">
        <f>E1913/0.03821</f>
        <v>35.592776760010473</v>
      </c>
      <c r="I1913" s="18">
        <f>J1913/100*4</f>
        <v>3.8</v>
      </c>
      <c r="J1913" s="17">
        <v>95</v>
      </c>
      <c r="K1913" s="16">
        <f>IF(J1913&gt;1,J1913-H1913-I1913,0)</f>
        <v>55.60722323998953</v>
      </c>
      <c r="L1913" s="15">
        <v>42784</v>
      </c>
      <c r="M1913" s="14"/>
      <c r="N1913" s="29">
        <v>42917</v>
      </c>
      <c r="O1913" s="12">
        <v>42918</v>
      </c>
      <c r="P1913" s="11" t="s">
        <v>3044</v>
      </c>
      <c r="Q1913" s="10" t="s">
        <v>3043</v>
      </c>
      <c r="R1913" s="10" t="s">
        <v>3042</v>
      </c>
      <c r="S1913" s="10" t="s">
        <v>3041</v>
      </c>
      <c r="T1913" s="10"/>
      <c r="U1913" s="9">
        <v>6868100236</v>
      </c>
      <c r="V1913" s="8"/>
      <c r="W1913" s="7">
        <v>909</v>
      </c>
      <c r="X1913" s="4"/>
      <c r="Y1913" s="6">
        <v>112</v>
      </c>
      <c r="Z1913" s="5">
        <f>IF(Y1913&gt;0,Y1913-J1913,".")</f>
        <v>17</v>
      </c>
      <c r="AA1913" s="4">
        <f>IF(J1913=0,H1913,0)</f>
        <v>0</v>
      </c>
      <c r="AB1913" s="4">
        <f>IF(L1913=0,H1913,0)</f>
        <v>0</v>
      </c>
      <c r="AC1913" s="4"/>
      <c r="AD1913" s="3"/>
      <c r="AE1913" s="2" t="str">
        <f ca="1">IF(AND(N1913&gt;1,(N1913+$AE$3+O1913)&lt;$B$3),$B$3-N1913+1111111,".")</f>
        <v>.</v>
      </c>
      <c r="AF1913" s="1" t="str">
        <f>IF(A1913&gt;1,"Y","N")</f>
        <v>Y</v>
      </c>
      <c r="AG1913" s="1" t="str">
        <f>IF(L1913&gt;1,"Y","N")</f>
        <v>Y</v>
      </c>
      <c r="AH1913" s="1" t="str">
        <f>IF(N1913&gt;1,"Y","N")</f>
        <v>Y</v>
      </c>
      <c r="AI1913" s="1" t="str">
        <f>IF(O1913&gt;1,"Y","N")</f>
        <v>Y</v>
      </c>
      <c r="AJ1913" s="1" t="str">
        <f>CONCATENATE(AF1913,AG1913,D1913,AH1913,AI1913)</f>
        <v>YYx346xYY</v>
      </c>
    </row>
    <row r="1914" spans="1:50" s="1" customFormat="1" x14ac:dyDescent="0.25">
      <c r="A1914" s="31">
        <v>42902</v>
      </c>
      <c r="B1914" s="24"/>
      <c r="C1914" s="23" t="s">
        <v>2227</v>
      </c>
      <c r="D1914" s="22" t="s">
        <v>2226</v>
      </c>
      <c r="E1914" s="21">
        <v>1.41</v>
      </c>
      <c r="G1914" s="20"/>
      <c r="H1914" s="19">
        <f>E1914/0.0418425</f>
        <v>33.697795303817891</v>
      </c>
      <c r="I1914" s="18">
        <f>J1914/100*4</f>
        <v>3</v>
      </c>
      <c r="J1914" s="17">
        <v>75</v>
      </c>
      <c r="K1914" s="16">
        <f>IF(J1914&gt;1,J1914-H1914-I1914,0)</f>
        <v>38.302204696182109</v>
      </c>
      <c r="L1914" s="15">
        <v>42941</v>
      </c>
      <c r="M1914" s="14"/>
      <c r="N1914" s="29">
        <v>42979</v>
      </c>
      <c r="O1914" s="12">
        <v>42979</v>
      </c>
      <c r="P1914" s="11" t="s">
        <v>2225</v>
      </c>
      <c r="Q1914" s="10" t="s">
        <v>2224</v>
      </c>
      <c r="R1914" s="10" t="s">
        <v>2223</v>
      </c>
      <c r="S1914" s="10" t="s">
        <v>2222</v>
      </c>
      <c r="T1914" s="10"/>
      <c r="U1914" s="9">
        <v>6905290897</v>
      </c>
      <c r="V1914" s="8"/>
      <c r="W1914" s="7">
        <v>1097</v>
      </c>
      <c r="X1914" s="4"/>
      <c r="Y1914" s="6">
        <v>112</v>
      </c>
      <c r="Z1914" s="5">
        <f>IF(Y1914&gt;0,Y1914-J1914,".")</f>
        <v>37</v>
      </c>
      <c r="AA1914" s="4">
        <f>IF(J1914=0,H1914,0)</f>
        <v>0</v>
      </c>
      <c r="AB1914" s="4">
        <f>IF(L1914=0,H1914,0)</f>
        <v>0</v>
      </c>
      <c r="AC1914" s="4"/>
      <c r="AD1914" s="3"/>
      <c r="AE1914" s="2" t="str">
        <f ca="1">IF(AND(N1914&gt;1,(N1914+$AE$3+O1914)&lt;$B$3),$B$3-N1914+1111111,".")</f>
        <v>.</v>
      </c>
      <c r="AF1914" s="1" t="str">
        <f>IF(A1914&gt;1,"Y","N")</f>
        <v>Y</v>
      </c>
      <c r="AG1914" s="1" t="str">
        <f>IF(L1914&gt;1,"Y","N")</f>
        <v>Y</v>
      </c>
      <c r="AH1914" s="1" t="str">
        <f>IF(N1914&gt;1,"Y","N")</f>
        <v>Y</v>
      </c>
      <c r="AI1914" s="1" t="str">
        <f>IF(O1914&gt;1,"Y","N")</f>
        <v>Y</v>
      </c>
      <c r="AJ1914" s="1" t="str">
        <f>CONCATENATE(AF1914,AG1914,D1914,AH1914,AI1914)</f>
        <v>YYx197xYY</v>
      </c>
    </row>
    <row r="1915" spans="1:50" s="1" customFormat="1" x14ac:dyDescent="0.25">
      <c r="A1915" s="31">
        <v>42751</v>
      </c>
      <c r="B1915" s="24"/>
      <c r="C1915" s="23" t="s">
        <v>995</v>
      </c>
      <c r="D1915" s="22" t="s">
        <v>994</v>
      </c>
      <c r="E1915" s="21">
        <v>1.68</v>
      </c>
      <c r="G1915" s="20"/>
      <c r="H1915" s="19">
        <f>E1915/0.03821</f>
        <v>43.967547762365868</v>
      </c>
      <c r="I1915" s="18">
        <f>J1915/100*4</f>
        <v>3.8</v>
      </c>
      <c r="J1915" s="17">
        <v>95</v>
      </c>
      <c r="K1915" s="16">
        <f>IF(J1915&gt;1,J1915-H1915-I1915,0)</f>
        <v>47.232452237634135</v>
      </c>
      <c r="L1915" s="15">
        <v>42768</v>
      </c>
      <c r="M1915" s="14"/>
      <c r="N1915" s="29">
        <v>42995</v>
      </c>
      <c r="O1915" s="12">
        <v>42995</v>
      </c>
      <c r="P1915" s="11" t="s">
        <v>1963</v>
      </c>
      <c r="Q1915" s="10" t="s">
        <v>1962</v>
      </c>
      <c r="R1915" s="10" t="s">
        <v>1961</v>
      </c>
      <c r="S1915" s="10" t="s">
        <v>1960</v>
      </c>
      <c r="T1915" s="10"/>
      <c r="U1915" s="9">
        <v>6908121842</v>
      </c>
      <c r="V1915" s="8"/>
      <c r="W1915" s="7">
        <v>1148</v>
      </c>
      <c r="X1915" s="4"/>
      <c r="Y1915" s="6">
        <v>112</v>
      </c>
      <c r="Z1915" s="5">
        <f>IF(Y1915&gt;0,Y1915-J1915,".")</f>
        <v>17</v>
      </c>
      <c r="AA1915" s="4">
        <f>IF(J1915=0,H1915,0)</f>
        <v>0</v>
      </c>
      <c r="AB1915" s="4">
        <f>IF(L1915=0,H1915,0)</f>
        <v>0</v>
      </c>
      <c r="AC1915" s="4"/>
      <c r="AD1915" s="3"/>
      <c r="AE1915" s="2" t="str">
        <f ca="1">IF(AND(N1915&gt;1,(N1915+$AE$3+O1915)&lt;$B$3),$B$3-N1915+1111111,".")</f>
        <v>.</v>
      </c>
      <c r="AF1915" s="1" t="str">
        <f>IF(A1915&gt;1,"Y","N")</f>
        <v>Y</v>
      </c>
      <c r="AG1915" s="1" t="str">
        <f>IF(L1915&gt;1,"Y","N")</f>
        <v>Y</v>
      </c>
      <c r="AH1915" s="1" t="str">
        <f>IF(N1915&gt;1,"Y","N")</f>
        <v>Y</v>
      </c>
      <c r="AI1915" s="1" t="str">
        <f>IF(O1915&gt;1,"Y","N")</f>
        <v>Y</v>
      </c>
      <c r="AJ1915" s="1" t="str">
        <f>CONCATENATE(AF1915,AG1915,D1915,AH1915,AI1915)</f>
        <v>YYx69xYY</v>
      </c>
    </row>
    <row r="1916" spans="1:50" s="1" customFormat="1" x14ac:dyDescent="0.25">
      <c r="A1916" s="31">
        <v>42649</v>
      </c>
      <c r="B1916" s="24"/>
      <c r="C1916" s="23" t="s">
        <v>902</v>
      </c>
      <c r="D1916" s="22" t="s">
        <v>901</v>
      </c>
      <c r="E1916" s="21">
        <v>2.3199999999999998</v>
      </c>
      <c r="G1916" s="20"/>
      <c r="H1916" s="19">
        <f>E1916/0.0404</f>
        <v>57.425742574257427</v>
      </c>
      <c r="I1916" s="18">
        <f>J1916/100*4</f>
        <v>3.8</v>
      </c>
      <c r="J1916" s="17">
        <v>95</v>
      </c>
      <c r="K1916" s="16">
        <f>IF(J1916&gt;1,J1916-H1916-I1916,0)</f>
        <v>33.774257425742576</v>
      </c>
      <c r="L1916" s="15">
        <v>42691</v>
      </c>
      <c r="M1916" s="14"/>
      <c r="N1916" s="29">
        <v>43023</v>
      </c>
      <c r="O1916" s="12">
        <v>43023</v>
      </c>
      <c r="P1916" s="11" t="s">
        <v>1388</v>
      </c>
      <c r="Q1916" s="10" t="s">
        <v>1387</v>
      </c>
      <c r="R1916" s="10" t="s">
        <v>1386</v>
      </c>
      <c r="S1916" s="10" t="s">
        <v>1385</v>
      </c>
      <c r="T1916" s="10"/>
      <c r="U1916" s="9">
        <v>6915068455</v>
      </c>
      <c r="V1916" s="8"/>
      <c r="W1916" s="7">
        <v>1242</v>
      </c>
      <c r="X1916" s="4"/>
      <c r="Y1916" s="6">
        <v>112</v>
      </c>
      <c r="Z1916" s="5">
        <f>IF(Y1916&gt;0,Y1916-J1916,".")</f>
        <v>17</v>
      </c>
      <c r="AA1916" s="4">
        <f>IF(J1916=0,H1916,0)</f>
        <v>0</v>
      </c>
      <c r="AB1916" s="4">
        <f>IF(L1916=0,H1916,0)</f>
        <v>0</v>
      </c>
      <c r="AC1916" s="4"/>
      <c r="AD1916" s="3"/>
      <c r="AE1916" s="2" t="str">
        <f ca="1">IF(AND(N1916&gt;1,(N1916+$AE$3+O1916)&lt;$B$3),$B$3-N1916+1111111,".")</f>
        <v>.</v>
      </c>
      <c r="AF1916" s="1" t="str">
        <f>IF(A1916&gt;1,"Y","N")</f>
        <v>Y</v>
      </c>
      <c r="AG1916" s="1" t="str">
        <f>IF(L1916&gt;1,"Y","N")</f>
        <v>Y</v>
      </c>
      <c r="AH1916" s="1" t="str">
        <f>IF(N1916&gt;1,"Y","N")</f>
        <v>Y</v>
      </c>
      <c r="AI1916" s="1" t="str">
        <f>IF(O1916&gt;1,"Y","N")</f>
        <v>Y</v>
      </c>
      <c r="AJ1916" s="1" t="str">
        <f>CONCATENATE(AF1916,AG1916,D1916,AH1916,AI1916)</f>
        <v>YYx71xYY</v>
      </c>
    </row>
    <row r="1917" spans="1:50" s="1" customFormat="1" x14ac:dyDescent="0.25">
      <c r="A1917" s="31">
        <v>42649</v>
      </c>
      <c r="B1917" s="24"/>
      <c r="C1917" s="23" t="s">
        <v>902</v>
      </c>
      <c r="D1917" s="22" t="s">
        <v>901</v>
      </c>
      <c r="E1917" s="21">
        <v>2.3199999999999998</v>
      </c>
      <c r="G1917" s="20"/>
      <c r="H1917" s="19">
        <f>E1917/0.0404</f>
        <v>57.425742574257427</v>
      </c>
      <c r="I1917" s="18">
        <f>J1917/100*4</f>
        <v>3.8</v>
      </c>
      <c r="J1917" s="17">
        <v>95</v>
      </c>
      <c r="K1917" s="16">
        <f>IF(J1917&gt;1,J1917-H1917-I1917,0)</f>
        <v>33.774257425742576</v>
      </c>
      <c r="L1917" s="15">
        <v>42691</v>
      </c>
      <c r="M1917" s="14"/>
      <c r="N1917" s="29">
        <v>43061</v>
      </c>
      <c r="O1917" s="12">
        <v>43061</v>
      </c>
      <c r="P1917" s="11" t="s">
        <v>900</v>
      </c>
      <c r="Q1917" s="10" t="s">
        <v>899</v>
      </c>
      <c r="R1917" s="10" t="s">
        <v>898</v>
      </c>
      <c r="S1917" s="10" t="s">
        <v>897</v>
      </c>
      <c r="T1917" s="10"/>
      <c r="U1917" s="9">
        <v>6915068455</v>
      </c>
      <c r="V1917" s="8"/>
      <c r="W1917" s="7">
        <v>1365</v>
      </c>
      <c r="X1917" s="4"/>
      <c r="Y1917" s="6">
        <v>112</v>
      </c>
      <c r="Z1917" s="5">
        <f>IF(Y1917&gt;0,Y1917-J1917,".")</f>
        <v>17</v>
      </c>
      <c r="AA1917" s="4">
        <f>IF(J1917=0,H1917,0)</f>
        <v>0</v>
      </c>
      <c r="AB1917" s="4">
        <f>IF(L1917=0,H1917,0)</f>
        <v>0</v>
      </c>
      <c r="AC1917" s="4"/>
      <c r="AD1917" s="3"/>
      <c r="AE1917" s="2" t="str">
        <f ca="1">IF(AND(N1917&gt;1,(N1917+$AE$3+O1917)&lt;$B$3),$B$3-N1917+1111111,".")</f>
        <v>.</v>
      </c>
      <c r="AF1917" s="1" t="str">
        <f>IF(A1917&gt;1,"Y","N")</f>
        <v>Y</v>
      </c>
      <c r="AG1917" s="1" t="str">
        <f>IF(L1917&gt;1,"Y","N")</f>
        <v>Y</v>
      </c>
      <c r="AH1917" s="1" t="str">
        <f>IF(N1917&gt;1,"Y","N")</f>
        <v>Y</v>
      </c>
      <c r="AI1917" s="1" t="str">
        <f>IF(O1917&gt;1,"Y","N")</f>
        <v>Y</v>
      </c>
      <c r="AJ1917" s="1" t="str">
        <f>CONCATENATE(AF1917,AG1917,D1917,AH1917,AI1917)</f>
        <v>YYx71xYY</v>
      </c>
    </row>
    <row r="1918" spans="1:50" s="1" customFormat="1" x14ac:dyDescent="0.25">
      <c r="A1918" s="31">
        <v>42749</v>
      </c>
      <c r="B1918" s="24"/>
      <c r="C1918" s="23" t="s">
        <v>727</v>
      </c>
      <c r="D1918" s="22" t="s">
        <v>726</v>
      </c>
      <c r="E1918" s="21">
        <v>1.36</v>
      </c>
      <c r="G1918" s="20"/>
      <c r="H1918" s="19">
        <f>E1918/0.03821</f>
        <v>35.592776760010473</v>
      </c>
      <c r="I1918" s="18">
        <f>J1918/100*4</f>
        <v>3.8</v>
      </c>
      <c r="J1918" s="17">
        <v>95</v>
      </c>
      <c r="K1918" s="16">
        <f>IF(J1918&gt;1,J1918-H1918-I1918,0)</f>
        <v>55.60722323998953</v>
      </c>
      <c r="L1918" s="15">
        <v>42784</v>
      </c>
      <c r="M1918" s="14"/>
      <c r="N1918" s="29">
        <v>43067</v>
      </c>
      <c r="O1918" s="12">
        <v>43068</v>
      </c>
      <c r="P1918" s="11" t="s">
        <v>725</v>
      </c>
      <c r="Q1918" s="10" t="s">
        <v>724</v>
      </c>
      <c r="R1918" s="10" t="s">
        <v>723</v>
      </c>
      <c r="S1918" s="10" t="s">
        <v>722</v>
      </c>
      <c r="T1918" s="10"/>
      <c r="U1918" s="9">
        <v>6910054809</v>
      </c>
      <c r="V1918" s="8"/>
      <c r="W1918" s="7">
        <v>1402</v>
      </c>
      <c r="X1918" s="4"/>
      <c r="Y1918" s="6">
        <v>112</v>
      </c>
      <c r="Z1918" s="5">
        <f>IF(Y1918&gt;0,Y1918-J1918,".")</f>
        <v>17</v>
      </c>
      <c r="AA1918" s="4">
        <f>IF(J1918=0,H1918,0)</f>
        <v>0</v>
      </c>
      <c r="AB1918" s="4">
        <f>IF(L1918=0,H1918,0)</f>
        <v>0</v>
      </c>
      <c r="AC1918" s="4"/>
      <c r="AD1918" s="3"/>
      <c r="AE1918" s="2" t="str">
        <f ca="1">IF(AND(N1918&gt;1,(N1918+$AE$3+O1918)&lt;$B$3),$B$3-N1918+1111111,".")</f>
        <v>.</v>
      </c>
      <c r="AF1918" s="1" t="str">
        <f>IF(A1918&gt;1,"Y","N")</f>
        <v>Y</v>
      </c>
      <c r="AG1918" s="1" t="str">
        <f>IF(L1918&gt;1,"Y","N")</f>
        <v>Y</v>
      </c>
      <c r="AH1918" s="1" t="str">
        <f>IF(N1918&gt;1,"Y","N")</f>
        <v>Y</v>
      </c>
      <c r="AI1918" s="1" t="str">
        <f>IF(O1918&gt;1,"Y","N")</f>
        <v>Y</v>
      </c>
      <c r="AJ1918" s="1" t="str">
        <f>CONCATENATE(AF1918,AG1918,D1918,AH1918,AI1918)</f>
        <v>YYx346xYY</v>
      </c>
    </row>
    <row r="1919" spans="1:50" s="1" customFormat="1" x14ac:dyDescent="0.25">
      <c r="A1919" s="31">
        <v>42963</v>
      </c>
      <c r="B1919" s="24"/>
      <c r="C1919" s="23" t="s">
        <v>296</v>
      </c>
      <c r="D1919" s="22" t="s">
        <v>295</v>
      </c>
      <c r="E1919" s="21">
        <v>1.67</v>
      </c>
      <c r="G1919" s="20"/>
      <c r="H1919" s="19">
        <f>E1919/0.04417</f>
        <v>37.808467285487886</v>
      </c>
      <c r="I1919" s="18">
        <f>J1919/100*4</f>
        <v>3.8</v>
      </c>
      <c r="J1919" s="17">
        <v>95</v>
      </c>
      <c r="K1919" s="16">
        <f>IF(J1919&gt;1,J1919-H1919-I1919,0)</f>
        <v>53.391532714512117</v>
      </c>
      <c r="L1919" s="15">
        <v>42986</v>
      </c>
      <c r="M1919" s="14"/>
      <c r="N1919" s="13">
        <v>43084</v>
      </c>
      <c r="O1919" s="12">
        <v>43086</v>
      </c>
      <c r="P1919" s="11" t="s">
        <v>294</v>
      </c>
      <c r="Q1919" s="10" t="s">
        <v>293</v>
      </c>
      <c r="R1919" s="10" t="s">
        <v>292</v>
      </c>
      <c r="S1919" s="10" t="s">
        <v>291</v>
      </c>
      <c r="T1919" s="10"/>
      <c r="U1919" s="9">
        <v>6916028792</v>
      </c>
      <c r="V1919" s="8"/>
      <c r="W1919" s="7">
        <v>1468</v>
      </c>
      <c r="X1919" s="4"/>
      <c r="Y1919" s="6">
        <v>112</v>
      </c>
      <c r="Z1919" s="5">
        <f>IF(Y1919&gt;0,Y1919-J1919,".")</f>
        <v>17</v>
      </c>
      <c r="AA1919" s="4">
        <f>IF(J1919=0,H1919,0)</f>
        <v>0</v>
      </c>
      <c r="AB1919" s="4">
        <f>IF(L1919=0,H1919,0)</f>
        <v>0</v>
      </c>
      <c r="AC1919" s="4"/>
      <c r="AD1919" s="3"/>
      <c r="AE1919" s="2" t="str">
        <f ca="1">IF(AND(N1919&gt;1,(N1919+$AE$3+O1919)&lt;$B$3),$B$3-N1919+1111111,".")</f>
        <v>.</v>
      </c>
      <c r="AF1919" s="1" t="str">
        <f>IF(A1919&gt;1,"Y","N")</f>
        <v>Y</v>
      </c>
      <c r="AG1919" s="1" t="str">
        <f>IF(L1919&gt;1,"Y","N")</f>
        <v>Y</v>
      </c>
      <c r="AH1919" s="1" t="str">
        <f>IF(N1919&gt;1,"Y","N")</f>
        <v>Y</v>
      </c>
      <c r="AI1919" s="1" t="str">
        <f>IF(O1919&gt;1,"Y","N")</f>
        <v>Y</v>
      </c>
      <c r="AJ1919" s="1" t="str">
        <f>CONCATENATE(AF1919,AG1919,D1919,AH1919,AI1919)</f>
        <v>YYx372xYY</v>
      </c>
      <c r="AU1919"/>
      <c r="AV1919"/>
      <c r="AW1919"/>
      <c r="AX1919"/>
    </row>
    <row r="1920" spans="1:50" s="1" customFormat="1" x14ac:dyDescent="0.25">
      <c r="A1920" s="31">
        <v>42638</v>
      </c>
      <c r="B1920" t="s">
        <v>5858</v>
      </c>
      <c r="C1920" s="23" t="s">
        <v>3489</v>
      </c>
      <c r="D1920" s="22" t="s">
        <v>3488</v>
      </c>
      <c r="E1920" s="21">
        <v>0.9</v>
      </c>
      <c r="G1920" s="20"/>
      <c r="H1920" s="19">
        <f>E1920/0.0404</f>
        <v>22.277227722772277</v>
      </c>
      <c r="I1920" s="18">
        <f>J1920/100*4</f>
        <v>3</v>
      </c>
      <c r="J1920" s="17">
        <v>75</v>
      </c>
      <c r="K1920" s="16">
        <f>IF(J1920&gt;1,J1920-H1920-I1920,0)</f>
        <v>49.722772277227719</v>
      </c>
      <c r="L1920" s="15">
        <v>42680</v>
      </c>
      <c r="M1920" s="14"/>
      <c r="N1920" s="29">
        <v>42784</v>
      </c>
      <c r="O1920" s="12">
        <v>42785</v>
      </c>
      <c r="P1920" s="11" t="s">
        <v>5853</v>
      </c>
      <c r="Q1920" s="10" t="s">
        <v>5857</v>
      </c>
      <c r="R1920" s="10" t="s">
        <v>5856</v>
      </c>
      <c r="S1920" s="10" t="s">
        <v>5855</v>
      </c>
      <c r="T1920" s="10"/>
      <c r="U1920" s="9" t="s">
        <v>5854</v>
      </c>
      <c r="V1920" s="8"/>
      <c r="W1920" s="7">
        <v>285</v>
      </c>
      <c r="X1920" s="4"/>
      <c r="Y1920" s="6">
        <v>113</v>
      </c>
      <c r="Z1920" s="5">
        <f>IF(Y1920&gt;0,Y1920-J1920,".")</f>
        <v>38</v>
      </c>
      <c r="AA1920" s="4">
        <f>IF(J1920=0,H1920,0)</f>
        <v>0</v>
      </c>
      <c r="AB1920" s="4">
        <f>IF(L1920=0,H1920,0)</f>
        <v>0</v>
      </c>
      <c r="AC1920" s="4"/>
      <c r="AD1920" s="3"/>
      <c r="AE1920" s="2" t="str">
        <f ca="1">IF(AND(N1920&gt;1,(N1920+$AE$3+O1920)&lt;$B$3),$B$3-N1920+1111111,".")</f>
        <v>.</v>
      </c>
      <c r="AF1920" s="1" t="str">
        <f>IF(A1920&gt;1,"Y","N")</f>
        <v>Y</v>
      </c>
      <c r="AG1920" s="1" t="str">
        <f>IF(L1920&gt;1,"Y","N")</f>
        <v>Y</v>
      </c>
      <c r="AH1920" s="1" t="str">
        <f>IF(N1920&gt;1,"Y","N")</f>
        <v>Y</v>
      </c>
      <c r="AI1920" s="1" t="str">
        <f>IF(O1920&gt;1,"Y","N")</f>
        <v>Y</v>
      </c>
      <c r="AJ1920" s="1" t="str">
        <f>CONCATENATE(AF1920,AG1920,D1920,AH1920,AI1920)</f>
        <v>YYx342xYY</v>
      </c>
    </row>
    <row r="1921" spans="1:36" s="1" customFormat="1" x14ac:dyDescent="0.25">
      <c r="A1921" s="31">
        <v>42714</v>
      </c>
      <c r="B1921" s="24"/>
      <c r="C1921" s="23" t="s">
        <v>296</v>
      </c>
      <c r="D1921" s="22" t="s">
        <v>295</v>
      </c>
      <c r="E1921" s="21">
        <v>1.99</v>
      </c>
      <c r="G1921" s="20"/>
      <c r="H1921" s="19">
        <f>E1921/0.0391</f>
        <v>50.89514066496163</v>
      </c>
      <c r="I1921" s="18">
        <f>J1921/100*4</f>
        <v>3.8</v>
      </c>
      <c r="J1921" s="17">
        <v>95</v>
      </c>
      <c r="K1921" s="16">
        <f>IF(J1921&gt;1,J1921-H1921-I1921,0)</f>
        <v>40.304859335038373</v>
      </c>
      <c r="L1921" s="15">
        <v>42762</v>
      </c>
      <c r="M1921" s="14"/>
      <c r="N1921" s="29">
        <v>42796</v>
      </c>
      <c r="O1921" s="12">
        <v>42796</v>
      </c>
      <c r="P1921" s="11" t="s">
        <v>2531</v>
      </c>
      <c r="Q1921" s="10" t="s">
        <v>2535</v>
      </c>
      <c r="R1921" s="10" t="s">
        <v>5565</v>
      </c>
      <c r="S1921" s="10" t="s">
        <v>5564</v>
      </c>
      <c r="T1921" s="10"/>
      <c r="U1921" s="9" t="s">
        <v>5563</v>
      </c>
      <c r="V1921" s="8"/>
      <c r="W1921" s="7">
        <v>353</v>
      </c>
      <c r="X1921" s="4"/>
      <c r="Y1921" s="6">
        <v>113</v>
      </c>
      <c r="Z1921" s="5">
        <f>IF(Y1921&gt;0,Y1921-J1921,".")</f>
        <v>18</v>
      </c>
      <c r="AA1921" s="4">
        <f>IF(J1921=0,H1921,0)</f>
        <v>0</v>
      </c>
      <c r="AB1921" s="4">
        <f>IF(L1921=0,H1921,0)</f>
        <v>0</v>
      </c>
      <c r="AC1921" s="4"/>
      <c r="AD1921" s="3"/>
      <c r="AE1921" s="2" t="str">
        <f ca="1">IF(AND(N1921&gt;1,(N1921+$AE$3+O1921)&lt;$B$3),$B$3-N1921+1111111,".")</f>
        <v>.</v>
      </c>
      <c r="AF1921" s="1" t="str">
        <f>IF(A1921&gt;1,"Y","N")</f>
        <v>Y</v>
      </c>
      <c r="AG1921" s="1" t="str">
        <f>IF(L1921&gt;1,"Y","N")</f>
        <v>Y</v>
      </c>
      <c r="AH1921" s="1" t="str">
        <f>IF(N1921&gt;1,"Y","N")</f>
        <v>Y</v>
      </c>
      <c r="AI1921" s="1" t="str">
        <f>IF(O1921&gt;1,"Y","N")</f>
        <v>Y</v>
      </c>
      <c r="AJ1921" s="1" t="str">
        <f>CONCATENATE(AF1921,AG1921,D1921,AH1921,AI1921)</f>
        <v>YYx372xYY</v>
      </c>
    </row>
    <row r="1922" spans="1:36" s="1" customFormat="1" x14ac:dyDescent="0.25">
      <c r="A1922" s="31">
        <v>42714</v>
      </c>
      <c r="B1922" s="24"/>
      <c r="C1922" s="23" t="s">
        <v>296</v>
      </c>
      <c r="D1922" s="22" t="s">
        <v>295</v>
      </c>
      <c r="E1922" s="21">
        <v>1.99</v>
      </c>
      <c r="G1922" s="20"/>
      <c r="H1922" s="19">
        <f>E1922/0.0391</f>
        <v>50.89514066496163</v>
      </c>
      <c r="I1922" s="18">
        <f>J1922/100*4</f>
        <v>3.8</v>
      </c>
      <c r="J1922" s="17">
        <v>95</v>
      </c>
      <c r="K1922" s="16">
        <f>IF(J1922&gt;1,J1922-H1922-I1922,0)</f>
        <v>40.304859335038373</v>
      </c>
      <c r="L1922" s="15">
        <v>42762</v>
      </c>
      <c r="M1922" s="14"/>
      <c r="N1922" s="29">
        <v>42805</v>
      </c>
      <c r="O1922" s="12">
        <v>42806</v>
      </c>
      <c r="P1922" s="11" t="s">
        <v>5340</v>
      </c>
      <c r="Q1922" s="10" t="s">
        <v>5342</v>
      </c>
      <c r="R1922" s="10" t="s">
        <v>5341</v>
      </c>
      <c r="S1922" s="10" t="s">
        <v>1469</v>
      </c>
      <c r="T1922" s="10"/>
      <c r="U1922" s="9">
        <v>6746769402</v>
      </c>
      <c r="V1922" s="8"/>
      <c r="W1922" s="7">
        <v>403</v>
      </c>
      <c r="X1922" s="4"/>
      <c r="Y1922" s="6">
        <v>113</v>
      </c>
      <c r="Z1922" s="5">
        <f>IF(Y1922&gt;0,Y1922-J1922,".")</f>
        <v>18</v>
      </c>
      <c r="AA1922" s="4">
        <f>IF(J1922=0,H1922,0)</f>
        <v>0</v>
      </c>
      <c r="AB1922" s="4">
        <f>IF(L1922=0,H1922,0)</f>
        <v>0</v>
      </c>
      <c r="AC1922" s="4"/>
      <c r="AD1922" s="3"/>
      <c r="AE1922" s="2" t="str">
        <f ca="1">IF(AND(N1922&gt;1,(N1922+$AE$3+O1922)&lt;$B$3),$B$3-N1922+1111111,".")</f>
        <v>.</v>
      </c>
      <c r="AF1922" s="1" t="str">
        <f>IF(A1922&gt;1,"Y","N")</f>
        <v>Y</v>
      </c>
      <c r="AG1922" s="1" t="str">
        <f>IF(L1922&gt;1,"Y","N")</f>
        <v>Y</v>
      </c>
      <c r="AH1922" s="1" t="str">
        <f>IF(N1922&gt;1,"Y","N")</f>
        <v>Y</v>
      </c>
      <c r="AI1922" s="1" t="str">
        <f>IF(O1922&gt;1,"Y","N")</f>
        <v>Y</v>
      </c>
      <c r="AJ1922" s="1" t="str">
        <f>CONCATENATE(AF1922,AG1922,D1922,AH1922,AI1922)</f>
        <v>YYx372xYY</v>
      </c>
    </row>
    <row r="1923" spans="1:36" s="1" customFormat="1" x14ac:dyDescent="0.25">
      <c r="A1923" s="31">
        <v>42760</v>
      </c>
      <c r="B1923" s="24"/>
      <c r="C1923" s="23" t="s">
        <v>1872</v>
      </c>
      <c r="D1923" s="22" t="s">
        <v>1871</v>
      </c>
      <c r="E1923" s="21">
        <v>0.9</v>
      </c>
      <c r="G1923" s="20"/>
      <c r="H1923" s="19">
        <f>E1923/0.03895</f>
        <v>23.106546854942234</v>
      </c>
      <c r="I1923" s="18">
        <f>J1923/100*4</f>
        <v>3</v>
      </c>
      <c r="J1923" s="17">
        <v>75</v>
      </c>
      <c r="K1923" s="16">
        <f>IF(J1923&gt;1,J1923-H1923-I1923,0)</f>
        <v>48.893453145057762</v>
      </c>
      <c r="L1923" s="15">
        <v>42792</v>
      </c>
      <c r="M1923" s="14"/>
      <c r="N1923" s="29">
        <v>42807</v>
      </c>
      <c r="O1923" s="12">
        <v>42807</v>
      </c>
      <c r="P1923" s="11" t="s">
        <v>5267</v>
      </c>
      <c r="Q1923" s="10" t="s">
        <v>5266</v>
      </c>
      <c r="R1923" s="10" t="s">
        <v>5265</v>
      </c>
      <c r="S1923" s="10" t="s">
        <v>5264</v>
      </c>
      <c r="T1923" s="10" t="s">
        <v>5263</v>
      </c>
      <c r="U1923" s="9" t="s">
        <v>5228</v>
      </c>
      <c r="V1923" s="8"/>
      <c r="W1923" s="7">
        <v>412</v>
      </c>
      <c r="X1923" s="4"/>
      <c r="Y1923" s="6">
        <v>113</v>
      </c>
      <c r="Z1923" s="5">
        <f>IF(Y1923&gt;0,Y1923-J1923,".")</f>
        <v>38</v>
      </c>
      <c r="AA1923" s="4">
        <f>IF(J1923=0,H1923,0)</f>
        <v>0</v>
      </c>
      <c r="AB1923" s="4">
        <f>IF(L1923=0,H1923,0)</f>
        <v>0</v>
      </c>
      <c r="AC1923" s="4"/>
      <c r="AD1923" s="3"/>
      <c r="AE1923" s="2" t="str">
        <f ca="1">IF(AND(N1923&gt;1,(N1923+$AE$3+O1923)&lt;$B$3),$B$3-N1923+1111111,".")</f>
        <v>.</v>
      </c>
      <c r="AF1923" s="1" t="str">
        <f>IF(A1923&gt;1,"Y","N")</f>
        <v>Y</v>
      </c>
      <c r="AG1923" s="1" t="str">
        <f>IF(L1923&gt;1,"Y","N")</f>
        <v>Y</v>
      </c>
      <c r="AH1923" s="1" t="str">
        <f>IF(N1923&gt;1,"Y","N")</f>
        <v>Y</v>
      </c>
      <c r="AI1923" s="1" t="str">
        <f>IF(O1923&gt;1,"Y","N")</f>
        <v>Y</v>
      </c>
      <c r="AJ1923" s="1" t="str">
        <f>CONCATENATE(AF1923,AG1923,D1923,AH1923,AI1923)</f>
        <v>YYx68xYY</v>
      </c>
    </row>
    <row r="1924" spans="1:36" s="1" customFormat="1" x14ac:dyDescent="0.25">
      <c r="A1924" s="31">
        <v>42638</v>
      </c>
      <c r="B1924" s="24"/>
      <c r="C1924" s="23" t="s">
        <v>3489</v>
      </c>
      <c r="D1924" s="22" t="s">
        <v>3488</v>
      </c>
      <c r="E1924" s="21">
        <v>0.9</v>
      </c>
      <c r="G1924" s="20"/>
      <c r="H1924" s="19">
        <f>E1924/0.0404</f>
        <v>22.277227722772277</v>
      </c>
      <c r="I1924" s="18">
        <f>J1924/100*4</f>
        <v>3</v>
      </c>
      <c r="J1924" s="17">
        <v>75</v>
      </c>
      <c r="K1924" s="16">
        <f>IF(J1924&gt;1,J1924-H1924-I1924,0)</f>
        <v>49.722772277227719</v>
      </c>
      <c r="L1924" s="15">
        <v>42680</v>
      </c>
      <c r="M1924" s="14"/>
      <c r="N1924" s="29">
        <v>42897</v>
      </c>
      <c r="O1924" s="12">
        <v>42898</v>
      </c>
      <c r="P1924" s="11" t="s">
        <v>3487</v>
      </c>
      <c r="Q1924" s="10"/>
      <c r="R1924" s="10"/>
      <c r="S1924" s="10"/>
      <c r="T1924" s="10"/>
      <c r="U1924" s="9">
        <v>6853119195</v>
      </c>
      <c r="V1924" s="8" t="s">
        <v>110</v>
      </c>
      <c r="W1924" s="7">
        <v>828</v>
      </c>
      <c r="X1924" s="4"/>
      <c r="Y1924" s="6">
        <v>113</v>
      </c>
      <c r="Z1924" s="5">
        <f>IF(Y1924&gt;0,Y1924-J1924,".")</f>
        <v>38</v>
      </c>
      <c r="AA1924" s="4">
        <f>IF(J1924=0,H1924,0)</f>
        <v>0</v>
      </c>
      <c r="AB1924" s="4">
        <f>IF(L1924=0,H1924,0)</f>
        <v>0</v>
      </c>
      <c r="AC1924" s="4"/>
      <c r="AD1924" s="3"/>
      <c r="AE1924" s="2" t="str">
        <f ca="1">IF(AND(N1924&gt;1,(N1924+$AE$3+O1924)&lt;$B$3),$B$3-N1924+1111111,".")</f>
        <v>.</v>
      </c>
      <c r="AF1924" s="1" t="str">
        <f>IF(A1924&gt;1,"Y","N")</f>
        <v>Y</v>
      </c>
      <c r="AG1924" s="1" t="str">
        <f>IF(L1924&gt;1,"Y","N")</f>
        <v>Y</v>
      </c>
      <c r="AH1924" s="1" t="str">
        <f>IF(N1924&gt;1,"Y","N")</f>
        <v>Y</v>
      </c>
      <c r="AI1924" s="1" t="str">
        <f>IF(O1924&gt;1,"Y","N")</f>
        <v>Y</v>
      </c>
      <c r="AJ1924" s="1" t="str">
        <f>CONCATENATE(AF1924,AG1924,D1924,AH1924,AI1924)</f>
        <v>YYx342xYY</v>
      </c>
    </row>
    <row r="1925" spans="1:36" s="1" customFormat="1" x14ac:dyDescent="0.25">
      <c r="A1925" s="31">
        <v>42714</v>
      </c>
      <c r="B1925" s="24"/>
      <c r="C1925" s="23" t="s">
        <v>296</v>
      </c>
      <c r="D1925" s="22" t="s">
        <v>295</v>
      </c>
      <c r="E1925" s="21">
        <v>1.99</v>
      </c>
      <c r="G1925" s="20"/>
      <c r="H1925" s="19">
        <f>E1925/0.0391</f>
        <v>50.89514066496163</v>
      </c>
      <c r="I1925" s="18">
        <f>J1925/100*4</f>
        <v>3.8</v>
      </c>
      <c r="J1925" s="17">
        <v>95</v>
      </c>
      <c r="K1925" s="16">
        <f>IF(J1925&gt;1,J1925-H1925-I1925,0)</f>
        <v>40.304859335038373</v>
      </c>
      <c r="L1925" s="15">
        <v>42762</v>
      </c>
      <c r="M1925" s="14"/>
      <c r="N1925" s="29">
        <v>42958</v>
      </c>
      <c r="O1925" s="12">
        <v>42960</v>
      </c>
      <c r="P1925" s="11" t="s">
        <v>2531</v>
      </c>
      <c r="Q1925" s="10"/>
      <c r="R1925" s="10"/>
      <c r="S1925" s="10"/>
      <c r="T1925" s="10"/>
      <c r="U1925" s="9"/>
      <c r="V1925" s="8"/>
      <c r="W1925" s="7">
        <v>1026</v>
      </c>
      <c r="X1925" s="4"/>
      <c r="Y1925" s="6">
        <v>113</v>
      </c>
      <c r="Z1925" s="5">
        <f>IF(Y1925&gt;0,Y1925-J1925,".")</f>
        <v>18</v>
      </c>
      <c r="AA1925" s="4">
        <f>IF(J1925=0,H1925,0)</f>
        <v>0</v>
      </c>
      <c r="AB1925" s="4">
        <f>IF(L1925=0,H1925,0)</f>
        <v>0</v>
      </c>
      <c r="AC1925" s="4"/>
      <c r="AD1925" s="3"/>
      <c r="AE1925" s="2" t="str">
        <f ca="1">IF(AND(N1925&gt;1,(N1925+$AE$3+O1925)&lt;$B$3),$B$3-N1925+1111111,".")</f>
        <v>.</v>
      </c>
      <c r="AF1925" s="1" t="str">
        <f>IF(A1925&gt;1,"Y","N")</f>
        <v>Y</v>
      </c>
      <c r="AG1925" s="1" t="str">
        <f>IF(L1925&gt;1,"Y","N")</f>
        <v>Y</v>
      </c>
      <c r="AH1925" s="1" t="str">
        <f>IF(N1925&gt;1,"Y","N")</f>
        <v>Y</v>
      </c>
      <c r="AI1925" s="1" t="str">
        <f>IF(O1925&gt;1,"Y","N")</f>
        <v>Y</v>
      </c>
      <c r="AJ1925" s="1" t="str">
        <f>CONCATENATE(AF1925,AG1925,D1925,AH1925,AI1925)</f>
        <v>YYx372xYY</v>
      </c>
    </row>
    <row r="1926" spans="1:36" s="1" customFormat="1" x14ac:dyDescent="0.25">
      <c r="A1926" s="31">
        <v>42970</v>
      </c>
      <c r="B1926" s="24"/>
      <c r="C1926" s="23" t="s">
        <v>39</v>
      </c>
      <c r="D1926" s="22" t="s">
        <v>38</v>
      </c>
      <c r="E1926" s="21">
        <v>0.79</v>
      </c>
      <c r="G1926" s="20"/>
      <c r="H1926" s="19">
        <f>E1926/0.04417</f>
        <v>17.885442608105048</v>
      </c>
      <c r="I1926" s="18">
        <f>J1926/100*4</f>
        <v>3</v>
      </c>
      <c r="J1926" s="17">
        <v>75</v>
      </c>
      <c r="K1926" s="16">
        <f>IF(J1926&gt;1,J1926-H1926-I1926,0)</f>
        <v>54.114557391894948</v>
      </c>
      <c r="L1926" s="15">
        <v>43002</v>
      </c>
      <c r="M1926" s="14"/>
      <c r="N1926" s="29">
        <v>43012</v>
      </c>
      <c r="O1926" s="12">
        <v>43012</v>
      </c>
      <c r="P1926" s="11" t="s">
        <v>1673</v>
      </c>
      <c r="Q1926" s="10" t="s">
        <v>1672</v>
      </c>
      <c r="R1926" s="10" t="s">
        <v>1671</v>
      </c>
      <c r="S1926" s="10" t="s">
        <v>1670</v>
      </c>
      <c r="T1926" s="10"/>
      <c r="U1926" s="9">
        <v>6913857680</v>
      </c>
      <c r="V1926" s="8"/>
      <c r="W1926" s="7">
        <v>1205</v>
      </c>
      <c r="X1926" s="4"/>
      <c r="Y1926" s="6">
        <v>113</v>
      </c>
      <c r="Z1926" s="5">
        <f>IF(Y1926&gt;0,Y1926-J1926,".")</f>
        <v>38</v>
      </c>
      <c r="AA1926" s="4">
        <f>IF(J1926=0,H1926,0)</f>
        <v>0</v>
      </c>
      <c r="AB1926" s="4">
        <f>IF(L1926=0,H1926,0)</f>
        <v>0</v>
      </c>
      <c r="AC1926" s="4"/>
      <c r="AD1926" s="3"/>
      <c r="AE1926" s="2" t="str">
        <f ca="1">IF(AND(N1926&gt;1,(N1926+$AE$3+O1926)&lt;$B$3),$B$3-N1926+1111111,".")</f>
        <v>.</v>
      </c>
      <c r="AF1926" s="1" t="str">
        <f>IF(A1926&gt;1,"Y","N")</f>
        <v>Y</v>
      </c>
      <c r="AG1926" s="1" t="str">
        <f>IF(L1926&gt;1,"Y","N")</f>
        <v>Y</v>
      </c>
      <c r="AH1926" s="1" t="str">
        <f>IF(N1926&gt;1,"Y","N")</f>
        <v>Y</v>
      </c>
      <c r="AI1926" s="1" t="str">
        <f>IF(O1926&gt;1,"Y","N")</f>
        <v>Y</v>
      </c>
      <c r="AJ1926" s="1" t="str">
        <f>CONCATENATE(AF1926,AG1926,D1926,AH1926,AI1926)</f>
        <v>YYx446xYY</v>
      </c>
    </row>
    <row r="1927" spans="1:36" s="1" customFormat="1" x14ac:dyDescent="0.25">
      <c r="A1927" s="28">
        <v>40651</v>
      </c>
      <c r="B1927" s="27" t="s">
        <v>397</v>
      </c>
      <c r="C1927" s="23" t="s">
        <v>402</v>
      </c>
      <c r="D1927" s="22" t="s">
        <v>395</v>
      </c>
      <c r="E1927" s="21">
        <v>0.52</v>
      </c>
      <c r="G1927" s="20"/>
      <c r="H1927" s="19">
        <f>E1927/0.0579906</f>
        <v>8.9669705090135299</v>
      </c>
      <c r="I1927" s="18">
        <f>J1927/100*4</f>
        <v>2.76</v>
      </c>
      <c r="J1927" s="17">
        <v>69</v>
      </c>
      <c r="K1927" s="16">
        <f>IF(J1927&gt;1,J1927-H1927-I1927,0)</f>
        <v>57.273029490986474</v>
      </c>
      <c r="L1927" s="15">
        <v>40660</v>
      </c>
      <c r="M1927" s="14"/>
      <c r="N1927" s="29">
        <v>43081</v>
      </c>
      <c r="O1927" s="12">
        <v>43082</v>
      </c>
      <c r="P1927" s="11" t="s">
        <v>380</v>
      </c>
      <c r="Q1927" s="10" t="s">
        <v>401</v>
      </c>
      <c r="R1927" s="10" t="s">
        <v>400</v>
      </c>
      <c r="S1927" s="10" t="s">
        <v>399</v>
      </c>
      <c r="T1927" s="10" t="s">
        <v>398</v>
      </c>
      <c r="U1927" s="9">
        <v>6910112680</v>
      </c>
      <c r="V1927" s="8"/>
      <c r="W1927" s="7">
        <v>1454</v>
      </c>
      <c r="X1927" s="4"/>
      <c r="Y1927" s="6">
        <v>113</v>
      </c>
      <c r="Z1927" s="5">
        <f>IF(Y1927&gt;0,Y1927-J1927,".")</f>
        <v>44</v>
      </c>
      <c r="AA1927" s="4">
        <f>IF(J1927=0,H1927,0)</f>
        <v>0</v>
      </c>
      <c r="AB1927" s="4">
        <f>IF(L1927=0,H1927,0)</f>
        <v>0</v>
      </c>
      <c r="AC1927" s="4"/>
      <c r="AD1927" s="3"/>
      <c r="AE1927" s="2" t="str">
        <f ca="1">IF(AND(N1927&gt;1,(N1927+$AE$3+O1927)&lt;$B$3),$B$3-N1927+1111111,".")</f>
        <v>.</v>
      </c>
      <c r="AF1927" s="1" t="str">
        <f>IF(A1927&gt;1,"Y","N")</f>
        <v>Y</v>
      </c>
      <c r="AG1927" s="1" t="str">
        <f>IF(L1927&gt;1,"Y","N")</f>
        <v>Y</v>
      </c>
      <c r="AH1927" s="1" t="str">
        <f>IF(N1927&gt;1,"Y","N")</f>
        <v>Y</v>
      </c>
      <c r="AI1927" s="1" t="str">
        <f>IF(O1927&gt;1,"Y","N")</f>
        <v>Y</v>
      </c>
      <c r="AJ1927" s="1" t="str">
        <f>CONCATENATE(AF1927,AG1927,D1927,AH1927,AI1927)</f>
        <v>YYx228xYY</v>
      </c>
    </row>
    <row r="1928" spans="1:36" s="1" customFormat="1" x14ac:dyDescent="0.25">
      <c r="A1928" s="31">
        <v>42653</v>
      </c>
      <c r="B1928" t="s">
        <v>6929</v>
      </c>
      <c r="C1928" s="23" t="s">
        <v>5981</v>
      </c>
      <c r="D1928" s="22" t="s">
        <v>5980</v>
      </c>
      <c r="E1928" s="21">
        <v>0.85</v>
      </c>
      <c r="G1928" s="20"/>
      <c r="H1928" s="19">
        <f>E1928/0.0404</f>
        <v>21.03960396039604</v>
      </c>
      <c r="I1928" s="18">
        <f>J1928/100*4</f>
        <v>3</v>
      </c>
      <c r="J1928" s="17">
        <v>75</v>
      </c>
      <c r="K1928" s="16">
        <f>IF(J1928&gt;1,J1928-H1928-I1928,0)</f>
        <v>50.960396039603964</v>
      </c>
      <c r="L1928" s="15">
        <v>42680</v>
      </c>
      <c r="M1928" s="14"/>
      <c r="N1928" s="29">
        <v>42738</v>
      </c>
      <c r="O1928" s="12">
        <v>42739</v>
      </c>
      <c r="P1928" s="11" t="s">
        <v>1945</v>
      </c>
      <c r="Q1928" s="10" t="s">
        <v>6928</v>
      </c>
      <c r="R1928" s="10" t="s">
        <v>6927</v>
      </c>
      <c r="S1928" s="10" t="s">
        <v>6926</v>
      </c>
      <c r="T1928" s="10"/>
      <c r="U1928" s="9">
        <v>6665300188</v>
      </c>
      <c r="V1928" s="8"/>
      <c r="W1928" s="7">
        <v>33</v>
      </c>
      <c r="X1928" s="4"/>
      <c r="Y1928" s="6">
        <v>114</v>
      </c>
      <c r="Z1928" s="5">
        <f>IF(Y1928&gt;0,Y1928-J1928,".")</f>
        <v>39</v>
      </c>
      <c r="AA1928" s="4">
        <f>IF(J1928=0,H1928,0)</f>
        <v>0</v>
      </c>
      <c r="AB1928" s="4">
        <f>IF(L1928=0,H1928,0)</f>
        <v>0</v>
      </c>
      <c r="AC1928" s="4"/>
      <c r="AD1928" s="3"/>
      <c r="AE1928" s="2" t="str">
        <f ca="1">IF(AND(N1928&gt;1,(N1928+$AE$3+O1928)&lt;$B$3),$B$3-N1928+1111111,".")</f>
        <v>.</v>
      </c>
      <c r="AF1928" s="1" t="str">
        <f>IF(A1928&gt;1,"Y","N")</f>
        <v>Y</v>
      </c>
      <c r="AG1928" s="1" t="str">
        <f>IF(L1928&gt;1,"Y","N")</f>
        <v>Y</v>
      </c>
      <c r="AH1928" s="1" t="str">
        <f>IF(N1928&gt;1,"Y","N")</f>
        <v>Y</v>
      </c>
      <c r="AI1928" s="1" t="str">
        <f>IF(O1928&gt;1,"Y","N")</f>
        <v>Y</v>
      </c>
      <c r="AJ1928" s="1" t="str">
        <f>CONCATENATE(AF1928,AG1928,D1928,AH1928,AI1928)</f>
        <v>YYx401xYY</v>
      </c>
    </row>
    <row r="1929" spans="1:36" s="1" customFormat="1" x14ac:dyDescent="0.25">
      <c r="A1929" s="28">
        <v>40818</v>
      </c>
      <c r="B1929" s="27" t="s">
        <v>6235</v>
      </c>
      <c r="C1929" s="23" t="s">
        <v>6234</v>
      </c>
      <c r="D1929" s="22" t="s">
        <v>6233</v>
      </c>
      <c r="E1929" s="21">
        <v>1.84</v>
      </c>
      <c r="G1929" s="20"/>
      <c r="H1929" s="19">
        <f>E1929/0.0526072</f>
        <v>34.976200976292219</v>
      </c>
      <c r="I1929" s="18">
        <f>J1929/100*4</f>
        <v>3</v>
      </c>
      <c r="J1929" s="17">
        <v>75</v>
      </c>
      <c r="K1929" s="16">
        <f>IF(J1929&gt;1,J1929-H1929-I1929,0)</f>
        <v>37.023799023707781</v>
      </c>
      <c r="L1929" s="15">
        <v>40848</v>
      </c>
      <c r="M1929" s="14"/>
      <c r="N1929" s="29">
        <v>42768</v>
      </c>
      <c r="O1929" s="12">
        <v>42768</v>
      </c>
      <c r="P1929" s="11" t="s">
        <v>6232</v>
      </c>
      <c r="Q1929" s="10" t="s">
        <v>3878</v>
      </c>
      <c r="R1929" s="10" t="s">
        <v>6231</v>
      </c>
      <c r="S1929" s="10" t="s">
        <v>6230</v>
      </c>
      <c r="T1929" s="10"/>
      <c r="U1929" s="9">
        <v>6695920892</v>
      </c>
      <c r="V1929" s="8"/>
      <c r="W1929" s="7">
        <v>197</v>
      </c>
      <c r="X1929" s="4"/>
      <c r="Y1929" s="6">
        <v>114</v>
      </c>
      <c r="Z1929" s="5">
        <f>IF(Y1929&gt;0,Y1929-J1929,".")</f>
        <v>39</v>
      </c>
      <c r="AA1929" s="4">
        <f>IF(J1929=0,H1929,0)</f>
        <v>0</v>
      </c>
      <c r="AB1929" s="4">
        <f>IF(L1929=0,H1929,0)</f>
        <v>0</v>
      </c>
      <c r="AC1929" s="4"/>
      <c r="AD1929" s="3"/>
      <c r="AE1929" s="2" t="str">
        <f ca="1">IF(AND(N1929&gt;1,(N1929+$AE$3+O1929)&lt;$B$3),$B$3-N1929+1111111,".")</f>
        <v>.</v>
      </c>
      <c r="AF1929" s="1" t="str">
        <f>IF(A1929&gt;1,"Y","N")</f>
        <v>Y</v>
      </c>
      <c r="AG1929" s="1" t="str">
        <f>IF(L1929&gt;1,"Y","N")</f>
        <v>Y</v>
      </c>
      <c r="AH1929" s="1" t="str">
        <f>IF(N1929&gt;1,"Y","N")</f>
        <v>Y</v>
      </c>
      <c r="AI1929" s="1" t="str">
        <f>IF(O1929&gt;1,"Y","N")</f>
        <v>Y</v>
      </c>
      <c r="AJ1929" s="1" t="str">
        <f>CONCATENATE(AF1929,AG1929,D1929,AH1929,AI1929)</f>
        <v>YYxn9xYY</v>
      </c>
    </row>
    <row r="1930" spans="1:36" s="1" customFormat="1" x14ac:dyDescent="0.25">
      <c r="A1930" s="31">
        <v>42596</v>
      </c>
      <c r="B1930" s="24"/>
      <c r="C1930" s="23" t="s">
        <v>302</v>
      </c>
      <c r="D1930" s="22" t="s">
        <v>301</v>
      </c>
      <c r="E1930" s="21">
        <v>2.42</v>
      </c>
      <c r="G1930" s="20"/>
      <c r="H1930" s="19">
        <f>E1930/0.04046</f>
        <v>59.812160158180916</v>
      </c>
      <c r="I1930" s="18">
        <f>J1930/100*4</f>
        <v>4.5999999999999996</v>
      </c>
      <c r="J1930" s="17">
        <v>115</v>
      </c>
      <c r="K1930" s="16">
        <f>IF(J1930&gt;1,J1930-H1930-I1930,0)</f>
        <v>50.587839841819083</v>
      </c>
      <c r="L1930" s="15">
        <v>42614</v>
      </c>
      <c r="M1930" s="14"/>
      <c r="N1930" s="29">
        <v>42737</v>
      </c>
      <c r="O1930" s="12">
        <v>42738</v>
      </c>
      <c r="P1930" s="11" t="s">
        <v>6991</v>
      </c>
      <c r="Q1930" s="10"/>
      <c r="R1930" s="10"/>
      <c r="S1930" s="10"/>
      <c r="T1930" s="10"/>
      <c r="U1930" s="9">
        <v>6662809541</v>
      </c>
      <c r="V1930" s="8"/>
      <c r="W1930" s="7">
        <v>15</v>
      </c>
      <c r="X1930" s="4"/>
      <c r="Y1930" s="6">
        <v>115</v>
      </c>
      <c r="Z1930" s="5">
        <f>IF(Y1930&gt;0,Y1930-J1930,".")</f>
        <v>0</v>
      </c>
      <c r="AA1930" s="4">
        <f>IF(J1930=0,H1930,0)</f>
        <v>0</v>
      </c>
      <c r="AB1930" s="4">
        <f>IF(L1930=0,H1930,0)</f>
        <v>0</v>
      </c>
      <c r="AC1930" s="4"/>
      <c r="AD1930" s="3"/>
      <c r="AE1930" s="2" t="str">
        <f ca="1">IF(AND(N1930&gt;1,(N1930+$AE$3+O1930)&lt;$B$3),$B$3-N1930+1111111,".")</f>
        <v>.</v>
      </c>
      <c r="AF1930" s="1" t="str">
        <f>IF(A1930&gt;1,"Y","N")</f>
        <v>Y</v>
      </c>
      <c r="AG1930" s="1" t="str">
        <f>IF(L1930&gt;1,"Y","N")</f>
        <v>Y</v>
      </c>
      <c r="AH1930" s="1" t="str">
        <f>IF(N1930&gt;1,"Y","N")</f>
        <v>Y</v>
      </c>
      <c r="AI1930" s="1" t="str">
        <f>IF(O1930&gt;1,"Y","N")</f>
        <v>Y</v>
      </c>
      <c r="AJ1930" s="1" t="str">
        <f>CONCATENATE(AF1930,AG1930,D1930,AH1930,AI1930)</f>
        <v>YYx187xYY</v>
      </c>
    </row>
    <row r="1931" spans="1:36" s="1" customFormat="1" x14ac:dyDescent="0.25">
      <c r="A1931" s="31">
        <v>42382</v>
      </c>
      <c r="B1931" s="24"/>
      <c r="C1931" s="23" t="s">
        <v>3086</v>
      </c>
      <c r="D1931" s="22" t="s">
        <v>3085</v>
      </c>
      <c r="E1931" s="21">
        <v>2.29</v>
      </c>
      <c r="G1931" s="20"/>
      <c r="H1931" s="19">
        <f>E1931/0.040263</f>
        <v>56.876040036758312</v>
      </c>
      <c r="I1931" s="32">
        <f>J1931/100*4</f>
        <v>3.96</v>
      </c>
      <c r="J1931" s="17">
        <v>99</v>
      </c>
      <c r="K1931" s="16">
        <f>IF(J1931&gt;1,J1931-H1931-I1931,0)</f>
        <v>38.163959963241687</v>
      </c>
      <c r="L1931" s="15">
        <v>42405</v>
      </c>
      <c r="M1931" s="14"/>
      <c r="N1931" s="29">
        <v>42755</v>
      </c>
      <c r="O1931" s="12">
        <v>42757</v>
      </c>
      <c r="P1931" s="11" t="s">
        <v>6494</v>
      </c>
      <c r="Q1931" s="10" t="s">
        <v>6493</v>
      </c>
      <c r="R1931" s="10" t="s">
        <v>6492</v>
      </c>
      <c r="S1931" s="10" t="s">
        <v>1269</v>
      </c>
      <c r="T1931" s="10"/>
      <c r="U1931" s="9" t="s">
        <v>6491</v>
      </c>
      <c r="V1931" s="8"/>
      <c r="W1931" s="7">
        <v>135</v>
      </c>
      <c r="X1931" s="4"/>
      <c r="Y1931" s="6">
        <v>115</v>
      </c>
      <c r="Z1931" s="5">
        <f>IF(Y1931&gt;0,Y1931-J1931,".")</f>
        <v>16</v>
      </c>
      <c r="AA1931" s="4">
        <f>IF(J1931=0,H1931,0)</f>
        <v>0</v>
      </c>
      <c r="AB1931" s="4">
        <f>IF(L1931=0,H1931,0)</f>
        <v>0</v>
      </c>
      <c r="AC1931" s="4"/>
      <c r="AD1931" s="3"/>
      <c r="AE1931" s="2" t="str">
        <f ca="1">IF(AND(N1931&gt;1,(N1931+$AE$3+O1931)&lt;$B$3),$B$3-N1931+1111111,".")</f>
        <v>.</v>
      </c>
      <c r="AF1931" s="1" t="str">
        <f>IF(A1931&gt;1,"Y","N")</f>
        <v>Y</v>
      </c>
      <c r="AG1931" s="1" t="str">
        <f>IF(L1931&gt;1,"Y","N")</f>
        <v>Y</v>
      </c>
      <c r="AH1931" s="1" t="str">
        <f>IF(N1931&gt;1,"Y","N")</f>
        <v>Y</v>
      </c>
      <c r="AI1931" s="1" t="str">
        <f>IF(O1931&gt;1,"Y","N")</f>
        <v>Y</v>
      </c>
      <c r="AJ1931" s="1" t="str">
        <f>CONCATENATE(AF1931,AG1931,D1931,AH1931,AI1931)</f>
        <v>YYx103xYY</v>
      </c>
    </row>
    <row r="1932" spans="1:36" s="1" customFormat="1" x14ac:dyDescent="0.25">
      <c r="A1932" s="31">
        <v>42649</v>
      </c>
      <c r="B1932" s="24"/>
      <c r="C1932" s="23" t="s">
        <v>302</v>
      </c>
      <c r="D1932" s="22" t="s">
        <v>301</v>
      </c>
      <c r="E1932" s="21">
        <v>2.2799999999999998</v>
      </c>
      <c r="G1932" s="20"/>
      <c r="H1932" s="19">
        <f>E1932/0.0404</f>
        <v>56.435643564356432</v>
      </c>
      <c r="I1932" s="18">
        <f>J1932/100*4</f>
        <v>4.5999999999999996</v>
      </c>
      <c r="J1932" s="17">
        <v>115</v>
      </c>
      <c r="K1932" s="16">
        <f>IF(J1932&gt;1,J1932-H1932-I1932,0)</f>
        <v>53.964356435643566</v>
      </c>
      <c r="L1932" s="15">
        <v>42680</v>
      </c>
      <c r="M1932" s="14"/>
      <c r="N1932" s="29">
        <v>42766</v>
      </c>
      <c r="O1932" s="12">
        <v>42766</v>
      </c>
      <c r="P1932" s="11" t="s">
        <v>6265</v>
      </c>
      <c r="Q1932" s="10"/>
      <c r="R1932" s="10"/>
      <c r="S1932" s="10"/>
      <c r="T1932" s="10"/>
      <c r="U1932" s="9">
        <v>6696107099</v>
      </c>
      <c r="V1932" s="8"/>
      <c r="W1932" s="7">
        <v>188</v>
      </c>
      <c r="X1932" s="4"/>
      <c r="Y1932" s="6">
        <v>115</v>
      </c>
      <c r="Z1932" s="5">
        <f>IF(Y1932&gt;0,Y1932-J1932,".")</f>
        <v>0</v>
      </c>
      <c r="AA1932" s="4">
        <f>IF(J1932=0,H1932,0)</f>
        <v>0</v>
      </c>
      <c r="AB1932" s="4">
        <f>IF(L1932=0,H1932,0)</f>
        <v>0</v>
      </c>
      <c r="AC1932" s="4"/>
      <c r="AD1932" s="3"/>
      <c r="AE1932" s="2" t="str">
        <f ca="1">IF(AND(N1932&gt;1,(N1932+$AE$3+O1932)&lt;$B$3),$B$3-N1932+1111111,".")</f>
        <v>.</v>
      </c>
      <c r="AF1932" s="1" t="str">
        <f>IF(A1932&gt;1,"Y","N")</f>
        <v>Y</v>
      </c>
      <c r="AG1932" s="1" t="str">
        <f>IF(L1932&gt;1,"Y","N")</f>
        <v>Y</v>
      </c>
      <c r="AH1932" s="1" t="str">
        <f>IF(N1932&gt;1,"Y","N")</f>
        <v>Y</v>
      </c>
      <c r="AI1932" s="1" t="str">
        <f>IF(O1932&gt;1,"Y","N")</f>
        <v>Y</v>
      </c>
      <c r="AJ1932" s="1" t="str">
        <f>CONCATENATE(AF1932,AG1932,D1932,AH1932,AI1932)</f>
        <v>YYx187xYY</v>
      </c>
    </row>
    <row r="1933" spans="1:36" s="1" customFormat="1" x14ac:dyDescent="0.25">
      <c r="A1933" s="31">
        <v>42742</v>
      </c>
      <c r="B1933" s="24" t="s">
        <v>2933</v>
      </c>
      <c r="C1933" s="23" t="s">
        <v>695</v>
      </c>
      <c r="D1933" s="22" t="s">
        <v>694</v>
      </c>
      <c r="E1933" s="21">
        <v>1.49</v>
      </c>
      <c r="G1933" s="20"/>
      <c r="H1933" s="19">
        <f>E1933/0.03821</f>
        <v>38.995027479717351</v>
      </c>
      <c r="I1933" s="18">
        <f>J1933/100*4</f>
        <v>3.96</v>
      </c>
      <c r="J1933" s="17">
        <v>99</v>
      </c>
      <c r="K1933" s="16">
        <f>IF(J1933&gt;1,J1933-H1933-I1933,0)</f>
        <v>56.044972520282649</v>
      </c>
      <c r="L1933" s="15">
        <v>42768</v>
      </c>
      <c r="M1933" s="14"/>
      <c r="N1933" s="29">
        <v>42767</v>
      </c>
      <c r="O1933" s="12">
        <v>42767</v>
      </c>
      <c r="P1933" s="11" t="s">
        <v>6247</v>
      </c>
      <c r="Q1933" s="10" t="s">
        <v>6246</v>
      </c>
      <c r="R1933" s="10" t="s">
        <v>6245</v>
      </c>
      <c r="S1933" s="10" t="s">
        <v>6244</v>
      </c>
      <c r="T1933" s="10"/>
      <c r="U1933" s="9" t="s">
        <v>6243</v>
      </c>
      <c r="V1933" s="8"/>
      <c r="W1933" s="7">
        <v>194</v>
      </c>
      <c r="X1933" s="4"/>
      <c r="Y1933" s="6">
        <v>115</v>
      </c>
      <c r="Z1933" s="5">
        <f>IF(Y1933&gt;0,Y1933-J1933,".")</f>
        <v>16</v>
      </c>
      <c r="AA1933" s="4">
        <f>IF(J1933=0,H1933,0)</f>
        <v>0</v>
      </c>
      <c r="AB1933" s="4">
        <f>IF(L1933=0,H1933,0)</f>
        <v>0</v>
      </c>
      <c r="AC1933" s="4"/>
      <c r="AD1933" s="3"/>
      <c r="AE1933" s="2" t="str">
        <f ca="1">IF(AND(N1933&gt;1,(N1933+$AE$3+O1933)&lt;$B$3),$B$3-N1933+1111111,".")</f>
        <v>.</v>
      </c>
      <c r="AF1933" s="1" t="str">
        <f>IF(A1933&gt;1,"Y","N")</f>
        <v>Y</v>
      </c>
      <c r="AG1933" s="1" t="str">
        <f>IF(L1933&gt;1,"Y","N")</f>
        <v>Y</v>
      </c>
      <c r="AH1933" s="1" t="str">
        <f>IF(N1933&gt;1,"Y","N")</f>
        <v>Y</v>
      </c>
      <c r="AI1933" s="1" t="str">
        <f>IF(O1933&gt;1,"Y","N")</f>
        <v>Y</v>
      </c>
      <c r="AJ1933" s="1" t="str">
        <f>CONCATENATE(AF1933,AG1933,D1933,AH1933,AI1933)</f>
        <v>YYx4xYY</v>
      </c>
    </row>
    <row r="1934" spans="1:36" s="1" customFormat="1" x14ac:dyDescent="0.25">
      <c r="A1934" s="31">
        <v>42577</v>
      </c>
      <c r="B1934" s="24"/>
      <c r="C1934" s="23" t="s">
        <v>1103</v>
      </c>
      <c r="D1934" s="22" t="s">
        <v>1102</v>
      </c>
      <c r="E1934" s="21">
        <v>1.75</v>
      </c>
      <c r="G1934" s="20"/>
      <c r="H1934" s="19">
        <f>E1934/0.04011</f>
        <v>43.630017452006982</v>
      </c>
      <c r="I1934" s="18">
        <f>J1934/100*4</f>
        <v>4.5999999999999996</v>
      </c>
      <c r="J1934" s="17">
        <v>115</v>
      </c>
      <c r="K1934" s="16">
        <f>IF(J1934&gt;1,J1934-H1934-I1934,0)</f>
        <v>66.769982547993024</v>
      </c>
      <c r="L1934" s="15">
        <v>42599</v>
      </c>
      <c r="M1934" s="14"/>
      <c r="N1934" s="29">
        <v>42772</v>
      </c>
      <c r="O1934" s="12">
        <v>42772</v>
      </c>
      <c r="P1934" s="11" t="s">
        <v>6161</v>
      </c>
      <c r="Q1934" s="10" t="s">
        <v>6169</v>
      </c>
      <c r="R1934" s="10" t="s">
        <v>6168</v>
      </c>
      <c r="S1934" s="10" t="s">
        <v>3669</v>
      </c>
      <c r="T1934" s="10"/>
      <c r="U1934" s="9">
        <v>6704822602</v>
      </c>
      <c r="V1934" s="8"/>
      <c r="W1934" s="7">
        <v>213</v>
      </c>
      <c r="X1934" s="4"/>
      <c r="Y1934" s="6">
        <v>115</v>
      </c>
      <c r="Z1934" s="5">
        <f>IF(Y1934&gt;0,Y1934-J1934,".")</f>
        <v>0</v>
      </c>
      <c r="AA1934" s="4">
        <f>IF(J1934=0,H1934,0)</f>
        <v>0</v>
      </c>
      <c r="AB1934" s="4">
        <f>IF(L1934=0,H1934,0)</f>
        <v>0</v>
      </c>
      <c r="AC1934" s="4"/>
      <c r="AD1934" s="3"/>
      <c r="AE1934" s="2" t="str">
        <f ca="1">IF(AND(N1934&gt;1,(N1934+$AE$3+O1934)&lt;$B$3),$B$3-N1934+1111111,".")</f>
        <v>.</v>
      </c>
      <c r="AF1934" s="1" t="str">
        <f>IF(A1934&gt;1,"Y","N")</f>
        <v>Y</v>
      </c>
      <c r="AG1934" s="1" t="str">
        <f>IF(L1934&gt;1,"Y","N")</f>
        <v>Y</v>
      </c>
      <c r="AH1934" s="1" t="str">
        <f>IF(N1934&gt;1,"Y","N")</f>
        <v>Y</v>
      </c>
      <c r="AI1934" s="1" t="str">
        <f>IF(O1934&gt;1,"Y","N")</f>
        <v>Y</v>
      </c>
      <c r="AJ1934" s="1" t="str">
        <f>CONCATENATE(AF1934,AG1934,D1934,AH1934,AI1934)</f>
        <v>YYx135xYY</v>
      </c>
    </row>
    <row r="1935" spans="1:36" s="1" customFormat="1" x14ac:dyDescent="0.25">
      <c r="A1935" s="31">
        <v>42742</v>
      </c>
      <c r="B1935" s="24"/>
      <c r="C1935" s="23" t="s">
        <v>695</v>
      </c>
      <c r="D1935" s="22" t="s">
        <v>694</v>
      </c>
      <c r="E1935" s="21">
        <v>1.49</v>
      </c>
      <c r="G1935" s="20"/>
      <c r="H1935" s="19">
        <f>E1935/0.03821</f>
        <v>38.995027479717351</v>
      </c>
      <c r="I1935" s="18">
        <f>J1935/100*4</f>
        <v>3.96</v>
      </c>
      <c r="J1935" s="17">
        <v>99</v>
      </c>
      <c r="K1935" s="16">
        <f>IF(J1935&gt;1,J1935-H1935-I1935,0)</f>
        <v>56.044972520282649</v>
      </c>
      <c r="L1935" s="15">
        <v>42768</v>
      </c>
      <c r="M1935" s="14"/>
      <c r="N1935" s="29">
        <v>42773</v>
      </c>
      <c r="O1935" s="12">
        <v>42773</v>
      </c>
      <c r="P1935" s="11" t="s">
        <v>6131</v>
      </c>
      <c r="Q1935" s="10" t="s">
        <v>6130</v>
      </c>
      <c r="R1935" s="10" t="s">
        <v>6129</v>
      </c>
      <c r="S1935" s="10" t="s">
        <v>6128</v>
      </c>
      <c r="T1935" s="10"/>
      <c r="U1935" s="9" t="s">
        <v>6127</v>
      </c>
      <c r="V1935" s="8"/>
      <c r="W1935" s="7">
        <v>222</v>
      </c>
      <c r="X1935" s="4"/>
      <c r="Y1935" s="6">
        <v>115</v>
      </c>
      <c r="Z1935" s="5">
        <f>IF(Y1935&gt;0,Y1935-J1935,".")</f>
        <v>16</v>
      </c>
      <c r="AA1935" s="4">
        <f>IF(J1935=0,H1935,0)</f>
        <v>0</v>
      </c>
      <c r="AB1935" s="4">
        <f>IF(L1935=0,H1935,0)</f>
        <v>0</v>
      </c>
      <c r="AC1935" s="4"/>
      <c r="AD1935" s="3"/>
      <c r="AE1935" s="2" t="str">
        <f ca="1">IF(AND(N1935&gt;1,(N1935+$AE$3+O1935)&lt;$B$3),$B$3-N1935+1111111,".")</f>
        <v>.</v>
      </c>
      <c r="AF1935" s="1" t="str">
        <f>IF(A1935&gt;1,"Y","N")</f>
        <v>Y</v>
      </c>
      <c r="AG1935" s="1" t="str">
        <f>IF(L1935&gt;1,"Y","N")</f>
        <v>Y</v>
      </c>
      <c r="AH1935" s="1" t="str">
        <f>IF(N1935&gt;1,"Y","N")</f>
        <v>Y</v>
      </c>
      <c r="AI1935" s="1" t="str">
        <f>IF(O1935&gt;1,"Y","N")</f>
        <v>Y</v>
      </c>
      <c r="AJ1935" s="1" t="str">
        <f>CONCATENATE(AF1935,AG1935,D1935,AH1935,AI1935)</f>
        <v>YYx4xYY</v>
      </c>
    </row>
    <row r="1936" spans="1:36" s="1" customFormat="1" x14ac:dyDescent="0.25">
      <c r="A1936" s="31">
        <v>42692</v>
      </c>
      <c r="B1936" s="24"/>
      <c r="C1936" s="23" t="s">
        <v>1103</v>
      </c>
      <c r="D1936" s="22" t="s">
        <v>1102</v>
      </c>
      <c r="E1936" s="21">
        <v>1.69</v>
      </c>
      <c r="G1936" s="20"/>
      <c r="H1936" s="19">
        <f>E1936/0.0395</f>
        <v>42.784810126582279</v>
      </c>
      <c r="I1936" s="18">
        <f>J1936/100*4</f>
        <v>4.5999999999999996</v>
      </c>
      <c r="J1936" s="17">
        <v>115</v>
      </c>
      <c r="K1936" s="16">
        <f>IF(J1936&gt;1,J1936-H1936-I1936,0)</f>
        <v>67.615189873417734</v>
      </c>
      <c r="L1936" s="15">
        <v>42746</v>
      </c>
      <c r="M1936" s="14"/>
      <c r="N1936" s="29">
        <v>42780</v>
      </c>
      <c r="O1936" s="12">
        <v>42780</v>
      </c>
      <c r="P1936" s="11" t="s">
        <v>5969</v>
      </c>
      <c r="Q1936" s="10"/>
      <c r="R1936" s="10"/>
      <c r="S1936" s="10"/>
      <c r="T1936" s="10"/>
      <c r="U1936" s="9"/>
      <c r="V1936" s="8"/>
      <c r="W1936" s="7">
        <v>265</v>
      </c>
      <c r="X1936" s="4"/>
      <c r="Y1936" s="6">
        <v>115</v>
      </c>
      <c r="Z1936" s="5">
        <f>IF(Y1936&gt;0,Y1936-J1936,".")</f>
        <v>0</v>
      </c>
      <c r="AA1936" s="4">
        <f>IF(J1936=0,H1936,0)</f>
        <v>0</v>
      </c>
      <c r="AB1936" s="4">
        <f>IF(L1936=0,H1936,0)</f>
        <v>0</v>
      </c>
      <c r="AC1936" s="4"/>
      <c r="AD1936" s="3"/>
      <c r="AE1936" s="2" t="str">
        <f ca="1">IF(AND(N1936&gt;1,(N1936+$AE$3+O1936)&lt;$B$3),$B$3-N1936+1111111,".")</f>
        <v>.</v>
      </c>
      <c r="AF1936" s="1" t="str">
        <f>IF(A1936&gt;1,"Y","N")</f>
        <v>Y</v>
      </c>
      <c r="AG1936" s="1" t="str">
        <f>IF(L1936&gt;1,"Y","N")</f>
        <v>Y</v>
      </c>
      <c r="AH1936" s="1" t="str">
        <f>IF(N1936&gt;1,"Y","N")</f>
        <v>Y</v>
      </c>
      <c r="AI1936" s="1" t="str">
        <f>IF(O1936&gt;1,"Y","N")</f>
        <v>Y</v>
      </c>
      <c r="AJ1936" s="1" t="str">
        <f>CONCATENATE(AF1936,AG1936,D1936,AH1936,AI1936)</f>
        <v>YYx135xYY</v>
      </c>
    </row>
    <row r="1937" spans="1:50" s="1" customFormat="1" x14ac:dyDescent="0.25">
      <c r="A1937" s="31">
        <v>42700</v>
      </c>
      <c r="B1937" s="24" t="s">
        <v>2732</v>
      </c>
      <c r="C1937" s="23" t="s">
        <v>792</v>
      </c>
      <c r="D1937" s="22" t="s">
        <v>791</v>
      </c>
      <c r="E1937" s="21">
        <v>2.2599999999999998</v>
      </c>
      <c r="G1937" s="20"/>
      <c r="H1937" s="19">
        <f>E1937/0.0404</f>
        <v>55.940594059405939</v>
      </c>
      <c r="I1937" s="18">
        <f>J1937/100*4</f>
        <v>4.5999999999999996</v>
      </c>
      <c r="J1937" s="17">
        <v>115</v>
      </c>
      <c r="K1937" s="16">
        <f>IF(J1937&gt;1,J1937-H1937-I1937,0)</f>
        <v>54.45940594059406</v>
      </c>
      <c r="L1937" s="15">
        <v>42703</v>
      </c>
      <c r="M1937" s="14"/>
      <c r="N1937" s="29">
        <v>42787</v>
      </c>
      <c r="O1937" s="12">
        <v>42788</v>
      </c>
      <c r="P1937" s="11" t="s">
        <v>5754</v>
      </c>
      <c r="Q1937" s="10"/>
      <c r="R1937" s="10"/>
      <c r="S1937" s="10"/>
      <c r="T1937" s="10"/>
      <c r="U1937" s="9">
        <v>6721658740</v>
      </c>
      <c r="V1937" s="8"/>
      <c r="W1937" s="7">
        <v>310</v>
      </c>
      <c r="X1937" s="4"/>
      <c r="Y1937" s="6">
        <v>115</v>
      </c>
      <c r="Z1937" s="5">
        <f>IF(Y1937&gt;0,Y1937-J1937,".")</f>
        <v>0</v>
      </c>
      <c r="AA1937" s="4">
        <f>IF(J1937=0,H1937,0)</f>
        <v>0</v>
      </c>
      <c r="AB1937" s="4">
        <f>IF(L1937=0,H1937,0)</f>
        <v>0</v>
      </c>
      <c r="AC1937" s="4"/>
      <c r="AD1937" s="3"/>
      <c r="AE1937" s="2" t="str">
        <f ca="1">IF(AND(N1937&gt;1,(N1937+$AE$3+O1937)&lt;$B$3),$B$3-N1937+1111111,".")</f>
        <v>.</v>
      </c>
      <c r="AF1937" s="1" t="str">
        <f>IF(A1937&gt;1,"Y","N")</f>
        <v>Y</v>
      </c>
      <c r="AG1937" s="1" t="str">
        <f>IF(L1937&gt;1,"Y","N")</f>
        <v>Y</v>
      </c>
      <c r="AH1937" s="1" t="str">
        <f>IF(N1937&gt;1,"Y","N")</f>
        <v>Y</v>
      </c>
      <c r="AI1937" s="1" t="str">
        <f>IF(O1937&gt;1,"Y","N")</f>
        <v>Y</v>
      </c>
      <c r="AJ1937" s="1" t="str">
        <f>CONCATENATE(AF1937,AG1937,D1937,AH1937,AI1937)</f>
        <v>YYx34xYY</v>
      </c>
    </row>
    <row r="1938" spans="1:50" s="1" customFormat="1" x14ac:dyDescent="0.25">
      <c r="A1938" s="31">
        <v>42700</v>
      </c>
      <c r="B1938" s="24"/>
      <c r="C1938" s="23" t="s">
        <v>792</v>
      </c>
      <c r="D1938" s="22" t="s">
        <v>791</v>
      </c>
      <c r="E1938" s="21">
        <v>2.2599999999999998</v>
      </c>
      <c r="G1938" s="20"/>
      <c r="H1938" s="19">
        <f>E1938/0.0404</f>
        <v>55.940594059405939</v>
      </c>
      <c r="I1938" s="18">
        <f>J1938/100*4</f>
        <v>4.5999999999999996</v>
      </c>
      <c r="J1938" s="17">
        <v>115</v>
      </c>
      <c r="K1938" s="16">
        <f>IF(J1938&gt;1,J1938-H1938-I1938,0)</f>
        <v>54.45940594059406</v>
      </c>
      <c r="L1938" s="15">
        <v>42703</v>
      </c>
      <c r="M1938" s="14"/>
      <c r="N1938" s="29">
        <v>42794</v>
      </c>
      <c r="O1938" s="12">
        <v>42794</v>
      </c>
      <c r="P1938" s="11" t="s">
        <v>4184</v>
      </c>
      <c r="Q1938" s="10"/>
      <c r="R1938" s="10"/>
      <c r="S1938" s="10"/>
      <c r="T1938" s="10"/>
      <c r="U1938" s="9">
        <v>6729469787</v>
      </c>
      <c r="V1938" s="8"/>
      <c r="W1938" s="7">
        <v>340</v>
      </c>
      <c r="X1938" s="4"/>
      <c r="Y1938" s="6">
        <v>115</v>
      </c>
      <c r="Z1938" s="5">
        <f>IF(Y1938&gt;0,Y1938-J1938,".")</f>
        <v>0</v>
      </c>
      <c r="AA1938" s="4">
        <f>IF(J1938=0,H1938,0)</f>
        <v>0</v>
      </c>
      <c r="AB1938" s="4">
        <f>IF(L1938=0,H1938,0)</f>
        <v>0</v>
      </c>
      <c r="AC1938" s="4"/>
      <c r="AD1938" s="3"/>
      <c r="AE1938" s="2" t="str">
        <f ca="1">IF(AND(N1938&gt;1,(N1938+$AE$3+O1938)&lt;$B$3),$B$3-N1938+1111111,".")</f>
        <v>.</v>
      </c>
      <c r="AF1938" s="1" t="str">
        <f>IF(A1938&gt;1,"Y","N")</f>
        <v>Y</v>
      </c>
      <c r="AG1938" s="1" t="str">
        <f>IF(L1938&gt;1,"Y","N")</f>
        <v>Y</v>
      </c>
      <c r="AH1938" s="1" t="str">
        <f>IF(N1938&gt;1,"Y","N")</f>
        <v>Y</v>
      </c>
      <c r="AI1938" s="1" t="str">
        <f>IF(O1938&gt;1,"Y","N")</f>
        <v>Y</v>
      </c>
      <c r="AJ1938" s="1" t="str">
        <f>CONCATENATE(AF1938,AG1938,D1938,AH1938,AI1938)</f>
        <v>YYx34xYY</v>
      </c>
    </row>
    <row r="1939" spans="1:50" s="1" customFormat="1" x14ac:dyDescent="0.25">
      <c r="A1939" s="31">
        <v>42595</v>
      </c>
      <c r="B1939" s="24"/>
      <c r="C1939" s="23" t="s">
        <v>3086</v>
      </c>
      <c r="D1939" s="22" t="s">
        <v>3085</v>
      </c>
      <c r="E1939" s="21">
        <v>1.95</v>
      </c>
      <c r="G1939" s="20"/>
      <c r="H1939" s="19">
        <f>E1939/0.04046</f>
        <v>48.195748887790408</v>
      </c>
      <c r="I1939" s="18">
        <f>J1939/100*4</f>
        <v>3.96</v>
      </c>
      <c r="J1939" s="17">
        <v>99</v>
      </c>
      <c r="K1939" s="16">
        <f>IF(J1939&gt;1,J1939-H1939-I1939,0)</f>
        <v>46.844251112209591</v>
      </c>
      <c r="L1939" s="15">
        <v>42620</v>
      </c>
      <c r="M1939" s="14"/>
      <c r="N1939" s="29">
        <v>42794</v>
      </c>
      <c r="O1939" s="12">
        <v>42795</v>
      </c>
      <c r="P1939" s="11" t="s">
        <v>5615</v>
      </c>
      <c r="Q1939" s="10" t="s">
        <v>5614</v>
      </c>
      <c r="R1939" s="10" t="s">
        <v>5613</v>
      </c>
      <c r="S1939" s="10" t="s">
        <v>5612</v>
      </c>
      <c r="T1939" s="10" t="s">
        <v>1792</v>
      </c>
      <c r="U1939" s="9" t="s">
        <v>5611</v>
      </c>
      <c r="V1939" s="8"/>
      <c r="W1939" s="7">
        <v>344</v>
      </c>
      <c r="X1939" s="4"/>
      <c r="Y1939" s="6">
        <v>115</v>
      </c>
      <c r="Z1939" s="5">
        <f>IF(Y1939&gt;0,Y1939-J1939,".")</f>
        <v>16</v>
      </c>
      <c r="AA1939" s="4">
        <f>IF(J1939=0,H1939,0)</f>
        <v>0</v>
      </c>
      <c r="AB1939" s="4">
        <f>IF(L1939=0,H1939,0)</f>
        <v>0</v>
      </c>
      <c r="AC1939" s="4"/>
      <c r="AD1939" s="3"/>
      <c r="AE1939" s="2" t="str">
        <f ca="1">IF(AND(N1939&gt;1,(N1939+$AE$3+O1939)&lt;$B$3),$B$3-N1939+1111111,".")</f>
        <v>.</v>
      </c>
      <c r="AF1939" s="1" t="str">
        <f>IF(A1939&gt;1,"Y","N")</f>
        <v>Y</v>
      </c>
      <c r="AG1939" s="1" t="str">
        <f>IF(L1939&gt;1,"Y","N")</f>
        <v>Y</v>
      </c>
      <c r="AH1939" s="1" t="str">
        <f>IF(N1939&gt;1,"Y","N")</f>
        <v>Y</v>
      </c>
      <c r="AI1939" s="1" t="str">
        <f>IF(O1939&gt;1,"Y","N")</f>
        <v>Y</v>
      </c>
      <c r="AJ1939" s="1" t="str">
        <f>CONCATENATE(AF1939,AG1939,D1939,AH1939,AI1939)</f>
        <v>YYx103xYY</v>
      </c>
    </row>
    <row r="1940" spans="1:50" s="1" customFormat="1" x14ac:dyDescent="0.25">
      <c r="A1940" s="31">
        <v>42692</v>
      </c>
      <c r="B1940" s="24"/>
      <c r="C1940" s="23" t="s">
        <v>302</v>
      </c>
      <c r="D1940" s="22" t="s">
        <v>301</v>
      </c>
      <c r="E1940" s="21">
        <v>2.31</v>
      </c>
      <c r="G1940" s="20"/>
      <c r="H1940" s="19">
        <f>E1940/0.0395</f>
        <v>58.481012658227847</v>
      </c>
      <c r="I1940" s="18">
        <f>J1940/100*4</f>
        <v>4.5999999999999996</v>
      </c>
      <c r="J1940" s="17">
        <v>115</v>
      </c>
      <c r="K1940" s="16">
        <f>IF(J1940&gt;1,J1940-H1940-I1940,0)</f>
        <v>51.918987341772151</v>
      </c>
      <c r="L1940" s="15">
        <v>42714</v>
      </c>
      <c r="M1940" s="14"/>
      <c r="N1940" s="29">
        <v>42799</v>
      </c>
      <c r="O1940" s="12">
        <v>42799</v>
      </c>
      <c r="P1940" s="11" t="s">
        <v>5523</v>
      </c>
      <c r="Q1940" s="10"/>
      <c r="R1940" s="10"/>
      <c r="S1940" s="10"/>
      <c r="T1940" s="10"/>
      <c r="U1940" s="9"/>
      <c r="V1940" s="8"/>
      <c r="W1940" s="7">
        <v>362</v>
      </c>
      <c r="X1940" s="4"/>
      <c r="Y1940" s="6">
        <v>115</v>
      </c>
      <c r="Z1940" s="5">
        <f>IF(Y1940&gt;0,Y1940-J1940,".")</f>
        <v>0</v>
      </c>
      <c r="AA1940" s="4">
        <f>IF(J1940=0,H1940,0)</f>
        <v>0</v>
      </c>
      <c r="AB1940" s="4">
        <f>IF(L1940=0,H1940,0)</f>
        <v>0</v>
      </c>
      <c r="AC1940" s="4"/>
      <c r="AD1940" s="3"/>
      <c r="AE1940" s="2" t="str">
        <f ca="1">IF(AND(N1940&gt;1,(N1940+$AE$3+O1940)&lt;$B$3),$B$3-N1940+1111111,".")</f>
        <v>.</v>
      </c>
      <c r="AF1940" s="1" t="str">
        <f>IF(A1940&gt;1,"Y","N")</f>
        <v>Y</v>
      </c>
      <c r="AG1940" s="1" t="str">
        <f>IF(L1940&gt;1,"Y","N")</f>
        <v>Y</v>
      </c>
      <c r="AH1940" s="1" t="str">
        <f>IF(N1940&gt;1,"Y","N")</f>
        <v>Y</v>
      </c>
      <c r="AI1940" s="1" t="str">
        <f>IF(O1940&gt;1,"Y","N")</f>
        <v>Y</v>
      </c>
      <c r="AJ1940" s="1" t="str">
        <f>CONCATENATE(AF1940,AG1940,D1940,AH1940,AI1940)</f>
        <v>YYx187xYY</v>
      </c>
    </row>
    <row r="1941" spans="1:50" s="1" customFormat="1" x14ac:dyDescent="0.25">
      <c r="A1941" s="31">
        <v>42700</v>
      </c>
      <c r="B1941" s="24" t="s">
        <v>4185</v>
      </c>
      <c r="C1941" s="23" t="s">
        <v>792</v>
      </c>
      <c r="D1941" s="22" t="s">
        <v>791</v>
      </c>
      <c r="E1941" s="21">
        <v>2.41</v>
      </c>
      <c r="G1941" s="20"/>
      <c r="H1941" s="19">
        <f>E1941/0.0391</f>
        <v>61.636828644501279</v>
      </c>
      <c r="I1941" s="18">
        <f>J1941/100*4</f>
        <v>4.5999999999999996</v>
      </c>
      <c r="J1941" s="17">
        <v>115</v>
      </c>
      <c r="K1941" s="16">
        <f>IF(J1941&gt;1,J1941-H1941-I1941,0)</f>
        <v>48.76317135549872</v>
      </c>
      <c r="L1941" s="15">
        <v>42735</v>
      </c>
      <c r="M1941" s="14"/>
      <c r="N1941" s="29">
        <v>42804</v>
      </c>
      <c r="O1941" s="12">
        <v>42806</v>
      </c>
      <c r="P1941" s="11" t="s">
        <v>5375</v>
      </c>
      <c r="Q1941" s="10"/>
      <c r="R1941" s="10"/>
      <c r="S1941" s="10"/>
      <c r="T1941" s="10"/>
      <c r="U1941" s="9">
        <v>6742473764</v>
      </c>
      <c r="V1941" s="8"/>
      <c r="W1941" s="7">
        <v>397</v>
      </c>
      <c r="X1941" s="4"/>
      <c r="Y1941" s="6">
        <v>115</v>
      </c>
      <c r="Z1941" s="5">
        <f>IF(Y1941&gt;0,Y1941-J1941,".")</f>
        <v>0</v>
      </c>
      <c r="AA1941" s="4">
        <f>IF(J1941=0,H1941,0)</f>
        <v>0</v>
      </c>
      <c r="AB1941" s="4">
        <f>IF(L1941=0,H1941,0)</f>
        <v>0</v>
      </c>
      <c r="AC1941" s="4"/>
      <c r="AD1941" s="3"/>
      <c r="AE1941" s="2" t="str">
        <f ca="1">IF(AND(N1941&gt;1,(N1941+$AE$3+O1941)&lt;$B$3),$B$3-N1941+1111111,".")</f>
        <v>.</v>
      </c>
      <c r="AF1941" s="1" t="str">
        <f>IF(A1941&gt;1,"Y","N")</f>
        <v>Y</v>
      </c>
      <c r="AG1941" s="1" t="str">
        <f>IF(L1941&gt;1,"Y","N")</f>
        <v>Y</v>
      </c>
      <c r="AH1941" s="1" t="str">
        <f>IF(N1941&gt;1,"Y","N")</f>
        <v>Y</v>
      </c>
      <c r="AI1941" s="1" t="str">
        <f>IF(O1941&gt;1,"Y","N")</f>
        <v>Y</v>
      </c>
      <c r="AJ1941" s="1" t="str">
        <f>CONCATENATE(AF1941,AG1941,D1941,AH1941,AI1941)</f>
        <v>YYx34xYY</v>
      </c>
    </row>
    <row r="1942" spans="1:50" s="1" customFormat="1" x14ac:dyDescent="0.25">
      <c r="A1942" s="31">
        <v>42788</v>
      </c>
      <c r="B1942" s="24" t="s">
        <v>4185</v>
      </c>
      <c r="C1942" s="23" t="s">
        <v>3294</v>
      </c>
      <c r="D1942" s="22" t="s">
        <v>791</v>
      </c>
      <c r="E1942" s="21">
        <v>2.38</v>
      </c>
      <c r="G1942" s="20"/>
      <c r="H1942" s="19">
        <f>E1942/0.03844</f>
        <v>61.914672216441204</v>
      </c>
      <c r="I1942" s="18">
        <f>J1942/100*4</f>
        <v>4.5999999999999996</v>
      </c>
      <c r="J1942" s="17">
        <v>115</v>
      </c>
      <c r="K1942" s="16">
        <f>IF(J1942&gt;1,J1942-H1942-I1942,0)</f>
        <v>48.485327783558795</v>
      </c>
      <c r="L1942" s="15">
        <v>42809</v>
      </c>
      <c r="M1942" s="14"/>
      <c r="N1942" s="29">
        <v>42857</v>
      </c>
      <c r="O1942" s="12">
        <v>42857</v>
      </c>
      <c r="P1942" s="11" t="s">
        <v>4184</v>
      </c>
      <c r="Q1942" s="10"/>
      <c r="R1942" s="10"/>
      <c r="S1942" s="10"/>
      <c r="T1942" s="10"/>
      <c r="U1942" s="9">
        <v>6803217155</v>
      </c>
      <c r="V1942" s="8"/>
      <c r="W1942" s="7">
        <v>672</v>
      </c>
      <c r="X1942" s="4"/>
      <c r="Y1942" s="6">
        <v>115</v>
      </c>
      <c r="Z1942" s="5">
        <f>IF(Y1942&gt;0,Y1942-J1942,".")</f>
        <v>0</v>
      </c>
      <c r="AA1942" s="4">
        <f>IF(J1942=0,H1942,0)</f>
        <v>0</v>
      </c>
      <c r="AB1942" s="4">
        <f>IF(L1942=0,H1942,0)</f>
        <v>0</v>
      </c>
      <c r="AC1942" s="4"/>
      <c r="AD1942" s="3"/>
      <c r="AE1942" s="2" t="str">
        <f ca="1">IF(AND(N1942&gt;1,(N1942+$AE$3+O1942)&lt;$B$3),$B$3-N1942+1111111,".")</f>
        <v>.</v>
      </c>
      <c r="AF1942" s="1" t="str">
        <f>IF(A1942&gt;1,"Y","N")</f>
        <v>Y</v>
      </c>
      <c r="AG1942" s="1" t="str">
        <f>IF(L1942&gt;1,"Y","N")</f>
        <v>Y</v>
      </c>
      <c r="AH1942" s="1" t="str">
        <f>IF(N1942&gt;1,"Y","N")</f>
        <v>Y</v>
      </c>
      <c r="AI1942" s="1" t="str">
        <f>IF(O1942&gt;1,"Y","N")</f>
        <v>Y</v>
      </c>
      <c r="AJ1942" s="1" t="str">
        <f>CONCATENATE(AF1942,AG1942,D1942,AH1942,AI1942)</f>
        <v>YYx34xYY</v>
      </c>
    </row>
    <row r="1943" spans="1:50" s="1" customFormat="1" x14ac:dyDescent="0.25">
      <c r="A1943" s="31">
        <v>42395</v>
      </c>
      <c r="B1943" s="24"/>
      <c r="C1943" s="23" t="s">
        <v>3898</v>
      </c>
      <c r="D1943" s="22" t="s">
        <v>3897</v>
      </c>
      <c r="E1943" s="21">
        <v>1.8</v>
      </c>
      <c r="G1943" s="20"/>
      <c r="H1943" s="19">
        <f>E1943/0.03995</f>
        <v>45.056320400500624</v>
      </c>
      <c r="I1943" s="32">
        <f>J1943/100*4</f>
        <v>3.92</v>
      </c>
      <c r="J1943" s="17">
        <v>98</v>
      </c>
      <c r="K1943" s="16">
        <f>IF(J1943&gt;1,J1943-H1943-I1943,0)</f>
        <v>49.023679599499374</v>
      </c>
      <c r="L1943" s="15">
        <v>42422</v>
      </c>
      <c r="M1943" s="14"/>
      <c r="N1943" s="29">
        <v>42871</v>
      </c>
      <c r="O1943" s="12">
        <v>42871</v>
      </c>
      <c r="P1943" s="11" t="s">
        <v>3896</v>
      </c>
      <c r="Q1943" s="10" t="s">
        <v>3895</v>
      </c>
      <c r="R1943" s="10" t="s">
        <v>3894</v>
      </c>
      <c r="S1943" s="10" t="s">
        <v>3893</v>
      </c>
      <c r="T1943" s="10"/>
      <c r="U1943" s="9" t="s">
        <v>3892</v>
      </c>
      <c r="V1943" s="8"/>
      <c r="W1943" s="7">
        <v>733</v>
      </c>
      <c r="X1943" s="4"/>
      <c r="Y1943" s="6">
        <v>115</v>
      </c>
      <c r="Z1943" s="5">
        <f>IF(Y1943&gt;0,Y1943-J1943,".")</f>
        <v>17</v>
      </c>
      <c r="AA1943" s="4">
        <f>IF(J1943=0,H1943,0)</f>
        <v>0</v>
      </c>
      <c r="AB1943" s="4">
        <f>IF(L1943=0,H1943,0)</f>
        <v>0</v>
      </c>
      <c r="AC1943" s="4"/>
      <c r="AD1943" s="3"/>
      <c r="AE1943" s="2" t="str">
        <f ca="1">IF(AND(N1943&gt;1,(N1943+$AE$3+O1943)&lt;$B$3),$B$3-N1943+1111111,".")</f>
        <v>.</v>
      </c>
      <c r="AF1943" s="1" t="str">
        <f>IF(A1943&gt;1,"Y","N")</f>
        <v>Y</v>
      </c>
      <c r="AG1943" s="1" t="str">
        <f>IF(L1943&gt;1,"Y","N")</f>
        <v>Y</v>
      </c>
      <c r="AH1943" s="1" t="str">
        <f>IF(N1943&gt;1,"Y","N")</f>
        <v>Y</v>
      </c>
      <c r="AI1943" s="1" t="str">
        <f>IF(O1943&gt;1,"Y","N")</f>
        <v>Y</v>
      </c>
      <c r="AJ1943" s="1" t="str">
        <f>CONCATENATE(AF1943,AG1943,D1943,AH1943,AI1943)</f>
        <v>YYx140xYY</v>
      </c>
    </row>
    <row r="1944" spans="1:50" s="1" customFormat="1" x14ac:dyDescent="0.25">
      <c r="A1944" s="31">
        <v>42595</v>
      </c>
      <c r="B1944" s="24"/>
      <c r="C1944" s="23" t="s">
        <v>3086</v>
      </c>
      <c r="D1944" s="22" t="s">
        <v>3085</v>
      </c>
      <c r="E1944" s="21">
        <v>1.95</v>
      </c>
      <c r="G1944" s="20"/>
      <c r="H1944" s="19">
        <f>E1944/0.04046</f>
        <v>48.195748887790408</v>
      </c>
      <c r="I1944" s="18">
        <f>J1944/100*4</f>
        <v>3.96</v>
      </c>
      <c r="J1944" s="17">
        <v>99</v>
      </c>
      <c r="K1944" s="16">
        <f>IF(J1944&gt;1,J1944-H1944-I1944,0)</f>
        <v>46.844251112209591</v>
      </c>
      <c r="L1944" s="15">
        <v>42620</v>
      </c>
      <c r="M1944" s="14"/>
      <c r="N1944" s="29">
        <v>42874</v>
      </c>
      <c r="O1944" s="12">
        <v>42876</v>
      </c>
      <c r="P1944" s="11" t="s">
        <v>3836</v>
      </c>
      <c r="Q1944" s="10" t="s">
        <v>3835</v>
      </c>
      <c r="R1944" s="10" t="s">
        <v>3834</v>
      </c>
      <c r="S1944" s="10" t="s">
        <v>3833</v>
      </c>
      <c r="T1944" s="10"/>
      <c r="U1944" s="9" t="s">
        <v>3832</v>
      </c>
      <c r="V1944" s="8"/>
      <c r="W1944" s="7">
        <v>748</v>
      </c>
      <c r="X1944" s="4"/>
      <c r="Y1944" s="6">
        <v>115</v>
      </c>
      <c r="Z1944" s="5">
        <f>IF(Y1944&gt;0,Y1944-J1944,".")</f>
        <v>16</v>
      </c>
      <c r="AA1944" s="4">
        <f>IF(J1944=0,H1944,0)</f>
        <v>0</v>
      </c>
      <c r="AB1944" s="4">
        <f>IF(L1944=0,H1944,0)</f>
        <v>0</v>
      </c>
      <c r="AC1944" s="4"/>
      <c r="AD1944" s="3"/>
      <c r="AE1944" s="2" t="str">
        <f ca="1">IF(AND(N1944&gt;1,(N1944+$AE$3+O1944)&lt;$B$3),$B$3-N1944+1111111,".")</f>
        <v>.</v>
      </c>
      <c r="AF1944" s="1" t="str">
        <f>IF(A1944&gt;1,"Y","N")</f>
        <v>Y</v>
      </c>
      <c r="AG1944" s="1" t="str">
        <f>IF(L1944&gt;1,"Y","N")</f>
        <v>Y</v>
      </c>
      <c r="AH1944" s="1" t="str">
        <f>IF(N1944&gt;1,"Y","N")</f>
        <v>Y</v>
      </c>
      <c r="AI1944" s="1" t="str">
        <f>IF(O1944&gt;1,"Y","N")</f>
        <v>Y</v>
      </c>
      <c r="AJ1944" s="1" t="str">
        <f>CONCATENATE(AF1944,AG1944,D1944,AH1944,AI1944)</f>
        <v>YYx103xYY</v>
      </c>
    </row>
    <row r="1945" spans="1:50" s="1" customFormat="1" x14ac:dyDescent="0.25">
      <c r="A1945" s="31">
        <v>42769</v>
      </c>
      <c r="B1945" s="24"/>
      <c r="C1945" s="23" t="s">
        <v>695</v>
      </c>
      <c r="D1945" s="22" t="s">
        <v>694</v>
      </c>
      <c r="E1945" s="21">
        <v>1.61</v>
      </c>
      <c r="G1945" s="20"/>
      <c r="H1945" s="19">
        <f>E1945/0.03878</f>
        <v>41.516245487364621</v>
      </c>
      <c r="I1945" s="18">
        <f>J1945/100*4</f>
        <v>3.96</v>
      </c>
      <c r="J1945" s="17">
        <v>99</v>
      </c>
      <c r="K1945" s="16">
        <f>IF(J1945&gt;1,J1945-H1945-I1945,0)</f>
        <v>53.523754512635378</v>
      </c>
      <c r="L1945" s="15">
        <v>42789</v>
      </c>
      <c r="M1945" s="14"/>
      <c r="N1945" s="29">
        <v>42899</v>
      </c>
      <c r="O1945" s="12">
        <v>42899</v>
      </c>
      <c r="P1945" s="11" t="s">
        <v>3423</v>
      </c>
      <c r="Q1945" s="10" t="s">
        <v>3422</v>
      </c>
      <c r="R1945" s="10" t="s">
        <v>3421</v>
      </c>
      <c r="S1945" s="10" t="s">
        <v>3420</v>
      </c>
      <c r="T1945" s="10"/>
      <c r="U1945" s="9" t="s">
        <v>3419</v>
      </c>
      <c r="V1945" s="8"/>
      <c r="W1945" s="7">
        <v>833</v>
      </c>
      <c r="X1945" s="4"/>
      <c r="Y1945" s="6">
        <v>115</v>
      </c>
      <c r="Z1945" s="5">
        <f>IF(Y1945&gt;0,Y1945-J1945,".")</f>
        <v>16</v>
      </c>
      <c r="AA1945" s="4">
        <f>IF(J1945=0,H1945,0)</f>
        <v>0</v>
      </c>
      <c r="AB1945" s="4">
        <f>IF(L1945=0,H1945,0)</f>
        <v>0</v>
      </c>
      <c r="AC1945" s="4"/>
      <c r="AD1945" s="3"/>
      <c r="AE1945" s="2" t="str">
        <f ca="1">IF(AND(N1945&gt;1,(N1945+$AE$3+O1945)&lt;$B$3),$B$3-N1945+1111111,".")</f>
        <v>.</v>
      </c>
      <c r="AF1945" s="1" t="str">
        <f>IF(A1945&gt;1,"Y","N")</f>
        <v>Y</v>
      </c>
      <c r="AG1945" s="1" t="str">
        <f>IF(L1945&gt;1,"Y","N")</f>
        <v>Y</v>
      </c>
      <c r="AH1945" s="1" t="str">
        <f>IF(N1945&gt;1,"Y","N")</f>
        <v>Y</v>
      </c>
      <c r="AI1945" s="1" t="str">
        <f>IF(O1945&gt;1,"Y","N")</f>
        <v>Y</v>
      </c>
      <c r="AJ1945" s="1" t="str">
        <f>CONCATENATE(AF1945,AG1945,D1945,AH1945,AI1945)</f>
        <v>YYx4xYY</v>
      </c>
      <c r="AU1945"/>
      <c r="AV1945"/>
      <c r="AW1945"/>
      <c r="AX1945"/>
    </row>
    <row r="1946" spans="1:50" s="1" customFormat="1" x14ac:dyDescent="0.25">
      <c r="A1946" s="31">
        <v>42814</v>
      </c>
      <c r="B1946" s="24"/>
      <c r="C1946" s="23" t="s">
        <v>302</v>
      </c>
      <c r="D1946" s="22" t="s">
        <v>301</v>
      </c>
      <c r="E1946" s="21">
        <v>2.2599999999999998</v>
      </c>
      <c r="G1946" s="20"/>
      <c r="H1946" s="19">
        <f>E1946/0.038689</f>
        <v>58.414536431543844</v>
      </c>
      <c r="I1946" s="18">
        <f>J1946/100*4</f>
        <v>4.5999999999999996</v>
      </c>
      <c r="J1946" s="17">
        <v>115</v>
      </c>
      <c r="K1946" s="16">
        <f>IF(J1946&gt;1,J1946-H1946-I1946,0)</f>
        <v>51.985463568456154</v>
      </c>
      <c r="L1946" s="15">
        <v>42834</v>
      </c>
      <c r="M1946" s="14"/>
      <c r="N1946" s="29">
        <v>42903</v>
      </c>
      <c r="O1946" s="12">
        <v>42904</v>
      </c>
      <c r="P1946" s="11" t="s">
        <v>3309</v>
      </c>
      <c r="Q1946" s="10"/>
      <c r="R1946" s="10"/>
      <c r="S1946" s="10"/>
      <c r="T1946" s="10"/>
      <c r="U1946" s="9"/>
      <c r="V1946" s="8"/>
      <c r="W1946" s="7">
        <v>853</v>
      </c>
      <c r="X1946" s="4"/>
      <c r="Y1946" s="6">
        <v>115</v>
      </c>
      <c r="Z1946" s="5">
        <f>IF(Y1946&gt;0,Y1946-J1946,".")</f>
        <v>0</v>
      </c>
      <c r="AA1946" s="4">
        <f>IF(J1946=0,H1946,0)</f>
        <v>0</v>
      </c>
      <c r="AB1946" s="4">
        <f>IF(L1946=0,H1946,0)</f>
        <v>0</v>
      </c>
      <c r="AC1946" s="4"/>
      <c r="AD1946" s="3"/>
      <c r="AE1946" s="2" t="str">
        <f ca="1">IF(AND(N1946&gt;1,(N1946+$AE$3+O1946)&lt;$B$3),$B$3-N1946+1111111,".")</f>
        <v>.</v>
      </c>
      <c r="AF1946" s="1" t="str">
        <f>IF(A1946&gt;1,"Y","N")</f>
        <v>Y</v>
      </c>
      <c r="AG1946" s="1" t="str">
        <f>IF(L1946&gt;1,"Y","N")</f>
        <v>Y</v>
      </c>
      <c r="AH1946" s="1" t="str">
        <f>IF(N1946&gt;1,"Y","N")</f>
        <v>Y</v>
      </c>
      <c r="AI1946" s="1" t="str">
        <f>IF(O1946&gt;1,"Y","N")</f>
        <v>Y</v>
      </c>
      <c r="AJ1946" s="1" t="str">
        <f>CONCATENATE(AF1946,AG1946,D1946,AH1946,AI1946)</f>
        <v>YYx187xYY</v>
      </c>
      <c r="AU1946"/>
      <c r="AV1946"/>
      <c r="AW1946"/>
      <c r="AX1946"/>
    </row>
    <row r="1947" spans="1:50" s="1" customFormat="1" x14ac:dyDescent="0.25">
      <c r="A1947" s="31">
        <v>42788</v>
      </c>
      <c r="B1947" s="24"/>
      <c r="C1947" s="23" t="s">
        <v>3294</v>
      </c>
      <c r="D1947" s="22" t="s">
        <v>791</v>
      </c>
      <c r="E1947" s="21">
        <v>2.38</v>
      </c>
      <c r="G1947" s="20"/>
      <c r="H1947" s="19">
        <f>E1947/0.03844</f>
        <v>61.914672216441204</v>
      </c>
      <c r="I1947" s="18">
        <f>J1947/100*4</f>
        <v>4.5999999999999996</v>
      </c>
      <c r="J1947" s="17">
        <v>115</v>
      </c>
      <c r="K1947" s="16">
        <f>IF(J1947&gt;1,J1947-H1947-I1947,0)</f>
        <v>48.485327783558795</v>
      </c>
      <c r="L1947" s="15">
        <v>42823</v>
      </c>
      <c r="M1947" s="14"/>
      <c r="N1947" s="29">
        <v>42904</v>
      </c>
      <c r="O1947" s="12">
        <v>42904</v>
      </c>
      <c r="P1947" s="11" t="s">
        <v>3293</v>
      </c>
      <c r="Q1947" s="10"/>
      <c r="R1947" s="10"/>
      <c r="S1947" s="10"/>
      <c r="T1947" s="10"/>
      <c r="U1947" s="9">
        <v>6855817521</v>
      </c>
      <c r="V1947" s="8"/>
      <c r="W1947" s="7">
        <v>857</v>
      </c>
      <c r="X1947" s="4"/>
      <c r="Y1947" s="6">
        <v>115</v>
      </c>
      <c r="Z1947" s="5">
        <f>IF(Y1947&gt;0,Y1947-J1947,".")</f>
        <v>0</v>
      </c>
      <c r="AA1947" s="4">
        <f>IF(J1947=0,H1947,0)</f>
        <v>0</v>
      </c>
      <c r="AB1947" s="4">
        <f>IF(L1947=0,H1947,0)</f>
        <v>0</v>
      </c>
      <c r="AC1947" s="4"/>
      <c r="AD1947" s="3"/>
      <c r="AE1947" s="2" t="str">
        <f ca="1">IF(AND(N1947&gt;1,(N1947+$AE$3+O1947)&lt;$B$3),$B$3-N1947+1111111,".")</f>
        <v>.</v>
      </c>
      <c r="AF1947" s="1" t="str">
        <f>IF(A1947&gt;1,"Y","N")</f>
        <v>Y</v>
      </c>
      <c r="AG1947" s="1" t="str">
        <f>IF(L1947&gt;1,"Y","N")</f>
        <v>Y</v>
      </c>
      <c r="AH1947" s="1" t="str">
        <f>IF(N1947&gt;1,"Y","N")</f>
        <v>Y</v>
      </c>
      <c r="AI1947" s="1" t="str">
        <f>IF(O1947&gt;1,"Y","N")</f>
        <v>Y</v>
      </c>
      <c r="AJ1947" s="1" t="str">
        <f>CONCATENATE(AF1947,AG1947,D1947,AH1947,AI1947)</f>
        <v>YYx34xYY</v>
      </c>
    </row>
    <row r="1948" spans="1:50" s="1" customFormat="1" x14ac:dyDescent="0.25">
      <c r="A1948" s="31">
        <v>42595</v>
      </c>
      <c r="B1948" s="24" t="s">
        <v>3292</v>
      </c>
      <c r="C1948" s="23" t="s">
        <v>3086</v>
      </c>
      <c r="D1948" s="22" t="s">
        <v>3085</v>
      </c>
      <c r="E1948" s="21">
        <v>1.98</v>
      </c>
      <c r="G1948" s="20"/>
      <c r="H1948" s="19">
        <f>E1948/0.04046</f>
        <v>48.937221947602566</v>
      </c>
      <c r="I1948" s="18">
        <f>J1948/100*4</f>
        <v>3.96</v>
      </c>
      <c r="J1948" s="17">
        <v>99</v>
      </c>
      <c r="K1948" s="16">
        <f>IF(J1948&gt;1,J1948-H1948-I1948,0)</f>
        <v>46.102778052397433</v>
      </c>
      <c r="L1948" s="15">
        <v>42629</v>
      </c>
      <c r="M1948" s="14"/>
      <c r="N1948" s="29">
        <v>42904</v>
      </c>
      <c r="O1948" s="12">
        <v>42905</v>
      </c>
      <c r="P1948" s="11" t="s">
        <v>3291</v>
      </c>
      <c r="Q1948" s="10" t="s">
        <v>3290</v>
      </c>
      <c r="R1948" s="10" t="s">
        <v>3289</v>
      </c>
      <c r="S1948" s="10" t="s">
        <v>3288</v>
      </c>
      <c r="T1948" s="10"/>
      <c r="U1948" s="9" t="s">
        <v>3287</v>
      </c>
      <c r="V1948" s="8"/>
      <c r="W1948" s="7">
        <v>859</v>
      </c>
      <c r="X1948" s="4"/>
      <c r="Y1948" s="6">
        <v>115</v>
      </c>
      <c r="Z1948" s="5">
        <f>IF(Y1948&gt;0,Y1948-J1948,".")</f>
        <v>16</v>
      </c>
      <c r="AA1948" s="4">
        <f>IF(J1948=0,H1948,0)</f>
        <v>0</v>
      </c>
      <c r="AB1948" s="4">
        <f>IF(L1948=0,H1948,0)</f>
        <v>0</v>
      </c>
      <c r="AC1948" s="4"/>
      <c r="AD1948" s="3"/>
      <c r="AE1948" s="2" t="str">
        <f ca="1">IF(AND(N1948&gt;1,(N1948+$AE$3+O1948)&lt;$B$3),$B$3-N1948+1111111,".")</f>
        <v>.</v>
      </c>
      <c r="AF1948" s="1" t="str">
        <f>IF(A1948&gt;1,"Y","N")</f>
        <v>Y</v>
      </c>
      <c r="AG1948" s="1" t="str">
        <f>IF(L1948&gt;1,"Y","N")</f>
        <v>Y</v>
      </c>
      <c r="AH1948" s="1" t="str">
        <f>IF(N1948&gt;1,"Y","N")</f>
        <v>Y</v>
      </c>
      <c r="AI1948" s="1" t="str">
        <f>IF(O1948&gt;1,"Y","N")</f>
        <v>Y</v>
      </c>
      <c r="AJ1948" s="1" t="str">
        <f>CONCATENATE(AF1948,AG1948,D1948,AH1948,AI1948)</f>
        <v>YYx103xYY</v>
      </c>
    </row>
    <row r="1949" spans="1:50" s="1" customFormat="1" x14ac:dyDescent="0.25">
      <c r="A1949" s="31">
        <v>42898</v>
      </c>
      <c r="B1949" s="30" t="s">
        <v>3029</v>
      </c>
      <c r="C1949" s="23" t="s">
        <v>302</v>
      </c>
      <c r="D1949" s="22" t="s">
        <v>301</v>
      </c>
      <c r="E1949" s="21">
        <v>2.4</v>
      </c>
      <c r="G1949" s="20"/>
      <c r="H1949" s="19">
        <f>E1949/0.0418425</f>
        <v>57.357949453307043</v>
      </c>
      <c r="I1949" s="18">
        <f>J1949/100*4</f>
        <v>4.5999999999999996</v>
      </c>
      <c r="J1949" s="17">
        <v>115</v>
      </c>
      <c r="K1949" s="16">
        <f>IF(J1949&gt;1,J1949-H1949-I1949,0)</f>
        <v>53.042050546692955</v>
      </c>
      <c r="L1949" s="15">
        <v>42917</v>
      </c>
      <c r="M1949" s="14"/>
      <c r="N1949" s="29">
        <v>42918</v>
      </c>
      <c r="O1949" s="12">
        <v>42918</v>
      </c>
      <c r="P1949" s="11" t="s">
        <v>3028</v>
      </c>
      <c r="Q1949" s="10"/>
      <c r="R1949" s="10"/>
      <c r="S1949" s="10"/>
      <c r="T1949" s="10"/>
      <c r="U1949" s="9"/>
      <c r="V1949" s="8"/>
      <c r="W1949" s="7">
        <v>914</v>
      </c>
      <c r="X1949" s="4"/>
      <c r="Y1949" s="6">
        <v>115</v>
      </c>
      <c r="Z1949" s="5">
        <f>IF(Y1949&gt;0,Y1949-J1949,".")</f>
        <v>0</v>
      </c>
      <c r="AA1949" s="4">
        <f>IF(J1949=0,H1949,0)</f>
        <v>0</v>
      </c>
      <c r="AB1949" s="4">
        <f>IF(L1949=0,H1949,0)</f>
        <v>0</v>
      </c>
      <c r="AC1949" s="4"/>
      <c r="AD1949" s="3"/>
      <c r="AE1949" s="2" t="str">
        <f ca="1">IF(AND(N1949&gt;1,(N1949+$AE$3+O1949)&lt;$B$3),$B$3-N1949+1111111,".")</f>
        <v>.</v>
      </c>
      <c r="AF1949" s="1" t="str">
        <f>IF(A1949&gt;1,"Y","N")</f>
        <v>Y</v>
      </c>
      <c r="AG1949" s="1" t="str">
        <f>IF(L1949&gt;1,"Y","N")</f>
        <v>Y</v>
      </c>
      <c r="AH1949" s="1" t="str">
        <f>IF(N1949&gt;1,"Y","N")</f>
        <v>Y</v>
      </c>
      <c r="AI1949" s="1" t="str">
        <f>IF(O1949&gt;1,"Y","N")</f>
        <v>Y</v>
      </c>
      <c r="AJ1949" s="1" t="str">
        <f>CONCATENATE(AF1949,AG1949,D1949,AH1949,AI1949)</f>
        <v>YYx187xYY</v>
      </c>
    </row>
    <row r="1950" spans="1:50" s="1" customFormat="1" x14ac:dyDescent="0.25">
      <c r="A1950" s="31">
        <v>42790</v>
      </c>
      <c r="B1950" t="s">
        <v>2933</v>
      </c>
      <c r="C1950" s="23" t="s">
        <v>695</v>
      </c>
      <c r="D1950" s="22" t="s">
        <v>694</v>
      </c>
      <c r="E1950" s="21">
        <v>1.59</v>
      </c>
      <c r="G1950" s="20"/>
      <c r="H1950" s="19">
        <f>E1950/0.03844</f>
        <v>41.363163371488035</v>
      </c>
      <c r="I1950" s="18">
        <f>J1950/100*4</f>
        <v>3.96</v>
      </c>
      <c r="J1950" s="17">
        <v>99</v>
      </c>
      <c r="K1950" s="16">
        <f>IF(J1950&gt;1,J1950-H1950-I1950,0)</f>
        <v>53.676836628511964</v>
      </c>
      <c r="L1950" s="15">
        <v>42812</v>
      </c>
      <c r="M1950" s="14"/>
      <c r="N1950" s="29">
        <v>42927</v>
      </c>
      <c r="O1950" s="12">
        <v>42928</v>
      </c>
      <c r="P1950" s="11" t="s">
        <v>2932</v>
      </c>
      <c r="Q1950" s="10" t="s">
        <v>2931</v>
      </c>
      <c r="R1950" s="10" t="s">
        <v>2930</v>
      </c>
      <c r="S1950" s="10" t="s">
        <v>2929</v>
      </c>
      <c r="T1950" s="10"/>
      <c r="U1950" s="9">
        <v>6880337934</v>
      </c>
      <c r="V1950" s="8"/>
      <c r="W1950" s="7">
        <v>939</v>
      </c>
      <c r="X1950" s="4"/>
      <c r="Y1950" s="6">
        <v>115</v>
      </c>
      <c r="Z1950" s="5">
        <f>IF(Y1950&gt;0,Y1950-J1950,".")</f>
        <v>16</v>
      </c>
      <c r="AA1950" s="4">
        <f>IF(J1950=0,H1950,0)</f>
        <v>0</v>
      </c>
      <c r="AB1950" s="4">
        <f>IF(L1950=0,H1950,0)</f>
        <v>0</v>
      </c>
      <c r="AC1950" s="4"/>
      <c r="AD1950" s="3"/>
      <c r="AE1950" s="2" t="str">
        <f ca="1">IF(AND(N1950&gt;1,(N1950+$AE$3+O1950)&lt;$B$3),$B$3-N1950+1111111,".")</f>
        <v>.</v>
      </c>
      <c r="AF1950" s="1" t="str">
        <f>IF(A1950&gt;1,"Y","N")</f>
        <v>Y</v>
      </c>
      <c r="AG1950" s="1" t="str">
        <f>IF(L1950&gt;1,"Y","N")</f>
        <v>Y</v>
      </c>
      <c r="AH1950" s="1" t="str">
        <f>IF(N1950&gt;1,"Y","N")</f>
        <v>Y</v>
      </c>
      <c r="AI1950" s="1" t="str">
        <f>IF(O1950&gt;1,"Y","N")</f>
        <v>Y</v>
      </c>
      <c r="AJ1950" s="1" t="str">
        <f>CONCATENATE(AF1950,AG1950,D1950,AH1950,AI1950)</f>
        <v>YYx4xYY</v>
      </c>
    </row>
    <row r="1951" spans="1:50" s="1" customFormat="1" x14ac:dyDescent="0.25">
      <c r="A1951" s="31">
        <v>42814</v>
      </c>
      <c r="B1951" s="24" t="s">
        <v>2888</v>
      </c>
      <c r="C1951" s="23" t="s">
        <v>302</v>
      </c>
      <c r="D1951" s="22" t="s">
        <v>301</v>
      </c>
      <c r="E1951" s="21">
        <v>2.35</v>
      </c>
      <c r="G1951" s="20"/>
      <c r="H1951" s="19">
        <f>E1951/0.038689</f>
        <v>60.74077903280002</v>
      </c>
      <c r="I1951" s="18">
        <f>J1951/100*4</f>
        <v>4.5999999999999996</v>
      </c>
      <c r="J1951" s="17">
        <v>115</v>
      </c>
      <c r="K1951" s="16">
        <f>IF(J1951&gt;1,J1951-H1951-I1951,0)</f>
        <v>49.659220967199978</v>
      </c>
      <c r="L1951" s="15">
        <v>42834</v>
      </c>
      <c r="M1951" s="14"/>
      <c r="N1951" s="29">
        <v>42928</v>
      </c>
      <c r="O1951" s="12">
        <v>42929</v>
      </c>
      <c r="P1951" s="11" t="s">
        <v>2887</v>
      </c>
      <c r="Q1951" s="10"/>
      <c r="R1951" s="10"/>
      <c r="S1951" s="10"/>
      <c r="T1951" s="10"/>
      <c r="U1951" s="9">
        <v>6885402090</v>
      </c>
      <c r="V1951" s="8"/>
      <c r="W1951" s="7">
        <v>947</v>
      </c>
      <c r="X1951" s="4"/>
      <c r="Y1951" s="6">
        <v>115</v>
      </c>
      <c r="Z1951" s="5">
        <f>IF(Y1951&gt;0,Y1951-J1951,".")</f>
        <v>0</v>
      </c>
      <c r="AA1951" s="4">
        <f>IF(J1951=0,H1951,0)</f>
        <v>0</v>
      </c>
      <c r="AB1951" s="4">
        <f>IF(L1951=0,H1951,0)</f>
        <v>0</v>
      </c>
      <c r="AC1951" s="4"/>
      <c r="AD1951" s="3"/>
      <c r="AE1951" s="2" t="str">
        <f ca="1">IF(AND(N1951&gt;1,(N1951+$AE$3+O1951)&lt;$B$3),$B$3-N1951+1111111,".")</f>
        <v>.</v>
      </c>
      <c r="AF1951" s="1" t="str">
        <f>IF(A1951&gt;1,"Y","N")</f>
        <v>Y</v>
      </c>
      <c r="AG1951" s="1" t="str">
        <f>IF(L1951&gt;1,"Y","N")</f>
        <v>Y</v>
      </c>
      <c r="AH1951" s="1" t="str">
        <f>IF(N1951&gt;1,"Y","N")</f>
        <v>Y</v>
      </c>
      <c r="AI1951" s="1" t="str">
        <f>IF(O1951&gt;1,"Y","N")</f>
        <v>Y</v>
      </c>
      <c r="AJ1951" s="1" t="str">
        <f>CONCATENATE(AF1951,AG1951,D1951,AH1951,AI1951)</f>
        <v>YYx187xYY</v>
      </c>
    </row>
    <row r="1952" spans="1:50" s="1" customFormat="1" x14ac:dyDescent="0.25">
      <c r="A1952" s="31">
        <v>42936</v>
      </c>
      <c r="B1952" s="24" t="s">
        <v>71</v>
      </c>
      <c r="C1952" s="23" t="s">
        <v>70</v>
      </c>
      <c r="D1952" s="22" t="s">
        <v>69</v>
      </c>
      <c r="E1952" s="21">
        <v>1.89</v>
      </c>
      <c r="G1952" s="20"/>
      <c r="H1952" s="19">
        <f>E1952/0.04318</f>
        <v>43.770264011116254</v>
      </c>
      <c r="I1952" s="18">
        <f>J1952/100*4</f>
        <v>4.5999999999999996</v>
      </c>
      <c r="J1952" s="17">
        <v>115</v>
      </c>
      <c r="K1952" s="16">
        <f>IF(J1952&gt;1,J1952-H1952-I1952,0)</f>
        <v>66.629735988883752</v>
      </c>
      <c r="L1952" s="15">
        <v>42953</v>
      </c>
      <c r="M1952" s="14"/>
      <c r="N1952" s="29">
        <v>43002</v>
      </c>
      <c r="O1952" s="12">
        <v>43003</v>
      </c>
      <c r="P1952" s="11" t="s">
        <v>1838</v>
      </c>
      <c r="Q1952" s="10"/>
      <c r="R1952" s="10"/>
      <c r="S1952" s="10"/>
      <c r="T1952" s="10"/>
      <c r="U1952" s="9">
        <v>6910332360</v>
      </c>
      <c r="V1952" s="8"/>
      <c r="W1952" s="7">
        <v>1168</v>
      </c>
      <c r="X1952" s="4"/>
      <c r="Y1952" s="6">
        <v>115</v>
      </c>
      <c r="Z1952" s="5">
        <f>IF(Y1952&gt;0,Y1952-J1952,".")</f>
        <v>0</v>
      </c>
      <c r="AA1952" s="4">
        <f>IF(J1952=0,H1952,0)</f>
        <v>0</v>
      </c>
      <c r="AB1952" s="4">
        <f>IF(L1952=0,H1952,0)</f>
        <v>0</v>
      </c>
      <c r="AC1952" s="4"/>
      <c r="AD1952" s="3"/>
      <c r="AE1952" s="2" t="str">
        <f ca="1">IF(AND(N1952&gt;1,(N1952+$AE$3+O1952)&lt;$B$3),$B$3-N1952+1111111,".")</f>
        <v>.</v>
      </c>
      <c r="AF1952" s="1" t="str">
        <f>IF(A1952&gt;1,"Y","N")</f>
        <v>Y</v>
      </c>
      <c r="AG1952" s="1" t="str">
        <f>IF(L1952&gt;1,"Y","N")</f>
        <v>Y</v>
      </c>
      <c r="AH1952" s="1" t="str">
        <f>IF(N1952&gt;1,"Y","N")</f>
        <v>Y</v>
      </c>
      <c r="AI1952" s="1" t="str">
        <f>IF(O1952&gt;1,"Y","N")</f>
        <v>Y</v>
      </c>
      <c r="AJ1952" s="1" t="str">
        <f>CONCATENATE(AF1952,AG1952,D1952,AH1952,AI1952)</f>
        <v>YYx243xYY</v>
      </c>
    </row>
    <row r="1953" spans="1:36" s="1" customFormat="1" x14ac:dyDescent="0.25">
      <c r="A1953" s="31">
        <v>42790</v>
      </c>
      <c r="B1953" s="24" t="s">
        <v>1360</v>
      </c>
      <c r="C1953" s="23" t="s">
        <v>695</v>
      </c>
      <c r="D1953" s="22" t="s">
        <v>694</v>
      </c>
      <c r="E1953" s="21">
        <v>1.57</v>
      </c>
      <c r="G1953" s="20"/>
      <c r="H1953" s="19">
        <f>E1953/0.03844</f>
        <v>40.842872008324662</v>
      </c>
      <c r="I1953" s="18">
        <f>J1953/100*4</f>
        <v>3.96</v>
      </c>
      <c r="J1953" s="17">
        <v>99</v>
      </c>
      <c r="K1953" s="16">
        <f>IF(J1953&gt;1,J1953-H1953-I1953,0)</f>
        <v>54.197127991675337</v>
      </c>
      <c r="L1953" s="15">
        <v>42818</v>
      </c>
      <c r="M1953" s="14"/>
      <c r="N1953" s="29">
        <v>43035</v>
      </c>
      <c r="O1953" s="12">
        <v>43037</v>
      </c>
      <c r="P1953" s="11" t="s">
        <v>1359</v>
      </c>
      <c r="Q1953" s="10" t="s">
        <v>1358</v>
      </c>
      <c r="R1953" s="10" t="s">
        <v>1357</v>
      </c>
      <c r="S1953" s="10" t="s">
        <v>991</v>
      </c>
      <c r="T1953" s="10"/>
      <c r="U1953" s="9">
        <v>6916041777</v>
      </c>
      <c r="V1953" s="8"/>
      <c r="W1953" s="7">
        <v>1272</v>
      </c>
      <c r="X1953" s="4"/>
      <c r="Y1953" s="6">
        <v>115</v>
      </c>
      <c r="Z1953" s="5">
        <f>IF(Y1953&gt;0,Y1953-J1953,".")</f>
        <v>16</v>
      </c>
      <c r="AA1953" s="4">
        <f>IF(J1953=0,H1953,0)</f>
        <v>0</v>
      </c>
      <c r="AB1953" s="4">
        <f>IF(L1953=0,H1953,0)</f>
        <v>0</v>
      </c>
      <c r="AC1953" s="4"/>
      <c r="AD1953" s="3"/>
      <c r="AE1953" s="2" t="str">
        <f ca="1">IF(AND(N1953&gt;1,(N1953+$AE$3+O1953)&lt;$B$3),$B$3-N1953+1111111,".")</f>
        <v>.</v>
      </c>
      <c r="AF1953" s="1" t="str">
        <f>IF(A1953&gt;1,"Y","N")</f>
        <v>Y</v>
      </c>
      <c r="AG1953" s="1" t="str">
        <f>IF(L1953&gt;1,"Y","N")</f>
        <v>Y</v>
      </c>
      <c r="AH1953" s="1" t="str">
        <f>IF(N1953&gt;1,"Y","N")</f>
        <v>Y</v>
      </c>
      <c r="AI1953" s="1" t="str">
        <f>IF(O1953&gt;1,"Y","N")</f>
        <v>Y</v>
      </c>
      <c r="AJ1953" s="1" t="str">
        <f>CONCATENATE(AF1953,AG1953,D1953,AH1953,AI1953)</f>
        <v>YYx4xYY</v>
      </c>
    </row>
    <row r="1954" spans="1:36" s="1" customFormat="1" x14ac:dyDescent="0.25">
      <c r="A1954" s="31">
        <v>42790</v>
      </c>
      <c r="B1954" s="24"/>
      <c r="C1954" s="23" t="s">
        <v>695</v>
      </c>
      <c r="D1954" s="22" t="s">
        <v>694</v>
      </c>
      <c r="E1954" s="21">
        <v>1.57</v>
      </c>
      <c r="G1954" s="20"/>
      <c r="H1954" s="19">
        <f>E1954/0.03844</f>
        <v>40.842872008324662</v>
      </c>
      <c r="I1954" s="18">
        <f>J1954/100*4</f>
        <v>3.96</v>
      </c>
      <c r="J1954" s="17">
        <v>99</v>
      </c>
      <c r="K1954" s="16">
        <f>IF(J1954&gt;1,J1954-H1954-I1954,0)</f>
        <v>54.197127991675337</v>
      </c>
      <c r="L1954" s="15">
        <v>42818</v>
      </c>
      <c r="M1954" s="14"/>
      <c r="N1954" s="29">
        <v>43045</v>
      </c>
      <c r="O1954" s="12">
        <v>43045</v>
      </c>
      <c r="P1954" s="11" t="s">
        <v>1221</v>
      </c>
      <c r="Q1954" s="10" t="s">
        <v>1220</v>
      </c>
      <c r="R1954" s="10" t="s">
        <v>1219</v>
      </c>
      <c r="S1954" s="10" t="s">
        <v>1218</v>
      </c>
      <c r="T1954" s="10"/>
      <c r="U1954" s="9">
        <v>6916041777</v>
      </c>
      <c r="V1954" s="8"/>
      <c r="W1954" s="7">
        <v>1302</v>
      </c>
      <c r="X1954" s="4"/>
      <c r="Y1954" s="6">
        <v>115</v>
      </c>
      <c r="Z1954" s="5">
        <f>IF(Y1954&gt;0,Y1954-J1954,".")</f>
        <v>16</v>
      </c>
      <c r="AA1954" s="4">
        <f>IF(J1954=0,H1954,0)</f>
        <v>0</v>
      </c>
      <c r="AB1954" s="4">
        <f>IF(L1954=0,H1954,0)</f>
        <v>0</v>
      </c>
      <c r="AC1954" s="4"/>
      <c r="AD1954" s="3"/>
      <c r="AE1954" s="2" t="str">
        <f ca="1">IF(AND(N1954&gt;1,(N1954+$AE$3+O1954)&lt;$B$3),$B$3-N1954+1111111,".")</f>
        <v>.</v>
      </c>
      <c r="AF1954" s="1" t="str">
        <f>IF(A1954&gt;1,"Y","N")</f>
        <v>Y</v>
      </c>
      <c r="AG1954" s="1" t="str">
        <f>IF(L1954&gt;1,"Y","N")</f>
        <v>Y</v>
      </c>
      <c r="AH1954" s="1" t="str">
        <f>IF(N1954&gt;1,"Y","N")</f>
        <v>Y</v>
      </c>
      <c r="AI1954" s="1" t="str">
        <f>IF(O1954&gt;1,"Y","N")</f>
        <v>Y</v>
      </c>
      <c r="AJ1954" s="1" t="str">
        <f>CONCATENATE(AF1954,AG1954,D1954,AH1954,AI1954)</f>
        <v>YYx4xYY</v>
      </c>
    </row>
    <row r="1955" spans="1:36" s="1" customFormat="1" x14ac:dyDescent="0.25">
      <c r="A1955" s="31">
        <v>42936</v>
      </c>
      <c r="B1955" s="24"/>
      <c r="C1955" s="23" t="s">
        <v>302</v>
      </c>
      <c r="D1955" s="22" t="s">
        <v>301</v>
      </c>
      <c r="E1955" s="21">
        <v>2.395</v>
      </c>
      <c r="G1955" s="20"/>
      <c r="H1955" s="19">
        <f>E1955/0.04318</f>
        <v>55.465493283927742</v>
      </c>
      <c r="I1955" s="18">
        <f>J1955/100*4</f>
        <v>4.5999999999999996</v>
      </c>
      <c r="J1955" s="17">
        <v>115</v>
      </c>
      <c r="K1955" s="16">
        <f>IF(J1955&gt;1,J1955-H1955-I1955,0)</f>
        <v>54.934506716072256</v>
      </c>
      <c r="L1955" s="15">
        <v>42953</v>
      </c>
      <c r="M1955" s="14"/>
      <c r="N1955" s="29">
        <v>43050</v>
      </c>
      <c r="O1955" s="12">
        <v>43051</v>
      </c>
      <c r="P1955" s="11" t="s">
        <v>1110</v>
      </c>
      <c r="Q1955" s="10"/>
      <c r="R1955" s="10"/>
      <c r="S1955" s="10"/>
      <c r="T1955" s="10"/>
      <c r="U1955" s="9">
        <v>6916047789</v>
      </c>
      <c r="V1955" s="8"/>
      <c r="W1955" s="7">
        <v>1320</v>
      </c>
      <c r="X1955" s="4"/>
      <c r="Y1955" s="6">
        <v>115</v>
      </c>
      <c r="Z1955" s="5">
        <f>IF(Y1955&gt;0,Y1955-J1955,".")</f>
        <v>0</v>
      </c>
      <c r="AA1955" s="4">
        <f>IF(J1955=0,H1955,0)</f>
        <v>0</v>
      </c>
      <c r="AB1955" s="4">
        <f>IF(L1955=0,H1955,0)</f>
        <v>0</v>
      </c>
      <c r="AC1955" s="4"/>
      <c r="AD1955" s="3"/>
      <c r="AE1955" s="2" t="str">
        <f ca="1">IF(AND(N1955&gt;1,(N1955+$AE$3+O1955)&lt;$B$3),$B$3-N1955+1111111,".")</f>
        <v>.</v>
      </c>
      <c r="AF1955" s="1" t="str">
        <f>IF(A1955&gt;1,"Y","N")</f>
        <v>Y</v>
      </c>
      <c r="AG1955" s="1" t="str">
        <f>IF(L1955&gt;1,"Y","N")</f>
        <v>Y</v>
      </c>
      <c r="AH1955" s="1" t="str">
        <f>IF(N1955&gt;1,"Y","N")</f>
        <v>Y</v>
      </c>
      <c r="AI1955" s="1" t="str">
        <f>IF(O1955&gt;1,"Y","N")</f>
        <v>Y</v>
      </c>
      <c r="AJ1955" s="1" t="str">
        <f>CONCATENATE(AF1955,AG1955,D1955,AH1955,AI1955)</f>
        <v>YYx187xYY</v>
      </c>
    </row>
    <row r="1956" spans="1:36" s="1" customFormat="1" x14ac:dyDescent="0.25">
      <c r="A1956" s="31">
        <v>42802</v>
      </c>
      <c r="B1956" s="24"/>
      <c r="C1956" s="23" t="s">
        <v>841</v>
      </c>
      <c r="D1956" s="22" t="s">
        <v>840</v>
      </c>
      <c r="E1956" s="21">
        <v>1.292</v>
      </c>
      <c r="G1956" s="20"/>
      <c r="H1956" s="19">
        <f>E1956/0.03824</f>
        <v>33.786610878661087</v>
      </c>
      <c r="I1956" s="18">
        <f>J1956/100*4</f>
        <v>3.32</v>
      </c>
      <c r="J1956" s="17">
        <v>83</v>
      </c>
      <c r="K1956" s="16">
        <f>IF(J1956&gt;1,J1956-H1956-I1956,0)</f>
        <v>45.893389121338913</v>
      </c>
      <c r="L1956" s="15">
        <v>42827</v>
      </c>
      <c r="M1956" s="14"/>
      <c r="N1956" s="29">
        <v>43064</v>
      </c>
      <c r="O1956" s="12">
        <v>43066</v>
      </c>
      <c r="P1956" s="11" t="s">
        <v>831</v>
      </c>
      <c r="Q1956" s="10" t="s">
        <v>839</v>
      </c>
      <c r="R1956" s="10" t="s">
        <v>838</v>
      </c>
      <c r="S1956" s="10" t="s">
        <v>837</v>
      </c>
      <c r="T1956" s="10"/>
      <c r="U1956" s="9">
        <v>6914011624</v>
      </c>
      <c r="V1956" s="8"/>
      <c r="W1956" s="7">
        <v>1376</v>
      </c>
      <c r="X1956" s="4"/>
      <c r="Y1956" s="6">
        <v>115</v>
      </c>
      <c r="Z1956" s="5">
        <f>IF(Y1956&gt;0,Y1956-J1956,".")</f>
        <v>32</v>
      </c>
      <c r="AA1956" s="4">
        <f>IF(J1956=0,H1956,0)</f>
        <v>0</v>
      </c>
      <c r="AB1956" s="4">
        <f>IF(L1956=0,H1956,0)</f>
        <v>0</v>
      </c>
      <c r="AC1956" s="4"/>
      <c r="AD1956" s="3"/>
      <c r="AE1956" s="2" t="str">
        <f ca="1">IF(AND(N1956&gt;1,(N1956+$AE$3+O1956)&lt;$B$3),$B$3-N1956+1111111,".")</f>
        <v>.</v>
      </c>
      <c r="AF1956" s="1" t="str">
        <f>IF(A1956&gt;1,"Y","N")</f>
        <v>Y</v>
      </c>
      <c r="AG1956" s="1" t="str">
        <f>IF(L1956&gt;1,"Y","N")</f>
        <v>Y</v>
      </c>
      <c r="AH1956" s="1" t="str">
        <f>IF(N1956&gt;1,"Y","N")</f>
        <v>Y</v>
      </c>
      <c r="AI1956" s="1" t="str">
        <f>IF(O1956&gt;1,"Y","N")</f>
        <v>Y</v>
      </c>
      <c r="AJ1956" s="1" t="str">
        <f>CONCATENATE(AF1956,AG1956,D1956,AH1956,AI1956)</f>
        <v>YYx26xYY</v>
      </c>
    </row>
    <row r="1957" spans="1:36" s="1" customFormat="1" x14ac:dyDescent="0.25">
      <c r="A1957" s="31">
        <v>42644</v>
      </c>
      <c r="B1957" s="24" t="s">
        <v>6855</v>
      </c>
      <c r="C1957" s="23" t="s">
        <v>331</v>
      </c>
      <c r="D1957" s="22" t="s">
        <v>330</v>
      </c>
      <c r="E1957" s="21">
        <v>1.98</v>
      </c>
      <c r="G1957" s="20"/>
      <c r="H1957" s="19">
        <f>E1957/0.0404</f>
        <v>49.009900990099013</v>
      </c>
      <c r="I1957" s="18">
        <f>J1957/100*4</f>
        <v>3.96</v>
      </c>
      <c r="J1957" s="17">
        <v>99</v>
      </c>
      <c r="K1957" s="16">
        <f>IF(J1957&gt;1,J1957-H1957-I1957,0)</f>
        <v>46.030099009900987</v>
      </c>
      <c r="L1957" s="15">
        <v>42697</v>
      </c>
      <c r="M1957" s="14"/>
      <c r="N1957" s="29">
        <v>42743</v>
      </c>
      <c r="O1957" s="12">
        <v>42743</v>
      </c>
      <c r="P1957" s="11" t="s">
        <v>6854</v>
      </c>
      <c r="Q1957" s="10" t="s">
        <v>6853</v>
      </c>
      <c r="R1957" s="10" t="s">
        <v>6852</v>
      </c>
      <c r="S1957" s="10" t="s">
        <v>345</v>
      </c>
      <c r="T1957" s="10"/>
      <c r="U1957" s="9" t="s">
        <v>6851</v>
      </c>
      <c r="V1957" s="8"/>
      <c r="W1957" s="7">
        <v>51</v>
      </c>
      <c r="X1957" s="4"/>
      <c r="Y1957" s="6">
        <v>116</v>
      </c>
      <c r="Z1957" s="5">
        <f>IF(Y1957&gt;0,Y1957-J1957,".")</f>
        <v>17</v>
      </c>
      <c r="AA1957" s="4">
        <f>IF(J1957=0,H1957,0)</f>
        <v>0</v>
      </c>
      <c r="AB1957" s="4">
        <f>IF(L1957=0,H1957,0)</f>
        <v>0</v>
      </c>
      <c r="AC1957" s="4"/>
      <c r="AD1957" s="3"/>
      <c r="AE1957" s="2" t="str">
        <f ca="1">IF(AND(N1957&gt;1,(N1957+$AE$3+O1957)&lt;$B$3),$B$3-N1957+1111111,".")</f>
        <v>.</v>
      </c>
      <c r="AF1957" s="1" t="str">
        <f>IF(A1957&gt;1,"Y","N")</f>
        <v>Y</v>
      </c>
      <c r="AG1957" s="1" t="str">
        <f>IF(L1957&gt;1,"Y","N")</f>
        <v>Y</v>
      </c>
      <c r="AH1957" s="1" t="str">
        <f>IF(N1957&gt;1,"Y","N")</f>
        <v>Y</v>
      </c>
      <c r="AI1957" s="1" t="str">
        <f>IF(O1957&gt;1,"Y","N")</f>
        <v>Y</v>
      </c>
      <c r="AJ1957" s="1" t="str">
        <f>CONCATENATE(AF1957,AG1957,D1957,AH1957,AI1957)</f>
        <v>YYx110xYY</v>
      </c>
    </row>
    <row r="1958" spans="1:36" s="1" customFormat="1" x14ac:dyDescent="0.25">
      <c r="A1958" s="28">
        <v>41045</v>
      </c>
      <c r="B1958" s="27" t="s">
        <v>6235</v>
      </c>
      <c r="C1958" s="23" t="s">
        <v>6376</v>
      </c>
      <c r="D1958" s="22" t="s">
        <v>6375</v>
      </c>
      <c r="E1958" s="21">
        <v>2.6960000000000002</v>
      </c>
      <c r="G1958" s="20"/>
      <c r="H1958" s="19">
        <f>E1958/0.04753</f>
        <v>56.722070271407532</v>
      </c>
      <c r="I1958" s="18">
        <f>J1958/100*4</f>
        <v>3.96</v>
      </c>
      <c r="J1958" s="17">
        <v>99</v>
      </c>
      <c r="K1958" s="16">
        <f>IF(J1958&gt;1,J1958-H1958-I1958,0)</f>
        <v>38.317929728592468</v>
      </c>
      <c r="L1958" s="15">
        <v>41057</v>
      </c>
      <c r="M1958" s="14"/>
      <c r="N1958" s="29">
        <v>42761</v>
      </c>
      <c r="O1958" s="12">
        <v>42761</v>
      </c>
      <c r="P1958" s="11" t="s">
        <v>6374</v>
      </c>
      <c r="Q1958" s="10" t="s">
        <v>6373</v>
      </c>
      <c r="R1958" s="10" t="s">
        <v>6372</v>
      </c>
      <c r="S1958" s="10" t="s">
        <v>1978</v>
      </c>
      <c r="T1958" s="10"/>
      <c r="U1958" s="9" t="s">
        <v>6371</v>
      </c>
      <c r="V1958" s="8"/>
      <c r="W1958" s="7">
        <v>161</v>
      </c>
      <c r="X1958" s="4"/>
      <c r="Y1958" s="6">
        <v>116</v>
      </c>
      <c r="Z1958" s="5">
        <f>IF(Y1958&gt;0,Y1958-J1958,".")</f>
        <v>17</v>
      </c>
      <c r="AA1958" s="4">
        <f>IF(J1958=0,H1958,0)</f>
        <v>0</v>
      </c>
      <c r="AB1958" s="4">
        <f>IF(L1958=0,H1958,0)</f>
        <v>0</v>
      </c>
      <c r="AC1958" s="4"/>
      <c r="AD1958" s="3"/>
      <c r="AE1958" s="2" t="str">
        <f ca="1">IF(AND(N1958&gt;1,(N1958+$AE$3+O1958)&lt;$B$3),$B$3-N1958+1111111,".")</f>
        <v>.</v>
      </c>
      <c r="AF1958" s="1" t="str">
        <f>IF(A1958&gt;1,"Y","N")</f>
        <v>Y</v>
      </c>
      <c r="AG1958" s="1" t="str">
        <f>IF(L1958&gt;1,"Y","N")</f>
        <v>Y</v>
      </c>
      <c r="AH1958" s="1" t="str">
        <f>IF(N1958&gt;1,"Y","N")</f>
        <v>Y</v>
      </c>
      <c r="AI1958" s="1" t="str">
        <f>IF(O1958&gt;1,"Y","N")</f>
        <v>Y</v>
      </c>
      <c r="AJ1958" s="1" t="str">
        <f>CONCATENATE(AF1958,AG1958,D1958,AH1958,AI1958)</f>
        <v>YYx463xYY</v>
      </c>
    </row>
    <row r="1959" spans="1:36" s="1" customFormat="1" x14ac:dyDescent="0.25">
      <c r="A1959" s="31">
        <v>42644</v>
      </c>
      <c r="B1959" s="24"/>
      <c r="C1959" s="23" t="s">
        <v>331</v>
      </c>
      <c r="D1959" s="22" t="s">
        <v>330</v>
      </c>
      <c r="E1959" s="21">
        <v>1.98</v>
      </c>
      <c r="G1959" s="20"/>
      <c r="H1959" s="19">
        <f>E1959/0.0404</f>
        <v>49.009900990099013</v>
      </c>
      <c r="I1959" s="18">
        <f>J1959/100*4</f>
        <v>3.96</v>
      </c>
      <c r="J1959" s="17">
        <v>99</v>
      </c>
      <c r="K1959" s="16">
        <f>IF(J1959&gt;1,J1959-H1959-I1959,0)</f>
        <v>46.030099009900987</v>
      </c>
      <c r="L1959" s="15">
        <v>42697</v>
      </c>
      <c r="M1959" s="14"/>
      <c r="N1959" s="29">
        <v>42767</v>
      </c>
      <c r="O1959" s="12">
        <v>42767</v>
      </c>
      <c r="P1959" s="11" t="s">
        <v>6259</v>
      </c>
      <c r="Q1959" s="10" t="s">
        <v>6258</v>
      </c>
      <c r="R1959" s="10" t="s">
        <v>6257</v>
      </c>
      <c r="S1959" s="10" t="s">
        <v>1449</v>
      </c>
      <c r="T1959" s="10"/>
      <c r="U1959" s="9" t="s">
        <v>6256</v>
      </c>
      <c r="V1959" s="8"/>
      <c r="W1959" s="7">
        <v>196</v>
      </c>
      <c r="X1959" s="4"/>
      <c r="Y1959" s="6">
        <v>116</v>
      </c>
      <c r="Z1959" s="5">
        <f>IF(Y1959&gt;0,Y1959-J1959,".")</f>
        <v>17</v>
      </c>
      <c r="AA1959" s="4">
        <f>IF(J1959=0,H1959,0)</f>
        <v>0</v>
      </c>
      <c r="AB1959" s="4">
        <f>IF(L1959=0,H1959,0)</f>
        <v>0</v>
      </c>
      <c r="AC1959" s="4"/>
      <c r="AD1959" s="3"/>
      <c r="AE1959" s="2" t="str">
        <f ca="1">IF(AND(N1959&gt;1,(N1959+$AE$3+O1959)&lt;$B$3),$B$3-N1959+1111111,".")</f>
        <v>.</v>
      </c>
      <c r="AF1959" s="1" t="str">
        <f>IF(A1959&gt;1,"Y","N")</f>
        <v>Y</v>
      </c>
      <c r="AG1959" s="1" t="str">
        <f>IF(L1959&gt;1,"Y","N")</f>
        <v>Y</v>
      </c>
      <c r="AH1959" s="1" t="str">
        <f>IF(N1959&gt;1,"Y","N")</f>
        <v>Y</v>
      </c>
      <c r="AI1959" s="1" t="str">
        <f>IF(O1959&gt;1,"Y","N")</f>
        <v>Y</v>
      </c>
      <c r="AJ1959" s="1" t="str">
        <f>CONCATENATE(AF1959,AG1959,D1959,AH1959,AI1959)</f>
        <v>YYx110xYY</v>
      </c>
    </row>
    <row r="1960" spans="1:36" s="1" customFormat="1" x14ac:dyDescent="0.25">
      <c r="A1960" s="31">
        <v>42644</v>
      </c>
      <c r="B1960" s="24"/>
      <c r="C1960" s="23" t="s">
        <v>331</v>
      </c>
      <c r="D1960" s="22" t="s">
        <v>330</v>
      </c>
      <c r="E1960" s="21">
        <v>1.98</v>
      </c>
      <c r="G1960" s="20"/>
      <c r="H1960" s="19">
        <f>E1960/0.0404</f>
        <v>49.009900990099013</v>
      </c>
      <c r="I1960" s="18">
        <f>J1960/100*4</f>
        <v>3.96</v>
      </c>
      <c r="J1960" s="17">
        <v>99</v>
      </c>
      <c r="K1960" s="16">
        <f>IF(J1960&gt;1,J1960-H1960-I1960,0)</f>
        <v>46.030099009900987</v>
      </c>
      <c r="L1960" s="15">
        <v>42697</v>
      </c>
      <c r="M1960" s="14"/>
      <c r="N1960" s="29">
        <v>42774</v>
      </c>
      <c r="O1960" s="12">
        <v>42774</v>
      </c>
      <c r="P1960" s="11" t="s">
        <v>4541</v>
      </c>
      <c r="Q1960" s="10" t="s">
        <v>4540</v>
      </c>
      <c r="R1960" s="10" t="s">
        <v>4539</v>
      </c>
      <c r="S1960" s="10" t="s">
        <v>4538</v>
      </c>
      <c r="T1960" s="10"/>
      <c r="U1960" s="9" t="s">
        <v>6104</v>
      </c>
      <c r="V1960" s="8"/>
      <c r="W1960" s="7">
        <v>234</v>
      </c>
      <c r="X1960" s="4"/>
      <c r="Y1960" s="6">
        <v>116</v>
      </c>
      <c r="Z1960" s="5">
        <f>IF(Y1960&gt;0,Y1960-J1960,".")</f>
        <v>17</v>
      </c>
      <c r="AA1960" s="4">
        <f>IF(J1960=0,H1960,0)</f>
        <v>0</v>
      </c>
      <c r="AB1960" s="4">
        <f>IF(L1960=0,H1960,0)</f>
        <v>0</v>
      </c>
      <c r="AC1960" s="4"/>
      <c r="AD1960" s="3"/>
      <c r="AE1960" s="2" t="str">
        <f ca="1">IF(AND(N1960&gt;1,(N1960+$AE$3+O1960)&lt;$B$3),$B$3-N1960+1111111,".")</f>
        <v>.</v>
      </c>
      <c r="AF1960" s="1" t="str">
        <f>IF(A1960&gt;1,"Y","N")</f>
        <v>Y</v>
      </c>
      <c r="AG1960" s="1" t="str">
        <f>IF(L1960&gt;1,"Y","N")</f>
        <v>Y</v>
      </c>
      <c r="AH1960" s="1" t="str">
        <f>IF(N1960&gt;1,"Y","N")</f>
        <v>Y</v>
      </c>
      <c r="AI1960" s="1" t="str">
        <f>IF(O1960&gt;1,"Y","N")</f>
        <v>Y</v>
      </c>
      <c r="AJ1960" s="1" t="str">
        <f>CONCATENATE(AF1960,AG1960,D1960,AH1960,AI1960)</f>
        <v>YYx110xYY</v>
      </c>
    </row>
    <row r="1961" spans="1:36" s="1" customFormat="1" x14ac:dyDescent="0.25">
      <c r="A1961" s="31">
        <v>42572</v>
      </c>
      <c r="B1961" s="24"/>
      <c r="C1961" s="23" t="s">
        <v>2216</v>
      </c>
      <c r="D1961" s="22" t="s">
        <v>2215</v>
      </c>
      <c r="E1961" s="21">
        <v>1.75</v>
      </c>
      <c r="G1961" s="20"/>
      <c r="H1961" s="19">
        <f>E1961/0.04011</f>
        <v>43.630017452006982</v>
      </c>
      <c r="I1961" s="18">
        <f>J1961/100*4</f>
        <v>3.96</v>
      </c>
      <c r="J1961" s="17">
        <v>99</v>
      </c>
      <c r="K1961" s="16">
        <f>IF(J1961&gt;1,J1961-H1961-I1961,0)</f>
        <v>51.409982547993017</v>
      </c>
      <c r="L1961" s="15">
        <v>42596</v>
      </c>
      <c r="M1961" s="14"/>
      <c r="N1961" s="29">
        <v>42780</v>
      </c>
      <c r="O1961" s="12">
        <v>42780</v>
      </c>
      <c r="P1961" s="11" t="s">
        <v>5991</v>
      </c>
      <c r="Q1961" s="10" t="s">
        <v>5990</v>
      </c>
      <c r="R1961" s="10" t="s">
        <v>5989</v>
      </c>
      <c r="S1961" s="10" t="s">
        <v>5905</v>
      </c>
      <c r="T1961" s="10"/>
      <c r="U1961" s="9" t="s">
        <v>5988</v>
      </c>
      <c r="V1961" s="8"/>
      <c r="W1961" s="7">
        <v>259</v>
      </c>
      <c r="X1961" s="4"/>
      <c r="Y1961" s="6">
        <v>116</v>
      </c>
      <c r="Z1961" s="5">
        <f>IF(Y1961&gt;0,Y1961-J1961,".")</f>
        <v>17</v>
      </c>
      <c r="AA1961" s="4">
        <f>IF(J1961=0,H1961,0)</f>
        <v>0</v>
      </c>
      <c r="AB1961" s="4">
        <f>IF(L1961=0,H1961,0)</f>
        <v>0</v>
      </c>
      <c r="AC1961" s="4"/>
      <c r="AD1961" s="3"/>
      <c r="AE1961" s="2" t="str">
        <f ca="1">IF(AND(N1961&gt;1,(N1961+$AE$3+O1961)&lt;$B$3),$B$3-N1961+1111111,".")</f>
        <v>.</v>
      </c>
      <c r="AF1961" s="1" t="str">
        <f>IF(A1961&gt;1,"Y","N")</f>
        <v>Y</v>
      </c>
      <c r="AG1961" s="1" t="str">
        <f>IF(L1961&gt;1,"Y","N")</f>
        <v>Y</v>
      </c>
      <c r="AH1961" s="1" t="str">
        <f>IF(N1961&gt;1,"Y","N")</f>
        <v>Y</v>
      </c>
      <c r="AI1961" s="1" t="str">
        <f>IF(O1961&gt;1,"Y","N")</f>
        <v>Y</v>
      </c>
      <c r="AJ1961" s="1" t="str">
        <f>CONCATENATE(AF1961,AG1961,D1961,AH1961,AI1961)</f>
        <v>YYx109xYY</v>
      </c>
    </row>
    <row r="1962" spans="1:36" s="1" customFormat="1" x14ac:dyDescent="0.25">
      <c r="A1962" s="31">
        <v>42721</v>
      </c>
      <c r="B1962" s="24"/>
      <c r="C1962" s="23" t="s">
        <v>331</v>
      </c>
      <c r="D1962" s="22" t="s">
        <v>330</v>
      </c>
      <c r="E1962" s="21">
        <v>1.86</v>
      </c>
      <c r="G1962" s="20"/>
      <c r="H1962" s="19">
        <f>E1962/0.03864</f>
        <v>48.136645962732921</v>
      </c>
      <c r="I1962" s="18">
        <f>J1962/100*4</f>
        <v>3.96</v>
      </c>
      <c r="J1962" s="17">
        <v>99</v>
      </c>
      <c r="K1962" s="16">
        <f>IF(J1962&gt;1,J1962-H1962-I1962,0)</f>
        <v>46.903354037267079</v>
      </c>
      <c r="L1962" s="15">
        <v>42735</v>
      </c>
      <c r="M1962" s="14"/>
      <c r="N1962" s="29">
        <v>42780</v>
      </c>
      <c r="O1962" s="12">
        <v>42780</v>
      </c>
      <c r="P1962" s="11" t="s">
        <v>5968</v>
      </c>
      <c r="Q1962" s="10" t="s">
        <v>5967</v>
      </c>
      <c r="R1962" s="10" t="s">
        <v>5966</v>
      </c>
      <c r="S1962" s="10" t="s">
        <v>624</v>
      </c>
      <c r="T1962" s="10"/>
      <c r="U1962" s="9" t="s">
        <v>5965</v>
      </c>
      <c r="V1962" s="8"/>
      <c r="W1962" s="7">
        <v>258</v>
      </c>
      <c r="X1962" s="4"/>
      <c r="Y1962" s="6">
        <v>116</v>
      </c>
      <c r="Z1962" s="5">
        <f>IF(Y1962&gt;0,Y1962-J1962,".")</f>
        <v>17</v>
      </c>
      <c r="AA1962" s="4">
        <f>IF(J1962=0,H1962,0)</f>
        <v>0</v>
      </c>
      <c r="AB1962" s="4">
        <f>IF(L1962=0,H1962,0)</f>
        <v>0</v>
      </c>
      <c r="AC1962" s="4"/>
      <c r="AD1962" s="3"/>
      <c r="AE1962" s="2" t="str">
        <f ca="1">IF(AND(N1962&gt;1,(N1962+$AE$3+O1962)&lt;$B$3),$B$3-N1962+1111111,".")</f>
        <v>.</v>
      </c>
      <c r="AF1962" s="1" t="str">
        <f>IF(A1962&gt;1,"Y","N")</f>
        <v>Y</v>
      </c>
      <c r="AG1962" s="1" t="str">
        <f>IF(L1962&gt;1,"Y","N")</f>
        <v>Y</v>
      </c>
      <c r="AH1962" s="1" t="str">
        <f>IF(N1962&gt;1,"Y","N")</f>
        <v>Y</v>
      </c>
      <c r="AI1962" s="1" t="str">
        <f>IF(O1962&gt;1,"Y","N")</f>
        <v>Y</v>
      </c>
      <c r="AJ1962" s="1" t="str">
        <f>CONCATENATE(AF1962,AG1962,D1962,AH1962,AI1962)</f>
        <v>YYx110xYY</v>
      </c>
    </row>
    <row r="1963" spans="1:36" s="1" customFormat="1" x14ac:dyDescent="0.25">
      <c r="A1963" s="31">
        <v>42618</v>
      </c>
      <c r="B1963" t="s">
        <v>5760</v>
      </c>
      <c r="C1963" s="23" t="s">
        <v>2216</v>
      </c>
      <c r="D1963" s="22" t="s">
        <v>2215</v>
      </c>
      <c r="E1963" s="21">
        <v>1.7</v>
      </c>
      <c r="G1963" s="20"/>
      <c r="H1963" s="19">
        <f>E1963/0.0409</f>
        <v>41.56479217603912</v>
      </c>
      <c r="I1963" s="18">
        <f>J1963/100*4</f>
        <v>3.96</v>
      </c>
      <c r="J1963" s="17">
        <v>99</v>
      </c>
      <c r="K1963" s="16">
        <f>IF(J1963&gt;1,J1963-H1963-I1963,0)</f>
        <v>53.475207823960879</v>
      </c>
      <c r="L1963" s="15">
        <v>42644</v>
      </c>
      <c r="M1963" s="14"/>
      <c r="N1963" s="29">
        <v>42787</v>
      </c>
      <c r="O1963" s="12">
        <v>42788</v>
      </c>
      <c r="P1963" s="11" t="s">
        <v>5754</v>
      </c>
      <c r="Q1963" s="10" t="s">
        <v>5759</v>
      </c>
      <c r="R1963" s="10" t="s">
        <v>5758</v>
      </c>
      <c r="S1963" s="10" t="s">
        <v>5757</v>
      </c>
      <c r="T1963" s="10"/>
      <c r="U1963" s="9" t="s">
        <v>5756</v>
      </c>
      <c r="V1963" s="8" t="s">
        <v>5755</v>
      </c>
      <c r="W1963" s="7">
        <v>310</v>
      </c>
      <c r="X1963" s="4"/>
      <c r="Y1963" s="6">
        <v>116</v>
      </c>
      <c r="Z1963" s="5">
        <f>IF(Y1963&gt;0,Y1963-J1963,".")</f>
        <v>17</v>
      </c>
      <c r="AA1963" s="4">
        <f>IF(J1963=0,H1963,0)</f>
        <v>0</v>
      </c>
      <c r="AB1963" s="4">
        <f>IF(L1963=0,H1963,0)</f>
        <v>0</v>
      </c>
      <c r="AC1963" s="4"/>
      <c r="AD1963" s="3"/>
      <c r="AE1963" s="2" t="str">
        <f ca="1">IF(AND(N1963&gt;1,(N1963+$AE$3+O1963)&lt;$B$3),$B$3-N1963+1111111,".")</f>
        <v>.</v>
      </c>
      <c r="AF1963" s="1" t="str">
        <f>IF(A1963&gt;1,"Y","N")</f>
        <v>Y</v>
      </c>
      <c r="AG1963" s="1" t="str">
        <f>IF(L1963&gt;1,"Y","N")</f>
        <v>Y</v>
      </c>
      <c r="AH1963" s="1" t="str">
        <f>IF(N1963&gt;1,"Y","N")</f>
        <v>Y</v>
      </c>
      <c r="AI1963" s="1" t="str">
        <f>IF(O1963&gt;1,"Y","N")</f>
        <v>Y</v>
      </c>
      <c r="AJ1963" s="1" t="str">
        <f>CONCATENATE(AF1963,AG1963,D1963,AH1963,AI1963)</f>
        <v>YYx109xYY</v>
      </c>
    </row>
    <row r="1964" spans="1:36" s="1" customFormat="1" x14ac:dyDescent="0.25">
      <c r="A1964" s="31">
        <v>42721</v>
      </c>
      <c r="B1964" s="24" t="s">
        <v>5383</v>
      </c>
      <c r="C1964" s="23" t="s">
        <v>331</v>
      </c>
      <c r="D1964" s="22" t="s">
        <v>330</v>
      </c>
      <c r="E1964" s="21">
        <v>2.1</v>
      </c>
      <c r="G1964" s="20"/>
      <c r="H1964" s="19">
        <f>E1964/0.03864</f>
        <v>54.347826086956523</v>
      </c>
      <c r="I1964" s="18">
        <f>J1964/100*4</f>
        <v>3.96</v>
      </c>
      <c r="J1964" s="17">
        <v>99</v>
      </c>
      <c r="K1964" s="16">
        <f>IF(J1964&gt;1,J1964-H1964-I1964,0)</f>
        <v>40.692173913043476</v>
      </c>
      <c r="L1964" s="15">
        <v>42749</v>
      </c>
      <c r="M1964" s="14"/>
      <c r="N1964" s="29">
        <v>42803</v>
      </c>
      <c r="O1964" s="12">
        <v>42806</v>
      </c>
      <c r="P1964" s="11" t="s">
        <v>5382</v>
      </c>
      <c r="Q1964" s="10" t="s">
        <v>5381</v>
      </c>
      <c r="R1964" s="10" t="s">
        <v>5380</v>
      </c>
      <c r="S1964" s="10" t="s">
        <v>1247</v>
      </c>
      <c r="T1964" s="10"/>
      <c r="U1964" s="9" t="s">
        <v>5379</v>
      </c>
      <c r="V1964" s="8"/>
      <c r="W1964" s="7">
        <v>395</v>
      </c>
      <c r="X1964" s="4"/>
      <c r="Y1964" s="6">
        <v>116</v>
      </c>
      <c r="Z1964" s="5">
        <f>IF(Y1964&gt;0,Y1964-J1964,".")</f>
        <v>17</v>
      </c>
      <c r="AA1964" s="4">
        <f>IF(J1964=0,H1964,0)</f>
        <v>0</v>
      </c>
      <c r="AB1964" s="4">
        <f>IF(L1964=0,H1964,0)</f>
        <v>0</v>
      </c>
      <c r="AC1964" s="4"/>
      <c r="AD1964" s="3"/>
      <c r="AE1964" s="2" t="str">
        <f ca="1">IF(AND(N1964&gt;1,(N1964+$AE$3+O1964)&lt;$B$3),$B$3-N1964+1111111,".")</f>
        <v>.</v>
      </c>
      <c r="AF1964" s="1" t="str">
        <f>IF(A1964&gt;1,"Y","N")</f>
        <v>Y</v>
      </c>
      <c r="AG1964" s="1" t="str">
        <f>IF(L1964&gt;1,"Y","N")</f>
        <v>Y</v>
      </c>
      <c r="AH1964" s="1" t="str">
        <f>IF(N1964&gt;1,"Y","N")</f>
        <v>Y</v>
      </c>
      <c r="AI1964" s="1" t="str">
        <f>IF(O1964&gt;1,"Y","N")</f>
        <v>Y</v>
      </c>
      <c r="AJ1964" s="1" t="str">
        <f>CONCATENATE(AF1964,AG1964,D1964,AH1964,AI1964)</f>
        <v>YYx110xYY</v>
      </c>
    </row>
    <row r="1965" spans="1:36" s="1" customFormat="1" x14ac:dyDescent="0.25">
      <c r="A1965" s="31">
        <v>42618</v>
      </c>
      <c r="B1965" s="24"/>
      <c r="C1965" s="23" t="s">
        <v>2216</v>
      </c>
      <c r="D1965" s="22" t="s">
        <v>2215</v>
      </c>
      <c r="E1965" s="21">
        <v>1.7</v>
      </c>
      <c r="G1965" s="20"/>
      <c r="H1965" s="19">
        <f>E1965/0.0409</f>
        <v>41.56479217603912</v>
      </c>
      <c r="I1965" s="18">
        <f>J1965/100*4</f>
        <v>3.96</v>
      </c>
      <c r="J1965" s="17">
        <v>99</v>
      </c>
      <c r="K1965" s="16">
        <f>IF(J1965&gt;1,J1965-H1965-I1965,0)</f>
        <v>53.475207823960879</v>
      </c>
      <c r="L1965" s="15">
        <v>42644</v>
      </c>
      <c r="M1965" s="14"/>
      <c r="N1965" s="29">
        <v>42816</v>
      </c>
      <c r="O1965" s="12">
        <v>42822</v>
      </c>
      <c r="P1965" s="11" t="s">
        <v>5032</v>
      </c>
      <c r="Q1965" s="10" t="s">
        <v>5031</v>
      </c>
      <c r="R1965" s="10" t="s">
        <v>5030</v>
      </c>
      <c r="S1965" s="10" t="s">
        <v>5029</v>
      </c>
      <c r="T1965" s="10"/>
      <c r="U1965" s="9">
        <v>6760353061</v>
      </c>
      <c r="V1965" s="8" t="s">
        <v>5028</v>
      </c>
      <c r="W1965" s="7">
        <v>492</v>
      </c>
      <c r="X1965" s="4"/>
      <c r="Y1965" s="6">
        <v>116</v>
      </c>
      <c r="Z1965" s="5">
        <f>IF(Y1965&gt;0,Y1965-J1965,".")</f>
        <v>17</v>
      </c>
      <c r="AA1965" s="4">
        <f>IF(J1965=0,H1965,0)</f>
        <v>0</v>
      </c>
      <c r="AB1965" s="4">
        <f>IF(L1965=0,H1965,0)</f>
        <v>0</v>
      </c>
      <c r="AC1965" s="4"/>
      <c r="AD1965" s="3"/>
      <c r="AE1965" s="2" t="str">
        <f ca="1">IF(AND(N1965&gt;1,(N1965+$AE$3+O1965)&lt;$B$3),$B$3-N1965+1111111,".")</f>
        <v>.</v>
      </c>
      <c r="AF1965" s="1" t="str">
        <f>IF(A1965&gt;1,"Y","N")</f>
        <v>Y</v>
      </c>
      <c r="AG1965" s="1" t="str">
        <f>IF(L1965&gt;1,"Y","N")</f>
        <v>Y</v>
      </c>
      <c r="AH1965" s="1" t="str">
        <f>IF(N1965&gt;1,"Y","N")</f>
        <v>Y</v>
      </c>
      <c r="AI1965" s="1" t="str">
        <f>IF(O1965&gt;1,"Y","N")</f>
        <v>Y</v>
      </c>
      <c r="AJ1965" s="1" t="str">
        <f>CONCATENATE(AF1965,AG1965,D1965,AH1965,AI1965)</f>
        <v>YYx109xYY</v>
      </c>
    </row>
    <row r="1966" spans="1:36" s="1" customFormat="1" x14ac:dyDescent="0.25">
      <c r="A1966" s="31">
        <v>42703</v>
      </c>
      <c r="B1966" t="s">
        <v>4862</v>
      </c>
      <c r="C1966" s="23" t="s">
        <v>2216</v>
      </c>
      <c r="D1966" s="22" t="s">
        <v>2215</v>
      </c>
      <c r="E1966" s="21">
        <v>1.6</v>
      </c>
      <c r="G1966" s="20"/>
      <c r="H1966" s="19">
        <f>E1966/0.0391</f>
        <v>40.92071611253197</v>
      </c>
      <c r="I1966" s="18">
        <f>J1966/100*4</f>
        <v>3.96</v>
      </c>
      <c r="J1966" s="17">
        <v>99</v>
      </c>
      <c r="K1966" s="16">
        <f>IF(J1966&gt;1,J1966-H1966-I1966,0)</f>
        <v>54.119283887468029</v>
      </c>
      <c r="L1966" s="15">
        <v>42762</v>
      </c>
      <c r="M1966" s="14"/>
      <c r="N1966" s="29">
        <v>42827</v>
      </c>
      <c r="O1966" s="12">
        <v>42827</v>
      </c>
      <c r="P1966" s="11" t="s">
        <v>4861</v>
      </c>
      <c r="Q1966" s="10" t="s">
        <v>4860</v>
      </c>
      <c r="R1966" s="10" t="s">
        <v>4859</v>
      </c>
      <c r="S1966" s="10" t="s">
        <v>4858</v>
      </c>
      <c r="T1966" s="10"/>
      <c r="U1966" s="9">
        <v>6768673150</v>
      </c>
      <c r="V1966" s="8"/>
      <c r="W1966" s="7">
        <v>522</v>
      </c>
      <c r="X1966" s="4"/>
      <c r="Y1966" s="6">
        <v>116</v>
      </c>
      <c r="Z1966" s="5">
        <f>IF(Y1966&gt;0,Y1966-J1966,".")</f>
        <v>17</v>
      </c>
      <c r="AA1966" s="4">
        <f>IF(J1966=0,H1966,0)</f>
        <v>0</v>
      </c>
      <c r="AB1966" s="4">
        <f>IF(L1966=0,H1966,0)</f>
        <v>0</v>
      </c>
      <c r="AC1966" s="4"/>
      <c r="AD1966" s="3"/>
      <c r="AE1966" s="2" t="str">
        <f ca="1">IF(AND(N1966&gt;1,(N1966+$AE$3+O1966)&lt;$B$3),$B$3-N1966+1111111,".")</f>
        <v>.</v>
      </c>
      <c r="AF1966" s="1" t="str">
        <f>IF(A1966&gt;1,"Y","N")</f>
        <v>Y</v>
      </c>
      <c r="AG1966" s="1" t="str">
        <f>IF(L1966&gt;1,"Y","N")</f>
        <v>Y</v>
      </c>
      <c r="AH1966" s="1" t="str">
        <f>IF(N1966&gt;1,"Y","N")</f>
        <v>Y</v>
      </c>
      <c r="AI1966" s="1" t="str">
        <f>IF(O1966&gt;1,"Y","N")</f>
        <v>Y</v>
      </c>
      <c r="AJ1966" s="1" t="str">
        <f>CONCATENATE(AF1966,AG1966,D1966,AH1966,AI1966)</f>
        <v>YYx109xYY</v>
      </c>
    </row>
    <row r="1967" spans="1:36" s="1" customFormat="1" x14ac:dyDescent="0.25">
      <c r="A1967" s="31">
        <v>42749</v>
      </c>
      <c r="B1967" s="24" t="s">
        <v>4747</v>
      </c>
      <c r="C1967" s="23" t="s">
        <v>4746</v>
      </c>
      <c r="D1967" s="22" t="s">
        <v>3343</v>
      </c>
      <c r="E1967" s="21">
        <v>0.98</v>
      </c>
      <c r="G1967" s="20"/>
      <c r="H1967" s="19">
        <f>E1967/0.03821</f>
        <v>25.647736194713424</v>
      </c>
      <c r="I1967" s="18">
        <f>J1967/100*4</f>
        <v>3.16</v>
      </c>
      <c r="J1967" s="17">
        <v>79</v>
      </c>
      <c r="K1967" s="16">
        <f>IF(J1967&gt;1,J1967-H1967-I1967,0)</f>
        <v>50.192263805286572</v>
      </c>
      <c r="L1967" s="15">
        <v>42784</v>
      </c>
      <c r="M1967" s="14"/>
      <c r="N1967" s="29">
        <v>42831</v>
      </c>
      <c r="O1967" s="12">
        <v>42831</v>
      </c>
      <c r="P1967" s="11" t="s">
        <v>4745</v>
      </c>
      <c r="Q1967" s="10" t="s">
        <v>4744</v>
      </c>
      <c r="R1967" s="10" t="s">
        <v>4743</v>
      </c>
      <c r="S1967" s="10" t="s">
        <v>4742</v>
      </c>
      <c r="T1967" s="10"/>
      <c r="U1967" s="9">
        <v>6772311087</v>
      </c>
      <c r="V1967" s="8"/>
      <c r="W1967" s="7">
        <v>548</v>
      </c>
      <c r="X1967" s="4"/>
      <c r="Y1967" s="6">
        <v>116</v>
      </c>
      <c r="Z1967" s="5">
        <f>IF(Y1967&gt;0,Y1967-J1967,".")</f>
        <v>37</v>
      </c>
      <c r="AA1967" s="4">
        <f>IF(J1967=0,H1967,0)</f>
        <v>0</v>
      </c>
      <c r="AB1967" s="4">
        <f>IF(L1967=0,H1967,0)</f>
        <v>0</v>
      </c>
      <c r="AC1967" s="4"/>
      <c r="AD1967" s="3"/>
      <c r="AE1967" s="2" t="str">
        <f ca="1">IF(AND(N1967&gt;1,(N1967+$AE$3+O1967)&lt;$B$3),$B$3-N1967+1111111,".")</f>
        <v>.</v>
      </c>
      <c r="AF1967" s="1" t="str">
        <f>IF(A1967&gt;1,"Y","N")</f>
        <v>Y</v>
      </c>
      <c r="AG1967" s="1" t="str">
        <f>IF(L1967&gt;1,"Y","N")</f>
        <v>Y</v>
      </c>
      <c r="AH1967" s="1" t="str">
        <f>IF(N1967&gt;1,"Y","N")</f>
        <v>Y</v>
      </c>
      <c r="AI1967" s="1" t="str">
        <f>IF(O1967&gt;1,"Y","N")</f>
        <v>Y</v>
      </c>
      <c r="AJ1967" s="1" t="str">
        <f>CONCATENATE(AF1967,AG1967,D1967,AH1967,AI1967)</f>
        <v>YYxk6xYY</v>
      </c>
    </row>
    <row r="1968" spans="1:36" s="1" customFormat="1" x14ac:dyDescent="0.25">
      <c r="A1968" s="31">
        <v>42703</v>
      </c>
      <c r="B1968" s="24"/>
      <c r="C1968" s="23" t="s">
        <v>2216</v>
      </c>
      <c r="D1968" s="22" t="s">
        <v>2215</v>
      </c>
      <c r="E1968" s="21">
        <v>1.6</v>
      </c>
      <c r="G1968" s="20"/>
      <c r="H1968" s="19">
        <f>E1968/0.0391</f>
        <v>40.92071611253197</v>
      </c>
      <c r="I1968" s="18">
        <f>J1968/100*4</f>
        <v>3.96</v>
      </c>
      <c r="J1968" s="17">
        <v>99</v>
      </c>
      <c r="K1968" s="16">
        <f>IF(J1968&gt;1,J1968-H1968-I1968,0)</f>
        <v>54.119283887468029</v>
      </c>
      <c r="L1968" s="15">
        <v>42762</v>
      </c>
      <c r="M1968" s="14"/>
      <c r="N1968" s="29">
        <v>42842</v>
      </c>
      <c r="O1968" s="12">
        <v>42842</v>
      </c>
      <c r="P1968" s="11" t="s">
        <v>4548</v>
      </c>
      <c r="Q1968" s="10" t="s">
        <v>4547</v>
      </c>
      <c r="R1968" s="10" t="s">
        <v>4546</v>
      </c>
      <c r="S1968" s="10" t="s">
        <v>4545</v>
      </c>
      <c r="T1968" s="10" t="s">
        <v>4544</v>
      </c>
      <c r="U1968" s="9" t="s">
        <v>4543</v>
      </c>
      <c r="V1968" s="8"/>
      <c r="W1968" s="7">
        <v>596</v>
      </c>
      <c r="X1968" s="4"/>
      <c r="Y1968" s="6">
        <v>116</v>
      </c>
      <c r="Z1968" s="5">
        <f>IF(Y1968&gt;0,Y1968-J1968,".")</f>
        <v>17</v>
      </c>
      <c r="AA1968" s="4">
        <f>IF(J1968=0,H1968,0)</f>
        <v>0</v>
      </c>
      <c r="AB1968" s="4">
        <f>IF(L1968=0,H1968,0)</f>
        <v>0</v>
      </c>
      <c r="AC1968" s="4"/>
      <c r="AD1968" s="3"/>
      <c r="AE1968" s="2" t="str">
        <f ca="1">IF(AND(N1968&gt;1,(N1968+$AE$3+O1968)&lt;$B$3),$B$3-N1968+1111111,".")</f>
        <v>.</v>
      </c>
      <c r="AF1968" s="1" t="str">
        <f>IF(A1968&gt;1,"Y","N")</f>
        <v>Y</v>
      </c>
      <c r="AG1968" s="1" t="str">
        <f>IF(L1968&gt;1,"Y","N")</f>
        <v>Y</v>
      </c>
      <c r="AH1968" s="1" t="str">
        <f>IF(N1968&gt;1,"Y","N")</f>
        <v>Y</v>
      </c>
      <c r="AI1968" s="1" t="str">
        <f>IF(O1968&gt;1,"Y","N")</f>
        <v>Y</v>
      </c>
      <c r="AJ1968" s="1" t="str">
        <f>CONCATENATE(AF1968,AG1968,D1968,AH1968,AI1968)</f>
        <v>YYx109xYY</v>
      </c>
    </row>
    <row r="1969" spans="1:50" s="1" customFormat="1" x14ac:dyDescent="0.25">
      <c r="A1969" s="31">
        <v>42769</v>
      </c>
      <c r="B1969" t="s">
        <v>4542</v>
      </c>
      <c r="C1969" s="23" t="s">
        <v>331</v>
      </c>
      <c r="D1969" s="22" t="s">
        <v>330</v>
      </c>
      <c r="E1969" s="21">
        <v>1.82</v>
      </c>
      <c r="G1969" s="20"/>
      <c r="H1969" s="19">
        <f>E1969/0.03878</f>
        <v>46.931407942238266</v>
      </c>
      <c r="I1969" s="18">
        <f>J1969/100*4</f>
        <v>3.96</v>
      </c>
      <c r="J1969" s="17">
        <v>99</v>
      </c>
      <c r="K1969" s="16">
        <f>IF(J1969&gt;1,J1969-H1969-I1969,0)</f>
        <v>48.108592057761733</v>
      </c>
      <c r="L1969" s="15">
        <v>42801</v>
      </c>
      <c r="M1969" s="14"/>
      <c r="N1969" s="29">
        <v>42842</v>
      </c>
      <c r="O1969" s="12">
        <v>42842</v>
      </c>
      <c r="P1969" s="11" t="s">
        <v>4541</v>
      </c>
      <c r="Q1969" s="10" t="s">
        <v>4540</v>
      </c>
      <c r="R1969" s="10" t="s">
        <v>4539</v>
      </c>
      <c r="S1969" s="10" t="s">
        <v>4538</v>
      </c>
      <c r="T1969" s="10"/>
      <c r="U1969" s="9" t="s">
        <v>4537</v>
      </c>
      <c r="V1969" s="8"/>
      <c r="W1969" s="7">
        <v>594</v>
      </c>
      <c r="X1969" s="4"/>
      <c r="Y1969" s="6">
        <v>116</v>
      </c>
      <c r="Z1969" s="5">
        <f>IF(Y1969&gt;0,Y1969-J1969,".")</f>
        <v>17</v>
      </c>
      <c r="AA1969" s="4">
        <f>IF(J1969=0,H1969,0)</f>
        <v>0</v>
      </c>
      <c r="AB1969" s="4">
        <f>IF(L1969=0,H1969,0)</f>
        <v>0</v>
      </c>
      <c r="AC1969" s="4"/>
      <c r="AD1969" s="3"/>
      <c r="AE1969" s="2" t="str">
        <f ca="1">IF(AND(N1969&gt;1,(N1969+$AE$3+O1969)&lt;$B$3),$B$3-N1969+1111111,".")</f>
        <v>.</v>
      </c>
      <c r="AF1969" s="1" t="str">
        <f>IF(A1969&gt;1,"Y","N")</f>
        <v>Y</v>
      </c>
      <c r="AG1969" s="1" t="str">
        <f>IF(L1969&gt;1,"Y","N")</f>
        <v>Y</v>
      </c>
      <c r="AH1969" s="1" t="str">
        <f>IF(N1969&gt;1,"Y","N")</f>
        <v>Y</v>
      </c>
      <c r="AI1969" s="1" t="str">
        <f>IF(O1969&gt;1,"Y","N")</f>
        <v>Y</v>
      </c>
      <c r="AJ1969" s="1" t="str">
        <f>CONCATENATE(AF1969,AG1969,D1969,AH1969,AI1969)</f>
        <v>YYx110xYY</v>
      </c>
    </row>
    <row r="1970" spans="1:50" s="1" customFormat="1" x14ac:dyDescent="0.25">
      <c r="A1970" s="31">
        <v>42769</v>
      </c>
      <c r="B1970" s="24"/>
      <c r="C1970" s="23" t="s">
        <v>331</v>
      </c>
      <c r="D1970" s="22" t="s">
        <v>330</v>
      </c>
      <c r="E1970" s="21">
        <v>1.82</v>
      </c>
      <c r="G1970" s="20"/>
      <c r="H1970" s="19">
        <f>E1970/0.03878</f>
        <v>46.931407942238266</v>
      </c>
      <c r="I1970" s="18">
        <f>J1970/100*4</f>
        <v>3.96</v>
      </c>
      <c r="J1970" s="17">
        <v>99</v>
      </c>
      <c r="K1970" s="16">
        <f>IF(J1970&gt;1,J1970-H1970-I1970,0)</f>
        <v>48.108592057761733</v>
      </c>
      <c r="L1970" s="15">
        <v>42801</v>
      </c>
      <c r="M1970" s="14"/>
      <c r="N1970" s="29">
        <v>42879</v>
      </c>
      <c r="O1970" s="12">
        <v>42879</v>
      </c>
      <c r="P1970" s="11" t="s">
        <v>3731</v>
      </c>
      <c r="Q1970" s="10" t="s">
        <v>3730</v>
      </c>
      <c r="R1970" s="10" t="s">
        <v>3729</v>
      </c>
      <c r="S1970" s="10" t="s">
        <v>76</v>
      </c>
      <c r="T1970" s="10"/>
      <c r="U1970" s="9" t="s">
        <v>3728</v>
      </c>
      <c r="V1970" s="8"/>
      <c r="W1970" s="7">
        <v>769</v>
      </c>
      <c r="X1970" s="4"/>
      <c r="Y1970" s="6">
        <v>116</v>
      </c>
      <c r="Z1970" s="5">
        <f>IF(Y1970&gt;0,Y1970-J1970,".")</f>
        <v>17</v>
      </c>
      <c r="AA1970" s="4">
        <f>IF(J1970=0,H1970,0)</f>
        <v>0</v>
      </c>
      <c r="AB1970" s="4">
        <f>IF(L1970=0,H1970,0)</f>
        <v>0</v>
      </c>
      <c r="AC1970" s="4"/>
      <c r="AD1970" s="3"/>
      <c r="AE1970" s="2" t="str">
        <f ca="1">IF(AND(N1970&gt;1,(N1970+$AE$3+O1970)&lt;$B$3),$B$3-N1970+1111111,".")</f>
        <v>.</v>
      </c>
      <c r="AF1970" s="1" t="str">
        <f>IF(A1970&gt;1,"Y","N")</f>
        <v>Y</v>
      </c>
      <c r="AG1970" s="1" t="str">
        <f>IF(L1970&gt;1,"Y","N")</f>
        <v>Y</v>
      </c>
      <c r="AH1970" s="1" t="str">
        <f>IF(N1970&gt;1,"Y","N")</f>
        <v>Y</v>
      </c>
      <c r="AI1970" s="1" t="str">
        <f>IF(O1970&gt;1,"Y","N")</f>
        <v>Y</v>
      </c>
      <c r="AJ1970" s="1" t="str">
        <f>CONCATENATE(AF1970,AG1970,D1970,AH1970,AI1970)</f>
        <v>YYx110xYY</v>
      </c>
    </row>
    <row r="1971" spans="1:50" s="1" customFormat="1" x14ac:dyDescent="0.25">
      <c r="A1971" s="31">
        <v>42755</v>
      </c>
      <c r="B1971" s="24"/>
      <c r="C1971" s="23" t="s">
        <v>862</v>
      </c>
      <c r="D1971" s="22" t="s">
        <v>861</v>
      </c>
      <c r="E1971" s="21">
        <v>1.2</v>
      </c>
      <c r="G1971" s="20"/>
      <c r="H1971" s="19">
        <f>E1971/0.03865</f>
        <v>31.047865459249678</v>
      </c>
      <c r="I1971" s="18">
        <f>J1971/100*4</f>
        <v>3.16</v>
      </c>
      <c r="J1971" s="17">
        <v>79</v>
      </c>
      <c r="K1971" s="16">
        <f>IF(J1971&gt;1,J1971-H1971-I1971,0)</f>
        <v>44.792134540750325</v>
      </c>
      <c r="L1971" s="15">
        <v>42803</v>
      </c>
      <c r="M1971" s="14"/>
      <c r="N1971" s="29">
        <v>42915</v>
      </c>
      <c r="O1971" s="12">
        <v>42915</v>
      </c>
      <c r="P1971" s="11" t="s">
        <v>3080</v>
      </c>
      <c r="Q1971" s="10" t="s">
        <v>3079</v>
      </c>
      <c r="R1971" s="10" t="s">
        <v>3078</v>
      </c>
      <c r="S1971" s="10" t="s">
        <v>3077</v>
      </c>
      <c r="T1971" s="10"/>
      <c r="U1971" s="9">
        <v>6869164538</v>
      </c>
      <c r="V1971" s="8"/>
      <c r="W1971" s="7">
        <v>900</v>
      </c>
      <c r="X1971" s="4"/>
      <c r="Y1971" s="6">
        <v>116</v>
      </c>
      <c r="Z1971" s="5">
        <f>IF(Y1971&gt;0,Y1971-J1971,".")</f>
        <v>37</v>
      </c>
      <c r="AA1971" s="4">
        <f>IF(J1971=0,H1971,0)</f>
        <v>0</v>
      </c>
      <c r="AB1971" s="4">
        <f>IF(L1971=0,H1971,0)</f>
        <v>0</v>
      </c>
      <c r="AC1971" s="4"/>
      <c r="AD1971" s="3"/>
      <c r="AE1971" s="2" t="str">
        <f ca="1">IF(AND(N1971&gt;1,(N1971+$AE$3+O1971)&lt;$B$3),$B$3-N1971+1111111,".")</f>
        <v>.</v>
      </c>
      <c r="AF1971" s="1" t="str">
        <f>IF(A1971&gt;1,"Y","N")</f>
        <v>Y</v>
      </c>
      <c r="AG1971" s="1" t="str">
        <f>IF(L1971&gt;1,"Y","N")</f>
        <v>Y</v>
      </c>
      <c r="AH1971" s="1" t="str">
        <f>IF(N1971&gt;1,"Y","N")</f>
        <v>Y</v>
      </c>
      <c r="AI1971" s="1" t="str">
        <f>IF(O1971&gt;1,"Y","N")</f>
        <v>Y</v>
      </c>
      <c r="AJ1971" s="1" t="str">
        <f>CONCATENATE(AF1971,AG1971,D1971,AH1971,AI1971)</f>
        <v>YYx230xYY</v>
      </c>
    </row>
    <row r="1972" spans="1:50" s="1" customFormat="1" x14ac:dyDescent="0.25">
      <c r="A1972" s="31">
        <v>42809</v>
      </c>
      <c r="B1972" s="24" t="s">
        <v>2849</v>
      </c>
      <c r="C1972" s="23" t="s">
        <v>331</v>
      </c>
      <c r="D1972" s="22" t="s">
        <v>330</v>
      </c>
      <c r="E1972" s="21">
        <v>1.43</v>
      </c>
      <c r="G1972" s="20"/>
      <c r="H1972" s="19">
        <f>E1972/0.038689</f>
        <v>36.961410219959156</v>
      </c>
      <c r="I1972" s="18">
        <f>J1972/100*4</f>
        <v>3.96</v>
      </c>
      <c r="J1972" s="17">
        <v>99</v>
      </c>
      <c r="K1972" s="16">
        <f>IF(J1972&gt;1,J1972-H1972-I1972,0)</f>
        <v>58.078589780040843</v>
      </c>
      <c r="L1972" s="15">
        <v>42841</v>
      </c>
      <c r="M1972" s="14"/>
      <c r="N1972" s="29">
        <v>42932</v>
      </c>
      <c r="O1972" s="12">
        <v>42932</v>
      </c>
      <c r="P1972" s="11" t="s">
        <v>2848</v>
      </c>
      <c r="Q1972" s="10" t="s">
        <v>2847</v>
      </c>
      <c r="R1972" s="10" t="s">
        <v>2846</v>
      </c>
      <c r="S1972" s="10" t="s">
        <v>2845</v>
      </c>
      <c r="T1972" s="10"/>
      <c r="U1972" s="9">
        <v>6887611725</v>
      </c>
      <c r="V1972" s="8"/>
      <c r="W1972" s="7">
        <v>957</v>
      </c>
      <c r="X1972" s="4"/>
      <c r="Y1972" s="6">
        <v>116</v>
      </c>
      <c r="Z1972" s="5">
        <f>IF(Y1972&gt;0,Y1972-J1972,".")</f>
        <v>17</v>
      </c>
      <c r="AA1972" s="4">
        <f>IF(J1972=0,H1972,0)</f>
        <v>0</v>
      </c>
      <c r="AB1972" s="4">
        <f>IF(L1972=0,H1972,0)</f>
        <v>0</v>
      </c>
      <c r="AC1972" s="4"/>
      <c r="AD1972" s="3"/>
      <c r="AE1972" s="2" t="str">
        <f ca="1">IF(AND(N1972&gt;1,(N1972+$AE$3+O1972)&lt;$B$3),$B$3-N1972+1111111,".")</f>
        <v>.</v>
      </c>
      <c r="AF1972" s="1" t="str">
        <f>IF(A1972&gt;1,"Y","N")</f>
        <v>Y</v>
      </c>
      <c r="AG1972" s="1" t="str">
        <f>IF(L1972&gt;1,"Y","N")</f>
        <v>Y</v>
      </c>
      <c r="AH1972" s="1" t="str">
        <f>IF(N1972&gt;1,"Y","N")</f>
        <v>Y</v>
      </c>
      <c r="AI1972" s="1" t="str">
        <f>IF(O1972&gt;1,"Y","N")</f>
        <v>Y</v>
      </c>
      <c r="AJ1972" s="1" t="str">
        <f>CONCATENATE(AF1972,AG1972,D1972,AH1972,AI1972)</f>
        <v>YYx110xYY</v>
      </c>
    </row>
    <row r="1973" spans="1:50" s="1" customFormat="1" x14ac:dyDescent="0.25">
      <c r="A1973" s="31">
        <v>42703</v>
      </c>
      <c r="B1973" s="24" t="s">
        <v>2760</v>
      </c>
      <c r="C1973" s="23" t="s">
        <v>2216</v>
      </c>
      <c r="D1973" s="22" t="s">
        <v>2215</v>
      </c>
      <c r="E1973" s="21">
        <v>1.77</v>
      </c>
      <c r="G1973" s="20"/>
      <c r="H1973" s="19">
        <f>E1973/0.0391</f>
        <v>45.268542199488486</v>
      </c>
      <c r="I1973" s="18">
        <f>J1973/100*4</f>
        <v>3.96</v>
      </c>
      <c r="J1973" s="17">
        <v>99</v>
      </c>
      <c r="K1973" s="16">
        <f>IF(J1973&gt;1,J1973-H1973-I1973,0)</f>
        <v>49.771457800511513</v>
      </c>
      <c r="L1973" s="15">
        <v>42748</v>
      </c>
      <c r="M1973" s="14"/>
      <c r="N1973" s="29">
        <v>42936</v>
      </c>
      <c r="O1973" s="12">
        <v>42940</v>
      </c>
      <c r="P1973" s="11" t="s">
        <v>2759</v>
      </c>
      <c r="Q1973" s="10" t="s">
        <v>2758</v>
      </c>
      <c r="R1973" s="10" t="s">
        <v>2757</v>
      </c>
      <c r="S1973" s="10" t="s">
        <v>2756</v>
      </c>
      <c r="T1973" s="10"/>
      <c r="U1973" s="40">
        <v>6897880616</v>
      </c>
      <c r="V1973" s="8"/>
      <c r="W1973" s="7">
        <v>981</v>
      </c>
      <c r="X1973" s="4"/>
      <c r="Y1973" s="6">
        <v>116</v>
      </c>
      <c r="Z1973" s="5">
        <f>IF(Y1973&gt;0,Y1973-J1973,".")</f>
        <v>17</v>
      </c>
      <c r="AA1973" s="4">
        <f>IF(J1973=0,H1973,0)</f>
        <v>0</v>
      </c>
      <c r="AB1973" s="4">
        <f>IF(L1973=0,H1973,0)</f>
        <v>0</v>
      </c>
      <c r="AC1973" s="4"/>
      <c r="AD1973" s="3"/>
      <c r="AE1973" s="2" t="str">
        <f ca="1">IF(AND(N1973&gt;1,(N1973+$AE$3+O1973)&lt;$B$3),$B$3-N1973+1111111,".")</f>
        <v>.</v>
      </c>
      <c r="AF1973" s="1" t="str">
        <f>IF(A1973&gt;1,"Y","N")</f>
        <v>Y</v>
      </c>
      <c r="AG1973" s="1" t="str">
        <f>IF(L1973&gt;1,"Y","N")</f>
        <v>Y</v>
      </c>
      <c r="AH1973" s="1" t="str">
        <f>IF(N1973&gt;1,"Y","N")</f>
        <v>Y</v>
      </c>
      <c r="AI1973" s="1" t="str">
        <f>IF(O1973&gt;1,"Y","N")</f>
        <v>Y</v>
      </c>
      <c r="AJ1973" s="1" t="str">
        <f>CONCATENATE(AF1973,AG1973,D1973,AH1973,AI1973)</f>
        <v>YYx109xYY</v>
      </c>
    </row>
    <row r="1974" spans="1:50" s="1" customFormat="1" x14ac:dyDescent="0.25">
      <c r="A1974" s="31">
        <v>42028</v>
      </c>
      <c r="B1974" s="24"/>
      <c r="C1974" s="23" t="s">
        <v>2392</v>
      </c>
      <c r="D1974" s="22" t="s">
        <v>1123</v>
      </c>
      <c r="E1974" s="21">
        <v>0.52</v>
      </c>
      <c r="G1974" s="20"/>
      <c r="H1974" s="19">
        <f>E1974/0.0488458</f>
        <v>10.645746410131474</v>
      </c>
      <c r="I1974" s="18">
        <f>J1974/100*4</f>
        <v>3.08</v>
      </c>
      <c r="J1974" s="17">
        <v>77</v>
      </c>
      <c r="K1974" s="16">
        <f>IF(J1974&gt;1,J1974-H1974-I1974,0)</f>
        <v>63.274253589868522</v>
      </c>
      <c r="L1974" s="15">
        <v>42059</v>
      </c>
      <c r="M1974" s="14"/>
      <c r="N1974" s="29">
        <v>42967</v>
      </c>
      <c r="O1974" s="12">
        <v>42967</v>
      </c>
      <c r="P1974" s="11" t="s">
        <v>2391</v>
      </c>
      <c r="Q1974" s="10" t="s">
        <v>2390</v>
      </c>
      <c r="R1974" s="10" t="s">
        <v>2389</v>
      </c>
      <c r="S1974" s="10" t="s">
        <v>2388</v>
      </c>
      <c r="T1974" s="10" t="s">
        <v>2387</v>
      </c>
      <c r="U1974" s="40">
        <v>6906431197</v>
      </c>
      <c r="V1974" s="8"/>
      <c r="W1974" s="7">
        <v>1056</v>
      </c>
      <c r="X1974" s="4"/>
      <c r="Y1974" s="6">
        <v>116</v>
      </c>
      <c r="Z1974" s="5">
        <f>IF(Y1974&gt;0,Y1974-J1974,".")</f>
        <v>39</v>
      </c>
      <c r="AA1974" s="4">
        <f>IF(J1974=0,H1974,0)</f>
        <v>0</v>
      </c>
      <c r="AB1974" s="4">
        <f>IF(L1974=0,H1974,0)</f>
        <v>0</v>
      </c>
      <c r="AC1974" s="4"/>
      <c r="AD1974" s="3"/>
      <c r="AE1974" s="2" t="str">
        <f ca="1">IF(AND(N1974&gt;1,(N1974+$AE$3+O1974)&lt;$B$3),$B$3-N1974+1111111,".")</f>
        <v>.</v>
      </c>
      <c r="AF1974" s="1" t="str">
        <f>IF(A1974&gt;1,"Y","N")</f>
        <v>Y</v>
      </c>
      <c r="AG1974" s="1" t="str">
        <f>IF(L1974&gt;1,"Y","N")</f>
        <v>Y</v>
      </c>
      <c r="AH1974" s="1" t="str">
        <f>IF(N1974&gt;1,"Y","N")</f>
        <v>Y</v>
      </c>
      <c r="AI1974" s="1" t="str">
        <f>IF(O1974&gt;1,"Y","N")</f>
        <v>Y</v>
      </c>
      <c r="AJ1974" s="1" t="str">
        <f>CONCATENATE(AF1974,AG1974,D1974,AH1974,AI1974)</f>
        <v>YYx388xYY</v>
      </c>
    </row>
    <row r="1975" spans="1:50" s="1" customFormat="1" x14ac:dyDescent="0.25">
      <c r="A1975" s="31">
        <v>42417</v>
      </c>
      <c r="B1975" s="24"/>
      <c r="C1975" s="23" t="s">
        <v>6592</v>
      </c>
      <c r="D1975" s="22" t="s">
        <v>4182</v>
      </c>
      <c r="E1975" s="21">
        <v>1.6</v>
      </c>
      <c r="G1975" s="20"/>
      <c r="H1975" s="19">
        <f>E1975/0.041355</f>
        <v>38.689396687220409</v>
      </c>
      <c r="I1975" s="32">
        <f>J1975/100*4</f>
        <v>3.2</v>
      </c>
      <c r="J1975" s="17">
        <v>80</v>
      </c>
      <c r="K1975" s="16">
        <f>IF(J1975&gt;1,J1975-H1975-I1975,0)</f>
        <v>38.110603312779588</v>
      </c>
      <c r="L1975" s="15">
        <v>42467</v>
      </c>
      <c r="M1975" s="14"/>
      <c r="N1975" s="29">
        <v>42750</v>
      </c>
      <c r="O1975" s="12">
        <v>42752</v>
      </c>
      <c r="P1975" s="11" t="s">
        <v>1945</v>
      </c>
      <c r="Q1975" s="10" t="s">
        <v>6591</v>
      </c>
      <c r="R1975" s="10" t="s">
        <v>6590</v>
      </c>
      <c r="S1975" s="10" t="s">
        <v>6589</v>
      </c>
      <c r="T1975" s="10"/>
      <c r="U1975" s="9">
        <v>6678274770</v>
      </c>
      <c r="V1975" s="8"/>
      <c r="W1975" s="7">
        <v>117</v>
      </c>
      <c r="X1975" s="4"/>
      <c r="Y1975" s="6">
        <v>117</v>
      </c>
      <c r="Z1975" s="5">
        <f>IF(Y1975&gt;0,Y1975-J1975,".")</f>
        <v>37</v>
      </c>
      <c r="AA1975" s="4">
        <f>IF(J1975=0,H1975,0)</f>
        <v>0</v>
      </c>
      <c r="AB1975" s="4">
        <f>IF(L1975=0,H1975,0)</f>
        <v>0</v>
      </c>
      <c r="AC1975" s="4"/>
      <c r="AD1975" s="3"/>
      <c r="AE1975" s="2" t="str">
        <f ca="1">IF(AND(N1975&gt;1,(N1975+$AE$3+O1975)&lt;$B$3),$B$3-N1975+1111111,".")</f>
        <v>.</v>
      </c>
      <c r="AF1975" s="1" t="str">
        <f>IF(A1975&gt;1,"Y","N")</f>
        <v>Y</v>
      </c>
      <c r="AG1975" s="1" t="str">
        <f>IF(L1975&gt;1,"Y","N")</f>
        <v>Y</v>
      </c>
      <c r="AH1975" s="1" t="str">
        <f>IF(N1975&gt;1,"Y","N")</f>
        <v>Y</v>
      </c>
      <c r="AI1975" s="1" t="str">
        <f>IF(O1975&gt;1,"Y","N")</f>
        <v>Y</v>
      </c>
      <c r="AJ1975" s="1" t="str">
        <f>CONCATENATE(AF1975,AG1975,D1975,AH1975,AI1975)</f>
        <v>YYxy360xYY</v>
      </c>
      <c r="AU1975"/>
      <c r="AV1975"/>
      <c r="AW1975"/>
      <c r="AX1975"/>
    </row>
    <row r="1976" spans="1:50" s="1" customFormat="1" x14ac:dyDescent="0.25">
      <c r="A1976" s="31">
        <v>42786</v>
      </c>
      <c r="B1976" s="24"/>
      <c r="C1976" s="23" t="s">
        <v>1042</v>
      </c>
      <c r="D1976" s="22" t="s">
        <v>19</v>
      </c>
      <c r="E1976" s="21">
        <v>1.75</v>
      </c>
      <c r="G1976" s="20"/>
      <c r="H1976" s="19">
        <f>E1976/0.03844</f>
        <v>45.525494276795001</v>
      </c>
      <c r="I1976" s="18">
        <f>J1976/100*4</f>
        <v>3.16</v>
      </c>
      <c r="J1976" s="17">
        <v>79</v>
      </c>
      <c r="K1976" s="16">
        <f>IF(J1976&gt;1,J1976-H1976-I1976,0)</f>
        <v>30.314505723204999</v>
      </c>
      <c r="L1976" s="15">
        <v>42822</v>
      </c>
      <c r="M1976" s="14"/>
      <c r="N1976" s="29">
        <v>42832</v>
      </c>
      <c r="O1976" s="12">
        <v>42834</v>
      </c>
      <c r="P1976" s="11" t="s">
        <v>4723</v>
      </c>
      <c r="Q1976" s="10" t="s">
        <v>4722</v>
      </c>
      <c r="R1976" s="10" t="s">
        <v>4721</v>
      </c>
      <c r="S1976" s="10" t="s">
        <v>2507</v>
      </c>
      <c r="T1976" s="10"/>
      <c r="U1976" s="9" t="s">
        <v>4720</v>
      </c>
      <c r="V1976" s="8"/>
      <c r="W1976" s="7">
        <v>551</v>
      </c>
      <c r="X1976" s="4"/>
      <c r="Y1976" s="6">
        <v>117</v>
      </c>
      <c r="Z1976" s="5">
        <f>IF(Y1976&gt;0,Y1976-J1976,".")</f>
        <v>38</v>
      </c>
      <c r="AA1976" s="4">
        <f>IF(J1976=0,H1976,0)</f>
        <v>0</v>
      </c>
      <c r="AB1976" s="4">
        <f>IF(L1976=0,H1976,0)</f>
        <v>0</v>
      </c>
      <c r="AC1976" s="4"/>
      <c r="AD1976" s="3"/>
      <c r="AE1976" s="2" t="str">
        <f ca="1">IF(AND(N1976&gt;1,(N1976+$AE$3+O1976)&lt;$B$3),$B$3-N1976+1111111,".")</f>
        <v>.</v>
      </c>
      <c r="AF1976" s="1" t="str">
        <f>IF(A1976&gt;1,"Y","N")</f>
        <v>Y</v>
      </c>
      <c r="AG1976" s="1" t="str">
        <f>IF(L1976&gt;1,"Y","N")</f>
        <v>Y</v>
      </c>
      <c r="AH1976" s="1" t="str">
        <f>IF(N1976&gt;1,"Y","N")</f>
        <v>Y</v>
      </c>
      <c r="AI1976" s="1" t="str">
        <f>IF(O1976&gt;1,"Y","N")</f>
        <v>Y</v>
      </c>
      <c r="AJ1976" s="1" t="str">
        <f>CONCATENATE(AF1976,AG1976,D1976,AH1976,AI1976)</f>
        <v>YYx277xYY</v>
      </c>
    </row>
    <row r="1977" spans="1:50" s="1" customFormat="1" x14ac:dyDescent="0.25">
      <c r="A1977" s="31">
        <v>42746</v>
      </c>
      <c r="B1977" s="24" t="s">
        <v>4660</v>
      </c>
      <c r="C1977" s="23" t="s">
        <v>1161</v>
      </c>
      <c r="D1977" s="22" t="s">
        <v>1160</v>
      </c>
      <c r="E1977" s="21">
        <v>1.08</v>
      </c>
      <c r="G1977" s="20"/>
      <c r="H1977" s="19">
        <f>E1977/0.03821</f>
        <v>28.264852132949493</v>
      </c>
      <c r="I1977" s="18">
        <f>J1977/100*4</f>
        <v>3.16</v>
      </c>
      <c r="J1977" s="17">
        <v>79</v>
      </c>
      <c r="K1977" s="16">
        <f>IF(J1977&gt;1,J1977-H1977-I1977,0)</f>
        <v>47.575147867050504</v>
      </c>
      <c r="L1977" s="15">
        <v>42768</v>
      </c>
      <c r="M1977" s="14"/>
      <c r="N1977" s="29">
        <v>42835</v>
      </c>
      <c r="O1977" s="12">
        <v>42836</v>
      </c>
      <c r="P1977" s="11" t="s">
        <v>4655</v>
      </c>
      <c r="Q1977" s="10" t="s">
        <v>4659</v>
      </c>
      <c r="R1977" s="10" t="s">
        <v>4658</v>
      </c>
      <c r="S1977" s="10" t="s">
        <v>4657</v>
      </c>
      <c r="T1977" s="10"/>
      <c r="U1977" s="9" t="s">
        <v>4656</v>
      </c>
      <c r="V1977" s="8"/>
      <c r="W1977" s="7">
        <v>565</v>
      </c>
      <c r="X1977" s="4"/>
      <c r="Y1977" s="6">
        <v>117</v>
      </c>
      <c r="Z1977" s="5">
        <f>IF(Y1977&gt;0,Y1977-J1977,".")</f>
        <v>38</v>
      </c>
      <c r="AA1977" s="4">
        <f>IF(J1977=0,H1977,0)</f>
        <v>0</v>
      </c>
      <c r="AB1977" s="4">
        <f>IF(L1977=0,H1977,0)</f>
        <v>0</v>
      </c>
      <c r="AC1977" s="4"/>
      <c r="AD1977" s="3"/>
      <c r="AE1977" s="2" t="str">
        <f ca="1">IF(AND(N1977&gt;1,(N1977+$AE$3+O1977)&lt;$B$3),$B$3-N1977+1111111,".")</f>
        <v>.</v>
      </c>
      <c r="AF1977" s="1" t="str">
        <f>IF(A1977&gt;1,"Y","N")</f>
        <v>Y</v>
      </c>
      <c r="AG1977" s="1" t="str">
        <f>IF(L1977&gt;1,"Y","N")</f>
        <v>Y</v>
      </c>
      <c r="AH1977" s="1" t="str">
        <f>IF(N1977&gt;1,"Y","N")</f>
        <v>Y</v>
      </c>
      <c r="AI1977" s="1" t="str">
        <f>IF(O1977&gt;1,"Y","N")</f>
        <v>Y</v>
      </c>
      <c r="AJ1977" s="1" t="str">
        <f>CONCATENATE(AF1977,AG1977,D1977,AH1977,AI1977)</f>
        <v>YYx158xYY</v>
      </c>
    </row>
    <row r="1978" spans="1:50" s="1" customFormat="1" x14ac:dyDescent="0.25">
      <c r="A1978" s="31">
        <v>42805</v>
      </c>
      <c r="B1978" s="24"/>
      <c r="C1978" s="23" t="s">
        <v>6</v>
      </c>
      <c r="D1978" s="22" t="s">
        <v>5</v>
      </c>
      <c r="E1978" s="21">
        <v>1.1200000000000001</v>
      </c>
      <c r="G1978" s="20"/>
      <c r="H1978" s="19">
        <f>E1978/0.038689</f>
        <v>28.948796815632353</v>
      </c>
      <c r="I1978" s="18">
        <f>J1978/100*4</f>
        <v>3.96</v>
      </c>
      <c r="J1978" s="17">
        <v>99</v>
      </c>
      <c r="K1978" s="16">
        <f>IF(J1978&gt;1,J1978-H1978-I1978,0)</f>
        <v>66.091203184367657</v>
      </c>
      <c r="L1978" s="15">
        <v>42827</v>
      </c>
      <c r="M1978" s="14"/>
      <c r="N1978" s="29">
        <v>42866</v>
      </c>
      <c r="O1978" s="12">
        <v>42866</v>
      </c>
      <c r="P1978" s="11" t="s">
        <v>3971</v>
      </c>
      <c r="Q1978" s="10" t="s">
        <v>3975</v>
      </c>
      <c r="R1978" s="10" t="s">
        <v>3974</v>
      </c>
      <c r="S1978" s="10" t="s">
        <v>3973</v>
      </c>
      <c r="T1978" s="10" t="s">
        <v>3972</v>
      </c>
      <c r="U1978" s="9">
        <v>6812363153</v>
      </c>
      <c r="V1978" s="8"/>
      <c r="W1978" s="7">
        <v>715</v>
      </c>
      <c r="X1978" s="4"/>
      <c r="Y1978" s="6">
        <v>117</v>
      </c>
      <c r="Z1978" s="5">
        <f>IF(Y1978&gt;0,Y1978-J1978,".")</f>
        <v>18</v>
      </c>
      <c r="AA1978" s="4">
        <f>IF(J1978=0,H1978,0)</f>
        <v>0</v>
      </c>
      <c r="AB1978" s="4">
        <f>IF(L1978=0,H1978,0)</f>
        <v>0</v>
      </c>
      <c r="AC1978" s="4"/>
      <c r="AD1978" s="3"/>
      <c r="AE1978" s="2" t="str">
        <f ca="1">IF(AND(N1978&gt;1,(N1978+$AE$3+O1978)&lt;$B$3),$B$3-N1978+1111111,".")</f>
        <v>.</v>
      </c>
      <c r="AF1978" s="1" t="str">
        <f>IF(A1978&gt;1,"Y","N")</f>
        <v>Y</v>
      </c>
      <c r="AG1978" s="1" t="str">
        <f>IF(L1978&gt;1,"Y","N")</f>
        <v>Y</v>
      </c>
      <c r="AH1978" s="1" t="str">
        <f>IF(N1978&gt;1,"Y","N")</f>
        <v>Y</v>
      </c>
      <c r="AI1978" s="1" t="str">
        <f>IF(O1978&gt;1,"Y","N")</f>
        <v>Y</v>
      </c>
      <c r="AJ1978" s="1" t="str">
        <f>CONCATENATE(AF1978,AG1978,D1978,AH1978,AI1978)</f>
        <v>YYx59xYY</v>
      </c>
    </row>
    <row r="1979" spans="1:50" s="1" customFormat="1" x14ac:dyDescent="0.25">
      <c r="A1979" s="31">
        <v>42877</v>
      </c>
      <c r="B1979" s="24"/>
      <c r="C1979" s="23" t="s">
        <v>1042</v>
      </c>
      <c r="D1979" s="22" t="s">
        <v>19</v>
      </c>
      <c r="E1979" s="21">
        <v>1.75</v>
      </c>
      <c r="G1979" s="20"/>
      <c r="H1979" s="19">
        <f>E1979/0.04001</f>
        <v>43.739065233691584</v>
      </c>
      <c r="I1979" s="18">
        <f>J1979/100*4</f>
        <v>3.16</v>
      </c>
      <c r="J1979" s="17">
        <v>79</v>
      </c>
      <c r="K1979" s="16">
        <f>IF(J1979&gt;1,J1979-H1979-I1979,0)</f>
        <v>32.100934766308413</v>
      </c>
      <c r="L1979" s="15">
        <v>42902</v>
      </c>
      <c r="M1979" s="14"/>
      <c r="N1979" s="29">
        <v>42943</v>
      </c>
      <c r="O1979" s="12">
        <v>42946</v>
      </c>
      <c r="P1979" s="11" t="s">
        <v>2668</v>
      </c>
      <c r="Q1979" s="10" t="s">
        <v>2667</v>
      </c>
      <c r="R1979" s="10" t="s">
        <v>2666</v>
      </c>
      <c r="S1979" s="10" t="s">
        <v>1687</v>
      </c>
      <c r="T1979" s="10"/>
      <c r="U1979" s="9">
        <v>6900878167</v>
      </c>
      <c r="V1979" s="8" t="s">
        <v>110</v>
      </c>
      <c r="W1979" s="7">
        <v>997</v>
      </c>
      <c r="X1979" s="4"/>
      <c r="Y1979" s="6">
        <v>117</v>
      </c>
      <c r="Z1979" s="5">
        <f>IF(Y1979&gt;0,Y1979-J1979,".")</f>
        <v>38</v>
      </c>
      <c r="AA1979" s="4">
        <f>IF(J1979=0,H1979,0)</f>
        <v>0</v>
      </c>
      <c r="AB1979" s="4">
        <f>IF(L1979=0,H1979,0)</f>
        <v>0</v>
      </c>
      <c r="AC1979" s="4"/>
      <c r="AD1979" s="3"/>
      <c r="AE1979" s="2" t="str">
        <f ca="1">IF(AND(N1979&gt;1,(N1979+$AE$3+O1979)&lt;$B$3),$B$3-N1979+1111111,".")</f>
        <v>.</v>
      </c>
      <c r="AF1979" s="1" t="str">
        <f>IF(A1979&gt;1,"Y","N")</f>
        <v>Y</v>
      </c>
      <c r="AG1979" s="1" t="str">
        <f>IF(L1979&gt;1,"Y","N")</f>
        <v>Y</v>
      </c>
      <c r="AH1979" s="1" t="str">
        <f>IF(N1979&gt;1,"Y","N")</f>
        <v>Y</v>
      </c>
      <c r="AI1979" s="1" t="str">
        <f>IF(O1979&gt;1,"Y","N")</f>
        <v>Y</v>
      </c>
      <c r="AJ1979" s="1" t="str">
        <f>CONCATENATE(AF1979,AG1979,D1979,AH1979,AI1979)</f>
        <v>YYx277xYY</v>
      </c>
    </row>
    <row r="1980" spans="1:50" s="1" customFormat="1" x14ac:dyDescent="0.25">
      <c r="A1980" s="31">
        <v>43013</v>
      </c>
      <c r="B1980" s="24"/>
      <c r="C1980" s="23" t="s">
        <v>623</v>
      </c>
      <c r="D1980" s="22" t="s">
        <v>19</v>
      </c>
      <c r="E1980" s="21">
        <v>1.76</v>
      </c>
      <c r="G1980" s="20"/>
      <c r="H1980" s="19">
        <f>E1980/0.04452</f>
        <v>39.532794249775385</v>
      </c>
      <c r="I1980" s="18">
        <f>J1980/100*4</f>
        <v>3.16</v>
      </c>
      <c r="J1980" s="17">
        <v>79</v>
      </c>
      <c r="K1980" s="16">
        <f>IF(J1980&gt;1,J1980-H1980-I1980,0)</f>
        <v>36.307205750224611</v>
      </c>
      <c r="L1980" s="15">
        <v>43040</v>
      </c>
      <c r="M1980" s="14"/>
      <c r="N1980" s="29">
        <v>43072</v>
      </c>
      <c r="O1980" s="12">
        <v>43073</v>
      </c>
      <c r="P1980" s="11" t="s">
        <v>622</v>
      </c>
      <c r="Q1980" s="10" t="s">
        <v>621</v>
      </c>
      <c r="R1980" s="10" t="s">
        <v>620</v>
      </c>
      <c r="S1980" s="10" t="s">
        <v>619</v>
      </c>
      <c r="T1980" s="10"/>
      <c r="U1980" s="9">
        <v>6917210416</v>
      </c>
      <c r="V1980" s="8"/>
      <c r="W1980" s="7">
        <v>1412</v>
      </c>
      <c r="X1980" s="4"/>
      <c r="Y1980" s="6">
        <v>117</v>
      </c>
      <c r="Z1980" s="5">
        <f>IF(Y1980&gt;0,Y1980-J1980,".")</f>
        <v>38</v>
      </c>
      <c r="AA1980" s="4">
        <f>IF(J1980=0,H1980,0)</f>
        <v>0</v>
      </c>
      <c r="AB1980" s="4">
        <f>IF(L1980=0,H1980,0)</f>
        <v>0</v>
      </c>
      <c r="AC1980" s="4"/>
      <c r="AD1980" s="3"/>
      <c r="AE1980" s="2" t="str">
        <f ca="1">IF(AND(N1980&gt;1,(N1980+$AE$3+O1980)&lt;$B$3),$B$3-N1980+1111111,".")</f>
        <v>.</v>
      </c>
      <c r="AF1980" s="1" t="str">
        <f>IF(A1980&gt;1,"Y","N")</f>
        <v>Y</v>
      </c>
      <c r="AG1980" s="1" t="str">
        <f>IF(L1980&gt;1,"Y","N")</f>
        <v>Y</v>
      </c>
      <c r="AH1980" s="1" t="str">
        <f>IF(N1980&gt;1,"Y","N")</f>
        <v>Y</v>
      </c>
      <c r="AI1980" s="1" t="str">
        <f>IF(O1980&gt;1,"Y","N")</f>
        <v>Y</v>
      </c>
      <c r="AJ1980" s="1" t="str">
        <f>CONCATENATE(AF1980,AG1980,D1980,AH1980,AI1980)</f>
        <v>YYx277xYY</v>
      </c>
    </row>
    <row r="1981" spans="1:50" s="1" customFormat="1" x14ac:dyDescent="0.25">
      <c r="A1981" s="31">
        <v>42877</v>
      </c>
      <c r="B1981" s="24"/>
      <c r="C1981" s="23" t="s">
        <v>20</v>
      </c>
      <c r="D1981" s="22" t="s">
        <v>19</v>
      </c>
      <c r="E1981" s="21">
        <v>1.76</v>
      </c>
      <c r="G1981" s="20"/>
      <c r="H1981" s="19">
        <f>E1981/0.04001</f>
        <v>43.989002749312675</v>
      </c>
      <c r="I1981" s="18">
        <f>J1981/100*4</f>
        <v>3.16</v>
      </c>
      <c r="J1981" s="17">
        <v>79</v>
      </c>
      <c r="K1981" s="16">
        <f>IF(J1981&gt;1,J1981-H1981-I1981,0)</f>
        <v>31.850997250687325</v>
      </c>
      <c r="L1981" s="15">
        <v>42917</v>
      </c>
      <c r="M1981" s="14"/>
      <c r="N1981" s="29">
        <v>43100</v>
      </c>
      <c r="O1981" s="12">
        <v>43101</v>
      </c>
      <c r="P1981" s="11" t="s">
        <v>18</v>
      </c>
      <c r="Q1981" s="10" t="s">
        <v>17</v>
      </c>
      <c r="R1981" s="10" t="s">
        <v>16</v>
      </c>
      <c r="S1981" s="10" t="s">
        <v>15</v>
      </c>
      <c r="T1981" s="10"/>
      <c r="U1981" s="9">
        <v>6920249984</v>
      </c>
      <c r="V1981" s="8"/>
      <c r="W1981" s="7">
        <v>1514</v>
      </c>
      <c r="X1981" s="4"/>
      <c r="Y1981" s="6">
        <v>117</v>
      </c>
      <c r="Z1981" s="5">
        <f>IF(Y1981&gt;0,Y1981-J1981,".")</f>
        <v>38</v>
      </c>
      <c r="AA1981" s="4">
        <f>IF(J1981=0,H1981,0)</f>
        <v>0</v>
      </c>
      <c r="AB1981" s="4">
        <f>IF(L1981=0,H1981,0)</f>
        <v>0</v>
      </c>
      <c r="AC1981" s="4"/>
      <c r="AD1981" s="3"/>
      <c r="AE1981" s="2" t="str">
        <f ca="1">IF(AND(N1981&gt;1,(N1981+$AE$3+O1981)&lt;$B$3),$B$3-N1981+1111111,".")</f>
        <v>.</v>
      </c>
      <c r="AF1981" s="1" t="str">
        <f>IF(A1981&gt;1,"Y","N")</f>
        <v>Y</v>
      </c>
      <c r="AG1981" s="1" t="str">
        <f>IF(L1981&gt;1,"Y","N")</f>
        <v>Y</v>
      </c>
      <c r="AH1981" s="1" t="str">
        <f>IF(N1981&gt;1,"Y","N")</f>
        <v>Y</v>
      </c>
      <c r="AI1981" s="1" t="str">
        <f>IF(O1981&gt;1,"Y","N")</f>
        <v>Y</v>
      </c>
      <c r="AJ1981" s="1" t="str">
        <f>CONCATENATE(AF1981,AG1981,D1981,AH1981,AI1981)</f>
        <v>YYx277xYY</v>
      </c>
      <c r="AU1981"/>
      <c r="AV1981"/>
      <c r="AW1981"/>
      <c r="AX1981"/>
    </row>
    <row r="1982" spans="1:50" s="1" customFormat="1" x14ac:dyDescent="0.25">
      <c r="A1982" s="31">
        <v>42736</v>
      </c>
      <c r="B1982" s="24"/>
      <c r="C1982" s="23" t="s">
        <v>1042</v>
      </c>
      <c r="D1982" s="22" t="s">
        <v>19</v>
      </c>
      <c r="E1982" s="21">
        <v>1.66</v>
      </c>
      <c r="G1982" s="20"/>
      <c r="H1982" s="19">
        <f>E1982/0.03785</f>
        <v>43.857331571994713</v>
      </c>
      <c r="I1982" s="18">
        <f>J1982/100*4</f>
        <v>3.16</v>
      </c>
      <c r="J1982" s="17">
        <v>79</v>
      </c>
      <c r="K1982" s="16">
        <f>IF(J1982&gt;1,J1982-H1982-I1982,0)</f>
        <v>31.982668428005287</v>
      </c>
      <c r="L1982" s="15">
        <v>42762</v>
      </c>
      <c r="M1982" s="14"/>
      <c r="N1982" s="29">
        <v>42771</v>
      </c>
      <c r="O1982" s="12">
        <v>42771</v>
      </c>
      <c r="P1982" s="11" t="s">
        <v>6175</v>
      </c>
      <c r="Q1982" s="10" t="s">
        <v>6177</v>
      </c>
      <c r="R1982" s="10" t="s">
        <v>6176</v>
      </c>
      <c r="S1982" s="10" t="s">
        <v>634</v>
      </c>
      <c r="T1982" s="10"/>
      <c r="U1982" s="9">
        <v>6705467367</v>
      </c>
      <c r="V1982" s="8"/>
      <c r="W1982" s="7">
        <v>210</v>
      </c>
      <c r="X1982" s="4"/>
      <c r="Y1982" s="6">
        <v>118</v>
      </c>
      <c r="Z1982" s="5">
        <f>IF(Y1982&gt;0,Y1982-J1982,".")</f>
        <v>39</v>
      </c>
      <c r="AA1982" s="4">
        <f>IF(J1982=0,H1982,0)</f>
        <v>0</v>
      </c>
      <c r="AB1982" s="4">
        <f>IF(L1982=0,H1982,0)</f>
        <v>0</v>
      </c>
      <c r="AC1982" s="4"/>
      <c r="AD1982" s="3"/>
      <c r="AE1982" s="2" t="str">
        <f ca="1">IF(AND(N1982&gt;1,(N1982+$AE$3+O1982)&lt;$B$3),$B$3-N1982+1111111,".")</f>
        <v>.</v>
      </c>
      <c r="AF1982" s="1" t="str">
        <f>IF(A1982&gt;1,"Y","N")</f>
        <v>Y</v>
      </c>
      <c r="AG1982" s="1" t="str">
        <f>IF(L1982&gt;1,"Y","N")</f>
        <v>Y</v>
      </c>
      <c r="AH1982" s="1" t="str">
        <f>IF(N1982&gt;1,"Y","N")</f>
        <v>Y</v>
      </c>
      <c r="AI1982" s="1" t="str">
        <f>IF(O1982&gt;1,"Y","N")</f>
        <v>Y</v>
      </c>
      <c r="AJ1982" s="1" t="str">
        <f>CONCATENATE(AF1982,AG1982,D1982,AH1982,AI1982)</f>
        <v>YYx277xYY</v>
      </c>
    </row>
    <row r="1983" spans="1:50" s="1" customFormat="1" x14ac:dyDescent="0.25">
      <c r="A1983" s="31">
        <v>42736</v>
      </c>
      <c r="B1983" s="24"/>
      <c r="C1983" s="23" t="s">
        <v>1042</v>
      </c>
      <c r="D1983" s="22" t="s">
        <v>19</v>
      </c>
      <c r="E1983" s="21">
        <v>1.66</v>
      </c>
      <c r="G1983" s="20"/>
      <c r="H1983" s="19">
        <f>E1983/0.03785</f>
        <v>43.857331571994713</v>
      </c>
      <c r="I1983" s="18">
        <f>J1983/100*4</f>
        <v>3.16</v>
      </c>
      <c r="J1983" s="17">
        <v>79</v>
      </c>
      <c r="K1983" s="16">
        <f>IF(J1983&gt;1,J1983-H1983-I1983,0)</f>
        <v>31.982668428005287</v>
      </c>
      <c r="L1983" s="15">
        <v>42762</v>
      </c>
      <c r="M1983" s="14"/>
      <c r="N1983" s="29">
        <v>42785</v>
      </c>
      <c r="O1983" s="12">
        <v>42786</v>
      </c>
      <c r="P1983" s="11" t="s">
        <v>5809</v>
      </c>
      <c r="Q1983" s="10"/>
      <c r="R1983" s="10"/>
      <c r="S1983" s="10"/>
      <c r="T1983" s="10"/>
      <c r="U1983" s="9">
        <v>6722778746</v>
      </c>
      <c r="V1983" s="8"/>
      <c r="W1983" s="7">
        <v>303</v>
      </c>
      <c r="X1983" s="4"/>
      <c r="Y1983" s="6">
        <v>118</v>
      </c>
      <c r="Z1983" s="5">
        <f>IF(Y1983&gt;0,Y1983-J1983,".")</f>
        <v>39</v>
      </c>
      <c r="AA1983" s="4">
        <f>IF(J1983=0,H1983,0)</f>
        <v>0</v>
      </c>
      <c r="AB1983" s="4">
        <f>IF(L1983=0,H1983,0)</f>
        <v>0</v>
      </c>
      <c r="AC1983" s="4"/>
      <c r="AD1983" s="3"/>
      <c r="AE1983" s="2" t="str">
        <f ca="1">IF(AND(N1983&gt;1,(N1983+$AE$3+O1983)&lt;$B$3),$B$3-N1983+1111111,".")</f>
        <v>.</v>
      </c>
      <c r="AF1983" s="1" t="str">
        <f>IF(A1983&gt;1,"Y","N")</f>
        <v>Y</v>
      </c>
      <c r="AG1983" s="1" t="str">
        <f>IF(L1983&gt;1,"Y","N")</f>
        <v>Y</v>
      </c>
      <c r="AH1983" s="1" t="str">
        <f>IF(N1983&gt;1,"Y","N")</f>
        <v>Y</v>
      </c>
      <c r="AI1983" s="1" t="str">
        <f>IF(O1983&gt;1,"Y","N")</f>
        <v>Y</v>
      </c>
      <c r="AJ1983" s="1" t="str">
        <f>CONCATENATE(AF1983,AG1983,D1983,AH1983,AI1983)</f>
        <v>YYx277xYY</v>
      </c>
    </row>
    <row r="1984" spans="1:50" s="1" customFormat="1" x14ac:dyDescent="0.25">
      <c r="A1984" s="31">
        <v>42736</v>
      </c>
      <c r="B1984" s="24"/>
      <c r="C1984" s="23" t="s">
        <v>1042</v>
      </c>
      <c r="D1984" s="22" t="s">
        <v>19</v>
      </c>
      <c r="E1984" s="21">
        <v>1.66</v>
      </c>
      <c r="G1984" s="20"/>
      <c r="H1984" s="19">
        <f>E1984/0.03785</f>
        <v>43.857331571994713</v>
      </c>
      <c r="I1984" s="18">
        <f>J1984/100*4</f>
        <v>3.16</v>
      </c>
      <c r="J1984" s="17">
        <v>79</v>
      </c>
      <c r="K1984" s="16">
        <f>IF(J1984&gt;1,J1984-H1984-I1984,0)</f>
        <v>31.982668428005287</v>
      </c>
      <c r="L1984" s="15">
        <v>42762</v>
      </c>
      <c r="M1984" s="14"/>
      <c r="N1984" s="29">
        <v>42786</v>
      </c>
      <c r="O1984" s="12">
        <v>42786</v>
      </c>
      <c r="P1984" s="11" t="s">
        <v>5782</v>
      </c>
      <c r="Q1984" s="10" t="s">
        <v>5784</v>
      </c>
      <c r="R1984" s="10" t="s">
        <v>5783</v>
      </c>
      <c r="S1984" s="10" t="s">
        <v>493</v>
      </c>
      <c r="T1984" s="10"/>
      <c r="U1984" s="9">
        <v>6722778438</v>
      </c>
      <c r="V1984" s="8"/>
      <c r="W1984" s="7">
        <v>300</v>
      </c>
      <c r="X1984" s="4"/>
      <c r="Y1984" s="6">
        <v>118</v>
      </c>
      <c r="Z1984" s="5">
        <f>IF(Y1984&gt;0,Y1984-J1984,".")</f>
        <v>39</v>
      </c>
      <c r="AA1984" s="4">
        <f>IF(J1984=0,H1984,0)</f>
        <v>0</v>
      </c>
      <c r="AB1984" s="4">
        <f>IF(L1984=0,H1984,0)</f>
        <v>0</v>
      </c>
      <c r="AC1984" s="4"/>
      <c r="AD1984" s="3"/>
      <c r="AE1984" s="2" t="str">
        <f ca="1">IF(AND(N1984&gt;1,(N1984+$AE$3+O1984)&lt;$B$3),$B$3-N1984+1111111,".")</f>
        <v>.</v>
      </c>
      <c r="AF1984" s="1" t="str">
        <f>IF(A1984&gt;1,"Y","N")</f>
        <v>Y</v>
      </c>
      <c r="AG1984" s="1" t="str">
        <f>IF(L1984&gt;1,"Y","N")</f>
        <v>Y</v>
      </c>
      <c r="AH1984" s="1" t="str">
        <f>IF(N1984&gt;1,"Y","N")</f>
        <v>Y</v>
      </c>
      <c r="AI1984" s="1" t="str">
        <f>IF(O1984&gt;1,"Y","N")</f>
        <v>Y</v>
      </c>
      <c r="AJ1984" s="1" t="str">
        <f>CONCATENATE(AF1984,AG1984,D1984,AH1984,AI1984)</f>
        <v>YYx277xYY</v>
      </c>
    </row>
    <row r="1985" spans="1:36" s="1" customFormat="1" x14ac:dyDescent="0.25">
      <c r="A1985" s="31">
        <v>42943</v>
      </c>
      <c r="B1985" s="30" t="s">
        <v>2113</v>
      </c>
      <c r="C1985" s="23" t="s">
        <v>862</v>
      </c>
      <c r="D1985" s="22" t="s">
        <v>861</v>
      </c>
      <c r="E1985" s="21">
        <v>0.84</v>
      </c>
      <c r="G1985" s="20"/>
      <c r="H1985" s="19">
        <f>E1985/0.04272</f>
        <v>19.662921348314605</v>
      </c>
      <c r="I1985" s="18">
        <f>J1985/100*4</f>
        <v>3.16</v>
      </c>
      <c r="J1985" s="17">
        <v>79</v>
      </c>
      <c r="K1985" s="16">
        <f>IF(J1985&gt;1,J1985-H1985-I1985,0)</f>
        <v>56.177078651685392</v>
      </c>
      <c r="L1985" s="15">
        <v>42979</v>
      </c>
      <c r="M1985" s="14"/>
      <c r="N1985" s="29">
        <v>42987</v>
      </c>
      <c r="O1985" s="12">
        <v>42988</v>
      </c>
      <c r="P1985" s="11" t="s">
        <v>2109</v>
      </c>
      <c r="Q1985" s="10" t="s">
        <v>2112</v>
      </c>
      <c r="R1985" s="10" t="s">
        <v>2111</v>
      </c>
      <c r="S1985" s="10" t="s">
        <v>2110</v>
      </c>
      <c r="T1985" s="10"/>
      <c r="U1985" s="9">
        <v>6903901749</v>
      </c>
      <c r="V1985" s="8"/>
      <c r="W1985" s="7">
        <v>1117</v>
      </c>
      <c r="X1985" s="4"/>
      <c r="Y1985" s="6">
        <v>118</v>
      </c>
      <c r="Z1985" s="5">
        <f>IF(Y1985&gt;0,Y1985-J1985,".")</f>
        <v>39</v>
      </c>
      <c r="AA1985" s="4">
        <f>IF(J1985=0,H1985,0)</f>
        <v>0</v>
      </c>
      <c r="AB1985" s="4">
        <f>IF(L1985=0,H1985,0)</f>
        <v>0</v>
      </c>
      <c r="AC1985" s="4"/>
      <c r="AD1985" s="3"/>
      <c r="AE1985" s="2" t="str">
        <f ca="1">IF(AND(N1985&gt;1,(N1985+$AE$3+O1985)&lt;$B$3),$B$3-N1985+1111111,".")</f>
        <v>.</v>
      </c>
      <c r="AF1985" s="1" t="str">
        <f>IF(A1985&gt;1,"Y","N")</f>
        <v>Y</v>
      </c>
      <c r="AG1985" s="1" t="str">
        <f>IF(L1985&gt;1,"Y","N")</f>
        <v>Y</v>
      </c>
      <c r="AH1985" s="1" t="str">
        <f>IF(N1985&gt;1,"Y","N")</f>
        <v>Y</v>
      </c>
      <c r="AI1985" s="1" t="str">
        <f>IF(O1985&gt;1,"Y","N")</f>
        <v>Y</v>
      </c>
      <c r="AJ1985" s="1" t="str">
        <f>CONCATENATE(AF1985,AG1985,D1985,AH1985,AI1985)</f>
        <v>YYx230xYY</v>
      </c>
    </row>
    <row r="1986" spans="1:36" s="1" customFormat="1" x14ac:dyDescent="0.25">
      <c r="A1986" s="31">
        <v>42430</v>
      </c>
      <c r="B1986" s="24"/>
      <c r="C1986" s="23" t="s">
        <v>934</v>
      </c>
      <c r="D1986" s="22" t="s">
        <v>933</v>
      </c>
      <c r="E1986" s="21">
        <v>1.33</v>
      </c>
      <c r="G1986" s="20"/>
      <c r="H1986" s="19">
        <f>E1986/0.041355</f>
        <v>32.160560996251967</v>
      </c>
      <c r="I1986" s="32">
        <f>J1986/100*4</f>
        <v>3.16</v>
      </c>
      <c r="J1986" s="17">
        <v>79</v>
      </c>
      <c r="K1986" s="16">
        <f>IF(J1986&gt;1,J1986-H1986-I1986,0)</f>
        <v>43.67943900374803</v>
      </c>
      <c r="L1986" s="15">
        <v>42458</v>
      </c>
      <c r="M1986" s="14"/>
      <c r="N1986" s="29">
        <v>43059</v>
      </c>
      <c r="O1986" s="12">
        <v>43059</v>
      </c>
      <c r="P1986" s="11" t="s">
        <v>927</v>
      </c>
      <c r="Q1986" s="10" t="s">
        <v>932</v>
      </c>
      <c r="R1986" s="10" t="s">
        <v>931</v>
      </c>
      <c r="S1986" s="10" t="s">
        <v>930</v>
      </c>
      <c r="T1986" s="10"/>
      <c r="U1986" s="9">
        <v>6915955619</v>
      </c>
      <c r="V1986" s="8"/>
      <c r="W1986" s="7">
        <v>1353</v>
      </c>
      <c r="X1986" s="4"/>
      <c r="Y1986" s="6">
        <v>118</v>
      </c>
      <c r="Z1986" s="5">
        <f>IF(Y1986&gt;0,Y1986-J1986,".")</f>
        <v>39</v>
      </c>
      <c r="AA1986" s="4">
        <f>IF(J1986=0,H1986,0)</f>
        <v>0</v>
      </c>
      <c r="AB1986" s="4">
        <f>IF(L1986=0,H1986,0)</f>
        <v>0</v>
      </c>
      <c r="AC1986" s="4"/>
      <c r="AD1986" s="3"/>
      <c r="AE1986" s="2" t="str">
        <f ca="1">IF(AND(N1986&gt;1,(N1986+$AE$3+O1986)&lt;$B$3),$B$3-N1986+1111111,".")</f>
        <v>.</v>
      </c>
      <c r="AF1986" s="1" t="str">
        <f>IF(A1986&gt;1,"Y","N")</f>
        <v>Y</v>
      </c>
      <c r="AG1986" s="1" t="str">
        <f>IF(L1986&gt;1,"Y","N")</f>
        <v>Y</v>
      </c>
      <c r="AH1986" s="1" t="str">
        <f>IF(N1986&gt;1,"Y","N")</f>
        <v>Y</v>
      </c>
      <c r="AI1986" s="1" t="str">
        <f>IF(O1986&gt;1,"Y","N")</f>
        <v>Y</v>
      </c>
      <c r="AJ1986" s="1" t="str">
        <f>CONCATENATE(AF1986,AG1986,D1986,AH1986,AI1986)</f>
        <v>YYx553xYY</v>
      </c>
    </row>
    <row r="1987" spans="1:36" s="1" customFormat="1" x14ac:dyDescent="0.25">
      <c r="A1987" s="31">
        <v>42943</v>
      </c>
      <c r="B1987" s="24" t="s">
        <v>866</v>
      </c>
      <c r="C1987" s="23" t="s">
        <v>862</v>
      </c>
      <c r="D1987" s="22" t="s">
        <v>861</v>
      </c>
      <c r="E1987" s="21">
        <v>0.8</v>
      </c>
      <c r="G1987" s="20"/>
      <c r="H1987" s="19">
        <f>E1987/0.04272</f>
        <v>18.726591760299627</v>
      </c>
      <c r="I1987" s="18">
        <f>J1987/100*4</f>
        <v>3.16</v>
      </c>
      <c r="J1987" s="17">
        <v>79</v>
      </c>
      <c r="K1987" s="16">
        <f>IF(J1987&gt;1,J1987-H1987-I1987,0)</f>
        <v>57.113408239700377</v>
      </c>
      <c r="L1987" s="15">
        <v>42965</v>
      </c>
      <c r="M1987" s="14"/>
      <c r="N1987" s="29">
        <v>43062</v>
      </c>
      <c r="O1987" s="12">
        <v>43062</v>
      </c>
      <c r="P1987" s="11" t="s">
        <v>860</v>
      </c>
      <c r="Q1987" s="10" t="s">
        <v>865</v>
      </c>
      <c r="R1987" s="10" t="s">
        <v>864</v>
      </c>
      <c r="S1987" s="10" t="s">
        <v>863</v>
      </c>
      <c r="T1987" s="10"/>
      <c r="U1987" s="9">
        <v>6914963305</v>
      </c>
      <c r="V1987" s="8"/>
      <c r="W1987" s="7">
        <v>1369</v>
      </c>
      <c r="X1987" s="4"/>
      <c r="Y1987" s="6">
        <v>119</v>
      </c>
      <c r="Z1987" s="5">
        <f>IF(Y1987&gt;0,Y1987-J1987,".")</f>
        <v>40</v>
      </c>
      <c r="AA1987" s="4">
        <f>IF(J1987=0,H1987,0)</f>
        <v>0</v>
      </c>
      <c r="AB1987" s="4">
        <f>IF(L1987=0,H1987,0)</f>
        <v>0</v>
      </c>
      <c r="AC1987" s="4"/>
      <c r="AD1987" s="3"/>
      <c r="AE1987" s="2" t="str">
        <f ca="1">IF(AND(N1987&gt;1,(N1987+$AE$3+O1987)&lt;$B$3),$B$3-N1987+1111111,".")</f>
        <v>.</v>
      </c>
      <c r="AF1987" s="1" t="str">
        <f>IF(A1987&gt;1,"Y","N")</f>
        <v>Y</v>
      </c>
      <c r="AG1987" s="1" t="str">
        <f>IF(L1987&gt;1,"Y","N")</f>
        <v>Y</v>
      </c>
      <c r="AH1987" s="1" t="str">
        <f>IF(N1987&gt;1,"Y","N")</f>
        <v>Y</v>
      </c>
      <c r="AI1987" s="1" t="str">
        <f>IF(O1987&gt;1,"Y","N")</f>
        <v>Y</v>
      </c>
      <c r="AJ1987" s="1" t="str">
        <f>CONCATENATE(AF1987,AG1987,D1987,AH1987,AI1987)</f>
        <v>YYx230xYY</v>
      </c>
    </row>
    <row r="1988" spans="1:36" s="1" customFormat="1" x14ac:dyDescent="0.25">
      <c r="A1988" s="31">
        <v>42680</v>
      </c>
      <c r="B1988" s="24"/>
      <c r="C1988" s="23" t="s">
        <v>174</v>
      </c>
      <c r="D1988" s="22" t="s">
        <v>173</v>
      </c>
      <c r="E1988" s="21">
        <v>1.8</v>
      </c>
      <c r="G1988" s="20"/>
      <c r="H1988" s="19">
        <f>E1988/0.041115</f>
        <v>43.779642466253193</v>
      </c>
      <c r="I1988" s="18">
        <f>J1988/100*4</f>
        <v>4.8</v>
      </c>
      <c r="J1988" s="17">
        <v>120</v>
      </c>
      <c r="K1988" s="16">
        <f>IF(J1988&gt;1,J1988-H1988-I1988,0)</f>
        <v>71.42035753374681</v>
      </c>
      <c r="L1988" s="15">
        <v>42708</v>
      </c>
      <c r="M1988" s="14"/>
      <c r="N1988" s="29">
        <v>42756</v>
      </c>
      <c r="O1988" s="12">
        <v>42757</v>
      </c>
      <c r="P1988" s="11" t="s">
        <v>6464</v>
      </c>
      <c r="Q1988" s="10"/>
      <c r="R1988" s="10"/>
      <c r="S1988" s="10"/>
      <c r="T1988" s="10"/>
      <c r="U1988" s="9">
        <v>6686014365</v>
      </c>
      <c r="V1988" s="8"/>
      <c r="W1988" s="7">
        <v>141</v>
      </c>
      <c r="X1988" s="4"/>
      <c r="Y1988" s="6">
        <v>120</v>
      </c>
      <c r="Z1988" s="5">
        <f>IF(Y1988&gt;0,Y1988-J1988,".")</f>
        <v>0</v>
      </c>
      <c r="AA1988" s="4">
        <f>IF(J1988=0,H1988,0)</f>
        <v>0</v>
      </c>
      <c r="AB1988" s="4">
        <f>IF(L1988=0,H1988,0)</f>
        <v>0</v>
      </c>
      <c r="AC1988" s="4"/>
      <c r="AD1988" s="3"/>
      <c r="AE1988" s="2" t="str">
        <f ca="1">IF(AND(N1988&gt;1,(N1988+$AE$3+O1988)&lt;$B$3),$B$3-N1988+1111111,".")</f>
        <v>.</v>
      </c>
      <c r="AF1988" s="1" t="str">
        <f>IF(A1988&gt;1,"Y","N")</f>
        <v>Y</v>
      </c>
      <c r="AG1988" s="1" t="str">
        <f>IF(L1988&gt;1,"Y","N")</f>
        <v>Y</v>
      </c>
      <c r="AH1988" s="1" t="str">
        <f>IF(N1988&gt;1,"Y","N")</f>
        <v>Y</v>
      </c>
      <c r="AI1988" s="1" t="str">
        <f>IF(O1988&gt;1,"Y","N")</f>
        <v>Y</v>
      </c>
      <c r="AJ1988" s="1" t="str">
        <f>CONCATENATE(AF1988,AG1988,D1988,AH1988,AI1988)</f>
        <v>YYx393xYY</v>
      </c>
    </row>
    <row r="1989" spans="1:36" s="1" customFormat="1" x14ac:dyDescent="0.25">
      <c r="A1989" s="31">
        <v>42680</v>
      </c>
      <c r="B1989" s="24"/>
      <c r="C1989" s="23" t="s">
        <v>174</v>
      </c>
      <c r="D1989" s="22" t="s">
        <v>173</v>
      </c>
      <c r="E1989" s="21">
        <v>1.8</v>
      </c>
      <c r="G1989" s="20"/>
      <c r="H1989" s="19">
        <f>E1989/0.041115</f>
        <v>43.779642466253193</v>
      </c>
      <c r="I1989" s="18">
        <f>J1989/100*4</f>
        <v>4.8</v>
      </c>
      <c r="J1989" s="17">
        <v>120</v>
      </c>
      <c r="K1989" s="16">
        <f>IF(J1989&gt;1,J1989-H1989-I1989,0)</f>
        <v>71.42035753374681</v>
      </c>
      <c r="L1989" s="15">
        <v>42708</v>
      </c>
      <c r="M1989" s="14"/>
      <c r="N1989" s="29">
        <v>42760</v>
      </c>
      <c r="O1989" s="12">
        <v>42760</v>
      </c>
      <c r="P1989" s="11" t="s">
        <v>966</v>
      </c>
      <c r="Q1989" s="10"/>
      <c r="R1989" s="10"/>
      <c r="S1989" s="10"/>
      <c r="T1989" s="10"/>
      <c r="U1989" s="9">
        <v>6686014365</v>
      </c>
      <c r="V1989" s="8"/>
      <c r="W1989" s="7">
        <v>154</v>
      </c>
      <c r="X1989" s="4"/>
      <c r="Y1989" s="6">
        <v>120</v>
      </c>
      <c r="Z1989" s="5">
        <f>IF(Y1989&gt;0,Y1989-J1989,".")</f>
        <v>0</v>
      </c>
      <c r="AA1989" s="4">
        <f>IF(J1989=0,H1989,0)</f>
        <v>0</v>
      </c>
      <c r="AB1989" s="4">
        <f>IF(L1989=0,H1989,0)</f>
        <v>0</v>
      </c>
      <c r="AC1989" s="4"/>
      <c r="AD1989" s="3"/>
      <c r="AE1989" s="2" t="str">
        <f ca="1">IF(AND(N1989&gt;1,(N1989+$AE$3+O1989)&lt;$B$3),$B$3-N1989+1111111,".")</f>
        <v>.</v>
      </c>
      <c r="AF1989" s="1" t="str">
        <f>IF(A1989&gt;1,"Y","N")</f>
        <v>Y</v>
      </c>
      <c r="AG1989" s="1" t="str">
        <f>IF(L1989&gt;1,"Y","N")</f>
        <v>Y</v>
      </c>
      <c r="AH1989" s="1" t="str">
        <f>IF(N1989&gt;1,"Y","N")</f>
        <v>Y</v>
      </c>
      <c r="AI1989" s="1" t="str">
        <f>IF(O1989&gt;1,"Y","N")</f>
        <v>Y</v>
      </c>
      <c r="AJ1989" s="1" t="str">
        <f>CONCATENATE(AF1989,AG1989,D1989,AH1989,AI1989)</f>
        <v>YYx393xYY</v>
      </c>
    </row>
    <row r="1990" spans="1:36" s="1" customFormat="1" x14ac:dyDescent="0.25">
      <c r="A1990" s="31">
        <v>42680</v>
      </c>
      <c r="B1990" s="24"/>
      <c r="C1990" s="23" t="s">
        <v>174</v>
      </c>
      <c r="D1990" s="22" t="s">
        <v>173</v>
      </c>
      <c r="E1990" s="21">
        <v>1.8</v>
      </c>
      <c r="G1990" s="20"/>
      <c r="H1990" s="19">
        <f>E1990/0.041115</f>
        <v>43.779642466253193</v>
      </c>
      <c r="I1990" s="18">
        <f>J1990/100*4</f>
        <v>4.8</v>
      </c>
      <c r="J1990" s="17">
        <v>120</v>
      </c>
      <c r="K1990" s="16">
        <f>IF(J1990&gt;1,J1990-H1990-I1990,0)</f>
        <v>71.42035753374681</v>
      </c>
      <c r="L1990" s="15">
        <v>42708</v>
      </c>
      <c r="M1990" s="14"/>
      <c r="N1990" s="29">
        <v>42781</v>
      </c>
      <c r="O1990" s="12">
        <v>42781</v>
      </c>
      <c r="P1990" s="11" t="s">
        <v>5930</v>
      </c>
      <c r="Q1990" s="10"/>
      <c r="R1990" s="10"/>
      <c r="S1990" s="10"/>
      <c r="T1990" s="10"/>
      <c r="U1990" s="9">
        <v>6716584662</v>
      </c>
      <c r="V1990" s="8"/>
      <c r="W1990" s="7">
        <v>270</v>
      </c>
      <c r="X1990" s="4"/>
      <c r="Y1990" s="6">
        <v>120</v>
      </c>
      <c r="Z1990" s="5">
        <f>IF(Y1990&gt;0,Y1990-J1990,".")</f>
        <v>0</v>
      </c>
      <c r="AA1990" s="4">
        <f>IF(J1990=0,H1990,0)</f>
        <v>0</v>
      </c>
      <c r="AB1990" s="4">
        <f>IF(L1990=0,H1990,0)</f>
        <v>0</v>
      </c>
      <c r="AC1990" s="4"/>
      <c r="AD1990" s="3"/>
      <c r="AE1990" s="2" t="str">
        <f ca="1">IF(AND(N1990&gt;1,(N1990+$AE$3+O1990)&lt;$B$3),$B$3-N1990+1111111,".")</f>
        <v>.</v>
      </c>
      <c r="AF1990" s="1" t="str">
        <f>IF(A1990&gt;1,"Y","N")</f>
        <v>Y</v>
      </c>
      <c r="AG1990" s="1" t="str">
        <f>IF(L1990&gt;1,"Y","N")</f>
        <v>Y</v>
      </c>
      <c r="AH1990" s="1" t="str">
        <f>IF(N1990&gt;1,"Y","N")</f>
        <v>Y</v>
      </c>
      <c r="AI1990" s="1" t="str">
        <f>IF(O1990&gt;1,"Y","N")</f>
        <v>Y</v>
      </c>
      <c r="AJ1990" s="1" t="str">
        <f>CONCATENATE(AF1990,AG1990,D1990,AH1990,AI1990)</f>
        <v>YYx393xYY</v>
      </c>
    </row>
    <row r="1991" spans="1:36" s="1" customFormat="1" x14ac:dyDescent="0.25">
      <c r="A1991" s="31">
        <v>42751</v>
      </c>
      <c r="B1991" s="24"/>
      <c r="C1991" s="23" t="s">
        <v>70</v>
      </c>
      <c r="D1991" s="22" t="s">
        <v>69</v>
      </c>
      <c r="E1991" s="21">
        <v>1.87</v>
      </c>
      <c r="G1991" s="20"/>
      <c r="H1991" s="19">
        <f>E1991/0.03865</f>
        <v>48.382923673997418</v>
      </c>
      <c r="I1991" s="18">
        <f>J1991/100*4</f>
        <v>4.8</v>
      </c>
      <c r="J1991" s="17">
        <v>120</v>
      </c>
      <c r="K1991" s="16">
        <f>IF(J1991&gt;1,J1991-H1991-I1991,0)</f>
        <v>66.817076326002578</v>
      </c>
      <c r="L1991" s="15">
        <v>42774</v>
      </c>
      <c r="M1991" s="14"/>
      <c r="N1991" s="29">
        <v>42802</v>
      </c>
      <c r="O1991" s="12">
        <v>42802</v>
      </c>
      <c r="P1991" s="11" t="s">
        <v>5411</v>
      </c>
      <c r="Q1991" s="10"/>
      <c r="R1991" s="10"/>
      <c r="S1991" s="10"/>
      <c r="T1991" s="10"/>
      <c r="U1991" s="9">
        <v>6736420093</v>
      </c>
      <c r="V1991" s="8" t="s">
        <v>3969</v>
      </c>
      <c r="W1991" s="7">
        <v>1519</v>
      </c>
      <c r="X1991" s="4"/>
      <c r="Y1991" s="6">
        <v>120</v>
      </c>
      <c r="Z1991" s="5">
        <f>IF(Y1991&gt;0,Y1991-J1991,".")</f>
        <v>0</v>
      </c>
      <c r="AA1991" s="4">
        <f>IF(J1991=0,H1991,0)</f>
        <v>0</v>
      </c>
      <c r="AB1991" s="4">
        <f>IF(L1991=0,H1991,0)</f>
        <v>0</v>
      </c>
      <c r="AC1991" s="4"/>
      <c r="AD1991" s="3"/>
      <c r="AE1991" s="2" t="str">
        <f ca="1">IF(AND(N1991&gt;1,(N1991+$AE$3+O1991)&lt;$B$3),$B$3-N1991+1111111,".")</f>
        <v>.</v>
      </c>
      <c r="AF1991" s="1" t="str">
        <f>IF(A1991&gt;1,"Y","N")</f>
        <v>Y</v>
      </c>
      <c r="AG1991" s="1" t="str">
        <f>IF(L1991&gt;1,"Y","N")</f>
        <v>Y</v>
      </c>
      <c r="AH1991" s="1" t="str">
        <f>IF(N1991&gt;1,"Y","N")</f>
        <v>Y</v>
      </c>
      <c r="AI1991" s="1" t="str">
        <f>IF(O1991&gt;1,"Y","N")</f>
        <v>Y</v>
      </c>
      <c r="AJ1991" s="1" t="str">
        <f>CONCATENATE(AF1991,AG1991,D1991,AH1991,AI1991)</f>
        <v>YYx243xYY</v>
      </c>
    </row>
    <row r="1992" spans="1:36" s="1" customFormat="1" x14ac:dyDescent="0.25">
      <c r="A1992" s="31">
        <v>42680</v>
      </c>
      <c r="B1992" s="24"/>
      <c r="C1992" s="23" t="s">
        <v>174</v>
      </c>
      <c r="D1992" s="22" t="s">
        <v>173</v>
      </c>
      <c r="E1992" s="21">
        <v>1.8</v>
      </c>
      <c r="G1992" s="20"/>
      <c r="H1992" s="19">
        <f>E1992/0.041115</f>
        <v>43.779642466253193</v>
      </c>
      <c r="I1992" s="18">
        <f>J1992/100*4</f>
        <v>4.8</v>
      </c>
      <c r="J1992" s="17">
        <v>120</v>
      </c>
      <c r="K1992" s="16">
        <f>IF(J1992&gt;1,J1992-H1992-I1992,0)</f>
        <v>71.42035753374681</v>
      </c>
      <c r="L1992" s="15">
        <v>42708</v>
      </c>
      <c r="M1992" s="14"/>
      <c r="N1992" s="29">
        <v>42813</v>
      </c>
      <c r="O1992" s="12">
        <v>42813</v>
      </c>
      <c r="P1992" s="11" t="s">
        <v>1945</v>
      </c>
      <c r="Q1992" s="10"/>
      <c r="R1992" s="10"/>
      <c r="S1992" s="10"/>
      <c r="T1992" s="10"/>
      <c r="U1992" s="9">
        <v>6755153293</v>
      </c>
      <c r="V1992" s="8"/>
      <c r="W1992" s="7">
        <v>450</v>
      </c>
      <c r="X1992" s="4"/>
      <c r="Y1992" s="6">
        <v>120</v>
      </c>
      <c r="Z1992" s="5">
        <f>IF(Y1992&gt;0,Y1992-J1992,".")</f>
        <v>0</v>
      </c>
      <c r="AA1992" s="4">
        <f>IF(J1992=0,H1992,0)</f>
        <v>0</v>
      </c>
      <c r="AB1992" s="4">
        <f>IF(L1992=0,H1992,0)</f>
        <v>0</v>
      </c>
      <c r="AC1992" s="4"/>
      <c r="AD1992" s="3"/>
      <c r="AE1992" s="2" t="str">
        <f ca="1">IF(AND(N1992&gt;1,(N1992+$AE$3+O1992)&lt;$B$3),$B$3-N1992+1111111,".")</f>
        <v>.</v>
      </c>
      <c r="AF1992" s="1" t="str">
        <f>IF(A1992&gt;1,"Y","N")</f>
        <v>Y</v>
      </c>
      <c r="AG1992" s="1" t="str">
        <f>IF(L1992&gt;1,"Y","N")</f>
        <v>Y</v>
      </c>
      <c r="AH1992" s="1" t="str">
        <f>IF(N1992&gt;1,"Y","N")</f>
        <v>Y</v>
      </c>
      <c r="AI1992" s="1" t="str">
        <f>IF(O1992&gt;1,"Y","N")</f>
        <v>Y</v>
      </c>
      <c r="AJ1992" s="1" t="str">
        <f>CONCATENATE(AF1992,AG1992,D1992,AH1992,AI1992)</f>
        <v>YYx393xYY</v>
      </c>
    </row>
    <row r="1993" spans="1:36" s="1" customFormat="1" x14ac:dyDescent="0.25">
      <c r="A1993" s="31">
        <v>42816</v>
      </c>
      <c r="B1993" s="24"/>
      <c r="C1993" s="23" t="s">
        <v>4940</v>
      </c>
      <c r="D1993" s="22"/>
      <c r="E1993" s="21"/>
      <c r="G1993" s="20"/>
      <c r="H1993" s="19">
        <f>E1993/0.038689</f>
        <v>0</v>
      </c>
      <c r="I1993" s="18">
        <f>J1993/100*4</f>
        <v>4.8</v>
      </c>
      <c r="J1993" s="17">
        <v>120</v>
      </c>
      <c r="K1993" s="16">
        <f>IF(J1993&gt;1,J1993-H1993-I1993,0)</f>
        <v>115.2</v>
      </c>
      <c r="L1993" s="15">
        <v>42011</v>
      </c>
      <c r="M1993" s="14"/>
      <c r="N1993" s="29">
        <v>42822</v>
      </c>
      <c r="O1993" s="12">
        <v>42822</v>
      </c>
      <c r="P1993" s="11" t="s">
        <v>4939</v>
      </c>
      <c r="Q1993" s="10"/>
      <c r="R1993" s="10"/>
      <c r="S1993" s="10"/>
      <c r="T1993" s="10"/>
      <c r="U1993" s="9">
        <v>6758723839</v>
      </c>
      <c r="V1993" s="8"/>
      <c r="W1993" s="7">
        <v>500</v>
      </c>
      <c r="X1993" s="4"/>
      <c r="Y1993" s="6">
        <v>120</v>
      </c>
      <c r="Z1993" s="5">
        <f>IF(Y1993&gt;0,Y1993-J1993,".")</f>
        <v>0</v>
      </c>
      <c r="AA1993" s="4">
        <f>IF(J1993=0,H1993,0)</f>
        <v>0</v>
      </c>
      <c r="AB1993" s="4">
        <f>IF(L1993=0,H1993,0)</f>
        <v>0</v>
      </c>
      <c r="AC1993" s="4"/>
      <c r="AD1993" s="3"/>
      <c r="AE1993" s="2" t="str">
        <f ca="1">IF(AND(N1993&gt;1,(N1993+$AE$3+O1993)&lt;$B$3),$B$3-N1993+1111111,".")</f>
        <v>.</v>
      </c>
      <c r="AF1993" s="1" t="str">
        <f>IF(A1993&gt;1,"Y","N")</f>
        <v>Y</v>
      </c>
      <c r="AG1993" s="1" t="str">
        <f>IF(L1993&gt;1,"Y","N")</f>
        <v>Y</v>
      </c>
      <c r="AH1993" s="1" t="str">
        <f>IF(N1993&gt;1,"Y","N")</f>
        <v>Y</v>
      </c>
      <c r="AI1993" s="1" t="str">
        <f>IF(O1993&gt;1,"Y","N")</f>
        <v>Y</v>
      </c>
      <c r="AJ1993" s="1" t="str">
        <f>CONCATENATE(AF1993,AG1993,D1993,AH1993,AI1993)</f>
        <v>YYYY</v>
      </c>
    </row>
    <row r="1994" spans="1:36" s="1" customFormat="1" x14ac:dyDescent="0.25">
      <c r="A1994" s="31">
        <v>42877</v>
      </c>
      <c r="B1994" s="30" t="s">
        <v>2558</v>
      </c>
      <c r="C1994" s="23" t="s">
        <v>551</v>
      </c>
      <c r="D1994" s="22" t="s">
        <v>19</v>
      </c>
      <c r="E1994" s="21">
        <v>1.66</v>
      </c>
      <c r="G1994" s="20"/>
      <c r="H1994" s="19">
        <f>E1994/0.04001</f>
        <v>41.489627593101723</v>
      </c>
      <c r="I1994" s="18">
        <f>J1994/100*4</f>
        <v>3.16</v>
      </c>
      <c r="J1994" s="17">
        <v>79</v>
      </c>
      <c r="K1994" s="16">
        <f>IF(J1994&gt;1,J1994-H1994-I1994,0)</f>
        <v>34.350372406898273</v>
      </c>
      <c r="L1994" s="15">
        <v>42917</v>
      </c>
      <c r="M1994" s="14"/>
      <c r="N1994" s="29">
        <v>42956</v>
      </c>
      <c r="O1994" s="12">
        <v>42958</v>
      </c>
      <c r="P1994" s="11" t="s">
        <v>2557</v>
      </c>
      <c r="Q1994" s="10"/>
      <c r="R1994" s="10"/>
      <c r="S1994" s="10"/>
      <c r="T1994" s="10"/>
      <c r="U1994" s="9">
        <v>6910409248</v>
      </c>
      <c r="V1994" s="8" t="s">
        <v>110</v>
      </c>
      <c r="W1994" s="7">
        <v>1019</v>
      </c>
      <c r="X1994" s="4"/>
      <c r="Y1994" s="6">
        <v>120</v>
      </c>
      <c r="Z1994" s="5">
        <f>IF(Y1994&gt;0,Y1994-J1994,".")</f>
        <v>41</v>
      </c>
      <c r="AA1994" s="4">
        <f>IF(J1994=0,H1994,0)</f>
        <v>0</v>
      </c>
      <c r="AB1994" s="4">
        <f>IF(L1994=0,H1994,0)</f>
        <v>0</v>
      </c>
      <c r="AC1994" s="4"/>
      <c r="AD1994" s="3"/>
      <c r="AE1994" s="2" t="str">
        <f ca="1">IF(AND(N1994&gt;1,(N1994+$AE$3+O1994)&lt;$B$3),$B$3-N1994+1111111,".")</f>
        <v>.</v>
      </c>
      <c r="AF1994" s="1" t="str">
        <f>IF(A1994&gt;1,"Y","N")</f>
        <v>Y</v>
      </c>
      <c r="AG1994" s="1" t="str">
        <f>IF(L1994&gt;1,"Y","N")</f>
        <v>Y</v>
      </c>
      <c r="AH1994" s="1" t="str">
        <f>IF(N1994&gt;1,"Y","N")</f>
        <v>Y</v>
      </c>
      <c r="AI1994" s="1" t="str">
        <f>IF(O1994&gt;1,"Y","N")</f>
        <v>Y</v>
      </c>
      <c r="AJ1994" s="1" t="str">
        <f>CONCATENATE(AF1994,AG1994,D1994,AH1994,AI1994)</f>
        <v>YYx277xYY</v>
      </c>
    </row>
    <row r="1995" spans="1:36" s="1" customFormat="1" x14ac:dyDescent="0.25">
      <c r="A1995" s="31">
        <v>42897</v>
      </c>
      <c r="B1995" s="24"/>
      <c r="C1995" s="23" t="s">
        <v>1594</v>
      </c>
      <c r="D1995" s="22" t="s">
        <v>1593</v>
      </c>
      <c r="E1995" s="21">
        <v>1.6819999999999999</v>
      </c>
      <c r="G1995" s="20"/>
      <c r="H1995" s="19">
        <f>E1995/0.0418425</f>
        <v>40.198362908526022</v>
      </c>
      <c r="I1995" s="18">
        <f>J1995/100*4</f>
        <v>3.2</v>
      </c>
      <c r="J1995" s="17">
        <v>80</v>
      </c>
      <c r="K1995" s="16">
        <f>IF(J1995&gt;1,J1995-H1995-I1995,0)</f>
        <v>36.601637091473975</v>
      </c>
      <c r="L1995" s="15">
        <v>42909</v>
      </c>
      <c r="M1995" s="14"/>
      <c r="N1995" s="29">
        <v>43017</v>
      </c>
      <c r="O1995" s="12">
        <v>43018</v>
      </c>
      <c r="P1995" s="11" t="s">
        <v>860</v>
      </c>
      <c r="Q1995" s="10" t="s">
        <v>865</v>
      </c>
      <c r="R1995" s="10" t="s">
        <v>864</v>
      </c>
      <c r="S1995" s="10" t="s">
        <v>863</v>
      </c>
      <c r="T1995" s="10"/>
      <c r="U1995" s="9">
        <v>6906721953</v>
      </c>
      <c r="V1995" s="8"/>
      <c r="W1995" s="7">
        <v>1223</v>
      </c>
      <c r="X1995" s="4"/>
      <c r="Y1995" s="6">
        <v>120</v>
      </c>
      <c r="Z1995" s="5">
        <f>IF(Y1995&gt;0,Y1995-J1995,".")</f>
        <v>40</v>
      </c>
      <c r="AA1995" s="4">
        <f>IF(J1995=0,H1995,0)</f>
        <v>0</v>
      </c>
      <c r="AB1995" s="4">
        <f>IF(L1995=0,H1995,0)</f>
        <v>0</v>
      </c>
      <c r="AC1995" s="4"/>
      <c r="AD1995" s="3"/>
      <c r="AE1995" s="2" t="str">
        <f ca="1">IF(AND(N1995&gt;1,(N1995+$AE$3+O1995)&lt;$B$3),$B$3-N1995+1111111,".")</f>
        <v>.</v>
      </c>
      <c r="AF1995" s="1" t="str">
        <f>IF(A1995&gt;1,"Y","N")</f>
        <v>Y</v>
      </c>
      <c r="AG1995" s="1" t="str">
        <f>IF(L1995&gt;1,"Y","N")</f>
        <v>Y</v>
      </c>
      <c r="AH1995" s="1" t="str">
        <f>IF(N1995&gt;1,"Y","N")</f>
        <v>Y</v>
      </c>
      <c r="AI1995" s="1" t="str">
        <f>IF(O1995&gt;1,"Y","N")</f>
        <v>Y</v>
      </c>
      <c r="AJ1995" s="1" t="str">
        <f>CONCATENATE(AF1995,AG1995,D1995,AH1995,AI1995)</f>
        <v>YYx275xYY</v>
      </c>
    </row>
    <row r="1996" spans="1:36" s="1" customFormat="1" x14ac:dyDescent="0.25">
      <c r="A1996" s="31">
        <v>42534</v>
      </c>
      <c r="B1996" s="24"/>
      <c r="C1996" s="23" t="s">
        <v>841</v>
      </c>
      <c r="D1996" s="22" t="s">
        <v>840</v>
      </c>
      <c r="E1996" s="21">
        <v>1.04</v>
      </c>
      <c r="G1996" s="20"/>
      <c r="H1996" s="19">
        <f>E1996/0.04111</f>
        <v>25.297981026514229</v>
      </c>
      <c r="I1996" s="18">
        <f>J1996/100*4</f>
        <v>3.24</v>
      </c>
      <c r="J1996" s="17">
        <v>81</v>
      </c>
      <c r="K1996" s="16">
        <f>IF(J1996&gt;1,J1996-H1996-I1996,0)</f>
        <v>52.462018973485769</v>
      </c>
      <c r="L1996" s="15">
        <v>42567</v>
      </c>
      <c r="M1996" s="14"/>
      <c r="N1996" s="29">
        <v>43043</v>
      </c>
      <c r="O1996" s="12">
        <v>43044</v>
      </c>
      <c r="P1996" s="11" t="s">
        <v>1257</v>
      </c>
      <c r="Q1996" s="10" t="s">
        <v>1256</v>
      </c>
      <c r="R1996" s="10" t="s">
        <v>1255</v>
      </c>
      <c r="S1996" s="10" t="s">
        <v>1254</v>
      </c>
      <c r="T1996" s="10"/>
      <c r="U1996" s="9">
        <v>6914011624</v>
      </c>
      <c r="V1996" s="8"/>
      <c r="W1996" s="7">
        <v>1292</v>
      </c>
      <c r="X1996" s="4"/>
      <c r="Y1996" s="6">
        <v>120</v>
      </c>
      <c r="Z1996" s="5">
        <f>IF(Y1996&gt;0,Y1996-J1996,".")</f>
        <v>39</v>
      </c>
      <c r="AA1996" s="4">
        <f>IF(J1996=0,H1996,0)</f>
        <v>0</v>
      </c>
      <c r="AB1996" s="4">
        <f>IF(L1996=0,H1996,0)</f>
        <v>0</v>
      </c>
      <c r="AC1996" s="4"/>
      <c r="AD1996" s="3"/>
      <c r="AE1996" s="2" t="str">
        <f ca="1">IF(AND(N1996&gt;1,(N1996+$AE$3+O1996)&lt;$B$3),$B$3-N1996+1111111,".")</f>
        <v>.</v>
      </c>
      <c r="AF1996" s="1" t="str">
        <f>IF(A1996&gt;1,"Y","N")</f>
        <v>Y</v>
      </c>
      <c r="AG1996" s="1" t="str">
        <f>IF(L1996&gt;1,"Y","N")</f>
        <v>Y</v>
      </c>
      <c r="AH1996" s="1" t="str">
        <f>IF(N1996&gt;1,"Y","N")</f>
        <v>Y</v>
      </c>
      <c r="AI1996" s="1" t="str">
        <f>IF(O1996&gt;1,"Y","N")</f>
        <v>Y</v>
      </c>
      <c r="AJ1996" s="1" t="str">
        <f>CONCATENATE(AF1996,AG1996,D1996,AH1996,AI1996)</f>
        <v>YYx26xYY</v>
      </c>
    </row>
    <row r="1997" spans="1:36" s="1" customFormat="1" x14ac:dyDescent="0.25">
      <c r="A1997" s="31">
        <v>43013</v>
      </c>
      <c r="B1997" s="24" t="s">
        <v>807</v>
      </c>
      <c r="C1997" s="23" t="s">
        <v>675</v>
      </c>
      <c r="D1997" s="22" t="s">
        <v>19</v>
      </c>
      <c r="E1997" s="21">
        <v>1.76</v>
      </c>
      <c r="G1997" s="20"/>
      <c r="H1997" s="19">
        <f>E1997/0.04452</f>
        <v>39.532794249775385</v>
      </c>
      <c r="I1997" s="18">
        <f>J1997/100*4</f>
        <v>3.16</v>
      </c>
      <c r="J1997" s="17">
        <v>79</v>
      </c>
      <c r="K1997" s="16">
        <f>IF(J1997&gt;1,J1997-H1997-I1997,0)</f>
        <v>36.307205750224611</v>
      </c>
      <c r="L1997" s="15">
        <v>43040</v>
      </c>
      <c r="M1997" s="14"/>
      <c r="N1997" s="29">
        <v>43064</v>
      </c>
      <c r="O1997" s="12">
        <v>43066</v>
      </c>
      <c r="P1997" s="11" t="s">
        <v>803</v>
      </c>
      <c r="Q1997" s="10" t="s">
        <v>806</v>
      </c>
      <c r="R1997" s="10" t="s">
        <v>805</v>
      </c>
      <c r="S1997" s="10" t="s">
        <v>804</v>
      </c>
      <c r="T1997" s="10"/>
      <c r="U1997" s="9">
        <v>6916047969</v>
      </c>
      <c r="V1997" s="8"/>
      <c r="W1997" s="7">
        <v>1373</v>
      </c>
      <c r="X1997" s="4"/>
      <c r="Y1997" s="6">
        <v>120</v>
      </c>
      <c r="Z1997" s="5">
        <f>IF(Y1997&gt;0,Y1997-J1997,".")</f>
        <v>41</v>
      </c>
      <c r="AA1997" s="4">
        <f>IF(J1997=0,H1997,0)</f>
        <v>0</v>
      </c>
      <c r="AB1997" s="4">
        <f>IF(L1997=0,H1997,0)</f>
        <v>0</v>
      </c>
      <c r="AC1997" s="4"/>
      <c r="AD1997" s="3"/>
      <c r="AE1997" s="2" t="str">
        <f ca="1">IF(AND(N1997&gt;1,(N1997+$AE$3+O1997)&lt;$B$3),$B$3-N1997+1111111,".")</f>
        <v>.</v>
      </c>
      <c r="AF1997" s="1" t="str">
        <f>IF(A1997&gt;1,"Y","N")</f>
        <v>Y</v>
      </c>
      <c r="AG1997" s="1" t="str">
        <f>IF(L1997&gt;1,"Y","N")</f>
        <v>Y</v>
      </c>
      <c r="AH1997" s="1" t="str">
        <f>IF(N1997&gt;1,"Y","N")</f>
        <v>Y</v>
      </c>
      <c r="AI1997" s="1" t="str">
        <f>IF(O1997&gt;1,"Y","N")</f>
        <v>Y</v>
      </c>
      <c r="AJ1997" s="1" t="str">
        <f>CONCATENATE(AF1997,AG1997,D1997,AH1997,AI1997)</f>
        <v>YYx277xYY</v>
      </c>
    </row>
    <row r="1998" spans="1:36" s="1" customFormat="1" x14ac:dyDescent="0.25">
      <c r="A1998" s="31">
        <v>42613</v>
      </c>
      <c r="B1998" s="24"/>
      <c r="C1998" s="23" t="s">
        <v>1594</v>
      </c>
      <c r="D1998" s="22" t="s">
        <v>1593</v>
      </c>
      <c r="E1998" s="21">
        <v>1.7</v>
      </c>
      <c r="G1998" s="20"/>
      <c r="H1998" s="19">
        <f>E1998/0.0409</f>
        <v>41.56479217603912</v>
      </c>
      <c r="I1998" s="18">
        <f>J1998/100*4</f>
        <v>3.4</v>
      </c>
      <c r="J1998" s="17">
        <v>85</v>
      </c>
      <c r="K1998" s="16">
        <f>IF(J1998&gt;1,J1998-H1998-I1998,0)</f>
        <v>40.035207823960882</v>
      </c>
      <c r="L1998" s="15">
        <v>42629</v>
      </c>
      <c r="M1998" s="14"/>
      <c r="N1998" s="29">
        <v>42746</v>
      </c>
      <c r="O1998" s="12">
        <v>42754</v>
      </c>
      <c r="P1998" s="11" t="s">
        <v>6735</v>
      </c>
      <c r="Q1998" s="10" t="s">
        <v>6734</v>
      </c>
      <c r="R1998" s="10" t="s">
        <v>6733</v>
      </c>
      <c r="S1998" s="10" t="s">
        <v>6732</v>
      </c>
      <c r="T1998" s="10"/>
      <c r="U1998" s="9">
        <v>6671410587</v>
      </c>
      <c r="V1998" s="8"/>
      <c r="W1998" s="7">
        <v>120</v>
      </c>
      <c r="X1998" s="4"/>
      <c r="Y1998" s="6">
        <v>122</v>
      </c>
      <c r="Z1998" s="5">
        <f>IF(Y1998&gt;0,Y1998-J1998,".")</f>
        <v>37</v>
      </c>
      <c r="AA1998" s="4">
        <f>IF(J1998=0,H1998,0)</f>
        <v>0</v>
      </c>
      <c r="AB1998" s="4">
        <f>IF(L1998=0,H1998,0)</f>
        <v>0</v>
      </c>
      <c r="AC1998" s="4"/>
      <c r="AD1998" s="3"/>
      <c r="AE1998" s="2" t="str">
        <f ca="1">IF(AND(N1998&gt;1,(N1998+$AE$3+O1998)&lt;$B$3),$B$3-N1998+1111111,".")</f>
        <v>.</v>
      </c>
      <c r="AF1998" s="1" t="str">
        <f>IF(A1998&gt;1,"Y","N")</f>
        <v>Y</v>
      </c>
      <c r="AG1998" s="1" t="str">
        <f>IF(L1998&gt;1,"Y","N")</f>
        <v>Y</v>
      </c>
      <c r="AH1998" s="1" t="str">
        <f>IF(N1998&gt;1,"Y","N")</f>
        <v>Y</v>
      </c>
      <c r="AI1998" s="1" t="str">
        <f>IF(O1998&gt;1,"Y","N")</f>
        <v>Y</v>
      </c>
      <c r="AJ1998" s="1" t="str">
        <f>CONCATENATE(AF1998,AG1998,D1998,AH1998,AI1998)</f>
        <v>YYx275xYY</v>
      </c>
    </row>
    <row r="1999" spans="1:36" s="1" customFormat="1" x14ac:dyDescent="0.25">
      <c r="A1999" s="31">
        <v>42794</v>
      </c>
      <c r="B1999" s="24" t="s">
        <v>2676</v>
      </c>
      <c r="C1999" s="23" t="s">
        <v>1594</v>
      </c>
      <c r="D1999" s="22" t="s">
        <v>1593</v>
      </c>
      <c r="E1999" s="21">
        <v>1.68</v>
      </c>
      <c r="G1999" s="20"/>
      <c r="H1999" s="19">
        <f>E1999/0.03844</f>
        <v>43.704474505723198</v>
      </c>
      <c r="I1999" s="18">
        <f>J1999/100*4</f>
        <v>3.4</v>
      </c>
      <c r="J1999" s="17">
        <v>85</v>
      </c>
      <c r="K1999" s="16">
        <f>IF(J1999&gt;1,J1999-H1999-I1999,0)</f>
        <v>37.895525494276804</v>
      </c>
      <c r="L1999" s="15">
        <v>42821</v>
      </c>
      <c r="M1999" s="14"/>
      <c r="N1999" s="29">
        <v>42829</v>
      </c>
      <c r="O1999" s="12">
        <v>42829</v>
      </c>
      <c r="P1999" s="11" t="s">
        <v>4796</v>
      </c>
      <c r="Q1999" s="10" t="s">
        <v>4795</v>
      </c>
      <c r="R1999" s="10" t="s">
        <v>4794</v>
      </c>
      <c r="S1999" s="10" t="s">
        <v>4793</v>
      </c>
      <c r="T1999" s="10"/>
      <c r="U1999" s="9" t="s">
        <v>4792</v>
      </c>
      <c r="V1999" s="8"/>
      <c r="W1999" s="7">
        <v>531</v>
      </c>
      <c r="X1999" s="4"/>
      <c r="Y1999" s="6">
        <v>122</v>
      </c>
      <c r="Z1999" s="5">
        <f>IF(Y1999&gt;0,Y1999-J1999,".")</f>
        <v>37</v>
      </c>
      <c r="AA1999" s="4">
        <f>IF(J1999=0,H1999,0)</f>
        <v>0</v>
      </c>
      <c r="AB1999" s="4">
        <f>IF(L1999=0,H1999,0)</f>
        <v>0</v>
      </c>
      <c r="AC1999" s="4"/>
      <c r="AD1999" s="3"/>
      <c r="AE1999" s="2" t="str">
        <f ca="1">IF(AND(N1999&gt;1,(N1999+$AE$3+O1999)&lt;$B$3),$B$3-N1999+1111111,".")</f>
        <v>.</v>
      </c>
      <c r="AF1999" s="1" t="str">
        <f>IF(A1999&gt;1,"Y","N")</f>
        <v>Y</v>
      </c>
      <c r="AG1999" s="1" t="str">
        <f>IF(L1999&gt;1,"Y","N")</f>
        <v>Y</v>
      </c>
      <c r="AH1999" s="1" t="str">
        <f>IF(N1999&gt;1,"Y","N")</f>
        <v>Y</v>
      </c>
      <c r="AI1999" s="1" t="str">
        <f>IF(O1999&gt;1,"Y","N")</f>
        <v>Y</v>
      </c>
      <c r="AJ1999" s="1" t="str">
        <f>CONCATENATE(AF1999,AG1999,D1999,AH1999,AI1999)</f>
        <v>YYx275xYY</v>
      </c>
    </row>
    <row r="2000" spans="1:36" s="1" customFormat="1" x14ac:dyDescent="0.25">
      <c r="A2000" s="31">
        <v>42794</v>
      </c>
      <c r="B2000" s="24" t="s">
        <v>3727</v>
      </c>
      <c r="C2000" s="23" t="s">
        <v>1594</v>
      </c>
      <c r="D2000" s="22" t="s">
        <v>1593</v>
      </c>
      <c r="E2000" s="21">
        <v>1.77</v>
      </c>
      <c r="G2000" s="20"/>
      <c r="H2000" s="19">
        <f>E2000/0.03844</f>
        <v>46.045785639958375</v>
      </c>
      <c r="I2000" s="18">
        <f>J2000/100*4</f>
        <v>3.4</v>
      </c>
      <c r="J2000" s="17">
        <v>85</v>
      </c>
      <c r="K2000" s="16">
        <f>IF(J2000&gt;1,J2000-H2000-I2000,0)</f>
        <v>35.554214360041627</v>
      </c>
      <c r="L2000" s="15">
        <v>42821</v>
      </c>
      <c r="M2000" s="14"/>
      <c r="N2000" s="29">
        <v>42879</v>
      </c>
      <c r="O2000" s="12">
        <v>42879</v>
      </c>
      <c r="P2000" s="11" t="s">
        <v>3726</v>
      </c>
      <c r="Q2000" s="10" t="s">
        <v>3725</v>
      </c>
      <c r="R2000" s="10" t="s">
        <v>3724</v>
      </c>
      <c r="S2000" s="10" t="s">
        <v>1508</v>
      </c>
      <c r="T2000" s="10"/>
      <c r="U2000" s="9" t="s">
        <v>3723</v>
      </c>
      <c r="V2000" s="8"/>
      <c r="W2000" s="7">
        <v>768</v>
      </c>
      <c r="X2000" s="4"/>
      <c r="Y2000" s="6">
        <v>122</v>
      </c>
      <c r="Z2000" s="5">
        <f>IF(Y2000&gt;0,Y2000-J2000,".")</f>
        <v>37</v>
      </c>
      <c r="AA2000" s="4">
        <f>IF(J2000=0,H2000,0)</f>
        <v>0</v>
      </c>
      <c r="AB2000" s="4">
        <f>IF(L2000=0,H2000,0)</f>
        <v>0</v>
      </c>
      <c r="AC2000" s="4"/>
      <c r="AD2000" s="3"/>
      <c r="AE2000" s="2" t="str">
        <f ca="1">IF(AND(N2000&gt;1,(N2000+$AE$3+O2000)&lt;$B$3),$B$3-N2000+1111111,".")</f>
        <v>.</v>
      </c>
      <c r="AF2000" s="1" t="str">
        <f>IF(A2000&gt;1,"Y","N")</f>
        <v>Y</v>
      </c>
      <c r="AG2000" s="1" t="str">
        <f>IF(L2000&gt;1,"Y","N")</f>
        <v>Y</v>
      </c>
      <c r="AH2000" s="1" t="str">
        <f>IF(N2000&gt;1,"Y","N")</f>
        <v>Y</v>
      </c>
      <c r="AI2000" s="1" t="str">
        <f>IF(O2000&gt;1,"Y","N")</f>
        <v>Y</v>
      </c>
      <c r="AJ2000" s="1" t="str">
        <f>CONCATENATE(AF2000,AG2000,D2000,AH2000,AI2000)</f>
        <v>YYx275xYY</v>
      </c>
    </row>
    <row r="2001" spans="1:50" s="1" customFormat="1" x14ac:dyDescent="0.25">
      <c r="A2001" s="31">
        <v>42751</v>
      </c>
      <c r="B2001" s="24"/>
      <c r="C2001" s="23" t="s">
        <v>247</v>
      </c>
      <c r="D2001" s="22" t="s">
        <v>246</v>
      </c>
      <c r="E2001" s="21">
        <v>0.7</v>
      </c>
      <c r="G2001" s="20"/>
      <c r="H2001" s="19">
        <f>E2001/0.03821</f>
        <v>18.319811567652444</v>
      </c>
      <c r="I2001" s="18">
        <f>J2001/100*4</f>
        <v>1.32</v>
      </c>
      <c r="J2001" s="17">
        <v>33</v>
      </c>
      <c r="K2001" s="16">
        <f>IF(J2001&gt;1,J2001-H2001-I2001,0)</f>
        <v>13.360188432347556</v>
      </c>
      <c r="L2001" s="15">
        <v>42777</v>
      </c>
      <c r="M2001" s="14"/>
      <c r="N2001" s="29">
        <v>43087</v>
      </c>
      <c r="O2001" s="12">
        <v>43087</v>
      </c>
      <c r="P2001" s="11" t="s">
        <v>215</v>
      </c>
      <c r="Q2001" s="10" t="s">
        <v>250</v>
      </c>
      <c r="R2001" s="10" t="s">
        <v>249</v>
      </c>
      <c r="S2001" s="10" t="s">
        <v>248</v>
      </c>
      <c r="T2001" s="10" t="s">
        <v>215</v>
      </c>
      <c r="U2001" s="9">
        <v>6910577541</v>
      </c>
      <c r="V2001" s="8"/>
      <c r="W2001" s="7">
        <v>1480</v>
      </c>
      <c r="X2001" s="4"/>
      <c r="Y2001" s="6">
        <v>122</v>
      </c>
      <c r="Z2001" s="5">
        <f>IF(Y2001&gt;0,Y2001-J2001,".")</f>
        <v>89</v>
      </c>
      <c r="AA2001" s="4">
        <f>IF(J2001=0,H2001,0)</f>
        <v>0</v>
      </c>
      <c r="AB2001" s="4">
        <f>IF(L2001=0,H2001,0)</f>
        <v>0</v>
      </c>
      <c r="AC2001" s="4"/>
      <c r="AD2001" s="3"/>
      <c r="AE2001" s="2" t="str">
        <f ca="1">IF(AND(N2001&gt;1,(N2001+$AE$3+O2001)&lt;$B$3),$B$3-N2001+1111111,".")</f>
        <v>.</v>
      </c>
      <c r="AF2001" s="1" t="str">
        <f>IF(A2001&gt;1,"Y","N")</f>
        <v>Y</v>
      </c>
      <c r="AG2001" s="1" t="str">
        <f>IF(L2001&gt;1,"Y","N")</f>
        <v>Y</v>
      </c>
      <c r="AH2001" s="1" t="str">
        <f>IF(N2001&gt;1,"Y","N")</f>
        <v>Y</v>
      </c>
      <c r="AI2001" s="1" t="str">
        <f>IF(O2001&gt;1,"Y","N")</f>
        <v>Y</v>
      </c>
      <c r="AJ2001" s="1" t="str">
        <f>CONCATENATE(AF2001,AG2001,D2001,AH2001,AI2001)</f>
        <v>YYx530xYY</v>
      </c>
    </row>
    <row r="2002" spans="1:50" s="1" customFormat="1" x14ac:dyDescent="0.25">
      <c r="A2002" s="31">
        <v>42254</v>
      </c>
      <c r="B2002" s="24"/>
      <c r="C2002" s="23" t="s">
        <v>6408</v>
      </c>
      <c r="D2002" s="22" t="s">
        <v>2183</v>
      </c>
      <c r="E2002" s="21">
        <v>1.19</v>
      </c>
      <c r="G2002" s="20"/>
      <c r="H2002" s="19">
        <f>E2002/0.04165</f>
        <v>28.571428571428569</v>
      </c>
      <c r="I2002" s="32">
        <f>J2002/100*4</f>
        <v>3.4</v>
      </c>
      <c r="J2002" s="17">
        <v>85</v>
      </c>
      <c r="K2002" s="16">
        <f>IF(J2002&gt;1,J2002-H2002-I2002,0)</f>
        <v>53.028571428571432</v>
      </c>
      <c r="L2002" s="15">
        <v>42280</v>
      </c>
      <c r="M2002" s="14"/>
      <c r="N2002" s="29">
        <v>42760</v>
      </c>
      <c r="O2002" s="12">
        <v>42760</v>
      </c>
      <c r="P2002" s="11" t="s">
        <v>6388</v>
      </c>
      <c r="Q2002" s="10" t="s">
        <v>6407</v>
      </c>
      <c r="R2002" s="10" t="s">
        <v>6406</v>
      </c>
      <c r="S2002" s="10" t="s">
        <v>6405</v>
      </c>
      <c r="T2002" s="10"/>
      <c r="U2002" s="9" t="s">
        <v>6404</v>
      </c>
      <c r="V2002" s="8"/>
      <c r="W2002" s="7">
        <v>159</v>
      </c>
      <c r="X2002" s="4"/>
      <c r="Y2002" s="6">
        <v>123</v>
      </c>
      <c r="Z2002" s="5">
        <f>IF(Y2002&gt;0,Y2002-J2002,".")</f>
        <v>38</v>
      </c>
      <c r="AA2002" s="4">
        <f>IF(J2002=0,H2002,0)</f>
        <v>0</v>
      </c>
      <c r="AB2002" s="4">
        <f>IF(L2002=0,H2002,0)</f>
        <v>0</v>
      </c>
      <c r="AC2002" s="4"/>
      <c r="AD2002" s="3"/>
      <c r="AE2002" s="2" t="str">
        <f ca="1">IF(AND(N2002&gt;1,(N2002+$AE$3+O2002)&lt;$B$3),$B$3-N2002+1111111,".")</f>
        <v>.</v>
      </c>
      <c r="AF2002" s="1" t="str">
        <f>IF(A2002&gt;1,"Y","N")</f>
        <v>Y</v>
      </c>
      <c r="AG2002" s="1" t="str">
        <f>IF(L2002&gt;1,"Y","N")</f>
        <v>Y</v>
      </c>
      <c r="AH2002" s="1" t="str">
        <f>IF(N2002&gt;1,"Y","N")</f>
        <v>Y</v>
      </c>
      <c r="AI2002" s="1" t="str">
        <f>IF(O2002&gt;1,"Y","N")</f>
        <v>Y</v>
      </c>
      <c r="AJ2002" s="1" t="str">
        <f>CONCATENATE(AF2002,AG2002,D2002,AH2002,AI2002)</f>
        <v>YYxrs1xYY</v>
      </c>
    </row>
    <row r="2003" spans="1:50" s="1" customFormat="1" x14ac:dyDescent="0.25">
      <c r="A2003" s="31">
        <v>42794</v>
      </c>
      <c r="B2003" s="24"/>
      <c r="C2003" s="23" t="s">
        <v>1594</v>
      </c>
      <c r="D2003" s="22" t="s">
        <v>1593</v>
      </c>
      <c r="E2003" s="21">
        <v>1.77</v>
      </c>
      <c r="G2003" s="20"/>
      <c r="H2003" s="19">
        <f>E2003/0.03844</f>
        <v>46.045785639958375</v>
      </c>
      <c r="I2003" s="18">
        <f>J2003/100*4</f>
        <v>3.4</v>
      </c>
      <c r="J2003" s="17">
        <v>85</v>
      </c>
      <c r="K2003" s="16">
        <f>IF(J2003&gt;1,J2003-H2003-I2003,0)</f>
        <v>35.554214360041627</v>
      </c>
      <c r="L2003" s="15">
        <v>42821</v>
      </c>
      <c r="M2003" s="14"/>
      <c r="N2003" s="29">
        <v>42912</v>
      </c>
      <c r="O2003" s="12">
        <v>42913</v>
      </c>
      <c r="P2003" s="11" t="s">
        <v>3146</v>
      </c>
      <c r="Q2003" s="10" t="s">
        <v>3150</v>
      </c>
      <c r="R2003" s="10" t="s">
        <v>3149</v>
      </c>
      <c r="S2003" s="10" t="s">
        <v>2253</v>
      </c>
      <c r="T2003" s="10"/>
      <c r="U2003" s="9" t="s">
        <v>3148</v>
      </c>
      <c r="V2003" s="8"/>
      <c r="W2003" s="7">
        <v>885</v>
      </c>
      <c r="X2003" s="4"/>
      <c r="Y2003" s="6">
        <v>123</v>
      </c>
      <c r="Z2003" s="5">
        <f>IF(Y2003&gt;0,Y2003-J2003,".")</f>
        <v>38</v>
      </c>
      <c r="AA2003" s="4">
        <f>IF(J2003=0,H2003,0)</f>
        <v>0</v>
      </c>
      <c r="AB2003" s="4">
        <f>IF(L2003=0,H2003,0)</f>
        <v>0</v>
      </c>
      <c r="AC2003" s="4"/>
      <c r="AD2003" s="3"/>
      <c r="AE2003" s="2" t="str">
        <f ca="1">IF(AND(N2003&gt;1,(N2003+$AE$3+O2003)&lt;$B$3),$B$3-N2003+1111111,".")</f>
        <v>.</v>
      </c>
      <c r="AF2003" s="1" t="str">
        <f>IF(A2003&gt;1,"Y","N")</f>
        <v>Y</v>
      </c>
      <c r="AG2003" s="1" t="str">
        <f>IF(L2003&gt;1,"Y","N")</f>
        <v>Y</v>
      </c>
      <c r="AH2003" s="1" t="str">
        <f>IF(N2003&gt;1,"Y","N")</f>
        <v>Y</v>
      </c>
      <c r="AI2003" s="1" t="str">
        <f>IF(O2003&gt;1,"Y","N")</f>
        <v>Y</v>
      </c>
      <c r="AJ2003" s="1" t="str">
        <f>CONCATENATE(AF2003,AG2003,D2003,AH2003,AI2003)</f>
        <v>YYx275xYY</v>
      </c>
    </row>
    <row r="2004" spans="1:50" s="1" customFormat="1" x14ac:dyDescent="0.25">
      <c r="A2004" s="31">
        <v>42692</v>
      </c>
      <c r="B2004" s="24"/>
      <c r="C2004" s="23" t="s">
        <v>1365</v>
      </c>
      <c r="D2004" s="22" t="s">
        <v>1364</v>
      </c>
      <c r="E2004" s="21">
        <v>1.19</v>
      </c>
      <c r="G2004" s="20"/>
      <c r="H2004" s="19">
        <f>E2004/0.0395</f>
        <v>30.12658227848101</v>
      </c>
      <c r="I2004" s="18">
        <f>J2004/100*4</f>
        <v>3.4</v>
      </c>
      <c r="J2004" s="17">
        <v>85</v>
      </c>
      <c r="K2004" s="16">
        <f>IF(J2004&gt;1,J2004-H2004-I2004,0)</f>
        <v>51.473417721518992</v>
      </c>
      <c r="L2004" s="15">
        <v>42727</v>
      </c>
      <c r="M2004" s="14"/>
      <c r="N2004" s="29">
        <v>42998</v>
      </c>
      <c r="O2004" s="12">
        <v>42998</v>
      </c>
      <c r="P2004" s="11" t="s">
        <v>1893</v>
      </c>
      <c r="Q2004" s="10" t="s">
        <v>1892</v>
      </c>
      <c r="R2004" s="10" t="s">
        <v>1891</v>
      </c>
      <c r="S2004" s="10" t="s">
        <v>1890</v>
      </c>
      <c r="T2004" s="10"/>
      <c r="U2004" s="9" t="s">
        <v>1889</v>
      </c>
      <c r="V2004" s="8"/>
      <c r="W2004" s="7">
        <v>1160</v>
      </c>
      <c r="X2004" s="4"/>
      <c r="Y2004" s="6">
        <v>123</v>
      </c>
      <c r="Z2004" s="5">
        <f>IF(Y2004&gt;0,Y2004-J2004,".")</f>
        <v>38</v>
      </c>
      <c r="AA2004" s="4">
        <f>IF(J2004=0,H2004,0)</f>
        <v>0</v>
      </c>
      <c r="AB2004" s="4">
        <f>IF(L2004=0,H2004,0)</f>
        <v>0</v>
      </c>
      <c r="AC2004" s="4"/>
      <c r="AD2004" s="3"/>
      <c r="AE2004" s="2" t="str">
        <f ca="1">IF(AND(N2004&gt;1,(N2004+$AE$3+O2004)&lt;$B$3),$B$3-N2004+1111111,".")</f>
        <v>.</v>
      </c>
      <c r="AF2004" s="1" t="str">
        <f>IF(A2004&gt;1,"Y","N")</f>
        <v>Y</v>
      </c>
      <c r="AG2004" s="1" t="str">
        <f>IF(L2004&gt;1,"Y","N")</f>
        <v>Y</v>
      </c>
      <c r="AH2004" s="1" t="str">
        <f>IF(N2004&gt;1,"Y","N")</f>
        <v>Y</v>
      </c>
      <c r="AI2004" s="1" t="str">
        <f>IF(O2004&gt;1,"Y","N")</f>
        <v>Y</v>
      </c>
      <c r="AJ2004" s="1" t="str">
        <f>CONCATENATE(AF2004,AG2004,D2004,AH2004,AI2004)</f>
        <v>YYx165xYY</v>
      </c>
    </row>
    <row r="2005" spans="1:50" s="1" customFormat="1" x14ac:dyDescent="0.25">
      <c r="A2005" s="31">
        <v>42125</v>
      </c>
      <c r="B2005" s="24"/>
      <c r="C2005" s="23" t="s">
        <v>6917</v>
      </c>
      <c r="D2005" s="22" t="s">
        <v>98</v>
      </c>
      <c r="E2005" s="21">
        <v>1.98</v>
      </c>
      <c r="G2005" s="20"/>
      <c r="H2005" s="19">
        <f>E2005/0.04065</f>
        <v>48.708487084870853</v>
      </c>
      <c r="I2005" s="18">
        <f>J2005/100*4</f>
        <v>4.2</v>
      </c>
      <c r="J2005" s="17">
        <v>105</v>
      </c>
      <c r="K2005" s="16">
        <f>IF(J2005&gt;1,J2005-H2005-I2005,0)</f>
        <v>52.091512915129144</v>
      </c>
      <c r="L2005" s="15">
        <v>42154</v>
      </c>
      <c r="M2005" s="14"/>
      <c r="N2005" s="29">
        <v>42739</v>
      </c>
      <c r="O2005" s="12">
        <v>42739</v>
      </c>
      <c r="P2005" s="11" t="s">
        <v>6916</v>
      </c>
      <c r="Q2005" s="10" t="s">
        <v>6915</v>
      </c>
      <c r="R2005" s="10" t="s">
        <v>6914</v>
      </c>
      <c r="S2005" s="10" t="s">
        <v>1145</v>
      </c>
      <c r="T2005" s="10"/>
      <c r="U2005" s="9" t="s">
        <v>6913</v>
      </c>
      <c r="V2005" s="8"/>
      <c r="W2005" s="7">
        <v>37</v>
      </c>
      <c r="X2005" s="4"/>
      <c r="Y2005" s="6">
        <v>124</v>
      </c>
      <c r="Z2005" s="5">
        <f>IF(Y2005&gt;0,Y2005-J2005,".")</f>
        <v>19</v>
      </c>
      <c r="AA2005" s="4">
        <f>IF(J2005=0,H2005,0)</f>
        <v>0</v>
      </c>
      <c r="AB2005" s="4">
        <f>IF(L2005=0,H2005,0)</f>
        <v>0</v>
      </c>
      <c r="AC2005" s="4"/>
      <c r="AD2005" s="3"/>
      <c r="AE2005" s="2" t="str">
        <f ca="1">IF(AND(N2005&gt;1,(N2005+$AE$3+O2005)&lt;$B$3),$B$3-N2005+1111111,".")</f>
        <v>.</v>
      </c>
      <c r="AF2005" s="1" t="str">
        <f>IF(A2005&gt;1,"Y","N")</f>
        <v>Y</v>
      </c>
      <c r="AG2005" s="1" t="str">
        <f>IF(L2005&gt;1,"Y","N")</f>
        <v>Y</v>
      </c>
      <c r="AH2005" s="1" t="str">
        <f>IF(N2005&gt;1,"Y","N")</f>
        <v>Y</v>
      </c>
      <c r="AI2005" s="1" t="str">
        <f>IF(O2005&gt;1,"Y","N")</f>
        <v>Y</v>
      </c>
      <c r="AJ2005" s="1" t="str">
        <f>CONCATENATE(AF2005,AG2005,D2005,AH2005,AI2005)</f>
        <v>YYx437xYY</v>
      </c>
      <c r="AU2005"/>
      <c r="AV2005"/>
      <c r="AW2005"/>
      <c r="AX2005"/>
    </row>
    <row r="2006" spans="1:50" s="1" customFormat="1" x14ac:dyDescent="0.25">
      <c r="A2006" s="28">
        <v>41470</v>
      </c>
      <c r="B2006" s="27" t="s">
        <v>5750</v>
      </c>
      <c r="C2006" s="23" t="s">
        <v>5749</v>
      </c>
      <c r="D2006" s="22" t="s">
        <v>1871</v>
      </c>
      <c r="E2006" s="21">
        <v>1.56</v>
      </c>
      <c r="G2006" s="20"/>
      <c r="H2006" s="19">
        <f>E2006/0.0481879</f>
        <v>32.373272128480387</v>
      </c>
      <c r="I2006" s="18">
        <f>J2006/100*4</f>
        <v>3.4</v>
      </c>
      <c r="J2006" s="17">
        <v>85</v>
      </c>
      <c r="K2006" s="16">
        <f>IF(J2006&gt;1,J2006-H2006-I2006,0)</f>
        <v>49.226727871519614</v>
      </c>
      <c r="L2006" s="15">
        <v>41492</v>
      </c>
      <c r="M2006" s="14"/>
      <c r="N2006" s="29">
        <v>42788</v>
      </c>
      <c r="O2006" s="12">
        <v>42788</v>
      </c>
      <c r="P2006" s="11" t="s">
        <v>5748</v>
      </c>
      <c r="Q2006" s="10" t="s">
        <v>5747</v>
      </c>
      <c r="R2006" s="10" t="s">
        <v>5746</v>
      </c>
      <c r="S2006" s="10" t="s">
        <v>5629</v>
      </c>
      <c r="T2006" s="10"/>
      <c r="U2006" s="9">
        <v>6724608651</v>
      </c>
      <c r="V2006" s="8"/>
      <c r="W2006" s="7">
        <v>314</v>
      </c>
      <c r="X2006" s="4"/>
      <c r="Y2006" s="6">
        <v>124</v>
      </c>
      <c r="Z2006" s="5">
        <f>IF(Y2006&gt;0,Y2006-J2006,".")</f>
        <v>39</v>
      </c>
      <c r="AA2006" s="4">
        <f>IF(J2006=0,H2006,0)</f>
        <v>0</v>
      </c>
      <c r="AB2006" s="4">
        <f>IF(L2006=0,H2006,0)</f>
        <v>0</v>
      </c>
      <c r="AC2006" s="4"/>
      <c r="AD2006" s="3"/>
      <c r="AE2006" s="2" t="str">
        <f ca="1">IF(AND(N2006&gt;1,(N2006+$AE$3+O2006)&lt;$B$3),$B$3-N2006+1111111,".")</f>
        <v>.</v>
      </c>
      <c r="AF2006" s="1" t="str">
        <f>IF(A2006&gt;1,"Y","N")</f>
        <v>Y</v>
      </c>
      <c r="AG2006" s="1" t="str">
        <f>IF(L2006&gt;1,"Y","N")</f>
        <v>Y</v>
      </c>
      <c r="AH2006" s="1" t="str">
        <f>IF(N2006&gt;1,"Y","N")</f>
        <v>Y</v>
      </c>
      <c r="AI2006" s="1" t="str">
        <f>IF(O2006&gt;1,"Y","N")</f>
        <v>Y</v>
      </c>
      <c r="AJ2006" s="1" t="str">
        <f>CONCATENATE(AF2006,AG2006,D2006,AH2006,AI2006)</f>
        <v>YYx68xYY</v>
      </c>
    </row>
    <row r="2007" spans="1:50" s="1" customFormat="1" x14ac:dyDescent="0.25">
      <c r="A2007" s="31">
        <v>43013</v>
      </c>
      <c r="B2007" s="24"/>
      <c r="C2007" s="23" t="s">
        <v>20</v>
      </c>
      <c r="D2007" s="22" t="s">
        <v>19</v>
      </c>
      <c r="E2007" s="21">
        <v>1.89</v>
      </c>
      <c r="G2007" s="20"/>
      <c r="H2007" s="19">
        <f>E2007/0.04452</f>
        <v>42.452830188679243</v>
      </c>
      <c r="I2007" s="18">
        <f>J2007/100*4</f>
        <v>3.16</v>
      </c>
      <c r="J2007" s="17">
        <v>79</v>
      </c>
      <c r="K2007" s="16">
        <f>IF(J2007&gt;1,J2007-H2007-I2007,0)</f>
        <v>33.38716981132076</v>
      </c>
      <c r="L2007" s="15">
        <v>43049</v>
      </c>
      <c r="M2007" s="14"/>
      <c r="N2007" s="29">
        <v>43087</v>
      </c>
      <c r="O2007" s="12">
        <v>43087</v>
      </c>
      <c r="P2007" s="11" t="s">
        <v>214</v>
      </c>
      <c r="Q2007" s="10" t="s">
        <v>221</v>
      </c>
      <c r="R2007" s="10" t="s">
        <v>220</v>
      </c>
      <c r="S2007" s="10" t="s">
        <v>219</v>
      </c>
      <c r="T2007" s="10"/>
      <c r="U2007" s="9">
        <v>6918103447</v>
      </c>
      <c r="V2007" s="8"/>
      <c r="W2007" s="7">
        <v>1478</v>
      </c>
      <c r="X2007" s="4"/>
      <c r="Y2007" s="6">
        <v>124</v>
      </c>
      <c r="Z2007" s="5">
        <f>IF(Y2007&gt;0,Y2007-J2007,".")</f>
        <v>45</v>
      </c>
      <c r="AA2007" s="4">
        <f>IF(J2007=0,H2007,0)</f>
        <v>0</v>
      </c>
      <c r="AB2007" s="4">
        <f>IF(L2007=0,H2007,0)</f>
        <v>0</v>
      </c>
      <c r="AC2007" s="4"/>
      <c r="AD2007" s="3"/>
      <c r="AE2007" s="2" t="str">
        <f ca="1">IF(AND(N2007&gt;1,(N2007+$AE$3+O2007)&lt;$B$3),$B$3-N2007+1111111,".")</f>
        <v>.</v>
      </c>
      <c r="AF2007" s="1" t="str">
        <f>IF(A2007&gt;1,"Y","N")</f>
        <v>Y</v>
      </c>
      <c r="AG2007" s="1" t="str">
        <f>IF(L2007&gt;1,"Y","N")</f>
        <v>Y</v>
      </c>
      <c r="AH2007" s="1" t="str">
        <f>IF(N2007&gt;1,"Y","N")</f>
        <v>Y</v>
      </c>
      <c r="AI2007" s="1" t="str">
        <f>IF(O2007&gt;1,"Y","N")</f>
        <v>Y</v>
      </c>
      <c r="AJ2007" s="1" t="str">
        <f>CONCATENATE(AF2007,AG2007,D2007,AH2007,AI2007)</f>
        <v>YYx277xYY</v>
      </c>
    </row>
    <row r="2008" spans="1:50" s="1" customFormat="1" x14ac:dyDescent="0.25">
      <c r="A2008" s="31">
        <v>42596</v>
      </c>
      <c r="B2008" s="24" t="s">
        <v>7000</v>
      </c>
      <c r="C2008" s="23" t="s">
        <v>6999</v>
      </c>
      <c r="D2008" s="22" t="s">
        <v>6998</v>
      </c>
      <c r="E2008" s="21">
        <v>3.59</v>
      </c>
      <c r="G2008" s="20"/>
      <c r="H2008" s="19">
        <f>E2008/0.04046</f>
        <v>88.729609490855154</v>
      </c>
      <c r="I2008" s="18">
        <f>J2008/100*4</f>
        <v>5</v>
      </c>
      <c r="J2008" s="17">
        <v>125</v>
      </c>
      <c r="K2008" s="16">
        <f>IF(J2008&gt;1,J2008-H2008-I2008,0)</f>
        <v>31.270390509144846</v>
      </c>
      <c r="L2008" s="15">
        <v>42636</v>
      </c>
      <c r="M2008" s="14"/>
      <c r="N2008" s="29">
        <v>42737</v>
      </c>
      <c r="O2008" s="12">
        <v>42738</v>
      </c>
      <c r="P2008" s="11" t="s">
        <v>5146</v>
      </c>
      <c r="Q2008" s="10"/>
      <c r="R2008" s="10"/>
      <c r="S2008" s="10"/>
      <c r="T2008" s="10"/>
      <c r="U2008" s="9">
        <v>6665332027</v>
      </c>
      <c r="V2008" s="8"/>
      <c r="W2008" s="7">
        <v>32</v>
      </c>
      <c r="X2008" s="4"/>
      <c r="Y2008" s="6">
        <v>125</v>
      </c>
      <c r="Z2008" s="5">
        <f>IF(Y2008&gt;0,Y2008-J2008,".")</f>
        <v>0</v>
      </c>
      <c r="AA2008" s="4">
        <f>IF(J2008=0,H2008,0)</f>
        <v>0</v>
      </c>
      <c r="AB2008" s="4">
        <f>IF(L2008=0,H2008,0)</f>
        <v>0</v>
      </c>
      <c r="AC2008" s="4"/>
      <c r="AD2008" s="3"/>
      <c r="AE2008" s="2" t="str">
        <f ca="1">IF(AND(N2008&gt;1,(N2008+$AE$3+O2008)&lt;$B$3),$B$3-N2008+1111111,".")</f>
        <v>.</v>
      </c>
      <c r="AF2008" s="1" t="str">
        <f>IF(A2008&gt;1,"Y","N")</f>
        <v>Y</v>
      </c>
      <c r="AG2008" s="1" t="str">
        <f>IF(L2008&gt;1,"Y","N")</f>
        <v>Y</v>
      </c>
      <c r="AH2008" s="1" t="str">
        <f>IF(N2008&gt;1,"Y","N")</f>
        <v>Y</v>
      </c>
      <c r="AI2008" s="1" t="str">
        <f>IF(O2008&gt;1,"Y","N")</f>
        <v>Y</v>
      </c>
      <c r="AJ2008" s="1" t="str">
        <f>CONCATENATE(AF2008,AG2008,D2008,AH2008,AI2008)</f>
        <v>YYx169xYY</v>
      </c>
    </row>
    <row r="2009" spans="1:50" s="1" customFormat="1" x14ac:dyDescent="0.25">
      <c r="A2009" s="28">
        <v>41935</v>
      </c>
      <c r="B2009" s="27"/>
      <c r="C2009" s="23" t="s">
        <v>6220</v>
      </c>
      <c r="D2009" s="22" t="s">
        <v>6219</v>
      </c>
      <c r="E2009" s="21">
        <v>2.4900000000000002</v>
      </c>
      <c r="G2009" s="20"/>
      <c r="H2009" s="19">
        <f>E2009/0.0437824</f>
        <v>56.872167811723436</v>
      </c>
      <c r="I2009" s="18">
        <f>J2009/100*4</f>
        <v>5</v>
      </c>
      <c r="J2009" s="17">
        <v>125</v>
      </c>
      <c r="K2009" s="16">
        <f>IF(J2009&gt;1,J2009-H2009-I2009,0)</f>
        <v>63.127832188276557</v>
      </c>
      <c r="L2009" s="15">
        <v>41959</v>
      </c>
      <c r="M2009" s="14"/>
      <c r="N2009" s="29">
        <v>42768</v>
      </c>
      <c r="O2009" s="12">
        <v>42771</v>
      </c>
      <c r="P2009" s="11" t="s">
        <v>6217</v>
      </c>
      <c r="Q2009" s="10"/>
      <c r="R2009" s="10"/>
      <c r="S2009" s="10"/>
      <c r="T2009" s="10"/>
      <c r="U2009" s="9">
        <v>6697811803</v>
      </c>
      <c r="V2009" s="8"/>
      <c r="W2009" s="7">
        <v>202</v>
      </c>
      <c r="X2009" s="4"/>
      <c r="Y2009" s="6">
        <v>125</v>
      </c>
      <c r="Z2009" s="5">
        <f>IF(Y2009&gt;0,Y2009-J2009,".")</f>
        <v>0</v>
      </c>
      <c r="AA2009" s="4">
        <f>IF(J2009=0,H2009,0)</f>
        <v>0</v>
      </c>
      <c r="AB2009" s="4">
        <f>IF(L2009=0,H2009,0)</f>
        <v>0</v>
      </c>
      <c r="AC2009" s="4"/>
      <c r="AD2009" s="3"/>
      <c r="AE2009" s="2" t="str">
        <f ca="1">IF(AND(N2009&gt;1,(N2009+$AE$3+O2009)&lt;$B$3),$B$3-N2009+1111111,".")</f>
        <v>.</v>
      </c>
      <c r="AF2009" s="1" t="str">
        <f>IF(A2009&gt;1,"Y","N")</f>
        <v>Y</v>
      </c>
      <c r="AG2009" s="1" t="str">
        <f>IF(L2009&gt;1,"Y","N")</f>
        <v>Y</v>
      </c>
      <c r="AH2009" s="1" t="str">
        <f>IF(N2009&gt;1,"Y","N")</f>
        <v>Y</v>
      </c>
      <c r="AI2009" s="1" t="str">
        <f>IF(O2009&gt;1,"Y","N")</f>
        <v>Y</v>
      </c>
      <c r="AJ2009" s="1" t="str">
        <f>CONCATENATE(AF2009,AG2009,D2009,AH2009,AI2009)</f>
        <v>YYx355xYY</v>
      </c>
    </row>
    <row r="2010" spans="1:50" s="1" customFormat="1" x14ac:dyDescent="0.25">
      <c r="A2010" s="31">
        <v>42692</v>
      </c>
      <c r="B2010" s="24"/>
      <c r="C2010" s="23" t="s">
        <v>1284</v>
      </c>
      <c r="D2010" s="22" t="s">
        <v>1283</v>
      </c>
      <c r="E2010" s="21">
        <v>2.2200000000000002</v>
      </c>
      <c r="G2010" s="20"/>
      <c r="H2010" s="19">
        <f>E2010/0.0395</f>
        <v>56.202531645569621</v>
      </c>
      <c r="I2010" s="18">
        <f>J2010/100*4</f>
        <v>5</v>
      </c>
      <c r="J2010" s="17">
        <v>125</v>
      </c>
      <c r="K2010" s="16">
        <f>IF(J2010&gt;1,J2010-H2010-I2010,0)</f>
        <v>63.797468354430379</v>
      </c>
      <c r="L2010" s="15">
        <v>42741</v>
      </c>
      <c r="M2010" s="14"/>
      <c r="N2010" s="29">
        <v>42887</v>
      </c>
      <c r="O2010" s="12">
        <v>42888</v>
      </c>
      <c r="P2010" s="11" t="s">
        <v>3616</v>
      </c>
      <c r="Q2010" s="10"/>
      <c r="R2010" s="10"/>
      <c r="S2010" s="10"/>
      <c r="T2010" s="10"/>
      <c r="U2010" s="9"/>
      <c r="V2010" s="8"/>
      <c r="W2010" s="7">
        <v>794</v>
      </c>
      <c r="X2010" s="4"/>
      <c r="Y2010" s="6">
        <v>125</v>
      </c>
      <c r="Z2010" s="5">
        <f>IF(Y2010&gt;0,Y2010-J2010,".")</f>
        <v>0</v>
      </c>
      <c r="AA2010" s="4">
        <f>IF(J2010=0,H2010,0)</f>
        <v>0</v>
      </c>
      <c r="AB2010" s="4">
        <f>IF(L2010=0,H2010,0)</f>
        <v>0</v>
      </c>
      <c r="AC2010" s="4"/>
      <c r="AD2010" s="3"/>
      <c r="AE2010" s="2" t="str">
        <f ca="1">IF(AND(N2010&gt;1,(N2010+$AE$3+O2010)&lt;$B$3),$B$3-N2010+1111111,".")</f>
        <v>.</v>
      </c>
      <c r="AF2010" s="1" t="str">
        <f>IF(A2010&gt;1,"Y","N")</f>
        <v>Y</v>
      </c>
      <c r="AG2010" s="1" t="str">
        <f>IF(L2010&gt;1,"Y","N")</f>
        <v>Y</v>
      </c>
      <c r="AH2010" s="1" t="str">
        <f>IF(N2010&gt;1,"Y","N")</f>
        <v>Y</v>
      </c>
      <c r="AI2010" s="1" t="str">
        <f>IF(O2010&gt;1,"Y","N")</f>
        <v>Y</v>
      </c>
      <c r="AJ2010" s="1" t="str">
        <f>CONCATENATE(AF2010,AG2010,D2010,AH2010,AI2010)</f>
        <v>YYx30xYY</v>
      </c>
    </row>
    <row r="2011" spans="1:50" s="1" customFormat="1" x14ac:dyDescent="0.25">
      <c r="A2011" s="31">
        <v>42923</v>
      </c>
      <c r="B2011" s="24"/>
      <c r="C2011" s="23" t="s">
        <v>230</v>
      </c>
      <c r="D2011" s="22" t="s">
        <v>229</v>
      </c>
      <c r="E2011" s="21">
        <v>1.81</v>
      </c>
      <c r="G2011" s="20"/>
      <c r="H2011" s="19">
        <f>E2011/0.0418425</f>
        <v>43.257453546035734</v>
      </c>
      <c r="I2011" s="18">
        <f>J2011/100*4</f>
        <v>5</v>
      </c>
      <c r="J2011" s="17">
        <v>125</v>
      </c>
      <c r="K2011" s="16">
        <f>IF(J2011&gt;1,J2011-H2011-I2011,0)</f>
        <v>76.742546453964266</v>
      </c>
      <c r="L2011" s="15">
        <v>42939</v>
      </c>
      <c r="M2011" s="14"/>
      <c r="N2011" s="29">
        <v>42975</v>
      </c>
      <c r="O2011" s="12">
        <v>42975</v>
      </c>
      <c r="P2011" s="11" t="s">
        <v>2262</v>
      </c>
      <c r="Q2011" s="10"/>
      <c r="R2011" s="10"/>
      <c r="S2011" s="10"/>
      <c r="T2011" s="10"/>
      <c r="U2011" s="9">
        <v>6909358327</v>
      </c>
      <c r="V2011" s="8"/>
      <c r="W2011" s="7">
        <v>1089</v>
      </c>
      <c r="X2011" s="4"/>
      <c r="Y2011" s="6">
        <v>125</v>
      </c>
      <c r="Z2011" s="5">
        <f>IF(Y2011&gt;0,Y2011-J2011,".")</f>
        <v>0</v>
      </c>
      <c r="AA2011" s="4">
        <f>IF(J2011=0,H2011,0)</f>
        <v>0</v>
      </c>
      <c r="AB2011" s="4">
        <f>IF(L2011=0,H2011,0)</f>
        <v>0</v>
      </c>
      <c r="AC2011" s="4"/>
      <c r="AD2011" s="3"/>
      <c r="AE2011" s="2" t="str">
        <f ca="1">IF(AND(N2011&gt;1,(N2011+$AE$3+O2011)&lt;$B$3),$B$3-N2011+1111111,".")</f>
        <v>.</v>
      </c>
      <c r="AF2011" s="1" t="str">
        <f>IF(A2011&gt;1,"Y","N")</f>
        <v>Y</v>
      </c>
      <c r="AG2011" s="1" t="str">
        <f>IF(L2011&gt;1,"Y","N")</f>
        <v>Y</v>
      </c>
      <c r="AH2011" s="1" t="str">
        <f>IF(N2011&gt;1,"Y","N")</f>
        <v>Y</v>
      </c>
      <c r="AI2011" s="1" t="str">
        <f>IF(O2011&gt;1,"Y","N")</f>
        <v>Y</v>
      </c>
      <c r="AJ2011" s="1" t="str">
        <f>CONCATENATE(AF2011,AG2011,D2011,AH2011,AI2011)</f>
        <v>YYx119xYY</v>
      </c>
    </row>
    <row r="2012" spans="1:50" s="1" customFormat="1" x14ac:dyDescent="0.25">
      <c r="A2012" s="31">
        <v>42692</v>
      </c>
      <c r="B2012" s="24"/>
      <c r="C2012" s="23" t="s">
        <v>1284</v>
      </c>
      <c r="D2012" s="22" t="s">
        <v>1283</v>
      </c>
      <c r="E2012" s="21">
        <v>2.2200000000000002</v>
      </c>
      <c r="G2012" s="20"/>
      <c r="H2012" s="19">
        <f>E2012/0.0395</f>
        <v>56.202531645569621</v>
      </c>
      <c r="I2012" s="18">
        <f>J2012/100*4</f>
        <v>5</v>
      </c>
      <c r="J2012" s="17">
        <v>125</v>
      </c>
      <c r="K2012" s="16">
        <f>IF(J2012&gt;1,J2012-H2012-I2012,0)</f>
        <v>63.797468354430379</v>
      </c>
      <c r="L2012" s="15">
        <v>42741</v>
      </c>
      <c r="M2012" s="14"/>
      <c r="N2012" s="29">
        <v>43041</v>
      </c>
      <c r="O2012" s="12">
        <v>43041</v>
      </c>
      <c r="P2012" s="11" t="s">
        <v>1273</v>
      </c>
      <c r="Q2012" s="10"/>
      <c r="R2012" s="10"/>
      <c r="S2012" s="10"/>
      <c r="T2012" s="10"/>
      <c r="U2012" s="9">
        <v>6908909189</v>
      </c>
      <c r="V2012" s="8"/>
      <c r="W2012" s="7">
        <v>1288</v>
      </c>
      <c r="X2012" s="4"/>
      <c r="Y2012" s="6">
        <v>125</v>
      </c>
      <c r="Z2012" s="5">
        <f>IF(Y2012&gt;0,Y2012-J2012,".")</f>
        <v>0</v>
      </c>
      <c r="AA2012" s="4">
        <f>IF(J2012=0,H2012,0)</f>
        <v>0</v>
      </c>
      <c r="AB2012" s="4">
        <f>IF(L2012=0,H2012,0)</f>
        <v>0</v>
      </c>
      <c r="AC2012" s="4"/>
      <c r="AD2012" s="3"/>
      <c r="AE2012" s="2" t="str">
        <f ca="1">IF(AND(N2012&gt;1,(N2012+$AE$3+O2012)&lt;$B$3),$B$3-N2012+1111111,".")</f>
        <v>.</v>
      </c>
      <c r="AF2012" s="1" t="str">
        <f>IF(A2012&gt;1,"Y","N")</f>
        <v>Y</v>
      </c>
      <c r="AG2012" s="1" t="str">
        <f>IF(L2012&gt;1,"Y","N")</f>
        <v>Y</v>
      </c>
      <c r="AH2012" s="1" t="str">
        <f>IF(N2012&gt;1,"Y","N")</f>
        <v>Y</v>
      </c>
      <c r="AI2012" s="1" t="str">
        <f>IF(O2012&gt;1,"Y","N")</f>
        <v>Y</v>
      </c>
      <c r="AJ2012" s="1" t="str">
        <f>CONCATENATE(AF2012,AG2012,D2012,AH2012,AI2012)</f>
        <v>YYx30xYY</v>
      </c>
    </row>
    <row r="2013" spans="1:50" s="1" customFormat="1" x14ac:dyDescent="0.25">
      <c r="A2013" s="31">
        <v>42692</v>
      </c>
      <c r="B2013" s="24"/>
      <c r="C2013" s="23" t="s">
        <v>1284</v>
      </c>
      <c r="D2013" s="22" t="s">
        <v>1283</v>
      </c>
      <c r="E2013" s="21">
        <v>2.2200000000000002</v>
      </c>
      <c r="G2013" s="20"/>
      <c r="H2013" s="19">
        <f>E2013/0.0395</f>
        <v>56.202531645569621</v>
      </c>
      <c r="I2013" s="18">
        <f>J2013/100*4</f>
        <v>5</v>
      </c>
      <c r="J2013" s="17">
        <v>125</v>
      </c>
      <c r="K2013" s="16">
        <f>IF(J2013&gt;1,J2013-H2013-I2013,0)</f>
        <v>63.797468354430379</v>
      </c>
      <c r="L2013" s="15">
        <v>42741</v>
      </c>
      <c r="M2013" s="14"/>
      <c r="N2013" s="29">
        <v>43041</v>
      </c>
      <c r="O2013" s="12">
        <v>43041</v>
      </c>
      <c r="P2013" s="11" t="s">
        <v>1273</v>
      </c>
      <c r="Q2013" s="10"/>
      <c r="R2013" s="10"/>
      <c r="S2013" s="10"/>
      <c r="T2013" s="10"/>
      <c r="U2013" s="9"/>
      <c r="V2013" s="8"/>
      <c r="W2013" s="7">
        <v>1288</v>
      </c>
      <c r="X2013" s="4"/>
      <c r="Y2013" s="6">
        <v>125</v>
      </c>
      <c r="Z2013" s="5">
        <f>IF(Y2013&gt;0,Y2013-J2013,".")</f>
        <v>0</v>
      </c>
      <c r="AA2013" s="4">
        <f>IF(J2013=0,H2013,0)</f>
        <v>0</v>
      </c>
      <c r="AB2013" s="4">
        <f>IF(L2013=0,H2013,0)</f>
        <v>0</v>
      </c>
      <c r="AC2013" s="4"/>
      <c r="AD2013" s="3"/>
      <c r="AE2013" s="2" t="str">
        <f ca="1">IF(AND(N2013&gt;1,(N2013+$AE$3+O2013)&lt;$B$3),$B$3-N2013+1111111,".")</f>
        <v>.</v>
      </c>
      <c r="AF2013" s="1" t="str">
        <f>IF(A2013&gt;1,"Y","N")</f>
        <v>Y</v>
      </c>
      <c r="AG2013" s="1" t="str">
        <f>IF(L2013&gt;1,"Y","N")</f>
        <v>Y</v>
      </c>
      <c r="AH2013" s="1" t="str">
        <f>IF(N2013&gt;1,"Y","N")</f>
        <v>Y</v>
      </c>
      <c r="AI2013" s="1" t="str">
        <f>IF(O2013&gt;1,"Y","N")</f>
        <v>Y</v>
      </c>
      <c r="AJ2013" s="1" t="str">
        <f>CONCATENATE(AF2013,AG2013,D2013,AH2013,AI2013)</f>
        <v>YYx30xYY</v>
      </c>
    </row>
    <row r="2014" spans="1:50" s="1" customFormat="1" x14ac:dyDescent="0.25">
      <c r="A2014" s="31">
        <v>42936</v>
      </c>
      <c r="B2014" s="24"/>
      <c r="C2014" s="23" t="s">
        <v>926</v>
      </c>
      <c r="D2014" s="22" t="s">
        <v>925</v>
      </c>
      <c r="E2014" s="21">
        <v>1.1599999999999999</v>
      </c>
      <c r="G2014" s="20"/>
      <c r="H2014" s="19">
        <f>E2014/0.04318</f>
        <v>26.86428902269569</v>
      </c>
      <c r="I2014" s="18">
        <f>J2014/100*4</f>
        <v>3.52</v>
      </c>
      <c r="J2014" s="17">
        <v>88</v>
      </c>
      <c r="K2014" s="16">
        <f>IF(J2014&gt;1,J2014-H2014-I2014,0)</f>
        <v>57.61571097730431</v>
      </c>
      <c r="L2014" s="15">
        <v>42959</v>
      </c>
      <c r="M2014" s="14"/>
      <c r="N2014" s="29">
        <v>43048</v>
      </c>
      <c r="O2014" s="12">
        <v>43048</v>
      </c>
      <c r="P2014" s="11" t="s">
        <v>1153</v>
      </c>
      <c r="Q2014" s="10" t="s">
        <v>1152</v>
      </c>
      <c r="R2014" s="10" t="s">
        <v>1151</v>
      </c>
      <c r="S2014" s="10" t="s">
        <v>182</v>
      </c>
      <c r="T2014" s="10"/>
      <c r="U2014" s="9">
        <v>6916040642</v>
      </c>
      <c r="V2014" s="8"/>
      <c r="W2014" s="7">
        <v>1313</v>
      </c>
      <c r="X2014" s="4"/>
      <c r="Y2014" s="6">
        <v>125</v>
      </c>
      <c r="Z2014" s="5">
        <f>IF(Y2014&gt;0,Y2014-J2014,".")</f>
        <v>37</v>
      </c>
      <c r="AA2014" s="4">
        <f>IF(J2014=0,H2014,0)</f>
        <v>0</v>
      </c>
      <c r="AB2014" s="4">
        <f>IF(L2014=0,H2014,0)</f>
        <v>0</v>
      </c>
      <c r="AC2014" s="4"/>
      <c r="AD2014" s="3"/>
      <c r="AE2014" s="2" t="str">
        <f ca="1">IF(AND(N2014&gt;1,(N2014+$AE$3+O2014)&lt;$B$3),$B$3-N2014+1111111,".")</f>
        <v>.</v>
      </c>
      <c r="AF2014" s="1" t="str">
        <f>IF(A2014&gt;1,"Y","N")</f>
        <v>Y</v>
      </c>
      <c r="AG2014" s="1" t="str">
        <f>IF(L2014&gt;1,"Y","N")</f>
        <v>Y</v>
      </c>
      <c r="AH2014" s="1" t="str">
        <f>IF(N2014&gt;1,"Y","N")</f>
        <v>Y</v>
      </c>
      <c r="AI2014" s="1" t="str">
        <f>IF(O2014&gt;1,"Y","N")</f>
        <v>Y</v>
      </c>
      <c r="AJ2014" s="1" t="str">
        <f>CONCATENATE(AF2014,AG2014,D2014,AH2014,AI2014)</f>
        <v>YYx491xYY</v>
      </c>
    </row>
    <row r="2015" spans="1:50" s="1" customFormat="1" x14ac:dyDescent="0.25">
      <c r="A2015" s="31">
        <v>42595</v>
      </c>
      <c r="B2015" s="24"/>
      <c r="C2015" s="23" t="s">
        <v>528</v>
      </c>
      <c r="D2015" s="22" t="s">
        <v>527</v>
      </c>
      <c r="E2015" s="21">
        <v>1.76</v>
      </c>
      <c r="G2015" s="20"/>
      <c r="H2015" s="19">
        <f>E2015/0.04046</f>
        <v>43.499752842313391</v>
      </c>
      <c r="I2015" s="18">
        <f>J2015/100*4</f>
        <v>4.4000000000000004</v>
      </c>
      <c r="J2015" s="17">
        <v>110</v>
      </c>
      <c r="K2015" s="16">
        <f>IF(J2015&gt;1,J2015-H2015-I2015,0)</f>
        <v>62.100247157686603</v>
      </c>
      <c r="L2015" s="15">
        <v>42614</v>
      </c>
      <c r="M2015" s="14"/>
      <c r="N2015" s="29">
        <v>42738</v>
      </c>
      <c r="O2015" s="12">
        <v>42739</v>
      </c>
      <c r="P2015" s="11" t="s">
        <v>6934</v>
      </c>
      <c r="Q2015" s="10" t="s">
        <v>6933</v>
      </c>
      <c r="R2015" s="10" t="s">
        <v>6932</v>
      </c>
      <c r="S2015" s="10" t="s">
        <v>6931</v>
      </c>
      <c r="T2015" s="10"/>
      <c r="U2015" s="9" t="s">
        <v>6930</v>
      </c>
      <c r="V2015" s="8"/>
      <c r="W2015" s="7">
        <v>34</v>
      </c>
      <c r="X2015" s="4"/>
      <c r="Y2015" s="6">
        <v>126</v>
      </c>
      <c r="Z2015" s="5">
        <f>IF(Y2015&gt;0,Y2015-J2015,".")</f>
        <v>16</v>
      </c>
      <c r="AA2015" s="4">
        <f>IF(J2015=0,H2015,0)</f>
        <v>0</v>
      </c>
      <c r="AB2015" s="4">
        <f>IF(L2015=0,H2015,0)</f>
        <v>0</v>
      </c>
      <c r="AC2015" s="4"/>
      <c r="AD2015" s="3"/>
      <c r="AE2015" s="2" t="str">
        <f ca="1">IF(AND(N2015&gt;1,(N2015+$AE$3+O2015)&lt;$B$3),$B$3-N2015+1111111,".")</f>
        <v>.</v>
      </c>
      <c r="AF2015" s="1" t="str">
        <f>IF(A2015&gt;1,"Y","N")</f>
        <v>Y</v>
      </c>
      <c r="AG2015" s="1" t="str">
        <f>IF(L2015&gt;1,"Y","N")</f>
        <v>Y</v>
      </c>
      <c r="AH2015" s="1" t="str">
        <f>IF(N2015&gt;1,"Y","N")</f>
        <v>Y</v>
      </c>
      <c r="AI2015" s="1" t="str">
        <f>IF(O2015&gt;1,"Y","N")</f>
        <v>Y</v>
      </c>
      <c r="AJ2015" s="1" t="str">
        <f>CONCATENATE(AF2015,AG2015,D2015,AH2015,AI2015)</f>
        <v>YYx104xYY</v>
      </c>
    </row>
    <row r="2016" spans="1:50" s="1" customFormat="1" x14ac:dyDescent="0.25">
      <c r="A2016" s="31">
        <v>42595</v>
      </c>
      <c r="B2016" s="24"/>
      <c r="C2016" s="23" t="s">
        <v>528</v>
      </c>
      <c r="D2016" s="22" t="s">
        <v>527</v>
      </c>
      <c r="E2016" s="21">
        <v>1.88</v>
      </c>
      <c r="G2016" s="20"/>
      <c r="H2016" s="19">
        <f>E2016/0.04046</f>
        <v>46.46564508156203</v>
      </c>
      <c r="I2016" s="18">
        <f>J2016/100*4</f>
        <v>4.4000000000000004</v>
      </c>
      <c r="J2016" s="17">
        <v>110</v>
      </c>
      <c r="K2016" s="16">
        <f>IF(J2016&gt;1,J2016-H2016-I2016,0)</f>
        <v>59.134354918437971</v>
      </c>
      <c r="L2016" s="15">
        <v>42614</v>
      </c>
      <c r="M2016" s="14"/>
      <c r="N2016" s="29">
        <v>42843</v>
      </c>
      <c r="O2016" s="12">
        <v>42843</v>
      </c>
      <c r="P2016" s="11" t="s">
        <v>4504</v>
      </c>
      <c r="Q2016" s="10" t="s">
        <v>4503</v>
      </c>
      <c r="R2016" s="10" t="s">
        <v>4502</v>
      </c>
      <c r="S2016" s="10" t="s">
        <v>4501</v>
      </c>
      <c r="T2016" s="10"/>
      <c r="U2016" s="9" t="s">
        <v>4500</v>
      </c>
      <c r="V2016" s="8"/>
      <c r="W2016" s="7">
        <v>603</v>
      </c>
      <c r="X2016" s="4"/>
      <c r="Y2016" s="6">
        <v>126</v>
      </c>
      <c r="Z2016" s="5">
        <f>IF(Y2016&gt;0,Y2016-J2016,".")</f>
        <v>16</v>
      </c>
      <c r="AA2016" s="4">
        <f>IF(J2016=0,H2016,0)</f>
        <v>0</v>
      </c>
      <c r="AB2016" s="4">
        <f>IF(L2016=0,H2016,0)</f>
        <v>0</v>
      </c>
      <c r="AC2016" s="4"/>
      <c r="AD2016" s="3"/>
      <c r="AE2016" s="2" t="str">
        <f ca="1">IF(AND(N2016&gt;1,(N2016+$AE$3+O2016)&lt;$B$3),$B$3-N2016+1111111,".")</f>
        <v>.</v>
      </c>
      <c r="AF2016" s="1" t="str">
        <f>IF(A2016&gt;1,"Y","N")</f>
        <v>Y</v>
      </c>
      <c r="AG2016" s="1" t="str">
        <f>IF(L2016&gt;1,"Y","N")</f>
        <v>Y</v>
      </c>
      <c r="AH2016" s="1" t="str">
        <f>IF(N2016&gt;1,"Y","N")</f>
        <v>Y</v>
      </c>
      <c r="AI2016" s="1" t="str">
        <f>IF(O2016&gt;1,"Y","N")</f>
        <v>Y</v>
      </c>
      <c r="AJ2016" s="1" t="str">
        <f>CONCATENATE(AF2016,AG2016,D2016,AH2016,AI2016)</f>
        <v>YYx104xYY</v>
      </c>
    </row>
    <row r="2017" spans="1:50" s="1" customFormat="1" x14ac:dyDescent="0.25">
      <c r="A2017" s="31">
        <v>42595</v>
      </c>
      <c r="B2017" s="24" t="s">
        <v>4371</v>
      </c>
      <c r="C2017" s="23" t="s">
        <v>528</v>
      </c>
      <c r="D2017" s="22" t="s">
        <v>527</v>
      </c>
      <c r="E2017" s="21">
        <v>1.89</v>
      </c>
      <c r="G2017" s="20"/>
      <c r="H2017" s="19">
        <f>E2017/0.04046</f>
        <v>46.712802768166085</v>
      </c>
      <c r="I2017" s="18">
        <f>J2017/100*4</f>
        <v>4.4000000000000004</v>
      </c>
      <c r="J2017" s="17">
        <v>110</v>
      </c>
      <c r="K2017" s="16">
        <f>IF(J2017&gt;1,J2017-H2017-I2017,0)</f>
        <v>58.887197231833916</v>
      </c>
      <c r="L2017" s="15">
        <v>42614</v>
      </c>
      <c r="M2017" s="14"/>
      <c r="N2017" s="29">
        <v>42848</v>
      </c>
      <c r="O2017" s="12">
        <v>42848</v>
      </c>
      <c r="P2017" s="11" t="s">
        <v>4370</v>
      </c>
      <c r="Q2017" s="10" t="s">
        <v>4369</v>
      </c>
      <c r="R2017" s="10" t="s">
        <v>4368</v>
      </c>
      <c r="S2017" s="10" t="s">
        <v>4367</v>
      </c>
      <c r="T2017" s="10"/>
      <c r="U2017" s="9" t="s">
        <v>4366</v>
      </c>
      <c r="V2017" s="8" t="s">
        <v>110</v>
      </c>
      <c r="W2017" s="7">
        <v>635</v>
      </c>
      <c r="X2017" s="4"/>
      <c r="Y2017" s="6">
        <v>126</v>
      </c>
      <c r="Z2017" s="5">
        <f>IF(Y2017&gt;0,Y2017-J2017,".")</f>
        <v>16</v>
      </c>
      <c r="AA2017" s="4">
        <f>IF(J2017=0,H2017,0)</f>
        <v>0</v>
      </c>
      <c r="AB2017" s="4">
        <f>IF(L2017=0,H2017,0)</f>
        <v>0</v>
      </c>
      <c r="AC2017" s="4"/>
      <c r="AD2017" s="3"/>
      <c r="AE2017" s="2" t="str">
        <f ca="1">IF(AND(N2017&gt;1,(N2017+$AE$3+O2017)&lt;$B$3),$B$3-N2017+1111111,".")</f>
        <v>.</v>
      </c>
      <c r="AF2017" s="1" t="str">
        <f>IF(A2017&gt;1,"Y","N")</f>
        <v>Y</v>
      </c>
      <c r="AG2017" s="1" t="str">
        <f>IF(L2017&gt;1,"Y","N")</f>
        <v>Y</v>
      </c>
      <c r="AH2017" s="1" t="str">
        <f>IF(N2017&gt;1,"Y","N")</f>
        <v>Y</v>
      </c>
      <c r="AI2017" s="1" t="str">
        <f>IF(O2017&gt;1,"Y","N")</f>
        <v>Y</v>
      </c>
      <c r="AJ2017" s="1" t="str">
        <f>CONCATENATE(AF2017,AG2017,D2017,AH2017,AI2017)</f>
        <v>YYx104xYY</v>
      </c>
    </row>
    <row r="2018" spans="1:50" s="1" customFormat="1" x14ac:dyDescent="0.25">
      <c r="A2018" s="31">
        <v>42595</v>
      </c>
      <c r="B2018" s="24"/>
      <c r="C2018" s="23" t="s">
        <v>528</v>
      </c>
      <c r="D2018" s="22" t="s">
        <v>527</v>
      </c>
      <c r="E2018" s="21">
        <v>1.89</v>
      </c>
      <c r="G2018" s="20"/>
      <c r="H2018" s="19">
        <f>E2018/0.04046</f>
        <v>46.712802768166085</v>
      </c>
      <c r="I2018" s="18">
        <f>J2018/100*4</f>
        <v>4.4000000000000004</v>
      </c>
      <c r="J2018" s="17">
        <v>110</v>
      </c>
      <c r="K2018" s="16">
        <f>IF(J2018&gt;1,J2018-H2018-I2018,0)</f>
        <v>58.887197231833916</v>
      </c>
      <c r="L2018" s="15">
        <v>42614</v>
      </c>
      <c r="M2018" s="14"/>
      <c r="N2018" s="29">
        <v>42863</v>
      </c>
      <c r="O2018" s="12">
        <v>42863</v>
      </c>
      <c r="P2018" s="11" t="s">
        <v>4066</v>
      </c>
      <c r="Q2018" s="10" t="s">
        <v>4065</v>
      </c>
      <c r="R2018" s="10" t="s">
        <v>4064</v>
      </c>
      <c r="S2018" s="10" t="s">
        <v>4063</v>
      </c>
      <c r="T2018" s="10"/>
      <c r="U2018" s="9" t="s">
        <v>4062</v>
      </c>
      <c r="V2018" s="8"/>
      <c r="W2018" s="7">
        <v>694</v>
      </c>
      <c r="X2018" s="4"/>
      <c r="Y2018" s="6">
        <v>126</v>
      </c>
      <c r="Z2018" s="5">
        <f>IF(Y2018&gt;0,Y2018-J2018,".")</f>
        <v>16</v>
      </c>
      <c r="AA2018" s="4">
        <f>IF(J2018=0,H2018,0)</f>
        <v>0</v>
      </c>
      <c r="AB2018" s="4">
        <f>IF(L2018=0,H2018,0)</f>
        <v>0</v>
      </c>
      <c r="AC2018" s="4"/>
      <c r="AD2018" s="3"/>
      <c r="AE2018" s="2" t="str">
        <f ca="1">IF(AND(N2018&gt;1,(N2018+$AE$3+O2018)&lt;$B$3),$B$3-N2018+1111111,".")</f>
        <v>.</v>
      </c>
      <c r="AF2018" s="1" t="str">
        <f>IF(A2018&gt;1,"Y","N")</f>
        <v>Y</v>
      </c>
      <c r="AG2018" s="1" t="str">
        <f>IF(L2018&gt;1,"Y","N")</f>
        <v>Y</v>
      </c>
      <c r="AH2018" s="1" t="str">
        <f>IF(N2018&gt;1,"Y","N")</f>
        <v>Y</v>
      </c>
      <c r="AI2018" s="1" t="str">
        <f>IF(O2018&gt;1,"Y","N")</f>
        <v>Y</v>
      </c>
      <c r="AJ2018" s="1" t="str">
        <f>CONCATENATE(AF2018,AG2018,D2018,AH2018,AI2018)</f>
        <v>YYx104xYY</v>
      </c>
    </row>
    <row r="2019" spans="1:50" s="1" customFormat="1" x14ac:dyDescent="0.25">
      <c r="A2019" s="31">
        <v>42864</v>
      </c>
      <c r="B2019" s="24"/>
      <c r="C2019" s="23" t="s">
        <v>151</v>
      </c>
      <c r="D2019" s="22" t="s">
        <v>150</v>
      </c>
      <c r="E2019" s="21">
        <v>1.1499999999999999</v>
      </c>
      <c r="G2019" s="20"/>
      <c r="H2019" s="19">
        <f>E2019/0.038957</f>
        <v>29.519726878353055</v>
      </c>
      <c r="I2019" s="18">
        <f>J2019/100*4</f>
        <v>3.52</v>
      </c>
      <c r="J2019" s="17">
        <v>88</v>
      </c>
      <c r="K2019" s="16">
        <f>IF(J2019&gt;1,J2019-H2019-I2019,0)</f>
        <v>54.960273121646942</v>
      </c>
      <c r="L2019" s="15">
        <v>42895</v>
      </c>
      <c r="M2019" s="14"/>
      <c r="N2019" s="29">
        <v>42934</v>
      </c>
      <c r="O2019" s="12">
        <v>42936</v>
      </c>
      <c r="P2019" s="11" t="s">
        <v>2790</v>
      </c>
      <c r="Q2019" s="10" t="s">
        <v>2789</v>
      </c>
      <c r="R2019" s="10" t="s">
        <v>2788</v>
      </c>
      <c r="S2019" s="10" t="s">
        <v>519</v>
      </c>
      <c r="T2019" s="10"/>
      <c r="U2019" s="9">
        <v>6892828343</v>
      </c>
      <c r="V2019" s="8"/>
      <c r="W2019" s="7">
        <v>972</v>
      </c>
      <c r="X2019" s="4"/>
      <c r="Y2019" s="6">
        <v>126</v>
      </c>
      <c r="Z2019" s="5">
        <f>IF(Y2019&gt;0,Y2019-J2019,".")</f>
        <v>38</v>
      </c>
      <c r="AA2019" s="4">
        <f>IF(J2019=0,H2019,0)</f>
        <v>0</v>
      </c>
      <c r="AB2019" s="4">
        <f>IF(L2019=0,H2019,0)</f>
        <v>0</v>
      </c>
      <c r="AC2019" s="4"/>
      <c r="AD2019" s="3"/>
      <c r="AE2019" s="2" t="str">
        <f ca="1">IF(AND(N2019&gt;1,(N2019+$AE$3+O2019)&lt;$B$3),$B$3-N2019+1111111,".")</f>
        <v>.</v>
      </c>
      <c r="AF2019" s="1" t="str">
        <f>IF(A2019&gt;1,"Y","N")</f>
        <v>Y</v>
      </c>
      <c r="AG2019" s="1" t="str">
        <f>IF(L2019&gt;1,"Y","N")</f>
        <v>Y</v>
      </c>
      <c r="AH2019" s="1" t="str">
        <f>IF(N2019&gt;1,"Y","N")</f>
        <v>Y</v>
      </c>
      <c r="AI2019" s="1" t="str">
        <f>IF(O2019&gt;1,"Y","N")</f>
        <v>Y</v>
      </c>
      <c r="AJ2019" s="1" t="str">
        <f>CONCATENATE(AF2019,AG2019,D2019,AH2019,AI2019)</f>
        <v>YYx132xYY</v>
      </c>
    </row>
    <row r="2020" spans="1:50" s="1" customFormat="1" x14ac:dyDescent="0.25">
      <c r="A2020" s="31">
        <v>42936</v>
      </c>
      <c r="B2020" s="24" t="s">
        <v>2303</v>
      </c>
      <c r="C2020" s="23" t="s">
        <v>926</v>
      </c>
      <c r="D2020" s="22" t="s">
        <v>925</v>
      </c>
      <c r="E2020" s="21">
        <v>1.1599999999999999</v>
      </c>
      <c r="G2020" s="20"/>
      <c r="H2020" s="19">
        <f>E2020/0.04318</f>
        <v>26.86428902269569</v>
      </c>
      <c r="I2020" s="18">
        <f>J2020/100*4</f>
        <v>3.52</v>
      </c>
      <c r="J2020" s="17">
        <v>88</v>
      </c>
      <c r="K2020" s="16">
        <f>IF(J2020&gt;1,J2020-H2020-I2020,0)</f>
        <v>57.61571097730431</v>
      </c>
      <c r="L2020" s="15">
        <v>42959</v>
      </c>
      <c r="M2020" s="14"/>
      <c r="N2020" s="29">
        <v>42973</v>
      </c>
      <c r="O2020" s="12">
        <v>42974</v>
      </c>
      <c r="P2020" s="11" t="s">
        <v>2302</v>
      </c>
      <c r="Q2020" s="10" t="s">
        <v>2301</v>
      </c>
      <c r="R2020" s="10" t="s">
        <v>2300</v>
      </c>
      <c r="S2020" s="10" t="s">
        <v>2299</v>
      </c>
      <c r="T2020" s="10"/>
      <c r="U2020" s="9">
        <v>6912050474</v>
      </c>
      <c r="V2020" s="8"/>
      <c r="W2020" s="7">
        <v>1074</v>
      </c>
      <c r="X2020" s="4"/>
      <c r="Y2020" s="6">
        <v>126</v>
      </c>
      <c r="Z2020" s="5">
        <f>IF(Y2020&gt;0,Y2020-J2020,".")</f>
        <v>38</v>
      </c>
      <c r="AA2020" s="4">
        <f>IF(J2020=0,H2020,0)</f>
        <v>0</v>
      </c>
      <c r="AB2020" s="4">
        <f>IF(L2020=0,H2020,0)</f>
        <v>0</v>
      </c>
      <c r="AC2020" s="4"/>
      <c r="AD2020" s="3"/>
      <c r="AE2020" s="2" t="str">
        <f ca="1">IF(AND(N2020&gt;1,(N2020+$AE$3+O2020)&lt;$B$3),$B$3-N2020+1111111,".")</f>
        <v>.</v>
      </c>
      <c r="AF2020" s="1" t="str">
        <f>IF(A2020&gt;1,"Y","N")</f>
        <v>Y</v>
      </c>
      <c r="AG2020" s="1" t="str">
        <f>IF(L2020&gt;1,"Y","N")</f>
        <v>Y</v>
      </c>
      <c r="AH2020" s="1" t="str">
        <f>IF(N2020&gt;1,"Y","N")</f>
        <v>Y</v>
      </c>
      <c r="AI2020" s="1" t="str">
        <f>IF(O2020&gt;1,"Y","N")</f>
        <v>Y</v>
      </c>
      <c r="AJ2020" s="1" t="str">
        <f>CONCATENATE(AF2020,AG2020,D2020,AH2020,AI2020)</f>
        <v>YYx491xYY</v>
      </c>
    </row>
    <row r="2021" spans="1:50" s="1" customFormat="1" x14ac:dyDescent="0.25">
      <c r="A2021" s="31">
        <v>42886</v>
      </c>
      <c r="B2021" s="24" t="s">
        <v>1356</v>
      </c>
      <c r="C2021" s="23" t="s">
        <v>528</v>
      </c>
      <c r="D2021" s="22" t="s">
        <v>527</v>
      </c>
      <c r="E2021" s="21">
        <v>2.0325000000000002</v>
      </c>
      <c r="G2021" s="20"/>
      <c r="H2021" s="19">
        <f>E2021/0.04001</f>
        <v>50.79980004998751</v>
      </c>
      <c r="I2021" s="18">
        <f>J2021/100*4</f>
        <v>4.4000000000000004</v>
      </c>
      <c r="J2021" s="17">
        <v>110</v>
      </c>
      <c r="K2021" s="16">
        <f>IF(J2021&gt;1,J2021-H2021-I2021,0)</f>
        <v>54.800199950012491</v>
      </c>
      <c r="L2021" s="15">
        <v>42909</v>
      </c>
      <c r="M2021" s="14"/>
      <c r="N2021" s="29">
        <v>43035</v>
      </c>
      <c r="O2021" s="12">
        <v>43037</v>
      </c>
      <c r="P2021" s="11" t="s">
        <v>68</v>
      </c>
      <c r="Q2021" s="10" t="s">
        <v>67</v>
      </c>
      <c r="R2021" s="10" t="s">
        <v>66</v>
      </c>
      <c r="S2021" s="10" t="s">
        <v>65</v>
      </c>
      <c r="T2021" s="10"/>
      <c r="U2021" s="9">
        <v>6909379111</v>
      </c>
      <c r="V2021" s="8"/>
      <c r="W2021" s="7">
        <v>1267</v>
      </c>
      <c r="X2021" s="4"/>
      <c r="Y2021" s="6">
        <v>126</v>
      </c>
      <c r="Z2021" s="5">
        <f>IF(Y2021&gt;0,Y2021-J2021,".")</f>
        <v>16</v>
      </c>
      <c r="AA2021" s="4">
        <f>IF(J2021=0,H2021,0)</f>
        <v>0</v>
      </c>
      <c r="AB2021" s="4">
        <f>IF(L2021=0,H2021,0)</f>
        <v>0</v>
      </c>
      <c r="AC2021" s="4"/>
      <c r="AD2021" s="3"/>
      <c r="AE2021" s="2" t="str">
        <f ca="1">IF(AND(N2021&gt;1,(N2021+$AE$3+O2021)&lt;$B$3),$B$3-N2021+1111111,".")</f>
        <v>.</v>
      </c>
      <c r="AF2021" s="1" t="str">
        <f>IF(A2021&gt;1,"Y","N")</f>
        <v>Y</v>
      </c>
      <c r="AG2021" s="1" t="str">
        <f>IF(L2021&gt;1,"Y","N")</f>
        <v>Y</v>
      </c>
      <c r="AH2021" s="1" t="str">
        <f>IF(N2021&gt;1,"Y","N")</f>
        <v>Y</v>
      </c>
      <c r="AI2021" s="1" t="str">
        <f>IF(O2021&gt;1,"Y","N")</f>
        <v>Y</v>
      </c>
      <c r="AJ2021" s="1" t="str">
        <f>CONCATENATE(AF2021,AG2021,D2021,AH2021,AI2021)</f>
        <v>YYx104xYY</v>
      </c>
    </row>
    <row r="2022" spans="1:50" s="1" customFormat="1" x14ac:dyDescent="0.25">
      <c r="A2022" s="31">
        <v>42886</v>
      </c>
      <c r="B2022" s="24"/>
      <c r="C2022" s="23" t="s">
        <v>528</v>
      </c>
      <c r="D2022" s="22" t="s">
        <v>527</v>
      </c>
      <c r="E2022" s="21">
        <v>1.84</v>
      </c>
      <c r="G2022" s="20"/>
      <c r="H2022" s="19">
        <f>E2022/0.04001</f>
        <v>45.988502874281437</v>
      </c>
      <c r="I2022" s="18">
        <f>J2022/100*4</f>
        <v>4.4000000000000004</v>
      </c>
      <c r="J2022" s="17">
        <v>110</v>
      </c>
      <c r="K2022" s="16">
        <f>IF(J2022&gt;1,J2022-H2022-I2022,0)</f>
        <v>59.611497125718564</v>
      </c>
      <c r="L2022" s="15">
        <v>42909</v>
      </c>
      <c r="M2022" s="14"/>
      <c r="N2022" s="29">
        <v>43061</v>
      </c>
      <c r="O2022" s="12">
        <v>43061</v>
      </c>
      <c r="P2022" s="11" t="s">
        <v>889</v>
      </c>
      <c r="Q2022" s="10" t="s">
        <v>888</v>
      </c>
      <c r="R2022" s="10" t="s">
        <v>887</v>
      </c>
      <c r="S2022" s="10" t="s">
        <v>634</v>
      </c>
      <c r="T2022" s="10"/>
      <c r="U2022" s="9">
        <v>6909379111</v>
      </c>
      <c r="V2022" s="8"/>
      <c r="W2022" s="7">
        <v>1364</v>
      </c>
      <c r="X2022" s="4"/>
      <c r="Y2022" s="6">
        <v>126</v>
      </c>
      <c r="Z2022" s="5">
        <f>IF(Y2022&gt;0,Y2022-J2022,".")</f>
        <v>16</v>
      </c>
      <c r="AA2022" s="4">
        <f>IF(J2022=0,H2022,0)</f>
        <v>0</v>
      </c>
      <c r="AB2022" s="4">
        <f>IF(L2022=0,H2022,0)</f>
        <v>0</v>
      </c>
      <c r="AC2022" s="4"/>
      <c r="AD2022" s="3"/>
      <c r="AE2022" s="2" t="str">
        <f ca="1">IF(AND(N2022&gt;1,(N2022+$AE$3+O2022)&lt;$B$3),$B$3-N2022+1111111,".")</f>
        <v>.</v>
      </c>
      <c r="AF2022" s="1" t="str">
        <f>IF(A2022&gt;1,"Y","N")</f>
        <v>Y</v>
      </c>
      <c r="AG2022" s="1" t="str">
        <f>IF(L2022&gt;1,"Y","N")</f>
        <v>Y</v>
      </c>
      <c r="AH2022" s="1" t="str">
        <f>IF(N2022&gt;1,"Y","N")</f>
        <v>Y</v>
      </c>
      <c r="AI2022" s="1" t="str">
        <f>IF(O2022&gt;1,"Y","N")</f>
        <v>Y</v>
      </c>
      <c r="AJ2022" s="1" t="str">
        <f>CONCATENATE(AF2022,AG2022,D2022,AH2022,AI2022)</f>
        <v>YYx104xYY</v>
      </c>
    </row>
    <row r="2023" spans="1:50" s="1" customFormat="1" x14ac:dyDescent="0.25">
      <c r="A2023" s="31">
        <v>42886</v>
      </c>
      <c r="B2023" s="24"/>
      <c r="C2023" s="23" t="s">
        <v>528</v>
      </c>
      <c r="D2023" s="22" t="s">
        <v>527</v>
      </c>
      <c r="E2023" s="21">
        <v>2.0325000000000002</v>
      </c>
      <c r="G2023" s="20"/>
      <c r="H2023" s="19">
        <f>E2023/0.04001</f>
        <v>50.79980004998751</v>
      </c>
      <c r="I2023" s="18">
        <f>J2023/100*4</f>
        <v>4.4000000000000004</v>
      </c>
      <c r="J2023" s="17">
        <v>110</v>
      </c>
      <c r="K2023" s="16">
        <f>IF(J2023&gt;1,J2023-H2023-I2023,0)</f>
        <v>54.800199950012491</v>
      </c>
      <c r="L2023" s="15">
        <v>42909</v>
      </c>
      <c r="M2023" s="14"/>
      <c r="N2023" s="29">
        <v>43066</v>
      </c>
      <c r="O2023" s="12">
        <v>43067</v>
      </c>
      <c r="P2023" s="11" t="s">
        <v>771</v>
      </c>
      <c r="Q2023" s="10" t="s">
        <v>770</v>
      </c>
      <c r="R2023" s="10" t="s">
        <v>769</v>
      </c>
      <c r="S2023" s="10" t="s">
        <v>768</v>
      </c>
      <c r="T2023" s="10"/>
      <c r="U2023" s="9">
        <v>6909446256</v>
      </c>
      <c r="V2023" s="8"/>
      <c r="W2023" s="7">
        <v>1386</v>
      </c>
      <c r="X2023" s="4"/>
      <c r="Y2023" s="6">
        <v>126</v>
      </c>
      <c r="Z2023" s="5">
        <f>IF(Y2023&gt;0,Y2023-J2023,".")</f>
        <v>16</v>
      </c>
      <c r="AA2023" s="4">
        <f>IF(J2023=0,H2023,0)</f>
        <v>0</v>
      </c>
      <c r="AB2023" s="4">
        <f>IF(L2023=0,H2023,0)</f>
        <v>0</v>
      </c>
      <c r="AC2023" s="4"/>
      <c r="AD2023" s="3"/>
      <c r="AE2023" s="2" t="str">
        <f ca="1">IF(AND(N2023&gt;1,(N2023+$AE$3+O2023)&lt;$B$3),$B$3-N2023+1111111,".")</f>
        <v>.</v>
      </c>
      <c r="AF2023" s="1" t="str">
        <f>IF(A2023&gt;1,"Y","N")</f>
        <v>Y</v>
      </c>
      <c r="AG2023" s="1" t="str">
        <f>IF(L2023&gt;1,"Y","N")</f>
        <v>Y</v>
      </c>
      <c r="AH2023" s="1" t="str">
        <f>IF(N2023&gt;1,"Y","N")</f>
        <v>Y</v>
      </c>
      <c r="AI2023" s="1" t="str">
        <f>IF(O2023&gt;1,"Y","N")</f>
        <v>Y</v>
      </c>
      <c r="AJ2023" s="1" t="str">
        <f>CONCATENATE(AF2023,AG2023,D2023,AH2023,AI2023)</f>
        <v>YYx104xYY</v>
      </c>
    </row>
    <row r="2024" spans="1:50" s="1" customFormat="1" x14ac:dyDescent="0.25">
      <c r="A2024" s="31">
        <v>43027</v>
      </c>
      <c r="B2024" s="24" t="s">
        <v>713</v>
      </c>
      <c r="C2024" s="23" t="s">
        <v>712</v>
      </c>
      <c r="D2024" s="22" t="s">
        <v>711</v>
      </c>
      <c r="E2024" s="21">
        <v>1.58</v>
      </c>
      <c r="G2024" s="20"/>
      <c r="H2024" s="19">
        <f>E2024/0.04452</f>
        <v>35.489667565139264</v>
      </c>
      <c r="I2024" s="18">
        <f>J2024/100*4</f>
        <v>3.56</v>
      </c>
      <c r="J2024" s="17">
        <v>89</v>
      </c>
      <c r="K2024" s="16">
        <f>IF(J2024&gt;1,J2024-H2024-I2024,0)</f>
        <v>49.950332434860734</v>
      </c>
      <c r="L2024" s="15">
        <v>43065</v>
      </c>
      <c r="M2024" s="14"/>
      <c r="N2024" s="29">
        <v>43067</v>
      </c>
      <c r="O2024" s="12">
        <v>43068</v>
      </c>
      <c r="P2024" s="11" t="s">
        <v>710</v>
      </c>
      <c r="Q2024" s="10" t="s">
        <v>709</v>
      </c>
      <c r="R2024" s="10" t="s">
        <v>708</v>
      </c>
      <c r="S2024" s="10" t="s">
        <v>707</v>
      </c>
      <c r="T2024" s="10"/>
      <c r="U2024" s="9">
        <v>6918790315</v>
      </c>
      <c r="V2024" s="8" t="s">
        <v>706</v>
      </c>
      <c r="W2024" s="7">
        <v>1394</v>
      </c>
      <c r="X2024" s="4"/>
      <c r="Y2024" s="6">
        <v>126</v>
      </c>
      <c r="Z2024" s="5">
        <f>IF(Y2024&gt;0,Y2024-J2024,".")</f>
        <v>37</v>
      </c>
      <c r="AA2024" s="4">
        <f>IF(J2024=0,H2024,0)</f>
        <v>0</v>
      </c>
      <c r="AB2024" s="4">
        <f>IF(L2024=0,H2024,0)</f>
        <v>0</v>
      </c>
      <c r="AC2024" s="4"/>
      <c r="AD2024" s="3"/>
      <c r="AE2024" s="2" t="str">
        <f ca="1">IF(AND(N2024&gt;1,(N2024+$AE$3+O2024)&lt;$B$3),$B$3-N2024+1111111,".")</f>
        <v>.</v>
      </c>
      <c r="AF2024" s="1" t="str">
        <f>IF(A2024&gt;1,"Y","N")</f>
        <v>Y</v>
      </c>
      <c r="AG2024" s="1" t="str">
        <f>IF(L2024&gt;1,"Y","N")</f>
        <v>Y</v>
      </c>
      <c r="AH2024" s="1" t="str">
        <f>IF(N2024&gt;1,"Y","N")</f>
        <v>Y</v>
      </c>
      <c r="AI2024" s="1" t="str">
        <f>IF(O2024&gt;1,"Y","N")</f>
        <v>Y</v>
      </c>
      <c r="AJ2024" s="1" t="str">
        <f>CONCATENATE(AF2024,AG2024,D2024,AH2024,AI2024)</f>
        <v>YYx370xYY</v>
      </c>
    </row>
    <row r="2025" spans="1:50" s="1" customFormat="1" x14ac:dyDescent="0.25">
      <c r="A2025" s="31">
        <v>42886</v>
      </c>
      <c r="B2025" s="24"/>
      <c r="C2025" s="23" t="s">
        <v>528</v>
      </c>
      <c r="D2025" s="22" t="s">
        <v>527</v>
      </c>
      <c r="E2025" s="21">
        <v>2.0325000000000002</v>
      </c>
      <c r="G2025" s="20"/>
      <c r="H2025" s="19">
        <f>E2025/0.04001</f>
        <v>50.79980004998751</v>
      </c>
      <c r="I2025" s="18">
        <f>J2025/100*4</f>
        <v>4.4000000000000004</v>
      </c>
      <c r="J2025" s="17">
        <v>110</v>
      </c>
      <c r="K2025" s="16">
        <f>IF(J2025&gt;1,J2025-H2025-I2025,0)</f>
        <v>54.800199950012491</v>
      </c>
      <c r="L2025" s="15">
        <v>42909</v>
      </c>
      <c r="M2025" s="14"/>
      <c r="N2025" s="29">
        <v>43076</v>
      </c>
      <c r="O2025" s="12">
        <v>43076</v>
      </c>
      <c r="P2025" s="11" t="s">
        <v>526</v>
      </c>
      <c r="Q2025" s="10" t="s">
        <v>525</v>
      </c>
      <c r="R2025" s="10" t="s">
        <v>524</v>
      </c>
      <c r="S2025" s="10" t="s">
        <v>523</v>
      </c>
      <c r="T2025" s="10"/>
      <c r="U2025" s="9">
        <v>6909379111</v>
      </c>
      <c r="V2025" s="8"/>
      <c r="W2025" s="7">
        <v>1434</v>
      </c>
      <c r="X2025" s="4"/>
      <c r="Y2025" s="6">
        <v>126</v>
      </c>
      <c r="Z2025" s="5">
        <f>IF(Y2025&gt;0,Y2025-J2025,".")</f>
        <v>16</v>
      </c>
      <c r="AA2025" s="4">
        <f>IF(J2025=0,H2025,0)</f>
        <v>0</v>
      </c>
      <c r="AB2025" s="4">
        <f>IF(L2025=0,H2025,0)</f>
        <v>0</v>
      </c>
      <c r="AC2025" s="4"/>
      <c r="AD2025" s="3"/>
      <c r="AE2025" s="2" t="str">
        <f ca="1">IF(AND(N2025&gt;1,(N2025+$AE$3+O2025)&lt;$B$3),$B$3-N2025+1111111,".")</f>
        <v>.</v>
      </c>
      <c r="AF2025" s="1" t="str">
        <f>IF(A2025&gt;1,"Y","N")</f>
        <v>Y</v>
      </c>
      <c r="AG2025" s="1" t="str">
        <f>IF(L2025&gt;1,"Y","N")</f>
        <v>Y</v>
      </c>
      <c r="AH2025" s="1" t="str">
        <f>IF(N2025&gt;1,"Y","N")</f>
        <v>Y</v>
      </c>
      <c r="AI2025" s="1" t="str">
        <f>IF(O2025&gt;1,"Y","N")</f>
        <v>Y</v>
      </c>
      <c r="AJ2025" s="1" t="str">
        <f>CONCATENATE(AF2025,AG2025,D2025,AH2025,AI2025)</f>
        <v>YYx104xYY</v>
      </c>
    </row>
    <row r="2026" spans="1:50" s="1" customFormat="1" x14ac:dyDescent="0.25">
      <c r="A2026" s="31">
        <v>42649</v>
      </c>
      <c r="B2026" s="24" t="s">
        <v>5347</v>
      </c>
      <c r="C2026" s="23" t="s">
        <v>3266</v>
      </c>
      <c r="D2026" s="22" t="s">
        <v>3265</v>
      </c>
      <c r="E2026" s="21">
        <v>2.1800000000000002</v>
      </c>
      <c r="G2026" s="20"/>
      <c r="H2026" s="19">
        <f>E2026/0.0404</f>
        <v>53.960396039603964</v>
      </c>
      <c r="I2026" s="18">
        <f>J2026/100*4</f>
        <v>4.4000000000000004</v>
      </c>
      <c r="J2026" s="17">
        <v>110</v>
      </c>
      <c r="K2026" s="16">
        <f>IF(J2026&gt;1,J2026-H2026-I2026,0)</f>
        <v>51.639603960396038</v>
      </c>
      <c r="L2026" s="15">
        <v>42671</v>
      </c>
      <c r="M2026" s="14"/>
      <c r="N2026" s="29">
        <v>42805</v>
      </c>
      <c r="O2026" s="12">
        <v>42806</v>
      </c>
      <c r="P2026" s="11" t="s">
        <v>5346</v>
      </c>
      <c r="Q2026" s="10" t="s">
        <v>5345</v>
      </c>
      <c r="R2026" s="10" t="s">
        <v>5344</v>
      </c>
      <c r="S2026" s="10" t="s">
        <v>5343</v>
      </c>
      <c r="T2026" s="10"/>
      <c r="U2026" s="9">
        <v>6746287627</v>
      </c>
      <c r="V2026" s="8"/>
      <c r="W2026" s="7">
        <v>399</v>
      </c>
      <c r="X2026" s="4"/>
      <c r="Y2026" s="6">
        <v>127</v>
      </c>
      <c r="Z2026" s="5">
        <f>IF(Y2026&gt;0,Y2026-J2026,".")</f>
        <v>17</v>
      </c>
      <c r="AA2026" s="4">
        <f>IF(J2026=0,H2026,0)</f>
        <v>0</v>
      </c>
      <c r="AB2026" s="4">
        <f>IF(L2026=0,H2026,0)</f>
        <v>0</v>
      </c>
      <c r="AC2026" s="4"/>
      <c r="AD2026" s="3"/>
      <c r="AE2026" s="2" t="str">
        <f ca="1">IF(AND(N2026&gt;1,(N2026+$AE$3+O2026)&lt;$B$3),$B$3-N2026+1111111,".")</f>
        <v>.</v>
      </c>
      <c r="AF2026" s="1" t="str">
        <f>IF(A2026&gt;1,"Y","N")</f>
        <v>Y</v>
      </c>
      <c r="AG2026" s="1" t="str">
        <f>IF(L2026&gt;1,"Y","N")</f>
        <v>Y</v>
      </c>
      <c r="AH2026" s="1" t="str">
        <f>IF(N2026&gt;1,"Y","N")</f>
        <v>Y</v>
      </c>
      <c r="AI2026" s="1" t="str">
        <f>IF(O2026&gt;1,"Y","N")</f>
        <v>Y</v>
      </c>
      <c r="AJ2026" s="1" t="str">
        <f>CONCATENATE(AF2026,AG2026,D2026,AH2026,AI2026)</f>
        <v>YYx554xYY</v>
      </c>
    </row>
    <row r="2027" spans="1:50" s="1" customFormat="1" x14ac:dyDescent="0.25">
      <c r="A2027" s="31">
        <v>42755</v>
      </c>
      <c r="B2027" t="s">
        <v>5055</v>
      </c>
      <c r="C2027" s="23" t="s">
        <v>151</v>
      </c>
      <c r="D2027" s="22" t="s">
        <v>150</v>
      </c>
      <c r="E2027" s="21">
        <v>1.52</v>
      </c>
      <c r="G2027" s="20"/>
      <c r="H2027" s="19">
        <f>E2027/0.03865</f>
        <v>39.327296248382929</v>
      </c>
      <c r="I2027" s="18">
        <f>J2027/100*4</f>
        <v>3.6</v>
      </c>
      <c r="J2027" s="17">
        <v>90</v>
      </c>
      <c r="K2027" s="16">
        <f>IF(J2027&gt;1,J2027-H2027-I2027,0)</f>
        <v>47.07270375161707</v>
      </c>
      <c r="L2027" s="15">
        <v>42777</v>
      </c>
      <c r="M2027" s="14"/>
      <c r="N2027" s="29">
        <v>42816</v>
      </c>
      <c r="O2027" s="12">
        <v>42816</v>
      </c>
      <c r="P2027" s="11" t="s">
        <v>5054</v>
      </c>
      <c r="Q2027" s="10" t="s">
        <v>5053</v>
      </c>
      <c r="R2027" s="10" t="s">
        <v>5052</v>
      </c>
      <c r="S2027" s="10" t="s">
        <v>5051</v>
      </c>
      <c r="T2027" s="10"/>
      <c r="U2027" s="9">
        <v>6756243006</v>
      </c>
      <c r="V2027" s="8"/>
      <c r="W2027" s="7">
        <v>474</v>
      </c>
      <c r="X2027" s="4"/>
      <c r="Y2027" s="6">
        <v>127</v>
      </c>
      <c r="Z2027" s="5">
        <f>IF(Y2027&gt;0,Y2027-J2027,".")</f>
        <v>37</v>
      </c>
      <c r="AA2027" s="4">
        <f>IF(J2027=0,H2027,0)</f>
        <v>0</v>
      </c>
      <c r="AB2027" s="4">
        <f>IF(L2027=0,H2027,0)</f>
        <v>0</v>
      </c>
      <c r="AC2027" s="4"/>
      <c r="AD2027" s="3"/>
      <c r="AE2027" s="2" t="str">
        <f ca="1">IF(AND(N2027&gt;1,(N2027+$AE$3+O2027)&lt;$B$3),$B$3-N2027+1111111,".")</f>
        <v>.</v>
      </c>
      <c r="AF2027" s="1" t="str">
        <f>IF(A2027&gt;1,"Y","N")</f>
        <v>Y</v>
      </c>
      <c r="AG2027" s="1" t="str">
        <f>IF(L2027&gt;1,"Y","N")</f>
        <v>Y</v>
      </c>
      <c r="AH2027" s="1" t="str">
        <f>IF(N2027&gt;1,"Y","N")</f>
        <v>Y</v>
      </c>
      <c r="AI2027" s="1" t="str">
        <f>IF(O2027&gt;1,"Y","N")</f>
        <v>Y</v>
      </c>
      <c r="AJ2027" s="1" t="str">
        <f>CONCATENATE(AF2027,AG2027,D2027,AH2027,AI2027)</f>
        <v>YYx132xYY</v>
      </c>
    </row>
    <row r="2028" spans="1:50" s="1" customFormat="1" x14ac:dyDescent="0.25">
      <c r="A2028" s="31">
        <v>42649</v>
      </c>
      <c r="B2028" s="24"/>
      <c r="C2028" s="23" t="s">
        <v>3266</v>
      </c>
      <c r="D2028" s="22" t="s">
        <v>3265</v>
      </c>
      <c r="E2028" s="21">
        <v>2.1800000000000002</v>
      </c>
      <c r="G2028" s="20"/>
      <c r="H2028" s="19">
        <f>E2028/0.0404</f>
        <v>53.960396039603964</v>
      </c>
      <c r="I2028" s="18">
        <f>J2028/100*4</f>
        <v>4.4000000000000004</v>
      </c>
      <c r="J2028" s="17">
        <v>110</v>
      </c>
      <c r="K2028" s="16">
        <f>IF(J2028&gt;1,J2028-H2028-I2028,0)</f>
        <v>51.639603960396038</v>
      </c>
      <c r="L2028" s="15">
        <v>42671</v>
      </c>
      <c r="M2028" s="14"/>
      <c r="N2028" s="29">
        <v>42906</v>
      </c>
      <c r="O2028" s="12">
        <v>42906</v>
      </c>
      <c r="P2028" s="11" t="s">
        <v>3264</v>
      </c>
      <c r="Q2028" s="10" t="s">
        <v>3263</v>
      </c>
      <c r="R2028" s="10" t="s">
        <v>3262</v>
      </c>
      <c r="S2028" s="10" t="s">
        <v>403</v>
      </c>
      <c r="T2028" s="10"/>
      <c r="U2028" s="9">
        <v>6858088211</v>
      </c>
      <c r="V2028" s="8"/>
      <c r="W2028" s="7">
        <v>866</v>
      </c>
      <c r="X2028" s="4"/>
      <c r="Y2028" s="6">
        <v>127</v>
      </c>
      <c r="Z2028" s="5">
        <f>IF(Y2028&gt;0,Y2028-J2028,".")</f>
        <v>17</v>
      </c>
      <c r="AA2028" s="4">
        <f>IF(J2028=0,H2028,0)</f>
        <v>0</v>
      </c>
      <c r="AB2028" s="4">
        <f>IF(L2028=0,H2028,0)</f>
        <v>0</v>
      </c>
      <c r="AC2028" s="4"/>
      <c r="AD2028" s="3"/>
      <c r="AE2028" s="2" t="str">
        <f ca="1">IF(AND(N2028&gt;1,(N2028+$AE$3+O2028)&lt;$B$3),$B$3-N2028+1111111,".")</f>
        <v>.</v>
      </c>
      <c r="AF2028" s="1" t="str">
        <f>IF(A2028&gt;1,"Y","N")</f>
        <v>Y</v>
      </c>
      <c r="AG2028" s="1" t="str">
        <f>IF(L2028&gt;1,"Y","N")</f>
        <v>Y</v>
      </c>
      <c r="AH2028" s="1" t="str">
        <f>IF(N2028&gt;1,"Y","N")</f>
        <v>Y</v>
      </c>
      <c r="AI2028" s="1" t="str">
        <f>IF(O2028&gt;1,"Y","N")</f>
        <v>Y</v>
      </c>
      <c r="AJ2028" s="1" t="str">
        <f>CONCATENATE(AF2028,AG2028,D2028,AH2028,AI2028)</f>
        <v>YYx554xYY</v>
      </c>
    </row>
    <row r="2029" spans="1:50" s="1" customFormat="1" x14ac:dyDescent="0.25">
      <c r="A2029" s="31">
        <v>42864</v>
      </c>
      <c r="B2029" s="30" t="s">
        <v>2866</v>
      </c>
      <c r="C2029" s="23" t="s">
        <v>151</v>
      </c>
      <c r="D2029" s="22" t="s">
        <v>150</v>
      </c>
      <c r="E2029" s="21">
        <v>1.1499999999999999</v>
      </c>
      <c r="G2029" s="20"/>
      <c r="H2029" s="19">
        <f>E2029/0.038957</f>
        <v>29.519726878353055</v>
      </c>
      <c r="I2029" s="18">
        <f>J2029/100*4</f>
        <v>3.6</v>
      </c>
      <c r="J2029" s="17">
        <v>90</v>
      </c>
      <c r="K2029" s="16">
        <f>IF(J2029&gt;1,J2029-H2029-I2029,0)</f>
        <v>56.880273121646944</v>
      </c>
      <c r="L2029" s="15">
        <v>42895</v>
      </c>
      <c r="M2029" s="14"/>
      <c r="N2029" s="29">
        <v>42931</v>
      </c>
      <c r="O2029" s="12">
        <v>42932</v>
      </c>
      <c r="P2029" s="11" t="s">
        <v>2865</v>
      </c>
      <c r="Q2029" s="10" t="s">
        <v>2864</v>
      </c>
      <c r="R2029" s="10" t="s">
        <v>2863</v>
      </c>
      <c r="S2029" s="10" t="s">
        <v>2276</v>
      </c>
      <c r="T2029" s="10"/>
      <c r="U2029" s="9">
        <v>6892699347</v>
      </c>
      <c r="V2029" s="8"/>
      <c r="W2029" s="7">
        <v>956</v>
      </c>
      <c r="X2029" s="4"/>
      <c r="Y2029" s="6">
        <v>127</v>
      </c>
      <c r="Z2029" s="5">
        <f>IF(Y2029&gt;0,Y2029-J2029,".")</f>
        <v>37</v>
      </c>
      <c r="AA2029" s="4">
        <f>IF(J2029=0,H2029,0)</f>
        <v>0</v>
      </c>
      <c r="AB2029" s="4">
        <f>IF(L2029=0,H2029,0)</f>
        <v>0</v>
      </c>
      <c r="AC2029" s="4"/>
      <c r="AD2029" s="3"/>
      <c r="AE2029" s="2" t="str">
        <f ca="1">IF(AND(N2029&gt;1,(N2029+$AE$3+O2029)&lt;$B$3),$B$3-N2029+1111111,".")</f>
        <v>.</v>
      </c>
      <c r="AF2029" s="1" t="str">
        <f>IF(A2029&gt;1,"Y","N")</f>
        <v>Y</v>
      </c>
      <c r="AG2029" s="1" t="str">
        <f>IF(L2029&gt;1,"Y","N")</f>
        <v>Y</v>
      </c>
      <c r="AH2029" s="1" t="str">
        <f>IF(N2029&gt;1,"Y","N")</f>
        <v>Y</v>
      </c>
      <c r="AI2029" s="1" t="str">
        <f>IF(O2029&gt;1,"Y","N")</f>
        <v>Y</v>
      </c>
      <c r="AJ2029" s="1" t="str">
        <f>CONCATENATE(AF2029,AG2029,D2029,AH2029,AI2029)</f>
        <v>YYx132xYY</v>
      </c>
    </row>
    <row r="2030" spans="1:50" s="1" customFormat="1" x14ac:dyDescent="0.25">
      <c r="A2030" s="31">
        <v>42472</v>
      </c>
      <c r="B2030" s="24"/>
      <c r="C2030" s="23" t="s">
        <v>1084</v>
      </c>
      <c r="D2030" s="22" t="s">
        <v>928</v>
      </c>
      <c r="E2030" s="21">
        <v>1.94</v>
      </c>
      <c r="G2030" s="20"/>
      <c r="H2030" s="19">
        <f>E2030/0.042177</f>
        <v>45.996633236123955</v>
      </c>
      <c r="I2030" s="32">
        <f>J2030/100*4</f>
        <v>4.4000000000000004</v>
      </c>
      <c r="J2030" s="17">
        <v>110</v>
      </c>
      <c r="K2030" s="16">
        <f>IF(J2030&gt;1,J2030-H2030-I2030,0)</f>
        <v>59.603366763876046</v>
      </c>
      <c r="L2030" s="15">
        <v>42488</v>
      </c>
      <c r="M2030" s="14"/>
      <c r="N2030" s="29">
        <v>43053</v>
      </c>
      <c r="O2030" s="38">
        <v>43053</v>
      </c>
      <c r="P2030" s="37" t="s">
        <v>1083</v>
      </c>
      <c r="Q2030" s="10" t="s">
        <v>1082</v>
      </c>
      <c r="R2030" s="10" t="s">
        <v>1081</v>
      </c>
      <c r="S2030" s="10" t="s">
        <v>754</v>
      </c>
      <c r="T2030" s="10"/>
      <c r="U2030" s="9">
        <v>6910531736</v>
      </c>
      <c r="V2030" s="8" t="s">
        <v>1080</v>
      </c>
      <c r="W2030" s="7">
        <v>1328</v>
      </c>
      <c r="X2030" s="4"/>
      <c r="Y2030" s="6">
        <v>127</v>
      </c>
      <c r="Z2030" s="5">
        <f>IF(Y2030&gt;0,Y2030-J2030,".")</f>
        <v>17</v>
      </c>
      <c r="AA2030" s="4">
        <f>IF(J2030=0,H2030,0)</f>
        <v>0</v>
      </c>
      <c r="AB2030" s="4">
        <f>IF(L2030=0,H2030,0)</f>
        <v>0</v>
      </c>
      <c r="AC2030" s="4"/>
      <c r="AD2030" s="3"/>
      <c r="AE2030" s="2" t="str">
        <f ca="1">IF(AND(N2030&gt;1,(N2030+$AE$3+O2030)&lt;$B$3),$B$3-N2030+1111111,".")</f>
        <v>.</v>
      </c>
      <c r="AF2030" s="1" t="str">
        <f>IF(A2030&gt;1,"Y","N")</f>
        <v>Y</v>
      </c>
      <c r="AG2030" s="1" t="str">
        <f>IF(L2030&gt;1,"Y","N")</f>
        <v>Y</v>
      </c>
      <c r="AH2030" s="1" t="str">
        <f>IF(N2030&gt;1,"Y","N")</f>
        <v>Y</v>
      </c>
      <c r="AI2030" s="1" t="str">
        <f>IF(O2030&gt;1,"Y","N")</f>
        <v>Y</v>
      </c>
      <c r="AJ2030" s="1" t="str">
        <f>CONCATENATE(AF2030,AG2030,D2030,AH2030,AI2030)</f>
        <v>YYx220xYY</v>
      </c>
    </row>
    <row r="2031" spans="1:50" s="1" customFormat="1" x14ac:dyDescent="0.25">
      <c r="A2031" s="28">
        <v>41893</v>
      </c>
      <c r="B2031" s="27"/>
      <c r="C2031" s="23" t="s">
        <v>6586</v>
      </c>
      <c r="D2031" s="22" t="s">
        <v>6465</v>
      </c>
      <c r="E2031" s="21">
        <v>2.58</v>
      </c>
      <c r="G2031" s="20"/>
      <c r="H2031" s="19">
        <f>E2031/0.0449914</f>
        <v>57.344292464782157</v>
      </c>
      <c r="I2031" s="18">
        <f>J2031/100*4</f>
        <v>3.52</v>
      </c>
      <c r="J2031" s="17">
        <v>88</v>
      </c>
      <c r="K2031" s="16">
        <f>IF(J2031&gt;1,J2031-H2031-I2031,0)</f>
        <v>27.135707535217843</v>
      </c>
      <c r="L2031" s="15">
        <v>41925</v>
      </c>
      <c r="M2031" s="14"/>
      <c r="N2031" s="29">
        <v>42751</v>
      </c>
      <c r="O2031" s="12">
        <v>42751</v>
      </c>
      <c r="P2031" s="11" t="s">
        <v>6585</v>
      </c>
      <c r="Q2031" s="10" t="s">
        <v>6588</v>
      </c>
      <c r="R2031" s="10" t="s">
        <v>6587</v>
      </c>
      <c r="S2031" s="10" t="s">
        <v>407</v>
      </c>
      <c r="T2031" s="10"/>
      <c r="U2031" s="9">
        <v>6682350141</v>
      </c>
      <c r="V2031" s="8"/>
      <c r="W2031" s="7">
        <v>109</v>
      </c>
      <c r="X2031" s="4"/>
      <c r="Y2031" s="6">
        <v>128</v>
      </c>
      <c r="Z2031" s="5">
        <f>IF(Y2031&gt;0,Y2031-J2031,".")</f>
        <v>40</v>
      </c>
      <c r="AA2031" s="4">
        <f>IF(J2031=0,H2031,0)</f>
        <v>0</v>
      </c>
      <c r="AB2031" s="4">
        <f>IF(L2031=0,H2031,0)</f>
        <v>0</v>
      </c>
      <c r="AC2031" s="4"/>
      <c r="AD2031" s="3"/>
      <c r="AE2031" s="2" t="str">
        <f ca="1">IF(AND(N2031&gt;1,(N2031+$AE$3+O2031)&lt;$B$3),$B$3-N2031+1111111,".")</f>
        <v>.</v>
      </c>
      <c r="AF2031" s="1" t="str">
        <f>IF(A2031&gt;1,"Y","N")</f>
        <v>Y</v>
      </c>
      <c r="AG2031" s="1" t="str">
        <f>IF(L2031&gt;1,"Y","N")</f>
        <v>Y</v>
      </c>
      <c r="AH2031" s="1" t="str">
        <f>IF(N2031&gt;1,"Y","N")</f>
        <v>Y</v>
      </c>
      <c r="AI2031" s="1" t="str">
        <f>IF(O2031&gt;1,"Y","N")</f>
        <v>Y</v>
      </c>
      <c r="AJ2031" s="1" t="str">
        <f>CONCATENATE(AF2031,AG2031,D2031,AH2031,AI2031)</f>
        <v>YYx380xYY</v>
      </c>
      <c r="AU2031"/>
      <c r="AV2031"/>
      <c r="AW2031"/>
      <c r="AX2031"/>
    </row>
    <row r="2032" spans="1:50" s="1" customFormat="1" x14ac:dyDescent="0.25">
      <c r="A2032" s="31">
        <v>42649</v>
      </c>
      <c r="B2032" s="24"/>
      <c r="C2032" s="23" t="s">
        <v>1079</v>
      </c>
      <c r="D2032" s="22" t="s">
        <v>1078</v>
      </c>
      <c r="E2032" s="21">
        <v>1.21</v>
      </c>
      <c r="G2032" s="20"/>
      <c r="H2032" s="19">
        <f>E2032/0.0404</f>
        <v>29.950495049504951</v>
      </c>
      <c r="I2032" s="18">
        <f>J2032/100*4</f>
        <v>3.56</v>
      </c>
      <c r="J2032" s="17">
        <v>89</v>
      </c>
      <c r="K2032" s="16">
        <f>IF(J2032&gt;1,J2032-H2032-I2032,0)</f>
        <v>55.489504950495046</v>
      </c>
      <c r="L2032" s="15">
        <v>42697</v>
      </c>
      <c r="M2032" s="14"/>
      <c r="N2032" s="29">
        <v>42968</v>
      </c>
      <c r="O2032" s="12">
        <v>42969</v>
      </c>
      <c r="P2032" s="11" t="s">
        <v>2352</v>
      </c>
      <c r="Q2032" s="10" t="s">
        <v>2351</v>
      </c>
      <c r="R2032" s="10" t="s">
        <v>2350</v>
      </c>
      <c r="S2032" s="10" t="s">
        <v>2349</v>
      </c>
      <c r="T2032" s="10"/>
      <c r="U2032" s="9" t="s">
        <v>2348</v>
      </c>
      <c r="V2032" s="8"/>
      <c r="W2032" s="7">
        <v>1065</v>
      </c>
      <c r="X2032" s="4"/>
      <c r="Y2032" s="6">
        <v>128</v>
      </c>
      <c r="Z2032" s="5">
        <f>IF(Y2032&gt;0,Y2032-J2032,".")</f>
        <v>39</v>
      </c>
      <c r="AA2032" s="4">
        <f>IF(J2032=0,H2032,0)</f>
        <v>0</v>
      </c>
      <c r="AB2032" s="4">
        <f>IF(L2032=0,H2032,0)</f>
        <v>0</v>
      </c>
      <c r="AC2032" s="4"/>
      <c r="AD2032" s="3"/>
      <c r="AE2032" s="2" t="str">
        <f ca="1">IF(AND(N2032&gt;1,(N2032+$AE$3+O2032)&lt;$B$3),$B$3-N2032+1111111,".")</f>
        <v>.</v>
      </c>
      <c r="AF2032" s="1" t="str">
        <f>IF(A2032&gt;1,"Y","N")</f>
        <v>Y</v>
      </c>
      <c r="AG2032" s="1" t="str">
        <f>IF(L2032&gt;1,"Y","N")</f>
        <v>Y</v>
      </c>
      <c r="AH2032" s="1" t="str">
        <f>IF(N2032&gt;1,"Y","N")</f>
        <v>Y</v>
      </c>
      <c r="AI2032" s="1" t="str">
        <f>IF(O2032&gt;1,"Y","N")</f>
        <v>Y</v>
      </c>
      <c r="AJ2032" s="1" t="str">
        <f>CONCATENATE(AF2032,AG2032,D2032,AH2032,AI2032)</f>
        <v>YYx31xYY</v>
      </c>
    </row>
    <row r="2033" spans="1:36" s="1" customFormat="1" x14ac:dyDescent="0.25">
      <c r="A2033" s="31">
        <v>42933</v>
      </c>
      <c r="B2033" s="24" t="s">
        <v>1355</v>
      </c>
      <c r="C2033" s="23" t="s">
        <v>647</v>
      </c>
      <c r="D2033" s="22" t="s">
        <v>646</v>
      </c>
      <c r="E2033" s="21">
        <v>1.79</v>
      </c>
      <c r="G2033" s="20"/>
      <c r="H2033" s="19">
        <f>E2033/0.04272</f>
        <v>41.900749063670411</v>
      </c>
      <c r="I2033" s="18">
        <f>J2033/100*4</f>
        <v>3.56</v>
      </c>
      <c r="J2033" s="17">
        <v>89</v>
      </c>
      <c r="K2033" s="16">
        <f>IF(J2033&gt;1,J2033-H2033-I2033,0)</f>
        <v>43.539250936329587</v>
      </c>
      <c r="L2033" s="15">
        <v>42958</v>
      </c>
      <c r="M2033" s="14"/>
      <c r="N2033" s="29">
        <v>43035</v>
      </c>
      <c r="O2033" s="12">
        <v>43037</v>
      </c>
      <c r="P2033" s="11" t="s">
        <v>1354</v>
      </c>
      <c r="Q2033" s="10" t="s">
        <v>1353</v>
      </c>
      <c r="R2033" s="10" t="s">
        <v>1352</v>
      </c>
      <c r="S2033" s="10" t="s">
        <v>1269</v>
      </c>
      <c r="T2033" s="10"/>
      <c r="U2033" s="9">
        <v>6915956235</v>
      </c>
      <c r="V2033" s="8" t="s">
        <v>1351</v>
      </c>
      <c r="W2033" s="7">
        <v>1273</v>
      </c>
      <c r="X2033" s="4"/>
      <c r="Y2033" s="6">
        <v>128</v>
      </c>
      <c r="Z2033" s="5">
        <f>IF(Y2033&gt;0,Y2033-J2033,".")</f>
        <v>39</v>
      </c>
      <c r="AA2033" s="4">
        <f>IF(J2033=0,H2033,0)</f>
        <v>0</v>
      </c>
      <c r="AB2033" s="4">
        <f>IF(L2033=0,H2033,0)</f>
        <v>0</v>
      </c>
      <c r="AC2033" s="4"/>
      <c r="AD2033" s="3"/>
      <c r="AE2033" s="2" t="str">
        <f ca="1">IF(AND(N2033&gt;1,(N2033+$AE$3+O2033)&lt;$B$3),$B$3-N2033+1111111,".")</f>
        <v>.</v>
      </c>
      <c r="AF2033" s="1" t="str">
        <f>IF(A2033&gt;1,"Y","N")</f>
        <v>Y</v>
      </c>
      <c r="AG2033" s="1" t="str">
        <f>IF(L2033&gt;1,"Y","N")</f>
        <v>Y</v>
      </c>
      <c r="AH2033" s="1" t="str">
        <f>IF(N2033&gt;1,"Y","N")</f>
        <v>Y</v>
      </c>
      <c r="AI2033" s="1" t="str">
        <f>IF(O2033&gt;1,"Y","N")</f>
        <v>Y</v>
      </c>
      <c r="AJ2033" s="1" t="str">
        <f>CONCATENATE(AF2033,AG2033,D2033,AH2033,AI2033)</f>
        <v>YYx179xYY</v>
      </c>
    </row>
    <row r="2034" spans="1:36" s="1" customFormat="1" x14ac:dyDescent="0.25">
      <c r="A2034" s="31">
        <v>42577</v>
      </c>
      <c r="B2034" s="24"/>
      <c r="C2034" s="23" t="s">
        <v>3466</v>
      </c>
      <c r="D2034" s="22" t="s">
        <v>3465</v>
      </c>
      <c r="E2034" s="21">
        <v>2.42</v>
      </c>
      <c r="G2034" s="20"/>
      <c r="H2034" s="19">
        <f>E2034/0.04011</f>
        <v>60.334081276489655</v>
      </c>
      <c r="I2034" s="18">
        <f>J2034/100*4</f>
        <v>5.16</v>
      </c>
      <c r="J2034" s="17">
        <v>129</v>
      </c>
      <c r="K2034" s="16">
        <f>IF(J2034&gt;1,J2034-H2034-I2034,0)</f>
        <v>63.505918723510348</v>
      </c>
      <c r="L2034" s="15">
        <v>42599</v>
      </c>
      <c r="M2034" s="14"/>
      <c r="N2034" s="29">
        <v>42737</v>
      </c>
      <c r="O2034" s="12">
        <v>42738</v>
      </c>
      <c r="P2034" s="11" t="s">
        <v>7001</v>
      </c>
      <c r="Q2034" s="10"/>
      <c r="R2034" s="10"/>
      <c r="S2034" s="10"/>
      <c r="T2034" s="10"/>
      <c r="U2034" s="9"/>
      <c r="V2034" s="8"/>
      <c r="W2034" s="7">
        <v>17</v>
      </c>
      <c r="X2034" s="4"/>
      <c r="Y2034" s="6">
        <v>129</v>
      </c>
      <c r="Z2034" s="5">
        <f>IF(Y2034&gt;0,Y2034-J2034,".")</f>
        <v>0</v>
      </c>
      <c r="AA2034" s="4">
        <f>IF(J2034=0,H2034,0)</f>
        <v>0</v>
      </c>
      <c r="AB2034" s="4">
        <f>IF(L2034=0,H2034,0)</f>
        <v>0</v>
      </c>
      <c r="AC2034" s="4"/>
      <c r="AD2034" s="3"/>
      <c r="AE2034" s="2" t="str">
        <f ca="1">IF(AND(N2034&gt;1,(N2034+$AE$3+O2034)&lt;$B$3),$B$3-N2034+1111111,".")</f>
        <v>.</v>
      </c>
      <c r="AF2034" s="1" t="str">
        <f>IF(A2034&gt;1,"Y","N")</f>
        <v>Y</v>
      </c>
      <c r="AG2034" s="1" t="str">
        <f>IF(L2034&gt;1,"Y","N")</f>
        <v>Y</v>
      </c>
      <c r="AH2034" s="1" t="str">
        <f>IF(N2034&gt;1,"Y","N")</f>
        <v>Y</v>
      </c>
      <c r="AI2034" s="1" t="str">
        <f>IF(O2034&gt;1,"Y","N")</f>
        <v>Y</v>
      </c>
      <c r="AJ2034" s="1" t="str">
        <f>CONCATENATE(AF2034,AG2034,D2034,AH2034,AI2034)</f>
        <v>YYx40xYY</v>
      </c>
    </row>
    <row r="2035" spans="1:36" s="1" customFormat="1" x14ac:dyDescent="0.25">
      <c r="A2035" s="31">
        <v>42495</v>
      </c>
      <c r="B2035" s="24" t="s">
        <v>5812</v>
      </c>
      <c r="C2035" s="23" t="s">
        <v>2581</v>
      </c>
      <c r="D2035" s="22" t="s">
        <v>2580</v>
      </c>
      <c r="E2035" s="21">
        <v>2.11</v>
      </c>
      <c r="G2035" s="20"/>
      <c r="H2035" s="19">
        <f>E2035/0.04188</f>
        <v>50.382043935052529</v>
      </c>
      <c r="I2035" s="18">
        <f>J2035/100*4</f>
        <v>5.16</v>
      </c>
      <c r="J2035" s="17">
        <v>129</v>
      </c>
      <c r="K2035" s="16">
        <f>IF(J2035&gt;1,J2035-H2035-I2035,0)</f>
        <v>73.457956064947467</v>
      </c>
      <c r="L2035" s="15">
        <v>42511</v>
      </c>
      <c r="M2035" s="14"/>
      <c r="N2035" s="29">
        <v>42785</v>
      </c>
      <c r="O2035" s="12">
        <v>42786</v>
      </c>
      <c r="P2035" s="11" t="s">
        <v>5809</v>
      </c>
      <c r="Q2035" s="10"/>
      <c r="R2035" s="10"/>
      <c r="S2035" s="10"/>
      <c r="T2035" s="10"/>
      <c r="U2035" s="9">
        <v>6723430640</v>
      </c>
      <c r="V2035" s="8"/>
      <c r="W2035" s="7">
        <v>303</v>
      </c>
      <c r="X2035" s="4"/>
      <c r="Y2035" s="6">
        <v>129</v>
      </c>
      <c r="Z2035" s="5">
        <f>IF(Y2035&gt;0,Y2035-J2035,".")</f>
        <v>0</v>
      </c>
      <c r="AA2035" s="4">
        <f>IF(J2035=0,H2035,0)</f>
        <v>0</v>
      </c>
      <c r="AB2035" s="4">
        <f>IF(L2035=0,H2035,0)</f>
        <v>0</v>
      </c>
      <c r="AC2035" s="4"/>
      <c r="AD2035" s="3"/>
      <c r="AE2035" s="2" t="str">
        <f ca="1">IF(AND(N2035&gt;1,(N2035+$AE$3+O2035)&lt;$B$3),$B$3-N2035+1111111,".")</f>
        <v>.</v>
      </c>
      <c r="AF2035" s="1" t="str">
        <f>IF(A2035&gt;1,"Y","N")</f>
        <v>Y</v>
      </c>
      <c r="AG2035" s="1" t="str">
        <f>IF(L2035&gt;1,"Y","N")</f>
        <v>Y</v>
      </c>
      <c r="AH2035" s="1" t="str">
        <f>IF(N2035&gt;1,"Y","N")</f>
        <v>Y</v>
      </c>
      <c r="AI2035" s="1" t="str">
        <f>IF(O2035&gt;1,"Y","N")</f>
        <v>Y</v>
      </c>
      <c r="AJ2035" s="1" t="str">
        <f>CONCATENATE(AF2035,AG2035,D2035,AH2035,AI2035)</f>
        <v>YYx390xYY</v>
      </c>
    </row>
    <row r="2036" spans="1:36" s="1" customFormat="1" x14ac:dyDescent="0.25">
      <c r="A2036" s="31">
        <v>42692</v>
      </c>
      <c r="B2036" s="24"/>
      <c r="C2036" s="23" t="s">
        <v>6</v>
      </c>
      <c r="D2036" s="22" t="s">
        <v>5</v>
      </c>
      <c r="E2036" s="21">
        <v>1.08</v>
      </c>
      <c r="G2036" s="20"/>
      <c r="H2036" s="19">
        <f>E2036/0.0395</f>
        <v>27.341772151898734</v>
      </c>
      <c r="I2036" s="18">
        <f>J2036/100*4</f>
        <v>3.68</v>
      </c>
      <c r="J2036" s="17">
        <v>92</v>
      </c>
      <c r="K2036" s="16">
        <f>IF(J2036&gt;1,J2036-H2036-I2036,0)</f>
        <v>60.978227848101263</v>
      </c>
      <c r="L2036" s="15">
        <v>42741</v>
      </c>
      <c r="M2036" s="14"/>
      <c r="N2036" s="29">
        <v>42788</v>
      </c>
      <c r="O2036" s="12">
        <v>42788</v>
      </c>
      <c r="P2036" s="11" t="s">
        <v>5736</v>
      </c>
      <c r="Q2036" s="10" t="s">
        <v>5735</v>
      </c>
      <c r="R2036" s="10" t="s">
        <v>5734</v>
      </c>
      <c r="S2036" s="10" t="s">
        <v>1222</v>
      </c>
      <c r="T2036" s="10"/>
      <c r="U2036" s="9" t="s">
        <v>5733</v>
      </c>
      <c r="V2036" s="8"/>
      <c r="W2036" s="7">
        <v>312</v>
      </c>
      <c r="X2036" s="4"/>
      <c r="Y2036" s="6">
        <v>129</v>
      </c>
      <c r="Z2036" s="5">
        <f>IF(Y2036&gt;0,Y2036-J2036,".")</f>
        <v>37</v>
      </c>
      <c r="AA2036" s="4">
        <f>IF(J2036=0,H2036,0)</f>
        <v>0</v>
      </c>
      <c r="AB2036" s="4">
        <f>IF(L2036=0,H2036,0)</f>
        <v>0</v>
      </c>
      <c r="AC2036" s="4"/>
      <c r="AD2036" s="3"/>
      <c r="AE2036" s="2" t="str">
        <f ca="1">IF(AND(N2036&gt;1,(N2036+$AE$3+O2036)&lt;$B$3),$B$3-N2036+1111111,".")</f>
        <v>.</v>
      </c>
      <c r="AF2036" s="1" t="str">
        <f>IF(A2036&gt;1,"Y","N")</f>
        <v>Y</v>
      </c>
      <c r="AG2036" s="1" t="str">
        <f>IF(L2036&gt;1,"Y","N")</f>
        <v>Y</v>
      </c>
      <c r="AH2036" s="1" t="str">
        <f>IF(N2036&gt;1,"Y","N")</f>
        <v>Y</v>
      </c>
      <c r="AI2036" s="1" t="str">
        <f>IF(O2036&gt;1,"Y","N")</f>
        <v>Y</v>
      </c>
      <c r="AJ2036" s="1" t="str">
        <f>CONCATENATE(AF2036,AG2036,D2036,AH2036,AI2036)</f>
        <v>YYx59xYY</v>
      </c>
    </row>
    <row r="2037" spans="1:36" s="1" customFormat="1" x14ac:dyDescent="0.25">
      <c r="A2037" s="31">
        <v>42751</v>
      </c>
      <c r="B2037" s="24"/>
      <c r="C2037" s="23" t="s">
        <v>70</v>
      </c>
      <c r="D2037" s="22" t="s">
        <v>69</v>
      </c>
      <c r="E2037" s="21">
        <v>1.87</v>
      </c>
      <c r="G2037" s="20"/>
      <c r="H2037" s="19">
        <f>E2037/0.03865</f>
        <v>48.382923673997418</v>
      </c>
      <c r="I2037" s="18">
        <f>J2037/100*4</f>
        <v>5.16</v>
      </c>
      <c r="J2037" s="17">
        <v>129</v>
      </c>
      <c r="K2037" s="16">
        <f>IF(J2037&gt;1,J2037-H2037-I2037,0)</f>
        <v>75.457076326002579</v>
      </c>
      <c r="L2037" s="15">
        <v>42774</v>
      </c>
      <c r="M2037" s="14"/>
      <c r="N2037" s="29">
        <v>42793</v>
      </c>
      <c r="O2037" s="12">
        <v>42794</v>
      </c>
      <c r="P2037" s="11" t="s">
        <v>5624</v>
      </c>
      <c r="Q2037" s="10"/>
      <c r="R2037" s="10"/>
      <c r="S2037" s="10"/>
      <c r="T2037" s="10"/>
      <c r="U2037" s="9">
        <v>6728437004</v>
      </c>
      <c r="V2037" s="8"/>
      <c r="W2037" s="7">
        <v>334</v>
      </c>
      <c r="X2037" s="4"/>
      <c r="Y2037" s="6">
        <v>129</v>
      </c>
      <c r="Z2037" s="5">
        <f>IF(Y2037&gt;0,Y2037-J2037,".")</f>
        <v>0</v>
      </c>
      <c r="AA2037" s="4">
        <f>IF(J2037=0,H2037,0)</f>
        <v>0</v>
      </c>
      <c r="AB2037" s="4">
        <f>IF(L2037=0,H2037,0)</f>
        <v>0</v>
      </c>
      <c r="AC2037" s="4"/>
      <c r="AD2037" s="3"/>
      <c r="AE2037" s="2" t="str">
        <f ca="1">IF(AND(N2037&gt;1,(N2037+$AE$3+O2037)&lt;$B$3),$B$3-N2037+1111111,".")</f>
        <v>.</v>
      </c>
      <c r="AF2037" s="1" t="str">
        <f>IF(A2037&gt;1,"Y","N")</f>
        <v>Y</v>
      </c>
      <c r="AG2037" s="1" t="str">
        <f>IF(L2037&gt;1,"Y","N")</f>
        <v>Y</v>
      </c>
      <c r="AH2037" s="1" t="str">
        <f>IF(N2037&gt;1,"Y","N")</f>
        <v>Y</v>
      </c>
      <c r="AI2037" s="1" t="str">
        <f>IF(O2037&gt;1,"Y","N")</f>
        <v>Y</v>
      </c>
      <c r="AJ2037" s="1" t="str">
        <f>CONCATENATE(AF2037,AG2037,D2037,AH2037,AI2037)</f>
        <v>YYx243xYY</v>
      </c>
    </row>
    <row r="2038" spans="1:36" s="1" customFormat="1" x14ac:dyDescent="0.25">
      <c r="A2038" s="31">
        <v>42692</v>
      </c>
      <c r="B2038" s="24"/>
      <c r="C2038" s="23" t="s">
        <v>6</v>
      </c>
      <c r="D2038" s="22" t="s">
        <v>5</v>
      </c>
      <c r="E2038" s="21">
        <v>1.1200000000000001</v>
      </c>
      <c r="G2038" s="20"/>
      <c r="H2038" s="19">
        <f>E2038/0.0395</f>
        <v>28.354430379746837</v>
      </c>
      <c r="I2038" s="18">
        <f>J2038/100*4</f>
        <v>3.68</v>
      </c>
      <c r="J2038" s="17">
        <v>92</v>
      </c>
      <c r="K2038" s="16">
        <f>IF(J2038&gt;1,J2038-H2038-I2038,0)</f>
        <v>59.965569620253163</v>
      </c>
      <c r="L2038" s="15">
        <v>42735</v>
      </c>
      <c r="M2038" s="14"/>
      <c r="N2038" s="29">
        <v>42800</v>
      </c>
      <c r="O2038" s="12">
        <v>42800</v>
      </c>
      <c r="P2038" s="11" t="s">
        <v>5487</v>
      </c>
      <c r="Q2038" s="10" t="s">
        <v>5486</v>
      </c>
      <c r="R2038" s="10" t="s">
        <v>5485</v>
      </c>
      <c r="S2038" s="10" t="s">
        <v>5484</v>
      </c>
      <c r="T2038" s="10"/>
      <c r="U2038" s="9" t="s">
        <v>5483</v>
      </c>
      <c r="V2038" s="8"/>
      <c r="W2038" s="7">
        <v>368</v>
      </c>
      <c r="X2038" s="4"/>
      <c r="Y2038" s="6">
        <v>129</v>
      </c>
      <c r="Z2038" s="5">
        <f>IF(Y2038&gt;0,Y2038-J2038,".")</f>
        <v>37</v>
      </c>
      <c r="AA2038" s="4">
        <f>IF(J2038=0,H2038,0)</f>
        <v>0</v>
      </c>
      <c r="AB2038" s="4">
        <f>IF(L2038=0,H2038,0)</f>
        <v>0</v>
      </c>
      <c r="AC2038" s="4"/>
      <c r="AD2038" s="3"/>
      <c r="AE2038" s="2" t="str">
        <f ca="1">IF(AND(N2038&gt;1,(N2038+$AE$3+O2038)&lt;$B$3),$B$3-N2038+1111111,".")</f>
        <v>.</v>
      </c>
      <c r="AF2038" s="1" t="str">
        <f>IF(A2038&gt;1,"Y","N")</f>
        <v>Y</v>
      </c>
      <c r="AG2038" s="1" t="str">
        <f>IF(L2038&gt;1,"Y","N")</f>
        <v>Y</v>
      </c>
      <c r="AH2038" s="1" t="str">
        <f>IF(N2038&gt;1,"Y","N")</f>
        <v>Y</v>
      </c>
      <c r="AI2038" s="1" t="str">
        <f>IF(O2038&gt;1,"Y","N")</f>
        <v>Y</v>
      </c>
      <c r="AJ2038" s="1" t="str">
        <f>CONCATENATE(AF2038,AG2038,D2038,AH2038,AI2038)</f>
        <v>YYx59xYY</v>
      </c>
    </row>
    <row r="2039" spans="1:36" s="1" customFormat="1" x14ac:dyDescent="0.25">
      <c r="A2039" s="31">
        <v>42751</v>
      </c>
      <c r="B2039" s="24"/>
      <c r="C2039" s="23" t="s">
        <v>70</v>
      </c>
      <c r="D2039" s="22" t="s">
        <v>69</v>
      </c>
      <c r="E2039" s="21">
        <v>1.87</v>
      </c>
      <c r="G2039" s="20"/>
      <c r="H2039" s="19">
        <f>E2039/0.03865</f>
        <v>48.382923673997418</v>
      </c>
      <c r="I2039" s="18">
        <f>J2039/100*4</f>
        <v>5.16</v>
      </c>
      <c r="J2039" s="17">
        <v>129</v>
      </c>
      <c r="K2039" s="16">
        <f>IF(J2039&gt;1,J2039-H2039-I2039,0)</f>
        <v>75.457076326002579</v>
      </c>
      <c r="L2039" s="15">
        <v>42774</v>
      </c>
      <c r="M2039" s="14"/>
      <c r="N2039" s="29">
        <v>42811</v>
      </c>
      <c r="O2039" s="12">
        <v>42814</v>
      </c>
      <c r="P2039" s="11" t="s">
        <v>5180</v>
      </c>
      <c r="Q2039" s="10"/>
      <c r="R2039" s="10"/>
      <c r="S2039" s="10"/>
      <c r="T2039" s="10"/>
      <c r="U2039" s="9"/>
      <c r="V2039" s="8"/>
      <c r="W2039" s="7">
        <v>457</v>
      </c>
      <c r="X2039" s="4"/>
      <c r="Y2039" s="6">
        <v>129</v>
      </c>
      <c r="Z2039" s="5">
        <f>IF(Y2039&gt;0,Y2039-J2039,".")</f>
        <v>0</v>
      </c>
      <c r="AA2039" s="4">
        <f>IF(J2039=0,H2039,0)</f>
        <v>0</v>
      </c>
      <c r="AB2039" s="4">
        <f>IF(L2039=0,H2039,0)</f>
        <v>0</v>
      </c>
      <c r="AC2039" s="4"/>
      <c r="AD2039" s="3"/>
      <c r="AE2039" s="2" t="str">
        <f ca="1">IF(AND(N2039&gt;1,(N2039+$AE$3+O2039)&lt;$B$3),$B$3-N2039+1111111,".")</f>
        <v>.</v>
      </c>
      <c r="AF2039" s="1" t="str">
        <f>IF(A2039&gt;1,"Y","N")</f>
        <v>Y</v>
      </c>
      <c r="AG2039" s="1" t="str">
        <f>IF(L2039&gt;1,"Y","N")</f>
        <v>Y</v>
      </c>
      <c r="AH2039" s="1" t="str">
        <f>IF(N2039&gt;1,"Y","N")</f>
        <v>Y</v>
      </c>
      <c r="AI2039" s="1" t="str">
        <f>IF(O2039&gt;1,"Y","N")</f>
        <v>Y</v>
      </c>
      <c r="AJ2039" s="1" t="str">
        <f>CONCATENATE(AF2039,AG2039,D2039,AH2039,AI2039)</f>
        <v>YYx243xYY</v>
      </c>
    </row>
    <row r="2040" spans="1:36" s="1" customFormat="1" x14ac:dyDescent="0.25">
      <c r="A2040" s="31">
        <v>42495</v>
      </c>
      <c r="B2040" s="24"/>
      <c r="C2040" s="23" t="s">
        <v>2581</v>
      </c>
      <c r="D2040" s="22" t="s">
        <v>2580</v>
      </c>
      <c r="E2040" s="21">
        <v>2.11</v>
      </c>
      <c r="G2040" s="20"/>
      <c r="H2040" s="19">
        <f>E2040/0.04188</f>
        <v>50.382043935052529</v>
      </c>
      <c r="I2040" s="18">
        <f>J2040/100*4</f>
        <v>5.16</v>
      </c>
      <c r="J2040" s="17">
        <v>129</v>
      </c>
      <c r="K2040" s="16">
        <f>IF(J2040&gt;1,J2040-H2040-I2040,0)</f>
        <v>73.457956064947467</v>
      </c>
      <c r="L2040" s="15">
        <v>42511</v>
      </c>
      <c r="M2040" s="14"/>
      <c r="N2040" s="29">
        <v>42813</v>
      </c>
      <c r="O2040" s="12">
        <v>42813</v>
      </c>
      <c r="P2040" s="11" t="s">
        <v>1945</v>
      </c>
      <c r="Q2040" s="10"/>
      <c r="R2040" s="10"/>
      <c r="S2040" s="10"/>
      <c r="T2040" s="10"/>
      <c r="U2040" s="9">
        <v>6755642733</v>
      </c>
      <c r="V2040" s="8"/>
      <c r="W2040" s="7">
        <v>450</v>
      </c>
      <c r="X2040" s="4"/>
      <c r="Y2040" s="6">
        <v>129</v>
      </c>
      <c r="Z2040" s="5">
        <f>IF(Y2040&gt;0,Y2040-J2040,".")</f>
        <v>0</v>
      </c>
      <c r="AA2040" s="4">
        <f>IF(J2040=0,H2040,0)</f>
        <v>0</v>
      </c>
      <c r="AB2040" s="4">
        <f>IF(L2040=0,H2040,0)</f>
        <v>0</v>
      </c>
      <c r="AC2040" s="4"/>
      <c r="AD2040" s="3"/>
      <c r="AE2040" s="2" t="str">
        <f ca="1">IF(AND(N2040&gt;1,(N2040+$AE$3+O2040)&lt;$B$3),$B$3-N2040+1111111,".")</f>
        <v>.</v>
      </c>
      <c r="AF2040" s="1" t="str">
        <f>IF(A2040&gt;1,"Y","N")</f>
        <v>Y</v>
      </c>
      <c r="AG2040" s="1" t="str">
        <f>IF(L2040&gt;1,"Y","N")</f>
        <v>Y</v>
      </c>
      <c r="AH2040" s="1" t="str">
        <f>IF(N2040&gt;1,"Y","N")</f>
        <v>Y</v>
      </c>
      <c r="AI2040" s="1" t="str">
        <f>IF(O2040&gt;1,"Y","N")</f>
        <v>Y</v>
      </c>
      <c r="AJ2040" s="1" t="str">
        <f>CONCATENATE(AF2040,AG2040,D2040,AH2040,AI2040)</f>
        <v>YYx390xYY</v>
      </c>
    </row>
    <row r="2041" spans="1:36" s="1" customFormat="1" x14ac:dyDescent="0.25">
      <c r="A2041" s="31">
        <v>42541</v>
      </c>
      <c r="B2041" t="s">
        <v>5061</v>
      </c>
      <c r="C2041" s="23" t="s">
        <v>1869</v>
      </c>
      <c r="D2041" s="22" t="s">
        <v>1868</v>
      </c>
      <c r="E2041" s="21">
        <v>1.59</v>
      </c>
      <c r="G2041" s="20"/>
      <c r="H2041" s="19">
        <f>E2041/0.04111</f>
        <v>38.676720992459259</v>
      </c>
      <c r="I2041" s="18">
        <f>J2041/100*4</f>
        <v>5.16</v>
      </c>
      <c r="J2041" s="17">
        <v>129</v>
      </c>
      <c r="K2041" s="16">
        <f>IF(J2041&gt;1,J2041-H2041-I2041,0)</f>
        <v>85.163279007540751</v>
      </c>
      <c r="L2041" s="15">
        <v>42567</v>
      </c>
      <c r="M2041" s="14"/>
      <c r="N2041" s="29">
        <v>42816</v>
      </c>
      <c r="O2041" s="12">
        <v>42816</v>
      </c>
      <c r="P2041" s="11" t="s">
        <v>5043</v>
      </c>
      <c r="Q2041" s="10"/>
      <c r="R2041" s="10"/>
      <c r="S2041" s="10"/>
      <c r="T2041" s="10"/>
      <c r="U2041" s="9">
        <v>6752057864</v>
      </c>
      <c r="V2041" s="8"/>
      <c r="W2041" s="7">
        <v>473</v>
      </c>
      <c r="X2041" s="4"/>
      <c r="Y2041" s="6">
        <v>129</v>
      </c>
      <c r="Z2041" s="5">
        <f>IF(Y2041&gt;0,Y2041-J2041,".")</f>
        <v>0</v>
      </c>
      <c r="AA2041" s="4">
        <f>IF(J2041=0,H2041,0)</f>
        <v>0</v>
      </c>
      <c r="AB2041" s="4">
        <f>IF(L2041=0,H2041,0)</f>
        <v>0</v>
      </c>
      <c r="AC2041" s="4"/>
      <c r="AD2041" s="3"/>
      <c r="AE2041" s="2" t="str">
        <f ca="1">IF(AND(N2041&gt;1,(N2041+$AE$3+O2041)&lt;$B$3),$B$3-N2041+1111111,".")</f>
        <v>.</v>
      </c>
      <c r="AF2041" s="1" t="str">
        <f>IF(A2041&gt;1,"Y","N")</f>
        <v>Y</v>
      </c>
      <c r="AG2041" s="1" t="str">
        <f>IF(L2041&gt;1,"Y","N")</f>
        <v>Y</v>
      </c>
      <c r="AH2041" s="1" t="str">
        <f>IF(N2041&gt;1,"Y","N")</f>
        <v>Y</v>
      </c>
      <c r="AI2041" s="1" t="str">
        <f>IF(O2041&gt;1,"Y","N")</f>
        <v>Y</v>
      </c>
      <c r="AJ2041" s="1" t="str">
        <f>CONCATENATE(AF2041,AG2041,D2041,AH2041,AI2041)</f>
        <v>YYx1xYY</v>
      </c>
    </row>
    <row r="2042" spans="1:36" s="1" customFormat="1" x14ac:dyDescent="0.25">
      <c r="A2042" s="31">
        <v>42541</v>
      </c>
      <c r="B2042" s="24"/>
      <c r="C2042" s="23" t="s">
        <v>1869</v>
      </c>
      <c r="D2042" s="22" t="s">
        <v>1868</v>
      </c>
      <c r="E2042" s="21">
        <v>1.59</v>
      </c>
      <c r="G2042" s="20"/>
      <c r="H2042" s="19">
        <f>E2042/0.04111</f>
        <v>38.676720992459259</v>
      </c>
      <c r="I2042" s="18">
        <f>J2042/100*4</f>
        <v>5.16</v>
      </c>
      <c r="J2042" s="17">
        <v>129</v>
      </c>
      <c r="K2042" s="16">
        <f>IF(J2042&gt;1,J2042-H2042-I2042,0)</f>
        <v>85.163279007540751</v>
      </c>
      <c r="L2042" s="15">
        <v>42567</v>
      </c>
      <c r="M2042" s="14"/>
      <c r="N2042" s="29">
        <v>42816</v>
      </c>
      <c r="O2042" s="12">
        <v>42816</v>
      </c>
      <c r="P2042" s="11" t="s">
        <v>5043</v>
      </c>
      <c r="Q2042" s="10"/>
      <c r="R2042" s="10"/>
      <c r="S2042" s="10"/>
      <c r="T2042" s="10"/>
      <c r="U2042" s="9"/>
      <c r="V2042" s="8"/>
      <c r="W2042" s="7">
        <v>473</v>
      </c>
      <c r="X2042" s="4"/>
      <c r="Y2042" s="6">
        <v>129</v>
      </c>
      <c r="Z2042" s="5">
        <f>IF(Y2042&gt;0,Y2042-J2042,".")</f>
        <v>0</v>
      </c>
      <c r="AA2042" s="4">
        <f>IF(J2042=0,H2042,0)</f>
        <v>0</v>
      </c>
      <c r="AB2042" s="4">
        <f>IF(L2042=0,H2042,0)</f>
        <v>0</v>
      </c>
      <c r="AC2042" s="4"/>
      <c r="AD2042" s="3"/>
      <c r="AE2042" s="2" t="str">
        <f ca="1">IF(AND(N2042&gt;1,(N2042+$AE$3+O2042)&lt;$B$3),$B$3-N2042+1111111,".")</f>
        <v>.</v>
      </c>
      <c r="AF2042" s="1" t="str">
        <f>IF(A2042&gt;1,"Y","N")</f>
        <v>Y</v>
      </c>
      <c r="AG2042" s="1" t="str">
        <f>IF(L2042&gt;1,"Y","N")</f>
        <v>Y</v>
      </c>
      <c r="AH2042" s="1" t="str">
        <f>IF(N2042&gt;1,"Y","N")</f>
        <v>Y</v>
      </c>
      <c r="AI2042" s="1" t="str">
        <f>IF(O2042&gt;1,"Y","N")</f>
        <v>Y</v>
      </c>
      <c r="AJ2042" s="1" t="str">
        <f>CONCATENATE(AF2042,AG2042,D2042,AH2042,AI2042)</f>
        <v>YYx1xYY</v>
      </c>
    </row>
    <row r="2043" spans="1:36" s="1" customFormat="1" x14ac:dyDescent="0.25">
      <c r="A2043" s="31">
        <v>42751</v>
      </c>
      <c r="B2043" s="24"/>
      <c r="C2043" s="23" t="s">
        <v>70</v>
      </c>
      <c r="D2043" s="22" t="s">
        <v>69</v>
      </c>
      <c r="E2043" s="21">
        <v>1.87</v>
      </c>
      <c r="G2043" s="20"/>
      <c r="H2043" s="19">
        <f>E2043/0.03865</f>
        <v>48.382923673997418</v>
      </c>
      <c r="I2043" s="18">
        <f>J2043/100*4</f>
        <v>5.16</v>
      </c>
      <c r="J2043" s="17">
        <v>129</v>
      </c>
      <c r="K2043" s="16">
        <f>IF(J2043&gt;1,J2043-H2043-I2043,0)</f>
        <v>75.457076326002579</v>
      </c>
      <c r="L2043" s="15">
        <v>42774</v>
      </c>
      <c r="M2043" s="14"/>
      <c r="N2043" s="13">
        <v>42854</v>
      </c>
      <c r="O2043" s="12">
        <v>42856</v>
      </c>
      <c r="P2043" s="11" t="s">
        <v>4239</v>
      </c>
      <c r="Q2043" s="10" t="s">
        <v>4248</v>
      </c>
      <c r="R2043" s="10" t="s">
        <v>4247</v>
      </c>
      <c r="S2043" s="10" t="s">
        <v>4246</v>
      </c>
      <c r="T2043" s="10" t="s">
        <v>4245</v>
      </c>
      <c r="U2043" s="10" t="s">
        <v>4244</v>
      </c>
      <c r="V2043" s="8"/>
      <c r="W2043" s="7">
        <v>657</v>
      </c>
      <c r="X2043" s="4"/>
      <c r="Y2043" s="6">
        <v>129</v>
      </c>
      <c r="Z2043" s="5">
        <f>IF(Y2043&gt;0,Y2043-J2043,".")</f>
        <v>0</v>
      </c>
      <c r="AA2043" s="4">
        <f>IF(J2043=0,H2043,0)</f>
        <v>0</v>
      </c>
      <c r="AB2043" s="4">
        <f>IF(L2043=0,H2043,0)</f>
        <v>0</v>
      </c>
      <c r="AC2043" s="4"/>
      <c r="AD2043" s="3"/>
      <c r="AE2043" s="2" t="str">
        <f ca="1">IF(AND(N2043&gt;1,(N2043+$AE$3+O2043)&lt;$B$3),$B$3-N2043+1111111,".")</f>
        <v>.</v>
      </c>
      <c r="AF2043" s="1" t="str">
        <f>IF(A2043&gt;1,"Y","N")</f>
        <v>Y</v>
      </c>
      <c r="AG2043" s="1" t="str">
        <f>IF(L2043&gt;1,"Y","N")</f>
        <v>Y</v>
      </c>
      <c r="AH2043" s="1" t="str">
        <f>IF(N2043&gt;1,"Y","N")</f>
        <v>Y</v>
      </c>
      <c r="AI2043" s="1" t="str">
        <f>IF(O2043&gt;1,"Y","N")</f>
        <v>Y</v>
      </c>
      <c r="AJ2043" s="1" t="str">
        <f>CONCATENATE(AF2043,AG2043,D2043,AH2043,AI2043)</f>
        <v>YYx243xYY</v>
      </c>
    </row>
    <row r="2044" spans="1:36" s="1" customFormat="1" x14ac:dyDescent="0.25">
      <c r="A2044" s="31">
        <v>42814</v>
      </c>
      <c r="B2044" s="24"/>
      <c r="C2044" s="23" t="s">
        <v>70</v>
      </c>
      <c r="D2044" s="22" t="s">
        <v>69</v>
      </c>
      <c r="E2044" s="21">
        <v>1.87</v>
      </c>
      <c r="G2044" s="20"/>
      <c r="H2044" s="19">
        <f>E2044/0.038689</f>
        <v>48.334151826100445</v>
      </c>
      <c r="I2044" s="18">
        <f>J2044/100*4</f>
        <v>5.16</v>
      </c>
      <c r="J2044" s="17">
        <v>129</v>
      </c>
      <c r="K2044" s="16">
        <f>IF(J2044&gt;1,J2044-H2044-I2044,0)</f>
        <v>75.505848173899551</v>
      </c>
      <c r="L2044" s="15">
        <v>42841</v>
      </c>
      <c r="M2044" s="14"/>
      <c r="N2044" s="13">
        <v>42894</v>
      </c>
      <c r="O2044" s="50">
        <v>42895</v>
      </c>
      <c r="P2044" s="11" t="s">
        <v>3525</v>
      </c>
      <c r="Q2044"/>
      <c r="R2044" s="10"/>
      <c r="S2044"/>
      <c r="T2044"/>
      <c r="U2044" s="9">
        <v>6848947460</v>
      </c>
      <c r="V2044" s="49"/>
      <c r="W2044" s="7">
        <v>813</v>
      </c>
      <c r="X2044"/>
      <c r="Y2044" s="6">
        <v>129</v>
      </c>
      <c r="Z2044" s="5">
        <f>IF(Y2044&gt;0,Y2044-J2044,".")</f>
        <v>0</v>
      </c>
      <c r="AA2044" s="4">
        <f>IF(J2044=0,H2044,0)</f>
        <v>0</v>
      </c>
      <c r="AB2044" s="4">
        <f>IF(L2044=0,H2044,0)</f>
        <v>0</v>
      </c>
      <c r="AC2044" s="4"/>
      <c r="AD2044" s="3"/>
      <c r="AE2044" s="2" t="str">
        <f ca="1">IF(AND(N2044&gt;1,(N2044+$AE$3+O2044)&lt;$B$3),$B$3-N2044+1111111,".")</f>
        <v>.</v>
      </c>
      <c r="AF2044" s="1" t="str">
        <f>IF(A2044&gt;1,"Y","N")</f>
        <v>Y</v>
      </c>
      <c r="AG2044" s="1" t="str">
        <f>IF(L2044&gt;1,"Y","N")</f>
        <v>Y</v>
      </c>
      <c r="AH2044" s="1" t="str">
        <f>IF(N2044&gt;1,"Y","N")</f>
        <v>Y</v>
      </c>
      <c r="AI2044" s="1" t="str">
        <f>IF(O2044&gt;1,"Y","N")</f>
        <v>Y</v>
      </c>
      <c r="AJ2044" s="1" t="str">
        <f>CONCATENATE(AF2044,AG2044,D2044,AH2044,AI2044)</f>
        <v>YYx243xYY</v>
      </c>
    </row>
    <row r="2045" spans="1:36" s="1" customFormat="1" x14ac:dyDescent="0.25">
      <c r="A2045" s="31">
        <v>42577</v>
      </c>
      <c r="B2045" s="24"/>
      <c r="C2045" s="23" t="s">
        <v>3466</v>
      </c>
      <c r="D2045" s="22" t="s">
        <v>3465</v>
      </c>
      <c r="E2045" s="21">
        <v>2.42</v>
      </c>
      <c r="G2045" s="20"/>
      <c r="H2045" s="19">
        <f>E2045/0.04011</f>
        <v>60.334081276489655</v>
      </c>
      <c r="I2045" s="18">
        <f>J2045/100*4</f>
        <v>5.16</v>
      </c>
      <c r="J2045" s="17">
        <v>129</v>
      </c>
      <c r="K2045" s="16">
        <f>IF(J2045&gt;1,J2045-H2045-I2045,0)</f>
        <v>63.505918723510348</v>
      </c>
      <c r="L2045" s="15">
        <v>42599</v>
      </c>
      <c r="M2045" s="14"/>
      <c r="N2045" s="29">
        <v>42898</v>
      </c>
      <c r="O2045" s="12">
        <v>42898</v>
      </c>
      <c r="P2045" s="11" t="s">
        <v>3460</v>
      </c>
      <c r="Q2045" s="10"/>
      <c r="R2045" s="10"/>
      <c r="S2045" s="10"/>
      <c r="T2045" s="10"/>
      <c r="U2045" s="9">
        <v>6850320520</v>
      </c>
      <c r="V2045" s="8"/>
      <c r="W2045" s="7">
        <v>826</v>
      </c>
      <c r="X2045" s="4"/>
      <c r="Y2045" s="6">
        <v>129</v>
      </c>
      <c r="Z2045" s="5">
        <f>IF(Y2045&gt;0,Y2045-J2045,".")</f>
        <v>0</v>
      </c>
      <c r="AA2045" s="4">
        <f>IF(J2045=0,H2045,0)</f>
        <v>0</v>
      </c>
      <c r="AB2045" s="4">
        <f>IF(L2045=0,H2045,0)</f>
        <v>0</v>
      </c>
      <c r="AC2045" s="4"/>
      <c r="AD2045" s="3"/>
      <c r="AE2045" s="2" t="str">
        <f ca="1">IF(AND(N2045&gt;1,(N2045+$AE$3+O2045)&lt;$B$3),$B$3-N2045+1111111,".")</f>
        <v>.</v>
      </c>
      <c r="AF2045" s="1" t="str">
        <f>IF(A2045&gt;1,"Y","N")</f>
        <v>Y</v>
      </c>
      <c r="AG2045" s="1" t="str">
        <f>IF(L2045&gt;1,"Y","N")</f>
        <v>Y</v>
      </c>
      <c r="AH2045" s="1" t="str">
        <f>IF(N2045&gt;1,"Y","N")</f>
        <v>Y</v>
      </c>
      <c r="AI2045" s="1" t="str">
        <f>IF(O2045&gt;1,"Y","N")</f>
        <v>Y</v>
      </c>
      <c r="AJ2045" s="1" t="str">
        <f>CONCATENATE(AF2045,AG2045,D2045,AH2045,AI2045)</f>
        <v>YYx40xYY</v>
      </c>
    </row>
    <row r="2046" spans="1:36" s="1" customFormat="1" x14ac:dyDescent="0.25">
      <c r="A2046" s="31">
        <v>42863</v>
      </c>
      <c r="B2046" s="24" t="s">
        <v>2623</v>
      </c>
      <c r="C2046" s="23" t="s">
        <v>2619</v>
      </c>
      <c r="D2046" s="22" t="s">
        <v>1701</v>
      </c>
      <c r="E2046" s="21">
        <v>1.2</v>
      </c>
      <c r="G2046" s="20"/>
      <c r="H2046" s="19">
        <f>E2046/0.038957</f>
        <v>30.803193264368407</v>
      </c>
      <c r="I2046" s="18">
        <f>J2046/100*4</f>
        <v>3.56</v>
      </c>
      <c r="J2046" s="17">
        <v>89</v>
      </c>
      <c r="K2046" s="16">
        <f>IF(J2046&gt;1,J2046-H2046-I2046,0)</f>
        <v>54.636806735631595</v>
      </c>
      <c r="L2046" s="15">
        <v>42881</v>
      </c>
      <c r="M2046" s="14"/>
      <c r="N2046" s="29">
        <v>42946</v>
      </c>
      <c r="O2046" s="12">
        <v>42953</v>
      </c>
      <c r="P2046" s="11" t="s">
        <v>2618</v>
      </c>
      <c r="Q2046" s="10" t="s">
        <v>2622</v>
      </c>
      <c r="R2046" s="10" t="s">
        <v>2621</v>
      </c>
      <c r="S2046" s="10" t="s">
        <v>2620</v>
      </c>
      <c r="T2046" s="10"/>
      <c r="U2046" s="9">
        <v>6909350438</v>
      </c>
      <c r="V2046" s="8"/>
      <c r="W2046" s="7">
        <v>1008</v>
      </c>
      <c r="X2046" s="4"/>
      <c r="Y2046" s="6">
        <v>129</v>
      </c>
      <c r="Z2046" s="5">
        <f>IF(Y2046&gt;0,Y2046-J2046,".")</f>
        <v>40</v>
      </c>
      <c r="AA2046" s="4">
        <f>IF(J2046=0,H2046,0)</f>
        <v>0</v>
      </c>
      <c r="AB2046" s="4">
        <f>IF(L2046=0,H2046,0)</f>
        <v>0</v>
      </c>
      <c r="AC2046" s="4"/>
      <c r="AD2046" s="3"/>
      <c r="AE2046" s="2" t="str">
        <f ca="1">IF(AND(N2046&gt;1,(N2046+$AE$3+O2046)&lt;$B$3),$B$3-N2046+1111111,".")</f>
        <v>.</v>
      </c>
      <c r="AF2046" s="1" t="str">
        <f>IF(A2046&gt;1,"Y","N")</f>
        <v>Y</v>
      </c>
      <c r="AG2046" s="1" t="str">
        <f>IF(L2046&gt;1,"Y","N")</f>
        <v>Y</v>
      </c>
      <c r="AH2046" s="1" t="str">
        <f>IF(N2046&gt;1,"Y","N")</f>
        <v>Y</v>
      </c>
      <c r="AI2046" s="1" t="str">
        <f>IF(O2046&gt;1,"Y","N")</f>
        <v>Y</v>
      </c>
      <c r="AJ2046" s="1" t="str">
        <f>CONCATENATE(AF2046,AG2046,D2046,AH2046,AI2046)</f>
        <v>YYx315xYY</v>
      </c>
    </row>
    <row r="2047" spans="1:36" s="1" customFormat="1" x14ac:dyDescent="0.25">
      <c r="A2047" s="31">
        <v>42936</v>
      </c>
      <c r="B2047" s="24"/>
      <c r="C2047" s="23" t="s">
        <v>6</v>
      </c>
      <c r="D2047" s="22" t="s">
        <v>5</v>
      </c>
      <c r="E2047" s="21">
        <v>1</v>
      </c>
      <c r="G2047" s="20"/>
      <c r="H2047" s="19">
        <f>E2047/0.04272</f>
        <v>23.40823970037453</v>
      </c>
      <c r="I2047" s="18">
        <f>J2047/100*4</f>
        <v>3.68</v>
      </c>
      <c r="J2047" s="17">
        <v>92</v>
      </c>
      <c r="K2047" s="16">
        <f>IF(J2047&gt;1,J2047-H2047-I2047,0)</f>
        <v>64.911760299625456</v>
      </c>
      <c r="L2047" s="15">
        <v>42953</v>
      </c>
      <c r="M2047" s="14"/>
      <c r="N2047" s="29">
        <v>43041</v>
      </c>
      <c r="O2047" s="12">
        <v>43041</v>
      </c>
      <c r="P2047" s="11" t="s">
        <v>1277</v>
      </c>
      <c r="Q2047" s="10" t="s">
        <v>1276</v>
      </c>
      <c r="R2047" s="10" t="s">
        <v>1275</v>
      </c>
      <c r="S2047" s="10" t="s">
        <v>1274</v>
      </c>
      <c r="T2047" s="10"/>
      <c r="U2047" s="9">
        <v>6911896335</v>
      </c>
      <c r="V2047" s="8"/>
      <c r="W2047" s="7">
        <v>1287</v>
      </c>
      <c r="X2047" s="4"/>
      <c r="Y2047" s="6">
        <v>129</v>
      </c>
      <c r="Z2047" s="5">
        <f>IF(Y2047&gt;0,Y2047-J2047,".")</f>
        <v>37</v>
      </c>
      <c r="AA2047" s="4">
        <f>IF(J2047=0,H2047,0)</f>
        <v>0</v>
      </c>
      <c r="AB2047" s="4">
        <f>IF(L2047=0,H2047,0)</f>
        <v>0</v>
      </c>
      <c r="AC2047" s="4"/>
      <c r="AD2047" s="3"/>
      <c r="AE2047" s="2" t="str">
        <f ca="1">IF(AND(N2047&gt;1,(N2047+$AE$3+O2047)&lt;$B$3),$B$3-N2047+1111111,".")</f>
        <v>.</v>
      </c>
      <c r="AF2047" s="1" t="str">
        <f>IF(A2047&gt;1,"Y","N")</f>
        <v>Y</v>
      </c>
      <c r="AG2047" s="1" t="str">
        <f>IF(L2047&gt;1,"Y","N")</f>
        <v>Y</v>
      </c>
      <c r="AH2047" s="1" t="str">
        <f>IF(N2047&gt;1,"Y","N")</f>
        <v>Y</v>
      </c>
      <c r="AI2047" s="1" t="str">
        <f>IF(O2047&gt;1,"Y","N")</f>
        <v>Y</v>
      </c>
      <c r="AJ2047" s="1" t="str">
        <f>CONCATENATE(AF2047,AG2047,D2047,AH2047,AI2047)</f>
        <v>YYx59xYY</v>
      </c>
    </row>
    <row r="2048" spans="1:36" s="1" customFormat="1" x14ac:dyDescent="0.25">
      <c r="A2048" s="31">
        <v>42601</v>
      </c>
      <c r="B2048" s="24"/>
      <c r="C2048" s="23" t="s">
        <v>1077</v>
      </c>
      <c r="D2048" s="22" t="s">
        <v>1076</v>
      </c>
      <c r="E2048" s="21">
        <v>1.63</v>
      </c>
      <c r="G2048" s="20"/>
      <c r="H2048" s="19">
        <f>E2048/0.04046</f>
        <v>40.286702916460698</v>
      </c>
      <c r="I2048" s="18">
        <f>J2048/100*4</f>
        <v>3.6</v>
      </c>
      <c r="J2048" s="17">
        <v>90</v>
      </c>
      <c r="K2048" s="16">
        <f>IF(J2048&gt;1,J2048-H2048-I2048,0)</f>
        <v>46.113297083539301</v>
      </c>
      <c r="L2048" s="15">
        <v>42614</v>
      </c>
      <c r="M2048" s="14"/>
      <c r="N2048" s="29">
        <v>42747</v>
      </c>
      <c r="O2048" s="12">
        <v>42748</v>
      </c>
      <c r="P2048" s="11" t="s">
        <v>6671</v>
      </c>
      <c r="Q2048" s="10" t="s">
        <v>6355</v>
      </c>
      <c r="R2048" s="10" t="s">
        <v>6354</v>
      </c>
      <c r="S2048" s="10" t="s">
        <v>6353</v>
      </c>
      <c r="T2048" s="10"/>
      <c r="U2048" s="9">
        <v>6670336836</v>
      </c>
      <c r="V2048" s="8"/>
      <c r="W2048" s="7">
        <v>85</v>
      </c>
      <c r="X2048" s="4"/>
      <c r="Y2048" s="6">
        <v>130</v>
      </c>
      <c r="Z2048" s="5">
        <f>IF(Y2048&gt;0,Y2048-J2048,".")</f>
        <v>40</v>
      </c>
      <c r="AA2048" s="4">
        <f>IF(J2048=0,H2048,0)</f>
        <v>0</v>
      </c>
      <c r="AB2048" s="4">
        <f>IF(L2048=0,H2048,0)</f>
        <v>0</v>
      </c>
      <c r="AC2048" s="4"/>
      <c r="AD2048" s="3"/>
      <c r="AE2048" s="2" t="str">
        <f ca="1">IF(AND(N2048&gt;1,(N2048+$AE$3+O2048)&lt;$B$3),$B$3-N2048+1111111,".")</f>
        <v>.</v>
      </c>
      <c r="AF2048" s="1" t="str">
        <f>IF(A2048&gt;1,"Y","N")</f>
        <v>Y</v>
      </c>
      <c r="AG2048" s="1" t="str">
        <f>IF(L2048&gt;1,"Y","N")</f>
        <v>Y</v>
      </c>
      <c r="AH2048" s="1" t="str">
        <f>IF(N2048&gt;1,"Y","N")</f>
        <v>Y</v>
      </c>
      <c r="AI2048" s="1" t="str">
        <f>IF(O2048&gt;1,"Y","N")</f>
        <v>Y</v>
      </c>
      <c r="AJ2048" s="1" t="str">
        <f>CONCATENATE(AF2048,AG2048,D2048,AH2048,AI2048)</f>
        <v>YYx534xYY</v>
      </c>
    </row>
    <row r="2049" spans="1:36" s="1" customFormat="1" x14ac:dyDescent="0.25">
      <c r="A2049" s="31">
        <v>42746</v>
      </c>
      <c r="B2049" s="24" t="s">
        <v>3184</v>
      </c>
      <c r="C2049" s="23" t="s">
        <v>1702</v>
      </c>
      <c r="D2049" s="22" t="s">
        <v>1701</v>
      </c>
      <c r="E2049" s="21">
        <v>1.33</v>
      </c>
      <c r="G2049" s="20"/>
      <c r="H2049" s="19">
        <f>E2049/0.03821</f>
        <v>34.80764197853965</v>
      </c>
      <c r="I2049" s="18">
        <f>J2049/100*4</f>
        <v>3.56</v>
      </c>
      <c r="J2049" s="17">
        <v>89</v>
      </c>
      <c r="K2049" s="16">
        <f>IF(J2049&gt;1,J2049-H2049-I2049,0)</f>
        <v>50.632358021460348</v>
      </c>
      <c r="L2049" s="15">
        <v>42768</v>
      </c>
      <c r="M2049" s="14"/>
      <c r="N2049" s="29">
        <v>42796</v>
      </c>
      <c r="O2049" s="12">
        <v>42799</v>
      </c>
      <c r="P2049" s="11" t="s">
        <v>5557</v>
      </c>
      <c r="Q2049" s="10" t="s">
        <v>5559</v>
      </c>
      <c r="R2049" s="10" t="s">
        <v>5558</v>
      </c>
      <c r="S2049" s="10" t="s">
        <v>2743</v>
      </c>
      <c r="T2049" s="10"/>
      <c r="U2049" s="9">
        <v>6731949892</v>
      </c>
      <c r="V2049" s="8"/>
      <c r="W2049" s="7">
        <v>364</v>
      </c>
      <c r="X2049" s="4"/>
      <c r="Y2049" s="6">
        <v>130</v>
      </c>
      <c r="Z2049" s="5">
        <f>IF(Y2049&gt;0,Y2049-J2049,".")</f>
        <v>41</v>
      </c>
      <c r="AA2049" s="4">
        <f>IF(J2049=0,H2049,0)</f>
        <v>0</v>
      </c>
      <c r="AB2049" s="4">
        <f>IF(L2049=0,H2049,0)</f>
        <v>0</v>
      </c>
      <c r="AC2049" s="4"/>
      <c r="AD2049" s="3"/>
      <c r="AE2049" s="2" t="str">
        <f ca="1">IF(AND(N2049&gt;1,(N2049+$AE$3+O2049)&lt;$B$3),$B$3-N2049+1111111,".")</f>
        <v>.</v>
      </c>
      <c r="AF2049" s="1" t="str">
        <f>IF(A2049&gt;1,"Y","N")</f>
        <v>Y</v>
      </c>
      <c r="AG2049" s="1" t="str">
        <f>IF(L2049&gt;1,"Y","N")</f>
        <v>Y</v>
      </c>
      <c r="AH2049" s="1" t="str">
        <f>IF(N2049&gt;1,"Y","N")</f>
        <v>Y</v>
      </c>
      <c r="AI2049" s="1" t="str">
        <f>IF(O2049&gt;1,"Y","N")</f>
        <v>Y</v>
      </c>
      <c r="AJ2049" s="1" t="str">
        <f>CONCATENATE(AF2049,AG2049,D2049,AH2049,AI2049)</f>
        <v>YYx315xYY</v>
      </c>
    </row>
    <row r="2050" spans="1:36" s="1" customFormat="1" x14ac:dyDescent="0.25">
      <c r="A2050" s="31">
        <v>42649</v>
      </c>
      <c r="B2050" s="24"/>
      <c r="C2050" s="23" t="s">
        <v>302</v>
      </c>
      <c r="D2050" s="22" t="s">
        <v>301</v>
      </c>
      <c r="E2050" s="21">
        <v>2.2799999999999998</v>
      </c>
      <c r="G2050" s="20"/>
      <c r="H2050" s="19">
        <f>E2050/0.0404</f>
        <v>56.435643564356432</v>
      </c>
      <c r="I2050" s="18">
        <f>J2050/100*4</f>
        <v>4.5999999999999996</v>
      </c>
      <c r="J2050" s="17">
        <v>115</v>
      </c>
      <c r="K2050" s="16">
        <f>IF(J2050&gt;1,J2050-H2050-I2050,0)</f>
        <v>53.964356435643566</v>
      </c>
      <c r="L2050" s="15">
        <v>42680</v>
      </c>
      <c r="M2050" s="14"/>
      <c r="N2050" s="29">
        <v>42782</v>
      </c>
      <c r="O2050" s="12">
        <v>42782</v>
      </c>
      <c r="P2050" s="11" t="s">
        <v>5903</v>
      </c>
      <c r="Q2050" s="10" t="s">
        <v>5902</v>
      </c>
      <c r="R2050" s="10" t="s">
        <v>5901</v>
      </c>
      <c r="S2050" s="10" t="s">
        <v>827</v>
      </c>
      <c r="T2050" s="10"/>
      <c r="U2050" s="9" t="s">
        <v>5900</v>
      </c>
      <c r="V2050" s="8"/>
      <c r="W2050" s="7">
        <v>276</v>
      </c>
      <c r="X2050" s="4"/>
      <c r="Y2050" s="6">
        <v>131</v>
      </c>
      <c r="Z2050" s="5">
        <f>IF(Y2050&gt;0,Y2050-J2050,".")</f>
        <v>16</v>
      </c>
      <c r="AA2050" s="4">
        <f>IF(J2050=0,H2050,0)</f>
        <v>0</v>
      </c>
      <c r="AB2050" s="4">
        <f>IF(L2050=0,H2050,0)</f>
        <v>0</v>
      </c>
      <c r="AC2050" s="4"/>
      <c r="AD2050" s="3"/>
      <c r="AE2050" s="2" t="str">
        <f ca="1">IF(AND(N2050&gt;1,(N2050+$AE$3+O2050)&lt;$B$3),$B$3-N2050+1111111,".")</f>
        <v>.</v>
      </c>
      <c r="AF2050" s="1" t="str">
        <f>IF(A2050&gt;1,"Y","N")</f>
        <v>Y</v>
      </c>
      <c r="AG2050" s="1" t="str">
        <f>IF(L2050&gt;1,"Y","N")</f>
        <v>Y</v>
      </c>
      <c r="AH2050" s="1" t="str">
        <f>IF(N2050&gt;1,"Y","N")</f>
        <v>Y</v>
      </c>
      <c r="AI2050" s="1" t="str">
        <f>IF(O2050&gt;1,"Y","N")</f>
        <v>Y</v>
      </c>
      <c r="AJ2050" s="1" t="str">
        <f>CONCATENATE(AF2050,AG2050,D2050,AH2050,AI2050)</f>
        <v>YYx187xYY</v>
      </c>
    </row>
    <row r="2051" spans="1:36" s="1" customFormat="1" x14ac:dyDescent="0.25">
      <c r="A2051" s="31">
        <v>42577</v>
      </c>
      <c r="B2051" s="24"/>
      <c r="C2051" s="23" t="s">
        <v>1103</v>
      </c>
      <c r="D2051" s="22" t="s">
        <v>1102</v>
      </c>
      <c r="E2051" s="21">
        <v>1.75</v>
      </c>
      <c r="G2051" s="20"/>
      <c r="H2051" s="19">
        <f>E2051/0.04011</f>
        <v>43.630017452006982</v>
      </c>
      <c r="I2051" s="18">
        <f>J2051/100*4</f>
        <v>4.5999999999999996</v>
      </c>
      <c r="J2051" s="17">
        <v>115</v>
      </c>
      <c r="K2051" s="16">
        <f>IF(J2051&gt;1,J2051-H2051-I2051,0)</f>
        <v>66.769982547993024</v>
      </c>
      <c r="L2051" s="15">
        <v>42599</v>
      </c>
      <c r="M2051" s="14"/>
      <c r="N2051" s="29">
        <v>42800</v>
      </c>
      <c r="O2051" s="12">
        <v>42800</v>
      </c>
      <c r="P2051" s="11" t="s">
        <v>5491</v>
      </c>
      <c r="Q2051" s="10" t="s">
        <v>5490</v>
      </c>
      <c r="R2051" s="10" t="s">
        <v>5489</v>
      </c>
      <c r="S2051" s="10" t="s">
        <v>436</v>
      </c>
      <c r="T2051" s="10"/>
      <c r="U2051" s="9" t="s">
        <v>5488</v>
      </c>
      <c r="V2051" s="8"/>
      <c r="W2051" s="7">
        <v>372</v>
      </c>
      <c r="X2051" s="4"/>
      <c r="Y2051" s="6">
        <v>131</v>
      </c>
      <c r="Z2051" s="5">
        <f>IF(Y2051&gt;0,Y2051-J2051,".")</f>
        <v>16</v>
      </c>
      <c r="AA2051" s="4">
        <f>IF(J2051=0,H2051,0)</f>
        <v>0</v>
      </c>
      <c r="AB2051" s="4">
        <f>IF(L2051=0,H2051,0)</f>
        <v>0</v>
      </c>
      <c r="AC2051" s="4"/>
      <c r="AD2051" s="3"/>
      <c r="AE2051" s="2" t="str">
        <f ca="1">IF(AND(N2051&gt;1,(N2051+$AE$3+O2051)&lt;$B$3),$B$3-N2051+1111111,".")</f>
        <v>.</v>
      </c>
      <c r="AF2051" s="1" t="str">
        <f>IF(A2051&gt;1,"Y","N")</f>
        <v>Y</v>
      </c>
      <c r="AG2051" s="1" t="str">
        <f>IF(L2051&gt;1,"Y","N")</f>
        <v>Y</v>
      </c>
      <c r="AH2051" s="1" t="str">
        <f>IF(N2051&gt;1,"Y","N")</f>
        <v>Y</v>
      </c>
      <c r="AI2051" s="1" t="str">
        <f>IF(O2051&gt;1,"Y","N")</f>
        <v>Y</v>
      </c>
      <c r="AJ2051" s="1" t="str">
        <f>CONCATENATE(AF2051,AG2051,D2051,AH2051,AI2051)</f>
        <v>YYx135xYY</v>
      </c>
    </row>
    <row r="2052" spans="1:36" s="1" customFormat="1" x14ac:dyDescent="0.25">
      <c r="A2052" s="31">
        <v>42814</v>
      </c>
      <c r="B2052" t="s">
        <v>4715</v>
      </c>
      <c r="C2052" s="23" t="s">
        <v>302</v>
      </c>
      <c r="D2052" s="22" t="s">
        <v>301</v>
      </c>
      <c r="E2052" s="21">
        <v>2.2000000000000002</v>
      </c>
      <c r="G2052" s="20"/>
      <c r="H2052" s="19">
        <f>E2052/0.038689</f>
        <v>56.863708030706405</v>
      </c>
      <c r="I2052" s="18">
        <f>J2052/100*4</f>
        <v>4.5999999999999996</v>
      </c>
      <c r="J2052" s="17">
        <v>115</v>
      </c>
      <c r="K2052" s="16">
        <f>IF(J2052&gt;1,J2052-H2052-I2052,0)</f>
        <v>53.536291969293593</v>
      </c>
      <c r="L2052" s="15">
        <v>42847</v>
      </c>
      <c r="M2052" s="14"/>
      <c r="N2052" s="29">
        <v>42832</v>
      </c>
      <c r="O2052" s="12">
        <v>42834</v>
      </c>
      <c r="P2052" s="11" t="s">
        <v>4714</v>
      </c>
      <c r="Q2052" s="10" t="s">
        <v>4713</v>
      </c>
      <c r="R2052" s="10" t="s">
        <v>4712</v>
      </c>
      <c r="S2052" s="10" t="s">
        <v>4711</v>
      </c>
      <c r="T2052" s="10"/>
      <c r="U2052" s="9" t="s">
        <v>4710</v>
      </c>
      <c r="V2052" s="8"/>
      <c r="W2052" s="7">
        <v>549</v>
      </c>
      <c r="X2052" s="4"/>
      <c r="Y2052" s="6">
        <v>131</v>
      </c>
      <c r="Z2052" s="5">
        <f>IF(Y2052&gt;0,Y2052-J2052,".")</f>
        <v>16</v>
      </c>
      <c r="AA2052" s="4">
        <f>IF(J2052=0,H2052,0)</f>
        <v>0</v>
      </c>
      <c r="AB2052" s="4">
        <f>IF(L2052=0,H2052,0)</f>
        <v>0</v>
      </c>
      <c r="AC2052" s="4"/>
      <c r="AD2052" s="3"/>
      <c r="AE2052" s="2" t="str">
        <f ca="1">IF(AND(N2052&gt;1,(N2052+$AE$3+O2052)&lt;$B$3),$B$3-N2052+1111111,".")</f>
        <v>.</v>
      </c>
      <c r="AF2052" s="1" t="str">
        <f>IF(A2052&gt;1,"Y","N")</f>
        <v>Y</v>
      </c>
      <c r="AG2052" s="1" t="str">
        <f>IF(L2052&gt;1,"Y","N")</f>
        <v>Y</v>
      </c>
      <c r="AH2052" s="1" t="str">
        <f>IF(N2052&gt;1,"Y","N")</f>
        <v>Y</v>
      </c>
      <c r="AI2052" s="1" t="str">
        <f>IF(O2052&gt;1,"Y","N")</f>
        <v>Y</v>
      </c>
      <c r="AJ2052" s="1" t="str">
        <f>CONCATENATE(AF2052,AG2052,D2052,AH2052,AI2052)</f>
        <v>YYx187xYY</v>
      </c>
    </row>
    <row r="2053" spans="1:36" s="1" customFormat="1" x14ac:dyDescent="0.25">
      <c r="A2053" s="31">
        <v>42814</v>
      </c>
      <c r="B2053" s="24"/>
      <c r="C2053" s="23" t="s">
        <v>302</v>
      </c>
      <c r="D2053" s="22" t="s">
        <v>301</v>
      </c>
      <c r="E2053" s="21">
        <v>2.2000000000000002</v>
      </c>
      <c r="G2053" s="20"/>
      <c r="H2053" s="19">
        <f>E2053/0.038689</f>
        <v>56.863708030706405</v>
      </c>
      <c r="I2053" s="18">
        <f>J2053/100*4</f>
        <v>4.5999999999999996</v>
      </c>
      <c r="J2053" s="17">
        <v>115</v>
      </c>
      <c r="K2053" s="16">
        <f>IF(J2053&gt;1,J2053-H2053-I2053,0)</f>
        <v>53.536291969293593</v>
      </c>
      <c r="L2053" s="15">
        <v>42847</v>
      </c>
      <c r="M2053" s="14"/>
      <c r="N2053" s="29">
        <v>42862</v>
      </c>
      <c r="O2053" s="12">
        <v>42863</v>
      </c>
      <c r="P2053" s="11" t="s">
        <v>4077</v>
      </c>
      <c r="Q2053" s="10" t="s">
        <v>4076</v>
      </c>
      <c r="R2053" s="10" t="s">
        <v>4075</v>
      </c>
      <c r="S2053" s="10" t="s">
        <v>4074</v>
      </c>
      <c r="T2053" s="10"/>
      <c r="U2053" s="9">
        <v>6804782955</v>
      </c>
      <c r="V2053" s="8"/>
      <c r="W2053" s="7">
        <v>695</v>
      </c>
      <c r="X2053" s="4"/>
      <c r="Y2053" s="6">
        <v>131</v>
      </c>
      <c r="Z2053" s="5">
        <f>IF(Y2053&gt;0,Y2053-J2053,".")</f>
        <v>16</v>
      </c>
      <c r="AA2053" s="4">
        <f>IF(J2053=0,H2053,0)</f>
        <v>0</v>
      </c>
      <c r="AB2053" s="4">
        <f>IF(L2053=0,H2053,0)</f>
        <v>0</v>
      </c>
      <c r="AC2053" s="4"/>
      <c r="AD2053" s="3"/>
      <c r="AE2053" s="2" t="str">
        <f ca="1">IF(AND(N2053&gt;1,(N2053+$AE$3+O2053)&lt;$B$3),$B$3-N2053+1111111,".")</f>
        <v>.</v>
      </c>
      <c r="AF2053" s="1" t="str">
        <f>IF(A2053&gt;1,"Y","N")</f>
        <v>Y</v>
      </c>
      <c r="AG2053" s="1" t="str">
        <f>IF(L2053&gt;1,"Y","N")</f>
        <v>Y</v>
      </c>
      <c r="AH2053" s="1" t="str">
        <f>IF(N2053&gt;1,"Y","N")</f>
        <v>Y</v>
      </c>
      <c r="AI2053" s="1" t="str">
        <f>IF(O2053&gt;1,"Y","N")</f>
        <v>Y</v>
      </c>
      <c r="AJ2053" s="1" t="str">
        <f>CONCATENATE(AF2053,AG2053,D2053,AH2053,AI2053)</f>
        <v>YYx187xYY</v>
      </c>
    </row>
    <row r="2054" spans="1:36" s="1" customFormat="1" x14ac:dyDescent="0.25">
      <c r="A2054" s="31">
        <v>42692</v>
      </c>
      <c r="B2054" s="24"/>
      <c r="C2054" s="23" t="s">
        <v>1103</v>
      </c>
      <c r="D2054" s="22" t="s">
        <v>1102</v>
      </c>
      <c r="E2054" s="21">
        <v>1.69</v>
      </c>
      <c r="G2054" s="20"/>
      <c r="H2054" s="19">
        <f>E2054/0.0395</f>
        <v>42.784810126582279</v>
      </c>
      <c r="I2054" s="18">
        <f>J2054/100*4</f>
        <v>4.5999999999999996</v>
      </c>
      <c r="J2054" s="17">
        <v>115</v>
      </c>
      <c r="K2054" s="16">
        <f>IF(J2054&gt;1,J2054-H2054-I2054,0)</f>
        <v>67.615189873417734</v>
      </c>
      <c r="L2054" s="15">
        <v>42746</v>
      </c>
      <c r="M2054" s="14"/>
      <c r="N2054" s="29">
        <v>42876</v>
      </c>
      <c r="O2054" s="12">
        <v>42876</v>
      </c>
      <c r="P2054" s="11" t="s">
        <v>3823</v>
      </c>
      <c r="Q2054" s="10" t="s">
        <v>3822</v>
      </c>
      <c r="R2054" s="10" t="s">
        <v>3821</v>
      </c>
      <c r="S2054" s="10" t="s">
        <v>3820</v>
      </c>
      <c r="T2054" s="10"/>
      <c r="U2054" s="9" t="s">
        <v>3819</v>
      </c>
      <c r="V2054" s="8"/>
      <c r="W2054" s="7">
        <v>751</v>
      </c>
      <c r="X2054" s="4"/>
      <c r="Y2054" s="6">
        <v>131</v>
      </c>
      <c r="Z2054" s="5">
        <f>IF(Y2054&gt;0,Y2054-J2054,".")</f>
        <v>16</v>
      </c>
      <c r="AA2054" s="4">
        <f>IF(J2054=0,H2054,0)</f>
        <v>0</v>
      </c>
      <c r="AB2054" s="4">
        <f>IF(L2054=0,H2054,0)</f>
        <v>0</v>
      </c>
      <c r="AC2054" s="4"/>
      <c r="AD2054" s="3"/>
      <c r="AE2054" s="2" t="str">
        <f ca="1">IF(AND(N2054&gt;1,(N2054+$AE$3+O2054)&lt;$B$3),$B$3-N2054+1111111,".")</f>
        <v>.</v>
      </c>
      <c r="AF2054" s="1" t="str">
        <f>IF(A2054&gt;1,"Y","N")</f>
        <v>Y</v>
      </c>
      <c r="AG2054" s="1" t="str">
        <f>IF(L2054&gt;1,"Y","N")</f>
        <v>Y</v>
      </c>
      <c r="AH2054" s="1" t="str">
        <f>IF(N2054&gt;1,"Y","N")</f>
        <v>Y</v>
      </c>
      <c r="AI2054" s="1" t="str">
        <f>IF(O2054&gt;1,"Y","N")</f>
        <v>Y</v>
      </c>
      <c r="AJ2054" s="1" t="str">
        <f>CONCATENATE(AF2054,AG2054,D2054,AH2054,AI2054)</f>
        <v>YYx135xYY</v>
      </c>
    </row>
    <row r="2055" spans="1:36" s="1" customFormat="1" x14ac:dyDescent="0.25">
      <c r="A2055" s="31">
        <v>42788</v>
      </c>
      <c r="B2055" s="24" t="s">
        <v>3658</v>
      </c>
      <c r="C2055" s="23" t="s">
        <v>3294</v>
      </c>
      <c r="D2055" s="22" t="s">
        <v>791</v>
      </c>
      <c r="E2055" s="21">
        <v>2.38</v>
      </c>
      <c r="G2055" s="20"/>
      <c r="H2055" s="19">
        <f>E2055/0.03844</f>
        <v>61.914672216441204</v>
      </c>
      <c r="I2055" s="18">
        <f>J2055/100*4</f>
        <v>4.5999999999999996</v>
      </c>
      <c r="J2055" s="17">
        <v>115</v>
      </c>
      <c r="K2055" s="16">
        <f>IF(J2055&gt;1,J2055-H2055-I2055,0)</f>
        <v>48.485327783558795</v>
      </c>
      <c r="L2055" s="15">
        <v>42823</v>
      </c>
      <c r="M2055" s="14"/>
      <c r="N2055" s="29">
        <v>42885</v>
      </c>
      <c r="O2055" s="12">
        <v>42885</v>
      </c>
      <c r="P2055" s="11" t="s">
        <v>3657</v>
      </c>
      <c r="Q2055" s="10" t="s">
        <v>3656</v>
      </c>
      <c r="R2055" s="10" t="s">
        <v>3655</v>
      </c>
      <c r="S2055" s="10" t="s">
        <v>3654</v>
      </c>
      <c r="T2055" s="10" t="s">
        <v>3653</v>
      </c>
      <c r="U2055" s="9">
        <v>6831076831</v>
      </c>
      <c r="V2055" s="8"/>
      <c r="W2055" s="7">
        <v>785</v>
      </c>
      <c r="X2055" s="4"/>
      <c r="Y2055" s="6">
        <v>131</v>
      </c>
      <c r="Z2055" s="5">
        <f>IF(Y2055&gt;0,Y2055-J2055,".")</f>
        <v>16</v>
      </c>
      <c r="AA2055" s="4">
        <f>IF(J2055=0,H2055,0)</f>
        <v>0</v>
      </c>
      <c r="AB2055" s="4">
        <f>IF(L2055=0,H2055,0)</f>
        <v>0</v>
      </c>
      <c r="AC2055" s="4"/>
      <c r="AD2055" s="3"/>
      <c r="AE2055" s="2" t="str">
        <f ca="1">IF(AND(N2055&gt;1,(N2055+$AE$3+O2055)&lt;$B$3),$B$3-N2055+1111111,".")</f>
        <v>.</v>
      </c>
      <c r="AF2055" s="1" t="str">
        <f>IF(A2055&gt;1,"Y","N")</f>
        <v>Y</v>
      </c>
      <c r="AG2055" s="1" t="str">
        <f>IF(L2055&gt;1,"Y","N")</f>
        <v>Y</v>
      </c>
      <c r="AH2055" s="1" t="str">
        <f>IF(N2055&gt;1,"Y","N")</f>
        <v>Y</v>
      </c>
      <c r="AI2055" s="1" t="str">
        <f>IF(O2055&gt;1,"Y","N")</f>
        <v>Y</v>
      </c>
      <c r="AJ2055" s="1" t="str">
        <f>CONCATENATE(AF2055,AG2055,D2055,AH2055,AI2055)</f>
        <v>YYx34xYY</v>
      </c>
    </row>
    <row r="2056" spans="1:36" s="1" customFormat="1" x14ac:dyDescent="0.25">
      <c r="A2056" s="31">
        <v>42865</v>
      </c>
      <c r="B2056" s="30" t="s">
        <v>2732</v>
      </c>
      <c r="C2056" s="23" t="s">
        <v>792</v>
      </c>
      <c r="D2056" s="22" t="s">
        <v>791</v>
      </c>
      <c r="E2056" s="21">
        <v>2.09</v>
      </c>
      <c r="G2056" s="20"/>
      <c r="H2056" s="19">
        <f>E2056/0.04001</f>
        <v>52.2369407648088</v>
      </c>
      <c r="I2056" s="18">
        <f>J2056/100*4</f>
        <v>4.5999999999999996</v>
      </c>
      <c r="J2056" s="17">
        <v>115</v>
      </c>
      <c r="K2056" s="16">
        <f>IF(J2056&gt;1,J2056-H2056-I2056,0)</f>
        <v>58.163059235191199</v>
      </c>
      <c r="L2056" s="15">
        <v>42895</v>
      </c>
      <c r="M2056" s="14"/>
      <c r="N2056" s="29">
        <v>42939</v>
      </c>
      <c r="O2056" s="12">
        <v>42940</v>
      </c>
      <c r="P2056" s="11" t="s">
        <v>2731</v>
      </c>
      <c r="Q2056" s="10" t="s">
        <v>2730</v>
      </c>
      <c r="R2056" s="10" t="s">
        <v>2729</v>
      </c>
      <c r="S2056" s="10" t="s">
        <v>2728</v>
      </c>
      <c r="T2056" s="10"/>
      <c r="U2056" s="9">
        <v>6896370534</v>
      </c>
      <c r="V2056" s="8"/>
      <c r="W2056" s="7">
        <v>976</v>
      </c>
      <c r="X2056" s="4"/>
      <c r="Y2056" s="6">
        <v>131</v>
      </c>
      <c r="Z2056" s="5">
        <f>IF(Y2056&gt;0,Y2056-J2056,".")</f>
        <v>16</v>
      </c>
      <c r="AA2056" s="4">
        <f>IF(J2056=0,H2056,0)</f>
        <v>0</v>
      </c>
      <c r="AB2056" s="4">
        <f>IF(L2056=0,H2056,0)</f>
        <v>0</v>
      </c>
      <c r="AC2056" s="4"/>
      <c r="AD2056" s="3"/>
      <c r="AE2056" s="2" t="str">
        <f ca="1">IF(AND(N2056&gt;1,(N2056+$AE$3+O2056)&lt;$B$3),$B$3-N2056+1111111,".")</f>
        <v>.</v>
      </c>
      <c r="AF2056" s="1" t="str">
        <f>IF(A2056&gt;1,"Y","N")</f>
        <v>Y</v>
      </c>
      <c r="AG2056" s="1" t="str">
        <f>IF(L2056&gt;1,"Y","N")</f>
        <v>Y</v>
      </c>
      <c r="AH2056" s="1" t="str">
        <f>IF(N2056&gt;1,"Y","N")</f>
        <v>Y</v>
      </c>
      <c r="AI2056" s="1" t="str">
        <f>IF(O2056&gt;1,"Y","N")</f>
        <v>Y</v>
      </c>
      <c r="AJ2056" s="1" t="str">
        <f>CONCATENATE(AF2056,AG2056,D2056,AH2056,AI2056)</f>
        <v>YYx34xYY</v>
      </c>
    </row>
    <row r="2057" spans="1:36" s="1" customFormat="1" x14ac:dyDescent="0.25">
      <c r="A2057" s="31">
        <v>42865</v>
      </c>
      <c r="B2057" s="24"/>
      <c r="C2057" s="23" t="s">
        <v>792</v>
      </c>
      <c r="D2057" s="22" t="s">
        <v>791</v>
      </c>
      <c r="E2057" s="21">
        <v>2.09</v>
      </c>
      <c r="G2057" s="20"/>
      <c r="H2057" s="19">
        <f>E2057/0.04001</f>
        <v>52.2369407648088</v>
      </c>
      <c r="I2057" s="18">
        <f>J2057/100*4</f>
        <v>4.5999999999999996</v>
      </c>
      <c r="J2057" s="17">
        <v>115</v>
      </c>
      <c r="K2057" s="16">
        <f>IF(J2057&gt;1,J2057-H2057-I2057,0)</f>
        <v>58.163059235191199</v>
      </c>
      <c r="L2057" s="15">
        <v>42895</v>
      </c>
      <c r="M2057" s="14"/>
      <c r="N2057" s="29">
        <v>42953</v>
      </c>
      <c r="O2057" s="12">
        <v>42954</v>
      </c>
      <c r="P2057" s="11" t="s">
        <v>2588</v>
      </c>
      <c r="Q2057" s="10" t="s">
        <v>2587</v>
      </c>
      <c r="R2057" s="10" t="s">
        <v>2586</v>
      </c>
      <c r="S2057" s="10" t="s">
        <v>2158</v>
      </c>
      <c r="T2057" s="10"/>
      <c r="U2057" s="9">
        <v>6903692196</v>
      </c>
      <c r="V2057" s="8"/>
      <c r="W2057" s="7">
        <v>1016</v>
      </c>
      <c r="X2057" s="4"/>
      <c r="Y2057" s="6">
        <v>131</v>
      </c>
      <c r="Z2057" s="5">
        <f>IF(Y2057&gt;0,Y2057-J2057,".")</f>
        <v>16</v>
      </c>
      <c r="AA2057" s="4">
        <f>IF(J2057=0,H2057,0)</f>
        <v>0</v>
      </c>
      <c r="AB2057" s="4">
        <f>IF(L2057=0,H2057,0)</f>
        <v>0</v>
      </c>
      <c r="AC2057" s="4"/>
      <c r="AD2057" s="3"/>
      <c r="AE2057" s="2" t="str">
        <f ca="1">IF(AND(N2057&gt;1,(N2057+$AE$3+O2057)&lt;$B$3),$B$3-N2057+1111111,".")</f>
        <v>.</v>
      </c>
      <c r="AF2057" s="1" t="str">
        <f>IF(A2057&gt;1,"Y","N")</f>
        <v>Y</v>
      </c>
      <c r="AG2057" s="1" t="str">
        <f>IF(L2057&gt;1,"Y","N")</f>
        <v>Y</v>
      </c>
      <c r="AH2057" s="1" t="str">
        <f>IF(N2057&gt;1,"Y","N")</f>
        <v>Y</v>
      </c>
      <c r="AI2057" s="1" t="str">
        <f>IF(O2057&gt;1,"Y","N")</f>
        <v>Y</v>
      </c>
      <c r="AJ2057" s="1" t="str">
        <f>CONCATENATE(AF2057,AG2057,D2057,AH2057,AI2057)</f>
        <v>YYx34xYY</v>
      </c>
    </row>
    <row r="2058" spans="1:36" s="1" customFormat="1" x14ac:dyDescent="0.25">
      <c r="A2058" s="31">
        <v>42898</v>
      </c>
      <c r="B2058" s="30" t="s">
        <v>2406</v>
      </c>
      <c r="C2058" s="23" t="s">
        <v>302</v>
      </c>
      <c r="D2058" s="22" t="s">
        <v>301</v>
      </c>
      <c r="E2058" s="21">
        <v>2.4</v>
      </c>
      <c r="G2058" s="20"/>
      <c r="H2058" s="19">
        <f>E2058/0.0418425</f>
        <v>57.357949453307043</v>
      </c>
      <c r="I2058" s="18">
        <f>J2058/100*4</f>
        <v>4.5999999999999996</v>
      </c>
      <c r="J2058" s="17">
        <v>115</v>
      </c>
      <c r="K2058" s="16">
        <f>IF(J2058&gt;1,J2058-H2058-I2058,0)</f>
        <v>53.042050546692955</v>
      </c>
      <c r="L2058" s="15">
        <v>42958</v>
      </c>
      <c r="M2058" s="14"/>
      <c r="N2058" s="29">
        <v>42966</v>
      </c>
      <c r="O2058" s="12">
        <v>42968</v>
      </c>
      <c r="P2058" s="11" t="s">
        <v>2405</v>
      </c>
      <c r="Q2058" s="10" t="s">
        <v>2404</v>
      </c>
      <c r="R2058" s="10" t="s">
        <v>2403</v>
      </c>
      <c r="S2058" s="10" t="s">
        <v>1274</v>
      </c>
      <c r="T2058" s="10"/>
      <c r="U2058" s="9">
        <v>6907268532</v>
      </c>
      <c r="V2058" s="44" t="s">
        <v>2402</v>
      </c>
      <c r="W2058" s="7">
        <v>1062</v>
      </c>
      <c r="X2058" s="4"/>
      <c r="Y2058" s="6">
        <v>131</v>
      </c>
      <c r="Z2058" s="5">
        <f>IF(Y2058&gt;0,Y2058-J2058,".")</f>
        <v>16</v>
      </c>
      <c r="AA2058" s="4">
        <f>IF(J2058=0,H2058,0)</f>
        <v>0</v>
      </c>
      <c r="AB2058" s="4">
        <f>IF(L2058=0,H2058,0)</f>
        <v>0</v>
      </c>
      <c r="AC2058" s="4"/>
      <c r="AD2058" s="3"/>
      <c r="AE2058" s="2" t="str">
        <f ca="1">IF(AND(N2058&gt;1,(N2058+$AE$3+O2058)&lt;$B$3),$B$3-N2058+1111111,".")</f>
        <v>.</v>
      </c>
      <c r="AF2058" s="1" t="str">
        <f>IF(A2058&gt;1,"Y","N")</f>
        <v>Y</v>
      </c>
      <c r="AG2058" s="1" t="str">
        <f>IF(L2058&gt;1,"Y","N")</f>
        <v>Y</v>
      </c>
      <c r="AH2058" s="1" t="str">
        <f>IF(N2058&gt;1,"Y","N")</f>
        <v>Y</v>
      </c>
      <c r="AI2058" s="1" t="str">
        <f>IF(O2058&gt;1,"Y","N")</f>
        <v>Y</v>
      </c>
      <c r="AJ2058" s="1" t="str">
        <f>CONCATENATE(AF2058,AG2058,D2058,AH2058,AI2058)</f>
        <v>YYx187xYY</v>
      </c>
    </row>
    <row r="2059" spans="1:36" s="1" customFormat="1" x14ac:dyDescent="0.25">
      <c r="A2059" s="31">
        <v>42703</v>
      </c>
      <c r="B2059" s="24"/>
      <c r="C2059" s="23" t="s">
        <v>2216</v>
      </c>
      <c r="D2059" s="22" t="s">
        <v>2215</v>
      </c>
      <c r="E2059" s="21">
        <v>1.77</v>
      </c>
      <c r="G2059" s="20"/>
      <c r="H2059" s="19">
        <f>E2059/0.0391</f>
        <v>45.268542199488486</v>
      </c>
      <c r="I2059" s="18">
        <f>J2059/100*4</f>
        <v>3.96</v>
      </c>
      <c r="J2059" s="17">
        <v>99</v>
      </c>
      <c r="K2059" s="16">
        <f>IF(J2059&gt;1,J2059-H2059-I2059,0)</f>
        <v>49.771457800511513</v>
      </c>
      <c r="L2059" s="15">
        <v>42748</v>
      </c>
      <c r="M2059" s="14"/>
      <c r="N2059" s="29">
        <v>42980</v>
      </c>
      <c r="O2059" s="12">
        <v>42982</v>
      </c>
      <c r="P2059" s="11" t="s">
        <v>2213</v>
      </c>
      <c r="Q2059" s="10" t="s">
        <v>2212</v>
      </c>
      <c r="R2059" s="10" t="s">
        <v>2211</v>
      </c>
      <c r="S2059" s="10" t="s">
        <v>2210</v>
      </c>
      <c r="T2059" s="10"/>
      <c r="U2059" s="9">
        <v>6906190599</v>
      </c>
      <c r="V2059" s="8"/>
      <c r="W2059" s="7">
        <v>1103</v>
      </c>
      <c r="X2059" s="4"/>
      <c r="Y2059" s="6">
        <v>131</v>
      </c>
      <c r="Z2059" s="5">
        <f>IF(Y2059&gt;0,Y2059-J2059,".")</f>
        <v>32</v>
      </c>
      <c r="AA2059" s="4">
        <f>IF(J2059=0,H2059,0)</f>
        <v>0</v>
      </c>
      <c r="AB2059" s="4">
        <f>IF(L2059=0,H2059,0)</f>
        <v>0</v>
      </c>
      <c r="AC2059" s="4"/>
      <c r="AD2059" s="3"/>
      <c r="AE2059" s="2" t="str">
        <f ca="1">IF(AND(N2059&gt;1,(N2059+$AE$3+O2059)&lt;$B$3),$B$3-N2059+1111111,".")</f>
        <v>.</v>
      </c>
      <c r="AF2059" s="1" t="str">
        <f>IF(A2059&gt;1,"Y","N")</f>
        <v>Y</v>
      </c>
      <c r="AG2059" s="1" t="str">
        <f>IF(L2059&gt;1,"Y","N")</f>
        <v>Y</v>
      </c>
      <c r="AH2059" s="1" t="str">
        <f>IF(N2059&gt;1,"Y","N")</f>
        <v>Y</v>
      </c>
      <c r="AI2059" s="1" t="str">
        <f>IF(O2059&gt;1,"Y","N")</f>
        <v>Y</v>
      </c>
      <c r="AJ2059" s="1" t="str">
        <f>CONCATENATE(AF2059,AG2059,D2059,AH2059,AI2059)</f>
        <v>YYx109xYY</v>
      </c>
    </row>
    <row r="2060" spans="1:36" s="1" customFormat="1" x14ac:dyDescent="0.25">
      <c r="A2060" s="31">
        <v>42809</v>
      </c>
      <c r="B2060" s="24"/>
      <c r="C2060" s="23" t="s">
        <v>1103</v>
      </c>
      <c r="D2060" s="22" t="s">
        <v>1102</v>
      </c>
      <c r="E2060" s="21">
        <v>1.71</v>
      </c>
      <c r="G2060" s="20"/>
      <c r="H2060" s="19">
        <f>E2060/0.038689</f>
        <v>44.198609423867246</v>
      </c>
      <c r="I2060" s="18">
        <f>J2060/100*4</f>
        <v>4.5999999999999996</v>
      </c>
      <c r="J2060" s="17">
        <v>115</v>
      </c>
      <c r="K2060" s="16">
        <f>IF(J2060&gt;1,J2060-H2060-I2060,0)</f>
        <v>66.201390576132752</v>
      </c>
      <c r="L2060" s="15">
        <v>42832</v>
      </c>
      <c r="M2060" s="14"/>
      <c r="N2060" s="29">
        <v>42991</v>
      </c>
      <c r="O2060" s="12">
        <v>42991</v>
      </c>
      <c r="P2060" s="11" t="s">
        <v>2028</v>
      </c>
      <c r="Q2060" s="10" t="s">
        <v>2027</v>
      </c>
      <c r="R2060" s="10" t="s">
        <v>2026</v>
      </c>
      <c r="S2060" s="10" t="s">
        <v>2025</v>
      </c>
      <c r="T2060" s="10"/>
      <c r="U2060" s="9">
        <v>6912232853</v>
      </c>
      <c r="V2060" s="8"/>
      <c r="W2060" s="7">
        <v>1130</v>
      </c>
      <c r="X2060" s="4"/>
      <c r="Y2060" s="6">
        <v>131</v>
      </c>
      <c r="Z2060" s="5">
        <f>IF(Y2060&gt;0,Y2060-J2060,".")</f>
        <v>16</v>
      </c>
      <c r="AA2060" s="4">
        <f>IF(J2060=0,H2060,0)</f>
        <v>0</v>
      </c>
      <c r="AB2060" s="4">
        <f>IF(L2060=0,H2060,0)</f>
        <v>0</v>
      </c>
      <c r="AC2060" s="4"/>
      <c r="AD2060" s="3"/>
      <c r="AE2060" s="2" t="str">
        <f ca="1">IF(AND(N2060&gt;1,(N2060+$AE$3+O2060)&lt;$B$3),$B$3-N2060+1111111,".")</f>
        <v>.</v>
      </c>
      <c r="AF2060" s="1" t="str">
        <f>IF(A2060&gt;1,"Y","N")</f>
        <v>Y</v>
      </c>
      <c r="AG2060" s="1" t="str">
        <f>IF(L2060&gt;1,"Y","N")</f>
        <v>Y</v>
      </c>
      <c r="AH2060" s="1" t="str">
        <f>IF(N2060&gt;1,"Y","N")</f>
        <v>Y</v>
      </c>
      <c r="AI2060" s="1" t="str">
        <f>IF(O2060&gt;1,"Y","N")</f>
        <v>Y</v>
      </c>
      <c r="AJ2060" s="1" t="str">
        <f>CONCATENATE(AF2060,AG2060,D2060,AH2060,AI2060)</f>
        <v>YYx135xYY</v>
      </c>
    </row>
    <row r="2061" spans="1:36" s="1" customFormat="1" x14ac:dyDescent="0.25">
      <c r="A2061" s="31">
        <v>42936</v>
      </c>
      <c r="B2061" s="24" t="s">
        <v>2009</v>
      </c>
      <c r="C2061" s="23" t="s">
        <v>302</v>
      </c>
      <c r="D2061" s="22" t="s">
        <v>301</v>
      </c>
      <c r="E2061" s="21">
        <v>2.12</v>
      </c>
      <c r="G2061" s="20"/>
      <c r="H2061" s="19">
        <f>E2061/0.04318</f>
        <v>49.096804075961089</v>
      </c>
      <c r="I2061" s="18">
        <f>J2061/100*4</f>
        <v>4.5999999999999996</v>
      </c>
      <c r="J2061" s="17">
        <v>115</v>
      </c>
      <c r="K2061" s="16">
        <f>IF(J2061&gt;1,J2061-H2061-I2061,0)</f>
        <v>61.30319592403891</v>
      </c>
      <c r="L2061" s="15">
        <v>42939</v>
      </c>
      <c r="M2061" s="14"/>
      <c r="N2061" s="29">
        <v>42992</v>
      </c>
      <c r="O2061" s="12">
        <v>42995</v>
      </c>
      <c r="P2061" s="11" t="s">
        <v>2008</v>
      </c>
      <c r="Q2061" s="10" t="s">
        <v>2007</v>
      </c>
      <c r="R2061" s="10" t="s">
        <v>2006</v>
      </c>
      <c r="S2061" s="10" t="s">
        <v>1288</v>
      </c>
      <c r="T2061" s="10"/>
      <c r="U2061" s="9">
        <v>6907268532</v>
      </c>
      <c r="V2061" s="8"/>
      <c r="W2061" s="7">
        <v>1139</v>
      </c>
      <c r="X2061" s="4"/>
      <c r="Y2061" s="6">
        <v>131</v>
      </c>
      <c r="Z2061" s="5">
        <f>IF(Y2061&gt;0,Y2061-J2061,".")</f>
        <v>16</v>
      </c>
      <c r="AA2061" s="4">
        <f>IF(J2061=0,H2061,0)</f>
        <v>0</v>
      </c>
      <c r="AB2061" s="4">
        <f>IF(L2061=0,H2061,0)</f>
        <v>0</v>
      </c>
      <c r="AC2061" s="4"/>
      <c r="AD2061" s="3"/>
      <c r="AE2061" s="2" t="str">
        <f ca="1">IF(AND(N2061&gt;1,(N2061+$AE$3+O2061)&lt;$B$3),$B$3-N2061+1111111,".")</f>
        <v>.</v>
      </c>
      <c r="AF2061" s="1" t="str">
        <f>IF(A2061&gt;1,"Y","N")</f>
        <v>Y</v>
      </c>
      <c r="AG2061" s="1" t="str">
        <f>IF(L2061&gt;1,"Y","N")</f>
        <v>Y</v>
      </c>
      <c r="AH2061" s="1" t="str">
        <f>IF(N2061&gt;1,"Y","N")</f>
        <v>Y</v>
      </c>
      <c r="AI2061" s="1" t="str">
        <f>IF(O2061&gt;1,"Y","N")</f>
        <v>Y</v>
      </c>
      <c r="AJ2061" s="1" t="str">
        <f>CONCATENATE(AF2061,AG2061,D2061,AH2061,AI2061)</f>
        <v>YYx187xYY</v>
      </c>
    </row>
    <row r="2062" spans="1:36" s="1" customFormat="1" x14ac:dyDescent="0.25">
      <c r="A2062" s="31">
        <v>42963</v>
      </c>
      <c r="B2062" s="24" t="s">
        <v>1428</v>
      </c>
      <c r="C2062" s="23" t="s">
        <v>1103</v>
      </c>
      <c r="D2062" s="22" t="s">
        <v>1102</v>
      </c>
      <c r="E2062" s="21">
        <v>1.79</v>
      </c>
      <c r="G2062" s="20"/>
      <c r="H2062" s="19">
        <f>E2062/0.04417</f>
        <v>40.525243377858274</v>
      </c>
      <c r="I2062" s="18">
        <f>J2062/100*4</f>
        <v>4.5999999999999996</v>
      </c>
      <c r="J2062" s="17">
        <v>115</v>
      </c>
      <c r="K2062" s="16">
        <f>IF(J2062&gt;1,J2062-H2062-I2062,0)</f>
        <v>69.874756622141732</v>
      </c>
      <c r="L2062" s="15">
        <v>42986</v>
      </c>
      <c r="M2062" s="14"/>
      <c r="N2062" s="29">
        <v>43030</v>
      </c>
      <c r="O2062" s="12">
        <v>43031</v>
      </c>
      <c r="P2062" s="11" t="s">
        <v>1427</v>
      </c>
      <c r="Q2062" s="10" t="s">
        <v>1426</v>
      </c>
      <c r="R2062" s="10" t="s">
        <v>1425</v>
      </c>
      <c r="S2062" s="10" t="s">
        <v>1424</v>
      </c>
      <c r="T2062" s="10"/>
      <c r="U2062" s="9">
        <v>6916047931</v>
      </c>
      <c r="V2062" s="8"/>
      <c r="W2062" s="7">
        <v>1263</v>
      </c>
      <c r="X2062" s="4"/>
      <c r="Y2062" s="6">
        <v>131</v>
      </c>
      <c r="Z2062" s="5">
        <f>IF(Y2062&gt;0,Y2062-J2062,".")</f>
        <v>16</v>
      </c>
      <c r="AA2062" s="4">
        <f>IF(J2062=0,H2062,0)</f>
        <v>0</v>
      </c>
      <c r="AB2062" s="4">
        <f>IF(L2062=0,H2062,0)</f>
        <v>0</v>
      </c>
      <c r="AC2062" s="4"/>
      <c r="AD2062" s="3"/>
      <c r="AE2062" s="2" t="str">
        <f ca="1">IF(AND(N2062&gt;1,(N2062+$AE$3+O2062)&lt;$B$3),$B$3-N2062+1111111,".")</f>
        <v>.</v>
      </c>
      <c r="AF2062" s="1" t="str">
        <f>IF(A2062&gt;1,"Y","N")</f>
        <v>Y</v>
      </c>
      <c r="AG2062" s="1" t="str">
        <f>IF(L2062&gt;1,"Y","N")</f>
        <v>Y</v>
      </c>
      <c r="AH2062" s="1" t="str">
        <f>IF(N2062&gt;1,"Y","N")</f>
        <v>Y</v>
      </c>
      <c r="AI2062" s="1" t="str">
        <f>IF(O2062&gt;1,"Y","N")</f>
        <v>Y</v>
      </c>
      <c r="AJ2062" s="1" t="str">
        <f>CONCATENATE(AF2062,AG2062,D2062,AH2062,AI2062)</f>
        <v>YYx135xYY</v>
      </c>
    </row>
    <row r="2063" spans="1:36" s="1" customFormat="1" x14ac:dyDescent="0.25">
      <c r="A2063" s="31">
        <v>42963</v>
      </c>
      <c r="B2063" s="24"/>
      <c r="C2063" s="23" t="s">
        <v>296</v>
      </c>
      <c r="D2063" s="22" t="s">
        <v>295</v>
      </c>
      <c r="E2063" s="21">
        <v>1.67</v>
      </c>
      <c r="G2063" s="20"/>
      <c r="H2063" s="19">
        <f>E2063/0.04417</f>
        <v>37.808467285487886</v>
      </c>
      <c r="I2063" s="18">
        <f>J2063/100*4</f>
        <v>3.8</v>
      </c>
      <c r="J2063" s="17">
        <v>95</v>
      </c>
      <c r="K2063" s="16">
        <f>IF(J2063&gt;1,J2063-H2063-I2063,0)</f>
        <v>53.391532714512117</v>
      </c>
      <c r="L2063" s="15">
        <v>42986</v>
      </c>
      <c r="M2063" s="14"/>
      <c r="N2063" s="29">
        <v>43035</v>
      </c>
      <c r="O2063" s="12">
        <v>43037</v>
      </c>
      <c r="P2063" s="11" t="s">
        <v>1345</v>
      </c>
      <c r="Q2063" s="10" t="s">
        <v>1350</v>
      </c>
      <c r="R2063" s="10" t="s">
        <v>1349</v>
      </c>
      <c r="S2063" s="10" t="s">
        <v>1348</v>
      </c>
      <c r="T2063" s="10"/>
      <c r="U2063" s="9" t="s">
        <v>1347</v>
      </c>
      <c r="V2063" s="8" t="s">
        <v>1346</v>
      </c>
      <c r="W2063" s="7">
        <v>1270</v>
      </c>
      <c r="X2063" s="4"/>
      <c r="Y2063" s="6">
        <v>131</v>
      </c>
      <c r="Z2063" s="5">
        <f>IF(Y2063&gt;0,Y2063-J2063,".")</f>
        <v>36</v>
      </c>
      <c r="AA2063" s="4">
        <f>IF(J2063=0,H2063,0)</f>
        <v>0</v>
      </c>
      <c r="AB2063" s="4">
        <f>IF(L2063=0,H2063,0)</f>
        <v>0</v>
      </c>
      <c r="AC2063" s="4"/>
      <c r="AD2063" s="3"/>
      <c r="AE2063" s="2" t="str">
        <f ca="1">IF(AND(N2063&gt;1,(N2063+$AE$3+O2063)&lt;$B$3),$B$3-N2063+1111111,".")</f>
        <v>.</v>
      </c>
      <c r="AF2063" s="1" t="str">
        <f>IF(A2063&gt;1,"Y","N")</f>
        <v>Y</v>
      </c>
      <c r="AG2063" s="1" t="str">
        <f>IF(L2063&gt;1,"Y","N")</f>
        <v>Y</v>
      </c>
      <c r="AH2063" s="1" t="str">
        <f>IF(N2063&gt;1,"Y","N")</f>
        <v>Y</v>
      </c>
      <c r="AI2063" s="1" t="str">
        <f>IF(O2063&gt;1,"Y","N")</f>
        <v>Y</v>
      </c>
      <c r="AJ2063" s="1" t="str">
        <f>CONCATENATE(AF2063,AG2063,D2063,AH2063,AI2063)</f>
        <v>YYx372xYY</v>
      </c>
    </row>
    <row r="2064" spans="1:36" s="1" customFormat="1" x14ac:dyDescent="0.25">
      <c r="A2064" s="31">
        <v>42865</v>
      </c>
      <c r="B2064" s="24"/>
      <c r="C2064" s="23" t="s">
        <v>792</v>
      </c>
      <c r="D2064" s="22" t="s">
        <v>791</v>
      </c>
      <c r="E2064" s="21">
        <v>2.09</v>
      </c>
      <c r="G2064" s="20"/>
      <c r="H2064" s="19">
        <f>E2064/0.04001</f>
        <v>52.2369407648088</v>
      </c>
      <c r="I2064" s="18">
        <f>J2064/100*4</f>
        <v>4.5999999999999996</v>
      </c>
      <c r="J2064" s="17">
        <v>115</v>
      </c>
      <c r="K2064" s="16">
        <f>IF(J2064&gt;1,J2064-H2064-I2064,0)</f>
        <v>58.163059235191199</v>
      </c>
      <c r="L2064" s="15">
        <v>42895</v>
      </c>
      <c r="M2064" s="14"/>
      <c r="N2064" s="29">
        <v>43065</v>
      </c>
      <c r="O2064" s="12">
        <v>43067</v>
      </c>
      <c r="P2064" s="11" t="s">
        <v>790</v>
      </c>
      <c r="Q2064" s="10" t="s">
        <v>789</v>
      </c>
      <c r="R2064" s="10" t="s">
        <v>788</v>
      </c>
      <c r="S2064" s="10" t="s">
        <v>787</v>
      </c>
      <c r="T2064" s="10"/>
      <c r="U2064" s="9">
        <v>6915958917</v>
      </c>
      <c r="V2064" s="8"/>
      <c r="W2064" s="7">
        <v>1393</v>
      </c>
      <c r="X2064" s="4"/>
      <c r="Y2064" s="6">
        <v>131</v>
      </c>
      <c r="Z2064" s="5">
        <f>IF(Y2064&gt;0,Y2064-J2064,".")</f>
        <v>16</v>
      </c>
      <c r="AA2064" s="4">
        <f>IF(J2064=0,H2064,0)</f>
        <v>0</v>
      </c>
      <c r="AB2064" s="4">
        <f>IF(L2064=0,H2064,0)</f>
        <v>0</v>
      </c>
      <c r="AC2064" s="4"/>
      <c r="AD2064" s="3"/>
      <c r="AE2064" s="2" t="str">
        <f ca="1">IF(AND(N2064&gt;1,(N2064+$AE$3+O2064)&lt;$B$3),$B$3-N2064+1111111,".")</f>
        <v>.</v>
      </c>
      <c r="AF2064" s="1" t="str">
        <f>IF(A2064&gt;1,"Y","N")</f>
        <v>Y</v>
      </c>
      <c r="AG2064" s="1" t="str">
        <f>IF(L2064&gt;1,"Y","N")</f>
        <v>Y</v>
      </c>
      <c r="AH2064" s="1" t="str">
        <f>IF(N2064&gt;1,"Y","N")</f>
        <v>Y</v>
      </c>
      <c r="AI2064" s="1" t="str">
        <f>IF(O2064&gt;1,"Y","N")</f>
        <v>Y</v>
      </c>
      <c r="AJ2064" s="1" t="str">
        <f>CONCATENATE(AF2064,AG2064,D2064,AH2064,AI2064)</f>
        <v>YYx34xYY</v>
      </c>
    </row>
    <row r="2065" spans="1:50" s="1" customFormat="1" x14ac:dyDescent="0.25">
      <c r="A2065" s="31">
        <v>42936</v>
      </c>
      <c r="B2065" s="24"/>
      <c r="C2065" s="23" t="s">
        <v>302</v>
      </c>
      <c r="D2065" s="22" t="s">
        <v>301</v>
      </c>
      <c r="E2065" s="21">
        <v>2.395</v>
      </c>
      <c r="G2065" s="20"/>
      <c r="H2065" s="19">
        <f>E2065/0.04318</f>
        <v>55.465493283927742</v>
      </c>
      <c r="I2065" s="18">
        <f>J2065/100*4</f>
        <v>4.5999999999999996</v>
      </c>
      <c r="J2065" s="17">
        <v>115</v>
      </c>
      <c r="K2065" s="16">
        <f>IF(J2065&gt;1,J2065-H2065-I2065,0)</f>
        <v>54.934506716072256</v>
      </c>
      <c r="L2065" s="15">
        <v>42953</v>
      </c>
      <c r="M2065" s="14"/>
      <c r="N2065" s="29">
        <v>43084</v>
      </c>
      <c r="O2065" s="12">
        <v>43086</v>
      </c>
      <c r="P2065" s="11" t="s">
        <v>300</v>
      </c>
      <c r="Q2065" s="10" t="s">
        <v>299</v>
      </c>
      <c r="R2065" s="10" t="s">
        <v>298</v>
      </c>
      <c r="S2065" s="10" t="s">
        <v>297</v>
      </c>
      <c r="T2065" s="10"/>
      <c r="U2065" s="9">
        <v>6916047789</v>
      </c>
      <c r="V2065" s="8"/>
      <c r="W2065" s="7">
        <v>1471</v>
      </c>
      <c r="X2065" s="4"/>
      <c r="Y2065" s="6">
        <v>131</v>
      </c>
      <c r="Z2065" s="5">
        <f>IF(Y2065&gt;0,Y2065-J2065,".")</f>
        <v>16</v>
      </c>
      <c r="AA2065" s="4">
        <f>IF(J2065=0,H2065,0)</f>
        <v>0</v>
      </c>
      <c r="AB2065" s="4">
        <f>IF(L2065=0,H2065,0)</f>
        <v>0</v>
      </c>
      <c r="AC2065" s="4"/>
      <c r="AD2065" s="3"/>
      <c r="AE2065" s="2" t="str">
        <f ca="1">IF(AND(N2065&gt;1,(N2065+$AE$3+O2065)&lt;$B$3),$B$3-N2065+1111111,".")</f>
        <v>.</v>
      </c>
      <c r="AF2065" s="1" t="str">
        <f>IF(A2065&gt;1,"Y","N")</f>
        <v>Y</v>
      </c>
      <c r="AG2065" s="1" t="str">
        <f>IF(L2065&gt;1,"Y","N")</f>
        <v>Y</v>
      </c>
      <c r="AH2065" s="1" t="str">
        <f>IF(N2065&gt;1,"Y","N")</f>
        <v>Y</v>
      </c>
      <c r="AI2065" s="1" t="str">
        <f>IF(O2065&gt;1,"Y","N")</f>
        <v>Y</v>
      </c>
      <c r="AJ2065" s="1" t="str">
        <f>CONCATENATE(AF2065,AG2065,D2065,AH2065,AI2065)</f>
        <v>YYx187xYY</v>
      </c>
      <c r="AU2065"/>
      <c r="AV2065"/>
      <c r="AW2065"/>
      <c r="AX2065"/>
    </row>
    <row r="2066" spans="1:50" s="1" customFormat="1" x14ac:dyDescent="0.25">
      <c r="A2066" s="31">
        <v>42600</v>
      </c>
      <c r="B2066" s="24"/>
      <c r="C2066" s="23" t="s">
        <v>6552</v>
      </c>
      <c r="D2066" s="22" t="s">
        <v>6551</v>
      </c>
      <c r="E2066" s="21">
        <v>1.69</v>
      </c>
      <c r="G2066" s="20"/>
      <c r="H2066" s="19">
        <f>E2066/0.04046</f>
        <v>41.769649036085021</v>
      </c>
      <c r="I2066" s="18">
        <f>J2066/100*4</f>
        <v>3.8</v>
      </c>
      <c r="J2066" s="17">
        <v>95</v>
      </c>
      <c r="K2066" s="16">
        <f>IF(J2066&gt;1,J2066-H2066-I2066,0)</f>
        <v>49.430350963914982</v>
      </c>
      <c r="L2066" s="15">
        <v>42627</v>
      </c>
      <c r="M2066" s="14"/>
      <c r="N2066" s="29">
        <v>42752</v>
      </c>
      <c r="O2066" s="12">
        <v>42754</v>
      </c>
      <c r="P2066" s="11" t="s">
        <v>6550</v>
      </c>
      <c r="Q2066" s="10" t="s">
        <v>6549</v>
      </c>
      <c r="R2066" s="10" t="s">
        <v>6548</v>
      </c>
      <c r="S2066" s="10" t="s">
        <v>6547</v>
      </c>
      <c r="T2066" s="10" t="s">
        <v>3756</v>
      </c>
      <c r="U2066" s="9">
        <v>6677037254</v>
      </c>
      <c r="V2066" s="8"/>
      <c r="W2066" s="7">
        <v>119</v>
      </c>
      <c r="X2066" s="4"/>
      <c r="Y2066" s="6">
        <v>132</v>
      </c>
      <c r="Z2066" s="5">
        <f>IF(Y2066&gt;0,Y2066-J2066,".")</f>
        <v>37</v>
      </c>
      <c r="AA2066" s="4">
        <f>IF(J2066=0,H2066,0)</f>
        <v>0</v>
      </c>
      <c r="AB2066" s="4">
        <f>IF(L2066=0,H2066,0)</f>
        <v>0</v>
      </c>
      <c r="AC2066" s="4"/>
      <c r="AD2066" s="3"/>
      <c r="AE2066" s="2" t="str">
        <f ca="1">IF(AND(N2066&gt;1,(N2066+$AE$3+O2066)&lt;$B$3),$B$3-N2066+1111111,".")</f>
        <v>.</v>
      </c>
      <c r="AF2066" s="1" t="str">
        <f>IF(A2066&gt;1,"Y","N")</f>
        <v>Y</v>
      </c>
      <c r="AG2066" s="1" t="str">
        <f>IF(L2066&gt;1,"Y","N")</f>
        <v>Y</v>
      </c>
      <c r="AH2066" s="1" t="str">
        <f>IF(N2066&gt;1,"Y","N")</f>
        <v>Y</v>
      </c>
      <c r="AI2066" s="1" t="str">
        <f>IF(O2066&gt;1,"Y","N")</f>
        <v>Y</v>
      </c>
      <c r="AJ2066" s="1" t="str">
        <f>CONCATENATE(AF2066,AG2066,D2066,AH2066,AI2066)</f>
        <v>YYx382xYY</v>
      </c>
    </row>
    <row r="2067" spans="1:50" s="1" customFormat="1" x14ac:dyDescent="0.25">
      <c r="A2067" s="31">
        <v>42751</v>
      </c>
      <c r="B2067" s="24"/>
      <c r="C2067" s="23" t="s">
        <v>995</v>
      </c>
      <c r="D2067" s="22" t="s">
        <v>994</v>
      </c>
      <c r="E2067" s="21">
        <v>1.68</v>
      </c>
      <c r="G2067" s="20"/>
      <c r="H2067" s="19">
        <f>E2067/0.03821</f>
        <v>43.967547762365868</v>
      </c>
      <c r="I2067" s="18">
        <f>J2067/100*4</f>
        <v>3.8</v>
      </c>
      <c r="J2067" s="17">
        <v>95</v>
      </c>
      <c r="K2067" s="16">
        <f>IF(J2067&gt;1,J2067-H2067-I2067,0)</f>
        <v>47.232452237634135</v>
      </c>
      <c r="L2067" s="15">
        <v>42768</v>
      </c>
      <c r="M2067" s="14"/>
      <c r="N2067" s="29">
        <v>42885</v>
      </c>
      <c r="O2067" s="12">
        <v>42885</v>
      </c>
      <c r="P2067" s="11" t="s">
        <v>3661</v>
      </c>
      <c r="Q2067" s="10" t="s">
        <v>3660</v>
      </c>
      <c r="R2067" s="10" t="s">
        <v>3659</v>
      </c>
      <c r="S2067" s="10" t="s">
        <v>1311</v>
      </c>
      <c r="T2067" s="10"/>
      <c r="U2067" s="9">
        <v>6833554803</v>
      </c>
      <c r="V2067" s="8"/>
      <c r="W2067" s="7">
        <v>787</v>
      </c>
      <c r="X2067" s="4"/>
      <c r="Y2067" s="6">
        <v>132</v>
      </c>
      <c r="Z2067" s="5">
        <f>IF(Y2067&gt;0,Y2067-J2067,".")</f>
        <v>37</v>
      </c>
      <c r="AA2067" s="4">
        <f>IF(J2067=0,H2067,0)</f>
        <v>0</v>
      </c>
      <c r="AB2067" s="4">
        <f>IF(L2067=0,H2067,0)</f>
        <v>0</v>
      </c>
      <c r="AC2067" s="4"/>
      <c r="AD2067" s="3"/>
      <c r="AE2067" s="2" t="str">
        <f ca="1">IF(AND(N2067&gt;1,(N2067+$AE$3+O2067)&lt;$B$3),$B$3-N2067+1111111,".")</f>
        <v>.</v>
      </c>
      <c r="AF2067" s="1" t="str">
        <f>IF(A2067&gt;1,"Y","N")</f>
        <v>Y</v>
      </c>
      <c r="AG2067" s="1" t="str">
        <f>IF(L2067&gt;1,"Y","N")</f>
        <v>Y</v>
      </c>
      <c r="AH2067" s="1" t="str">
        <f>IF(N2067&gt;1,"Y","N")</f>
        <v>Y</v>
      </c>
      <c r="AI2067" s="1" t="str">
        <f>IF(O2067&gt;1,"Y","N")</f>
        <v>Y</v>
      </c>
      <c r="AJ2067" s="1" t="str">
        <f>CONCATENATE(AF2067,AG2067,D2067,AH2067,AI2067)</f>
        <v>YYx69xYY</v>
      </c>
    </row>
    <row r="2068" spans="1:50" s="1" customFormat="1" x14ac:dyDescent="0.25">
      <c r="A2068" s="31">
        <v>42814</v>
      </c>
      <c r="B2068" s="24"/>
      <c r="C2068" s="23" t="s">
        <v>70</v>
      </c>
      <c r="D2068" s="22" t="s">
        <v>69</v>
      </c>
      <c r="E2068" s="21">
        <v>1.87</v>
      </c>
      <c r="G2068" s="20"/>
      <c r="H2068" s="19">
        <f>E2068/0.038689</f>
        <v>48.334151826100445</v>
      </c>
      <c r="I2068" s="18">
        <f>J2068/100*4</f>
        <v>4.5999999999999996</v>
      </c>
      <c r="J2068" s="17">
        <v>115</v>
      </c>
      <c r="K2068" s="16">
        <f>IF(J2068&gt;1,J2068-H2068-I2068,0)</f>
        <v>62.065848173899546</v>
      </c>
      <c r="L2068" s="15">
        <v>42841</v>
      </c>
      <c r="M2068" s="14"/>
      <c r="N2068" s="29">
        <v>42954</v>
      </c>
      <c r="O2068" s="12">
        <v>42954</v>
      </c>
      <c r="P2068" s="11" t="s">
        <v>2574</v>
      </c>
      <c r="Q2068" s="10" t="s">
        <v>2573</v>
      </c>
      <c r="R2068" s="10" t="s">
        <v>2572</v>
      </c>
      <c r="S2068" s="10" t="s">
        <v>2571</v>
      </c>
      <c r="T2068" s="10"/>
      <c r="U2068" s="9" t="s">
        <v>2570</v>
      </c>
      <c r="V2068" s="8"/>
      <c r="W2068" s="7">
        <v>1012</v>
      </c>
      <c r="X2068" s="4"/>
      <c r="Y2068" s="6">
        <v>132</v>
      </c>
      <c r="Z2068" s="5">
        <f>IF(Y2068&gt;0,Y2068-J2068,".")</f>
        <v>17</v>
      </c>
      <c r="AA2068" s="4">
        <f>IF(J2068=0,H2068,0)</f>
        <v>0</v>
      </c>
      <c r="AB2068" s="4">
        <f>IF(L2068=0,H2068,0)</f>
        <v>0</v>
      </c>
      <c r="AC2068" s="4"/>
      <c r="AD2068" s="3"/>
      <c r="AE2068" s="2" t="str">
        <f ca="1">IF(AND(N2068&gt;1,(N2068+$AE$3+O2068)&lt;$B$3),$B$3-N2068+1111111,".")</f>
        <v>.</v>
      </c>
      <c r="AF2068" s="1" t="str">
        <f>IF(A2068&gt;1,"Y","N")</f>
        <v>Y</v>
      </c>
      <c r="AG2068" s="1" t="str">
        <f>IF(L2068&gt;1,"Y","N")</f>
        <v>Y</v>
      </c>
      <c r="AH2068" s="1" t="str">
        <f>IF(N2068&gt;1,"Y","N")</f>
        <v>Y</v>
      </c>
      <c r="AI2068" s="1" t="str">
        <f>IF(O2068&gt;1,"Y","N")</f>
        <v>Y</v>
      </c>
      <c r="AJ2068" s="1" t="str">
        <f>CONCATENATE(AF2068,AG2068,D2068,AH2068,AI2068)</f>
        <v>YYx243xYY</v>
      </c>
    </row>
    <row r="2069" spans="1:50" s="1" customFormat="1" x14ac:dyDescent="0.25">
      <c r="A2069" s="31">
        <v>42936</v>
      </c>
      <c r="B2069" s="24" t="s">
        <v>71</v>
      </c>
      <c r="C2069" s="23" t="s">
        <v>70</v>
      </c>
      <c r="D2069" s="22" t="s">
        <v>69</v>
      </c>
      <c r="E2069" s="21">
        <v>1.89</v>
      </c>
      <c r="G2069" s="20"/>
      <c r="H2069" s="19">
        <f>E2069/0.04318</f>
        <v>43.770264011116254</v>
      </c>
      <c r="I2069" s="18">
        <f>J2069/100*4</f>
        <v>4.5999999999999996</v>
      </c>
      <c r="J2069" s="17">
        <v>115</v>
      </c>
      <c r="K2069" s="16">
        <f>IF(J2069&gt;1,J2069-H2069-I2069,0)</f>
        <v>66.629735988883752</v>
      </c>
      <c r="L2069" s="15">
        <v>42953</v>
      </c>
      <c r="M2069" s="14"/>
      <c r="N2069" s="29">
        <v>43030</v>
      </c>
      <c r="O2069" s="12">
        <v>43030</v>
      </c>
      <c r="P2069" s="11" t="s">
        <v>1452</v>
      </c>
      <c r="Q2069" s="10" t="s">
        <v>1451</v>
      </c>
      <c r="R2069" s="10" t="s">
        <v>1450</v>
      </c>
      <c r="S2069" s="10" t="s">
        <v>1449</v>
      </c>
      <c r="T2069" s="10"/>
      <c r="U2069" s="9">
        <v>6916040265</v>
      </c>
      <c r="V2069" s="8"/>
      <c r="W2069" s="7">
        <v>1252</v>
      </c>
      <c r="X2069" s="4"/>
      <c r="Y2069" s="6">
        <v>132</v>
      </c>
      <c r="Z2069" s="5">
        <f>IF(Y2069&gt;0,Y2069-J2069,".")</f>
        <v>17</v>
      </c>
      <c r="AA2069" s="4">
        <f>IF(J2069=0,H2069,0)</f>
        <v>0</v>
      </c>
      <c r="AB2069" s="4">
        <f>IF(L2069=0,H2069,0)</f>
        <v>0</v>
      </c>
      <c r="AC2069" s="4"/>
      <c r="AD2069" s="3"/>
      <c r="AE2069" s="2" t="str">
        <f ca="1">IF(AND(N2069&gt;1,(N2069+$AE$3+O2069)&lt;$B$3),$B$3-N2069+1111111,".")</f>
        <v>.</v>
      </c>
      <c r="AF2069" s="1" t="str">
        <f>IF(A2069&gt;1,"Y","N")</f>
        <v>Y</v>
      </c>
      <c r="AG2069" s="1" t="str">
        <f>IF(L2069&gt;1,"Y","N")</f>
        <v>Y</v>
      </c>
      <c r="AH2069" s="1" t="str">
        <f>IF(N2069&gt;1,"Y","N")</f>
        <v>Y</v>
      </c>
      <c r="AI2069" s="1" t="str">
        <f>IF(O2069&gt;1,"Y","N")</f>
        <v>Y</v>
      </c>
      <c r="AJ2069" s="1" t="str">
        <f>CONCATENATE(AF2069,AG2069,D2069,AH2069,AI2069)</f>
        <v>YYx243xYY</v>
      </c>
    </row>
    <row r="2070" spans="1:50" s="1" customFormat="1" x14ac:dyDescent="0.25">
      <c r="A2070" s="31">
        <v>42936</v>
      </c>
      <c r="B2070" s="24" t="s">
        <v>71</v>
      </c>
      <c r="C2070" s="23" t="s">
        <v>70</v>
      </c>
      <c r="D2070" s="22" t="s">
        <v>69</v>
      </c>
      <c r="E2070" s="21">
        <v>1.92</v>
      </c>
      <c r="G2070" s="20"/>
      <c r="H2070" s="19">
        <f>E2070/0.04318</f>
        <v>44.465030106530797</v>
      </c>
      <c r="I2070" s="18">
        <f>J2070/100*4</f>
        <v>4.5999999999999996</v>
      </c>
      <c r="J2070" s="17">
        <v>115</v>
      </c>
      <c r="K2070" s="16">
        <f>IF(J2070&gt;1,J2070-H2070-I2070,0)</f>
        <v>65.934969893469201</v>
      </c>
      <c r="L2070" s="15">
        <v>42958</v>
      </c>
      <c r="M2070" s="14"/>
      <c r="N2070" s="29">
        <v>43097</v>
      </c>
      <c r="O2070" s="12">
        <v>43097</v>
      </c>
      <c r="P2070" s="11" t="s">
        <v>68</v>
      </c>
      <c r="Q2070" s="10" t="s">
        <v>67</v>
      </c>
      <c r="R2070" s="10" t="s">
        <v>66</v>
      </c>
      <c r="S2070" s="10" t="s">
        <v>65</v>
      </c>
      <c r="T2070" s="10"/>
      <c r="U2070" s="9">
        <v>6920318147</v>
      </c>
      <c r="V2070" s="8"/>
      <c r="W2070" s="7">
        <v>1506</v>
      </c>
      <c r="X2070" s="4"/>
      <c r="Y2070" s="6">
        <v>132</v>
      </c>
      <c r="Z2070" s="5">
        <f>IF(Y2070&gt;0,Y2070-J2070,".")</f>
        <v>17</v>
      </c>
      <c r="AA2070" s="4">
        <f>IF(J2070=0,H2070,0)</f>
        <v>0</v>
      </c>
      <c r="AB2070" s="4">
        <f>IF(L2070=0,H2070,0)</f>
        <v>0</v>
      </c>
      <c r="AC2070" s="4"/>
      <c r="AD2070" s="3"/>
      <c r="AE2070" s="2" t="str">
        <f ca="1">IF(AND(N2070&gt;1,(N2070+$AE$3+O2070)&lt;$B$3),$B$3-N2070+1111111,".")</f>
        <v>.</v>
      </c>
      <c r="AF2070" s="1" t="str">
        <f>IF(A2070&gt;1,"Y","N")</f>
        <v>Y</v>
      </c>
      <c r="AG2070" s="1" t="str">
        <f>IF(L2070&gt;1,"Y","N")</f>
        <v>Y</v>
      </c>
      <c r="AH2070" s="1" t="str">
        <f>IF(N2070&gt;1,"Y","N")</f>
        <v>Y</v>
      </c>
      <c r="AI2070" s="1" t="str">
        <f>IF(O2070&gt;1,"Y","N")</f>
        <v>Y</v>
      </c>
      <c r="AJ2070" s="1" t="str">
        <f>CONCATENATE(AF2070,AG2070,D2070,AH2070,AI2070)</f>
        <v>YYx243xYY</v>
      </c>
    </row>
    <row r="2071" spans="1:50" s="1" customFormat="1" x14ac:dyDescent="0.25">
      <c r="A2071" s="31">
        <v>42749</v>
      </c>
      <c r="B2071" s="24"/>
      <c r="C2071" s="23" t="s">
        <v>727</v>
      </c>
      <c r="D2071" s="22" t="s">
        <v>726</v>
      </c>
      <c r="E2071" s="21">
        <v>1.36</v>
      </c>
      <c r="G2071" s="20"/>
      <c r="H2071" s="19">
        <f>E2071/0.03821</f>
        <v>35.592776760010473</v>
      </c>
      <c r="I2071" s="18">
        <f>J2071/100*4</f>
        <v>3.8</v>
      </c>
      <c r="J2071" s="17">
        <v>95</v>
      </c>
      <c r="K2071" s="16">
        <f>IF(J2071&gt;1,J2071-H2071-I2071,0)</f>
        <v>55.60722323998953</v>
      </c>
      <c r="L2071" s="15">
        <v>42783</v>
      </c>
      <c r="M2071" s="14"/>
      <c r="N2071" s="29">
        <v>42846</v>
      </c>
      <c r="O2071" s="12">
        <v>42850</v>
      </c>
      <c r="P2071" s="11" t="s">
        <v>4418</v>
      </c>
      <c r="Q2071" s="10" t="s">
        <v>4421</v>
      </c>
      <c r="R2071" s="10" t="s">
        <v>4420</v>
      </c>
      <c r="S2071" s="10" t="s">
        <v>4419</v>
      </c>
      <c r="T2071" s="10"/>
      <c r="U2071" s="9">
        <v>6789555375</v>
      </c>
      <c r="V2071" s="8"/>
      <c r="W2071" s="7">
        <v>642</v>
      </c>
      <c r="X2071" s="4"/>
      <c r="Y2071" s="6">
        <v>133</v>
      </c>
      <c r="Z2071" s="5">
        <f>IF(Y2071&gt;0,Y2071-J2071,".")</f>
        <v>38</v>
      </c>
      <c r="AA2071" s="4">
        <f>IF(J2071=0,H2071,0)</f>
        <v>0</v>
      </c>
      <c r="AB2071" s="4">
        <f>IF(L2071=0,H2071,0)</f>
        <v>0</v>
      </c>
      <c r="AC2071" s="4"/>
      <c r="AD2071" s="3"/>
      <c r="AE2071" s="2" t="str">
        <f ca="1">IF(AND(N2071&gt;1,(N2071+$AE$3+O2071)&lt;$B$3),$B$3-N2071+1111111,".")</f>
        <v>.</v>
      </c>
      <c r="AF2071" s="1" t="str">
        <f>IF(A2071&gt;1,"Y","N")</f>
        <v>Y</v>
      </c>
      <c r="AG2071" s="1" t="str">
        <f>IF(L2071&gt;1,"Y","N")</f>
        <v>Y</v>
      </c>
      <c r="AH2071" s="1" t="str">
        <f>IF(N2071&gt;1,"Y","N")</f>
        <v>Y</v>
      </c>
      <c r="AI2071" s="1" t="str">
        <f>IF(O2071&gt;1,"Y","N")</f>
        <v>Y</v>
      </c>
      <c r="AJ2071" s="1" t="str">
        <f>CONCATENATE(AF2071,AG2071,D2071,AH2071,AI2071)</f>
        <v>YYx346xYY</v>
      </c>
    </row>
    <row r="2072" spans="1:50" s="1" customFormat="1" x14ac:dyDescent="0.25">
      <c r="A2072" s="31">
        <v>42936</v>
      </c>
      <c r="B2072" s="24"/>
      <c r="C2072" s="23" t="s">
        <v>6</v>
      </c>
      <c r="D2072" s="22" t="s">
        <v>5</v>
      </c>
      <c r="E2072" s="21">
        <v>1</v>
      </c>
      <c r="G2072" s="20"/>
      <c r="H2072" s="19">
        <f>E2072/0.04272</f>
        <v>23.40823970037453</v>
      </c>
      <c r="I2072" s="18">
        <f>J2072/100*4</f>
        <v>3.68</v>
      </c>
      <c r="J2072" s="17">
        <v>92</v>
      </c>
      <c r="K2072" s="16">
        <f>IF(J2072&gt;1,J2072-H2072-I2072,0)</f>
        <v>64.911760299625456</v>
      </c>
      <c r="L2072" s="15">
        <v>42953</v>
      </c>
      <c r="M2072" s="14"/>
      <c r="N2072" s="29">
        <v>43032</v>
      </c>
      <c r="O2072" s="12">
        <v>43032</v>
      </c>
      <c r="P2072" s="11" t="s">
        <v>1389</v>
      </c>
      <c r="Q2072" s="10" t="s">
        <v>1392</v>
      </c>
      <c r="R2072" s="10" t="s">
        <v>1391</v>
      </c>
      <c r="S2072" s="10" t="s">
        <v>1390</v>
      </c>
      <c r="T2072" s="10"/>
      <c r="U2072" s="9">
        <v>6911896335</v>
      </c>
      <c r="V2072" s="8"/>
      <c r="W2072" s="7">
        <v>1264</v>
      </c>
      <c r="X2072" s="4"/>
      <c r="Y2072" s="6">
        <v>133</v>
      </c>
      <c r="Z2072" s="5">
        <f>IF(Y2072&gt;0,Y2072-J2072,".")</f>
        <v>41</v>
      </c>
      <c r="AA2072" s="4">
        <f>IF(J2072=0,H2072,0)</f>
        <v>0</v>
      </c>
      <c r="AB2072" s="4">
        <f>IF(L2072=0,H2072,0)</f>
        <v>0</v>
      </c>
      <c r="AC2072" s="4"/>
      <c r="AD2072" s="3"/>
      <c r="AE2072" s="2" t="str">
        <f ca="1">IF(AND(N2072&gt;1,(N2072+$AE$3+O2072)&lt;$B$3),$B$3-N2072+1111111,".")</f>
        <v>.</v>
      </c>
      <c r="AF2072" s="1" t="str">
        <f>IF(A2072&gt;1,"Y","N")</f>
        <v>Y</v>
      </c>
      <c r="AG2072" s="1" t="str">
        <f>IF(L2072&gt;1,"Y","N")</f>
        <v>Y</v>
      </c>
      <c r="AH2072" s="1" t="str">
        <f>IF(N2072&gt;1,"Y","N")</f>
        <v>Y</v>
      </c>
      <c r="AI2072" s="1" t="str">
        <f>IF(O2072&gt;1,"Y","N")</f>
        <v>Y</v>
      </c>
      <c r="AJ2072" s="1" t="str">
        <f>CONCATENATE(AF2072,AG2072,D2072,AH2072,AI2072)</f>
        <v>YYx59xYY</v>
      </c>
    </row>
    <row r="2073" spans="1:50" s="1" customFormat="1" x14ac:dyDescent="0.25">
      <c r="A2073" s="31">
        <v>42751</v>
      </c>
      <c r="B2073" t="s">
        <v>6218</v>
      </c>
      <c r="C2073" s="23" t="s">
        <v>995</v>
      </c>
      <c r="D2073" s="22" t="s">
        <v>994</v>
      </c>
      <c r="E2073" s="21">
        <v>1.68</v>
      </c>
      <c r="G2073" s="20"/>
      <c r="H2073" s="19">
        <f>E2073/0.03821</f>
        <v>43.967547762365868</v>
      </c>
      <c r="I2073" s="18">
        <f>J2073/100*4</f>
        <v>3.8</v>
      </c>
      <c r="J2073" s="17">
        <v>95</v>
      </c>
      <c r="K2073" s="16">
        <f>IF(J2073&gt;1,J2073-H2073-I2073,0)</f>
        <v>47.232452237634135</v>
      </c>
      <c r="L2073" s="15">
        <v>42768</v>
      </c>
      <c r="M2073" s="14"/>
      <c r="N2073" s="29">
        <v>42768</v>
      </c>
      <c r="O2073" s="12">
        <v>42771</v>
      </c>
      <c r="P2073" s="11" t="s">
        <v>6217</v>
      </c>
      <c r="Q2073" s="10" t="s">
        <v>6216</v>
      </c>
      <c r="R2073" s="10" t="s">
        <v>6215</v>
      </c>
      <c r="S2073" s="10" t="s">
        <v>6214</v>
      </c>
      <c r="T2073" s="10"/>
      <c r="U2073" s="9">
        <v>6704302403</v>
      </c>
      <c r="V2073" s="8"/>
      <c r="W2073" s="7">
        <v>202</v>
      </c>
      <c r="X2073" s="4"/>
      <c r="Y2073" s="6">
        <v>134</v>
      </c>
      <c r="Z2073" s="5">
        <f>IF(Y2073&gt;0,Y2073-J2073,".")</f>
        <v>39</v>
      </c>
      <c r="AA2073" s="4">
        <f>IF(J2073=0,H2073,0)</f>
        <v>0</v>
      </c>
      <c r="AB2073" s="4">
        <f>IF(L2073=0,H2073,0)</f>
        <v>0</v>
      </c>
      <c r="AC2073" s="4"/>
      <c r="AD2073" s="3"/>
      <c r="AE2073" s="2" t="str">
        <f ca="1">IF(AND(N2073&gt;1,(N2073+$AE$3+O2073)&lt;$B$3),$B$3-N2073+1111111,".")</f>
        <v>.</v>
      </c>
      <c r="AF2073" s="1" t="str">
        <f>IF(A2073&gt;1,"Y","N")</f>
        <v>Y</v>
      </c>
      <c r="AG2073" s="1" t="str">
        <f>IF(L2073&gt;1,"Y","N")</f>
        <v>Y</v>
      </c>
      <c r="AH2073" s="1" t="str">
        <f>IF(N2073&gt;1,"Y","N")</f>
        <v>Y</v>
      </c>
      <c r="AI2073" s="1" t="str">
        <f>IF(O2073&gt;1,"Y","N")</f>
        <v>Y</v>
      </c>
      <c r="AJ2073" s="1" t="str">
        <f>CONCATENATE(AF2073,AG2073,D2073,AH2073,AI2073)</f>
        <v>YYx69xYY</v>
      </c>
    </row>
    <row r="2074" spans="1:50" s="1" customFormat="1" x14ac:dyDescent="0.25">
      <c r="A2074" s="31">
        <v>42749</v>
      </c>
      <c r="B2074" s="24" t="s">
        <v>5665</v>
      </c>
      <c r="C2074" s="23" t="s">
        <v>727</v>
      </c>
      <c r="D2074" s="22" t="s">
        <v>726</v>
      </c>
      <c r="E2074" s="21">
        <v>1.36</v>
      </c>
      <c r="G2074" s="20"/>
      <c r="H2074" s="19">
        <f>E2074/0.03821</f>
        <v>35.592776760010473</v>
      </c>
      <c r="I2074" s="18">
        <f>J2074/100*4</f>
        <v>3.8</v>
      </c>
      <c r="J2074" s="17">
        <v>95</v>
      </c>
      <c r="K2074" s="16">
        <f>IF(J2074&gt;1,J2074-H2074-I2074,0)</f>
        <v>55.60722323998953</v>
      </c>
      <c r="L2074" s="15">
        <v>42783</v>
      </c>
      <c r="M2074" s="14"/>
      <c r="N2074" s="29">
        <v>42792</v>
      </c>
      <c r="O2074" s="12">
        <v>42792</v>
      </c>
      <c r="P2074" s="11" t="s">
        <v>5660</v>
      </c>
      <c r="Q2074" s="10" t="s">
        <v>5664</v>
      </c>
      <c r="R2074" s="10" t="s">
        <v>5663</v>
      </c>
      <c r="S2074" s="10" t="s">
        <v>984</v>
      </c>
      <c r="T2074" s="10"/>
      <c r="U2074" s="9" t="s">
        <v>5662</v>
      </c>
      <c r="V2074" s="8"/>
      <c r="W2074" s="7">
        <v>331</v>
      </c>
      <c r="X2074" s="4"/>
      <c r="Y2074" s="6">
        <v>134</v>
      </c>
      <c r="Z2074" s="5">
        <f>IF(Y2074&gt;0,Y2074-J2074,".")</f>
        <v>39</v>
      </c>
      <c r="AA2074" s="4">
        <f>IF(J2074=0,H2074,0)</f>
        <v>0</v>
      </c>
      <c r="AB2074" s="4">
        <f>IF(L2074=0,H2074,0)</f>
        <v>0</v>
      </c>
      <c r="AC2074" s="4"/>
      <c r="AD2074" s="3"/>
      <c r="AE2074" s="2" t="str">
        <f ca="1">IF(AND(N2074&gt;1,(N2074+$AE$3+O2074)&lt;$B$3),$B$3-N2074+1111111,".")</f>
        <v>.</v>
      </c>
      <c r="AF2074" s="1" t="str">
        <f>IF(A2074&gt;1,"Y","N")</f>
        <v>Y</v>
      </c>
      <c r="AG2074" s="1" t="str">
        <f>IF(L2074&gt;1,"Y","N")</f>
        <v>Y</v>
      </c>
      <c r="AH2074" s="1" t="str">
        <f>IF(N2074&gt;1,"Y","N")</f>
        <v>Y</v>
      </c>
      <c r="AI2074" s="1" t="str">
        <f>IF(O2074&gt;1,"Y","N")</f>
        <v>Y</v>
      </c>
      <c r="AJ2074" s="1" t="str">
        <f>CONCATENATE(AF2074,AG2074,D2074,AH2074,AI2074)</f>
        <v>YYx346xYY</v>
      </c>
    </row>
    <row r="2075" spans="1:50" s="1" customFormat="1" x14ac:dyDescent="0.25">
      <c r="A2075" s="31">
        <v>42863</v>
      </c>
      <c r="B2075" s="24"/>
      <c r="C2075" s="23" t="s">
        <v>1703</v>
      </c>
      <c r="D2075" s="22" t="s">
        <v>1701</v>
      </c>
      <c r="E2075" s="21">
        <v>1.2</v>
      </c>
      <c r="G2075" s="20"/>
      <c r="H2075" s="19">
        <f>E2075/0.038957</f>
        <v>30.803193264368407</v>
      </c>
      <c r="I2075" s="18">
        <f>J2075/100*4</f>
        <v>3.56</v>
      </c>
      <c r="J2075" s="17">
        <v>89</v>
      </c>
      <c r="K2075" s="16">
        <f>IF(J2075&gt;1,J2075-H2075-I2075,0)</f>
        <v>54.636806735631595</v>
      </c>
      <c r="L2075" s="15">
        <v>42881</v>
      </c>
      <c r="M2075" s="14"/>
      <c r="N2075" s="29">
        <v>43011</v>
      </c>
      <c r="O2075" s="12">
        <v>43011</v>
      </c>
      <c r="P2075" s="11" t="s">
        <v>1690</v>
      </c>
      <c r="Q2075" s="10"/>
      <c r="R2075" s="10"/>
      <c r="S2075" s="10"/>
      <c r="T2075" s="10"/>
      <c r="U2075" s="9">
        <v>6909351040</v>
      </c>
      <c r="V2075" s="8"/>
      <c r="W2075" s="7">
        <v>1198</v>
      </c>
      <c r="X2075" s="4"/>
      <c r="Y2075" s="6">
        <v>134</v>
      </c>
      <c r="Z2075" s="5">
        <f>IF(Y2075&gt;0,Y2075-J2075,".")</f>
        <v>45</v>
      </c>
      <c r="AA2075" s="4">
        <f>IF(J2075=0,H2075,0)</f>
        <v>0</v>
      </c>
      <c r="AB2075" s="4">
        <f>IF(L2075=0,H2075,0)</f>
        <v>0</v>
      </c>
      <c r="AC2075" s="4"/>
      <c r="AD2075" s="3"/>
      <c r="AE2075" s="2" t="str">
        <f ca="1">IF(AND(N2075&gt;1,(N2075+$AE$3+O2075)&lt;$B$3),$B$3-N2075+1111111,".")</f>
        <v>.</v>
      </c>
      <c r="AF2075" s="1" t="str">
        <f>IF(A2075&gt;1,"Y","N")</f>
        <v>Y</v>
      </c>
      <c r="AG2075" s="1" t="str">
        <f>IF(L2075&gt;1,"Y","N")</f>
        <v>Y</v>
      </c>
      <c r="AH2075" s="1" t="str">
        <f>IF(N2075&gt;1,"Y","N")</f>
        <v>Y</v>
      </c>
      <c r="AI2075" s="1" t="str">
        <f>IF(O2075&gt;1,"Y","N")</f>
        <v>Y</v>
      </c>
      <c r="AJ2075" s="1" t="str">
        <f>CONCATENATE(AF2075,AG2075,D2075,AH2075,AI2075)</f>
        <v>YYx315xYY</v>
      </c>
    </row>
    <row r="2076" spans="1:50" s="1" customFormat="1" x14ac:dyDescent="0.25">
      <c r="A2076" s="31">
        <v>42250</v>
      </c>
      <c r="B2076" t="s">
        <v>6702</v>
      </c>
      <c r="C2076" s="23" t="s">
        <v>6701</v>
      </c>
      <c r="D2076" s="22" t="s">
        <v>533</v>
      </c>
      <c r="E2076" s="21">
        <v>2.0499999999999998</v>
      </c>
      <c r="G2076" s="20"/>
      <c r="H2076" s="19">
        <f>E2076/0.04165</f>
        <v>49.219687875150058</v>
      </c>
      <c r="I2076" s="32">
        <f>J2076/100*4</f>
        <v>5.4</v>
      </c>
      <c r="J2076" s="17">
        <v>135</v>
      </c>
      <c r="K2076" s="16">
        <f>IF(J2076&gt;1,J2076-H2076-I2076,0)</f>
        <v>80.380312124849937</v>
      </c>
      <c r="L2076" s="15">
        <v>42281</v>
      </c>
      <c r="M2076" s="14"/>
      <c r="N2076" s="29">
        <v>42747</v>
      </c>
      <c r="O2076" s="12">
        <v>42748</v>
      </c>
      <c r="P2076" s="11" t="s">
        <v>6691</v>
      </c>
      <c r="Q2076" s="10"/>
      <c r="R2076" s="10"/>
      <c r="S2076" s="10"/>
      <c r="T2076" s="10"/>
      <c r="U2076" s="9">
        <v>6673110082</v>
      </c>
      <c r="V2076" s="8"/>
      <c r="W2076" s="7">
        <v>86</v>
      </c>
      <c r="X2076" s="4"/>
      <c r="Y2076" s="6">
        <v>135</v>
      </c>
      <c r="Z2076" s="5">
        <f>IF(Y2076&gt;0,Y2076-J2076,".")</f>
        <v>0</v>
      </c>
      <c r="AA2076" s="4">
        <f>IF(J2076=0,H2076,0)</f>
        <v>0</v>
      </c>
      <c r="AB2076" s="4">
        <f>IF(L2076=0,H2076,0)</f>
        <v>0</v>
      </c>
      <c r="AC2076" s="4"/>
      <c r="AD2076" s="3"/>
      <c r="AE2076" s="2" t="str">
        <f ca="1">IF(AND(N2076&gt;1,(N2076+$AE$3+O2076)&lt;$B$3),$B$3-N2076+1111111,".")</f>
        <v>.</v>
      </c>
      <c r="AF2076" s="1" t="str">
        <f>IF(A2076&gt;1,"Y","N")</f>
        <v>Y</v>
      </c>
      <c r="AG2076" s="1" t="str">
        <f>IF(L2076&gt;1,"Y","N")</f>
        <v>Y</v>
      </c>
      <c r="AH2076" s="1" t="str">
        <f>IF(N2076&gt;1,"Y","N")</f>
        <v>Y</v>
      </c>
      <c r="AI2076" s="1" t="str">
        <f>IF(O2076&gt;1,"Y","N")</f>
        <v>Y</v>
      </c>
      <c r="AJ2076" s="1" t="str">
        <f>CONCATENATE(AF2076,AG2076,D2076,AH2076,AI2076)</f>
        <v>YYxp8xYY</v>
      </c>
    </row>
    <row r="2077" spans="1:50" s="1" customFormat="1" x14ac:dyDescent="0.25">
      <c r="A2077" s="31">
        <v>42600</v>
      </c>
      <c r="B2077" s="24"/>
      <c r="C2077" s="23" t="s">
        <v>451</v>
      </c>
      <c r="D2077" s="22" t="s">
        <v>450</v>
      </c>
      <c r="E2077" s="21">
        <v>2.2799999999999998</v>
      </c>
      <c r="G2077" s="20"/>
      <c r="H2077" s="19">
        <f>E2077/0.04046</f>
        <v>56.35195254572416</v>
      </c>
      <c r="I2077" s="18">
        <f>J2077/100*4</f>
        <v>5.4</v>
      </c>
      <c r="J2077" s="17">
        <v>135</v>
      </c>
      <c r="K2077" s="16">
        <f>IF(J2077&gt;1,J2077-H2077-I2077,0)</f>
        <v>73.248047454275834</v>
      </c>
      <c r="L2077" s="15">
        <v>42627</v>
      </c>
      <c r="M2077" s="14"/>
      <c r="N2077" s="29">
        <v>42771</v>
      </c>
      <c r="O2077" s="12">
        <v>42773</v>
      </c>
      <c r="P2077" s="11" t="s">
        <v>6173</v>
      </c>
      <c r="Q2077" s="10"/>
      <c r="R2077" s="10"/>
      <c r="S2077" s="10"/>
      <c r="T2077" s="10"/>
      <c r="U2077" s="9"/>
      <c r="V2077" s="8"/>
      <c r="W2077" s="7">
        <v>218</v>
      </c>
      <c r="X2077" s="4"/>
      <c r="Y2077" s="6">
        <v>135</v>
      </c>
      <c r="Z2077" s="5">
        <f>IF(Y2077&gt;0,Y2077-J2077,".")</f>
        <v>0</v>
      </c>
      <c r="AA2077" s="4">
        <f>IF(J2077=0,H2077,0)</f>
        <v>0</v>
      </c>
      <c r="AB2077" s="4">
        <f>IF(L2077=0,H2077,0)</f>
        <v>0</v>
      </c>
      <c r="AC2077" s="4"/>
      <c r="AD2077" s="3"/>
      <c r="AE2077" s="2" t="str">
        <f ca="1">IF(AND(N2077&gt;1,(N2077+$AE$3+O2077)&lt;$B$3),$B$3-N2077+1111111,".")</f>
        <v>.</v>
      </c>
      <c r="AF2077" s="1" t="str">
        <f>IF(A2077&gt;1,"Y","N")</f>
        <v>Y</v>
      </c>
      <c r="AG2077" s="1" t="str">
        <f>IF(L2077&gt;1,"Y","N")</f>
        <v>Y</v>
      </c>
      <c r="AH2077" s="1" t="str">
        <f>IF(N2077&gt;1,"Y","N")</f>
        <v>Y</v>
      </c>
      <c r="AI2077" s="1" t="str">
        <f>IF(O2077&gt;1,"Y","N")</f>
        <v>Y</v>
      </c>
      <c r="AJ2077" s="1" t="str">
        <f>CONCATENATE(AF2077,AG2077,D2077,AH2077,AI2077)</f>
        <v>YYx394xYY</v>
      </c>
    </row>
    <row r="2078" spans="1:50" s="1" customFormat="1" x14ac:dyDescent="0.25">
      <c r="A2078" s="31">
        <v>42395</v>
      </c>
      <c r="B2078" s="24"/>
      <c r="C2078" s="23" t="s">
        <v>3898</v>
      </c>
      <c r="D2078" s="22" t="s">
        <v>3897</v>
      </c>
      <c r="E2078" s="21">
        <v>1.8</v>
      </c>
      <c r="G2078" s="20"/>
      <c r="H2078" s="19">
        <f>E2078/0.03995</f>
        <v>45.056320400500624</v>
      </c>
      <c r="I2078" s="32">
        <f>J2078/100*4</f>
        <v>3.8</v>
      </c>
      <c r="J2078" s="17">
        <v>95</v>
      </c>
      <c r="K2078" s="16">
        <f>IF(J2078&gt;1,J2078-H2078-I2078,0)</f>
        <v>46.143679599499379</v>
      </c>
      <c r="L2078" s="15">
        <v>42422</v>
      </c>
      <c r="M2078" s="14"/>
      <c r="N2078" s="29">
        <v>42807</v>
      </c>
      <c r="O2078" s="12">
        <v>42807</v>
      </c>
      <c r="P2078" s="11" t="s">
        <v>4957</v>
      </c>
      <c r="Q2078" s="10" t="s">
        <v>5301</v>
      </c>
      <c r="R2078" s="10" t="s">
        <v>5300</v>
      </c>
      <c r="S2078" s="10" t="s">
        <v>5299</v>
      </c>
      <c r="T2078" s="10" t="s">
        <v>5298</v>
      </c>
      <c r="U2078" s="9" t="s">
        <v>5297</v>
      </c>
      <c r="V2078" s="8"/>
      <c r="W2078" s="7">
        <v>420</v>
      </c>
      <c r="X2078" s="4"/>
      <c r="Y2078" s="6">
        <v>135</v>
      </c>
      <c r="Z2078" s="5">
        <f>IF(Y2078&gt;0,Y2078-J2078,".")</f>
        <v>40</v>
      </c>
      <c r="AA2078" s="4">
        <f>IF(J2078=0,H2078,0)</f>
        <v>0</v>
      </c>
      <c r="AB2078" s="4">
        <f>IF(L2078=0,H2078,0)</f>
        <v>0</v>
      </c>
      <c r="AC2078" s="4"/>
      <c r="AD2078" s="3"/>
      <c r="AE2078" s="2" t="str">
        <f ca="1">IF(AND(N2078&gt;1,(N2078+$AE$3+O2078)&lt;$B$3),$B$3-N2078+1111111,".")</f>
        <v>.</v>
      </c>
      <c r="AF2078" s="1" t="str">
        <f>IF(A2078&gt;1,"Y","N")</f>
        <v>Y</v>
      </c>
      <c r="AG2078" s="1" t="str">
        <f>IF(L2078&gt;1,"Y","N")</f>
        <v>Y</v>
      </c>
      <c r="AH2078" s="1" t="str">
        <f>IF(N2078&gt;1,"Y","N")</f>
        <v>Y</v>
      </c>
      <c r="AI2078" s="1" t="str">
        <f>IF(O2078&gt;1,"Y","N")</f>
        <v>Y</v>
      </c>
      <c r="AJ2078" s="1" t="str">
        <f>CONCATENATE(AF2078,AG2078,D2078,AH2078,AI2078)</f>
        <v>YYx140xYY</v>
      </c>
    </row>
    <row r="2079" spans="1:50" s="1" customFormat="1" x14ac:dyDescent="0.25">
      <c r="A2079" s="31">
        <v>42464</v>
      </c>
      <c r="B2079" s="24"/>
      <c r="C2079" s="23" t="s">
        <v>2917</v>
      </c>
      <c r="D2079" s="22" t="s">
        <v>2916</v>
      </c>
      <c r="E2079" s="21">
        <v>2.2400000000000002</v>
      </c>
      <c r="G2079" s="20"/>
      <c r="H2079" s="19">
        <f>E2079/0.04128</f>
        <v>54.263565891472879</v>
      </c>
      <c r="I2079" s="32">
        <f>J2079/100*4</f>
        <v>5.4</v>
      </c>
      <c r="J2079" s="17">
        <v>135</v>
      </c>
      <c r="K2079" s="16">
        <f>IF(J2079&gt;1,J2079-H2079-I2079,0)</f>
        <v>75.336434108527115</v>
      </c>
      <c r="L2079" s="15">
        <v>42488</v>
      </c>
      <c r="M2079" s="14"/>
      <c r="N2079" s="29">
        <v>42820</v>
      </c>
      <c r="O2079" s="12">
        <v>42822</v>
      </c>
      <c r="P2079" s="11" t="s">
        <v>4962</v>
      </c>
      <c r="Q2079" s="10"/>
      <c r="R2079" s="10"/>
      <c r="S2079" s="10"/>
      <c r="T2079" s="10"/>
      <c r="U2079" s="9">
        <v>6762031236</v>
      </c>
      <c r="V2079" s="8"/>
      <c r="W2079" s="7">
        <v>493</v>
      </c>
      <c r="X2079" s="4"/>
      <c r="Y2079" s="6">
        <v>135</v>
      </c>
      <c r="Z2079" s="5">
        <f>IF(Y2079&gt;0,Y2079-J2079,".")</f>
        <v>0</v>
      </c>
      <c r="AA2079" s="4">
        <f>IF(J2079=0,H2079,0)</f>
        <v>0</v>
      </c>
      <c r="AB2079" s="4">
        <f>IF(L2079=0,H2079,0)</f>
        <v>0</v>
      </c>
      <c r="AC2079" s="4"/>
      <c r="AD2079" s="3"/>
      <c r="AE2079" s="2" t="str">
        <f ca="1">IF(AND(N2079&gt;1,(N2079+$AE$3+O2079)&lt;$B$3),$B$3-N2079+1111111,".")</f>
        <v>.</v>
      </c>
      <c r="AF2079" s="1" t="str">
        <f>IF(A2079&gt;1,"Y","N")</f>
        <v>Y</v>
      </c>
      <c r="AG2079" s="1" t="str">
        <f>IF(L2079&gt;1,"Y","N")</f>
        <v>Y</v>
      </c>
      <c r="AH2079" s="1" t="str">
        <f>IF(N2079&gt;1,"Y","N")</f>
        <v>Y</v>
      </c>
      <c r="AI2079" s="1" t="str">
        <f>IF(O2079&gt;1,"Y","N")</f>
        <v>Y</v>
      </c>
      <c r="AJ2079" s="1" t="str">
        <f>CONCATENATE(AF2079,AG2079,D2079,AH2079,AI2079)</f>
        <v>YYx39xYY</v>
      </c>
    </row>
    <row r="2080" spans="1:50" s="1" customFormat="1" x14ac:dyDescent="0.25">
      <c r="A2080" s="31">
        <v>42395</v>
      </c>
      <c r="B2080" s="24"/>
      <c r="C2080" s="23" t="s">
        <v>3898</v>
      </c>
      <c r="D2080" s="22" t="s">
        <v>3897</v>
      </c>
      <c r="E2080" s="21">
        <v>1.8</v>
      </c>
      <c r="G2080" s="20"/>
      <c r="H2080" s="19">
        <f>E2080/0.03995</f>
        <v>45.056320400500624</v>
      </c>
      <c r="I2080" s="32">
        <f>J2080/100*4</f>
        <v>3.8</v>
      </c>
      <c r="J2080" s="17">
        <v>95</v>
      </c>
      <c r="K2080" s="16">
        <f>IF(J2080&gt;1,J2080-H2080-I2080,0)</f>
        <v>46.143679599499379</v>
      </c>
      <c r="L2080" s="15">
        <v>42422</v>
      </c>
      <c r="M2080" s="14"/>
      <c r="N2080" s="29">
        <v>42821</v>
      </c>
      <c r="O2080" s="12">
        <v>42822</v>
      </c>
      <c r="P2080" s="11" t="s">
        <v>4957</v>
      </c>
      <c r="Q2080" s="10"/>
      <c r="R2080" s="10"/>
      <c r="S2080" s="10"/>
      <c r="T2080" s="10"/>
      <c r="U2080" s="9" t="s">
        <v>4956</v>
      </c>
      <c r="V2080" s="8"/>
      <c r="W2080" s="7">
        <v>497</v>
      </c>
      <c r="X2080" s="4"/>
      <c r="Y2080" s="6">
        <v>135</v>
      </c>
      <c r="Z2080" s="5">
        <f>IF(Y2080&gt;0,Y2080-J2080,".")</f>
        <v>40</v>
      </c>
      <c r="AA2080" s="4">
        <f>IF(J2080=0,H2080,0)</f>
        <v>0</v>
      </c>
      <c r="AB2080" s="4">
        <f>IF(L2080=0,H2080,0)</f>
        <v>0</v>
      </c>
      <c r="AC2080" s="4"/>
      <c r="AD2080" s="3"/>
      <c r="AE2080" s="2" t="str">
        <f ca="1">IF(AND(N2080&gt;1,(N2080+$AE$3+O2080)&lt;$B$3),$B$3-N2080+1111111,".")</f>
        <v>.</v>
      </c>
      <c r="AF2080" s="1" t="str">
        <f>IF(A2080&gt;1,"Y","N")</f>
        <v>Y</v>
      </c>
      <c r="AG2080" s="1" t="str">
        <f>IF(L2080&gt;1,"Y","N")</f>
        <v>Y</v>
      </c>
      <c r="AH2080" s="1" t="str">
        <f>IF(N2080&gt;1,"Y","N")</f>
        <v>Y</v>
      </c>
      <c r="AI2080" s="1" t="str">
        <f>IF(O2080&gt;1,"Y","N")</f>
        <v>Y</v>
      </c>
      <c r="AJ2080" s="1" t="str">
        <f>CONCATENATE(AF2080,AG2080,D2080,AH2080,AI2080)</f>
        <v>YYx140xYY</v>
      </c>
    </row>
    <row r="2081" spans="1:36" s="1" customFormat="1" x14ac:dyDescent="0.25">
      <c r="A2081" s="31">
        <v>42464</v>
      </c>
      <c r="B2081" s="24"/>
      <c r="C2081" s="23" t="s">
        <v>2917</v>
      </c>
      <c r="D2081" s="22" t="s">
        <v>2916</v>
      </c>
      <c r="E2081" s="21">
        <v>2.2400000000000002</v>
      </c>
      <c r="G2081" s="20"/>
      <c r="H2081" s="19">
        <f>E2081/0.04128</f>
        <v>54.263565891472879</v>
      </c>
      <c r="I2081" s="32">
        <f>J2081/100*4</f>
        <v>5.4</v>
      </c>
      <c r="J2081" s="17">
        <v>135</v>
      </c>
      <c r="K2081" s="16">
        <f>IF(J2081&gt;1,J2081-H2081-I2081,0)</f>
        <v>75.336434108527115</v>
      </c>
      <c r="L2081" s="15">
        <v>42488</v>
      </c>
      <c r="M2081" s="14"/>
      <c r="N2081" s="29">
        <v>42838</v>
      </c>
      <c r="O2081" s="12">
        <v>42842</v>
      </c>
      <c r="P2081" s="11" t="s">
        <v>4588</v>
      </c>
      <c r="Q2081" s="10"/>
      <c r="R2081" s="10"/>
      <c r="S2081" s="10"/>
      <c r="T2081" s="10"/>
      <c r="U2081" s="9">
        <v>6783262179</v>
      </c>
      <c r="V2081" s="8"/>
      <c r="W2081" s="7">
        <v>586</v>
      </c>
      <c r="X2081" s="4"/>
      <c r="Y2081" s="6">
        <v>135</v>
      </c>
      <c r="Z2081" s="5">
        <f>IF(Y2081&gt;0,Y2081-J2081,".")</f>
        <v>0</v>
      </c>
      <c r="AA2081" s="4">
        <f>IF(J2081=0,H2081,0)</f>
        <v>0</v>
      </c>
      <c r="AB2081" s="4">
        <f>IF(L2081=0,H2081,0)</f>
        <v>0</v>
      </c>
      <c r="AC2081" s="4"/>
      <c r="AD2081" s="3"/>
      <c r="AE2081" s="2" t="str">
        <f ca="1">IF(AND(N2081&gt;1,(N2081+$AE$3+O2081)&lt;$B$3),$B$3-N2081+1111111,".")</f>
        <v>.</v>
      </c>
      <c r="AF2081" s="1" t="str">
        <f>IF(A2081&gt;1,"Y","N")</f>
        <v>Y</v>
      </c>
      <c r="AG2081" s="1" t="str">
        <f>IF(L2081&gt;1,"Y","N")</f>
        <v>Y</v>
      </c>
      <c r="AH2081" s="1" t="str">
        <f>IF(N2081&gt;1,"Y","N")</f>
        <v>Y</v>
      </c>
      <c r="AI2081" s="1" t="str">
        <f>IF(O2081&gt;1,"Y","N")</f>
        <v>Y</v>
      </c>
      <c r="AJ2081" s="1" t="str">
        <f>CONCATENATE(AF2081,AG2081,D2081,AH2081,AI2081)</f>
        <v>YYx39xYY</v>
      </c>
    </row>
    <row r="2082" spans="1:36" s="1" customFormat="1" x14ac:dyDescent="0.25">
      <c r="A2082" s="31">
        <v>42755</v>
      </c>
      <c r="B2082" s="24" t="s">
        <v>4493</v>
      </c>
      <c r="C2082" s="23" t="s">
        <v>2374</v>
      </c>
      <c r="D2082" s="22" t="s">
        <v>2373</v>
      </c>
      <c r="E2082" s="21">
        <v>2.35</v>
      </c>
      <c r="G2082" s="20"/>
      <c r="H2082" s="19">
        <f>E2082/0.03865</f>
        <v>60.80206985769729</v>
      </c>
      <c r="I2082" s="18">
        <f>J2082/100*4</f>
        <v>5.4</v>
      </c>
      <c r="J2082" s="17">
        <v>135</v>
      </c>
      <c r="K2082" s="16">
        <f>IF(J2082&gt;1,J2082-H2082-I2082,0)</f>
        <v>68.797930142302704</v>
      </c>
      <c r="L2082" s="15">
        <v>42783</v>
      </c>
      <c r="M2082" s="14"/>
      <c r="N2082" s="29">
        <v>42843</v>
      </c>
      <c r="O2082" s="12">
        <v>42843</v>
      </c>
      <c r="P2082" s="11" t="s">
        <v>4492</v>
      </c>
      <c r="Q2082" s="10"/>
      <c r="R2082" s="10"/>
      <c r="S2082" s="10"/>
      <c r="T2082" s="10"/>
      <c r="U2082" s="9">
        <v>6784946587</v>
      </c>
      <c r="V2082" s="8"/>
      <c r="W2082" s="7">
        <v>606</v>
      </c>
      <c r="X2082" s="4"/>
      <c r="Y2082" s="6">
        <v>135</v>
      </c>
      <c r="Z2082" s="5">
        <f>IF(Y2082&gt;0,Y2082-J2082,".")</f>
        <v>0</v>
      </c>
      <c r="AA2082" s="4">
        <f>IF(J2082=0,H2082,0)</f>
        <v>0</v>
      </c>
      <c r="AB2082" s="4">
        <f>IF(L2082=0,H2082,0)</f>
        <v>0</v>
      </c>
      <c r="AC2082" s="4"/>
      <c r="AD2082" s="3"/>
      <c r="AE2082" s="2" t="str">
        <f ca="1">IF(AND(N2082&gt;1,(N2082+$AE$3+O2082)&lt;$B$3),$B$3-N2082+1111111,".")</f>
        <v>.</v>
      </c>
      <c r="AF2082" s="1" t="str">
        <f>IF(A2082&gt;1,"Y","N")</f>
        <v>Y</v>
      </c>
      <c r="AG2082" s="1" t="str">
        <f>IF(L2082&gt;1,"Y","N")</f>
        <v>Y</v>
      </c>
      <c r="AH2082" s="1" t="str">
        <f>IF(N2082&gt;1,"Y","N")</f>
        <v>Y</v>
      </c>
      <c r="AI2082" s="1" t="str">
        <f>IF(O2082&gt;1,"Y","N")</f>
        <v>Y</v>
      </c>
      <c r="AJ2082" s="1" t="str">
        <f>CONCATENATE(AF2082,AG2082,D2082,AH2082,AI2082)</f>
        <v>YYx268xYY</v>
      </c>
    </row>
    <row r="2083" spans="1:36" s="1" customFormat="1" x14ac:dyDescent="0.25">
      <c r="A2083" s="31">
        <v>42413</v>
      </c>
      <c r="B2083" s="30"/>
      <c r="C2083" s="23" t="s">
        <v>1907</v>
      </c>
      <c r="D2083" s="22" t="s">
        <v>1906</v>
      </c>
      <c r="E2083" s="21">
        <v>2.31</v>
      </c>
      <c r="G2083" s="20"/>
      <c r="H2083" s="19">
        <f>E2083/0.04033</f>
        <v>57.277460947185723</v>
      </c>
      <c r="I2083" s="32">
        <f>J2083/100*4</f>
        <v>5.4</v>
      </c>
      <c r="J2083" s="17">
        <v>135</v>
      </c>
      <c r="K2083" s="16">
        <f>IF(J2083&gt;1,J2083-H2083-I2083,0)</f>
        <v>72.322539052814278</v>
      </c>
      <c r="L2083" s="15">
        <v>42435</v>
      </c>
      <c r="M2083" s="14"/>
      <c r="N2083" s="29">
        <v>42864</v>
      </c>
      <c r="O2083" s="12">
        <v>42864</v>
      </c>
      <c r="P2083" s="11" t="s">
        <v>4025</v>
      </c>
      <c r="Q2083" s="10"/>
      <c r="R2083" s="10"/>
      <c r="S2083" s="10"/>
      <c r="T2083" s="10"/>
      <c r="U2083" s="9">
        <v>6811817532</v>
      </c>
      <c r="V2083" s="8"/>
      <c r="W2083" s="7">
        <v>705</v>
      </c>
      <c r="X2083" s="4"/>
      <c r="Y2083" s="6">
        <v>135</v>
      </c>
      <c r="Z2083" s="5">
        <f>IF(Y2083&gt;0,Y2083-J2083,".")</f>
        <v>0</v>
      </c>
      <c r="AA2083" s="4">
        <f>IF(J2083=0,H2083,0)</f>
        <v>0</v>
      </c>
      <c r="AB2083" s="4">
        <f>IF(L2083=0,H2083,0)</f>
        <v>0</v>
      </c>
      <c r="AC2083" s="4"/>
      <c r="AD2083" s="3"/>
      <c r="AE2083" s="2" t="str">
        <f ca="1">IF(AND(N2083&gt;1,(N2083+$AE$3+O2083)&lt;$B$3),$B$3-N2083+1111111,".")</f>
        <v>.</v>
      </c>
      <c r="AF2083" s="1" t="str">
        <f>IF(A2083&gt;1,"Y","N")</f>
        <v>Y</v>
      </c>
      <c r="AG2083" s="1" t="str">
        <f>IF(L2083&gt;1,"Y","N")</f>
        <v>Y</v>
      </c>
      <c r="AH2083" s="1" t="str">
        <f>IF(N2083&gt;1,"Y","N")</f>
        <v>Y</v>
      </c>
      <c r="AI2083" s="1" t="str">
        <f>IF(O2083&gt;1,"Y","N")</f>
        <v>Y</v>
      </c>
      <c r="AJ2083" s="1" t="str">
        <f>CONCATENATE(AF2083,AG2083,D2083,AH2083,AI2083)</f>
        <v>YYx249xYY</v>
      </c>
    </row>
    <row r="2084" spans="1:36" s="1" customFormat="1" x14ac:dyDescent="0.25">
      <c r="A2084" s="31">
        <v>42811</v>
      </c>
      <c r="B2084" s="24"/>
      <c r="C2084" s="23" t="s">
        <v>2591</v>
      </c>
      <c r="D2084" s="22" t="s">
        <v>2590</v>
      </c>
      <c r="E2084" s="21">
        <v>3.67</v>
      </c>
      <c r="G2084" s="20"/>
      <c r="H2084" s="19">
        <f>E2084/0.038689</f>
        <v>94.859003851223861</v>
      </c>
      <c r="I2084" s="18">
        <f>J2084/100*4</f>
        <v>5.4</v>
      </c>
      <c r="J2084" s="17">
        <v>135</v>
      </c>
      <c r="K2084" s="16">
        <f>IF(J2084&gt;1,J2084-H2084-I2084,0)</f>
        <v>34.740996148776141</v>
      </c>
      <c r="L2084" s="15">
        <v>42841</v>
      </c>
      <c r="M2084" s="14"/>
      <c r="N2084" s="29">
        <v>42953</v>
      </c>
      <c r="O2084" s="12">
        <v>42954</v>
      </c>
      <c r="P2084" s="11" t="s">
        <v>2589</v>
      </c>
      <c r="Q2084" s="10"/>
      <c r="R2084" s="10"/>
      <c r="S2084" s="10"/>
      <c r="T2084" s="10"/>
      <c r="U2084" s="9"/>
      <c r="V2084" s="8"/>
      <c r="W2084" s="7">
        <v>1013</v>
      </c>
      <c r="X2084" s="4"/>
      <c r="Y2084" s="6">
        <v>135</v>
      </c>
      <c r="Z2084" s="5">
        <f>IF(Y2084&gt;0,Y2084-J2084,".")</f>
        <v>0</v>
      </c>
      <c r="AA2084" s="4">
        <f>IF(J2084=0,H2084,0)</f>
        <v>0</v>
      </c>
      <c r="AB2084" s="4">
        <f>IF(L2084=0,H2084,0)</f>
        <v>0</v>
      </c>
      <c r="AC2084" s="4"/>
      <c r="AD2084" s="3"/>
      <c r="AE2084" s="2" t="str">
        <f ca="1">IF(AND(N2084&gt;1,(N2084+$AE$3+O2084)&lt;$B$3),$B$3-N2084+1111111,".")</f>
        <v>.</v>
      </c>
      <c r="AF2084" s="1" t="str">
        <f>IF(A2084&gt;1,"Y","N")</f>
        <v>Y</v>
      </c>
      <c r="AG2084" s="1" t="str">
        <f>IF(L2084&gt;1,"Y","N")</f>
        <v>Y</v>
      </c>
      <c r="AH2084" s="1" t="str">
        <f>IF(N2084&gt;1,"Y","N")</f>
        <v>Y</v>
      </c>
      <c r="AI2084" s="1" t="str">
        <f>IF(O2084&gt;1,"Y","N")</f>
        <v>Y</v>
      </c>
      <c r="AJ2084" s="1" t="str">
        <f>CONCATENATE(AF2084,AG2084,D2084,AH2084,AI2084)</f>
        <v>YYx389xYY</v>
      </c>
    </row>
    <row r="2085" spans="1:36" s="1" customFormat="1" x14ac:dyDescent="0.25">
      <c r="A2085" s="31">
        <v>42993</v>
      </c>
      <c r="B2085" s="24"/>
      <c r="C2085" s="23" t="s">
        <v>120</v>
      </c>
      <c r="D2085" s="22" t="s">
        <v>119</v>
      </c>
      <c r="E2085" s="21">
        <v>3.2</v>
      </c>
      <c r="G2085" s="20"/>
      <c r="H2085" s="19">
        <f>E2085/0.04452</f>
        <v>71.877807726864333</v>
      </c>
      <c r="I2085" s="18">
        <f>J2085/100*4</f>
        <v>4.76</v>
      </c>
      <c r="J2085" s="17">
        <v>119</v>
      </c>
      <c r="K2085" s="16">
        <f>IF(J2085&gt;1,J2085-H2085-I2085,0)</f>
        <v>42.362192273135669</v>
      </c>
      <c r="L2085" s="15">
        <v>43034</v>
      </c>
      <c r="M2085" s="14"/>
      <c r="N2085" s="29">
        <v>43039</v>
      </c>
      <c r="O2085" s="12">
        <v>43039</v>
      </c>
      <c r="P2085" s="11" t="s">
        <v>1305</v>
      </c>
      <c r="Q2085" s="10" t="s">
        <v>1304</v>
      </c>
      <c r="R2085" s="10" t="s">
        <v>1303</v>
      </c>
      <c r="S2085" s="10" t="s">
        <v>1302</v>
      </c>
      <c r="T2085" s="10"/>
      <c r="U2085" s="9">
        <v>6916574907</v>
      </c>
      <c r="V2085" s="8"/>
      <c r="W2085" s="7">
        <v>1282</v>
      </c>
      <c r="X2085" s="4"/>
      <c r="Y2085" s="6">
        <v>135</v>
      </c>
      <c r="Z2085" s="5">
        <f>IF(Y2085&gt;0,Y2085-J2085,".")</f>
        <v>16</v>
      </c>
      <c r="AA2085" s="4">
        <f>IF(J2085=0,H2085,0)</f>
        <v>0</v>
      </c>
      <c r="AB2085" s="4">
        <f>IF(L2085=0,H2085,0)</f>
        <v>0</v>
      </c>
      <c r="AC2085" s="4"/>
      <c r="AD2085" s="3"/>
      <c r="AE2085" s="2" t="str">
        <f ca="1">IF(AND(N2085&gt;1,(N2085+$AE$3+O2085)&lt;$B$3),$B$3-N2085+1111111,".")</f>
        <v>.</v>
      </c>
      <c r="AF2085" s="1" t="str">
        <f>IF(A2085&gt;1,"Y","N")</f>
        <v>Y</v>
      </c>
      <c r="AG2085" s="1" t="str">
        <f>IF(L2085&gt;1,"Y","N")</f>
        <v>Y</v>
      </c>
      <c r="AH2085" s="1" t="str">
        <f>IF(N2085&gt;1,"Y","N")</f>
        <v>Y</v>
      </c>
      <c r="AI2085" s="1" t="str">
        <f>IF(O2085&gt;1,"Y","N")</f>
        <v>Y</v>
      </c>
      <c r="AJ2085" s="1" t="str">
        <f>CONCATENATE(AF2085,AG2085,D2085,AH2085,AI2085)</f>
        <v>YYx555xYY</v>
      </c>
    </row>
    <row r="2086" spans="1:36" s="1" customFormat="1" x14ac:dyDescent="0.25">
      <c r="A2086" s="31">
        <v>42993</v>
      </c>
      <c r="B2086" s="24"/>
      <c r="C2086" s="23" t="s">
        <v>120</v>
      </c>
      <c r="D2086" s="22" t="s">
        <v>119</v>
      </c>
      <c r="E2086" s="21">
        <v>3.2</v>
      </c>
      <c r="G2086" s="20"/>
      <c r="H2086" s="19">
        <f>E2086/0.04452</f>
        <v>71.877807726864333</v>
      </c>
      <c r="I2086" s="18">
        <f>J2086/100*4</f>
        <v>4.76</v>
      </c>
      <c r="J2086" s="17">
        <v>119</v>
      </c>
      <c r="K2086" s="16">
        <f>IF(J2086&gt;1,J2086-H2086-I2086,0)</f>
        <v>42.362192273135669</v>
      </c>
      <c r="L2086" s="15">
        <v>43034</v>
      </c>
      <c r="M2086" s="14"/>
      <c r="N2086" s="29">
        <v>43041</v>
      </c>
      <c r="O2086" s="12">
        <v>43041</v>
      </c>
      <c r="P2086" s="11" t="s">
        <v>1272</v>
      </c>
      <c r="Q2086" s="10" t="s">
        <v>1271</v>
      </c>
      <c r="R2086" s="10" t="s">
        <v>1270</v>
      </c>
      <c r="S2086" s="10" t="s">
        <v>1269</v>
      </c>
      <c r="T2086" s="10"/>
      <c r="U2086" s="9">
        <v>6916574907</v>
      </c>
      <c r="V2086" s="8"/>
      <c r="W2086" s="7">
        <v>1286</v>
      </c>
      <c r="X2086" s="4"/>
      <c r="Y2086" s="6">
        <v>135</v>
      </c>
      <c r="Z2086" s="5">
        <f>IF(Y2086&gt;0,Y2086-J2086,".")</f>
        <v>16</v>
      </c>
      <c r="AA2086" s="4">
        <f>IF(J2086=0,H2086,0)</f>
        <v>0</v>
      </c>
      <c r="AB2086" s="4">
        <f>IF(L2086=0,H2086,0)</f>
        <v>0</v>
      </c>
      <c r="AC2086" s="4"/>
      <c r="AD2086" s="3"/>
      <c r="AE2086" s="2" t="str">
        <f ca="1">IF(AND(N2086&gt;1,(N2086+$AE$3+O2086)&lt;$B$3),$B$3-N2086+1111111,".")</f>
        <v>.</v>
      </c>
      <c r="AF2086" s="1" t="str">
        <f>IF(A2086&gt;1,"Y","N")</f>
        <v>Y</v>
      </c>
      <c r="AG2086" s="1" t="str">
        <f>IF(L2086&gt;1,"Y","N")</f>
        <v>Y</v>
      </c>
      <c r="AH2086" s="1" t="str">
        <f>IF(N2086&gt;1,"Y","N")</f>
        <v>Y</v>
      </c>
      <c r="AI2086" s="1" t="str">
        <f>IF(O2086&gt;1,"Y","N")</f>
        <v>Y</v>
      </c>
      <c r="AJ2086" s="1" t="str">
        <f>CONCATENATE(AF2086,AG2086,D2086,AH2086,AI2086)</f>
        <v>YYx555xYY</v>
      </c>
    </row>
    <row r="2087" spans="1:36" s="1" customFormat="1" x14ac:dyDescent="0.25">
      <c r="A2087" s="31">
        <v>42776</v>
      </c>
      <c r="B2087" t="s">
        <v>832</v>
      </c>
      <c r="C2087" s="23" t="s">
        <v>451</v>
      </c>
      <c r="D2087" s="22" t="s">
        <v>450</v>
      </c>
      <c r="E2087" s="21">
        <v>2.2400000000000002</v>
      </c>
      <c r="G2087" s="20"/>
      <c r="H2087" s="19">
        <f>E2087/0.03851</f>
        <v>58.16670994546871</v>
      </c>
      <c r="I2087" s="18">
        <f>J2087/100*4</f>
        <v>5.4</v>
      </c>
      <c r="J2087" s="17">
        <v>135</v>
      </c>
      <c r="K2087" s="16">
        <f>IF(J2087&gt;1,J2087-H2087-I2087,0)</f>
        <v>71.433290054531284</v>
      </c>
      <c r="L2087" s="15">
        <v>42788</v>
      </c>
      <c r="M2087" s="14"/>
      <c r="N2087" s="29">
        <v>43064</v>
      </c>
      <c r="O2087" s="12">
        <v>43066</v>
      </c>
      <c r="P2087" s="11" t="s">
        <v>831</v>
      </c>
      <c r="Q2087" s="10"/>
      <c r="R2087" s="10"/>
      <c r="S2087" s="10"/>
      <c r="T2087" s="10"/>
      <c r="U2087" s="9">
        <v>6916028261</v>
      </c>
      <c r="V2087" s="8"/>
      <c r="W2087" s="7">
        <v>1376</v>
      </c>
      <c r="X2087" s="4"/>
      <c r="Y2087" s="6">
        <v>135</v>
      </c>
      <c r="Z2087" s="5">
        <f>IF(Y2087&gt;0,Y2087-J2087,".")</f>
        <v>0</v>
      </c>
      <c r="AA2087" s="4">
        <f>IF(J2087=0,H2087,0)</f>
        <v>0</v>
      </c>
      <c r="AB2087" s="4">
        <f>IF(L2087=0,H2087,0)</f>
        <v>0</v>
      </c>
      <c r="AC2087" s="4"/>
      <c r="AD2087" s="3"/>
      <c r="AE2087" s="2" t="str">
        <f ca="1">IF(AND(N2087&gt;1,(N2087+$AE$3+O2087)&lt;$B$3),$B$3-N2087+1111111,".")</f>
        <v>.</v>
      </c>
      <c r="AF2087" s="1" t="str">
        <f>IF(A2087&gt;1,"Y","N")</f>
        <v>Y</v>
      </c>
      <c r="AG2087" s="1" t="str">
        <f>IF(L2087&gt;1,"Y","N")</f>
        <v>Y</v>
      </c>
      <c r="AH2087" s="1" t="str">
        <f>IF(N2087&gt;1,"Y","N")</f>
        <v>Y</v>
      </c>
      <c r="AI2087" s="1" t="str">
        <f>IF(O2087&gt;1,"Y","N")</f>
        <v>Y</v>
      </c>
      <c r="AJ2087" s="1" t="str">
        <f>CONCATENATE(AF2087,AG2087,D2087,AH2087,AI2087)</f>
        <v>YYx394xYY</v>
      </c>
    </row>
    <row r="2088" spans="1:36" s="1" customFormat="1" x14ac:dyDescent="0.25">
      <c r="A2088" s="31">
        <v>42993</v>
      </c>
      <c r="B2088" s="24"/>
      <c r="C2088" s="23" t="s">
        <v>120</v>
      </c>
      <c r="D2088" s="22" t="s">
        <v>119</v>
      </c>
      <c r="E2088" s="21">
        <v>3.2</v>
      </c>
      <c r="G2088" s="20"/>
      <c r="H2088" s="19">
        <f>E2088/0.04452</f>
        <v>71.877807726864333</v>
      </c>
      <c r="I2088" s="18">
        <f>J2088/100*4</f>
        <v>4.76</v>
      </c>
      <c r="J2088" s="17">
        <v>119</v>
      </c>
      <c r="K2088" s="16">
        <f>IF(J2088&gt;1,J2088-H2088-I2088,0)</f>
        <v>42.362192273135669</v>
      </c>
      <c r="L2088" s="15">
        <v>43034</v>
      </c>
      <c r="M2088" s="14"/>
      <c r="N2088" s="29">
        <v>43076</v>
      </c>
      <c r="O2088" s="12">
        <v>43076</v>
      </c>
      <c r="P2088" s="11" t="s">
        <v>517</v>
      </c>
      <c r="Q2088" s="10" t="s">
        <v>516</v>
      </c>
      <c r="R2088" s="10" t="s">
        <v>515</v>
      </c>
      <c r="S2088" s="10" t="s">
        <v>76</v>
      </c>
      <c r="T2088" s="10"/>
      <c r="U2088" s="9">
        <v>6916574907</v>
      </c>
      <c r="V2088" s="8"/>
      <c r="W2088" s="7">
        <v>1432</v>
      </c>
      <c r="X2088" s="4"/>
      <c r="Y2088" s="6">
        <v>135</v>
      </c>
      <c r="Z2088" s="5">
        <f>IF(Y2088&gt;0,Y2088-J2088,".")</f>
        <v>16</v>
      </c>
      <c r="AA2088" s="4">
        <f>IF(J2088=0,H2088,0)</f>
        <v>0</v>
      </c>
      <c r="AB2088" s="4">
        <f>IF(L2088=0,H2088,0)</f>
        <v>0</v>
      </c>
      <c r="AC2088" s="4"/>
      <c r="AD2088" s="3"/>
      <c r="AE2088" s="2" t="str">
        <f ca="1">IF(AND(N2088&gt;1,(N2088+$AE$3+O2088)&lt;$B$3),$B$3-N2088+1111111,".")</f>
        <v>.</v>
      </c>
      <c r="AF2088" s="1" t="str">
        <f>IF(A2088&gt;1,"Y","N")</f>
        <v>Y</v>
      </c>
      <c r="AG2088" s="1" t="str">
        <f>IF(L2088&gt;1,"Y","N")</f>
        <v>Y</v>
      </c>
      <c r="AH2088" s="1" t="str">
        <f>IF(N2088&gt;1,"Y","N")</f>
        <v>Y</v>
      </c>
      <c r="AI2088" s="1" t="str">
        <f>IF(O2088&gt;1,"Y","N")</f>
        <v>Y</v>
      </c>
      <c r="AJ2088" s="1" t="str">
        <f>CONCATENATE(AF2088,AG2088,D2088,AH2088,AI2088)</f>
        <v>YYx555xYY</v>
      </c>
    </row>
    <row r="2089" spans="1:36" s="1" customFormat="1" x14ac:dyDescent="0.25">
      <c r="A2089" s="31">
        <v>42776</v>
      </c>
      <c r="B2089" s="24" t="s">
        <v>452</v>
      </c>
      <c r="C2089" s="23" t="s">
        <v>451</v>
      </c>
      <c r="D2089" s="22" t="s">
        <v>450</v>
      </c>
      <c r="E2089" s="21">
        <v>2.0699999999999998</v>
      </c>
      <c r="G2089" s="20"/>
      <c r="H2089" s="19">
        <f>E2089/0.03851</f>
        <v>53.752272137107234</v>
      </c>
      <c r="I2089" s="18">
        <f>J2089/100*4</f>
        <v>5.4</v>
      </c>
      <c r="J2089" s="17">
        <v>135</v>
      </c>
      <c r="K2089" s="16">
        <f>IF(J2089&gt;1,J2089-H2089-I2089,0)</f>
        <v>75.847727862892754</v>
      </c>
      <c r="L2089" s="15">
        <v>42788</v>
      </c>
      <c r="M2089" s="14"/>
      <c r="N2089" s="13">
        <v>43078</v>
      </c>
      <c r="O2089" s="12">
        <v>43079</v>
      </c>
      <c r="P2089" s="11" t="s">
        <v>449</v>
      </c>
      <c r="Q2089"/>
      <c r="R2089" s="10"/>
      <c r="S2089" s="10"/>
      <c r="T2089" s="10"/>
      <c r="U2089" s="9">
        <v>6918763094</v>
      </c>
      <c r="V2089" s="8"/>
      <c r="W2089" s="7">
        <v>1442</v>
      </c>
      <c r="X2089" s="4"/>
      <c r="Y2089" s="6">
        <v>135</v>
      </c>
      <c r="Z2089" s="5">
        <f>IF(Y2089&gt;0,Y2089-J2089,".")</f>
        <v>0</v>
      </c>
      <c r="AA2089" s="4">
        <f>IF(J2089=0,H2089,0)</f>
        <v>0</v>
      </c>
      <c r="AB2089" s="4">
        <f>IF(L2089=0,H2089,0)</f>
        <v>0</v>
      </c>
      <c r="AC2089" s="4"/>
      <c r="AD2089" s="3"/>
      <c r="AE2089" s="2" t="str">
        <f ca="1">IF(AND(N2089&gt;1,(N2089+$AE$3+O2089)&lt;$B$3),$B$3-N2089+1111111,".")</f>
        <v>.</v>
      </c>
      <c r="AF2089" s="1" t="str">
        <f>IF(A2089&gt;1,"Y","N")</f>
        <v>Y</v>
      </c>
      <c r="AG2089" s="1" t="str">
        <f>IF(L2089&gt;1,"Y","N")</f>
        <v>Y</v>
      </c>
      <c r="AH2089" s="1" t="str">
        <f>IF(N2089&gt;1,"Y","N")</f>
        <v>Y</v>
      </c>
      <c r="AI2089" s="1" t="str">
        <f>IF(O2089&gt;1,"Y","N")</f>
        <v>Y</v>
      </c>
      <c r="AJ2089" s="1" t="str">
        <f>CONCATENATE(AF2089,AG2089,D2089,AH2089,AI2089)</f>
        <v>YYx394xYY</v>
      </c>
    </row>
    <row r="2090" spans="1:36" s="1" customFormat="1" x14ac:dyDescent="0.25">
      <c r="A2090" s="31">
        <v>42993</v>
      </c>
      <c r="B2090" s="24"/>
      <c r="C2090" s="23" t="s">
        <v>120</v>
      </c>
      <c r="D2090" s="22" t="s">
        <v>119</v>
      </c>
      <c r="E2090" s="21">
        <v>3.2</v>
      </c>
      <c r="G2090" s="20"/>
      <c r="H2090" s="19">
        <f>E2090/0.04452</f>
        <v>71.877807726864333</v>
      </c>
      <c r="I2090" s="18">
        <f>J2090/100*4</f>
        <v>4.76</v>
      </c>
      <c r="J2090" s="17">
        <v>119</v>
      </c>
      <c r="K2090" s="16">
        <f>IF(J2090&gt;1,J2090-H2090-I2090,0)</f>
        <v>42.362192273135669</v>
      </c>
      <c r="L2090" s="15">
        <v>43034</v>
      </c>
      <c r="M2090" s="14"/>
      <c r="N2090" s="13">
        <v>43081</v>
      </c>
      <c r="O2090" s="12">
        <v>43081</v>
      </c>
      <c r="P2090" s="11" t="s">
        <v>406</v>
      </c>
      <c r="Q2090" s="10" t="s">
        <v>405</v>
      </c>
      <c r="R2090" s="10" t="s">
        <v>404</v>
      </c>
      <c r="S2090" s="10" t="s">
        <v>403</v>
      </c>
      <c r="T2090" s="10"/>
      <c r="U2090" s="9">
        <v>6916574907</v>
      </c>
      <c r="V2090" s="8"/>
      <c r="W2090" s="7">
        <v>1452</v>
      </c>
      <c r="X2090" s="4"/>
      <c r="Y2090" s="6">
        <v>135</v>
      </c>
      <c r="Z2090" s="5">
        <f>IF(Y2090&gt;0,Y2090-J2090,".")</f>
        <v>16</v>
      </c>
      <c r="AA2090" s="4">
        <f>IF(J2090=0,H2090,0)</f>
        <v>0</v>
      </c>
      <c r="AB2090" s="4">
        <f>IF(L2090=0,H2090,0)</f>
        <v>0</v>
      </c>
      <c r="AC2090" s="4"/>
      <c r="AD2090" s="3"/>
      <c r="AE2090" s="2" t="str">
        <f ca="1">IF(AND(N2090&gt;1,(N2090+$AE$3+O2090)&lt;$B$3),$B$3-N2090+1111111,".")</f>
        <v>.</v>
      </c>
      <c r="AF2090" s="1" t="str">
        <f>IF(A2090&gt;1,"Y","N")</f>
        <v>Y</v>
      </c>
      <c r="AG2090" s="1" t="str">
        <f>IF(L2090&gt;1,"Y","N")</f>
        <v>Y</v>
      </c>
      <c r="AH2090" s="1" t="str">
        <f>IF(N2090&gt;1,"Y","N")</f>
        <v>Y</v>
      </c>
      <c r="AI2090" s="1" t="str">
        <f>IF(O2090&gt;1,"Y","N")</f>
        <v>Y</v>
      </c>
      <c r="AJ2090" s="1" t="str">
        <f>CONCATENATE(AF2090,AG2090,D2090,AH2090,AI2090)</f>
        <v>YYx555xYY</v>
      </c>
    </row>
    <row r="2091" spans="1:36" s="1" customFormat="1" x14ac:dyDescent="0.25">
      <c r="A2091" s="31">
        <v>43041</v>
      </c>
      <c r="B2091" s="24" t="s">
        <v>121</v>
      </c>
      <c r="C2091" s="23" t="s">
        <v>120</v>
      </c>
      <c r="D2091" s="22" t="s">
        <v>119</v>
      </c>
      <c r="E2091" s="21">
        <v>3.32</v>
      </c>
      <c r="G2091" s="20"/>
      <c r="H2091" s="19">
        <f>E2091/0.04433</f>
        <v>74.892849086397462</v>
      </c>
      <c r="I2091" s="18">
        <f>J2091/100*4</f>
        <v>4.76</v>
      </c>
      <c r="J2091" s="17">
        <v>119</v>
      </c>
      <c r="K2091" s="16">
        <f>IF(J2091&gt;1,J2091-H2091-I2091,0)</f>
        <v>39.34715091360254</v>
      </c>
      <c r="L2091" s="15">
        <v>43091</v>
      </c>
      <c r="M2091" s="14"/>
      <c r="N2091" s="29">
        <v>43092</v>
      </c>
      <c r="O2091" s="12">
        <v>43095</v>
      </c>
      <c r="P2091" s="11">
        <v>42300230</v>
      </c>
      <c r="Q2091" s="10" t="s">
        <v>118</v>
      </c>
      <c r="R2091" s="10" t="s">
        <v>117</v>
      </c>
      <c r="S2091" s="10" t="s">
        <v>116</v>
      </c>
      <c r="T2091" s="10"/>
      <c r="U2091" s="9">
        <v>6920480677</v>
      </c>
      <c r="V2091" s="8"/>
      <c r="W2091" s="7">
        <v>1495</v>
      </c>
      <c r="X2091" s="4"/>
      <c r="Y2091" s="6">
        <v>135</v>
      </c>
      <c r="Z2091" s="5">
        <f>IF(Y2091&gt;0,Y2091-J2091,".")</f>
        <v>16</v>
      </c>
      <c r="AA2091" s="4">
        <f>IF(J2091=0,H2091,0)</f>
        <v>0</v>
      </c>
      <c r="AB2091" s="4">
        <f>IF(L2091=0,H2091,0)</f>
        <v>0</v>
      </c>
      <c r="AC2091" s="4"/>
      <c r="AD2091" s="3"/>
      <c r="AE2091" s="2" t="str">
        <f ca="1">IF(AND(N2091&gt;1,(N2091+$AE$3+O2091)&lt;$B$3),$B$3-N2091+1111111,".")</f>
        <v>.</v>
      </c>
      <c r="AF2091" s="1" t="str">
        <f>IF(A2091&gt;1,"Y","N")</f>
        <v>Y</v>
      </c>
      <c r="AG2091" s="1" t="str">
        <f>IF(L2091&gt;1,"Y","N")</f>
        <v>Y</v>
      </c>
      <c r="AH2091" s="1" t="str">
        <f>IF(N2091&gt;1,"Y","N")</f>
        <v>Y</v>
      </c>
      <c r="AI2091" s="1" t="str">
        <f>IF(O2091&gt;1,"Y","N")</f>
        <v>Y</v>
      </c>
      <c r="AJ2091" s="1" t="str">
        <f>CONCATENATE(AF2091,AG2091,D2091,AH2091,AI2091)</f>
        <v>YYx555xYY</v>
      </c>
    </row>
    <row r="2092" spans="1:36" s="1" customFormat="1" x14ac:dyDescent="0.25">
      <c r="A2092" s="31">
        <v>42680</v>
      </c>
      <c r="B2092" s="24"/>
      <c r="C2092" s="23" t="s">
        <v>174</v>
      </c>
      <c r="D2092" s="22" t="s">
        <v>173</v>
      </c>
      <c r="E2092" s="21">
        <v>1.8</v>
      </c>
      <c r="G2092" s="20"/>
      <c r="H2092" s="19">
        <f>E2092/0.041115</f>
        <v>43.779642466253193</v>
      </c>
      <c r="I2092" s="18">
        <f>J2092/100*4</f>
        <v>4.8</v>
      </c>
      <c r="J2092" s="17">
        <v>120</v>
      </c>
      <c r="K2092" s="16">
        <f>IF(J2092&gt;1,J2092-H2092-I2092,0)</f>
        <v>71.42035753374681</v>
      </c>
      <c r="L2092" s="15">
        <v>42708</v>
      </c>
      <c r="M2092" s="14"/>
      <c r="N2092" s="29">
        <v>42764</v>
      </c>
      <c r="O2092" s="12">
        <v>42764</v>
      </c>
      <c r="P2092" s="11" t="s">
        <v>6319</v>
      </c>
      <c r="Q2092" s="10" t="s">
        <v>6318</v>
      </c>
      <c r="R2092" s="10" t="s">
        <v>6317</v>
      </c>
      <c r="S2092" s="10" t="s">
        <v>1274</v>
      </c>
      <c r="T2092" s="10"/>
      <c r="U2092" s="9" t="s">
        <v>6316</v>
      </c>
      <c r="V2092" s="8"/>
      <c r="W2092" s="7">
        <v>174</v>
      </c>
      <c r="X2092" s="4"/>
      <c r="Y2092" s="6">
        <v>136</v>
      </c>
      <c r="Z2092" s="5">
        <f>IF(Y2092&gt;0,Y2092-J2092,".")</f>
        <v>16</v>
      </c>
      <c r="AA2092" s="4">
        <f>IF(J2092=0,H2092,0)</f>
        <v>0</v>
      </c>
      <c r="AB2092" s="4">
        <f>IF(L2092=0,H2092,0)</f>
        <v>0</v>
      </c>
      <c r="AC2092" s="4"/>
      <c r="AD2092" s="3"/>
      <c r="AE2092" s="2" t="str">
        <f ca="1">IF(AND(N2092&gt;1,(N2092+$AE$3+O2092)&lt;$B$3),$B$3-N2092+1111111,".")</f>
        <v>.</v>
      </c>
      <c r="AF2092" s="1" t="str">
        <f>IF(A2092&gt;1,"Y","N")</f>
        <v>Y</v>
      </c>
      <c r="AG2092" s="1" t="str">
        <f>IF(L2092&gt;1,"Y","N")</f>
        <v>Y</v>
      </c>
      <c r="AH2092" s="1" t="str">
        <f>IF(N2092&gt;1,"Y","N")</f>
        <v>Y</v>
      </c>
      <c r="AI2092" s="1" t="str">
        <f>IF(O2092&gt;1,"Y","N")</f>
        <v>Y</v>
      </c>
      <c r="AJ2092" s="1" t="str">
        <f>CONCATENATE(AF2092,AG2092,D2092,AH2092,AI2092)</f>
        <v>YYx393xYY</v>
      </c>
    </row>
    <row r="2093" spans="1:36" s="1" customFormat="1" x14ac:dyDescent="0.25">
      <c r="A2093" s="31">
        <v>42721</v>
      </c>
      <c r="B2093" t="s">
        <v>4542</v>
      </c>
      <c r="C2093" s="23" t="s">
        <v>331</v>
      </c>
      <c r="D2093" s="22" t="s">
        <v>330</v>
      </c>
      <c r="E2093" s="21">
        <v>1.86</v>
      </c>
      <c r="G2093" s="20"/>
      <c r="H2093" s="19">
        <f>E2093/0.03864</f>
        <v>48.136645962732921</v>
      </c>
      <c r="I2093" s="18">
        <f>J2093/100*4</f>
        <v>3.96</v>
      </c>
      <c r="J2093" s="17">
        <v>99</v>
      </c>
      <c r="K2093" s="16">
        <f>IF(J2093&gt;1,J2093-H2093-I2093,0)</f>
        <v>46.903354037267079</v>
      </c>
      <c r="L2093" s="15">
        <v>42735</v>
      </c>
      <c r="M2093" s="14"/>
      <c r="N2093" s="29">
        <v>42777</v>
      </c>
      <c r="O2093" s="12">
        <v>42778</v>
      </c>
      <c r="P2093" s="11" t="s">
        <v>6026</v>
      </c>
      <c r="Q2093" s="10" t="s">
        <v>6025</v>
      </c>
      <c r="R2093" s="10" t="s">
        <v>6024</v>
      </c>
      <c r="S2093" s="10" t="s">
        <v>6023</v>
      </c>
      <c r="T2093" s="10"/>
      <c r="U2093" s="9" t="s">
        <v>6022</v>
      </c>
      <c r="V2093" s="8"/>
      <c r="W2093" s="7">
        <v>247</v>
      </c>
      <c r="X2093" s="4"/>
      <c r="Y2093" s="6">
        <v>136</v>
      </c>
      <c r="Z2093" s="5">
        <f>IF(Y2093&gt;0,Y2093-J2093,".")</f>
        <v>37</v>
      </c>
      <c r="AA2093" s="4">
        <f>IF(J2093=0,H2093,0)</f>
        <v>0</v>
      </c>
      <c r="AB2093" s="4">
        <f>IF(L2093=0,H2093,0)</f>
        <v>0</v>
      </c>
      <c r="AC2093" s="4"/>
      <c r="AD2093" s="3"/>
      <c r="AE2093" s="2" t="str">
        <f ca="1">IF(AND(N2093&gt;1,(N2093+$AE$3+O2093)&lt;$B$3),$B$3-N2093+1111111,".")</f>
        <v>.</v>
      </c>
      <c r="AF2093" s="1" t="str">
        <f>IF(A2093&gt;1,"Y","N")</f>
        <v>Y</v>
      </c>
      <c r="AG2093" s="1" t="str">
        <f>IF(L2093&gt;1,"Y","N")</f>
        <v>Y</v>
      </c>
      <c r="AH2093" s="1" t="str">
        <f>IF(N2093&gt;1,"Y","N")</f>
        <v>Y</v>
      </c>
      <c r="AI2093" s="1" t="str">
        <f>IF(O2093&gt;1,"Y","N")</f>
        <v>Y</v>
      </c>
      <c r="AJ2093" s="1" t="str">
        <f>CONCATENATE(AF2093,AG2093,D2093,AH2093,AI2093)</f>
        <v>YYx110xYY</v>
      </c>
    </row>
    <row r="2094" spans="1:36" s="1" customFormat="1" x14ac:dyDescent="0.25">
      <c r="A2094" s="31">
        <v>42618</v>
      </c>
      <c r="B2094" s="24"/>
      <c r="C2094" s="23" t="s">
        <v>2216</v>
      </c>
      <c r="D2094" s="22" t="s">
        <v>2215</v>
      </c>
      <c r="E2094" s="21">
        <v>1.7</v>
      </c>
      <c r="G2094" s="20"/>
      <c r="H2094" s="19">
        <f>E2094/0.0409</f>
        <v>41.56479217603912</v>
      </c>
      <c r="I2094" s="18">
        <f>J2094/100*4</f>
        <v>3.96</v>
      </c>
      <c r="J2094" s="17">
        <v>99</v>
      </c>
      <c r="K2094" s="16">
        <f>IF(J2094&gt;1,J2094-H2094-I2094,0)</f>
        <v>53.475207823960879</v>
      </c>
      <c r="L2094" s="15">
        <v>42644</v>
      </c>
      <c r="M2094" s="14"/>
      <c r="N2094" s="29">
        <v>42794</v>
      </c>
      <c r="O2094" s="12">
        <v>42795</v>
      </c>
      <c r="P2094" s="11" t="s">
        <v>5610</v>
      </c>
      <c r="Q2094" s="10" t="s">
        <v>5609</v>
      </c>
      <c r="R2094" s="10" t="s">
        <v>5608</v>
      </c>
      <c r="S2094" s="10" t="s">
        <v>5607</v>
      </c>
      <c r="T2094" s="10"/>
      <c r="U2094" s="9" t="s">
        <v>5606</v>
      </c>
      <c r="V2094" s="8" t="s">
        <v>2592</v>
      </c>
      <c r="W2094" s="7">
        <v>343</v>
      </c>
      <c r="X2094" s="4"/>
      <c r="Y2094" s="6">
        <v>136</v>
      </c>
      <c r="Z2094" s="5">
        <f>IF(Y2094&gt;0,Y2094-J2094,".")</f>
        <v>37</v>
      </c>
      <c r="AA2094" s="4">
        <f>IF(J2094=0,H2094,0)</f>
        <v>0</v>
      </c>
      <c r="AB2094" s="4">
        <f>IF(L2094=0,H2094,0)</f>
        <v>0</v>
      </c>
      <c r="AC2094" s="4"/>
      <c r="AD2094" s="3"/>
      <c r="AE2094" s="2" t="str">
        <f ca="1">IF(AND(N2094&gt;1,(N2094+$AE$3+O2094)&lt;$B$3),$B$3-N2094+1111111,".")</f>
        <v>.</v>
      </c>
      <c r="AF2094" s="1" t="str">
        <f>IF(A2094&gt;1,"Y","N")</f>
        <v>Y</v>
      </c>
      <c r="AG2094" s="1" t="str">
        <f>IF(L2094&gt;1,"Y","N")</f>
        <v>Y</v>
      </c>
      <c r="AH2094" s="1" t="str">
        <f>IF(N2094&gt;1,"Y","N")</f>
        <v>Y</v>
      </c>
      <c r="AI2094" s="1" t="str">
        <f>IF(O2094&gt;1,"Y","N")</f>
        <v>Y</v>
      </c>
      <c r="AJ2094" s="1" t="str">
        <f>CONCATENATE(AF2094,AG2094,D2094,AH2094,AI2094)</f>
        <v>YYx109xYY</v>
      </c>
    </row>
    <row r="2095" spans="1:36" s="1" customFormat="1" x14ac:dyDescent="0.25">
      <c r="A2095" s="31">
        <v>42764</v>
      </c>
      <c r="B2095" t="s">
        <v>175</v>
      </c>
      <c r="C2095" s="23" t="s">
        <v>174</v>
      </c>
      <c r="D2095" s="22" t="s">
        <v>173</v>
      </c>
      <c r="E2095" s="21">
        <v>1.69</v>
      </c>
      <c r="G2095" s="20"/>
      <c r="H2095" s="19">
        <f>E2095/0.03878</f>
        <v>43.57916451779267</v>
      </c>
      <c r="I2095" s="18">
        <f>J2095/100*4</f>
        <v>4.8</v>
      </c>
      <c r="J2095" s="17">
        <v>120</v>
      </c>
      <c r="K2095" s="16">
        <f>IF(J2095&gt;1,J2095-H2095-I2095,0)</f>
        <v>71.62083548220734</v>
      </c>
      <c r="L2095" s="15">
        <v>42783</v>
      </c>
      <c r="M2095" s="14"/>
      <c r="N2095" s="29">
        <v>42841</v>
      </c>
      <c r="O2095" s="12">
        <v>42842</v>
      </c>
      <c r="P2095" s="11" t="s">
        <v>4559</v>
      </c>
      <c r="Q2095" s="10" t="s">
        <v>4558</v>
      </c>
      <c r="R2095" s="10" t="s">
        <v>4557</v>
      </c>
      <c r="S2095" s="10" t="s">
        <v>4556</v>
      </c>
      <c r="T2095" s="10"/>
      <c r="U2095" s="9" t="s">
        <v>4555</v>
      </c>
      <c r="V2095" s="8"/>
      <c r="W2095" s="7">
        <v>593</v>
      </c>
      <c r="X2095" s="4"/>
      <c r="Y2095" s="6">
        <v>136</v>
      </c>
      <c r="Z2095" s="5">
        <f>IF(Y2095&gt;0,Y2095-J2095,".")</f>
        <v>16</v>
      </c>
      <c r="AA2095" s="4">
        <f>IF(J2095=0,H2095,0)</f>
        <v>0</v>
      </c>
      <c r="AB2095" s="4">
        <f>IF(L2095=0,H2095,0)</f>
        <v>0</v>
      </c>
      <c r="AC2095" s="4"/>
      <c r="AD2095" s="3"/>
      <c r="AE2095" s="2" t="str">
        <f ca="1">IF(AND(N2095&gt;1,(N2095+$AE$3+O2095)&lt;$B$3),$B$3-N2095+1111111,".")</f>
        <v>.</v>
      </c>
      <c r="AF2095" s="1" t="str">
        <f>IF(A2095&gt;1,"Y","N")</f>
        <v>Y</v>
      </c>
      <c r="AG2095" s="1" t="str">
        <f>IF(L2095&gt;1,"Y","N")</f>
        <v>Y</v>
      </c>
      <c r="AH2095" s="1" t="str">
        <f>IF(N2095&gt;1,"Y","N")</f>
        <v>Y</v>
      </c>
      <c r="AI2095" s="1" t="str">
        <f>IF(O2095&gt;1,"Y","N")</f>
        <v>Y</v>
      </c>
      <c r="AJ2095" s="1" t="str">
        <f>CONCATENATE(AF2095,AG2095,D2095,AH2095,AI2095)</f>
        <v>YYx393xYY</v>
      </c>
    </row>
    <row r="2096" spans="1:36" s="1" customFormat="1" x14ac:dyDescent="0.25">
      <c r="A2096" s="31">
        <v>42764</v>
      </c>
      <c r="B2096" s="24"/>
      <c r="C2096" s="23" t="s">
        <v>174</v>
      </c>
      <c r="D2096" s="22" t="s">
        <v>173</v>
      </c>
      <c r="E2096" s="21">
        <v>1.69</v>
      </c>
      <c r="G2096" s="20"/>
      <c r="H2096" s="19">
        <f>E2096/0.03878</f>
        <v>43.57916451779267</v>
      </c>
      <c r="I2096" s="18">
        <f>J2096/100*4</f>
        <v>4.8</v>
      </c>
      <c r="J2096" s="17">
        <v>120</v>
      </c>
      <c r="K2096" s="16">
        <f>IF(J2096&gt;1,J2096-H2096-I2096,0)</f>
        <v>71.62083548220734</v>
      </c>
      <c r="L2096" s="15">
        <v>42783</v>
      </c>
      <c r="M2096" s="14"/>
      <c r="N2096" s="29">
        <v>42865</v>
      </c>
      <c r="O2096" s="12">
        <v>42866</v>
      </c>
      <c r="P2096" s="11" t="s">
        <v>3993</v>
      </c>
      <c r="Q2096" s="10" t="s">
        <v>3992</v>
      </c>
      <c r="R2096" s="10" t="s">
        <v>3991</v>
      </c>
      <c r="S2096" s="10" t="s">
        <v>3990</v>
      </c>
      <c r="T2096" s="10"/>
      <c r="U2096" s="9" t="s">
        <v>3989</v>
      </c>
      <c r="V2096" s="8"/>
      <c r="W2096" s="7">
        <v>713</v>
      </c>
      <c r="X2096" s="4"/>
      <c r="Y2096" s="6">
        <v>136</v>
      </c>
      <c r="Z2096" s="5">
        <f>IF(Y2096&gt;0,Y2096-J2096,".")</f>
        <v>16</v>
      </c>
      <c r="AA2096" s="4">
        <f>IF(J2096=0,H2096,0)</f>
        <v>0</v>
      </c>
      <c r="AB2096" s="4">
        <f>IF(L2096=0,H2096,0)</f>
        <v>0</v>
      </c>
      <c r="AC2096" s="4"/>
      <c r="AD2096" s="3"/>
      <c r="AE2096" s="2" t="str">
        <f ca="1">IF(AND(N2096&gt;1,(N2096+$AE$3+O2096)&lt;$B$3),$B$3-N2096+1111111,".")</f>
        <v>.</v>
      </c>
      <c r="AF2096" s="1" t="str">
        <f>IF(A2096&gt;1,"Y","N")</f>
        <v>Y</v>
      </c>
      <c r="AG2096" s="1" t="str">
        <f>IF(L2096&gt;1,"Y","N")</f>
        <v>Y</v>
      </c>
      <c r="AH2096" s="1" t="str">
        <f>IF(N2096&gt;1,"Y","N")</f>
        <v>Y</v>
      </c>
      <c r="AI2096" s="1" t="str">
        <f>IF(O2096&gt;1,"Y","N")</f>
        <v>Y</v>
      </c>
      <c r="AJ2096" s="1" t="str">
        <f>CONCATENATE(AF2096,AG2096,D2096,AH2096,AI2096)</f>
        <v>YYx393xYY</v>
      </c>
    </row>
    <row r="2097" spans="1:50" s="1" customFormat="1" x14ac:dyDescent="0.25">
      <c r="A2097" s="31">
        <v>42764</v>
      </c>
      <c r="B2097" s="24" t="s">
        <v>3436</v>
      </c>
      <c r="C2097" s="23" t="s">
        <v>174</v>
      </c>
      <c r="D2097" s="22" t="s">
        <v>173</v>
      </c>
      <c r="E2097" s="21">
        <v>1.69</v>
      </c>
      <c r="G2097" s="20"/>
      <c r="H2097" s="19">
        <f>E2097/0.03878</f>
        <v>43.57916451779267</v>
      </c>
      <c r="I2097" s="18">
        <f>J2097/100*4</f>
        <v>4.8</v>
      </c>
      <c r="J2097" s="17">
        <v>120</v>
      </c>
      <c r="K2097" s="16">
        <f>IF(J2097&gt;1,J2097-H2097-I2097,0)</f>
        <v>71.62083548220734</v>
      </c>
      <c r="L2097" s="15">
        <v>42783</v>
      </c>
      <c r="M2097" s="14"/>
      <c r="N2097" s="29">
        <v>42899</v>
      </c>
      <c r="O2097" s="12">
        <v>42899</v>
      </c>
      <c r="P2097" s="11" t="s">
        <v>3435</v>
      </c>
      <c r="Q2097" s="10" t="s">
        <v>3434</v>
      </c>
      <c r="R2097" s="10" t="s">
        <v>3433</v>
      </c>
      <c r="S2097" s="10" t="s">
        <v>3432</v>
      </c>
      <c r="T2097" s="10"/>
      <c r="U2097" s="9" t="s">
        <v>3431</v>
      </c>
      <c r="V2097" s="8"/>
      <c r="W2097" s="7">
        <v>825</v>
      </c>
      <c r="X2097" s="4"/>
      <c r="Y2097" s="6">
        <v>136</v>
      </c>
      <c r="Z2097" s="5">
        <f>IF(Y2097&gt;0,Y2097-J2097,".")</f>
        <v>16</v>
      </c>
      <c r="AA2097" s="4">
        <f>IF(J2097=0,H2097,0)</f>
        <v>0</v>
      </c>
      <c r="AB2097" s="4">
        <f>IF(L2097=0,H2097,0)</f>
        <v>0</v>
      </c>
      <c r="AC2097" s="4"/>
      <c r="AD2097" s="3"/>
      <c r="AE2097" s="2" t="str">
        <f ca="1">IF(AND(N2097&gt;1,(N2097+$AE$3+O2097)&lt;$B$3),$B$3-N2097+1111111,".")</f>
        <v>.</v>
      </c>
      <c r="AF2097" s="1" t="str">
        <f>IF(A2097&gt;1,"Y","N")</f>
        <v>Y</v>
      </c>
      <c r="AG2097" s="1" t="str">
        <f>IF(L2097&gt;1,"Y","N")</f>
        <v>Y</v>
      </c>
      <c r="AH2097" s="1" t="str">
        <f>IF(N2097&gt;1,"Y","N")</f>
        <v>Y</v>
      </c>
      <c r="AI2097" s="1" t="str">
        <f>IF(O2097&gt;1,"Y","N")</f>
        <v>Y</v>
      </c>
      <c r="AJ2097" s="1" t="str">
        <f>CONCATENATE(AF2097,AG2097,D2097,AH2097,AI2097)</f>
        <v>YYx393xYY</v>
      </c>
    </row>
    <row r="2098" spans="1:50" s="1" customFormat="1" x14ac:dyDescent="0.25">
      <c r="A2098" s="31">
        <v>42764</v>
      </c>
      <c r="B2098" s="24"/>
      <c r="C2098" s="23" t="s">
        <v>174</v>
      </c>
      <c r="D2098" s="22" t="s">
        <v>173</v>
      </c>
      <c r="E2098" s="21">
        <v>1.69</v>
      </c>
      <c r="G2098" s="20"/>
      <c r="H2098" s="19">
        <f>E2098/0.03878</f>
        <v>43.57916451779267</v>
      </c>
      <c r="I2098" s="18">
        <f>J2098/100*4</f>
        <v>4.8</v>
      </c>
      <c r="J2098" s="17">
        <v>120</v>
      </c>
      <c r="K2098" s="16">
        <f>IF(J2098&gt;1,J2098-H2098-I2098,0)</f>
        <v>71.62083548220734</v>
      </c>
      <c r="L2098" s="15">
        <v>42783</v>
      </c>
      <c r="M2098" s="14"/>
      <c r="N2098" s="29">
        <v>42911</v>
      </c>
      <c r="O2098" s="12">
        <v>42911</v>
      </c>
      <c r="P2098" s="11" t="s">
        <v>3196</v>
      </c>
      <c r="Q2098" s="10" t="s">
        <v>3195</v>
      </c>
      <c r="R2098" s="10" t="s">
        <v>3194</v>
      </c>
      <c r="S2098" s="10" t="s">
        <v>3193</v>
      </c>
      <c r="T2098" s="10"/>
      <c r="U2098" s="9" t="s">
        <v>3192</v>
      </c>
      <c r="V2098" s="8"/>
      <c r="W2098" s="7">
        <v>882</v>
      </c>
      <c r="X2098" s="4"/>
      <c r="Y2098" s="6">
        <v>136</v>
      </c>
      <c r="Z2098" s="5">
        <f>IF(Y2098&gt;0,Y2098-J2098,".")</f>
        <v>16</v>
      </c>
      <c r="AA2098" s="4">
        <f>IF(J2098=0,H2098,0)</f>
        <v>0</v>
      </c>
      <c r="AB2098" s="4">
        <f>IF(L2098=0,H2098,0)</f>
        <v>0</v>
      </c>
      <c r="AC2098" s="4"/>
      <c r="AD2098" s="3"/>
      <c r="AE2098" s="2" t="str">
        <f ca="1">IF(AND(N2098&gt;1,(N2098+$AE$3+O2098)&lt;$B$3),$B$3-N2098+1111111,".")</f>
        <v>.</v>
      </c>
      <c r="AF2098" s="1" t="str">
        <f>IF(A2098&gt;1,"Y","N")</f>
        <v>Y</v>
      </c>
      <c r="AG2098" s="1" t="str">
        <f>IF(L2098&gt;1,"Y","N")</f>
        <v>Y</v>
      </c>
      <c r="AH2098" s="1" t="str">
        <f>IF(N2098&gt;1,"Y","N")</f>
        <v>Y</v>
      </c>
      <c r="AI2098" s="1" t="str">
        <f>IF(O2098&gt;1,"Y","N")</f>
        <v>Y</v>
      </c>
      <c r="AJ2098" s="1" t="str">
        <f>CONCATENATE(AF2098,AG2098,D2098,AH2098,AI2098)</f>
        <v>YYx393xYY</v>
      </c>
    </row>
    <row r="2099" spans="1:50" s="1" customFormat="1" x14ac:dyDescent="0.25">
      <c r="A2099" s="31">
        <v>42703</v>
      </c>
      <c r="B2099" s="24"/>
      <c r="C2099" s="23" t="s">
        <v>2216</v>
      </c>
      <c r="D2099" s="22" t="s">
        <v>2215</v>
      </c>
      <c r="E2099" s="21">
        <v>1.6</v>
      </c>
      <c r="G2099" s="20"/>
      <c r="H2099" s="19">
        <f>E2099/0.0391</f>
        <v>40.92071611253197</v>
      </c>
      <c r="I2099" s="18">
        <f>J2099/100*4</f>
        <v>3.96</v>
      </c>
      <c r="J2099" s="17">
        <v>99</v>
      </c>
      <c r="K2099" s="16">
        <f>IF(J2099&gt;1,J2099-H2099-I2099,0)</f>
        <v>54.119283887468029</v>
      </c>
      <c r="L2099" s="15">
        <v>42762</v>
      </c>
      <c r="M2099" s="14"/>
      <c r="N2099" s="29">
        <v>42935</v>
      </c>
      <c r="O2099" s="12">
        <v>42936</v>
      </c>
      <c r="P2099" s="11" t="s">
        <v>2781</v>
      </c>
      <c r="Q2099" s="10" t="s">
        <v>2780</v>
      </c>
      <c r="R2099" s="10" t="s">
        <v>2779</v>
      </c>
      <c r="S2099" s="10" t="s">
        <v>2778</v>
      </c>
      <c r="T2099" s="10"/>
      <c r="U2099" s="9">
        <v>6891023581</v>
      </c>
      <c r="V2099" s="8"/>
      <c r="W2099" s="7">
        <v>973</v>
      </c>
      <c r="X2099" s="4"/>
      <c r="Y2099" s="6">
        <v>136</v>
      </c>
      <c r="Z2099" s="5">
        <f>IF(Y2099&gt;0,Y2099-J2099,".")</f>
        <v>37</v>
      </c>
      <c r="AA2099" s="4">
        <f>IF(J2099=0,H2099,0)</f>
        <v>0</v>
      </c>
      <c r="AB2099" s="4">
        <f>IF(L2099=0,H2099,0)</f>
        <v>0</v>
      </c>
      <c r="AC2099" s="4"/>
      <c r="AD2099" s="3"/>
      <c r="AE2099" s="2" t="str">
        <f ca="1">IF(AND(N2099&gt;1,(N2099+$AE$3+O2099)&lt;$B$3),$B$3-N2099+1111111,".")</f>
        <v>.</v>
      </c>
      <c r="AF2099" s="1" t="str">
        <f>IF(A2099&gt;1,"Y","N")</f>
        <v>Y</v>
      </c>
      <c r="AG2099" s="1" t="str">
        <f>IF(L2099&gt;1,"Y","N")</f>
        <v>Y</v>
      </c>
      <c r="AH2099" s="1" t="str">
        <f>IF(N2099&gt;1,"Y","N")</f>
        <v>Y</v>
      </c>
      <c r="AI2099" s="1" t="str">
        <f>IF(O2099&gt;1,"Y","N")</f>
        <v>Y</v>
      </c>
      <c r="AJ2099" s="1" t="str">
        <f>CONCATENATE(AF2099,AG2099,D2099,AH2099,AI2099)</f>
        <v>YYx109xYY</v>
      </c>
    </row>
    <row r="2100" spans="1:50" s="1" customFormat="1" x14ac:dyDescent="0.25">
      <c r="A2100" s="31">
        <v>42936</v>
      </c>
      <c r="B2100" s="24" t="s">
        <v>332</v>
      </c>
      <c r="C2100" s="23" t="s">
        <v>331</v>
      </c>
      <c r="D2100" s="22" t="s">
        <v>330</v>
      </c>
      <c r="E2100" s="21">
        <v>1.28</v>
      </c>
      <c r="G2100" s="20"/>
      <c r="H2100" s="19">
        <f>E2100/0.04318</f>
        <v>29.643353404353867</v>
      </c>
      <c r="I2100" s="18">
        <f>J2100/100*4</f>
        <v>3.96</v>
      </c>
      <c r="J2100" s="17">
        <v>99</v>
      </c>
      <c r="K2100" s="16">
        <f>IF(J2100&gt;1,J2100-H2100-I2100,0)</f>
        <v>65.396646595646146</v>
      </c>
      <c r="L2100" s="15">
        <v>42959</v>
      </c>
      <c r="M2100" s="14"/>
      <c r="N2100" s="29">
        <v>43083</v>
      </c>
      <c r="O2100" s="12">
        <v>43084</v>
      </c>
      <c r="P2100" s="11" t="s">
        <v>329</v>
      </c>
      <c r="Q2100" s="10" t="s">
        <v>328</v>
      </c>
      <c r="R2100" s="10" t="s">
        <v>327</v>
      </c>
      <c r="S2100" s="10" t="s">
        <v>326</v>
      </c>
      <c r="T2100" s="10"/>
      <c r="U2100" s="9">
        <v>6916573746</v>
      </c>
      <c r="V2100" s="8"/>
      <c r="W2100" s="7">
        <v>1464</v>
      </c>
      <c r="X2100" s="4"/>
      <c r="Y2100" s="6">
        <v>136</v>
      </c>
      <c r="Z2100" s="5">
        <f>IF(Y2100&gt;0,Y2100-J2100,".")</f>
        <v>37</v>
      </c>
      <c r="AA2100" s="4">
        <f>IF(J2100=0,H2100,0)</f>
        <v>0</v>
      </c>
      <c r="AB2100" s="4">
        <f>IF(L2100=0,H2100,0)</f>
        <v>0</v>
      </c>
      <c r="AC2100" s="4"/>
      <c r="AD2100" s="3"/>
      <c r="AE2100" s="2" t="str">
        <f ca="1">IF(AND(N2100&gt;1,(N2100+$AE$3+O2100)&lt;$B$3),$B$3-N2100+1111111,".")</f>
        <v>.</v>
      </c>
      <c r="AF2100" s="1" t="str">
        <f>IF(A2100&gt;1,"Y","N")</f>
        <v>Y</v>
      </c>
      <c r="AG2100" s="1" t="str">
        <f>IF(L2100&gt;1,"Y","N")</f>
        <v>Y</v>
      </c>
      <c r="AH2100" s="1" t="str">
        <f>IF(N2100&gt;1,"Y","N")</f>
        <v>Y</v>
      </c>
      <c r="AI2100" s="1" t="str">
        <f>IF(O2100&gt;1,"Y","N")</f>
        <v>Y</v>
      </c>
      <c r="AJ2100" s="1" t="str">
        <f>CONCATENATE(AF2100,AG2100,D2100,AH2100,AI2100)</f>
        <v>YYx110xYY</v>
      </c>
      <c r="AU2100"/>
      <c r="AV2100"/>
      <c r="AW2100"/>
      <c r="AX2100"/>
    </row>
    <row r="2101" spans="1:50" s="1" customFormat="1" x14ac:dyDescent="0.25">
      <c r="A2101" s="31">
        <v>42994</v>
      </c>
      <c r="B2101" s="24" t="s">
        <v>175</v>
      </c>
      <c r="C2101" s="23" t="s">
        <v>174</v>
      </c>
      <c r="D2101" s="22" t="s">
        <v>173</v>
      </c>
      <c r="E2101" s="21">
        <v>1.69</v>
      </c>
      <c r="G2101" s="20"/>
      <c r="H2101" s="19">
        <f>E2101/0.04452</f>
        <v>37.960467205750227</v>
      </c>
      <c r="I2101" s="18">
        <f>J2101/100*4</f>
        <v>4.8</v>
      </c>
      <c r="J2101" s="17">
        <v>120</v>
      </c>
      <c r="K2101" s="16">
        <f>IF(J2101&gt;1,J2101-H2101-I2101,0)</f>
        <v>77.239532794249769</v>
      </c>
      <c r="L2101" s="15">
        <v>43034</v>
      </c>
      <c r="M2101" s="14"/>
      <c r="N2101" s="29">
        <v>43089</v>
      </c>
      <c r="O2101" s="12">
        <v>43089</v>
      </c>
      <c r="P2101" s="11" t="s">
        <v>172</v>
      </c>
      <c r="Q2101" s="10" t="s">
        <v>171</v>
      </c>
      <c r="R2101" s="10" t="s">
        <v>170</v>
      </c>
      <c r="S2101" s="10" t="s">
        <v>169</v>
      </c>
      <c r="T2101" s="10"/>
      <c r="U2101" s="9">
        <v>6915956228</v>
      </c>
      <c r="V2101" s="8"/>
      <c r="W2101" s="7">
        <v>1488</v>
      </c>
      <c r="X2101" s="4"/>
      <c r="Y2101" s="6">
        <v>136</v>
      </c>
      <c r="Z2101" s="5">
        <f>IF(Y2101&gt;0,Y2101-J2101,".")</f>
        <v>16</v>
      </c>
      <c r="AA2101" s="4">
        <f>IF(J2101=0,H2101,0)</f>
        <v>0</v>
      </c>
      <c r="AB2101" s="4">
        <f>IF(L2101=0,H2101,0)</f>
        <v>0</v>
      </c>
      <c r="AC2101" s="4"/>
      <c r="AD2101" s="3"/>
      <c r="AE2101" s="2" t="str">
        <f ca="1">IF(AND(N2101&gt;1,(N2101+$AE$3+O2101)&lt;$B$3),$B$3-N2101+1111111,".")</f>
        <v>.</v>
      </c>
      <c r="AF2101" s="1" t="str">
        <f>IF(A2101&gt;1,"Y","N")</f>
        <v>Y</v>
      </c>
      <c r="AG2101" s="1" t="str">
        <f>IF(L2101&gt;1,"Y","N")</f>
        <v>Y</v>
      </c>
      <c r="AH2101" s="1" t="str">
        <f>IF(N2101&gt;1,"Y","N")</f>
        <v>Y</v>
      </c>
      <c r="AI2101" s="1" t="str">
        <f>IF(O2101&gt;1,"Y","N")</f>
        <v>Y</v>
      </c>
      <c r="AJ2101" s="1" t="str">
        <f>CONCATENATE(AF2101,AG2101,D2101,AH2101,AI2101)</f>
        <v>YYx393xYY</v>
      </c>
    </row>
    <row r="2102" spans="1:50" s="1" customFormat="1" x14ac:dyDescent="0.25">
      <c r="A2102" s="31">
        <v>42595</v>
      </c>
      <c r="B2102" s="30" t="s">
        <v>6208</v>
      </c>
      <c r="C2102" s="23" t="s">
        <v>3086</v>
      </c>
      <c r="D2102" s="22" t="s">
        <v>3085</v>
      </c>
      <c r="E2102" s="21">
        <v>1.95</v>
      </c>
      <c r="G2102" s="20"/>
      <c r="H2102" s="19">
        <f>E2102/0.04046</f>
        <v>48.195748887790408</v>
      </c>
      <c r="I2102" s="18">
        <f>J2102/100*4</f>
        <v>3.96</v>
      </c>
      <c r="J2102" s="17">
        <v>99</v>
      </c>
      <c r="K2102" s="16">
        <f>IF(J2102&gt;1,J2102-H2102-I2102,0)</f>
        <v>46.844251112209591</v>
      </c>
      <c r="L2102" s="15">
        <v>42620</v>
      </c>
      <c r="M2102" s="14"/>
      <c r="N2102" s="29">
        <v>42769</v>
      </c>
      <c r="O2102" s="12">
        <v>42771</v>
      </c>
      <c r="P2102" s="11" t="s">
        <v>1920</v>
      </c>
      <c r="Q2102" s="10" t="s">
        <v>1922</v>
      </c>
      <c r="R2102" s="10" t="s">
        <v>1921</v>
      </c>
      <c r="S2102" s="10" t="s">
        <v>1274</v>
      </c>
      <c r="T2102" s="10"/>
      <c r="U2102" s="9" t="s">
        <v>6207</v>
      </c>
      <c r="V2102" s="8"/>
      <c r="W2102" s="7">
        <v>206</v>
      </c>
      <c r="X2102" s="4"/>
      <c r="Y2102" s="6">
        <v>137</v>
      </c>
      <c r="Z2102" s="5">
        <f>IF(Y2102&gt;0,Y2102-J2102,".")</f>
        <v>38</v>
      </c>
      <c r="AA2102" s="4">
        <f>IF(J2102=0,H2102,0)</f>
        <v>0</v>
      </c>
      <c r="AB2102" s="4">
        <f>IF(L2102=0,H2102,0)</f>
        <v>0</v>
      </c>
      <c r="AC2102" s="4"/>
      <c r="AD2102" s="3"/>
      <c r="AE2102" s="2" t="str">
        <f ca="1">IF(AND(N2102&gt;1,(N2102+$AE$3+O2102)&lt;$B$3),$B$3-N2102+1111111,".")</f>
        <v>.</v>
      </c>
      <c r="AF2102" s="1" t="str">
        <f>IF(A2102&gt;1,"Y","N")</f>
        <v>Y</v>
      </c>
      <c r="AG2102" s="1" t="str">
        <f>IF(L2102&gt;1,"Y","N")</f>
        <v>Y</v>
      </c>
      <c r="AH2102" s="1" t="str">
        <f>IF(N2102&gt;1,"Y","N")</f>
        <v>Y</v>
      </c>
      <c r="AI2102" s="1" t="str">
        <f>IF(O2102&gt;1,"Y","N")</f>
        <v>Y</v>
      </c>
      <c r="AJ2102" s="1" t="str">
        <f>CONCATENATE(AF2102,AG2102,D2102,AH2102,AI2102)</f>
        <v>YYx103xYY</v>
      </c>
    </row>
    <row r="2103" spans="1:50" s="1" customFormat="1" x14ac:dyDescent="0.25">
      <c r="A2103" s="31">
        <v>42769</v>
      </c>
      <c r="B2103" s="24"/>
      <c r="C2103" s="23" t="s">
        <v>695</v>
      </c>
      <c r="D2103" s="22" t="s">
        <v>694</v>
      </c>
      <c r="E2103" s="21">
        <v>1.55</v>
      </c>
      <c r="G2103" s="20"/>
      <c r="H2103" s="19">
        <f>E2103/0.03878</f>
        <v>39.969056214543578</v>
      </c>
      <c r="I2103" s="18">
        <f>J2103/100*4</f>
        <v>3.96</v>
      </c>
      <c r="J2103" s="17">
        <v>99</v>
      </c>
      <c r="K2103" s="16">
        <f>IF(J2103&gt;1,J2103-H2103-I2103,0)</f>
        <v>55.070943785456421</v>
      </c>
      <c r="L2103" s="15">
        <v>42789</v>
      </c>
      <c r="M2103" s="14"/>
      <c r="N2103" s="29">
        <v>42828</v>
      </c>
      <c r="O2103" s="12">
        <v>42829</v>
      </c>
      <c r="P2103" s="11" t="s">
        <v>4830</v>
      </c>
      <c r="Q2103" s="10" t="s">
        <v>4829</v>
      </c>
      <c r="R2103" s="10" t="s">
        <v>4828</v>
      </c>
      <c r="S2103" s="10" t="s">
        <v>2158</v>
      </c>
      <c r="T2103" s="10"/>
      <c r="U2103" s="9" t="s">
        <v>4827</v>
      </c>
      <c r="V2103" s="8"/>
      <c r="W2103" s="7">
        <v>529</v>
      </c>
      <c r="X2103" s="4"/>
      <c r="Y2103" s="6">
        <v>137</v>
      </c>
      <c r="Z2103" s="5">
        <f>IF(Y2103&gt;0,Y2103-J2103,".")</f>
        <v>38</v>
      </c>
      <c r="AA2103" s="4">
        <f>IF(J2103=0,H2103,0)</f>
        <v>0</v>
      </c>
      <c r="AB2103" s="4">
        <f>IF(L2103=0,H2103,0)</f>
        <v>0</v>
      </c>
      <c r="AC2103" s="4"/>
      <c r="AD2103" s="3"/>
      <c r="AE2103" s="2" t="str">
        <f ca="1">IF(AND(N2103&gt;1,(N2103+$AE$3+O2103)&lt;$B$3),$B$3-N2103+1111111,".")</f>
        <v>.</v>
      </c>
      <c r="AF2103" s="1" t="str">
        <f>IF(A2103&gt;1,"Y","N")</f>
        <v>Y</v>
      </c>
      <c r="AG2103" s="1" t="str">
        <f>IF(L2103&gt;1,"Y","N")</f>
        <v>Y</v>
      </c>
      <c r="AH2103" s="1" t="str">
        <f>IF(N2103&gt;1,"Y","N")</f>
        <v>Y</v>
      </c>
      <c r="AI2103" s="1" t="str">
        <f>IF(O2103&gt;1,"Y","N")</f>
        <v>Y</v>
      </c>
      <c r="AJ2103" s="1" t="str">
        <f>CONCATENATE(AF2103,AG2103,D2103,AH2103,AI2103)</f>
        <v>YYx4xYY</v>
      </c>
    </row>
    <row r="2104" spans="1:50" s="1" customFormat="1" x14ac:dyDescent="0.25">
      <c r="A2104" s="31">
        <v>42595</v>
      </c>
      <c r="B2104" s="24"/>
      <c r="C2104" s="23" t="s">
        <v>3086</v>
      </c>
      <c r="D2104" s="22" t="s">
        <v>3085</v>
      </c>
      <c r="E2104" s="21">
        <v>1.98</v>
      </c>
      <c r="G2104" s="20"/>
      <c r="H2104" s="19">
        <f>E2104/0.04046</f>
        <v>48.937221947602566</v>
      </c>
      <c r="I2104" s="18">
        <f>J2104/100*4</f>
        <v>3.96</v>
      </c>
      <c r="J2104" s="17">
        <v>99</v>
      </c>
      <c r="K2104" s="16">
        <f>IF(J2104&gt;1,J2104-H2104-I2104,0)</f>
        <v>46.102778052397433</v>
      </c>
      <c r="L2104" s="15">
        <v>42629</v>
      </c>
      <c r="M2104" s="14"/>
      <c r="N2104" s="29">
        <v>42915</v>
      </c>
      <c r="O2104" s="12">
        <v>42915</v>
      </c>
      <c r="P2104" s="11" t="s">
        <v>1026</v>
      </c>
      <c r="Q2104" s="10" t="s">
        <v>1025</v>
      </c>
      <c r="R2104" s="10" t="s">
        <v>1024</v>
      </c>
      <c r="S2104" s="10" t="s">
        <v>1023</v>
      </c>
      <c r="T2104" s="10"/>
      <c r="U2104" s="9">
        <v>6870082555</v>
      </c>
      <c r="V2104" s="8"/>
      <c r="W2104" s="7">
        <v>901</v>
      </c>
      <c r="X2104" s="4"/>
      <c r="Y2104" s="6">
        <v>137</v>
      </c>
      <c r="Z2104" s="5">
        <f>IF(Y2104&gt;0,Y2104-J2104,".")</f>
        <v>38</v>
      </c>
      <c r="AA2104" s="4">
        <f>IF(J2104=0,H2104,0)</f>
        <v>0</v>
      </c>
      <c r="AB2104" s="4">
        <f>IF(L2104=0,H2104,0)</f>
        <v>0</v>
      </c>
      <c r="AC2104" s="4"/>
      <c r="AD2104" s="3"/>
      <c r="AE2104" s="2" t="str">
        <f ca="1">IF(AND(N2104&gt;1,(N2104+$AE$3+O2104)&lt;$B$3),$B$3-N2104+1111111,".")</f>
        <v>.</v>
      </c>
      <c r="AF2104" s="1" t="str">
        <f>IF(A2104&gt;1,"Y","N")</f>
        <v>Y</v>
      </c>
      <c r="AG2104" s="1" t="str">
        <f>IF(L2104&gt;1,"Y","N")</f>
        <v>Y</v>
      </c>
      <c r="AH2104" s="1" t="str">
        <f>IF(N2104&gt;1,"Y","N")</f>
        <v>Y</v>
      </c>
      <c r="AI2104" s="1" t="str">
        <f>IF(O2104&gt;1,"Y","N")</f>
        <v>Y</v>
      </c>
      <c r="AJ2104" s="1" t="str">
        <f>CONCATENATE(AF2104,AG2104,D2104,AH2104,AI2104)</f>
        <v>YYx103xYY</v>
      </c>
    </row>
    <row r="2105" spans="1:50" s="1" customFormat="1" x14ac:dyDescent="0.25">
      <c r="A2105" s="31">
        <v>42809</v>
      </c>
      <c r="B2105" s="24"/>
      <c r="C2105" s="23" t="s">
        <v>331</v>
      </c>
      <c r="D2105" s="22" t="s">
        <v>330</v>
      </c>
      <c r="E2105" s="21">
        <v>1.43</v>
      </c>
      <c r="G2105" s="20"/>
      <c r="H2105" s="19">
        <f>E2105/0.038689</f>
        <v>36.961410219959156</v>
      </c>
      <c r="I2105" s="18">
        <f>J2105/100*4</f>
        <v>3.96</v>
      </c>
      <c r="J2105" s="17">
        <v>99</v>
      </c>
      <c r="K2105" s="16">
        <f>IF(J2105&gt;1,J2105-H2105-I2105,0)</f>
        <v>58.078589780040843</v>
      </c>
      <c r="L2105" s="15">
        <v>42841</v>
      </c>
      <c r="M2105" s="14"/>
      <c r="N2105" s="29">
        <v>42960</v>
      </c>
      <c r="O2105" s="12">
        <v>42960</v>
      </c>
      <c r="P2105" s="11" t="s">
        <v>2503</v>
      </c>
      <c r="Q2105" s="10" t="s">
        <v>2505</v>
      </c>
      <c r="R2105" s="10" t="s">
        <v>2504</v>
      </c>
      <c r="S2105" s="10" t="s">
        <v>2040</v>
      </c>
      <c r="T2105" s="10"/>
      <c r="U2105" s="9">
        <v>6910864396</v>
      </c>
      <c r="V2105" s="8"/>
      <c r="W2105" s="7">
        <v>1031</v>
      </c>
      <c r="X2105" s="4"/>
      <c r="Y2105" s="6">
        <v>137</v>
      </c>
      <c r="Z2105" s="5">
        <f>IF(Y2105&gt;0,Y2105-J2105,".")</f>
        <v>38</v>
      </c>
      <c r="AA2105" s="4">
        <f>IF(J2105=0,H2105,0)</f>
        <v>0</v>
      </c>
      <c r="AB2105" s="4">
        <f>IF(L2105=0,H2105,0)</f>
        <v>0</v>
      </c>
      <c r="AC2105" s="4"/>
      <c r="AD2105" s="3"/>
      <c r="AE2105" s="2" t="str">
        <f ca="1">IF(AND(N2105&gt;1,(N2105+$AE$3+O2105)&lt;$B$3),$B$3-N2105+1111111,".")</f>
        <v>.</v>
      </c>
      <c r="AF2105" s="1" t="str">
        <f>IF(A2105&gt;1,"Y","N")</f>
        <v>Y</v>
      </c>
      <c r="AG2105" s="1" t="str">
        <f>IF(L2105&gt;1,"Y","N")</f>
        <v>Y</v>
      </c>
      <c r="AH2105" s="1" t="str">
        <f>IF(N2105&gt;1,"Y","N")</f>
        <v>Y</v>
      </c>
      <c r="AI2105" s="1" t="str">
        <f>IF(O2105&gt;1,"Y","N")</f>
        <v>Y</v>
      </c>
      <c r="AJ2105" s="1" t="str">
        <f>CONCATENATE(AF2105,AG2105,D2105,AH2105,AI2105)</f>
        <v>YYx110xYY</v>
      </c>
    </row>
    <row r="2106" spans="1:50" s="1" customFormat="1" x14ac:dyDescent="0.25">
      <c r="A2106" s="31">
        <v>42790</v>
      </c>
      <c r="B2106" s="24"/>
      <c r="C2106" s="23" t="s">
        <v>695</v>
      </c>
      <c r="D2106" s="22" t="s">
        <v>694</v>
      </c>
      <c r="E2106" s="21">
        <v>1.59</v>
      </c>
      <c r="G2106" s="20"/>
      <c r="H2106" s="19">
        <f>E2106/0.03844</f>
        <v>41.363163371488035</v>
      </c>
      <c r="I2106" s="18">
        <f>J2106/100*4</f>
        <v>3.96</v>
      </c>
      <c r="J2106" s="17">
        <v>99</v>
      </c>
      <c r="K2106" s="16">
        <f>IF(J2106&gt;1,J2106-H2106-I2106,0)</f>
        <v>53.676836628511964</v>
      </c>
      <c r="L2106" s="15">
        <v>42812</v>
      </c>
      <c r="M2106" s="14"/>
      <c r="N2106" s="29">
        <v>42995</v>
      </c>
      <c r="O2106" s="12">
        <v>42996</v>
      </c>
      <c r="P2106" s="11" t="s">
        <v>1955</v>
      </c>
      <c r="Q2106" s="10" t="s">
        <v>1954</v>
      </c>
      <c r="R2106" s="10" t="s">
        <v>1953</v>
      </c>
      <c r="S2106" s="10" t="s">
        <v>1952</v>
      </c>
      <c r="T2106" s="10"/>
      <c r="U2106" s="9">
        <v>6905217986</v>
      </c>
      <c r="V2106" s="8"/>
      <c r="W2106" s="7">
        <v>1151</v>
      </c>
      <c r="X2106" s="4"/>
      <c r="Y2106" s="6">
        <v>137</v>
      </c>
      <c r="Z2106" s="5">
        <f>IF(Y2106&gt;0,Y2106-J2106,".")</f>
        <v>38</v>
      </c>
      <c r="AA2106" s="4">
        <f>IF(J2106=0,H2106,0)</f>
        <v>0</v>
      </c>
      <c r="AB2106" s="4">
        <f>IF(L2106=0,H2106,0)</f>
        <v>0</v>
      </c>
      <c r="AC2106" s="4"/>
      <c r="AD2106" s="3"/>
      <c r="AE2106" s="2" t="str">
        <f ca="1">IF(AND(N2106&gt;1,(N2106+$AE$3+O2106)&lt;$B$3),$B$3-N2106+1111111,".")</f>
        <v>.</v>
      </c>
      <c r="AF2106" s="1" t="str">
        <f>IF(A2106&gt;1,"Y","N")</f>
        <v>Y</v>
      </c>
      <c r="AG2106" s="1" t="str">
        <f>IF(L2106&gt;1,"Y","N")</f>
        <v>Y</v>
      </c>
      <c r="AH2106" s="1" t="str">
        <f>IF(N2106&gt;1,"Y","N")</f>
        <v>Y</v>
      </c>
      <c r="AI2106" s="1" t="str">
        <f>IF(O2106&gt;1,"Y","N")</f>
        <v>Y</v>
      </c>
      <c r="AJ2106" s="1" t="str">
        <f>CONCATENATE(AF2106,AG2106,D2106,AH2106,AI2106)</f>
        <v>YYx4xYY</v>
      </c>
    </row>
    <row r="2107" spans="1:50" s="1" customFormat="1" x14ac:dyDescent="0.25">
      <c r="A2107" s="31">
        <v>42644</v>
      </c>
      <c r="B2107" s="24"/>
      <c r="C2107" s="23" t="s">
        <v>331</v>
      </c>
      <c r="D2107" s="22" t="s">
        <v>330</v>
      </c>
      <c r="E2107" s="21">
        <v>1.98</v>
      </c>
      <c r="G2107" s="20"/>
      <c r="H2107" s="19">
        <f>E2107/0.0404</f>
        <v>49.009900990099013</v>
      </c>
      <c r="I2107" s="18">
        <f>J2107/100*4</f>
        <v>3.96</v>
      </c>
      <c r="J2107" s="17">
        <v>99</v>
      </c>
      <c r="K2107" s="16">
        <f>IF(J2107&gt;1,J2107-H2107-I2107,0)</f>
        <v>46.030099009900987</v>
      </c>
      <c r="L2107" s="15">
        <v>42697</v>
      </c>
      <c r="M2107" s="14"/>
      <c r="N2107" s="29">
        <v>42741</v>
      </c>
      <c r="O2107" s="12">
        <v>42741</v>
      </c>
      <c r="P2107" s="11" t="s">
        <v>6895</v>
      </c>
      <c r="Q2107" s="10" t="s">
        <v>6900</v>
      </c>
      <c r="R2107" s="10" t="s">
        <v>6899</v>
      </c>
      <c r="S2107" s="10" t="s">
        <v>3238</v>
      </c>
      <c r="T2107" s="10" t="s">
        <v>6898</v>
      </c>
      <c r="U2107" s="9">
        <v>6669168456</v>
      </c>
      <c r="V2107" s="8" t="s">
        <v>6897</v>
      </c>
      <c r="W2107" s="7">
        <v>42</v>
      </c>
      <c r="X2107" s="4"/>
      <c r="Y2107" s="6">
        <v>138</v>
      </c>
      <c r="Z2107" s="5">
        <f>IF(Y2107&gt;0,Y2107-J2107,".")</f>
        <v>39</v>
      </c>
      <c r="AA2107" s="4">
        <f>IF(J2107=0,H2107,0)</f>
        <v>0</v>
      </c>
      <c r="AB2107" s="4">
        <f>IF(L2107=0,H2107,0)</f>
        <v>0</v>
      </c>
      <c r="AC2107" s="4"/>
      <c r="AD2107" s="3"/>
      <c r="AE2107" s="2" t="str">
        <f ca="1">IF(AND(N2107&gt;1,(N2107+$AE$3+O2107)&lt;$B$3),$B$3-N2107+1111111,".")</f>
        <v>.</v>
      </c>
      <c r="AF2107" s="1" t="str">
        <f>IF(A2107&gt;1,"Y","N")</f>
        <v>Y</v>
      </c>
      <c r="AG2107" s="1" t="str">
        <f>IF(L2107&gt;1,"Y","N")</f>
        <v>Y</v>
      </c>
      <c r="AH2107" s="1" t="str">
        <f>IF(N2107&gt;1,"Y","N")</f>
        <v>Y</v>
      </c>
      <c r="AI2107" s="1" t="str">
        <f>IF(O2107&gt;1,"Y","N")</f>
        <v>Y</v>
      </c>
      <c r="AJ2107" s="1" t="str">
        <f>CONCATENATE(AF2107,AG2107,D2107,AH2107,AI2107)</f>
        <v>YYx110xYY</v>
      </c>
      <c r="AU2107"/>
      <c r="AV2107"/>
      <c r="AW2107"/>
      <c r="AX2107"/>
    </row>
    <row r="2108" spans="1:50" s="1" customFormat="1" x14ac:dyDescent="0.25">
      <c r="A2108" s="31">
        <v>42178</v>
      </c>
      <c r="B2108" s="24"/>
      <c r="C2108" s="23" t="s">
        <v>6708</v>
      </c>
      <c r="D2108" s="22" t="s">
        <v>6707</v>
      </c>
      <c r="E2108" s="21">
        <v>2.88</v>
      </c>
      <c r="G2108" s="20"/>
      <c r="H2108" s="19">
        <f>E2108/0.0418</f>
        <v>68.899521531100476</v>
      </c>
      <c r="I2108" s="32">
        <f>J2108/100*4</f>
        <v>3.96</v>
      </c>
      <c r="J2108" s="17">
        <v>99</v>
      </c>
      <c r="K2108" s="16">
        <f>IF(J2108&gt;1,J2108-H2108-I2108,0)</f>
        <v>26.140478468899524</v>
      </c>
      <c r="L2108" s="15">
        <v>42217</v>
      </c>
      <c r="M2108" s="14"/>
      <c r="N2108" s="29">
        <v>42747</v>
      </c>
      <c r="O2108" s="12">
        <v>42748</v>
      </c>
      <c r="P2108" s="11" t="s">
        <v>6692</v>
      </c>
      <c r="Q2108" s="10" t="s">
        <v>6706</v>
      </c>
      <c r="R2108" s="10" t="s">
        <v>6705</v>
      </c>
      <c r="S2108" s="10" t="s">
        <v>6704</v>
      </c>
      <c r="T2108" s="10"/>
      <c r="U2108" s="9" t="s">
        <v>6703</v>
      </c>
      <c r="V2108" s="8"/>
      <c r="W2108" s="7">
        <v>90</v>
      </c>
      <c r="X2108" s="4"/>
      <c r="Y2108" s="6">
        <v>138</v>
      </c>
      <c r="Z2108" s="5">
        <f>IF(Y2108&gt;0,Y2108-J2108,".")</f>
        <v>39</v>
      </c>
      <c r="AA2108" s="4">
        <f>IF(J2108=0,H2108,0)</f>
        <v>0</v>
      </c>
      <c r="AB2108" s="4">
        <f>IF(L2108=0,H2108,0)</f>
        <v>0</v>
      </c>
      <c r="AC2108" s="4"/>
      <c r="AD2108" s="3"/>
      <c r="AE2108" s="2" t="str">
        <f ca="1">IF(AND(N2108&gt;1,(N2108+$AE$3+O2108)&lt;$B$3),$B$3-N2108+1111111,".")</f>
        <v>.</v>
      </c>
      <c r="AF2108" s="1" t="str">
        <f>IF(A2108&gt;1,"Y","N")</f>
        <v>Y</v>
      </c>
      <c r="AG2108" s="1" t="str">
        <f>IF(L2108&gt;1,"Y","N")</f>
        <v>Y</v>
      </c>
      <c r="AH2108" s="1" t="str">
        <f>IF(N2108&gt;1,"Y","N")</f>
        <v>Y</v>
      </c>
      <c r="AI2108" s="1" t="str">
        <f>IF(O2108&gt;1,"Y","N")</f>
        <v>Y</v>
      </c>
      <c r="AJ2108" s="1" t="str">
        <f>CONCATENATE(AF2108,AG2108,D2108,AH2108,AI2108)</f>
        <v>YYx164xYY</v>
      </c>
    </row>
    <row r="2109" spans="1:50" s="1" customFormat="1" x14ac:dyDescent="0.25">
      <c r="A2109" s="31">
        <v>42742</v>
      </c>
      <c r="B2109" t="s">
        <v>6080</v>
      </c>
      <c r="C2109" s="23" t="s">
        <v>695</v>
      </c>
      <c r="D2109" s="22" t="s">
        <v>694</v>
      </c>
      <c r="E2109" s="21">
        <v>1.53</v>
      </c>
      <c r="G2109" s="20"/>
      <c r="H2109" s="19">
        <f>E2109/0.03821</f>
        <v>40.041873855011779</v>
      </c>
      <c r="I2109" s="18">
        <f>J2109/100*4</f>
        <v>3.96</v>
      </c>
      <c r="J2109" s="17">
        <v>99</v>
      </c>
      <c r="K2109" s="16">
        <f>IF(J2109&gt;1,J2109-H2109-I2109,0)</f>
        <v>54.99812614498822</v>
      </c>
      <c r="L2109" s="15">
        <v>42768</v>
      </c>
      <c r="M2109" s="14"/>
      <c r="N2109" s="29">
        <v>42774</v>
      </c>
      <c r="O2109" s="12">
        <v>42774</v>
      </c>
      <c r="P2109" s="11" t="s">
        <v>6079</v>
      </c>
      <c r="Q2109" s="10" t="s">
        <v>6078</v>
      </c>
      <c r="R2109" s="10" t="s">
        <v>6077</v>
      </c>
      <c r="S2109" s="10" t="s">
        <v>3923</v>
      </c>
      <c r="T2109" s="10" t="s">
        <v>6076</v>
      </c>
      <c r="U2109" s="9">
        <v>6704285893</v>
      </c>
      <c r="V2109" s="8"/>
      <c r="W2109" s="7">
        <v>230</v>
      </c>
      <c r="X2109" s="4"/>
      <c r="Y2109" s="6">
        <v>138</v>
      </c>
      <c r="Z2109" s="5">
        <f>IF(Y2109&gt;0,Y2109-J2109,".")</f>
        <v>39</v>
      </c>
      <c r="AA2109" s="4">
        <f>IF(J2109=0,H2109,0)</f>
        <v>0</v>
      </c>
      <c r="AB2109" s="4">
        <f>IF(L2109=0,H2109,0)</f>
        <v>0</v>
      </c>
      <c r="AC2109" s="4"/>
      <c r="AD2109" s="3"/>
      <c r="AE2109" s="2" t="str">
        <f ca="1">IF(AND(N2109&gt;1,(N2109+$AE$3+O2109)&lt;$B$3),$B$3-N2109+1111111,".")</f>
        <v>.</v>
      </c>
      <c r="AF2109" s="1" t="str">
        <f>IF(A2109&gt;1,"Y","N")</f>
        <v>Y</v>
      </c>
      <c r="AG2109" s="1" t="str">
        <f>IF(L2109&gt;1,"Y","N")</f>
        <v>Y</v>
      </c>
      <c r="AH2109" s="1" t="str">
        <f>IF(N2109&gt;1,"Y","N")</f>
        <v>Y</v>
      </c>
      <c r="AI2109" s="1" t="str">
        <f>IF(O2109&gt;1,"Y","N")</f>
        <v>Y</v>
      </c>
      <c r="AJ2109" s="1" t="str">
        <f>CONCATENATE(AF2109,AG2109,D2109,AH2109,AI2109)</f>
        <v>YYx4xYY</v>
      </c>
    </row>
    <row r="2110" spans="1:50" s="1" customFormat="1" x14ac:dyDescent="0.25">
      <c r="A2110" s="31">
        <v>42627</v>
      </c>
      <c r="B2110" s="24"/>
      <c r="C2110" s="23" t="s">
        <v>1831</v>
      </c>
      <c r="D2110" s="22" t="s">
        <v>1830</v>
      </c>
      <c r="E2110" s="21">
        <v>2.06</v>
      </c>
      <c r="G2110" s="20"/>
      <c r="H2110" s="19">
        <f>E2110/0.0404</f>
        <v>50.990099009900995</v>
      </c>
      <c r="I2110" s="18">
        <f>J2110/100*4</f>
        <v>5.56</v>
      </c>
      <c r="J2110" s="17">
        <v>139</v>
      </c>
      <c r="K2110" s="16">
        <f>IF(J2110&gt;1,J2110-H2110-I2110,0)</f>
        <v>82.449900990098996</v>
      </c>
      <c r="L2110" s="15">
        <v>42644</v>
      </c>
      <c r="M2110" s="14"/>
      <c r="N2110" s="29">
        <v>42750</v>
      </c>
      <c r="O2110" s="12">
        <v>42750</v>
      </c>
      <c r="P2110" s="11" t="s">
        <v>6610</v>
      </c>
      <c r="Q2110" s="10"/>
      <c r="R2110" s="10"/>
      <c r="S2110" s="10"/>
      <c r="T2110" s="10"/>
      <c r="U2110" s="9">
        <v>6678965992</v>
      </c>
      <c r="V2110" s="8"/>
      <c r="W2110" s="7">
        <v>102</v>
      </c>
      <c r="X2110" s="4"/>
      <c r="Y2110" s="6">
        <v>139</v>
      </c>
      <c r="Z2110" s="5">
        <f>IF(Y2110&gt;0,Y2110-J2110,".")</f>
        <v>0</v>
      </c>
      <c r="AA2110" s="4">
        <f>IF(J2110=0,H2110,0)</f>
        <v>0</v>
      </c>
      <c r="AB2110" s="4">
        <f>IF(L2110=0,H2110,0)</f>
        <v>0</v>
      </c>
      <c r="AC2110" s="4"/>
      <c r="AD2110" s="3"/>
      <c r="AE2110" s="2" t="str">
        <f ca="1">IF(AND(N2110&gt;1,(N2110+$AE$3+O2110)&lt;$B$3),$B$3-N2110+1111111,".")</f>
        <v>.</v>
      </c>
      <c r="AF2110" s="1" t="str">
        <f>IF(A2110&gt;1,"Y","N")</f>
        <v>Y</v>
      </c>
      <c r="AG2110" s="1" t="str">
        <f>IF(L2110&gt;1,"Y","N")</f>
        <v>Y</v>
      </c>
      <c r="AH2110" s="1" t="str">
        <f>IF(N2110&gt;1,"Y","N")</f>
        <v>Y</v>
      </c>
      <c r="AI2110" s="1" t="str">
        <f>IF(O2110&gt;1,"Y","N")</f>
        <v>Y</v>
      </c>
      <c r="AJ2110" s="1" t="str">
        <f>CONCATENATE(AF2110,AG2110,D2110,AH2110,AI2110)</f>
        <v>YYx136xYY</v>
      </c>
    </row>
    <row r="2111" spans="1:50" s="1" customFormat="1" x14ac:dyDescent="0.25">
      <c r="A2111" s="31">
        <v>42749</v>
      </c>
      <c r="B2111" s="24"/>
      <c r="C2111" s="23" t="s">
        <v>727</v>
      </c>
      <c r="D2111" s="22" t="s">
        <v>726</v>
      </c>
      <c r="E2111" s="21">
        <v>1.36</v>
      </c>
      <c r="G2111" s="20"/>
      <c r="H2111" s="19">
        <f>E2111/0.03821</f>
        <v>35.592776760010473</v>
      </c>
      <c r="I2111" s="18">
        <f>J2111/100*4</f>
        <v>3.8</v>
      </c>
      <c r="J2111" s="17">
        <v>95</v>
      </c>
      <c r="K2111" s="16">
        <f>IF(J2111&gt;1,J2111-H2111-I2111,0)</f>
        <v>55.60722323998953</v>
      </c>
      <c r="L2111" s="15">
        <v>42784</v>
      </c>
      <c r="M2111" s="14"/>
      <c r="N2111" s="29">
        <v>43041</v>
      </c>
      <c r="O2111" s="12">
        <v>43041</v>
      </c>
      <c r="P2111" s="11" t="s">
        <v>1273</v>
      </c>
      <c r="Q2111" s="10" t="s">
        <v>1282</v>
      </c>
      <c r="R2111" s="10" t="s">
        <v>1281</v>
      </c>
      <c r="S2111" s="10" t="s">
        <v>1280</v>
      </c>
      <c r="T2111" s="10" t="s">
        <v>1279</v>
      </c>
      <c r="U2111" s="9">
        <v>6910054809</v>
      </c>
      <c r="V2111" s="8"/>
      <c r="W2111" s="7">
        <v>1288</v>
      </c>
      <c r="X2111" s="4"/>
      <c r="Y2111" s="6">
        <v>139</v>
      </c>
      <c r="Z2111" s="5">
        <f>IF(Y2111&gt;0,Y2111-J2111,".")</f>
        <v>44</v>
      </c>
      <c r="AA2111" s="4">
        <f>IF(J2111=0,H2111,0)</f>
        <v>0</v>
      </c>
      <c r="AB2111" s="4">
        <f>IF(L2111=0,H2111,0)</f>
        <v>0</v>
      </c>
      <c r="AC2111" s="4"/>
      <c r="AD2111" s="3"/>
      <c r="AE2111" s="2" t="str">
        <f ca="1">IF(AND(N2111&gt;1,(N2111+$AE$3+O2111)&lt;$B$3),$B$3-N2111+1111111,".")</f>
        <v>.</v>
      </c>
      <c r="AF2111" s="1" t="str">
        <f>IF(A2111&gt;1,"Y","N")</f>
        <v>Y</v>
      </c>
      <c r="AG2111" s="1" t="str">
        <f>IF(L2111&gt;1,"Y","N")</f>
        <v>Y</v>
      </c>
      <c r="AH2111" s="1" t="str">
        <f>IF(N2111&gt;1,"Y","N")</f>
        <v>Y</v>
      </c>
      <c r="AI2111" s="1" t="str">
        <f>IF(O2111&gt;1,"Y","N")</f>
        <v>Y</v>
      </c>
      <c r="AJ2111" s="1" t="str">
        <f>CONCATENATE(AF2111,AG2111,D2111,AH2111,AI2111)</f>
        <v>YYx346xYY</v>
      </c>
    </row>
    <row r="2112" spans="1:50" s="1" customFormat="1" x14ac:dyDescent="0.25">
      <c r="A2112" s="31">
        <v>42790</v>
      </c>
      <c r="B2112" s="24"/>
      <c r="C2112" s="23" t="s">
        <v>695</v>
      </c>
      <c r="D2112" s="22" t="s">
        <v>694</v>
      </c>
      <c r="E2112" s="21">
        <v>1.57</v>
      </c>
      <c r="G2112" s="20"/>
      <c r="H2112" s="19">
        <f>E2112/0.03844</f>
        <v>40.842872008324662</v>
      </c>
      <c r="I2112" s="18">
        <f>J2112/100*4</f>
        <v>3.96</v>
      </c>
      <c r="J2112" s="17">
        <v>99</v>
      </c>
      <c r="K2112" s="16">
        <f>IF(J2112&gt;1,J2112-H2112-I2112,0)</f>
        <v>54.197127991675337</v>
      </c>
      <c r="L2112" s="15">
        <v>42818</v>
      </c>
      <c r="M2112" s="14"/>
      <c r="N2112" s="29">
        <v>43068</v>
      </c>
      <c r="O2112" s="12">
        <v>43068</v>
      </c>
      <c r="P2112" s="11" t="s">
        <v>676</v>
      </c>
      <c r="Q2112" s="10" t="s">
        <v>693</v>
      </c>
      <c r="R2112" s="10" t="s">
        <v>692</v>
      </c>
      <c r="S2112" s="10" t="s">
        <v>691</v>
      </c>
      <c r="T2112" s="10"/>
      <c r="U2112" s="9">
        <v>6916041777</v>
      </c>
      <c r="V2112" s="8"/>
      <c r="W2112" s="7">
        <v>1403</v>
      </c>
      <c r="X2112" s="4"/>
      <c r="Y2112" s="6">
        <v>139</v>
      </c>
      <c r="Z2112" s="5">
        <f>IF(Y2112&gt;0,Y2112-J2112,".")</f>
        <v>40</v>
      </c>
      <c r="AA2112" s="4">
        <f>IF(J2112=0,H2112,0)</f>
        <v>0</v>
      </c>
      <c r="AB2112" s="4">
        <f>IF(L2112=0,H2112,0)</f>
        <v>0</v>
      </c>
      <c r="AC2112" s="4"/>
      <c r="AD2112" s="3"/>
      <c r="AE2112" s="2" t="str">
        <f ca="1">IF(AND(N2112&gt;1,(N2112+$AE$3+O2112)&lt;$B$3),$B$3-N2112+1111111,".")</f>
        <v>.</v>
      </c>
      <c r="AF2112" s="1" t="str">
        <f>IF(A2112&gt;1,"Y","N")</f>
        <v>Y</v>
      </c>
      <c r="AG2112" s="1" t="str">
        <f>IF(L2112&gt;1,"Y","N")</f>
        <v>Y</v>
      </c>
      <c r="AH2112" s="1" t="str">
        <f>IF(N2112&gt;1,"Y","N")</f>
        <v>Y</v>
      </c>
      <c r="AI2112" s="1" t="str">
        <f>IF(O2112&gt;1,"Y","N")</f>
        <v>Y</v>
      </c>
      <c r="AJ2112" s="1" t="str">
        <f>CONCATENATE(AF2112,AG2112,D2112,AH2112,AI2112)</f>
        <v>YYx4xYY</v>
      </c>
    </row>
    <row r="2113" spans="1:36" s="1" customFormat="1" x14ac:dyDescent="0.25">
      <c r="A2113" s="31">
        <v>42480</v>
      </c>
      <c r="B2113" s="24"/>
      <c r="C2113" s="23" t="s">
        <v>1070</v>
      </c>
      <c r="D2113" s="22" t="s">
        <v>1069</v>
      </c>
      <c r="E2113" s="21">
        <v>2.7</v>
      </c>
      <c r="G2113" s="20"/>
      <c r="H2113" s="19">
        <f>E2113/0.042177</f>
        <v>64.015932854399324</v>
      </c>
      <c r="I2113" s="32">
        <f>J2113/100*4</f>
        <v>5.6</v>
      </c>
      <c r="J2113" s="17">
        <v>140</v>
      </c>
      <c r="K2113" s="16">
        <f>IF(J2113&gt;1,J2113-H2113-I2113,0)</f>
        <v>70.384067145600682</v>
      </c>
      <c r="L2113" s="15">
        <v>42511</v>
      </c>
      <c r="M2113" s="14"/>
      <c r="N2113" s="29">
        <v>42756</v>
      </c>
      <c r="O2113" s="12">
        <v>42757</v>
      </c>
      <c r="P2113" s="11" t="s">
        <v>6477</v>
      </c>
      <c r="Q2113" s="10"/>
      <c r="R2113" s="10"/>
      <c r="S2113" s="10"/>
      <c r="T2113" s="10"/>
      <c r="U2113" s="9">
        <v>6681338038</v>
      </c>
      <c r="V2113" s="8"/>
      <c r="W2113" s="7">
        <v>139</v>
      </c>
      <c r="X2113" s="4"/>
      <c r="Y2113" s="6">
        <v>140</v>
      </c>
      <c r="Z2113" s="5">
        <f>IF(Y2113&gt;0,Y2113-J2113,".")</f>
        <v>0</v>
      </c>
      <c r="AA2113" s="4">
        <f>IF(J2113=0,H2113,0)</f>
        <v>0</v>
      </c>
      <c r="AB2113" s="4">
        <f>IF(L2113=0,H2113,0)</f>
        <v>0</v>
      </c>
      <c r="AC2113" s="4"/>
      <c r="AD2113" s="3"/>
      <c r="AE2113" s="2" t="str">
        <f ca="1">IF(AND(N2113&gt;1,(N2113+$AE$3+O2113)&lt;$B$3),$B$3-N2113+1111111,".")</f>
        <v>.</v>
      </c>
      <c r="AF2113" s="1" t="str">
        <f>IF(A2113&gt;1,"Y","N")</f>
        <v>Y</v>
      </c>
      <c r="AG2113" s="1" t="str">
        <f>IF(L2113&gt;1,"Y","N")</f>
        <v>Y</v>
      </c>
      <c r="AH2113" s="1" t="str">
        <f>IF(N2113&gt;1,"Y","N")</f>
        <v>Y</v>
      </c>
      <c r="AI2113" s="1" t="str">
        <f>IF(O2113&gt;1,"Y","N")</f>
        <v>Y</v>
      </c>
      <c r="AJ2113" s="1" t="str">
        <f>CONCATENATE(AF2113,AG2113,D2113,AH2113,AI2113)</f>
        <v>YYx131xYY</v>
      </c>
    </row>
    <row r="2114" spans="1:36" s="1" customFormat="1" x14ac:dyDescent="0.25">
      <c r="A2114" s="31">
        <v>42772</v>
      </c>
      <c r="B2114" s="24" t="s">
        <v>5437</v>
      </c>
      <c r="C2114" s="23" t="s">
        <v>1070</v>
      </c>
      <c r="D2114" s="22" t="s">
        <v>1069</v>
      </c>
      <c r="E2114" s="21">
        <v>2.62</v>
      </c>
      <c r="G2114" s="20"/>
      <c r="H2114" s="19">
        <f>E2114/0.03878</f>
        <v>67.560598246518822</v>
      </c>
      <c r="I2114" s="18">
        <f>J2114/100*4</f>
        <v>5.6</v>
      </c>
      <c r="J2114" s="17">
        <v>140</v>
      </c>
      <c r="K2114" s="16">
        <f>IF(J2114&gt;1,J2114-H2114-I2114,0)</f>
        <v>66.839401753481184</v>
      </c>
      <c r="L2114" s="15">
        <v>42784</v>
      </c>
      <c r="M2114" s="14"/>
      <c r="N2114" s="29">
        <v>42801</v>
      </c>
      <c r="O2114" s="12">
        <v>42802</v>
      </c>
      <c r="P2114" s="11" t="s">
        <v>5435</v>
      </c>
      <c r="Q2114" s="10"/>
      <c r="R2114" s="10"/>
      <c r="S2114" s="10"/>
      <c r="T2114" s="10"/>
      <c r="U2114" s="9">
        <v>6740641379</v>
      </c>
      <c r="V2114" s="8"/>
      <c r="W2114" s="7">
        <v>388</v>
      </c>
      <c r="X2114" s="4"/>
      <c r="Y2114" s="6">
        <v>140</v>
      </c>
      <c r="Z2114" s="5">
        <f>IF(Y2114&gt;0,Y2114-J2114,".")</f>
        <v>0</v>
      </c>
      <c r="AA2114" s="4">
        <f>IF(J2114=0,H2114,0)</f>
        <v>0</v>
      </c>
      <c r="AB2114" s="4">
        <f>IF(L2114=0,H2114,0)</f>
        <v>0</v>
      </c>
      <c r="AC2114" s="4"/>
      <c r="AD2114" s="3"/>
      <c r="AE2114" s="2" t="str">
        <f ca="1">IF(AND(N2114&gt;1,(N2114+$AE$3+O2114)&lt;$B$3),$B$3-N2114+1111111,".")</f>
        <v>.</v>
      </c>
      <c r="AF2114" s="1" t="str">
        <f>IF(A2114&gt;1,"Y","N")</f>
        <v>Y</v>
      </c>
      <c r="AG2114" s="1" t="str">
        <f>IF(L2114&gt;1,"Y","N")</f>
        <v>Y</v>
      </c>
      <c r="AH2114" s="1" t="str">
        <f>IF(N2114&gt;1,"Y","N")</f>
        <v>Y</v>
      </c>
      <c r="AI2114" s="1" t="str">
        <f>IF(O2114&gt;1,"Y","N")</f>
        <v>Y</v>
      </c>
      <c r="AJ2114" s="1" t="str">
        <f>CONCATENATE(AF2114,AG2114,D2114,AH2114,AI2114)</f>
        <v>YYx131xYY</v>
      </c>
    </row>
    <row r="2115" spans="1:36" s="1" customFormat="1" x14ac:dyDescent="0.25">
      <c r="A2115" s="31">
        <v>42649</v>
      </c>
      <c r="B2115" s="24"/>
      <c r="C2115" s="23" t="s">
        <v>5292</v>
      </c>
      <c r="D2115" s="22" t="s">
        <v>638</v>
      </c>
      <c r="E2115" s="21">
        <v>1.85</v>
      </c>
      <c r="G2115" s="20"/>
      <c r="H2115" s="19">
        <f>E2115/0.0404</f>
        <v>45.792079207920793</v>
      </c>
      <c r="I2115" s="18">
        <f>J2115/100*4</f>
        <v>5</v>
      </c>
      <c r="J2115" s="17">
        <v>125</v>
      </c>
      <c r="K2115" s="16">
        <f>IF(J2115&gt;1,J2115-H2115-I2115,0)</f>
        <v>74.207920792079207</v>
      </c>
      <c r="L2115" s="15">
        <v>42651</v>
      </c>
      <c r="M2115" s="14"/>
      <c r="N2115" s="29">
        <v>42738</v>
      </c>
      <c r="O2115" s="12">
        <v>42738</v>
      </c>
      <c r="P2115" s="11" t="s">
        <v>6951</v>
      </c>
      <c r="Q2115" s="10" t="s">
        <v>6950</v>
      </c>
      <c r="R2115" s="10" t="s">
        <v>6949</v>
      </c>
      <c r="S2115" s="10" t="s">
        <v>6948</v>
      </c>
      <c r="T2115" s="10"/>
      <c r="U2115" s="9" t="s">
        <v>6947</v>
      </c>
      <c r="V2115" s="8"/>
      <c r="W2115" s="7">
        <v>28</v>
      </c>
      <c r="X2115" s="4"/>
      <c r="Y2115" s="6">
        <v>141</v>
      </c>
      <c r="Z2115" s="5">
        <f>IF(Y2115&gt;0,Y2115-J2115,".")</f>
        <v>16</v>
      </c>
      <c r="AA2115" s="4">
        <f>IF(J2115=0,H2115,0)</f>
        <v>0</v>
      </c>
      <c r="AB2115" s="4">
        <f>IF(L2115=0,H2115,0)</f>
        <v>0</v>
      </c>
      <c r="AC2115" s="4"/>
      <c r="AD2115" s="3"/>
      <c r="AE2115" s="2" t="str">
        <f ca="1">IF(AND(N2115&gt;1,(N2115+$AE$3+O2115)&lt;$B$3),$B$3-N2115+1111111,".")</f>
        <v>.</v>
      </c>
      <c r="AF2115" s="1" t="str">
        <f>IF(A2115&gt;1,"Y","N")</f>
        <v>Y</v>
      </c>
      <c r="AG2115" s="1" t="str">
        <f>IF(L2115&gt;1,"Y","N")</f>
        <v>Y</v>
      </c>
      <c r="AH2115" s="1" t="str">
        <f>IF(N2115&gt;1,"Y","N")</f>
        <v>Y</v>
      </c>
      <c r="AI2115" s="1" t="str">
        <f>IF(O2115&gt;1,"Y","N")</f>
        <v>Y</v>
      </c>
      <c r="AJ2115" s="1" t="str">
        <f>CONCATENATE(AF2115,AG2115,D2115,AH2115,AI2115)</f>
        <v>YYx148xYY</v>
      </c>
    </row>
    <row r="2116" spans="1:36" s="1" customFormat="1" x14ac:dyDescent="0.25">
      <c r="A2116" s="31">
        <v>42596</v>
      </c>
      <c r="B2116" s="24"/>
      <c r="C2116" s="23" t="s">
        <v>230</v>
      </c>
      <c r="D2116" s="22" t="s">
        <v>229</v>
      </c>
      <c r="E2116" s="21">
        <v>1.66</v>
      </c>
      <c r="G2116" s="20"/>
      <c r="H2116" s="19">
        <f>E2116/0.04046</f>
        <v>41.028175976272856</v>
      </c>
      <c r="I2116" s="18">
        <f>J2116/100*4</f>
        <v>5</v>
      </c>
      <c r="J2116" s="17">
        <v>125</v>
      </c>
      <c r="K2116" s="16">
        <f>IF(J2116&gt;1,J2116-H2116-I2116,0)</f>
        <v>78.971824023727152</v>
      </c>
      <c r="L2116" s="15">
        <v>42614</v>
      </c>
      <c r="M2116" s="14"/>
      <c r="N2116" s="29">
        <v>42745</v>
      </c>
      <c r="O2116" s="12">
        <v>42745</v>
      </c>
      <c r="P2116" s="11" t="s">
        <v>6804</v>
      </c>
      <c r="Q2116" s="10" t="s">
        <v>6803</v>
      </c>
      <c r="R2116" s="10" t="s">
        <v>6802</v>
      </c>
      <c r="S2116" s="10" t="s">
        <v>6801</v>
      </c>
      <c r="T2116" s="10"/>
      <c r="U2116" s="9">
        <v>6670179338</v>
      </c>
      <c r="V2116" s="8"/>
      <c r="W2116" s="7">
        <v>68</v>
      </c>
      <c r="X2116" s="4"/>
      <c r="Y2116" s="6">
        <v>141</v>
      </c>
      <c r="Z2116" s="5">
        <f>IF(Y2116&gt;0,Y2116-J2116,".")</f>
        <v>16</v>
      </c>
      <c r="AA2116" s="4">
        <f>IF(J2116=0,H2116,0)</f>
        <v>0</v>
      </c>
      <c r="AB2116" s="4">
        <f>IF(L2116=0,H2116,0)</f>
        <v>0</v>
      </c>
      <c r="AC2116" s="4"/>
      <c r="AD2116" s="3"/>
      <c r="AE2116" s="2" t="str">
        <f ca="1">IF(AND(N2116&gt;1,(N2116+$AE$3+O2116)&lt;$B$3),$B$3-N2116+1111111,".")</f>
        <v>.</v>
      </c>
      <c r="AF2116" s="1" t="str">
        <f>IF(A2116&gt;1,"Y","N")</f>
        <v>Y</v>
      </c>
      <c r="AG2116" s="1" t="str">
        <f>IF(L2116&gt;1,"Y","N")</f>
        <v>Y</v>
      </c>
      <c r="AH2116" s="1" t="str">
        <f>IF(N2116&gt;1,"Y","N")</f>
        <v>Y</v>
      </c>
      <c r="AI2116" s="1" t="str">
        <f>IF(O2116&gt;1,"Y","N")</f>
        <v>Y</v>
      </c>
      <c r="AJ2116" s="1" t="str">
        <f>CONCATENATE(AF2116,AG2116,D2116,AH2116,AI2116)</f>
        <v>YYx119xYY</v>
      </c>
    </row>
    <row r="2117" spans="1:36" s="1" customFormat="1" x14ac:dyDescent="0.25">
      <c r="A2117" s="31">
        <v>42756</v>
      </c>
      <c r="B2117" s="24" t="s">
        <v>5455</v>
      </c>
      <c r="C2117" s="23" t="s">
        <v>5454</v>
      </c>
      <c r="D2117" s="22" t="s">
        <v>1871</v>
      </c>
      <c r="E2117" s="21">
        <v>2.97</v>
      </c>
      <c r="G2117" s="20"/>
      <c r="H2117" s="19">
        <f>E2117/0.03865</f>
        <v>76.843467011642957</v>
      </c>
      <c r="I2117" s="18">
        <f>J2117/100*4</f>
        <v>5</v>
      </c>
      <c r="J2117" s="17">
        <v>125</v>
      </c>
      <c r="K2117" s="16">
        <f>IF(J2117&gt;1,J2117-H2117-I2117,0)</f>
        <v>43.156532988357043</v>
      </c>
      <c r="L2117" s="15">
        <v>42756</v>
      </c>
      <c r="M2117" s="14"/>
      <c r="N2117" s="29">
        <v>42801</v>
      </c>
      <c r="O2117" s="12">
        <v>42801</v>
      </c>
      <c r="P2117" s="11" t="s">
        <v>5453</v>
      </c>
      <c r="Q2117" s="10" t="s">
        <v>5452</v>
      </c>
      <c r="R2117" s="10" t="s">
        <v>5451</v>
      </c>
      <c r="S2117" s="10" t="s">
        <v>5450</v>
      </c>
      <c r="T2117" s="10"/>
      <c r="U2117" s="9">
        <v>6740253758</v>
      </c>
      <c r="V2117" s="8"/>
      <c r="W2117" s="7">
        <v>376</v>
      </c>
      <c r="X2117" s="4"/>
      <c r="Y2117" s="6">
        <v>141</v>
      </c>
      <c r="Z2117" s="5">
        <f>IF(Y2117&gt;0,Y2117-J2117,".")</f>
        <v>16</v>
      </c>
      <c r="AA2117" s="4">
        <f>IF(J2117=0,H2117,0)</f>
        <v>0</v>
      </c>
      <c r="AB2117" s="4">
        <f>IF(L2117=0,H2117,0)</f>
        <v>0</v>
      </c>
      <c r="AC2117" s="4"/>
      <c r="AD2117" s="3"/>
      <c r="AE2117" s="2" t="str">
        <f ca="1">IF(AND(N2117&gt;1,(N2117+$AE$3+O2117)&lt;$B$3),$B$3-N2117+1111111,".")</f>
        <v>.</v>
      </c>
      <c r="AF2117" s="1" t="str">
        <f>IF(A2117&gt;1,"Y","N")</f>
        <v>Y</v>
      </c>
      <c r="AG2117" s="1" t="str">
        <f>IF(L2117&gt;1,"Y","N")</f>
        <v>Y</v>
      </c>
      <c r="AH2117" s="1" t="str">
        <f>IF(N2117&gt;1,"Y","N")</f>
        <v>Y</v>
      </c>
      <c r="AI2117" s="1" t="str">
        <f>IF(O2117&gt;1,"Y","N")</f>
        <v>Y</v>
      </c>
      <c r="AJ2117" s="1" t="str">
        <f>CONCATENATE(AF2117,AG2117,D2117,AH2117,AI2117)</f>
        <v>YYx68xYY</v>
      </c>
    </row>
    <row r="2118" spans="1:36" s="1" customFormat="1" x14ac:dyDescent="0.25">
      <c r="A2118" s="31">
        <v>42620</v>
      </c>
      <c r="B2118" s="24" t="s">
        <v>5410</v>
      </c>
      <c r="C2118" s="23" t="s">
        <v>1512</v>
      </c>
      <c r="D2118" s="22" t="s">
        <v>594</v>
      </c>
      <c r="E2118" s="21">
        <v>2.54</v>
      </c>
      <c r="G2118" s="20"/>
      <c r="H2118" s="19">
        <f>E2118/0.0404</f>
        <v>62.871287128712872</v>
      </c>
      <c r="I2118" s="18">
        <f>J2118/100*4</f>
        <v>5</v>
      </c>
      <c r="J2118" s="17">
        <v>125</v>
      </c>
      <c r="K2118" s="16">
        <f>IF(J2118&gt;1,J2118-H2118-I2118,0)</f>
        <v>57.128712871287128</v>
      </c>
      <c r="L2118" s="15">
        <v>42638</v>
      </c>
      <c r="M2118" s="14"/>
      <c r="N2118" s="13">
        <v>42802</v>
      </c>
      <c r="O2118" s="12">
        <v>42803</v>
      </c>
      <c r="P2118" s="11" t="s">
        <v>5409</v>
      </c>
      <c r="Q2118" s="10" t="s">
        <v>5408</v>
      </c>
      <c r="R2118" s="10" t="s">
        <v>5407</v>
      </c>
      <c r="S2118" s="10" t="s">
        <v>2158</v>
      </c>
      <c r="T2118" s="10"/>
      <c r="U2118" s="9">
        <v>6740275113</v>
      </c>
      <c r="V2118" s="8"/>
      <c r="W2118" s="7">
        <v>390</v>
      </c>
      <c r="X2118" s="4"/>
      <c r="Y2118" s="6">
        <v>141</v>
      </c>
      <c r="Z2118" s="5">
        <f>IF(Y2118&gt;0,Y2118-J2118,".")</f>
        <v>16</v>
      </c>
      <c r="AA2118" s="4">
        <f>IF(J2118=0,H2118,0)</f>
        <v>0</v>
      </c>
      <c r="AB2118" s="4">
        <f>IF(L2118=0,H2118,0)</f>
        <v>0</v>
      </c>
      <c r="AC2118" s="4"/>
      <c r="AD2118" s="3"/>
      <c r="AE2118" s="2" t="str">
        <f ca="1">IF(AND(N2118&gt;1,(N2118+$AE$3+O2118)&lt;$B$3),$B$3-N2118+1111111,".")</f>
        <v>.</v>
      </c>
      <c r="AF2118" s="1" t="str">
        <f>IF(A2118&gt;1,"Y","N")</f>
        <v>Y</v>
      </c>
      <c r="AG2118" s="1" t="str">
        <f>IF(L2118&gt;1,"Y","N")</f>
        <v>Y</v>
      </c>
      <c r="AH2118" s="1" t="str">
        <f>IF(N2118&gt;1,"Y","N")</f>
        <v>Y</v>
      </c>
      <c r="AI2118" s="1" t="str">
        <f>IF(O2118&gt;1,"Y","N")</f>
        <v>Y</v>
      </c>
      <c r="AJ2118" s="1" t="str">
        <f>CONCATENATE(AF2118,AG2118,D2118,AH2118,AI2118)</f>
        <v>YYx70xYY</v>
      </c>
    </row>
    <row r="2119" spans="1:36" s="1" customFormat="1" x14ac:dyDescent="0.25">
      <c r="A2119" s="31">
        <v>42596</v>
      </c>
      <c r="B2119" s="24"/>
      <c r="C2119" s="23" t="s">
        <v>230</v>
      </c>
      <c r="D2119" s="22" t="s">
        <v>229</v>
      </c>
      <c r="E2119" s="21">
        <v>1.66</v>
      </c>
      <c r="G2119" s="20"/>
      <c r="H2119" s="19">
        <f>E2119/0.04046</f>
        <v>41.028175976272856</v>
      </c>
      <c r="I2119" s="18">
        <f>J2119/100*4</f>
        <v>5</v>
      </c>
      <c r="J2119" s="17">
        <v>125</v>
      </c>
      <c r="K2119" s="16">
        <f>IF(J2119&gt;1,J2119-H2119-I2119,0)</f>
        <v>78.971824023727152</v>
      </c>
      <c r="L2119" s="15">
        <v>42614</v>
      </c>
      <c r="M2119" s="14"/>
      <c r="N2119" s="29">
        <v>42807</v>
      </c>
      <c r="O2119" s="12">
        <v>42807</v>
      </c>
      <c r="P2119" s="11" t="s">
        <v>5296</v>
      </c>
      <c r="Q2119" s="10" t="s">
        <v>5295</v>
      </c>
      <c r="R2119" s="10" t="s">
        <v>5294</v>
      </c>
      <c r="S2119" s="10" t="s">
        <v>5293</v>
      </c>
      <c r="T2119" s="10"/>
      <c r="U2119" s="9">
        <v>6743207191</v>
      </c>
      <c r="V2119" s="8"/>
      <c r="W2119" s="7">
        <v>410</v>
      </c>
      <c r="X2119" s="4"/>
      <c r="Y2119" s="6">
        <v>141</v>
      </c>
      <c r="Z2119" s="5">
        <f>IF(Y2119&gt;0,Y2119-J2119,".")</f>
        <v>16</v>
      </c>
      <c r="AA2119" s="4">
        <f>IF(J2119=0,H2119,0)</f>
        <v>0</v>
      </c>
      <c r="AB2119" s="4">
        <f>IF(L2119=0,H2119,0)</f>
        <v>0</v>
      </c>
      <c r="AC2119" s="4"/>
      <c r="AD2119" s="3"/>
      <c r="AE2119" s="2" t="str">
        <f ca="1">IF(AND(N2119&gt;1,(N2119+$AE$3+O2119)&lt;$B$3),$B$3-N2119+1111111,".")</f>
        <v>.</v>
      </c>
      <c r="AF2119" s="1" t="str">
        <f>IF(A2119&gt;1,"Y","N")</f>
        <v>Y</v>
      </c>
      <c r="AG2119" s="1" t="str">
        <f>IF(L2119&gt;1,"Y","N")</f>
        <v>Y</v>
      </c>
      <c r="AH2119" s="1" t="str">
        <f>IF(N2119&gt;1,"Y","N")</f>
        <v>Y</v>
      </c>
      <c r="AI2119" s="1" t="str">
        <f>IF(O2119&gt;1,"Y","N")</f>
        <v>Y</v>
      </c>
      <c r="AJ2119" s="1" t="str">
        <f>CONCATENATE(AF2119,AG2119,D2119,AH2119,AI2119)</f>
        <v>YYx119xYY</v>
      </c>
    </row>
    <row r="2120" spans="1:36" s="1" customFormat="1" x14ac:dyDescent="0.25">
      <c r="A2120" s="31">
        <v>42649</v>
      </c>
      <c r="B2120" s="24"/>
      <c r="C2120" s="23" t="s">
        <v>5292</v>
      </c>
      <c r="D2120" s="22" t="s">
        <v>638</v>
      </c>
      <c r="E2120" s="21">
        <v>1.85</v>
      </c>
      <c r="G2120" s="20"/>
      <c r="H2120" s="19">
        <f>E2120/0.0404</f>
        <v>45.792079207920793</v>
      </c>
      <c r="I2120" s="18">
        <f>J2120/100*4</f>
        <v>5</v>
      </c>
      <c r="J2120" s="17">
        <v>125</v>
      </c>
      <c r="K2120" s="16">
        <f>IF(J2120&gt;1,J2120-H2120-I2120,0)</f>
        <v>74.207920792079207</v>
      </c>
      <c r="L2120" s="15">
        <v>42651</v>
      </c>
      <c r="M2120" s="14"/>
      <c r="N2120" s="29">
        <v>42807</v>
      </c>
      <c r="O2120" s="12">
        <v>42807</v>
      </c>
      <c r="P2120" s="11" t="s">
        <v>5291</v>
      </c>
      <c r="Q2120" s="10" t="s">
        <v>5290</v>
      </c>
      <c r="R2120" s="10" t="s">
        <v>5289</v>
      </c>
      <c r="S2120" s="10" t="s">
        <v>1469</v>
      </c>
      <c r="T2120" s="10"/>
      <c r="U2120" s="9" t="s">
        <v>5288</v>
      </c>
      <c r="V2120" s="8"/>
      <c r="W2120" s="7">
        <v>418</v>
      </c>
      <c r="X2120" s="4"/>
      <c r="Y2120" s="6">
        <v>141</v>
      </c>
      <c r="Z2120" s="5">
        <f>IF(Y2120&gt;0,Y2120-J2120,".")</f>
        <v>16</v>
      </c>
      <c r="AA2120" s="4">
        <f>IF(J2120=0,H2120,0)</f>
        <v>0</v>
      </c>
      <c r="AB2120" s="4">
        <f>IF(L2120=0,H2120,0)</f>
        <v>0</v>
      </c>
      <c r="AC2120" s="4"/>
      <c r="AD2120" s="3"/>
      <c r="AE2120" s="2" t="str">
        <f ca="1">IF(AND(N2120&gt;1,(N2120+$AE$3+O2120)&lt;$B$3),$B$3-N2120+1111111,".")</f>
        <v>.</v>
      </c>
      <c r="AF2120" s="1" t="str">
        <f>IF(A2120&gt;1,"Y","N")</f>
        <v>Y</v>
      </c>
      <c r="AG2120" s="1" t="str">
        <f>IF(L2120&gt;1,"Y","N")</f>
        <v>Y</v>
      </c>
      <c r="AH2120" s="1" t="str">
        <f>IF(N2120&gt;1,"Y","N")</f>
        <v>Y</v>
      </c>
      <c r="AI2120" s="1" t="str">
        <f>IF(O2120&gt;1,"Y","N")</f>
        <v>Y</v>
      </c>
      <c r="AJ2120" s="1" t="str">
        <f>CONCATENATE(AF2120,AG2120,D2120,AH2120,AI2120)</f>
        <v>YYx148xYY</v>
      </c>
    </row>
    <row r="2121" spans="1:36" s="1" customFormat="1" x14ac:dyDescent="0.25">
      <c r="A2121" s="31">
        <v>42816</v>
      </c>
      <c r="B2121" s="24"/>
      <c r="C2121" s="23" t="s">
        <v>4897</v>
      </c>
      <c r="D2121" s="22"/>
      <c r="E2121" s="21">
        <v>3</v>
      </c>
      <c r="G2121" s="20"/>
      <c r="H2121" s="19">
        <f>E2121/0.038689</f>
        <v>77.541420041872371</v>
      </c>
      <c r="I2121" s="18">
        <f>J2121/100*4</f>
        <v>5</v>
      </c>
      <c r="J2121" s="17">
        <v>125</v>
      </c>
      <c r="K2121" s="16">
        <f>IF(J2121&gt;1,J2121-H2121-I2121,0)</f>
        <v>42.458579958127629</v>
      </c>
      <c r="L2121" s="15">
        <v>42824</v>
      </c>
      <c r="M2121" s="14"/>
      <c r="N2121" s="29">
        <v>42824</v>
      </c>
      <c r="O2121" s="12">
        <v>42824</v>
      </c>
      <c r="P2121" s="11" t="s">
        <v>4896</v>
      </c>
      <c r="Q2121" s="10" t="s">
        <v>4895</v>
      </c>
      <c r="R2121" s="10" t="s">
        <v>4894</v>
      </c>
      <c r="S2121" s="10" t="s">
        <v>4893</v>
      </c>
      <c r="T2121" s="10"/>
      <c r="U2121" s="9" t="s">
        <v>4892</v>
      </c>
      <c r="V2121" s="8"/>
      <c r="W2121" s="7">
        <v>516</v>
      </c>
      <c r="X2121" s="4"/>
      <c r="Y2121" s="6">
        <v>141</v>
      </c>
      <c r="Z2121" s="5">
        <f>IF(Y2121&gt;0,Y2121-J2121,".")</f>
        <v>16</v>
      </c>
      <c r="AA2121" s="4">
        <f>IF(J2121=0,H2121,0)</f>
        <v>0</v>
      </c>
      <c r="AB2121" s="4">
        <f>IF(L2121=0,H2121,0)</f>
        <v>0</v>
      </c>
      <c r="AC2121" s="4"/>
      <c r="AD2121" s="3"/>
      <c r="AE2121" s="2" t="str">
        <f ca="1">IF(AND(N2121&gt;1,(N2121+$AE$3+O2121)&lt;$B$3),$B$3-N2121+1111111,".")</f>
        <v>.</v>
      </c>
      <c r="AF2121" s="1" t="str">
        <f>IF(A2121&gt;1,"Y","N")</f>
        <v>Y</v>
      </c>
      <c r="AG2121" s="1" t="str">
        <f>IF(L2121&gt;1,"Y","N")</f>
        <v>Y</v>
      </c>
      <c r="AH2121" s="1" t="str">
        <f>IF(N2121&gt;1,"Y","N")</f>
        <v>Y</v>
      </c>
      <c r="AI2121" s="1" t="str">
        <f>IF(O2121&gt;1,"Y","N")</f>
        <v>Y</v>
      </c>
      <c r="AJ2121" s="1" t="str">
        <f>CONCATENATE(AF2121,AG2121,D2121,AH2121,AI2121)</f>
        <v>YYYY</v>
      </c>
    </row>
    <row r="2122" spans="1:36" s="1" customFormat="1" x14ac:dyDescent="0.25">
      <c r="A2122" s="31">
        <v>42809</v>
      </c>
      <c r="B2122" s="24" t="s">
        <v>2266</v>
      </c>
      <c r="C2122" s="23" t="s">
        <v>230</v>
      </c>
      <c r="D2122" s="22" t="s">
        <v>229</v>
      </c>
      <c r="E2122" s="21">
        <v>1.78</v>
      </c>
      <c r="G2122" s="20"/>
      <c r="H2122" s="19">
        <f>E2122/0.038689</f>
        <v>46.007909224844269</v>
      </c>
      <c r="I2122" s="18">
        <f>J2122/100*4</f>
        <v>5</v>
      </c>
      <c r="J2122" s="17">
        <v>125</v>
      </c>
      <c r="K2122" s="16">
        <f>IF(J2122&gt;1,J2122-H2122-I2122,0)</f>
        <v>73.992090775155731</v>
      </c>
      <c r="L2122" s="15">
        <v>42841</v>
      </c>
      <c r="M2122" s="14"/>
      <c r="N2122" s="29">
        <v>42847</v>
      </c>
      <c r="O2122" s="12">
        <v>42848</v>
      </c>
      <c r="P2122" s="11" t="s">
        <v>4388</v>
      </c>
      <c r="Q2122" s="10" t="s">
        <v>4387</v>
      </c>
      <c r="R2122" s="10" t="s">
        <v>4386</v>
      </c>
      <c r="S2122" s="10" t="s">
        <v>4385</v>
      </c>
      <c r="T2122" s="10"/>
      <c r="U2122" s="9">
        <v>6788640414</v>
      </c>
      <c r="V2122" s="8"/>
      <c r="W2122" s="7">
        <v>628</v>
      </c>
      <c r="X2122" s="4"/>
      <c r="Y2122" s="6">
        <v>141</v>
      </c>
      <c r="Z2122" s="5">
        <f>IF(Y2122&gt;0,Y2122-J2122,".")</f>
        <v>16</v>
      </c>
      <c r="AA2122" s="4">
        <f>IF(J2122=0,H2122,0)</f>
        <v>0</v>
      </c>
      <c r="AB2122" s="4">
        <f>IF(L2122=0,H2122,0)</f>
        <v>0</v>
      </c>
      <c r="AC2122" s="4"/>
      <c r="AD2122" s="3"/>
      <c r="AE2122" s="2" t="str">
        <f ca="1">IF(AND(N2122&gt;1,(N2122+$AE$3+O2122)&lt;$B$3),$B$3-N2122+1111111,".")</f>
        <v>.</v>
      </c>
      <c r="AF2122" s="1" t="str">
        <f>IF(A2122&gt;1,"Y","N")</f>
        <v>Y</v>
      </c>
      <c r="AG2122" s="1" t="str">
        <f>IF(L2122&gt;1,"Y","N")</f>
        <v>Y</v>
      </c>
      <c r="AH2122" s="1" t="str">
        <f>IF(N2122&gt;1,"Y","N")</f>
        <v>Y</v>
      </c>
      <c r="AI2122" s="1" t="str">
        <f>IF(O2122&gt;1,"Y","N")</f>
        <v>Y</v>
      </c>
      <c r="AJ2122" s="1" t="str">
        <f>CONCATENATE(AF2122,AG2122,D2122,AH2122,AI2122)</f>
        <v>YYx119xYY</v>
      </c>
    </row>
    <row r="2123" spans="1:36" s="1" customFormat="1" x14ac:dyDescent="0.25">
      <c r="A2123" s="31">
        <v>42809</v>
      </c>
      <c r="B2123" s="24"/>
      <c r="C2123" s="23" t="s">
        <v>230</v>
      </c>
      <c r="D2123" s="22" t="s">
        <v>229</v>
      </c>
      <c r="E2123" s="21">
        <v>1.78</v>
      </c>
      <c r="G2123" s="20"/>
      <c r="H2123" s="19">
        <f>E2123/0.038689</f>
        <v>46.007909224844269</v>
      </c>
      <c r="I2123" s="18">
        <f>J2123/100*4</f>
        <v>5</v>
      </c>
      <c r="J2123" s="17">
        <v>125</v>
      </c>
      <c r="K2123" s="16">
        <f>IF(J2123&gt;1,J2123-H2123-I2123,0)</f>
        <v>73.992090775155731</v>
      </c>
      <c r="L2123" s="15">
        <v>42841</v>
      </c>
      <c r="M2123" s="14"/>
      <c r="N2123" s="29">
        <v>42860</v>
      </c>
      <c r="O2123" s="12">
        <v>42863</v>
      </c>
      <c r="P2123" s="11" t="s">
        <v>4110</v>
      </c>
      <c r="Q2123" s="10" t="s">
        <v>4109</v>
      </c>
      <c r="R2123" s="10" t="s">
        <v>4108</v>
      </c>
      <c r="S2123" s="10" t="s">
        <v>4107</v>
      </c>
      <c r="T2123" s="10"/>
      <c r="U2123" s="9">
        <v>6804539437</v>
      </c>
      <c r="V2123" s="8"/>
      <c r="W2123" s="7">
        <v>688</v>
      </c>
      <c r="X2123" s="4"/>
      <c r="Y2123" s="6">
        <v>141</v>
      </c>
      <c r="Z2123" s="5">
        <f>IF(Y2123&gt;0,Y2123-J2123,".")</f>
        <v>16</v>
      </c>
      <c r="AA2123" s="4">
        <f>IF(J2123=0,H2123,0)</f>
        <v>0</v>
      </c>
      <c r="AB2123" s="4">
        <f>IF(L2123=0,H2123,0)</f>
        <v>0</v>
      </c>
      <c r="AC2123" s="4"/>
      <c r="AD2123" s="3"/>
      <c r="AE2123" s="2" t="str">
        <f ca="1">IF(AND(N2123&gt;1,(N2123+$AE$3+O2123)&lt;$B$3),$B$3-N2123+1111111,".")</f>
        <v>.</v>
      </c>
      <c r="AF2123" s="1" t="str">
        <f>IF(A2123&gt;1,"Y","N")</f>
        <v>Y</v>
      </c>
      <c r="AG2123" s="1" t="str">
        <f>IF(L2123&gt;1,"Y","N")</f>
        <v>Y</v>
      </c>
      <c r="AH2123" s="1" t="str">
        <f>IF(N2123&gt;1,"Y","N")</f>
        <v>Y</v>
      </c>
      <c r="AI2123" s="1" t="str">
        <f>IF(O2123&gt;1,"Y","N")</f>
        <v>Y</v>
      </c>
      <c r="AJ2123" s="1" t="str">
        <f>CONCATENATE(AF2123,AG2123,D2123,AH2123,AI2123)</f>
        <v>YYx119xYY</v>
      </c>
    </row>
    <row r="2124" spans="1:36" s="1" customFormat="1" x14ac:dyDescent="0.25">
      <c r="A2124" s="31">
        <v>42786</v>
      </c>
      <c r="B2124" s="24" t="s">
        <v>3763</v>
      </c>
      <c r="C2124" s="23" t="s">
        <v>3281</v>
      </c>
      <c r="D2124" s="22" t="s">
        <v>119</v>
      </c>
      <c r="E2124" s="21">
        <v>1.94</v>
      </c>
      <c r="G2124" s="20"/>
      <c r="H2124" s="19">
        <f>E2124/0.03844</f>
        <v>50.468262226847031</v>
      </c>
      <c r="I2124" s="18">
        <f>J2124/100*4</f>
        <v>5</v>
      </c>
      <c r="J2124" s="17">
        <v>125</v>
      </c>
      <c r="K2124" s="16">
        <f>IF(J2124&gt;1,J2124-H2124-I2124,0)</f>
        <v>69.531737773152969</v>
      </c>
      <c r="L2124" s="15">
        <v>42812</v>
      </c>
      <c r="M2124" s="14"/>
      <c r="N2124" s="29">
        <v>42877</v>
      </c>
      <c r="O2124" s="12">
        <v>42888</v>
      </c>
      <c r="P2124" s="11" t="s">
        <v>3762</v>
      </c>
      <c r="Q2124" s="10" t="s">
        <v>3761</v>
      </c>
      <c r="R2124" s="10" t="s">
        <v>3760</v>
      </c>
      <c r="S2124" s="10" t="s">
        <v>3759</v>
      </c>
      <c r="T2124" s="10"/>
      <c r="U2124" s="9">
        <v>6827426792</v>
      </c>
      <c r="V2124" s="8" t="s">
        <v>110</v>
      </c>
      <c r="W2124" s="7">
        <v>798</v>
      </c>
      <c r="X2124" s="4"/>
      <c r="Y2124" s="6">
        <v>141</v>
      </c>
      <c r="Z2124" s="5">
        <f>IF(Y2124&gt;0,Y2124-J2124,".")</f>
        <v>16</v>
      </c>
      <c r="AA2124" s="4">
        <f>IF(J2124=0,H2124,0)</f>
        <v>0</v>
      </c>
      <c r="AB2124" s="4">
        <f>IF(L2124=0,H2124,0)</f>
        <v>0</v>
      </c>
      <c r="AC2124" s="4"/>
      <c r="AD2124" s="3"/>
      <c r="AE2124" s="2" t="str">
        <f ca="1">IF(AND(N2124&gt;1,(N2124+$AE$3+O2124)&lt;$B$3),$B$3-N2124+1111111,".")</f>
        <v>.</v>
      </c>
      <c r="AF2124" s="1" t="str">
        <f>IF(A2124&gt;1,"Y","N")</f>
        <v>Y</v>
      </c>
      <c r="AG2124" s="1" t="str">
        <f>IF(L2124&gt;1,"Y","N")</f>
        <v>Y</v>
      </c>
      <c r="AH2124" s="1" t="str">
        <f>IF(N2124&gt;1,"Y","N")</f>
        <v>Y</v>
      </c>
      <c r="AI2124" s="1" t="str">
        <f>IF(O2124&gt;1,"Y","N")</f>
        <v>Y</v>
      </c>
      <c r="AJ2124" s="1" t="str">
        <f>CONCATENATE(AF2124,AG2124,D2124,AH2124,AI2124)</f>
        <v>YYx555xYY</v>
      </c>
    </row>
    <row r="2125" spans="1:36" s="1" customFormat="1" x14ac:dyDescent="0.25">
      <c r="A2125" s="31">
        <v>42809</v>
      </c>
      <c r="B2125" s="24"/>
      <c r="C2125" s="23" t="s">
        <v>230</v>
      </c>
      <c r="D2125" s="22" t="s">
        <v>229</v>
      </c>
      <c r="E2125" s="21">
        <v>1.78</v>
      </c>
      <c r="G2125" s="20"/>
      <c r="H2125" s="19">
        <f>E2125/0.038689</f>
        <v>46.007909224844269</v>
      </c>
      <c r="I2125" s="18">
        <f>J2125/100*4</f>
        <v>5</v>
      </c>
      <c r="J2125" s="17">
        <v>125</v>
      </c>
      <c r="K2125" s="16">
        <f>IF(J2125&gt;1,J2125-H2125-I2125,0)</f>
        <v>73.992090775155731</v>
      </c>
      <c r="L2125" s="15">
        <v>42841</v>
      </c>
      <c r="M2125" s="14"/>
      <c r="N2125" s="29">
        <v>42909</v>
      </c>
      <c r="O2125" s="12">
        <v>42910</v>
      </c>
      <c r="P2125" s="11" t="s">
        <v>3212</v>
      </c>
      <c r="Q2125" s="10" t="s">
        <v>3211</v>
      </c>
      <c r="R2125" s="10" t="s">
        <v>3210</v>
      </c>
      <c r="S2125" s="10" t="s">
        <v>3209</v>
      </c>
      <c r="T2125" s="10"/>
      <c r="U2125" s="9">
        <v>6859866630</v>
      </c>
      <c r="V2125" s="8"/>
      <c r="W2125" s="7">
        <v>877</v>
      </c>
      <c r="X2125" s="4"/>
      <c r="Y2125" s="6">
        <v>141</v>
      </c>
      <c r="Z2125" s="5">
        <f>IF(Y2125&gt;0,Y2125-J2125,".")</f>
        <v>16</v>
      </c>
      <c r="AA2125" s="4">
        <f>IF(J2125=0,H2125,0)</f>
        <v>0</v>
      </c>
      <c r="AB2125" s="4">
        <f>IF(L2125=0,H2125,0)</f>
        <v>0</v>
      </c>
      <c r="AC2125" s="4"/>
      <c r="AD2125" s="3"/>
      <c r="AE2125" s="2" t="str">
        <f ca="1">IF(AND(N2125&gt;1,(N2125+$AE$3+O2125)&lt;$B$3),$B$3-N2125+1111111,".")</f>
        <v>.</v>
      </c>
      <c r="AF2125" s="1" t="str">
        <f>IF(A2125&gt;1,"Y","N")</f>
        <v>Y</v>
      </c>
      <c r="AG2125" s="1" t="str">
        <f>IF(L2125&gt;1,"Y","N")</f>
        <v>Y</v>
      </c>
      <c r="AH2125" s="1" t="str">
        <f>IF(N2125&gt;1,"Y","N")</f>
        <v>Y</v>
      </c>
      <c r="AI2125" s="1" t="str">
        <f>IF(O2125&gt;1,"Y","N")</f>
        <v>Y</v>
      </c>
      <c r="AJ2125" s="1" t="str">
        <f>CONCATENATE(AF2125,AG2125,D2125,AH2125,AI2125)</f>
        <v>YYx119xYY</v>
      </c>
    </row>
    <row r="2126" spans="1:36" s="1" customFormat="1" x14ac:dyDescent="0.25">
      <c r="A2126" s="31">
        <v>42809</v>
      </c>
      <c r="B2126" s="24"/>
      <c r="C2126" s="23" t="s">
        <v>230</v>
      </c>
      <c r="D2126" s="22" t="s">
        <v>229</v>
      </c>
      <c r="E2126" s="21">
        <v>1.78</v>
      </c>
      <c r="G2126" s="20"/>
      <c r="H2126" s="19">
        <f>E2126/0.038689</f>
        <v>46.007909224844269</v>
      </c>
      <c r="I2126" s="18">
        <f>J2126/100*4</f>
        <v>5</v>
      </c>
      <c r="J2126" s="17">
        <v>125</v>
      </c>
      <c r="K2126" s="16">
        <f>IF(J2126&gt;1,J2126-H2126-I2126,0)</f>
        <v>73.992090775155731</v>
      </c>
      <c r="L2126" s="15">
        <v>42841</v>
      </c>
      <c r="M2126" s="14"/>
      <c r="N2126" s="29">
        <v>42922</v>
      </c>
      <c r="O2126" s="12">
        <v>42922</v>
      </c>
      <c r="P2126" s="11" t="s">
        <v>2977</v>
      </c>
      <c r="Q2126" s="10" t="s">
        <v>2976</v>
      </c>
      <c r="R2126" s="10" t="s">
        <v>2975</v>
      </c>
      <c r="S2126" s="10" t="s">
        <v>2974</v>
      </c>
      <c r="T2126" s="10"/>
      <c r="U2126" s="9">
        <v>6876298206</v>
      </c>
      <c r="V2126" s="8"/>
      <c r="W2126" s="7">
        <v>926</v>
      </c>
      <c r="X2126" s="4"/>
      <c r="Y2126" s="6">
        <v>141</v>
      </c>
      <c r="Z2126" s="5">
        <f>IF(Y2126&gt;0,Y2126-J2126,".")</f>
        <v>16</v>
      </c>
      <c r="AA2126" s="4">
        <f>IF(J2126=0,H2126,0)</f>
        <v>0</v>
      </c>
      <c r="AB2126" s="4">
        <f>IF(L2126=0,H2126,0)</f>
        <v>0</v>
      </c>
      <c r="AC2126" s="4"/>
      <c r="AD2126" s="3"/>
      <c r="AE2126" s="2" t="str">
        <f ca="1">IF(AND(N2126&gt;1,(N2126+$AE$3+O2126)&lt;$B$3),$B$3-N2126+1111111,".")</f>
        <v>.</v>
      </c>
      <c r="AF2126" s="1" t="str">
        <f>IF(A2126&gt;1,"Y","N")</f>
        <v>Y</v>
      </c>
      <c r="AG2126" s="1" t="str">
        <f>IF(L2126&gt;1,"Y","N")</f>
        <v>Y</v>
      </c>
      <c r="AH2126" s="1" t="str">
        <f>IF(N2126&gt;1,"Y","N")</f>
        <v>Y</v>
      </c>
      <c r="AI2126" s="1" t="str">
        <f>IF(O2126&gt;1,"Y","N")</f>
        <v>Y</v>
      </c>
      <c r="AJ2126" s="1" t="str">
        <f>CONCATENATE(AF2126,AG2126,D2126,AH2126,AI2126)</f>
        <v>YYx119xYY</v>
      </c>
    </row>
    <row r="2127" spans="1:36" s="1" customFormat="1" x14ac:dyDescent="0.25">
      <c r="A2127" s="31">
        <v>42923</v>
      </c>
      <c r="B2127" s="24" t="s">
        <v>1567</v>
      </c>
      <c r="C2127" s="23" t="s">
        <v>230</v>
      </c>
      <c r="D2127" s="22" t="s">
        <v>229</v>
      </c>
      <c r="E2127" s="21">
        <v>1.78</v>
      </c>
      <c r="G2127" s="20"/>
      <c r="H2127" s="19">
        <f>E2127/0.0418425</f>
        <v>42.540479177869393</v>
      </c>
      <c r="I2127" s="18">
        <f>J2127/100*4</f>
        <v>5</v>
      </c>
      <c r="J2127" s="17">
        <v>125</v>
      </c>
      <c r="K2127" s="16">
        <f>IF(J2127&gt;1,J2127-H2127-I2127,0)</f>
        <v>77.4595208221306</v>
      </c>
      <c r="L2127" s="15">
        <v>42952</v>
      </c>
      <c r="M2127" s="14"/>
      <c r="N2127" s="29">
        <v>43018</v>
      </c>
      <c r="O2127" s="12">
        <v>43018</v>
      </c>
      <c r="P2127" s="11" t="s">
        <v>1566</v>
      </c>
      <c r="Q2127" s="10" t="s">
        <v>1565</v>
      </c>
      <c r="R2127" s="10" t="s">
        <v>1564</v>
      </c>
      <c r="S2127" s="10" t="s">
        <v>1563</v>
      </c>
      <c r="T2127" s="10"/>
      <c r="U2127" s="9">
        <v>6909358327</v>
      </c>
      <c r="V2127" s="8"/>
      <c r="W2127" s="7">
        <v>1224</v>
      </c>
      <c r="X2127" s="4"/>
      <c r="Y2127" s="6">
        <v>141</v>
      </c>
      <c r="Z2127" s="5">
        <f>IF(Y2127&gt;0,Y2127-J2127,".")</f>
        <v>16</v>
      </c>
      <c r="AA2127" s="4">
        <f>IF(J2127=0,H2127,0)</f>
        <v>0</v>
      </c>
      <c r="AB2127" s="4">
        <f>IF(L2127=0,H2127,0)</f>
        <v>0</v>
      </c>
      <c r="AC2127" s="4"/>
      <c r="AD2127" s="3"/>
      <c r="AE2127" s="2" t="str">
        <f ca="1">IF(AND(N2127&gt;1,(N2127+$AE$3+O2127)&lt;$B$3),$B$3-N2127+1111111,".")</f>
        <v>.</v>
      </c>
      <c r="AF2127" s="1" t="str">
        <f>IF(A2127&gt;1,"Y","N")</f>
        <v>Y</v>
      </c>
      <c r="AG2127" s="1" t="str">
        <f>IF(L2127&gt;1,"Y","N")</f>
        <v>Y</v>
      </c>
      <c r="AH2127" s="1" t="str">
        <f>IF(N2127&gt;1,"Y","N")</f>
        <v>Y</v>
      </c>
      <c r="AI2127" s="1" t="str">
        <f>IF(O2127&gt;1,"Y","N")</f>
        <v>Y</v>
      </c>
      <c r="AJ2127" s="1" t="str">
        <f>CONCATENATE(AF2127,AG2127,D2127,AH2127,AI2127)</f>
        <v>YYx119xYY</v>
      </c>
    </row>
    <row r="2128" spans="1:36" s="1" customFormat="1" x14ac:dyDescent="0.25">
      <c r="A2128" s="31">
        <v>42923</v>
      </c>
      <c r="B2128" s="24"/>
      <c r="C2128" s="23" t="s">
        <v>230</v>
      </c>
      <c r="D2128" s="22" t="s">
        <v>229</v>
      </c>
      <c r="E2128" s="21">
        <v>1.78</v>
      </c>
      <c r="G2128" s="20"/>
      <c r="H2128" s="19">
        <f>E2128/0.0418425</f>
        <v>42.540479177869393</v>
      </c>
      <c r="I2128" s="18">
        <f>J2128/100*4</f>
        <v>5</v>
      </c>
      <c r="J2128" s="17">
        <v>125</v>
      </c>
      <c r="K2128" s="16">
        <f>IF(J2128&gt;1,J2128-H2128-I2128,0)</f>
        <v>77.4595208221306</v>
      </c>
      <c r="L2128" s="15">
        <v>42952</v>
      </c>
      <c r="M2128" s="14"/>
      <c r="N2128" s="29">
        <v>43040</v>
      </c>
      <c r="O2128" s="12">
        <v>43045</v>
      </c>
      <c r="P2128" s="11" t="s">
        <v>1287</v>
      </c>
      <c r="Q2128" s="10" t="s">
        <v>1286</v>
      </c>
      <c r="R2128" s="10" t="s">
        <v>1285</v>
      </c>
      <c r="S2128" s="10" t="s">
        <v>152</v>
      </c>
      <c r="T2128" s="10"/>
      <c r="U2128" s="9">
        <v>6909358327</v>
      </c>
      <c r="V2128" s="39">
        <v>43058</v>
      </c>
      <c r="W2128" s="7">
        <v>1300</v>
      </c>
      <c r="X2128" s="4"/>
      <c r="Y2128" s="6">
        <v>141</v>
      </c>
      <c r="Z2128" s="5">
        <f>IF(Y2128&gt;0,Y2128-J2128,".")</f>
        <v>16</v>
      </c>
      <c r="AA2128" s="4">
        <f>IF(J2128=0,H2128,0)</f>
        <v>0</v>
      </c>
      <c r="AB2128" s="4">
        <f>IF(L2128=0,H2128,0)</f>
        <v>0</v>
      </c>
      <c r="AC2128" s="4"/>
      <c r="AD2128" s="3"/>
      <c r="AE2128" s="2" t="str">
        <f ca="1">IF(AND(N2128&gt;1,(N2128+$AE$3+O2128)&lt;$B$3),$B$3-N2128+1111111,".")</f>
        <v>.</v>
      </c>
      <c r="AF2128" s="1" t="str">
        <f>IF(A2128&gt;1,"Y","N")</f>
        <v>Y</v>
      </c>
      <c r="AG2128" s="1" t="str">
        <f>IF(L2128&gt;1,"Y","N")</f>
        <v>Y</v>
      </c>
      <c r="AH2128" s="1" t="str">
        <f>IF(N2128&gt;1,"Y","N")</f>
        <v>Y</v>
      </c>
      <c r="AI2128" s="1" t="str">
        <f>IF(O2128&gt;1,"Y","N")</f>
        <v>Y</v>
      </c>
      <c r="AJ2128" s="1" t="str">
        <f>CONCATENATE(AF2128,AG2128,D2128,AH2128,AI2128)</f>
        <v>YYx119xYY</v>
      </c>
    </row>
    <row r="2129" spans="1:36" s="1" customFormat="1" x14ac:dyDescent="0.25">
      <c r="A2129" s="31">
        <v>42923</v>
      </c>
      <c r="B2129" s="24"/>
      <c r="C2129" s="23" t="s">
        <v>230</v>
      </c>
      <c r="D2129" s="22" t="s">
        <v>229</v>
      </c>
      <c r="E2129" s="21">
        <v>1.78</v>
      </c>
      <c r="G2129" s="20"/>
      <c r="H2129" s="19">
        <f>E2129/0.0418425</f>
        <v>42.540479177869393</v>
      </c>
      <c r="I2129" s="18">
        <f>J2129/100*4</f>
        <v>5</v>
      </c>
      <c r="J2129" s="17">
        <v>125</v>
      </c>
      <c r="K2129" s="16">
        <f>IF(J2129&gt;1,J2129-H2129-I2129,0)</f>
        <v>77.4595208221306</v>
      </c>
      <c r="L2129" s="15">
        <v>42952</v>
      </c>
      <c r="M2129" s="14"/>
      <c r="N2129" s="29">
        <v>43080</v>
      </c>
      <c r="O2129" s="12">
        <v>43080</v>
      </c>
      <c r="P2129" s="11" t="s">
        <v>428</v>
      </c>
      <c r="Q2129" s="10" t="s">
        <v>427</v>
      </c>
      <c r="R2129" s="10" t="s">
        <v>426</v>
      </c>
      <c r="S2129" s="10" t="s">
        <v>28</v>
      </c>
      <c r="T2129" s="10"/>
      <c r="U2129" s="9">
        <v>6917247793</v>
      </c>
      <c r="V2129" s="8"/>
      <c r="W2129" s="7">
        <v>1447</v>
      </c>
      <c r="X2129" s="4"/>
      <c r="Y2129" s="6">
        <v>141</v>
      </c>
      <c r="Z2129" s="5">
        <f>IF(Y2129&gt;0,Y2129-J2129,".")</f>
        <v>16</v>
      </c>
      <c r="AA2129" s="4">
        <f>IF(J2129=0,H2129,0)</f>
        <v>0</v>
      </c>
      <c r="AB2129" s="4">
        <f>IF(L2129=0,H2129,0)</f>
        <v>0</v>
      </c>
      <c r="AC2129" s="4"/>
      <c r="AD2129" s="3"/>
      <c r="AE2129" s="2" t="str">
        <f ca="1">IF(AND(N2129&gt;1,(N2129+$AE$3+O2129)&lt;$B$3),$B$3-N2129+1111111,".")</f>
        <v>.</v>
      </c>
      <c r="AF2129" s="1" t="str">
        <f>IF(A2129&gt;1,"Y","N")</f>
        <v>Y</v>
      </c>
      <c r="AG2129" s="1" t="str">
        <f>IF(L2129&gt;1,"Y","N")</f>
        <v>Y</v>
      </c>
      <c r="AH2129" s="1" t="str">
        <f>IF(N2129&gt;1,"Y","N")</f>
        <v>Y</v>
      </c>
      <c r="AI2129" s="1" t="str">
        <f>IF(O2129&gt;1,"Y","N")</f>
        <v>Y</v>
      </c>
      <c r="AJ2129" s="1" t="str">
        <f>CONCATENATE(AF2129,AG2129,D2129,AH2129,AI2129)</f>
        <v>YYx119xYY</v>
      </c>
    </row>
    <row r="2130" spans="1:36" s="1" customFormat="1" x14ac:dyDescent="0.25">
      <c r="A2130" s="31">
        <v>42886</v>
      </c>
      <c r="B2130" s="30" t="s">
        <v>2429</v>
      </c>
      <c r="C2130" s="23" t="s">
        <v>528</v>
      </c>
      <c r="D2130" s="22" t="s">
        <v>527</v>
      </c>
      <c r="E2130" s="21">
        <v>1.84</v>
      </c>
      <c r="G2130" s="20"/>
      <c r="H2130" s="19">
        <f>E2130/0.04001</f>
        <v>45.988502874281437</v>
      </c>
      <c r="I2130" s="18">
        <f>J2130/100*4</f>
        <v>4.4000000000000004</v>
      </c>
      <c r="J2130" s="17">
        <v>110</v>
      </c>
      <c r="K2130" s="16">
        <f>IF(J2130&gt;1,J2130-H2130-I2130,0)</f>
        <v>59.611497125718564</v>
      </c>
      <c r="L2130" s="15">
        <v>42909</v>
      </c>
      <c r="M2130" s="14"/>
      <c r="N2130" s="29">
        <v>42963</v>
      </c>
      <c r="O2130" s="12">
        <v>42963</v>
      </c>
      <c r="P2130" s="11" t="s">
        <v>2419</v>
      </c>
      <c r="Q2130" s="10" t="s">
        <v>2428</v>
      </c>
      <c r="R2130" s="10" t="s">
        <v>2427</v>
      </c>
      <c r="S2130" s="10" t="s">
        <v>1408</v>
      </c>
      <c r="T2130" s="10"/>
      <c r="U2130" s="9">
        <v>6909446256</v>
      </c>
      <c r="V2130" s="8"/>
      <c r="W2130" s="7">
        <v>1045</v>
      </c>
      <c r="X2130" s="4"/>
      <c r="Y2130" s="6">
        <v>142</v>
      </c>
      <c r="Z2130" s="5">
        <f>IF(Y2130&gt;0,Y2130-J2130,".")</f>
        <v>32</v>
      </c>
      <c r="AA2130" s="4">
        <f>IF(J2130=0,H2130,0)</f>
        <v>0</v>
      </c>
      <c r="AB2130" s="4">
        <f>IF(L2130=0,H2130,0)</f>
        <v>0</v>
      </c>
      <c r="AC2130" s="4"/>
      <c r="AD2130" s="3"/>
      <c r="AE2130" s="2" t="str">
        <f ca="1">IF(AND(N2130&gt;1,(N2130+$AE$3+O2130)&lt;$B$3),$B$3-N2130+1111111,".")</f>
        <v>.</v>
      </c>
      <c r="AF2130" s="1" t="str">
        <f>IF(A2130&gt;1,"Y","N")</f>
        <v>Y</v>
      </c>
      <c r="AG2130" s="1" t="str">
        <f>IF(L2130&gt;1,"Y","N")</f>
        <v>Y</v>
      </c>
      <c r="AH2130" s="1" t="str">
        <f>IF(N2130&gt;1,"Y","N")</f>
        <v>Y</v>
      </c>
      <c r="AI2130" s="1" t="str">
        <f>IF(O2130&gt;1,"Y","N")</f>
        <v>Y</v>
      </c>
      <c r="AJ2130" s="1" t="str">
        <f>CONCATENATE(AF2130,AG2130,D2130,AH2130,AI2130)</f>
        <v>YYx104xYY</v>
      </c>
    </row>
    <row r="2131" spans="1:36" s="1" customFormat="1" x14ac:dyDescent="0.25">
      <c r="A2131" s="28">
        <v>40867</v>
      </c>
      <c r="B2131" s="27" t="s">
        <v>1739</v>
      </c>
      <c r="C2131" s="23" t="s">
        <v>1738</v>
      </c>
      <c r="D2131" s="22" t="s">
        <v>1737</v>
      </c>
      <c r="E2131" s="21">
        <v>2</v>
      </c>
      <c r="G2131" s="20"/>
      <c r="H2131" s="19">
        <f>E2131/0.0470585</f>
        <v>42.500292189508798</v>
      </c>
      <c r="I2131" s="18">
        <f>J2131/100*4</f>
        <v>5</v>
      </c>
      <c r="J2131" s="17">
        <v>125</v>
      </c>
      <c r="K2131" s="16">
        <f>IF(J2131&gt;1,J2131-H2131-I2131,0)</f>
        <v>77.499707810491202</v>
      </c>
      <c r="L2131" s="15">
        <v>41760</v>
      </c>
      <c r="M2131" s="14"/>
      <c r="N2131" s="29">
        <v>43009</v>
      </c>
      <c r="O2131" s="12">
        <v>43009</v>
      </c>
      <c r="P2131" s="11" t="s">
        <v>1736</v>
      </c>
      <c r="Q2131" s="10" t="s">
        <v>1735</v>
      </c>
      <c r="R2131" s="10" t="s">
        <v>1734</v>
      </c>
      <c r="S2131" s="10" t="s">
        <v>1733</v>
      </c>
      <c r="T2131" s="10"/>
      <c r="U2131" s="9">
        <v>6910953285</v>
      </c>
      <c r="V2131" s="8"/>
      <c r="W2131" s="7">
        <v>1191</v>
      </c>
      <c r="X2131" s="4"/>
      <c r="Y2131" s="6">
        <v>142</v>
      </c>
      <c r="Z2131" s="5">
        <f>IF(Y2131&gt;0,Y2131-J2131,".")</f>
        <v>17</v>
      </c>
      <c r="AA2131" s="4">
        <f>IF(J2131=0,H2131,0)</f>
        <v>0</v>
      </c>
      <c r="AB2131" s="4">
        <f>IF(L2131=0,H2131,0)</f>
        <v>0</v>
      </c>
      <c r="AC2131" s="4"/>
      <c r="AD2131" s="3"/>
      <c r="AE2131" s="2" t="str">
        <f ca="1">IF(AND(N2131&gt;1,(N2131+$AE$3+O2131)&lt;$B$3),$B$3-N2131+1111111,".")</f>
        <v>.</v>
      </c>
      <c r="AF2131" s="1" t="str">
        <f>IF(A2131&gt;1,"Y","N")</f>
        <v>Y</v>
      </c>
      <c r="AG2131" s="1" t="str">
        <f>IF(L2131&gt;1,"Y","N")</f>
        <v>Y</v>
      </c>
      <c r="AH2131" s="1" t="str">
        <f>IF(N2131&gt;1,"Y","N")</f>
        <v>Y</v>
      </c>
      <c r="AI2131" s="1" t="str">
        <f>IF(O2131&gt;1,"Y","N")</f>
        <v>Y</v>
      </c>
      <c r="AJ2131" s="1" t="str">
        <f>CONCATENATE(AF2131,AG2131,D2131,AH2131,AI2131)</f>
        <v>YYx213xYY</v>
      </c>
    </row>
    <row r="2132" spans="1:36" s="1" customFormat="1" x14ac:dyDescent="0.25">
      <c r="A2132" s="31">
        <v>42595</v>
      </c>
      <c r="B2132" s="24" t="s">
        <v>596</v>
      </c>
      <c r="C2132" s="23" t="s">
        <v>1512</v>
      </c>
      <c r="D2132" s="22" t="s">
        <v>594</v>
      </c>
      <c r="E2132" s="21">
        <v>2.64</v>
      </c>
      <c r="G2132" s="20"/>
      <c r="H2132" s="19">
        <f>E2132/0.04046</f>
        <v>65.249629263470098</v>
      </c>
      <c r="I2132" s="18">
        <f>J2132/100*4</f>
        <v>4.4400000000000004</v>
      </c>
      <c r="J2132" s="17">
        <v>111</v>
      </c>
      <c r="K2132" s="16">
        <f>IF(J2132&gt;1,J2132-H2132-I2132,0)</f>
        <v>41.310370736529904</v>
      </c>
      <c r="L2132" s="15">
        <v>42608</v>
      </c>
      <c r="M2132" s="14"/>
      <c r="N2132" s="29">
        <v>43022</v>
      </c>
      <c r="O2132" s="12">
        <v>43023</v>
      </c>
      <c r="P2132" s="11" t="s">
        <v>1511</v>
      </c>
      <c r="Q2132" s="10" t="s">
        <v>1510</v>
      </c>
      <c r="R2132" s="10" t="s">
        <v>1509</v>
      </c>
      <c r="S2132" s="10" t="s">
        <v>1508</v>
      </c>
      <c r="T2132" s="10"/>
      <c r="U2132" s="9">
        <v>6905443583</v>
      </c>
      <c r="V2132" s="8"/>
      <c r="W2132" s="7">
        <v>1238</v>
      </c>
      <c r="X2132" s="4"/>
      <c r="Y2132" s="6">
        <v>143</v>
      </c>
      <c r="Z2132" s="5">
        <f>IF(Y2132&gt;0,Y2132-J2132,".")</f>
        <v>32</v>
      </c>
      <c r="AA2132" s="4">
        <f>IF(J2132=0,H2132,0)</f>
        <v>0</v>
      </c>
      <c r="AB2132" s="4">
        <f>IF(L2132=0,H2132,0)</f>
        <v>0</v>
      </c>
      <c r="AC2132" s="4"/>
      <c r="AD2132" s="3"/>
      <c r="AE2132" s="2" t="str">
        <f ca="1">IF(AND(N2132&gt;1,(N2132+$AE$3+O2132)&lt;$B$3),$B$3-N2132+1111111,".")</f>
        <v>.</v>
      </c>
      <c r="AF2132" s="1" t="str">
        <f>IF(A2132&gt;1,"Y","N")</f>
        <v>Y</v>
      </c>
      <c r="AG2132" s="1" t="str">
        <f>IF(L2132&gt;1,"Y","N")</f>
        <v>Y</v>
      </c>
      <c r="AH2132" s="1" t="str">
        <f>IF(N2132&gt;1,"Y","N")</f>
        <v>Y</v>
      </c>
      <c r="AI2132" s="1" t="str">
        <f>IF(O2132&gt;1,"Y","N")</f>
        <v>Y</v>
      </c>
      <c r="AJ2132" s="1" t="str">
        <f>CONCATENATE(AF2132,AG2132,D2132,AH2132,AI2132)</f>
        <v>YYx70xYY</v>
      </c>
    </row>
    <row r="2133" spans="1:36" s="1" customFormat="1" x14ac:dyDescent="0.25">
      <c r="A2133" s="28">
        <v>41039</v>
      </c>
      <c r="B2133" s="27" t="s">
        <v>4575</v>
      </c>
      <c r="C2133" s="23" t="s">
        <v>4574</v>
      </c>
      <c r="D2133" s="22" t="s">
        <v>1129</v>
      </c>
      <c r="E2133" s="21">
        <v>0.75</v>
      </c>
      <c r="G2133" s="20"/>
      <c r="H2133" s="19">
        <f>E2133/0.0491655</f>
        <v>15.254599261677395</v>
      </c>
      <c r="I2133" s="18">
        <f>J2133/100*4</f>
        <v>4.96</v>
      </c>
      <c r="J2133" s="17">
        <v>124</v>
      </c>
      <c r="K2133" s="16">
        <f>IF(J2133&gt;1,J2133-H2133-I2133,0)</f>
        <v>103.78540073832261</v>
      </c>
      <c r="L2133" s="15">
        <v>41052</v>
      </c>
      <c r="M2133" s="14"/>
      <c r="N2133" s="29">
        <v>42840</v>
      </c>
      <c r="O2133" s="12">
        <v>42842</v>
      </c>
      <c r="P2133" s="11" t="s">
        <v>4573</v>
      </c>
      <c r="Q2133" s="10"/>
      <c r="R2133" s="10"/>
      <c r="S2133" s="10"/>
      <c r="T2133" s="10"/>
      <c r="U2133" s="9">
        <v>6781104025</v>
      </c>
      <c r="V2133" s="8" t="s">
        <v>4572</v>
      </c>
      <c r="W2133" s="7">
        <v>589</v>
      </c>
      <c r="X2133" s="4"/>
      <c r="Y2133" s="6">
        <v>144</v>
      </c>
      <c r="Z2133" s="5">
        <f>IF(Y2133&gt;0,Y2133-J2133,".")</f>
        <v>20</v>
      </c>
      <c r="AA2133" s="4">
        <f>IF(J2133=0,H2133,0)</f>
        <v>0</v>
      </c>
      <c r="AB2133" s="4">
        <f>IF(L2133=0,H2133,0)</f>
        <v>0</v>
      </c>
      <c r="AC2133" s="4"/>
      <c r="AD2133" s="3"/>
      <c r="AE2133" s="2" t="str">
        <f ca="1">IF(AND(N2133&gt;1,(N2133+$AE$3+O2133)&lt;$B$3),$B$3-N2133+1111111,".")</f>
        <v>.</v>
      </c>
      <c r="AF2133" s="1" t="str">
        <f>IF(A2133&gt;1,"Y","N")</f>
        <v>Y</v>
      </c>
      <c r="AG2133" s="1" t="str">
        <f>IF(L2133&gt;1,"Y","N")</f>
        <v>Y</v>
      </c>
      <c r="AH2133" s="1" t="str">
        <f>IF(N2133&gt;1,"Y","N")</f>
        <v>Y</v>
      </c>
      <c r="AI2133" s="1" t="str">
        <f>IF(O2133&gt;1,"Y","N")</f>
        <v>Y</v>
      </c>
      <c r="AJ2133" s="1" t="str">
        <f>CONCATENATE(AF2133,AG2133,D2133,AH2133,AI2133)</f>
        <v>YYx284xYY</v>
      </c>
    </row>
    <row r="2134" spans="1:36" s="1" customFormat="1" x14ac:dyDescent="0.25">
      <c r="A2134" s="31">
        <v>42577</v>
      </c>
      <c r="B2134" s="24"/>
      <c r="C2134" s="23" t="s">
        <v>3466</v>
      </c>
      <c r="D2134" s="22" t="s">
        <v>3465</v>
      </c>
      <c r="E2134" s="21">
        <v>2.42</v>
      </c>
      <c r="G2134" s="20"/>
      <c r="H2134" s="19">
        <f>E2134/0.04011</f>
        <v>60.334081276489655</v>
      </c>
      <c r="I2134" s="18">
        <f>J2134/100*4</f>
        <v>5.16</v>
      </c>
      <c r="J2134" s="17">
        <v>129</v>
      </c>
      <c r="K2134" s="16">
        <f>IF(J2134&gt;1,J2134-H2134-I2134,0)</f>
        <v>63.505918723510348</v>
      </c>
      <c r="L2134" s="15">
        <v>42599</v>
      </c>
      <c r="M2134" s="14"/>
      <c r="N2134" s="29">
        <v>42753</v>
      </c>
      <c r="O2134" s="12">
        <v>42754</v>
      </c>
      <c r="P2134" s="11" t="s">
        <v>6536</v>
      </c>
      <c r="Q2134" s="10" t="s">
        <v>6535</v>
      </c>
      <c r="R2134" s="10" t="s">
        <v>6534</v>
      </c>
      <c r="S2134" s="10" t="s">
        <v>6533</v>
      </c>
      <c r="T2134" s="10"/>
      <c r="U2134" s="9">
        <v>6677111573</v>
      </c>
      <c r="V2134" s="8"/>
      <c r="W2134" s="7">
        <v>125</v>
      </c>
      <c r="X2134" s="4"/>
      <c r="Y2134" s="6">
        <v>145</v>
      </c>
      <c r="Z2134" s="5">
        <f>IF(Y2134&gt;0,Y2134-J2134,".")</f>
        <v>16</v>
      </c>
      <c r="AA2134" s="4">
        <f>IF(J2134=0,H2134,0)</f>
        <v>0</v>
      </c>
      <c r="AB2134" s="4">
        <f>IF(L2134=0,H2134,0)</f>
        <v>0</v>
      </c>
      <c r="AC2134" s="4"/>
      <c r="AD2134" s="3"/>
      <c r="AE2134" s="2" t="str">
        <f ca="1">IF(AND(N2134&gt;1,(N2134+$AE$3+O2134)&lt;$B$3),$B$3-N2134+1111111,".")</f>
        <v>.</v>
      </c>
      <c r="AF2134" s="1" t="str">
        <f>IF(A2134&gt;1,"Y","N")</f>
        <v>Y</v>
      </c>
      <c r="AG2134" s="1" t="str">
        <f>IF(L2134&gt;1,"Y","N")</f>
        <v>Y</v>
      </c>
      <c r="AH2134" s="1" t="str">
        <f>IF(N2134&gt;1,"Y","N")</f>
        <v>Y</v>
      </c>
      <c r="AI2134" s="1" t="str">
        <f>IF(O2134&gt;1,"Y","N")</f>
        <v>Y</v>
      </c>
      <c r="AJ2134" s="1" t="str">
        <f>CONCATENATE(AF2134,AG2134,D2134,AH2134,AI2134)</f>
        <v>YYx40xYY</v>
      </c>
    </row>
    <row r="2135" spans="1:36" s="1" customFormat="1" x14ac:dyDescent="0.25">
      <c r="A2135" s="31">
        <v>42577</v>
      </c>
      <c r="B2135" s="24"/>
      <c r="C2135" s="23" t="s">
        <v>3466</v>
      </c>
      <c r="D2135" s="22" t="s">
        <v>3465</v>
      </c>
      <c r="E2135" s="21">
        <v>2.42</v>
      </c>
      <c r="G2135" s="20"/>
      <c r="H2135" s="19">
        <f>E2135/0.04011</f>
        <v>60.334081276489655</v>
      </c>
      <c r="I2135" s="18">
        <f>J2135/100*4</f>
        <v>5.16</v>
      </c>
      <c r="J2135" s="17">
        <v>129</v>
      </c>
      <c r="K2135" s="16">
        <f>IF(J2135&gt;1,J2135-H2135-I2135,0)</f>
        <v>63.505918723510348</v>
      </c>
      <c r="L2135" s="15">
        <v>42599</v>
      </c>
      <c r="M2135" s="14"/>
      <c r="N2135" s="29">
        <v>42823</v>
      </c>
      <c r="O2135" s="12">
        <v>42824</v>
      </c>
      <c r="P2135" s="11" t="s">
        <v>167</v>
      </c>
      <c r="Q2135" s="10" t="s">
        <v>166</v>
      </c>
      <c r="R2135" s="10" t="s">
        <v>165</v>
      </c>
      <c r="S2135" s="10" t="s">
        <v>164</v>
      </c>
      <c r="T2135" s="10"/>
      <c r="U2135" s="9" t="s">
        <v>4923</v>
      </c>
      <c r="V2135" s="8"/>
      <c r="W2135" s="7">
        <v>506</v>
      </c>
      <c r="X2135" s="4"/>
      <c r="Y2135" s="6">
        <v>145</v>
      </c>
      <c r="Z2135" s="5">
        <f>IF(Y2135&gt;0,Y2135-J2135,".")</f>
        <v>16</v>
      </c>
      <c r="AA2135" s="4">
        <f>IF(J2135=0,H2135,0)</f>
        <v>0</v>
      </c>
      <c r="AB2135" s="4">
        <f>IF(L2135=0,H2135,0)</f>
        <v>0</v>
      </c>
      <c r="AC2135" s="4"/>
      <c r="AD2135" s="3"/>
      <c r="AE2135" s="2" t="str">
        <f ca="1">IF(AND(N2135&gt;1,(N2135+$AE$3+O2135)&lt;$B$3),$B$3-N2135+1111111,".")</f>
        <v>.</v>
      </c>
      <c r="AF2135" s="1" t="str">
        <f>IF(A2135&gt;1,"Y","N")</f>
        <v>Y</v>
      </c>
      <c r="AG2135" s="1" t="str">
        <f>IF(L2135&gt;1,"Y","N")</f>
        <v>Y</v>
      </c>
      <c r="AH2135" s="1" t="str">
        <f>IF(N2135&gt;1,"Y","N")</f>
        <v>Y</v>
      </c>
      <c r="AI2135" s="1" t="str">
        <f>IF(O2135&gt;1,"Y","N")</f>
        <v>Y</v>
      </c>
      <c r="AJ2135" s="1" t="str">
        <f>CONCATENATE(AF2135,AG2135,D2135,AH2135,AI2135)</f>
        <v>YYx40xYY</v>
      </c>
    </row>
    <row r="2136" spans="1:36" s="1" customFormat="1" x14ac:dyDescent="0.25">
      <c r="A2136" s="31">
        <v>42733</v>
      </c>
      <c r="B2136" t="s">
        <v>4436</v>
      </c>
      <c r="C2136" s="23" t="s">
        <v>160</v>
      </c>
      <c r="D2136" s="22" t="s">
        <v>159</v>
      </c>
      <c r="E2136" s="21">
        <v>2.98</v>
      </c>
      <c r="G2136" s="20"/>
      <c r="H2136" s="19">
        <f>E2136/0.03785</f>
        <v>78.731836195508578</v>
      </c>
      <c r="I2136" s="18">
        <f>J2136/100*4</f>
        <v>5.8</v>
      </c>
      <c r="J2136" s="17">
        <v>145</v>
      </c>
      <c r="K2136" s="16">
        <f>IF(J2136&gt;1,J2136-H2136-I2136,0)</f>
        <v>60.468163804491425</v>
      </c>
      <c r="L2136" s="15">
        <v>42755</v>
      </c>
      <c r="M2136" s="14"/>
      <c r="N2136" s="29">
        <v>42846</v>
      </c>
      <c r="O2136" s="12">
        <v>42848</v>
      </c>
      <c r="P2136" s="11" t="s">
        <v>825</v>
      </c>
      <c r="Q2136" s="10"/>
      <c r="R2136" s="10"/>
      <c r="S2136" s="10"/>
      <c r="T2136" s="10"/>
      <c r="U2136" s="9">
        <v>6787345061</v>
      </c>
      <c r="V2136" s="8"/>
      <c r="W2136" s="7">
        <v>623</v>
      </c>
      <c r="X2136" s="4"/>
      <c r="Y2136" s="6">
        <v>145</v>
      </c>
      <c r="Z2136" s="5">
        <f>IF(Y2136&gt;0,Y2136-J2136,".")</f>
        <v>0</v>
      </c>
      <c r="AA2136" s="4">
        <f>IF(J2136=0,H2136,0)</f>
        <v>0</v>
      </c>
      <c r="AB2136" s="4">
        <f>IF(L2136=0,H2136,0)</f>
        <v>0</v>
      </c>
      <c r="AC2136" s="4"/>
      <c r="AD2136" s="3"/>
      <c r="AE2136" s="2" t="str">
        <f ca="1">IF(AND(N2136&gt;1,(N2136+$AE$3+O2136)&lt;$B$3),$B$3-N2136+1111111,".")</f>
        <v>.</v>
      </c>
      <c r="AF2136" s="1" t="str">
        <f>IF(A2136&gt;1,"Y","N")</f>
        <v>Y</v>
      </c>
      <c r="AG2136" s="1" t="str">
        <f>IF(L2136&gt;1,"Y","N")</f>
        <v>Y</v>
      </c>
      <c r="AH2136" s="1" t="str">
        <f>IF(N2136&gt;1,"Y","N")</f>
        <v>Y</v>
      </c>
      <c r="AI2136" s="1" t="str">
        <f>IF(O2136&gt;1,"Y","N")</f>
        <v>Y</v>
      </c>
      <c r="AJ2136" s="1" t="str">
        <f>CONCATENATE(AF2136,AG2136,D2136,AH2136,AI2136)</f>
        <v>YYx54xYY</v>
      </c>
    </row>
    <row r="2137" spans="1:36" s="1" customFormat="1" x14ac:dyDescent="0.25">
      <c r="A2137" s="31">
        <v>42733</v>
      </c>
      <c r="B2137" s="24" t="s">
        <v>4045</v>
      </c>
      <c r="C2137" s="23" t="s">
        <v>160</v>
      </c>
      <c r="D2137" s="22" t="s">
        <v>159</v>
      </c>
      <c r="E2137" s="21">
        <v>3.15</v>
      </c>
      <c r="G2137" s="20"/>
      <c r="H2137" s="19">
        <f>E2137/0.03785</f>
        <v>83.223249669749009</v>
      </c>
      <c r="I2137" s="18">
        <f>J2137/100*4</f>
        <v>5.8</v>
      </c>
      <c r="J2137" s="17">
        <v>145</v>
      </c>
      <c r="K2137" s="16">
        <f>IF(J2137&gt;1,J2137-H2137-I2137,0)</f>
        <v>55.976750330250994</v>
      </c>
      <c r="L2137" s="15">
        <v>42762</v>
      </c>
      <c r="M2137" s="14"/>
      <c r="N2137" s="29">
        <v>42864</v>
      </c>
      <c r="O2137" s="12">
        <v>42864</v>
      </c>
      <c r="P2137" s="11" t="s">
        <v>4025</v>
      </c>
      <c r="Q2137" s="10"/>
      <c r="R2137" s="10"/>
      <c r="S2137" s="10"/>
      <c r="T2137" s="10"/>
      <c r="U2137" s="9">
        <v>6810361462</v>
      </c>
      <c r="V2137" s="8"/>
      <c r="W2137" s="7">
        <v>705</v>
      </c>
      <c r="X2137" s="4"/>
      <c r="Y2137" s="6">
        <v>145</v>
      </c>
      <c r="Z2137" s="5">
        <f>IF(Y2137&gt;0,Y2137-J2137,".")</f>
        <v>0</v>
      </c>
      <c r="AA2137" s="4">
        <f>IF(J2137=0,H2137,0)</f>
        <v>0</v>
      </c>
      <c r="AB2137" s="4">
        <f>IF(L2137=0,H2137,0)</f>
        <v>0</v>
      </c>
      <c r="AC2137" s="4"/>
      <c r="AD2137" s="3"/>
      <c r="AE2137" s="2" t="str">
        <f ca="1">IF(AND(N2137&gt;1,(N2137+$AE$3+O2137)&lt;$B$3),$B$3-N2137+1111111,".")</f>
        <v>.</v>
      </c>
      <c r="AF2137" s="1" t="str">
        <f>IF(A2137&gt;1,"Y","N")</f>
        <v>Y</v>
      </c>
      <c r="AG2137" s="1" t="str">
        <f>IF(L2137&gt;1,"Y","N")</f>
        <v>Y</v>
      </c>
      <c r="AH2137" s="1" t="str">
        <f>IF(N2137&gt;1,"Y","N")</f>
        <v>Y</v>
      </c>
      <c r="AI2137" s="1" t="str">
        <f>IF(O2137&gt;1,"Y","N")</f>
        <v>Y</v>
      </c>
      <c r="AJ2137" s="1" t="str">
        <f>CONCATENATE(AF2137,AG2137,D2137,AH2137,AI2137)</f>
        <v>YYx54xYY</v>
      </c>
    </row>
    <row r="2138" spans="1:36" s="1" customFormat="1" x14ac:dyDescent="0.25">
      <c r="A2138" s="31">
        <v>42733</v>
      </c>
      <c r="B2138" s="24" t="s">
        <v>3214</v>
      </c>
      <c r="C2138" s="23" t="s">
        <v>160</v>
      </c>
      <c r="D2138" s="22" t="s">
        <v>159</v>
      </c>
      <c r="E2138" s="21">
        <v>3.49</v>
      </c>
      <c r="G2138" s="20"/>
      <c r="H2138" s="19">
        <f>E2138/0.03785</f>
        <v>92.206076618229858</v>
      </c>
      <c r="I2138" s="18">
        <f>J2138/100*4</f>
        <v>5.8</v>
      </c>
      <c r="J2138" s="17">
        <v>145</v>
      </c>
      <c r="K2138" s="16">
        <f>IF(J2138&gt;1,J2138-H2138-I2138,0)</f>
        <v>46.993923381770145</v>
      </c>
      <c r="L2138" s="15">
        <v>42762</v>
      </c>
      <c r="M2138" s="14"/>
      <c r="N2138" s="29">
        <v>42909</v>
      </c>
      <c r="O2138" s="12">
        <v>42910</v>
      </c>
      <c r="P2138" s="11" t="s">
        <v>3213</v>
      </c>
      <c r="Q2138" s="10"/>
      <c r="R2138" s="10"/>
      <c r="S2138" s="10"/>
      <c r="T2138" s="10"/>
      <c r="U2138" s="9">
        <v>6859864508</v>
      </c>
      <c r="V2138" s="8"/>
      <c r="W2138" s="7">
        <v>876</v>
      </c>
      <c r="X2138" s="4"/>
      <c r="Y2138" s="6">
        <v>145</v>
      </c>
      <c r="Z2138" s="5">
        <f>IF(Y2138&gt;0,Y2138-J2138,".")</f>
        <v>0</v>
      </c>
      <c r="AA2138" s="4">
        <f>IF(J2138=0,H2138,0)</f>
        <v>0</v>
      </c>
      <c r="AB2138" s="4">
        <f>IF(L2138=0,H2138,0)</f>
        <v>0</v>
      </c>
      <c r="AC2138" s="4"/>
      <c r="AD2138" s="3"/>
      <c r="AE2138" s="2" t="str">
        <f ca="1">IF(AND(N2138&gt;1,(N2138+$AE$3+O2138)&lt;$B$3),$B$3-N2138+1111111,".")</f>
        <v>.</v>
      </c>
      <c r="AF2138" s="1" t="str">
        <f>IF(A2138&gt;1,"Y","N")</f>
        <v>Y</v>
      </c>
      <c r="AG2138" s="1" t="str">
        <f>IF(L2138&gt;1,"Y","N")</f>
        <v>Y</v>
      </c>
      <c r="AH2138" s="1" t="str">
        <f>IF(N2138&gt;1,"Y","N")</f>
        <v>Y</v>
      </c>
      <c r="AI2138" s="1" t="str">
        <f>IF(O2138&gt;1,"Y","N")</f>
        <v>Y</v>
      </c>
      <c r="AJ2138" s="1" t="str">
        <f>CONCATENATE(AF2138,AG2138,D2138,AH2138,AI2138)</f>
        <v>YYx54xYY</v>
      </c>
    </row>
    <row r="2139" spans="1:36" s="1" customFormat="1" x14ac:dyDescent="0.25">
      <c r="A2139" s="31">
        <v>42923</v>
      </c>
      <c r="B2139" s="24" t="s">
        <v>2214</v>
      </c>
      <c r="C2139" s="23" t="s">
        <v>160</v>
      </c>
      <c r="D2139" s="22" t="s">
        <v>159</v>
      </c>
      <c r="E2139" s="21">
        <v>3.14</v>
      </c>
      <c r="G2139" s="20"/>
      <c r="H2139" s="19">
        <f>E2139/0.0418425</f>
        <v>75.043317201410062</v>
      </c>
      <c r="I2139" s="18">
        <f>J2139/100*4</f>
        <v>5.8</v>
      </c>
      <c r="J2139" s="17">
        <v>145</v>
      </c>
      <c r="K2139" s="16">
        <f>IF(J2139&gt;1,J2139-H2139-I2139,0)</f>
        <v>64.156682798589941</v>
      </c>
      <c r="L2139" s="15">
        <v>42941</v>
      </c>
      <c r="M2139" s="14"/>
      <c r="N2139" s="29">
        <v>42980</v>
      </c>
      <c r="O2139" s="12">
        <v>42982</v>
      </c>
      <c r="P2139" s="11" t="s">
        <v>2213</v>
      </c>
      <c r="Q2139" s="10" t="s">
        <v>2212</v>
      </c>
      <c r="R2139" s="10" t="s">
        <v>2211</v>
      </c>
      <c r="S2139" s="10" t="s">
        <v>2210</v>
      </c>
      <c r="T2139" s="10"/>
      <c r="U2139" s="9">
        <v>6912443288</v>
      </c>
      <c r="V2139" s="8"/>
      <c r="W2139" s="7">
        <v>1103</v>
      </c>
      <c r="X2139" s="4"/>
      <c r="Y2139" s="6">
        <v>145</v>
      </c>
      <c r="Z2139" s="5">
        <f>IF(Y2139&gt;0,Y2139-J2139,".")</f>
        <v>0</v>
      </c>
      <c r="AA2139" s="4">
        <f>IF(J2139=0,H2139,0)</f>
        <v>0</v>
      </c>
      <c r="AB2139" s="4">
        <f>IF(L2139=0,H2139,0)</f>
        <v>0</v>
      </c>
      <c r="AC2139" s="4"/>
      <c r="AD2139" s="3"/>
      <c r="AE2139" s="2" t="str">
        <f ca="1">IF(AND(N2139&gt;1,(N2139+$AE$3+O2139)&lt;$B$3),$B$3-N2139+1111111,".")</f>
        <v>.</v>
      </c>
      <c r="AF2139" s="1" t="str">
        <f>IF(A2139&gt;1,"Y","N")</f>
        <v>Y</v>
      </c>
      <c r="AG2139" s="1" t="str">
        <f>IF(L2139&gt;1,"Y","N")</f>
        <v>Y</v>
      </c>
      <c r="AH2139" s="1" t="str">
        <f>IF(N2139&gt;1,"Y","N")</f>
        <v>Y</v>
      </c>
      <c r="AI2139" s="1" t="str">
        <f>IF(O2139&gt;1,"Y","N")</f>
        <v>Y</v>
      </c>
      <c r="AJ2139" s="1" t="str">
        <f>CONCATENATE(AF2139,AG2139,D2139,AH2139,AI2139)</f>
        <v>YYx54xYY</v>
      </c>
    </row>
    <row r="2140" spans="1:36" s="1" customFormat="1" x14ac:dyDescent="0.25">
      <c r="A2140" s="31">
        <v>42923</v>
      </c>
      <c r="B2140" s="24" t="s">
        <v>344</v>
      </c>
      <c r="C2140" s="23" t="s">
        <v>160</v>
      </c>
      <c r="D2140" s="22" t="s">
        <v>159</v>
      </c>
      <c r="E2140" s="21">
        <v>2.94</v>
      </c>
      <c r="G2140" s="20"/>
      <c r="H2140" s="19">
        <f>E2140/0.0418425</f>
        <v>70.26348808030113</v>
      </c>
      <c r="I2140" s="18">
        <f>J2140/100*4</f>
        <v>5.8</v>
      </c>
      <c r="J2140" s="17">
        <v>145</v>
      </c>
      <c r="K2140" s="16">
        <f>IF(J2140&gt;1,J2140-H2140-I2140,0)</f>
        <v>68.936511919698873</v>
      </c>
      <c r="L2140" s="15">
        <v>42939</v>
      </c>
      <c r="M2140" s="14"/>
      <c r="N2140" s="29">
        <v>43064</v>
      </c>
      <c r="O2140" s="12">
        <v>43066</v>
      </c>
      <c r="P2140" s="11" t="s">
        <v>825</v>
      </c>
      <c r="Q2140" s="10"/>
      <c r="R2140" s="10"/>
      <c r="S2140" s="10"/>
      <c r="T2140" s="10"/>
      <c r="U2140" s="9">
        <v>6918200495</v>
      </c>
      <c r="V2140" s="8" t="s">
        <v>824</v>
      </c>
      <c r="W2140" s="7">
        <v>1378</v>
      </c>
      <c r="X2140" s="4"/>
      <c r="Y2140" s="6">
        <v>145</v>
      </c>
      <c r="Z2140" s="5">
        <f>IF(Y2140&gt;0,Y2140-J2140,".")</f>
        <v>0</v>
      </c>
      <c r="AA2140" s="4">
        <f>IF(J2140=0,H2140,0)</f>
        <v>0</v>
      </c>
      <c r="AB2140" s="4">
        <f>IF(L2140=0,H2140,0)</f>
        <v>0</v>
      </c>
      <c r="AC2140" s="4"/>
      <c r="AD2140" s="3"/>
      <c r="AE2140" s="2" t="str">
        <f ca="1">IF(AND(N2140&gt;1,(N2140+$AE$3+O2140)&lt;$B$3),$B$3-N2140+1111111,".")</f>
        <v>.</v>
      </c>
      <c r="AF2140" s="1" t="str">
        <f>IF(A2140&gt;1,"Y","N")</f>
        <v>Y</v>
      </c>
      <c r="AG2140" s="1" t="str">
        <f>IF(L2140&gt;1,"Y","N")</f>
        <v>Y</v>
      </c>
      <c r="AH2140" s="1" t="str">
        <f>IF(N2140&gt;1,"Y","N")</f>
        <v>Y</v>
      </c>
      <c r="AI2140" s="1" t="str">
        <f>IF(O2140&gt;1,"Y","N")</f>
        <v>Y</v>
      </c>
      <c r="AJ2140" s="1" t="str">
        <f>CONCATENATE(AF2140,AG2140,D2140,AH2140,AI2140)</f>
        <v>YYx54xYY</v>
      </c>
    </row>
    <row r="2141" spans="1:36" s="1" customFormat="1" x14ac:dyDescent="0.25">
      <c r="A2141" s="31">
        <v>43036</v>
      </c>
      <c r="B2141" s="24"/>
      <c r="C2141" s="23" t="s">
        <v>160</v>
      </c>
      <c r="D2141" s="22" t="s">
        <v>159</v>
      </c>
      <c r="E2141" s="21">
        <v>3.3849999999999998</v>
      </c>
      <c r="G2141" s="20"/>
      <c r="H2141" s="19">
        <f>E2141/0.04452</f>
        <v>76.033243486073673</v>
      </c>
      <c r="I2141" s="18">
        <f>J2141/100*4</f>
        <v>5.8</v>
      </c>
      <c r="J2141" s="17">
        <v>145</v>
      </c>
      <c r="K2141" s="16">
        <f>IF(J2141&gt;1,J2141-H2141-I2141,0)</f>
        <v>63.16675651392633</v>
      </c>
      <c r="L2141" s="15">
        <v>43066</v>
      </c>
      <c r="M2141" s="14"/>
      <c r="N2141" s="29">
        <v>43087</v>
      </c>
      <c r="O2141" s="12">
        <v>43087</v>
      </c>
      <c r="P2141" s="11" t="s">
        <v>214</v>
      </c>
      <c r="Q2141" s="10"/>
      <c r="R2141" s="10"/>
      <c r="S2141" s="10"/>
      <c r="T2141" s="10"/>
      <c r="U2141" s="9">
        <v>6918877675</v>
      </c>
      <c r="V2141" s="8"/>
      <c r="W2141" s="7">
        <v>1478</v>
      </c>
      <c r="X2141" s="4"/>
      <c r="Y2141" s="6">
        <v>145</v>
      </c>
      <c r="Z2141" s="5">
        <f>IF(Y2141&gt;0,Y2141-J2141,".")</f>
        <v>0</v>
      </c>
      <c r="AA2141" s="4">
        <f>IF(J2141=0,H2141,0)</f>
        <v>0</v>
      </c>
      <c r="AB2141" s="4">
        <f>IF(L2141=0,H2141,0)</f>
        <v>0</v>
      </c>
      <c r="AC2141" s="4"/>
      <c r="AD2141" s="3"/>
      <c r="AE2141" s="2" t="str">
        <f ca="1">IF(AND(N2141&gt;1,(N2141+$AE$3+O2141)&lt;$B$3),$B$3-N2141+1111111,".")</f>
        <v>.</v>
      </c>
      <c r="AF2141" s="1" t="str">
        <f>IF(A2141&gt;1,"Y","N")</f>
        <v>Y</v>
      </c>
      <c r="AG2141" s="1" t="str">
        <f>IF(L2141&gt;1,"Y","N")</f>
        <v>Y</v>
      </c>
      <c r="AH2141" s="1" t="str">
        <f>IF(N2141&gt;1,"Y","N")</f>
        <v>Y</v>
      </c>
      <c r="AI2141" s="1" t="str">
        <f>IF(O2141&gt;1,"Y","N")</f>
        <v>Y</v>
      </c>
      <c r="AJ2141" s="1" t="str">
        <f>CONCATENATE(AF2141,AG2141,D2141,AH2141,AI2141)</f>
        <v>YYx54xYY</v>
      </c>
    </row>
    <row r="2142" spans="1:36" s="1" customFormat="1" x14ac:dyDescent="0.25">
      <c r="A2142" s="31">
        <v>43036</v>
      </c>
      <c r="B2142" s="24"/>
      <c r="C2142" s="23" t="s">
        <v>160</v>
      </c>
      <c r="D2142" s="22" t="s">
        <v>159</v>
      </c>
      <c r="E2142" s="21">
        <v>3.3849999999999998</v>
      </c>
      <c r="G2142" s="20"/>
      <c r="H2142" s="19">
        <f>E2142/0.04452</f>
        <v>76.033243486073673</v>
      </c>
      <c r="I2142" s="18">
        <f>J2142/100*4</f>
        <v>5.8</v>
      </c>
      <c r="J2142" s="17">
        <v>145</v>
      </c>
      <c r="K2142" s="16">
        <f>IF(J2142&gt;1,J2142-H2142-I2142,0)</f>
        <v>63.16675651392633</v>
      </c>
      <c r="L2142" s="15">
        <v>43066</v>
      </c>
      <c r="M2142" s="14"/>
      <c r="N2142" s="29">
        <v>43090</v>
      </c>
      <c r="O2142" s="12">
        <v>43091</v>
      </c>
      <c r="P2142" s="11" t="s">
        <v>158</v>
      </c>
      <c r="Q2142" s="10"/>
      <c r="R2142" s="10"/>
      <c r="S2142" s="10"/>
      <c r="T2142" s="10"/>
      <c r="U2142" s="9"/>
      <c r="V2142" s="8"/>
      <c r="W2142" s="7">
        <v>1489</v>
      </c>
      <c r="X2142" s="4"/>
      <c r="Y2142" s="6">
        <v>145</v>
      </c>
      <c r="Z2142" s="5">
        <f>IF(Y2142&gt;0,Y2142-J2142,".")</f>
        <v>0</v>
      </c>
      <c r="AA2142" s="4">
        <f>IF(J2142=0,H2142,0)</f>
        <v>0</v>
      </c>
      <c r="AB2142" s="4">
        <f>IF(L2142=0,H2142,0)</f>
        <v>0</v>
      </c>
      <c r="AC2142" s="4"/>
      <c r="AD2142" s="3"/>
      <c r="AE2142" s="2" t="str">
        <f ca="1">IF(AND(N2142&gt;1,(N2142+$AE$3+O2142)&lt;$B$3),$B$3-N2142+1111111,".")</f>
        <v>.</v>
      </c>
      <c r="AF2142" s="1" t="str">
        <f>IF(A2142&gt;1,"Y","N")</f>
        <v>Y</v>
      </c>
      <c r="AG2142" s="1" t="str">
        <f>IF(L2142&gt;1,"Y","N")</f>
        <v>Y</v>
      </c>
      <c r="AH2142" s="1" t="str">
        <f>IF(N2142&gt;1,"Y","N")</f>
        <v>Y</v>
      </c>
      <c r="AI2142" s="1" t="str">
        <f>IF(O2142&gt;1,"Y","N")</f>
        <v>Y</v>
      </c>
      <c r="AJ2142" s="1" t="str">
        <f>CONCATENATE(AF2142,AG2142,D2142,AH2142,AI2142)</f>
        <v>YYx54xYY</v>
      </c>
    </row>
    <row r="2143" spans="1:36" s="1" customFormat="1" x14ac:dyDescent="0.25">
      <c r="A2143" s="31">
        <v>42692</v>
      </c>
      <c r="B2143" s="24" t="s">
        <v>6754</v>
      </c>
      <c r="C2143" s="23" t="s">
        <v>6753</v>
      </c>
      <c r="D2143" s="22" t="s">
        <v>69</v>
      </c>
      <c r="E2143" s="21">
        <v>2.39</v>
      </c>
      <c r="G2143" s="20"/>
      <c r="H2143" s="19">
        <f>E2143/0.0395</f>
        <v>60.506329113924053</v>
      </c>
      <c r="I2143" s="18">
        <f>J2143/100*4</f>
        <v>5.16</v>
      </c>
      <c r="J2143" s="17">
        <v>129</v>
      </c>
      <c r="K2143" s="16">
        <f>IF(J2143&gt;1,J2143-H2143-I2143,0)</f>
        <v>63.33367088607595</v>
      </c>
      <c r="L2143" s="15">
        <v>42743</v>
      </c>
      <c r="M2143" s="14"/>
      <c r="N2143" s="29">
        <v>42746</v>
      </c>
      <c r="O2143" s="12">
        <v>42746</v>
      </c>
      <c r="P2143" s="11" t="s">
        <v>6752</v>
      </c>
      <c r="Q2143" s="10" t="s">
        <v>6751</v>
      </c>
      <c r="R2143" s="10" t="s">
        <v>6750</v>
      </c>
      <c r="S2143" s="10" t="s">
        <v>6749</v>
      </c>
      <c r="T2143" s="10"/>
      <c r="U2143" s="9" t="s">
        <v>6748</v>
      </c>
      <c r="V2143" s="8"/>
      <c r="W2143" s="7">
        <v>77</v>
      </c>
      <c r="X2143" s="4"/>
      <c r="Y2143" s="6">
        <v>146</v>
      </c>
      <c r="Z2143" s="5">
        <f>IF(Y2143&gt;0,Y2143-J2143,".")</f>
        <v>17</v>
      </c>
      <c r="AA2143" s="4">
        <f>IF(J2143=0,H2143,0)</f>
        <v>0</v>
      </c>
      <c r="AB2143" s="4">
        <f>IF(L2143=0,H2143,0)</f>
        <v>0</v>
      </c>
      <c r="AC2143" s="4"/>
      <c r="AD2143" s="3"/>
      <c r="AE2143" s="2" t="str">
        <f ca="1">IF(AND(N2143&gt;1,(N2143+$AE$3+O2143)&lt;$B$3),$B$3-N2143+1111111,".")</f>
        <v>.</v>
      </c>
      <c r="AF2143" s="1" t="str">
        <f>IF(A2143&gt;1,"Y","N")</f>
        <v>Y</v>
      </c>
      <c r="AG2143" s="1" t="str">
        <f>IF(L2143&gt;1,"Y","N")</f>
        <v>Y</v>
      </c>
      <c r="AH2143" s="1" t="str">
        <f>IF(N2143&gt;1,"Y","N")</f>
        <v>Y</v>
      </c>
      <c r="AI2143" s="1" t="str">
        <f>IF(O2143&gt;1,"Y","N")</f>
        <v>Y</v>
      </c>
      <c r="AJ2143" s="1" t="str">
        <f>CONCATENATE(AF2143,AG2143,D2143,AH2143,AI2143)</f>
        <v>YYx243xYY</v>
      </c>
    </row>
    <row r="2144" spans="1:36" s="1" customFormat="1" x14ac:dyDescent="0.25">
      <c r="A2144" s="31">
        <v>42751</v>
      </c>
      <c r="B2144" s="24"/>
      <c r="C2144" s="23" t="s">
        <v>70</v>
      </c>
      <c r="D2144" s="22" t="s">
        <v>69</v>
      </c>
      <c r="E2144" s="21">
        <v>1.87</v>
      </c>
      <c r="G2144" s="20"/>
      <c r="H2144" s="19">
        <f>E2144/0.03865</f>
        <v>48.382923673997418</v>
      </c>
      <c r="I2144" s="18">
        <f>J2144/100*4</f>
        <v>5.16</v>
      </c>
      <c r="J2144" s="17">
        <v>129</v>
      </c>
      <c r="K2144" s="16">
        <f>IF(J2144&gt;1,J2144-H2144-I2144,0)</f>
        <v>75.457076326002579</v>
      </c>
      <c r="L2144" s="15">
        <v>42774</v>
      </c>
      <c r="M2144" s="14"/>
      <c r="N2144" s="29">
        <v>42808</v>
      </c>
      <c r="O2144" s="12">
        <v>42808</v>
      </c>
      <c r="P2144" s="11" t="s">
        <v>5237</v>
      </c>
      <c r="Q2144" s="10" t="s">
        <v>5236</v>
      </c>
      <c r="R2144" s="10" t="s">
        <v>5235</v>
      </c>
      <c r="S2144" s="10" t="s">
        <v>5234</v>
      </c>
      <c r="T2144" s="10"/>
      <c r="U2144" s="9" t="s">
        <v>5233</v>
      </c>
      <c r="V2144" s="8"/>
      <c r="W2144" s="7">
        <v>424</v>
      </c>
      <c r="X2144" s="4"/>
      <c r="Y2144" s="6">
        <v>146</v>
      </c>
      <c r="Z2144" s="5">
        <f>IF(Y2144&gt;0,Y2144-J2144,".")</f>
        <v>17</v>
      </c>
      <c r="AA2144" s="4">
        <f>IF(J2144=0,H2144,0)</f>
        <v>0</v>
      </c>
      <c r="AB2144" s="4">
        <f>IF(L2144=0,H2144,0)</f>
        <v>0</v>
      </c>
      <c r="AC2144" s="4"/>
      <c r="AD2144" s="3"/>
      <c r="AE2144" s="2" t="str">
        <f ca="1">IF(AND(N2144&gt;1,(N2144+$AE$3+O2144)&lt;$B$3),$B$3-N2144+1111111,".")</f>
        <v>.</v>
      </c>
      <c r="AF2144" s="1" t="str">
        <f>IF(A2144&gt;1,"Y","N")</f>
        <v>Y</v>
      </c>
      <c r="AG2144" s="1" t="str">
        <f>IF(L2144&gt;1,"Y","N")</f>
        <v>Y</v>
      </c>
      <c r="AH2144" s="1" t="str">
        <f>IF(N2144&gt;1,"Y","N")</f>
        <v>Y</v>
      </c>
      <c r="AI2144" s="1" t="str">
        <f>IF(O2144&gt;1,"Y","N")</f>
        <v>Y</v>
      </c>
      <c r="AJ2144" s="1" t="str">
        <f>CONCATENATE(AF2144,AG2144,D2144,AH2144,AI2144)</f>
        <v>YYx243xYY</v>
      </c>
    </row>
    <row r="2145" spans="1:36" s="1" customFormat="1" x14ac:dyDescent="0.25">
      <c r="A2145" s="31">
        <v>42814</v>
      </c>
      <c r="B2145" t="s">
        <v>71</v>
      </c>
      <c r="C2145" s="23" t="s">
        <v>70</v>
      </c>
      <c r="D2145" s="22" t="s">
        <v>69</v>
      </c>
      <c r="E2145" s="21">
        <v>1.87</v>
      </c>
      <c r="G2145" s="20"/>
      <c r="H2145" s="19">
        <f>E2145/0.038689</f>
        <v>48.334151826100445</v>
      </c>
      <c r="I2145" s="18">
        <f>J2145/100*4</f>
        <v>5.16</v>
      </c>
      <c r="J2145" s="17">
        <v>129</v>
      </c>
      <c r="K2145" s="16">
        <f>IF(J2145&gt;1,J2145-H2145-I2145,0)</f>
        <v>75.505848173899551</v>
      </c>
      <c r="L2145" s="15">
        <v>42841</v>
      </c>
      <c r="M2145" s="14"/>
      <c r="N2145" s="29">
        <v>42858</v>
      </c>
      <c r="O2145" s="12">
        <v>42859</v>
      </c>
      <c r="P2145" s="11" t="s">
        <v>4158</v>
      </c>
      <c r="Q2145" s="10" t="s">
        <v>4157</v>
      </c>
      <c r="R2145" s="10" t="s">
        <v>4156</v>
      </c>
      <c r="S2145" s="10" t="s">
        <v>4155</v>
      </c>
      <c r="T2145" s="10"/>
      <c r="U2145" s="9">
        <v>6804495111</v>
      </c>
      <c r="V2145" s="8"/>
      <c r="W2145" s="7">
        <v>678</v>
      </c>
      <c r="X2145" s="4"/>
      <c r="Y2145" s="6">
        <v>146</v>
      </c>
      <c r="Z2145" s="5">
        <f>IF(Y2145&gt;0,Y2145-J2145,".")</f>
        <v>17</v>
      </c>
      <c r="AA2145" s="4">
        <f>IF(J2145=0,H2145,0)</f>
        <v>0</v>
      </c>
      <c r="AB2145" s="4">
        <f>IF(L2145=0,H2145,0)</f>
        <v>0</v>
      </c>
      <c r="AC2145" s="4"/>
      <c r="AD2145" s="3"/>
      <c r="AE2145" s="2" t="str">
        <f ca="1">IF(AND(N2145&gt;1,(N2145+$AE$3+O2145)&lt;$B$3),$B$3-N2145+1111111,".")</f>
        <v>.</v>
      </c>
      <c r="AF2145" s="1" t="str">
        <f>IF(A2145&gt;1,"Y","N")</f>
        <v>Y</v>
      </c>
      <c r="AG2145" s="1" t="str">
        <f>IF(L2145&gt;1,"Y","N")</f>
        <v>Y</v>
      </c>
      <c r="AH2145" s="1" t="str">
        <f>IF(N2145&gt;1,"Y","N")</f>
        <v>Y</v>
      </c>
      <c r="AI2145" s="1" t="str">
        <f>IF(O2145&gt;1,"Y","N")</f>
        <v>Y</v>
      </c>
      <c r="AJ2145" s="1" t="str">
        <f>CONCATENATE(AF2145,AG2145,D2145,AH2145,AI2145)</f>
        <v>YYx243xYY</v>
      </c>
    </row>
    <row r="2146" spans="1:36" s="1" customFormat="1" x14ac:dyDescent="0.25">
      <c r="A2146" s="31">
        <v>42814</v>
      </c>
      <c r="B2146" s="24"/>
      <c r="C2146" s="23" t="s">
        <v>70</v>
      </c>
      <c r="D2146" s="22" t="s">
        <v>69</v>
      </c>
      <c r="E2146" s="21">
        <v>1.87</v>
      </c>
      <c r="G2146" s="20"/>
      <c r="H2146" s="19">
        <f>E2146/0.038689</f>
        <v>48.334151826100445</v>
      </c>
      <c r="I2146" s="18">
        <f>J2146/100*4</f>
        <v>5.16</v>
      </c>
      <c r="J2146" s="17">
        <v>129</v>
      </c>
      <c r="K2146" s="16">
        <f>IF(J2146&gt;1,J2146-H2146-I2146,0)</f>
        <v>75.505848173899551</v>
      </c>
      <c r="L2146" s="15">
        <v>42841</v>
      </c>
      <c r="M2146" s="14"/>
      <c r="N2146" s="29">
        <v>42859</v>
      </c>
      <c r="O2146" s="12">
        <v>42859</v>
      </c>
      <c r="P2146" s="11" t="s">
        <v>4144</v>
      </c>
      <c r="Q2146" s="10" t="s">
        <v>4143</v>
      </c>
      <c r="R2146" s="10" t="s">
        <v>4142</v>
      </c>
      <c r="S2146" s="10" t="s">
        <v>1247</v>
      </c>
      <c r="T2146" s="10"/>
      <c r="U2146" s="9" t="s">
        <v>4141</v>
      </c>
      <c r="V2146" s="8"/>
      <c r="W2146" s="7">
        <v>676</v>
      </c>
      <c r="X2146" s="4"/>
      <c r="Y2146" s="6">
        <v>146</v>
      </c>
      <c r="Z2146" s="5">
        <f>IF(Y2146&gt;0,Y2146-J2146,".")</f>
        <v>17</v>
      </c>
      <c r="AA2146" s="4">
        <f>IF(J2146=0,H2146,0)</f>
        <v>0</v>
      </c>
      <c r="AB2146" s="4">
        <f>IF(L2146=0,H2146,0)</f>
        <v>0</v>
      </c>
      <c r="AC2146" s="4"/>
      <c r="AD2146" s="3"/>
      <c r="AE2146" s="2" t="str">
        <f ca="1">IF(AND(N2146&gt;1,(N2146+$AE$3+O2146)&lt;$B$3),$B$3-N2146+1111111,".")</f>
        <v>.</v>
      </c>
      <c r="AF2146" s="1" t="str">
        <f>IF(A2146&gt;1,"Y","N")</f>
        <v>Y</v>
      </c>
      <c r="AG2146" s="1" t="str">
        <f>IF(L2146&gt;1,"Y","N")</f>
        <v>Y</v>
      </c>
      <c r="AH2146" s="1" t="str">
        <f>IF(N2146&gt;1,"Y","N")</f>
        <v>Y</v>
      </c>
      <c r="AI2146" s="1" t="str">
        <f>IF(O2146&gt;1,"Y","N")</f>
        <v>Y</v>
      </c>
      <c r="AJ2146" s="1" t="str">
        <f>CONCATENATE(AF2146,AG2146,D2146,AH2146,AI2146)</f>
        <v>YYx243xYY</v>
      </c>
    </row>
    <row r="2147" spans="1:36" s="1" customFormat="1" x14ac:dyDescent="0.25">
      <c r="A2147" s="31">
        <v>42814</v>
      </c>
      <c r="B2147" s="24"/>
      <c r="C2147" s="23" t="s">
        <v>70</v>
      </c>
      <c r="D2147" s="22" t="s">
        <v>69</v>
      </c>
      <c r="E2147" s="21">
        <v>1.87</v>
      </c>
      <c r="G2147" s="20"/>
      <c r="H2147" s="19">
        <f>E2147/0.038689</f>
        <v>48.334151826100445</v>
      </c>
      <c r="I2147" s="18">
        <f>J2147/100*4</f>
        <v>5.16</v>
      </c>
      <c r="J2147" s="17">
        <v>129</v>
      </c>
      <c r="K2147" s="16">
        <f>IF(J2147&gt;1,J2147-H2147-I2147,0)</f>
        <v>75.505848173899551</v>
      </c>
      <c r="L2147" s="15">
        <v>42841</v>
      </c>
      <c r="M2147" s="14"/>
      <c r="N2147" s="13">
        <v>42875</v>
      </c>
      <c r="O2147" s="12">
        <v>42876</v>
      </c>
      <c r="P2147" s="11" t="s">
        <v>496</v>
      </c>
      <c r="Q2147" s="10" t="s">
        <v>495</v>
      </c>
      <c r="R2147" s="10" t="s">
        <v>494</v>
      </c>
      <c r="S2147" s="10" t="s">
        <v>493</v>
      </c>
      <c r="T2147" s="10"/>
      <c r="U2147" s="9" t="s">
        <v>3828</v>
      </c>
      <c r="V2147" s="8"/>
      <c r="W2147" s="7">
        <v>750</v>
      </c>
      <c r="X2147" s="4"/>
      <c r="Y2147" s="6">
        <v>146</v>
      </c>
      <c r="Z2147" s="5">
        <f>IF(Y2147&gt;0,Y2147-J2147,".")</f>
        <v>17</v>
      </c>
      <c r="AA2147" s="4">
        <f>IF(J2147=0,H2147,0)</f>
        <v>0</v>
      </c>
      <c r="AB2147" s="4">
        <f>IF(L2147=0,H2147,0)</f>
        <v>0</v>
      </c>
      <c r="AC2147" s="4"/>
      <c r="AD2147" s="3"/>
      <c r="AE2147" s="2" t="str">
        <f ca="1">IF(AND(N2147&gt;1,(N2147+$AE$3+O2147)&lt;$B$3),$B$3-N2147+1111111,".")</f>
        <v>.</v>
      </c>
      <c r="AF2147" s="1" t="str">
        <f>IF(A2147&gt;1,"Y","N")</f>
        <v>Y</v>
      </c>
      <c r="AG2147" s="1" t="str">
        <f>IF(L2147&gt;1,"Y","N")</f>
        <v>Y</v>
      </c>
      <c r="AH2147" s="1" t="str">
        <f>IF(N2147&gt;1,"Y","N")</f>
        <v>Y</v>
      </c>
      <c r="AI2147" s="1" t="str">
        <f>IF(O2147&gt;1,"Y","N")</f>
        <v>Y</v>
      </c>
      <c r="AJ2147" s="1" t="str">
        <f>CONCATENATE(AF2147,AG2147,D2147,AH2147,AI2147)</f>
        <v>YYx243xYY</v>
      </c>
    </row>
    <row r="2148" spans="1:36" s="1" customFormat="1" x14ac:dyDescent="0.25">
      <c r="A2148" s="31">
        <v>42814</v>
      </c>
      <c r="B2148" s="24"/>
      <c r="C2148" s="23" t="s">
        <v>70</v>
      </c>
      <c r="D2148" s="22" t="s">
        <v>69</v>
      </c>
      <c r="E2148" s="21">
        <v>1.87</v>
      </c>
      <c r="G2148" s="20"/>
      <c r="H2148" s="19">
        <f>E2148/0.038689</f>
        <v>48.334151826100445</v>
      </c>
      <c r="I2148" s="18">
        <f>J2148/100*4</f>
        <v>5.16</v>
      </c>
      <c r="J2148" s="17">
        <v>129</v>
      </c>
      <c r="K2148" s="16">
        <f>IF(J2148&gt;1,J2148-H2148-I2148,0)</f>
        <v>75.505848173899551</v>
      </c>
      <c r="L2148" s="15">
        <v>42841</v>
      </c>
      <c r="M2148" s="14"/>
      <c r="N2148" s="29">
        <v>42881</v>
      </c>
      <c r="O2148" s="12">
        <v>42884</v>
      </c>
      <c r="P2148" s="11" t="s">
        <v>3563</v>
      </c>
      <c r="Q2148" s="10" t="s">
        <v>3562</v>
      </c>
      <c r="R2148" s="10" t="s">
        <v>3561</v>
      </c>
      <c r="S2148" s="10" t="s">
        <v>3560</v>
      </c>
      <c r="T2148" s="10"/>
      <c r="U2148" s="9">
        <v>6828192341</v>
      </c>
      <c r="V2148" s="8"/>
      <c r="W2148" s="7">
        <v>782</v>
      </c>
      <c r="X2148" s="4"/>
      <c r="Y2148" s="6">
        <v>146</v>
      </c>
      <c r="Z2148" s="5">
        <f>IF(Y2148&gt;0,Y2148-J2148,".")</f>
        <v>17</v>
      </c>
      <c r="AA2148" s="4">
        <f>IF(J2148=0,H2148,0)</f>
        <v>0</v>
      </c>
      <c r="AB2148" s="4">
        <f>IF(L2148=0,H2148,0)</f>
        <v>0</v>
      </c>
      <c r="AC2148" s="4"/>
      <c r="AD2148" s="3"/>
      <c r="AE2148" s="2" t="str">
        <f ca="1">IF(AND(N2148&gt;1,(N2148+$AE$3+O2148)&lt;$B$3),$B$3-N2148+1111111,".")</f>
        <v>.</v>
      </c>
      <c r="AF2148" s="1" t="str">
        <f>IF(A2148&gt;1,"Y","N")</f>
        <v>Y</v>
      </c>
      <c r="AG2148" s="1" t="str">
        <f>IF(L2148&gt;1,"Y","N")</f>
        <v>Y</v>
      </c>
      <c r="AH2148" s="1" t="str">
        <f>IF(N2148&gt;1,"Y","N")</f>
        <v>Y</v>
      </c>
      <c r="AI2148" s="1" t="str">
        <f>IF(O2148&gt;1,"Y","N")</f>
        <v>Y</v>
      </c>
      <c r="AJ2148" s="1" t="str">
        <f>CONCATENATE(AF2148,AG2148,D2148,AH2148,AI2148)</f>
        <v>YYx243xYY</v>
      </c>
    </row>
    <row r="2149" spans="1:36" s="1" customFormat="1" x14ac:dyDescent="0.25">
      <c r="A2149" s="31">
        <v>42814</v>
      </c>
      <c r="B2149" s="24"/>
      <c r="C2149" s="23" t="s">
        <v>70</v>
      </c>
      <c r="D2149" s="22" t="s">
        <v>69</v>
      </c>
      <c r="E2149" s="21">
        <v>1.87</v>
      </c>
      <c r="G2149" s="20"/>
      <c r="H2149" s="19">
        <f>E2149/0.038689</f>
        <v>48.334151826100445</v>
      </c>
      <c r="I2149" s="18">
        <f>J2149/100*4</f>
        <v>5.16</v>
      </c>
      <c r="J2149" s="17">
        <v>129</v>
      </c>
      <c r="K2149" s="16">
        <f>IF(J2149&gt;1,J2149-H2149-I2149,0)</f>
        <v>75.505848173899551</v>
      </c>
      <c r="L2149" s="15">
        <v>42841</v>
      </c>
      <c r="M2149" s="14"/>
      <c r="N2149" s="29">
        <v>42893</v>
      </c>
      <c r="O2149" s="12">
        <v>42893</v>
      </c>
      <c r="P2149" s="11" t="s">
        <v>3563</v>
      </c>
      <c r="Q2149" s="10" t="s">
        <v>3562</v>
      </c>
      <c r="R2149" s="10" t="s">
        <v>3561</v>
      </c>
      <c r="S2149" s="10" t="s">
        <v>3560</v>
      </c>
      <c r="T2149" s="10"/>
      <c r="U2149" s="9">
        <v>6844571775</v>
      </c>
      <c r="V2149" s="8"/>
      <c r="W2149" s="7">
        <v>810</v>
      </c>
      <c r="X2149" s="4"/>
      <c r="Y2149" s="6">
        <v>146</v>
      </c>
      <c r="Z2149" s="5">
        <f>IF(Y2149&gt;0,Y2149-J2149,".")</f>
        <v>17</v>
      </c>
      <c r="AA2149" s="4">
        <f>IF(J2149=0,H2149,0)</f>
        <v>0</v>
      </c>
      <c r="AB2149" s="4">
        <f>IF(L2149=0,H2149,0)</f>
        <v>0</v>
      </c>
      <c r="AC2149" s="4"/>
      <c r="AD2149" s="3"/>
      <c r="AE2149" s="2" t="str">
        <f ca="1">IF(AND(N2149&gt;1,(N2149+$AE$3+O2149)&lt;$B$3),$B$3-N2149+1111111,".")</f>
        <v>.</v>
      </c>
      <c r="AF2149" s="1" t="str">
        <f>IF(A2149&gt;1,"Y","N")</f>
        <v>Y</v>
      </c>
      <c r="AG2149" s="1" t="str">
        <f>IF(L2149&gt;1,"Y","N")</f>
        <v>Y</v>
      </c>
      <c r="AH2149" s="1" t="str">
        <f>IF(N2149&gt;1,"Y","N")</f>
        <v>Y</v>
      </c>
      <c r="AI2149" s="1" t="str">
        <f>IF(O2149&gt;1,"Y","N")</f>
        <v>Y</v>
      </c>
      <c r="AJ2149" s="1" t="str">
        <f>CONCATENATE(AF2149,AG2149,D2149,AH2149,AI2149)</f>
        <v>YYx243xYY</v>
      </c>
    </row>
    <row r="2150" spans="1:36" s="1" customFormat="1" x14ac:dyDescent="0.25">
      <c r="A2150" s="31">
        <v>42814</v>
      </c>
      <c r="B2150" s="24"/>
      <c r="C2150" s="23" t="s">
        <v>70</v>
      </c>
      <c r="D2150" s="22" t="s">
        <v>69</v>
      </c>
      <c r="E2150" s="21">
        <v>1.87</v>
      </c>
      <c r="G2150" s="20"/>
      <c r="H2150" s="19">
        <f>E2150/0.038689</f>
        <v>48.334151826100445</v>
      </c>
      <c r="I2150" s="18">
        <f>J2150/100*4</f>
        <v>5.16</v>
      </c>
      <c r="J2150" s="17">
        <v>129</v>
      </c>
      <c r="K2150" s="16">
        <f>IF(J2150&gt;1,J2150-H2150-I2150,0)</f>
        <v>75.505848173899551</v>
      </c>
      <c r="L2150" s="15">
        <v>42841</v>
      </c>
      <c r="M2150" s="14"/>
      <c r="N2150" s="29">
        <v>42923</v>
      </c>
      <c r="O2150" s="12">
        <v>42925</v>
      </c>
      <c r="P2150" s="11" t="s">
        <v>2973</v>
      </c>
      <c r="Q2150" t="s">
        <v>2972</v>
      </c>
      <c r="R2150" s="10" t="s">
        <v>2971</v>
      </c>
      <c r="S2150" s="10" t="s">
        <v>2970</v>
      </c>
      <c r="T2150" s="10"/>
      <c r="U2150" s="9">
        <v>6881807838</v>
      </c>
      <c r="V2150" s="8"/>
      <c r="W2150" s="7">
        <v>928</v>
      </c>
      <c r="X2150" s="4"/>
      <c r="Y2150" s="6">
        <v>146</v>
      </c>
      <c r="Z2150" s="5">
        <f>IF(Y2150&gt;0,Y2150-J2150,".")</f>
        <v>17</v>
      </c>
      <c r="AA2150" s="4">
        <f>IF(J2150=0,H2150,0)</f>
        <v>0</v>
      </c>
      <c r="AB2150" s="4">
        <f>IF(L2150=0,H2150,0)</f>
        <v>0</v>
      </c>
      <c r="AC2150" s="4"/>
      <c r="AD2150" s="3"/>
      <c r="AE2150" s="2" t="str">
        <f ca="1">IF(AND(N2150&gt;1,(N2150+$AE$3+O2150)&lt;$B$3),$B$3-N2150+1111111,".")</f>
        <v>.</v>
      </c>
      <c r="AF2150" s="1" t="str">
        <f>IF(A2150&gt;1,"Y","N")</f>
        <v>Y</v>
      </c>
      <c r="AG2150" s="1" t="str">
        <f>IF(L2150&gt;1,"Y","N")</f>
        <v>Y</v>
      </c>
      <c r="AH2150" s="1" t="str">
        <f>IF(N2150&gt;1,"Y","N")</f>
        <v>Y</v>
      </c>
      <c r="AI2150" s="1" t="str">
        <f>IF(O2150&gt;1,"Y","N")</f>
        <v>Y</v>
      </c>
      <c r="AJ2150" s="1" t="str">
        <f>CONCATENATE(AF2150,AG2150,D2150,AH2150,AI2150)</f>
        <v>YYx243xYY</v>
      </c>
    </row>
    <row r="2151" spans="1:36" s="1" customFormat="1" x14ac:dyDescent="0.25">
      <c r="A2151" s="31">
        <v>42814</v>
      </c>
      <c r="B2151" s="24"/>
      <c r="C2151" s="23" t="s">
        <v>70</v>
      </c>
      <c r="D2151" s="22" t="s">
        <v>69</v>
      </c>
      <c r="E2151" s="21">
        <v>1.87</v>
      </c>
      <c r="G2151" s="20"/>
      <c r="H2151" s="19">
        <f>E2151/0.038689</f>
        <v>48.334151826100445</v>
      </c>
      <c r="I2151" s="18">
        <f>J2151/100*4</f>
        <v>5.16</v>
      </c>
      <c r="J2151" s="17">
        <v>129</v>
      </c>
      <c r="K2151" s="16">
        <f>IF(J2151&gt;1,J2151-H2151-I2151,0)</f>
        <v>75.505848173899551</v>
      </c>
      <c r="L2151" s="15">
        <v>42841</v>
      </c>
      <c r="M2151" s="14"/>
      <c r="N2151" s="29">
        <v>42927</v>
      </c>
      <c r="O2151" s="12">
        <v>42928</v>
      </c>
      <c r="P2151" s="11" t="s">
        <v>1945</v>
      </c>
      <c r="Q2151" s="10" t="s">
        <v>2921</v>
      </c>
      <c r="R2151" s="10" t="s">
        <v>2920</v>
      </c>
      <c r="S2151" s="10" t="s">
        <v>2919</v>
      </c>
      <c r="T2151" s="10"/>
      <c r="U2151" s="9">
        <v>6885224901</v>
      </c>
      <c r="V2151" s="8" t="s">
        <v>2918</v>
      </c>
      <c r="W2151" s="7">
        <v>942</v>
      </c>
      <c r="X2151" s="4"/>
      <c r="Y2151" s="6">
        <v>146</v>
      </c>
      <c r="Z2151" s="5">
        <f>IF(Y2151&gt;0,Y2151-J2151,".")</f>
        <v>17</v>
      </c>
      <c r="AA2151" s="4">
        <f>IF(J2151=0,H2151,0)</f>
        <v>0</v>
      </c>
      <c r="AB2151" s="4">
        <f>IF(L2151=0,H2151,0)</f>
        <v>0</v>
      </c>
      <c r="AC2151" s="4"/>
      <c r="AD2151" s="3"/>
      <c r="AE2151" s="2" t="str">
        <f ca="1">IF(AND(N2151&gt;1,(N2151+$AE$3+O2151)&lt;$B$3),$B$3-N2151+1111111,".")</f>
        <v>.</v>
      </c>
      <c r="AF2151" s="1" t="str">
        <f>IF(A2151&gt;1,"Y","N")</f>
        <v>Y</v>
      </c>
      <c r="AG2151" s="1" t="str">
        <f>IF(L2151&gt;1,"Y","N")</f>
        <v>Y</v>
      </c>
      <c r="AH2151" s="1" t="str">
        <f>IF(N2151&gt;1,"Y","N")</f>
        <v>Y</v>
      </c>
      <c r="AI2151" s="1" t="str">
        <f>IF(O2151&gt;1,"Y","N")</f>
        <v>Y</v>
      </c>
      <c r="AJ2151" s="1" t="str">
        <f>CONCATENATE(AF2151,AG2151,D2151,AH2151,AI2151)</f>
        <v>YYx243xYY</v>
      </c>
    </row>
    <row r="2152" spans="1:36" s="1" customFormat="1" x14ac:dyDescent="0.25">
      <c r="A2152" s="31">
        <v>42337</v>
      </c>
      <c r="B2152" s="24"/>
      <c r="C2152" s="23" t="s">
        <v>929</v>
      </c>
      <c r="D2152" s="22" t="s">
        <v>928</v>
      </c>
      <c r="E2152" s="21">
        <v>2.5299999999999998</v>
      </c>
      <c r="G2152" s="20"/>
      <c r="H2152" s="19">
        <f>E2152/0.03963</f>
        <v>63.840524854907898</v>
      </c>
      <c r="I2152" s="32">
        <f>J2152/100*4</f>
        <v>4.4000000000000004</v>
      </c>
      <c r="J2152" s="17">
        <v>110</v>
      </c>
      <c r="K2152" s="16">
        <f>IF(J2152&gt;1,J2152-H2152-I2152,0)</f>
        <v>41.759475145092104</v>
      </c>
      <c r="L2152" s="15">
        <v>42357</v>
      </c>
      <c r="M2152" s="14"/>
      <c r="N2152" s="29">
        <v>42777</v>
      </c>
      <c r="O2152" s="12">
        <v>42788</v>
      </c>
      <c r="P2152" s="11" t="s">
        <v>6021</v>
      </c>
      <c r="Q2152" s="10" t="s">
        <v>6020</v>
      </c>
      <c r="R2152" s="10" t="s">
        <v>6019</v>
      </c>
      <c r="S2152" s="10" t="s">
        <v>6018</v>
      </c>
      <c r="T2152" s="10"/>
      <c r="U2152" s="9">
        <v>6713829597</v>
      </c>
      <c r="V2152" s="8"/>
      <c r="W2152" s="7">
        <v>316</v>
      </c>
      <c r="X2152" s="4"/>
      <c r="Y2152" s="6">
        <v>147</v>
      </c>
      <c r="Z2152" s="5">
        <f>IF(Y2152&gt;0,Y2152-J2152,".")</f>
        <v>37</v>
      </c>
      <c r="AA2152" s="4">
        <f>IF(J2152=0,H2152,0)</f>
        <v>0</v>
      </c>
      <c r="AB2152" s="4">
        <f>IF(L2152=0,H2152,0)</f>
        <v>0</v>
      </c>
      <c r="AC2152" s="4"/>
      <c r="AD2152" s="3"/>
      <c r="AE2152" s="2" t="str">
        <f ca="1">IF(AND(N2152&gt;1,(N2152+$AE$3+O2152)&lt;$B$3),$B$3-N2152+1111111,".")</f>
        <v>.</v>
      </c>
      <c r="AF2152" s="1" t="str">
        <f>IF(A2152&gt;1,"Y","N")</f>
        <v>Y</v>
      </c>
      <c r="AG2152" s="1" t="str">
        <f>IF(L2152&gt;1,"Y","N")</f>
        <v>Y</v>
      </c>
      <c r="AH2152" s="1" t="str">
        <f>IF(N2152&gt;1,"Y","N")</f>
        <v>Y</v>
      </c>
      <c r="AI2152" s="1" t="str">
        <f>IF(O2152&gt;1,"Y","N")</f>
        <v>Y</v>
      </c>
      <c r="AJ2152" s="1" t="str">
        <f>CONCATENATE(AF2152,AG2152,D2152,AH2152,AI2152)</f>
        <v>YYx220xYY</v>
      </c>
    </row>
    <row r="2153" spans="1:36" s="1" customFormat="1" x14ac:dyDescent="0.25">
      <c r="A2153" s="31">
        <v>42751</v>
      </c>
      <c r="B2153" s="24"/>
      <c r="C2153" s="23" t="s">
        <v>70</v>
      </c>
      <c r="D2153" s="22" t="s">
        <v>69</v>
      </c>
      <c r="E2153" s="21">
        <v>1.87</v>
      </c>
      <c r="G2153" s="20"/>
      <c r="H2153" s="19">
        <f>E2153/0.03865</f>
        <v>48.382923673997418</v>
      </c>
      <c r="I2153" s="18">
        <f>J2153/100*4</f>
        <v>5.16</v>
      </c>
      <c r="J2153" s="17">
        <v>129</v>
      </c>
      <c r="K2153" s="16">
        <f>IF(J2153&gt;1,J2153-H2153-I2153,0)</f>
        <v>75.457076326002579</v>
      </c>
      <c r="L2153" s="15">
        <v>42774</v>
      </c>
      <c r="M2153" s="14"/>
      <c r="N2153" s="29">
        <v>42794</v>
      </c>
      <c r="O2153" s="12">
        <v>42795</v>
      </c>
      <c r="P2153" s="11" t="s">
        <v>5595</v>
      </c>
      <c r="Q2153" s="10" t="s">
        <v>5594</v>
      </c>
      <c r="R2153" s="10" t="s">
        <v>5593</v>
      </c>
      <c r="S2153" s="10" t="s">
        <v>5592</v>
      </c>
      <c r="T2153" s="10"/>
      <c r="U2153" s="9" t="s">
        <v>5591</v>
      </c>
      <c r="V2153" s="8"/>
      <c r="W2153" s="7">
        <v>345</v>
      </c>
      <c r="X2153" s="4"/>
      <c r="Y2153" s="6">
        <v>147</v>
      </c>
      <c r="Z2153" s="5">
        <f>IF(Y2153&gt;0,Y2153-J2153,".")</f>
        <v>18</v>
      </c>
      <c r="AA2153" s="4">
        <f>IF(J2153=0,H2153,0)</f>
        <v>0</v>
      </c>
      <c r="AB2153" s="4">
        <f>IF(L2153=0,H2153,0)</f>
        <v>0</v>
      </c>
      <c r="AC2153" s="4"/>
      <c r="AD2153" s="3"/>
      <c r="AE2153" s="2" t="str">
        <f ca="1">IF(AND(N2153&gt;1,(N2153+$AE$3+O2153)&lt;$B$3),$B$3-N2153+1111111,".")</f>
        <v>.</v>
      </c>
      <c r="AF2153" s="1" t="str">
        <f>IF(A2153&gt;1,"Y","N")</f>
        <v>Y</v>
      </c>
      <c r="AG2153" s="1" t="str">
        <f>IF(L2153&gt;1,"Y","N")</f>
        <v>Y</v>
      </c>
      <c r="AH2153" s="1" t="str">
        <f>IF(N2153&gt;1,"Y","N")</f>
        <v>Y</v>
      </c>
      <c r="AI2153" s="1" t="str">
        <f>IF(O2153&gt;1,"Y","N")</f>
        <v>Y</v>
      </c>
      <c r="AJ2153" s="1" t="str">
        <f>CONCATENATE(AF2153,AG2153,D2153,AH2153,AI2153)</f>
        <v>YYx243xYY</v>
      </c>
    </row>
    <row r="2154" spans="1:36" s="1" customFormat="1" x14ac:dyDescent="0.25">
      <c r="A2154" s="31">
        <v>42692</v>
      </c>
      <c r="B2154" t="s">
        <v>5527</v>
      </c>
      <c r="C2154" s="23" t="s">
        <v>302</v>
      </c>
      <c r="D2154" s="22" t="s">
        <v>301</v>
      </c>
      <c r="E2154" s="21">
        <v>2.31</v>
      </c>
      <c r="G2154" s="20"/>
      <c r="H2154" s="19">
        <f>E2154/0.0395</f>
        <v>58.481012658227847</v>
      </c>
      <c r="I2154" s="18">
        <f>J2154/100*4</f>
        <v>4.5999999999999996</v>
      </c>
      <c r="J2154" s="17">
        <v>115</v>
      </c>
      <c r="K2154" s="16">
        <f>IF(J2154&gt;1,J2154-H2154-I2154,0)</f>
        <v>51.918987341772151</v>
      </c>
      <c r="L2154" s="15">
        <v>42714</v>
      </c>
      <c r="M2154" s="14"/>
      <c r="N2154" s="29">
        <v>42799</v>
      </c>
      <c r="O2154" s="12">
        <v>42799</v>
      </c>
      <c r="P2154" s="11" t="s">
        <v>5523</v>
      </c>
      <c r="Q2154" s="10" t="s">
        <v>5526</v>
      </c>
      <c r="R2154" s="10" t="s">
        <v>5525</v>
      </c>
      <c r="S2154" s="10" t="s">
        <v>5524</v>
      </c>
      <c r="T2154" s="10"/>
      <c r="U2154" s="9">
        <v>6737505048</v>
      </c>
      <c r="V2154" s="8"/>
      <c r="W2154" s="7">
        <v>362</v>
      </c>
      <c r="X2154" s="4"/>
      <c r="Y2154" s="6">
        <v>147</v>
      </c>
      <c r="Z2154" s="5">
        <f>IF(Y2154&gt;0,Y2154-J2154,".")</f>
        <v>32</v>
      </c>
      <c r="AA2154" s="4">
        <f>IF(J2154=0,H2154,0)</f>
        <v>0</v>
      </c>
      <c r="AB2154" s="4">
        <f>IF(L2154=0,H2154,0)</f>
        <v>0</v>
      </c>
      <c r="AC2154" s="4"/>
      <c r="AD2154" s="3"/>
      <c r="AE2154" s="2" t="str">
        <f ca="1">IF(AND(N2154&gt;1,(N2154+$AE$3+O2154)&lt;$B$3),$B$3-N2154+1111111,".")</f>
        <v>.</v>
      </c>
      <c r="AF2154" s="1" t="str">
        <f>IF(A2154&gt;1,"Y","N")</f>
        <v>Y</v>
      </c>
      <c r="AG2154" s="1" t="str">
        <f>IF(L2154&gt;1,"Y","N")</f>
        <v>Y</v>
      </c>
      <c r="AH2154" s="1" t="str">
        <f>IF(N2154&gt;1,"Y","N")</f>
        <v>Y</v>
      </c>
      <c r="AI2154" s="1" t="str">
        <f>IF(O2154&gt;1,"Y","N")</f>
        <v>Y</v>
      </c>
      <c r="AJ2154" s="1" t="str">
        <f>CONCATENATE(AF2154,AG2154,D2154,AH2154,AI2154)</f>
        <v>YYx187xYY</v>
      </c>
    </row>
    <row r="2155" spans="1:36" s="1" customFormat="1" x14ac:dyDescent="0.25">
      <c r="A2155" s="31">
        <v>42649</v>
      </c>
      <c r="B2155" s="24"/>
      <c r="C2155" s="23" t="s">
        <v>3266</v>
      </c>
      <c r="D2155" s="22" t="s">
        <v>3265</v>
      </c>
      <c r="E2155" s="21">
        <v>2.1800000000000002</v>
      </c>
      <c r="G2155" s="20"/>
      <c r="H2155" s="19">
        <f>E2155/0.0404</f>
        <v>53.960396039603964</v>
      </c>
      <c r="I2155" s="18">
        <f>J2155/100*4</f>
        <v>4.4000000000000004</v>
      </c>
      <c r="J2155" s="17">
        <v>110</v>
      </c>
      <c r="K2155" s="16">
        <f>IF(J2155&gt;1,J2155-H2155-I2155,0)</f>
        <v>51.639603960396038</v>
      </c>
      <c r="L2155" s="15">
        <v>42671</v>
      </c>
      <c r="M2155" s="14"/>
      <c r="N2155" s="29">
        <v>42810</v>
      </c>
      <c r="O2155" s="12">
        <v>42813</v>
      </c>
      <c r="P2155" s="11" t="s">
        <v>5200</v>
      </c>
      <c r="Q2155" s="10" t="s">
        <v>5199</v>
      </c>
      <c r="R2155" s="10" t="s">
        <v>5198</v>
      </c>
      <c r="S2155" s="10" t="s">
        <v>1469</v>
      </c>
      <c r="T2155" s="10" t="s">
        <v>5197</v>
      </c>
      <c r="U2155" s="9">
        <v>6746287627</v>
      </c>
      <c r="V2155" s="8"/>
      <c r="W2155" s="7">
        <v>452</v>
      </c>
      <c r="X2155" s="4"/>
      <c r="Y2155" s="6">
        <v>147</v>
      </c>
      <c r="Z2155" s="5">
        <f>IF(Y2155&gt;0,Y2155-J2155,".")</f>
        <v>37</v>
      </c>
      <c r="AA2155" s="4">
        <f>IF(J2155=0,H2155,0)</f>
        <v>0</v>
      </c>
      <c r="AB2155" s="4">
        <f>IF(L2155=0,H2155,0)</f>
        <v>0</v>
      </c>
      <c r="AC2155" s="4"/>
      <c r="AD2155" s="3"/>
      <c r="AE2155" s="2" t="str">
        <f ca="1">IF(AND(N2155&gt;1,(N2155+$AE$3+O2155)&lt;$B$3),$B$3-N2155+1111111,".")</f>
        <v>.</v>
      </c>
      <c r="AF2155" s="1" t="str">
        <f>IF(A2155&gt;1,"Y","N")</f>
        <v>Y</v>
      </c>
      <c r="AG2155" s="1" t="str">
        <f>IF(L2155&gt;1,"Y","N")</f>
        <v>Y</v>
      </c>
      <c r="AH2155" s="1" t="str">
        <f>IF(N2155&gt;1,"Y","N")</f>
        <v>Y</v>
      </c>
      <c r="AI2155" s="1" t="str">
        <f>IF(O2155&gt;1,"Y","N")</f>
        <v>Y</v>
      </c>
      <c r="AJ2155" s="1" t="str">
        <f>CONCATENATE(AF2155,AG2155,D2155,AH2155,AI2155)</f>
        <v>YYx554xYY</v>
      </c>
    </row>
    <row r="2156" spans="1:36" s="1" customFormat="1" x14ac:dyDescent="0.25">
      <c r="A2156" s="31">
        <v>42751</v>
      </c>
      <c r="B2156" s="24"/>
      <c r="C2156" s="23" t="s">
        <v>70</v>
      </c>
      <c r="D2156" s="22" t="s">
        <v>69</v>
      </c>
      <c r="E2156" s="21">
        <v>1.87</v>
      </c>
      <c r="G2156" s="20"/>
      <c r="H2156" s="19">
        <f>E2156/0.03865</f>
        <v>48.382923673997418</v>
      </c>
      <c r="I2156" s="18">
        <f>J2156/100*4</f>
        <v>5.16</v>
      </c>
      <c r="J2156" s="17">
        <v>129</v>
      </c>
      <c r="K2156" s="16">
        <f>IF(J2156&gt;1,J2156-H2156-I2156,0)</f>
        <v>75.457076326002579</v>
      </c>
      <c r="L2156" s="15">
        <v>42774</v>
      </c>
      <c r="M2156" s="14"/>
      <c r="N2156" s="29">
        <v>42811</v>
      </c>
      <c r="O2156" s="12">
        <v>42814</v>
      </c>
      <c r="P2156" s="11" t="s">
        <v>5180</v>
      </c>
      <c r="Q2156" s="10" t="s">
        <v>5184</v>
      </c>
      <c r="R2156" s="10" t="s">
        <v>5183</v>
      </c>
      <c r="S2156" s="10" t="s">
        <v>5182</v>
      </c>
      <c r="T2156" s="10"/>
      <c r="U2156" s="9">
        <v>6752800647</v>
      </c>
      <c r="V2156" s="8" t="s">
        <v>5181</v>
      </c>
      <c r="W2156" s="7">
        <v>457</v>
      </c>
      <c r="X2156" s="4"/>
      <c r="Y2156" s="6">
        <v>147</v>
      </c>
      <c r="Z2156" s="5">
        <f>IF(Y2156&gt;0,Y2156-J2156,".")</f>
        <v>18</v>
      </c>
      <c r="AA2156" s="4">
        <f>IF(J2156=0,H2156,0)</f>
        <v>0</v>
      </c>
      <c r="AB2156" s="4">
        <f>IF(L2156=0,H2156,0)</f>
        <v>0</v>
      </c>
      <c r="AC2156" s="4"/>
      <c r="AD2156" s="3"/>
      <c r="AE2156" s="2" t="str">
        <f ca="1">IF(AND(N2156&gt;1,(N2156+$AE$3+O2156)&lt;$B$3),$B$3-N2156+1111111,".")</f>
        <v>.</v>
      </c>
      <c r="AF2156" s="1" t="str">
        <f>IF(A2156&gt;1,"Y","N")</f>
        <v>Y</v>
      </c>
      <c r="AG2156" s="1" t="str">
        <f>IF(L2156&gt;1,"Y","N")</f>
        <v>Y</v>
      </c>
      <c r="AH2156" s="1" t="str">
        <f>IF(N2156&gt;1,"Y","N")</f>
        <v>Y</v>
      </c>
      <c r="AI2156" s="1" t="str">
        <f>IF(O2156&gt;1,"Y","N")</f>
        <v>Y</v>
      </c>
      <c r="AJ2156" s="1" t="str">
        <f>CONCATENATE(AF2156,AG2156,D2156,AH2156,AI2156)</f>
        <v>YYx243xYY</v>
      </c>
    </row>
    <row r="2157" spans="1:36" s="1" customFormat="1" x14ac:dyDescent="0.25">
      <c r="A2157" s="31">
        <v>42595</v>
      </c>
      <c r="B2157" s="24" t="s">
        <v>5262</v>
      </c>
      <c r="C2157" s="23" t="s">
        <v>528</v>
      </c>
      <c r="D2157" s="22" t="s">
        <v>527</v>
      </c>
      <c r="E2157" s="21">
        <v>1.88</v>
      </c>
      <c r="G2157" s="20"/>
      <c r="H2157" s="19">
        <f>E2157/0.04046</f>
        <v>46.46564508156203</v>
      </c>
      <c r="I2157" s="18">
        <f>J2157/100*4</f>
        <v>4.4000000000000004</v>
      </c>
      <c r="J2157" s="17">
        <v>110</v>
      </c>
      <c r="K2157" s="16">
        <f>IF(J2157&gt;1,J2157-H2157-I2157,0)</f>
        <v>59.134354918437971</v>
      </c>
      <c r="L2157" s="15">
        <v>42614</v>
      </c>
      <c r="M2157" s="14"/>
      <c r="N2157" s="29">
        <v>42807</v>
      </c>
      <c r="O2157" s="12">
        <v>42808</v>
      </c>
      <c r="P2157" s="11" t="s">
        <v>5261</v>
      </c>
      <c r="Q2157" s="10" t="s">
        <v>5260</v>
      </c>
      <c r="R2157" s="10" t="s">
        <v>5259</v>
      </c>
      <c r="S2157" s="10" t="s">
        <v>1938</v>
      </c>
      <c r="T2157" s="10"/>
      <c r="U2157" s="9">
        <v>6744088494</v>
      </c>
      <c r="V2157" s="8"/>
      <c r="W2157" s="7">
        <v>421</v>
      </c>
      <c r="X2157" s="4"/>
      <c r="Y2157" s="6">
        <v>148</v>
      </c>
      <c r="Z2157" s="5">
        <f>IF(Y2157&gt;0,Y2157-J2157,".")</f>
        <v>38</v>
      </c>
      <c r="AA2157" s="4">
        <f>IF(J2157=0,H2157,0)</f>
        <v>0</v>
      </c>
      <c r="AB2157" s="4">
        <f>IF(L2157=0,H2157,0)</f>
        <v>0</v>
      </c>
      <c r="AC2157" s="4"/>
      <c r="AD2157" s="3"/>
      <c r="AE2157" s="2" t="str">
        <f ca="1">IF(AND(N2157&gt;1,(N2157+$AE$3+O2157)&lt;$B$3),$B$3-N2157+1111111,".")</f>
        <v>.</v>
      </c>
      <c r="AF2157" s="1" t="str">
        <f>IF(A2157&gt;1,"Y","N")</f>
        <v>Y</v>
      </c>
      <c r="AG2157" s="1" t="str">
        <f>IF(L2157&gt;1,"Y","N")</f>
        <v>Y</v>
      </c>
      <c r="AH2157" s="1" t="str">
        <f>IF(N2157&gt;1,"Y","N")</f>
        <v>Y</v>
      </c>
      <c r="AI2157" s="1" t="str">
        <f>IF(O2157&gt;1,"Y","N")</f>
        <v>Y</v>
      </c>
      <c r="AJ2157" s="1" t="str">
        <f>CONCATENATE(AF2157,AG2157,D2157,AH2157,AI2157)</f>
        <v>YYx104xYY</v>
      </c>
    </row>
    <row r="2158" spans="1:36" s="1" customFormat="1" x14ac:dyDescent="0.25">
      <c r="A2158" s="31">
        <v>42751</v>
      </c>
      <c r="B2158" s="24"/>
      <c r="C2158" s="23" t="s">
        <v>1150</v>
      </c>
      <c r="D2158" s="22" t="s">
        <v>1149</v>
      </c>
      <c r="E2158" s="21">
        <v>1.08</v>
      </c>
      <c r="G2158" s="20"/>
      <c r="H2158" s="19">
        <f>E2158/0.03821</f>
        <v>28.264852132949493</v>
      </c>
      <c r="I2158" s="18">
        <f>J2158/100*4</f>
        <v>2.88</v>
      </c>
      <c r="J2158" s="17">
        <v>72</v>
      </c>
      <c r="K2158" s="16">
        <f>IF(J2158&gt;1,J2158-H2158-I2158,0)</f>
        <v>40.855147867050505</v>
      </c>
      <c r="L2158" s="15">
        <v>42774</v>
      </c>
      <c r="M2158" s="14"/>
      <c r="N2158" s="29">
        <v>42944</v>
      </c>
      <c r="O2158" s="12">
        <v>42954</v>
      </c>
      <c r="P2158" s="11" t="s">
        <v>2636</v>
      </c>
      <c r="Q2158" s="10" t="s">
        <v>2639</v>
      </c>
      <c r="R2158" s="10" t="s">
        <v>2638</v>
      </c>
      <c r="S2158" s="10" t="s">
        <v>2637</v>
      </c>
      <c r="T2158" s="10"/>
      <c r="U2158" s="9">
        <v>6908357075</v>
      </c>
      <c r="V2158" s="8"/>
      <c r="W2158" s="7">
        <v>1015</v>
      </c>
      <c r="X2158" s="4"/>
      <c r="Y2158" s="6">
        <v>148</v>
      </c>
      <c r="Z2158" s="5">
        <f>IF(Y2158&gt;0,Y2158-J2158,".")</f>
        <v>76</v>
      </c>
      <c r="AA2158" s="4">
        <f>IF(J2158=0,H2158,0)</f>
        <v>0</v>
      </c>
      <c r="AB2158" s="4">
        <f>IF(L2158=0,H2158,0)</f>
        <v>0</v>
      </c>
      <c r="AC2158" s="4"/>
      <c r="AD2158" s="3"/>
      <c r="AE2158" s="2" t="str">
        <f ca="1">IF(AND(N2158&gt;1,(N2158+$AE$3+O2158)&lt;$B$3),$B$3-N2158+1111111,".")</f>
        <v>.</v>
      </c>
      <c r="AF2158" s="1" t="str">
        <f>IF(A2158&gt;1,"Y","N")</f>
        <v>Y</v>
      </c>
      <c r="AG2158" s="1" t="str">
        <f>IF(L2158&gt;1,"Y","N")</f>
        <v>Y</v>
      </c>
      <c r="AH2158" s="1" t="str">
        <f>IF(N2158&gt;1,"Y","N")</f>
        <v>Y</v>
      </c>
      <c r="AI2158" s="1" t="str">
        <f>IF(O2158&gt;1,"Y","N")</f>
        <v>Y</v>
      </c>
      <c r="AJ2158" s="1" t="str">
        <f>CONCATENATE(AF2158,AG2158,D2158,AH2158,AI2158)</f>
        <v>YYx75xYY</v>
      </c>
    </row>
    <row r="2159" spans="1:36" s="1" customFormat="1" x14ac:dyDescent="0.25">
      <c r="A2159" s="31">
        <v>42908</v>
      </c>
      <c r="B2159" s="30" t="s">
        <v>2238</v>
      </c>
      <c r="C2159" s="23" t="s">
        <v>2237</v>
      </c>
      <c r="D2159" s="22" t="s">
        <v>119</v>
      </c>
      <c r="E2159" s="21">
        <v>2.0699999999999998</v>
      </c>
      <c r="G2159" s="20"/>
      <c r="H2159" s="19">
        <f>E2159/0.0418425</f>
        <v>49.471231403477326</v>
      </c>
      <c r="I2159" s="18">
        <f>J2159/100*4</f>
        <v>4.4400000000000004</v>
      </c>
      <c r="J2159" s="17">
        <v>111</v>
      </c>
      <c r="K2159" s="16">
        <f>IF(J2159&gt;1,J2159-H2159-I2159,0)</f>
        <v>57.088768596522677</v>
      </c>
      <c r="L2159" s="15">
        <v>42925</v>
      </c>
      <c r="M2159" s="14"/>
      <c r="N2159" s="29">
        <v>42962</v>
      </c>
      <c r="O2159" s="12">
        <v>42962</v>
      </c>
      <c r="P2159" s="11" t="s">
        <v>2450</v>
      </c>
      <c r="Q2159" s="10" t="s">
        <v>2449</v>
      </c>
      <c r="R2159" s="10" t="s">
        <v>2448</v>
      </c>
      <c r="S2159" s="10" t="s">
        <v>2447</v>
      </c>
      <c r="T2159" s="10"/>
      <c r="U2159" s="9" t="s">
        <v>2422</v>
      </c>
      <c r="V2159" s="8"/>
      <c r="W2159" s="7">
        <v>1042</v>
      </c>
      <c r="X2159" s="4"/>
      <c r="Y2159" s="6">
        <v>149</v>
      </c>
      <c r="Z2159" s="5">
        <f>IF(Y2159&gt;0,Y2159-J2159,".")</f>
        <v>38</v>
      </c>
      <c r="AA2159" s="4">
        <f>IF(J2159=0,H2159,0)</f>
        <v>0</v>
      </c>
      <c r="AB2159" s="4">
        <f>IF(L2159=0,H2159,0)</f>
        <v>0</v>
      </c>
      <c r="AC2159" s="4"/>
      <c r="AD2159" s="3"/>
      <c r="AE2159" s="2" t="str">
        <f ca="1">IF(AND(N2159&gt;1,(N2159+$AE$3+O2159)&lt;$B$3),$B$3-N2159+1111111,".")</f>
        <v>.</v>
      </c>
      <c r="AF2159" s="1" t="str">
        <f>IF(A2159&gt;1,"Y","N")</f>
        <v>Y</v>
      </c>
      <c r="AG2159" s="1" t="str">
        <f>IF(L2159&gt;1,"Y","N")</f>
        <v>Y</v>
      </c>
      <c r="AH2159" s="1" t="str">
        <f>IF(N2159&gt;1,"Y","N")</f>
        <v>Y</v>
      </c>
      <c r="AI2159" s="1" t="str">
        <f>IF(O2159&gt;1,"Y","N")</f>
        <v>Y</v>
      </c>
      <c r="AJ2159" s="1" t="str">
        <f>CONCATENATE(AF2159,AG2159,D2159,AH2159,AI2159)</f>
        <v>YYx555xYY</v>
      </c>
    </row>
    <row r="2160" spans="1:36" s="1" customFormat="1" x14ac:dyDescent="0.25">
      <c r="A2160" s="31">
        <v>42908</v>
      </c>
      <c r="B2160" s="24" t="s">
        <v>2238</v>
      </c>
      <c r="C2160" s="23" t="s">
        <v>2237</v>
      </c>
      <c r="D2160" s="22" t="s">
        <v>119</v>
      </c>
      <c r="E2160" s="21">
        <v>2.15</v>
      </c>
      <c r="G2160" s="20"/>
      <c r="H2160" s="19">
        <f>E2160/0.0418425</f>
        <v>51.383163051920896</v>
      </c>
      <c r="I2160" s="18">
        <f>J2160/100*4</f>
        <v>4.4400000000000004</v>
      </c>
      <c r="J2160" s="17">
        <v>111</v>
      </c>
      <c r="K2160" s="16">
        <f>IF(J2160&gt;1,J2160-H2160-I2160,0)</f>
        <v>55.176836948079107</v>
      </c>
      <c r="L2160" s="15">
        <v>42925</v>
      </c>
      <c r="M2160" s="14"/>
      <c r="N2160" s="29">
        <v>42977</v>
      </c>
      <c r="O2160" s="12">
        <v>42977</v>
      </c>
      <c r="P2160" s="11" t="s">
        <v>2236</v>
      </c>
      <c r="Q2160" s="10" t="s">
        <v>2235</v>
      </c>
      <c r="R2160" s="10" t="s">
        <v>2234</v>
      </c>
      <c r="S2160" s="10" t="s">
        <v>2036</v>
      </c>
      <c r="T2160" s="10"/>
      <c r="U2160" s="9">
        <v>6912161595</v>
      </c>
      <c r="V2160" s="8"/>
      <c r="W2160" s="7">
        <v>1093</v>
      </c>
      <c r="X2160" s="4"/>
      <c r="Y2160" s="6">
        <v>149</v>
      </c>
      <c r="Z2160" s="5">
        <f>IF(Y2160&gt;0,Y2160-J2160,".")</f>
        <v>38</v>
      </c>
      <c r="AA2160" s="4">
        <f>IF(J2160=0,H2160,0)</f>
        <v>0</v>
      </c>
      <c r="AB2160" s="4">
        <f>IF(L2160=0,H2160,0)</f>
        <v>0</v>
      </c>
      <c r="AC2160" s="4"/>
      <c r="AD2160" s="3"/>
      <c r="AE2160" s="2" t="str">
        <f ca="1">IF(AND(N2160&gt;1,(N2160+$AE$3+O2160)&lt;$B$3),$B$3-N2160+1111111,".")</f>
        <v>.</v>
      </c>
      <c r="AF2160" s="1" t="str">
        <f>IF(A2160&gt;1,"Y","N")</f>
        <v>Y</v>
      </c>
      <c r="AG2160" s="1" t="str">
        <f>IF(L2160&gt;1,"Y","N")</f>
        <v>Y</v>
      </c>
      <c r="AH2160" s="1" t="str">
        <f>IF(N2160&gt;1,"Y","N")</f>
        <v>Y</v>
      </c>
      <c r="AI2160" s="1" t="str">
        <f>IF(O2160&gt;1,"Y","N")</f>
        <v>Y</v>
      </c>
      <c r="AJ2160" s="1" t="str">
        <f>CONCATENATE(AF2160,AG2160,D2160,AH2160,AI2160)</f>
        <v>YYx555xYY</v>
      </c>
    </row>
    <row r="2161" spans="1:36" s="1" customFormat="1" x14ac:dyDescent="0.25">
      <c r="A2161" s="31">
        <v>42908</v>
      </c>
      <c r="B2161" s="24" t="s">
        <v>2238</v>
      </c>
      <c r="C2161" s="23" t="s">
        <v>2237</v>
      </c>
      <c r="D2161" s="22" t="s">
        <v>119</v>
      </c>
      <c r="E2161" s="21">
        <v>2.09</v>
      </c>
      <c r="G2161" s="20"/>
      <c r="H2161" s="19">
        <f>E2161/0.0418425</f>
        <v>49.949214315588215</v>
      </c>
      <c r="I2161" s="18">
        <f>J2161/100*4</f>
        <v>4.4400000000000004</v>
      </c>
      <c r="J2161" s="17">
        <v>111</v>
      </c>
      <c r="K2161" s="16">
        <f>IF(J2161&gt;1,J2161-H2161-I2161,0)</f>
        <v>56.610785684411788</v>
      </c>
      <c r="L2161" s="15">
        <v>42925</v>
      </c>
      <c r="M2161" s="14"/>
      <c r="N2161" s="29">
        <v>42963</v>
      </c>
      <c r="O2161" s="12">
        <v>42963</v>
      </c>
      <c r="P2161" s="11" t="s">
        <v>2426</v>
      </c>
      <c r="Q2161" s="10" t="s">
        <v>2425</v>
      </c>
      <c r="R2161" s="10" t="s">
        <v>2424</v>
      </c>
      <c r="S2161" s="10" t="s">
        <v>2423</v>
      </c>
      <c r="T2161" s="10"/>
      <c r="U2161" s="9" t="s">
        <v>2422</v>
      </c>
      <c r="V2161" s="8"/>
      <c r="W2161" s="7">
        <v>1048</v>
      </c>
      <c r="X2161" s="4"/>
      <c r="Y2161" s="6">
        <v>150</v>
      </c>
      <c r="Z2161" s="5">
        <f>IF(Y2161&gt;0,Y2161-J2161,".")</f>
        <v>39</v>
      </c>
      <c r="AA2161" s="4">
        <f>IF(J2161=0,H2161,0)</f>
        <v>0</v>
      </c>
      <c r="AB2161" s="4">
        <f>IF(L2161=0,H2161,0)</f>
        <v>0</v>
      </c>
      <c r="AC2161" s="4"/>
      <c r="AD2161" s="3"/>
      <c r="AE2161" s="2" t="str">
        <f ca="1">IF(AND(N2161&gt;1,(N2161+$AE$3+O2161)&lt;$B$3),$B$3-N2161+1111111,".")</f>
        <v>.</v>
      </c>
      <c r="AF2161" s="1" t="str">
        <f>IF(A2161&gt;1,"Y","N")</f>
        <v>Y</v>
      </c>
      <c r="AG2161" s="1" t="str">
        <f>IF(L2161&gt;1,"Y","N")</f>
        <v>Y</v>
      </c>
      <c r="AH2161" s="1" t="str">
        <f>IF(N2161&gt;1,"Y","N")</f>
        <v>Y</v>
      </c>
      <c r="AI2161" s="1" t="str">
        <f>IF(O2161&gt;1,"Y","N")</f>
        <v>Y</v>
      </c>
      <c r="AJ2161" s="1" t="str">
        <f>CONCATENATE(AF2161,AG2161,D2161,AH2161,AI2161)</f>
        <v>YYx555xYY</v>
      </c>
    </row>
    <row r="2162" spans="1:36" s="1" customFormat="1" x14ac:dyDescent="0.25">
      <c r="A2162" s="31">
        <v>42736</v>
      </c>
      <c r="B2162" s="24"/>
      <c r="C2162" s="23" t="s">
        <v>2374</v>
      </c>
      <c r="D2162" s="22" t="s">
        <v>2373</v>
      </c>
      <c r="E2162" s="21"/>
      <c r="G2162" s="20"/>
      <c r="H2162" s="19">
        <f>E2162/0.03785</f>
        <v>0</v>
      </c>
      <c r="I2162" s="18">
        <f>J2162/100*4</f>
        <v>5.4</v>
      </c>
      <c r="J2162" s="17">
        <v>135</v>
      </c>
      <c r="K2162" s="16">
        <f>IF(J2162&gt;1,J2162-H2162-I2162,0)</f>
        <v>129.6</v>
      </c>
      <c r="L2162" s="15">
        <v>42738</v>
      </c>
      <c r="M2162" s="14"/>
      <c r="N2162" s="29">
        <v>42738</v>
      </c>
      <c r="O2162" s="12">
        <v>42738</v>
      </c>
      <c r="P2162" s="11" t="s">
        <v>6938</v>
      </c>
      <c r="Q2162" s="10" t="s">
        <v>6937</v>
      </c>
      <c r="R2162" s="10" t="s">
        <v>6936</v>
      </c>
      <c r="S2162" s="10" t="s">
        <v>2144</v>
      </c>
      <c r="T2162" s="10"/>
      <c r="U2162" s="9" t="s">
        <v>6935</v>
      </c>
      <c r="V2162" s="8"/>
      <c r="W2162" s="7">
        <v>29</v>
      </c>
      <c r="X2162" s="4"/>
      <c r="Y2162" s="6">
        <v>151</v>
      </c>
      <c r="Z2162" s="5">
        <f>IF(Y2162&gt;0,Y2162-J2162,".")</f>
        <v>16</v>
      </c>
      <c r="AA2162" s="4">
        <f>IF(J2162=0,H2162,0)</f>
        <v>0</v>
      </c>
      <c r="AB2162" s="4">
        <f>IF(L2162=0,H2162,0)</f>
        <v>0</v>
      </c>
      <c r="AC2162" s="4"/>
      <c r="AD2162" s="3"/>
      <c r="AE2162" s="2" t="str">
        <f ca="1">IF(AND(N2162&gt;1,(N2162+$AE$3+O2162)&lt;$B$3),$B$3-N2162+1111111,".")</f>
        <v>.</v>
      </c>
      <c r="AF2162" s="1" t="str">
        <f>IF(A2162&gt;1,"Y","N")</f>
        <v>Y</v>
      </c>
      <c r="AG2162" s="1" t="str">
        <f>IF(L2162&gt;1,"Y","N")</f>
        <v>Y</v>
      </c>
      <c r="AH2162" s="1" t="str">
        <f>IF(N2162&gt;1,"Y","N")</f>
        <v>Y</v>
      </c>
      <c r="AI2162" s="1" t="str">
        <f>IF(O2162&gt;1,"Y","N")</f>
        <v>Y</v>
      </c>
      <c r="AJ2162" s="1" t="str">
        <f>CONCATENATE(AF2162,AG2162,D2162,AH2162,AI2162)</f>
        <v>YYx268xYY</v>
      </c>
    </row>
    <row r="2163" spans="1:36" s="1" customFormat="1" x14ac:dyDescent="0.25">
      <c r="A2163" s="31">
        <v>42373</v>
      </c>
      <c r="B2163" s="24"/>
      <c r="C2163" s="23" t="s">
        <v>451</v>
      </c>
      <c r="D2163" s="22" t="s">
        <v>450</v>
      </c>
      <c r="E2163" s="21">
        <v>2.91</v>
      </c>
      <c r="G2163" s="20"/>
      <c r="H2163" s="19">
        <f>E2163/0.040263</f>
        <v>72.274793234483269</v>
      </c>
      <c r="I2163" s="32">
        <f>J2163/100*4</f>
        <v>5.4</v>
      </c>
      <c r="J2163" s="17">
        <v>135</v>
      </c>
      <c r="K2163" s="16">
        <f>IF(J2163&gt;1,J2163-H2163-I2163,0)</f>
        <v>57.325206765516732</v>
      </c>
      <c r="L2163" s="15">
        <v>42398</v>
      </c>
      <c r="M2163" s="14"/>
      <c r="N2163" s="29">
        <v>42743</v>
      </c>
      <c r="O2163" s="12">
        <v>42743</v>
      </c>
      <c r="P2163" s="11" t="s">
        <v>6865</v>
      </c>
      <c r="Q2163" s="10" t="s">
        <v>6864</v>
      </c>
      <c r="R2163" s="10" t="s">
        <v>6863</v>
      </c>
      <c r="S2163" s="10" t="s">
        <v>6862</v>
      </c>
      <c r="T2163" s="10"/>
      <c r="U2163" s="9" t="s">
        <v>6861</v>
      </c>
      <c r="V2163" s="8"/>
      <c r="W2163" s="7">
        <v>55</v>
      </c>
      <c r="X2163" s="4"/>
      <c r="Y2163" s="6">
        <v>151</v>
      </c>
      <c r="Z2163" s="5">
        <f>IF(Y2163&gt;0,Y2163-J2163,".")</f>
        <v>16</v>
      </c>
      <c r="AA2163" s="4">
        <f>IF(J2163=0,H2163,0)</f>
        <v>0</v>
      </c>
      <c r="AB2163" s="4">
        <f>IF(L2163=0,H2163,0)</f>
        <v>0</v>
      </c>
      <c r="AC2163" s="4"/>
      <c r="AD2163" s="3"/>
      <c r="AE2163" s="2" t="str">
        <f ca="1">IF(AND(N2163&gt;1,(N2163+$AE$3+O2163)&lt;$B$3),$B$3-N2163+1111111,".")</f>
        <v>.</v>
      </c>
      <c r="AF2163" s="1" t="str">
        <f>IF(A2163&gt;1,"Y","N")</f>
        <v>Y</v>
      </c>
      <c r="AG2163" s="1" t="str">
        <f>IF(L2163&gt;1,"Y","N")</f>
        <v>Y</v>
      </c>
      <c r="AH2163" s="1" t="str">
        <f>IF(N2163&gt;1,"Y","N")</f>
        <v>Y</v>
      </c>
      <c r="AI2163" s="1" t="str">
        <f>IF(O2163&gt;1,"Y","N")</f>
        <v>Y</v>
      </c>
      <c r="AJ2163" s="1" t="str">
        <f>CONCATENATE(AF2163,AG2163,D2163,AH2163,AI2163)</f>
        <v>YYx394xYY</v>
      </c>
    </row>
    <row r="2164" spans="1:36" s="1" customFormat="1" x14ac:dyDescent="0.25">
      <c r="A2164" s="31">
        <v>42411</v>
      </c>
      <c r="B2164" s="24"/>
      <c r="C2164" s="23" t="s">
        <v>1907</v>
      </c>
      <c r="D2164" s="22" t="s">
        <v>1906</v>
      </c>
      <c r="E2164" s="21">
        <v>2.38</v>
      </c>
      <c r="G2164" s="20"/>
      <c r="H2164" s="19">
        <f>E2164/0.04033</f>
        <v>59.013141581948922</v>
      </c>
      <c r="I2164" s="32">
        <f>J2164/100*4</f>
        <v>5.4</v>
      </c>
      <c r="J2164" s="17">
        <v>135</v>
      </c>
      <c r="K2164" s="16">
        <f>IF(J2164&gt;1,J2164-H2164-I2164,0)</f>
        <v>70.586858418051065</v>
      </c>
      <c r="L2164" s="15">
        <v>42439</v>
      </c>
      <c r="M2164" s="14"/>
      <c r="N2164" s="29">
        <v>42746</v>
      </c>
      <c r="O2164" s="12">
        <v>42746</v>
      </c>
      <c r="P2164" s="11" t="s">
        <v>6764</v>
      </c>
      <c r="Q2164" s="10" t="s">
        <v>6763</v>
      </c>
      <c r="R2164" s="10" t="s">
        <v>6762</v>
      </c>
      <c r="S2164" s="10" t="s">
        <v>6761</v>
      </c>
      <c r="T2164" s="10"/>
      <c r="U2164" s="9" t="s">
        <v>6760</v>
      </c>
      <c r="V2164" s="8"/>
      <c r="W2164" s="7">
        <v>75</v>
      </c>
      <c r="X2164" s="4"/>
      <c r="Y2164" s="6">
        <v>151</v>
      </c>
      <c r="Z2164" s="5">
        <f>IF(Y2164&gt;0,Y2164-J2164,".")</f>
        <v>16</v>
      </c>
      <c r="AA2164" s="4">
        <f>IF(J2164=0,H2164,0)</f>
        <v>0</v>
      </c>
      <c r="AB2164" s="4">
        <f>IF(L2164=0,H2164,0)</f>
        <v>0</v>
      </c>
      <c r="AC2164" s="4"/>
      <c r="AD2164" s="3"/>
      <c r="AE2164" s="2" t="str">
        <f ca="1">IF(AND(N2164&gt;1,(N2164+$AE$3+O2164)&lt;$B$3),$B$3-N2164+1111111,".")</f>
        <v>.</v>
      </c>
      <c r="AF2164" s="1" t="str">
        <f>IF(A2164&gt;1,"Y","N")</f>
        <v>Y</v>
      </c>
      <c r="AG2164" s="1" t="str">
        <f>IF(L2164&gt;1,"Y","N")</f>
        <v>Y</v>
      </c>
      <c r="AH2164" s="1" t="str">
        <f>IF(N2164&gt;1,"Y","N")</f>
        <v>Y</v>
      </c>
      <c r="AI2164" s="1" t="str">
        <f>IF(O2164&gt;1,"Y","N")</f>
        <v>Y</v>
      </c>
      <c r="AJ2164" s="1" t="str">
        <f>CONCATENATE(AF2164,AG2164,D2164,AH2164,AI2164)</f>
        <v>YYx249xYY</v>
      </c>
    </row>
    <row r="2165" spans="1:36" s="1" customFormat="1" x14ac:dyDescent="0.25">
      <c r="A2165" s="31">
        <v>42413</v>
      </c>
      <c r="B2165" s="24" t="s">
        <v>5241</v>
      </c>
      <c r="C2165" s="23" t="s">
        <v>1907</v>
      </c>
      <c r="D2165" s="22" t="s">
        <v>1906</v>
      </c>
      <c r="E2165" s="21">
        <v>2.31</v>
      </c>
      <c r="G2165" s="20"/>
      <c r="H2165" s="19">
        <f>E2165/0.04033</f>
        <v>57.277460947185723</v>
      </c>
      <c r="I2165" s="32">
        <f>J2165/100*4</f>
        <v>5.4</v>
      </c>
      <c r="J2165" s="17">
        <v>135</v>
      </c>
      <c r="K2165" s="16">
        <f>IF(J2165&gt;1,J2165-H2165-I2165,0)</f>
        <v>72.322539052814278</v>
      </c>
      <c r="L2165" s="15">
        <v>42435</v>
      </c>
      <c r="M2165" s="14"/>
      <c r="N2165" s="29">
        <v>42808</v>
      </c>
      <c r="O2165" s="12">
        <v>42808</v>
      </c>
      <c r="P2165" s="11" t="s">
        <v>1945</v>
      </c>
      <c r="Q2165" s="10" t="s">
        <v>5240</v>
      </c>
      <c r="R2165" s="10" t="s">
        <v>5239</v>
      </c>
      <c r="S2165" s="10" t="s">
        <v>5238</v>
      </c>
      <c r="T2165" s="10"/>
      <c r="U2165" s="9">
        <v>6748358347</v>
      </c>
      <c r="V2165" s="8"/>
      <c r="W2165" s="7">
        <v>426</v>
      </c>
      <c r="X2165" s="4"/>
      <c r="Y2165" s="6">
        <v>151</v>
      </c>
      <c r="Z2165" s="5">
        <f>IF(Y2165&gt;0,Y2165-J2165,".")</f>
        <v>16</v>
      </c>
      <c r="AA2165" s="4">
        <f>IF(J2165=0,H2165,0)</f>
        <v>0</v>
      </c>
      <c r="AB2165" s="4">
        <f>IF(L2165=0,H2165,0)</f>
        <v>0</v>
      </c>
      <c r="AC2165" s="4"/>
      <c r="AD2165" s="3"/>
      <c r="AE2165" s="2" t="str">
        <f ca="1">IF(AND(N2165&gt;1,(N2165+$AE$3+O2165)&lt;$B$3),$B$3-N2165+1111111,".")</f>
        <v>.</v>
      </c>
      <c r="AF2165" s="1" t="str">
        <f>IF(A2165&gt;1,"Y","N")</f>
        <v>Y</v>
      </c>
      <c r="AG2165" s="1" t="str">
        <f>IF(L2165&gt;1,"Y","N")</f>
        <v>Y</v>
      </c>
      <c r="AH2165" s="1" t="str">
        <f>IF(N2165&gt;1,"Y","N")</f>
        <v>Y</v>
      </c>
      <c r="AI2165" s="1" t="str">
        <f>IF(O2165&gt;1,"Y","N")</f>
        <v>Y</v>
      </c>
      <c r="AJ2165" s="1" t="str">
        <f>CONCATENATE(AF2165,AG2165,D2165,AH2165,AI2165)</f>
        <v>YYx249xYY</v>
      </c>
    </row>
    <row r="2166" spans="1:36" s="1" customFormat="1" x14ac:dyDescent="0.25">
      <c r="A2166" s="31">
        <v>42413</v>
      </c>
      <c r="B2166" s="24"/>
      <c r="C2166" s="23" t="s">
        <v>1907</v>
      </c>
      <c r="D2166" s="22" t="s">
        <v>1906</v>
      </c>
      <c r="E2166" s="21">
        <v>2.31</v>
      </c>
      <c r="G2166" s="20"/>
      <c r="H2166" s="19">
        <f>E2166/0.04033</f>
        <v>57.277460947185723</v>
      </c>
      <c r="I2166" s="32">
        <f>J2166/100*4</f>
        <v>5.4</v>
      </c>
      <c r="J2166" s="17">
        <v>135</v>
      </c>
      <c r="K2166" s="16">
        <f>IF(J2166&gt;1,J2166-H2166-I2166,0)</f>
        <v>72.322539052814278</v>
      </c>
      <c r="L2166" s="15">
        <v>42435</v>
      </c>
      <c r="M2166" s="14"/>
      <c r="N2166" s="29">
        <v>42823</v>
      </c>
      <c r="O2166" s="12">
        <v>42824</v>
      </c>
      <c r="P2166" s="11" t="s">
        <v>4928</v>
      </c>
      <c r="Q2166" s="10" t="s">
        <v>4927</v>
      </c>
      <c r="R2166" s="10" t="s">
        <v>4926</v>
      </c>
      <c r="S2166" s="10" t="s">
        <v>4925</v>
      </c>
      <c r="T2166" s="10"/>
      <c r="U2166" s="9" t="s">
        <v>4924</v>
      </c>
      <c r="V2166" s="8"/>
      <c r="W2166" s="7">
        <v>511</v>
      </c>
      <c r="X2166" s="4"/>
      <c r="Y2166" s="6">
        <v>151</v>
      </c>
      <c r="Z2166" s="5">
        <f>IF(Y2166&gt;0,Y2166-J2166,".")</f>
        <v>16</v>
      </c>
      <c r="AA2166" s="4">
        <f>IF(J2166=0,H2166,0)</f>
        <v>0</v>
      </c>
      <c r="AB2166" s="4">
        <f>IF(L2166=0,H2166,0)</f>
        <v>0</v>
      </c>
      <c r="AC2166" s="4"/>
      <c r="AD2166" s="3"/>
      <c r="AE2166" s="2" t="str">
        <f ca="1">IF(AND(N2166&gt;1,(N2166+$AE$3+O2166)&lt;$B$3),$B$3-N2166+1111111,".")</f>
        <v>.</v>
      </c>
      <c r="AF2166" s="1" t="str">
        <f>IF(A2166&gt;1,"Y","N")</f>
        <v>Y</v>
      </c>
      <c r="AG2166" s="1" t="str">
        <f>IF(L2166&gt;1,"Y","N")</f>
        <v>Y</v>
      </c>
      <c r="AH2166" s="1" t="str">
        <f>IF(N2166&gt;1,"Y","N")</f>
        <v>Y</v>
      </c>
      <c r="AI2166" s="1" t="str">
        <f>IF(O2166&gt;1,"Y","N")</f>
        <v>Y</v>
      </c>
      <c r="AJ2166" s="1" t="str">
        <f>CONCATENATE(AF2166,AG2166,D2166,AH2166,AI2166)</f>
        <v>YYx249xYY</v>
      </c>
    </row>
    <row r="2167" spans="1:36" s="1" customFormat="1" x14ac:dyDescent="0.25">
      <c r="A2167" s="31">
        <v>42413</v>
      </c>
      <c r="B2167" s="24"/>
      <c r="C2167" s="23" t="s">
        <v>1907</v>
      </c>
      <c r="D2167" s="22" t="s">
        <v>1906</v>
      </c>
      <c r="E2167" s="21">
        <v>2.31</v>
      </c>
      <c r="G2167" s="20"/>
      <c r="H2167" s="19">
        <f>E2167/0.04033</f>
        <v>57.277460947185723</v>
      </c>
      <c r="I2167" s="32">
        <f>J2167/100*4</f>
        <v>5.4</v>
      </c>
      <c r="J2167" s="17">
        <v>135</v>
      </c>
      <c r="K2167" s="16">
        <f>IF(J2167&gt;1,J2167-H2167-I2167,0)</f>
        <v>72.322539052814278</v>
      </c>
      <c r="L2167" s="15">
        <v>42435</v>
      </c>
      <c r="M2167" s="14"/>
      <c r="N2167" s="29">
        <v>42858</v>
      </c>
      <c r="O2167" s="12">
        <v>42859</v>
      </c>
      <c r="P2167" s="11" t="s">
        <v>4178</v>
      </c>
      <c r="Q2167" s="10" t="s">
        <v>4177</v>
      </c>
      <c r="R2167" s="10" t="s">
        <v>4176</v>
      </c>
      <c r="S2167" s="10" t="s">
        <v>1744</v>
      </c>
      <c r="T2167" s="10"/>
      <c r="U2167" s="9" t="s">
        <v>4175</v>
      </c>
      <c r="V2167" s="8"/>
      <c r="W2167" s="7">
        <v>681</v>
      </c>
      <c r="X2167" s="4"/>
      <c r="Y2167" s="6">
        <v>151</v>
      </c>
      <c r="Z2167" s="5">
        <f>IF(Y2167&gt;0,Y2167-J2167,".")</f>
        <v>16</v>
      </c>
      <c r="AA2167" s="4">
        <f>IF(J2167=0,H2167,0)</f>
        <v>0</v>
      </c>
      <c r="AB2167" s="4">
        <f>IF(L2167=0,H2167,0)</f>
        <v>0</v>
      </c>
      <c r="AC2167" s="4"/>
      <c r="AD2167" s="3"/>
      <c r="AE2167" s="2" t="str">
        <f ca="1">IF(AND(N2167&gt;1,(N2167+$AE$3+O2167)&lt;$B$3),$B$3-N2167+1111111,".")</f>
        <v>.</v>
      </c>
      <c r="AF2167" s="1" t="str">
        <f>IF(A2167&gt;1,"Y","N")</f>
        <v>Y</v>
      </c>
      <c r="AG2167" s="1" t="str">
        <f>IF(L2167&gt;1,"Y","N")</f>
        <v>Y</v>
      </c>
      <c r="AH2167" s="1" t="str">
        <f>IF(N2167&gt;1,"Y","N")</f>
        <v>Y</v>
      </c>
      <c r="AI2167" s="1" t="str">
        <f>IF(O2167&gt;1,"Y","N")</f>
        <v>Y</v>
      </c>
      <c r="AJ2167" s="1" t="str">
        <f>CONCATENATE(AF2167,AG2167,D2167,AH2167,AI2167)</f>
        <v>YYx249xYY</v>
      </c>
    </row>
    <row r="2168" spans="1:36" s="1" customFormat="1" x14ac:dyDescent="0.25">
      <c r="A2168" s="31">
        <v>42843</v>
      </c>
      <c r="B2168" s="24"/>
      <c r="C2168" s="23" t="s">
        <v>2917</v>
      </c>
      <c r="D2168" s="22" t="s">
        <v>2916</v>
      </c>
      <c r="E2168" s="21">
        <v>2.06</v>
      </c>
      <c r="G2168" s="20"/>
      <c r="H2168" s="19">
        <f>E2168/0.03892</f>
        <v>52.929085303186021</v>
      </c>
      <c r="I2168" s="18">
        <f>J2168/100*4</f>
        <v>5.4</v>
      </c>
      <c r="J2168" s="17">
        <v>135</v>
      </c>
      <c r="K2168" s="16">
        <f>IF(J2168&gt;1,J2168-H2168-I2168,0)</f>
        <v>76.670914696813981</v>
      </c>
      <c r="L2168" s="15">
        <v>42861</v>
      </c>
      <c r="M2168" s="14"/>
      <c r="N2168" s="29">
        <v>42869</v>
      </c>
      <c r="O2168" s="12">
        <v>42876</v>
      </c>
      <c r="P2168" s="11" t="s">
        <v>3926</v>
      </c>
      <c r="Q2168" s="10" t="s">
        <v>3925</v>
      </c>
      <c r="R2168" s="10" t="s">
        <v>3924</v>
      </c>
      <c r="S2168" s="10" t="s">
        <v>3923</v>
      </c>
      <c r="T2168" s="10"/>
      <c r="U2168" s="9">
        <v>6818967295</v>
      </c>
      <c r="V2168" s="8"/>
      <c r="W2168" s="7">
        <v>747</v>
      </c>
      <c r="X2168" s="4"/>
      <c r="Y2168" s="6">
        <v>151</v>
      </c>
      <c r="Z2168" s="5">
        <f>IF(Y2168&gt;0,Y2168-J2168,".")</f>
        <v>16</v>
      </c>
      <c r="AA2168" s="4">
        <f>IF(J2168=0,H2168,0)</f>
        <v>0</v>
      </c>
      <c r="AB2168" s="4">
        <f>IF(L2168=0,H2168,0)</f>
        <v>0</v>
      </c>
      <c r="AC2168" s="4"/>
      <c r="AD2168" s="3"/>
      <c r="AE2168" s="2" t="str">
        <f ca="1">IF(AND(N2168&gt;1,(N2168+$AE$3+O2168)&lt;$B$3),$B$3-N2168+1111111,".")</f>
        <v>.</v>
      </c>
      <c r="AF2168" s="1" t="str">
        <f>IF(A2168&gt;1,"Y","N")</f>
        <v>Y</v>
      </c>
      <c r="AG2168" s="1" t="str">
        <f>IF(L2168&gt;1,"Y","N")</f>
        <v>Y</v>
      </c>
      <c r="AH2168" s="1" t="str">
        <f>IF(N2168&gt;1,"Y","N")</f>
        <v>Y</v>
      </c>
      <c r="AI2168" s="1" t="str">
        <f>IF(O2168&gt;1,"Y","N")</f>
        <v>Y</v>
      </c>
      <c r="AJ2168" s="1" t="str">
        <f>CONCATENATE(AF2168,AG2168,D2168,AH2168,AI2168)</f>
        <v>YYx39xYY</v>
      </c>
    </row>
    <row r="2169" spans="1:36" s="1" customFormat="1" x14ac:dyDescent="0.25">
      <c r="A2169" s="31">
        <v>42413</v>
      </c>
      <c r="B2169" s="24"/>
      <c r="C2169" s="23" t="s">
        <v>1907</v>
      </c>
      <c r="D2169" s="22" t="s">
        <v>1906</v>
      </c>
      <c r="E2169" s="21">
        <v>2.31</v>
      </c>
      <c r="G2169" s="20"/>
      <c r="H2169" s="19">
        <f>E2169/0.04033</f>
        <v>57.277460947185723</v>
      </c>
      <c r="I2169" s="32">
        <f>J2169/100*4</f>
        <v>5.4</v>
      </c>
      <c r="J2169" s="17">
        <v>135</v>
      </c>
      <c r="K2169" s="16">
        <f>IF(J2169&gt;1,J2169-H2169-I2169,0)</f>
        <v>72.322539052814278</v>
      </c>
      <c r="L2169" s="15">
        <v>42435</v>
      </c>
      <c r="M2169" s="14"/>
      <c r="N2169" s="29">
        <v>42876</v>
      </c>
      <c r="O2169" s="12">
        <v>42877</v>
      </c>
      <c r="P2169" s="11" t="s">
        <v>3811</v>
      </c>
      <c r="Q2169" s="10" t="s">
        <v>3810</v>
      </c>
      <c r="R2169" s="10" t="s">
        <v>3809</v>
      </c>
      <c r="S2169" s="10" t="s">
        <v>3808</v>
      </c>
      <c r="T2169" s="10"/>
      <c r="U2169" s="9" t="s">
        <v>3807</v>
      </c>
      <c r="V2169" s="8"/>
      <c r="W2169" s="7">
        <v>753</v>
      </c>
      <c r="X2169" s="4"/>
      <c r="Y2169" s="6">
        <v>151</v>
      </c>
      <c r="Z2169" s="5">
        <f>IF(Y2169&gt;0,Y2169-J2169,".")</f>
        <v>16</v>
      </c>
      <c r="AA2169" s="4">
        <f>IF(J2169=0,H2169,0)</f>
        <v>0</v>
      </c>
      <c r="AB2169" s="4">
        <f>IF(L2169=0,H2169,0)</f>
        <v>0</v>
      </c>
      <c r="AC2169" s="4"/>
      <c r="AD2169" s="3"/>
      <c r="AE2169" s="2" t="str">
        <f ca="1">IF(AND(N2169&gt;1,(N2169+$AE$3+O2169)&lt;$B$3),$B$3-N2169+1111111,".")</f>
        <v>.</v>
      </c>
      <c r="AF2169" s="1" t="str">
        <f>IF(A2169&gt;1,"Y","N")</f>
        <v>Y</v>
      </c>
      <c r="AG2169" s="1" t="str">
        <f>IF(L2169&gt;1,"Y","N")</f>
        <v>Y</v>
      </c>
      <c r="AH2169" s="1" t="str">
        <f>IF(N2169&gt;1,"Y","N")</f>
        <v>Y</v>
      </c>
      <c r="AI2169" s="1" t="str">
        <f>IF(O2169&gt;1,"Y","N")</f>
        <v>Y</v>
      </c>
      <c r="AJ2169" s="1" t="str">
        <f>CONCATENATE(AF2169,AG2169,D2169,AH2169,AI2169)</f>
        <v>YYx249xYY</v>
      </c>
    </row>
    <row r="2170" spans="1:36" s="1" customFormat="1" x14ac:dyDescent="0.25">
      <c r="A2170" s="31">
        <v>42742</v>
      </c>
      <c r="B2170" s="24"/>
      <c r="C2170" s="23" t="s">
        <v>968</v>
      </c>
      <c r="D2170" s="22" t="s">
        <v>967</v>
      </c>
      <c r="E2170" s="21">
        <v>2.66</v>
      </c>
      <c r="G2170" s="20"/>
      <c r="H2170" s="19">
        <f>E2170/0.03821</f>
        <v>69.615283957079299</v>
      </c>
      <c r="I2170" s="18">
        <f>J2170/100*4</f>
        <v>5.4</v>
      </c>
      <c r="J2170" s="17">
        <v>135</v>
      </c>
      <c r="K2170" s="16">
        <f>IF(J2170&gt;1,J2170-H2170-I2170,0)</f>
        <v>59.984716042920702</v>
      </c>
      <c r="L2170" s="15">
        <v>42762</v>
      </c>
      <c r="M2170" s="14"/>
      <c r="N2170" s="29">
        <v>42878</v>
      </c>
      <c r="O2170" s="12">
        <v>42878</v>
      </c>
      <c r="P2170" s="11" t="s">
        <v>3754</v>
      </c>
      <c r="Q2170" s="10" t="s">
        <v>3753</v>
      </c>
      <c r="R2170" s="10" t="s">
        <v>3752</v>
      </c>
      <c r="S2170" s="10" t="s">
        <v>3229</v>
      </c>
      <c r="T2170" s="10" t="s">
        <v>3751</v>
      </c>
      <c r="U2170" s="9" t="s">
        <v>3750</v>
      </c>
      <c r="V2170" s="8"/>
      <c r="W2170" s="7">
        <v>765</v>
      </c>
      <c r="X2170" s="4"/>
      <c r="Y2170" s="6">
        <v>151</v>
      </c>
      <c r="Z2170" s="5">
        <f>IF(Y2170&gt;0,Y2170-J2170,".")</f>
        <v>16</v>
      </c>
      <c r="AA2170" s="4">
        <f>IF(J2170=0,H2170,0)</f>
        <v>0</v>
      </c>
      <c r="AB2170" s="4">
        <f>IF(L2170=0,H2170,0)</f>
        <v>0</v>
      </c>
      <c r="AC2170" s="4"/>
      <c r="AD2170" s="3"/>
      <c r="AE2170" s="2" t="str">
        <f ca="1">IF(AND(N2170&gt;1,(N2170+$AE$3+O2170)&lt;$B$3),$B$3-N2170+1111111,".")</f>
        <v>.</v>
      </c>
      <c r="AF2170" s="1" t="str">
        <f>IF(A2170&gt;1,"Y","N")</f>
        <v>Y</v>
      </c>
      <c r="AG2170" s="1" t="str">
        <f>IF(L2170&gt;1,"Y","N")</f>
        <v>Y</v>
      </c>
      <c r="AH2170" s="1" t="str">
        <f>IF(N2170&gt;1,"Y","N")</f>
        <v>Y</v>
      </c>
      <c r="AI2170" s="1" t="str">
        <f>IF(O2170&gt;1,"Y","N")</f>
        <v>Y</v>
      </c>
      <c r="AJ2170" s="1" t="str">
        <f>CONCATENATE(AF2170,AG2170,D2170,AH2170,AI2170)</f>
        <v>YYx384xYY</v>
      </c>
    </row>
    <row r="2171" spans="1:36" s="1" customFormat="1" x14ac:dyDescent="0.25">
      <c r="A2171" s="31">
        <v>42843</v>
      </c>
      <c r="B2171" s="24"/>
      <c r="C2171" s="23" t="s">
        <v>2917</v>
      </c>
      <c r="D2171" s="22" t="s">
        <v>2916</v>
      </c>
      <c r="E2171" s="21">
        <v>2.06</v>
      </c>
      <c r="G2171" s="20"/>
      <c r="H2171" s="19">
        <f>E2171/0.03892</f>
        <v>52.929085303186021</v>
      </c>
      <c r="I2171" s="18">
        <f>J2171/100*4</f>
        <v>5.4</v>
      </c>
      <c r="J2171" s="17">
        <v>135</v>
      </c>
      <c r="K2171" s="16">
        <f>IF(J2171&gt;1,J2171-H2171-I2171,0)</f>
        <v>76.670914696813981</v>
      </c>
      <c r="L2171" s="15">
        <v>42861</v>
      </c>
      <c r="M2171" s="14"/>
      <c r="N2171" s="29">
        <v>42927</v>
      </c>
      <c r="O2171" s="12">
        <v>42928</v>
      </c>
      <c r="P2171" s="11" t="s">
        <v>2915</v>
      </c>
      <c r="Q2171" s="10" t="s">
        <v>2914</v>
      </c>
      <c r="R2171" s="10" t="s">
        <v>2913</v>
      </c>
      <c r="S2171" s="10" t="s">
        <v>2912</v>
      </c>
      <c r="T2171" s="10"/>
      <c r="U2171" s="9">
        <v>6884816768</v>
      </c>
      <c r="V2171" s="8" t="s">
        <v>110</v>
      </c>
      <c r="W2171" s="7">
        <v>940</v>
      </c>
      <c r="X2171" s="4"/>
      <c r="Y2171" s="6">
        <v>151</v>
      </c>
      <c r="Z2171" s="5">
        <f>IF(Y2171&gt;0,Y2171-J2171,".")</f>
        <v>16</v>
      </c>
      <c r="AA2171" s="4">
        <f>IF(J2171=0,H2171,0)</f>
        <v>0</v>
      </c>
      <c r="AB2171" s="4">
        <f>IF(L2171=0,H2171,0)</f>
        <v>0</v>
      </c>
      <c r="AC2171" s="4"/>
      <c r="AD2171" s="3"/>
      <c r="AE2171" s="2" t="str">
        <f ca="1">IF(AND(N2171&gt;1,(N2171+$AE$3+O2171)&lt;$B$3),$B$3-N2171+1111111,".")</f>
        <v>.</v>
      </c>
      <c r="AF2171" s="1" t="str">
        <f>IF(A2171&gt;1,"Y","N")</f>
        <v>Y</v>
      </c>
      <c r="AG2171" s="1" t="str">
        <f>IF(L2171&gt;1,"Y","N")</f>
        <v>Y</v>
      </c>
      <c r="AH2171" s="1" t="str">
        <f>IF(N2171&gt;1,"Y","N")</f>
        <v>Y</v>
      </c>
      <c r="AI2171" s="1" t="str">
        <f>IF(O2171&gt;1,"Y","N")</f>
        <v>Y</v>
      </c>
      <c r="AJ2171" s="1" t="str">
        <f>CONCATENATE(AF2171,AG2171,D2171,AH2171,AI2171)</f>
        <v>YYx39xYY</v>
      </c>
    </row>
    <row r="2172" spans="1:36" s="1" customFormat="1" x14ac:dyDescent="0.25">
      <c r="A2172" s="31">
        <v>42846</v>
      </c>
      <c r="B2172" s="30" t="s">
        <v>2709</v>
      </c>
      <c r="C2172" s="23" t="s">
        <v>2374</v>
      </c>
      <c r="D2172" s="22" t="s">
        <v>2373</v>
      </c>
      <c r="E2172" s="21">
        <v>2.17</v>
      </c>
      <c r="G2172" s="20"/>
      <c r="H2172" s="19">
        <f>E2172/0.038957</f>
        <v>55.702441153066204</v>
      </c>
      <c r="I2172" s="18">
        <f>J2172/100*4</f>
        <v>5.4</v>
      </c>
      <c r="J2172" s="17">
        <v>135</v>
      </c>
      <c r="K2172" s="16">
        <f>IF(J2172&gt;1,J2172-H2172-I2172,0)</f>
        <v>73.897558846933791</v>
      </c>
      <c r="L2172" s="15">
        <v>42874</v>
      </c>
      <c r="M2172" s="14"/>
      <c r="N2172" s="29">
        <v>42940</v>
      </c>
      <c r="O2172" s="12">
        <v>42941</v>
      </c>
      <c r="P2172" s="11" t="s">
        <v>2708</v>
      </c>
      <c r="Q2172" s="10" t="s">
        <v>2707</v>
      </c>
      <c r="R2172" s="10" t="s">
        <v>2706</v>
      </c>
      <c r="S2172" s="10" t="s">
        <v>2705</v>
      </c>
      <c r="T2172" s="10"/>
      <c r="U2172" s="9">
        <v>6900859145</v>
      </c>
      <c r="V2172" s="8"/>
      <c r="W2172" s="7">
        <v>985</v>
      </c>
      <c r="X2172" s="4"/>
      <c r="Y2172" s="6">
        <v>151</v>
      </c>
      <c r="Z2172" s="5">
        <f>IF(Y2172&gt;0,Y2172-J2172,".")</f>
        <v>16</v>
      </c>
      <c r="AA2172" s="4">
        <f>IF(J2172=0,H2172,0)</f>
        <v>0</v>
      </c>
      <c r="AB2172" s="4">
        <f>IF(L2172=0,H2172,0)</f>
        <v>0</v>
      </c>
      <c r="AC2172" s="4"/>
      <c r="AD2172" s="3"/>
      <c r="AE2172" s="2" t="str">
        <f ca="1">IF(AND(N2172&gt;1,(N2172+$AE$3+O2172)&lt;$B$3),$B$3-N2172+1111111,".")</f>
        <v>.</v>
      </c>
      <c r="AF2172" s="1" t="str">
        <f>IF(A2172&gt;1,"Y","N")</f>
        <v>Y</v>
      </c>
      <c r="AG2172" s="1" t="str">
        <f>IF(L2172&gt;1,"Y","N")</f>
        <v>Y</v>
      </c>
      <c r="AH2172" s="1" t="str">
        <f>IF(N2172&gt;1,"Y","N")</f>
        <v>Y</v>
      </c>
      <c r="AI2172" s="1" t="str">
        <f>IF(O2172&gt;1,"Y","N")</f>
        <v>Y</v>
      </c>
      <c r="AJ2172" s="1" t="str">
        <f>CONCATENATE(AF2172,AG2172,D2172,AH2172,AI2172)</f>
        <v>YYx268xYY</v>
      </c>
    </row>
    <row r="2173" spans="1:36" s="1" customFormat="1" x14ac:dyDescent="0.25">
      <c r="A2173" s="31">
        <v>42846</v>
      </c>
      <c r="B2173" s="24"/>
      <c r="C2173" s="23" t="s">
        <v>2374</v>
      </c>
      <c r="D2173" s="22" t="s">
        <v>2373</v>
      </c>
      <c r="E2173" s="21">
        <v>2.17</v>
      </c>
      <c r="G2173" s="20"/>
      <c r="H2173" s="19">
        <f>E2173/0.038957</f>
        <v>55.702441153066204</v>
      </c>
      <c r="I2173" s="18">
        <f>J2173/100*4</f>
        <v>5.4</v>
      </c>
      <c r="J2173" s="17">
        <v>135</v>
      </c>
      <c r="K2173" s="16">
        <f>IF(J2173&gt;1,J2173-H2173-I2173,0)</f>
        <v>73.897558846933791</v>
      </c>
      <c r="L2173" s="15">
        <v>42874</v>
      </c>
      <c r="M2173" s="14"/>
      <c r="N2173" s="29">
        <v>42967</v>
      </c>
      <c r="O2173" s="12">
        <v>42967</v>
      </c>
      <c r="P2173" s="11" t="s">
        <v>2372</v>
      </c>
      <c r="Q2173" s="10" t="s">
        <v>2371</v>
      </c>
      <c r="R2173" s="10" t="s">
        <v>2370</v>
      </c>
      <c r="S2173" s="10" t="s">
        <v>2369</v>
      </c>
      <c r="T2173" s="10"/>
      <c r="U2173" s="9">
        <v>6909470421</v>
      </c>
      <c r="V2173" s="8"/>
      <c r="W2173" s="7">
        <v>1060</v>
      </c>
      <c r="X2173" s="4"/>
      <c r="Y2173" s="6">
        <v>151</v>
      </c>
      <c r="Z2173" s="5">
        <f>IF(Y2173&gt;0,Y2173-J2173,".")</f>
        <v>16</v>
      </c>
      <c r="AA2173" s="4">
        <f>IF(J2173=0,H2173,0)</f>
        <v>0</v>
      </c>
      <c r="AB2173" s="4">
        <f>IF(L2173=0,H2173,0)</f>
        <v>0</v>
      </c>
      <c r="AC2173" s="4"/>
      <c r="AD2173" s="3"/>
      <c r="AE2173" s="2" t="str">
        <f ca="1">IF(AND(N2173&gt;1,(N2173+$AE$3+O2173)&lt;$B$3),$B$3-N2173+1111111,".")</f>
        <v>.</v>
      </c>
      <c r="AF2173" s="1" t="str">
        <f>IF(A2173&gt;1,"Y","N")</f>
        <v>Y</v>
      </c>
      <c r="AG2173" s="1" t="str">
        <f>IF(L2173&gt;1,"Y","N")</f>
        <v>Y</v>
      </c>
      <c r="AH2173" s="1" t="str">
        <f>IF(N2173&gt;1,"Y","N")</f>
        <v>Y</v>
      </c>
      <c r="AI2173" s="1" t="str">
        <f>IF(O2173&gt;1,"Y","N")</f>
        <v>Y</v>
      </c>
      <c r="AJ2173" s="1" t="str">
        <f>CONCATENATE(AF2173,AG2173,D2173,AH2173,AI2173)</f>
        <v>YYx268xYY</v>
      </c>
    </row>
    <row r="2174" spans="1:36" s="1" customFormat="1" x14ac:dyDescent="0.25">
      <c r="A2174" s="31">
        <v>42908</v>
      </c>
      <c r="B2174" s="24" t="s">
        <v>2182</v>
      </c>
      <c r="C2174" s="23" t="s">
        <v>120</v>
      </c>
      <c r="D2174" s="22" t="s">
        <v>119</v>
      </c>
      <c r="E2174" s="21">
        <v>3.01</v>
      </c>
      <c r="G2174" s="20"/>
      <c r="H2174" s="19">
        <f>E2174/0.0418425</f>
        <v>71.936428272689255</v>
      </c>
      <c r="I2174" s="18">
        <f>J2174/100*4</f>
        <v>5.4</v>
      </c>
      <c r="J2174" s="17">
        <v>135</v>
      </c>
      <c r="K2174" s="16">
        <f>IF(J2174&gt;1,J2174-H2174-I2174,0)</f>
        <v>57.663571727310746</v>
      </c>
      <c r="L2174" s="15">
        <v>42925</v>
      </c>
      <c r="M2174" s="14"/>
      <c r="N2174" s="29">
        <v>42983</v>
      </c>
      <c r="O2174" s="12">
        <v>42983</v>
      </c>
      <c r="P2174" s="11" t="s">
        <v>2181</v>
      </c>
      <c r="Q2174" s="10" t="s">
        <v>2180</v>
      </c>
      <c r="R2174" s="10" t="s">
        <v>2179</v>
      </c>
      <c r="S2174" s="10" t="s">
        <v>1189</v>
      </c>
      <c r="T2174" s="10"/>
      <c r="U2174" s="9">
        <v>6910819882</v>
      </c>
      <c r="V2174" s="8"/>
      <c r="W2174" s="7">
        <v>1106</v>
      </c>
      <c r="X2174" s="4"/>
      <c r="Y2174" s="6">
        <v>151</v>
      </c>
      <c r="Z2174" s="5">
        <f>IF(Y2174&gt;0,Y2174-J2174,".")</f>
        <v>16</v>
      </c>
      <c r="AA2174" s="4">
        <f>IF(J2174=0,H2174,0)</f>
        <v>0</v>
      </c>
      <c r="AB2174" s="4">
        <f>IF(L2174=0,H2174,0)</f>
        <v>0</v>
      </c>
      <c r="AC2174" s="4"/>
      <c r="AD2174" s="3"/>
      <c r="AE2174" s="2" t="str">
        <f ca="1">IF(AND(N2174&gt;1,(N2174+$AE$3+O2174)&lt;$B$3),$B$3-N2174+1111111,".")</f>
        <v>.</v>
      </c>
      <c r="AF2174" s="1" t="str">
        <f>IF(A2174&gt;1,"Y","N")</f>
        <v>Y</v>
      </c>
      <c r="AG2174" s="1" t="str">
        <f>IF(L2174&gt;1,"Y","N")</f>
        <v>Y</v>
      </c>
      <c r="AH2174" s="1" t="str">
        <f>IF(N2174&gt;1,"Y","N")</f>
        <v>Y</v>
      </c>
      <c r="AI2174" s="1" t="str">
        <f>IF(O2174&gt;1,"Y","N")</f>
        <v>Y</v>
      </c>
      <c r="AJ2174" s="1" t="str">
        <f>CONCATENATE(AF2174,AG2174,D2174,AH2174,AI2174)</f>
        <v>YYx555xYY</v>
      </c>
    </row>
    <row r="2175" spans="1:36" s="1" customFormat="1" x14ac:dyDescent="0.25">
      <c r="A2175" s="31">
        <v>42413</v>
      </c>
      <c r="B2175" s="24"/>
      <c r="C2175" s="23" t="s">
        <v>1907</v>
      </c>
      <c r="D2175" s="22" t="s">
        <v>1906</v>
      </c>
      <c r="E2175" s="21">
        <v>2.36</v>
      </c>
      <c r="G2175" s="20"/>
      <c r="H2175" s="19">
        <f>E2175/0.04033</f>
        <v>58.517232829159433</v>
      </c>
      <c r="I2175" s="32">
        <f>J2175/100*4</f>
        <v>5.4</v>
      </c>
      <c r="J2175" s="17">
        <v>135</v>
      </c>
      <c r="K2175" s="16">
        <f>IF(J2175&gt;1,J2175-H2175-I2175,0)</f>
        <v>71.082767170840555</v>
      </c>
      <c r="L2175" s="15">
        <v>42439</v>
      </c>
      <c r="M2175" s="14"/>
      <c r="N2175" s="29">
        <v>42996</v>
      </c>
      <c r="O2175" s="12">
        <v>42996</v>
      </c>
      <c r="P2175" s="11" t="s">
        <v>1944</v>
      </c>
      <c r="Q2175" s="10" t="s">
        <v>1943</v>
      </c>
      <c r="R2175" s="10" t="s">
        <v>1942</v>
      </c>
      <c r="S2175" s="10" t="s">
        <v>1240</v>
      </c>
      <c r="T2175" s="10"/>
      <c r="U2175" s="9">
        <v>6905418465</v>
      </c>
      <c r="V2175" s="8"/>
      <c r="W2175" s="7">
        <v>1152</v>
      </c>
      <c r="X2175" s="4"/>
      <c r="Y2175" s="6">
        <v>151</v>
      </c>
      <c r="Z2175" s="5">
        <f>IF(Y2175&gt;0,Y2175-J2175,".")</f>
        <v>16</v>
      </c>
      <c r="AA2175" s="4">
        <f>IF(J2175=0,H2175,0)</f>
        <v>0</v>
      </c>
      <c r="AB2175" s="4">
        <f>IF(L2175=0,H2175,0)</f>
        <v>0</v>
      </c>
      <c r="AC2175" s="4"/>
      <c r="AD2175" s="3"/>
      <c r="AE2175" s="2" t="str">
        <f ca="1">IF(AND(N2175&gt;1,(N2175+$AE$3+O2175)&lt;$B$3),$B$3-N2175+1111111,".")</f>
        <v>.</v>
      </c>
      <c r="AF2175" s="1" t="str">
        <f>IF(A2175&gt;1,"Y","N")</f>
        <v>Y</v>
      </c>
      <c r="AG2175" s="1" t="str">
        <f>IF(L2175&gt;1,"Y","N")</f>
        <v>Y</v>
      </c>
      <c r="AH2175" s="1" t="str">
        <f>IF(N2175&gt;1,"Y","N")</f>
        <v>Y</v>
      </c>
      <c r="AI2175" s="1" t="str">
        <f>IF(O2175&gt;1,"Y","N")</f>
        <v>Y</v>
      </c>
      <c r="AJ2175" s="1" t="str">
        <f>CONCATENATE(AF2175,AG2175,D2175,AH2175,AI2175)</f>
        <v>YYx249xYY</v>
      </c>
    </row>
    <row r="2176" spans="1:36" s="1" customFormat="1" x14ac:dyDescent="0.25">
      <c r="A2176" s="31">
        <v>42413</v>
      </c>
      <c r="B2176" s="24" t="s">
        <v>1908</v>
      </c>
      <c r="C2176" s="23" t="s">
        <v>1907</v>
      </c>
      <c r="D2176" s="22" t="s">
        <v>1906</v>
      </c>
      <c r="E2176" s="21">
        <v>2.38</v>
      </c>
      <c r="G2176" s="20"/>
      <c r="H2176" s="19">
        <f>E2176/0.04033</f>
        <v>59.013141581948922</v>
      </c>
      <c r="I2176" s="32">
        <f>J2176/100*4</f>
        <v>5.4</v>
      </c>
      <c r="J2176" s="17">
        <v>135</v>
      </c>
      <c r="K2176" s="16">
        <f>IF(J2176&gt;1,J2176-H2176-I2176,0)</f>
        <v>70.586858418051065</v>
      </c>
      <c r="L2176" s="15">
        <v>42435</v>
      </c>
      <c r="M2176" s="14"/>
      <c r="N2176" s="29">
        <v>42998</v>
      </c>
      <c r="O2176" s="12">
        <v>42998</v>
      </c>
      <c r="P2176" s="11" t="s">
        <v>1905</v>
      </c>
      <c r="Q2176" s="10" t="s">
        <v>1904</v>
      </c>
      <c r="R2176" s="10" t="s">
        <v>1903</v>
      </c>
      <c r="S2176" s="10" t="s">
        <v>1902</v>
      </c>
      <c r="T2176" s="10"/>
      <c r="U2176" s="9" t="s">
        <v>1901</v>
      </c>
      <c r="V2176" s="8"/>
      <c r="W2176" s="7">
        <v>1159</v>
      </c>
      <c r="X2176" s="4"/>
      <c r="Y2176" s="6">
        <v>151</v>
      </c>
      <c r="Z2176" s="5">
        <f>IF(Y2176&gt;0,Y2176-J2176,".")</f>
        <v>16</v>
      </c>
      <c r="AA2176" s="4">
        <f>IF(J2176=0,H2176,0)</f>
        <v>0</v>
      </c>
      <c r="AB2176" s="4">
        <f>IF(L2176=0,H2176,0)</f>
        <v>0</v>
      </c>
      <c r="AC2176" s="4"/>
      <c r="AD2176" s="3"/>
      <c r="AE2176" s="2" t="str">
        <f ca="1">IF(AND(N2176&gt;1,(N2176+$AE$3+O2176)&lt;$B$3),$B$3-N2176+1111111,".")</f>
        <v>.</v>
      </c>
      <c r="AF2176" s="1" t="str">
        <f>IF(A2176&gt;1,"Y","N")</f>
        <v>Y</v>
      </c>
      <c r="AG2176" s="1" t="str">
        <f>IF(L2176&gt;1,"Y","N")</f>
        <v>Y</v>
      </c>
      <c r="AH2176" s="1" t="str">
        <f>IF(N2176&gt;1,"Y","N")</f>
        <v>Y</v>
      </c>
      <c r="AI2176" s="1" t="str">
        <f>IF(O2176&gt;1,"Y","N")</f>
        <v>Y</v>
      </c>
      <c r="AJ2176" s="1" t="str">
        <f>CONCATENATE(AF2176,AG2176,D2176,AH2176,AI2176)</f>
        <v>YYx249xYY</v>
      </c>
    </row>
    <row r="2177" spans="1:36" s="1" customFormat="1" x14ac:dyDescent="0.25">
      <c r="A2177" s="31">
        <v>42742</v>
      </c>
      <c r="B2177" s="24"/>
      <c r="C2177" s="23" t="s">
        <v>968</v>
      </c>
      <c r="D2177" s="22" t="s">
        <v>967</v>
      </c>
      <c r="E2177" s="21">
        <v>2.66</v>
      </c>
      <c r="G2177" s="20"/>
      <c r="H2177" s="19">
        <f>E2177/0.03821</f>
        <v>69.615283957079299</v>
      </c>
      <c r="I2177" s="18">
        <f>J2177/100*4</f>
        <v>5.4</v>
      </c>
      <c r="J2177" s="17">
        <v>135</v>
      </c>
      <c r="K2177" s="16">
        <f>IF(J2177&gt;1,J2177-H2177-I2177,0)</f>
        <v>59.984716042920702</v>
      </c>
      <c r="L2177" s="15">
        <v>42762</v>
      </c>
      <c r="M2177" s="14"/>
      <c r="N2177" s="13">
        <v>42999</v>
      </c>
      <c r="O2177" s="12">
        <v>42999</v>
      </c>
      <c r="P2177" s="11" t="s">
        <v>1884</v>
      </c>
      <c r="Q2177" s="10" t="s">
        <v>1883</v>
      </c>
      <c r="R2177" s="10" t="s">
        <v>1882</v>
      </c>
      <c r="S2177" s="10" t="s">
        <v>208</v>
      </c>
      <c r="T2177" s="10" t="s">
        <v>1881</v>
      </c>
      <c r="U2177" s="9">
        <v>6905386425</v>
      </c>
      <c r="V2177" s="8"/>
      <c r="W2177" s="7">
        <v>1163</v>
      </c>
      <c r="X2177" s="4"/>
      <c r="Y2177" s="6">
        <v>151</v>
      </c>
      <c r="Z2177" s="5">
        <f>IF(Y2177&gt;0,Y2177-J2177,".")</f>
        <v>16</v>
      </c>
      <c r="AA2177" s="4">
        <f>IF(J2177=0,H2177,0)</f>
        <v>0</v>
      </c>
      <c r="AB2177" s="4">
        <f>IF(L2177=0,H2177,0)</f>
        <v>0</v>
      </c>
      <c r="AC2177" s="4"/>
      <c r="AD2177" s="3"/>
      <c r="AE2177" s="2" t="str">
        <f ca="1">IF(AND(N2177&gt;1,(N2177+$AE$3+O2177)&lt;$B$3),$B$3-N2177+1111111,".")</f>
        <v>.</v>
      </c>
      <c r="AF2177" s="1" t="str">
        <f>IF(A2177&gt;1,"Y","N")</f>
        <v>Y</v>
      </c>
      <c r="AG2177" s="1" t="str">
        <f>IF(L2177&gt;1,"Y","N")</f>
        <v>Y</v>
      </c>
      <c r="AH2177" s="1" t="str">
        <f>IF(N2177&gt;1,"Y","N")</f>
        <v>Y</v>
      </c>
      <c r="AI2177" s="1" t="str">
        <f>IF(O2177&gt;1,"Y","N")</f>
        <v>Y</v>
      </c>
      <c r="AJ2177" s="1" t="str">
        <f>CONCATENATE(AF2177,AG2177,D2177,AH2177,AI2177)</f>
        <v>YYx384xYY</v>
      </c>
    </row>
    <row r="2178" spans="1:36" s="1" customFormat="1" x14ac:dyDescent="0.25">
      <c r="A2178" s="31">
        <v>42600</v>
      </c>
      <c r="B2178" s="24"/>
      <c r="C2178" s="23" t="s">
        <v>451</v>
      </c>
      <c r="D2178" s="22" t="s">
        <v>450</v>
      </c>
      <c r="E2178" s="21">
        <v>2.2799999999999998</v>
      </c>
      <c r="G2178" s="20"/>
      <c r="H2178" s="19">
        <f>E2178/0.04046</f>
        <v>56.35195254572416</v>
      </c>
      <c r="I2178" s="18">
        <f>J2178/100*4</f>
        <v>5.4</v>
      </c>
      <c r="J2178" s="17">
        <v>135</v>
      </c>
      <c r="K2178" s="16">
        <f>IF(J2178&gt;1,J2178-H2178-I2178,0)</f>
        <v>73.248047454275834</v>
      </c>
      <c r="L2178" s="15">
        <v>42627</v>
      </c>
      <c r="M2178" s="14"/>
      <c r="N2178" s="29">
        <v>43055</v>
      </c>
      <c r="O2178" s="12">
        <v>43058</v>
      </c>
      <c r="P2178" s="11" t="s">
        <v>1026</v>
      </c>
      <c r="Q2178" s="10" t="s">
        <v>1025</v>
      </c>
      <c r="R2178" s="10" t="s">
        <v>1024</v>
      </c>
      <c r="S2178" s="10" t="s">
        <v>1023</v>
      </c>
      <c r="T2178" s="10"/>
      <c r="U2178" s="9">
        <v>6916028261</v>
      </c>
      <c r="V2178" s="8"/>
      <c r="W2178" s="7">
        <v>1335</v>
      </c>
      <c r="X2178" s="4"/>
      <c r="Y2178" s="6">
        <v>151</v>
      </c>
      <c r="Z2178" s="5">
        <f>IF(Y2178&gt;0,Y2178-J2178,".")</f>
        <v>16</v>
      </c>
      <c r="AA2178" s="4">
        <f>IF(J2178=0,H2178,0)</f>
        <v>0</v>
      </c>
      <c r="AB2178" s="4">
        <f>IF(L2178=0,H2178,0)</f>
        <v>0</v>
      </c>
      <c r="AC2178" s="4"/>
      <c r="AD2178" s="3"/>
      <c r="AE2178" s="2" t="str">
        <f ca="1">IF(AND(N2178&gt;1,(N2178+$AE$3+O2178)&lt;$B$3),$B$3-N2178+1111111,".")</f>
        <v>.</v>
      </c>
      <c r="AF2178" s="1" t="str">
        <f>IF(A2178&gt;1,"Y","N")</f>
        <v>Y</v>
      </c>
      <c r="AG2178" s="1" t="str">
        <f>IF(L2178&gt;1,"Y","N")</f>
        <v>Y</v>
      </c>
      <c r="AH2178" s="1" t="str">
        <f>IF(N2178&gt;1,"Y","N")</f>
        <v>Y</v>
      </c>
      <c r="AI2178" s="1" t="str">
        <f>IF(O2178&gt;1,"Y","N")</f>
        <v>Y</v>
      </c>
      <c r="AJ2178" s="1" t="str">
        <f>CONCATENATE(AF2178,AG2178,D2178,AH2178,AI2178)</f>
        <v>YYx394xYY</v>
      </c>
    </row>
    <row r="2179" spans="1:36" s="1" customFormat="1" x14ac:dyDescent="0.25">
      <c r="A2179" s="31">
        <v>42776</v>
      </c>
      <c r="B2179" s="24" t="s">
        <v>452</v>
      </c>
      <c r="C2179" s="23" t="s">
        <v>451</v>
      </c>
      <c r="D2179" s="22" t="s">
        <v>450</v>
      </c>
      <c r="E2179" s="21">
        <v>2.0699999999999998</v>
      </c>
      <c r="G2179" s="20"/>
      <c r="H2179" s="19">
        <f>E2179/0.03851</f>
        <v>53.752272137107234</v>
      </c>
      <c r="I2179" s="18">
        <f>J2179/100*4</f>
        <v>5.4</v>
      </c>
      <c r="J2179" s="17">
        <v>135</v>
      </c>
      <c r="K2179" s="16">
        <f>IF(J2179&gt;1,J2179-H2179-I2179,0)</f>
        <v>75.847727862892754</v>
      </c>
      <c r="L2179" s="15">
        <v>42788</v>
      </c>
      <c r="M2179" s="14"/>
      <c r="N2179" s="29">
        <v>43075</v>
      </c>
      <c r="O2179" s="12">
        <v>43075</v>
      </c>
      <c r="P2179" s="11" t="s">
        <v>546</v>
      </c>
      <c r="Q2179" s="10" t="s">
        <v>545</v>
      </c>
      <c r="R2179" s="10" t="s">
        <v>544</v>
      </c>
      <c r="S2179" s="10" t="s">
        <v>543</v>
      </c>
      <c r="T2179" s="10"/>
      <c r="U2179" s="9">
        <v>6918763094</v>
      </c>
      <c r="V2179" s="8"/>
      <c r="W2179" s="7">
        <v>1428</v>
      </c>
      <c r="X2179" s="4"/>
      <c r="Y2179" s="6">
        <v>151</v>
      </c>
      <c r="Z2179" s="5">
        <f>IF(Y2179&gt;0,Y2179-J2179,".")</f>
        <v>16</v>
      </c>
      <c r="AA2179" s="4">
        <f>IF(J2179=0,H2179,0)</f>
        <v>0</v>
      </c>
      <c r="AB2179" s="4">
        <f>IF(L2179=0,H2179,0)</f>
        <v>0</v>
      </c>
      <c r="AC2179" s="4"/>
      <c r="AD2179" s="3"/>
      <c r="AE2179" s="2" t="str">
        <f ca="1">IF(AND(N2179&gt;1,(N2179+$AE$3+O2179)&lt;$B$3),$B$3-N2179+1111111,".")</f>
        <v>.</v>
      </c>
      <c r="AF2179" s="1" t="str">
        <f>IF(A2179&gt;1,"Y","N")</f>
        <v>Y</v>
      </c>
      <c r="AG2179" s="1" t="str">
        <f>IF(L2179&gt;1,"Y","N")</f>
        <v>Y</v>
      </c>
      <c r="AH2179" s="1" t="str">
        <f>IF(N2179&gt;1,"Y","N")</f>
        <v>Y</v>
      </c>
      <c r="AI2179" s="1" t="str">
        <f>IF(O2179&gt;1,"Y","N")</f>
        <v>Y</v>
      </c>
      <c r="AJ2179" s="1" t="str">
        <f>CONCATENATE(AF2179,AG2179,D2179,AH2179,AI2179)</f>
        <v>YYx394xYY</v>
      </c>
    </row>
    <row r="2180" spans="1:36" s="1" customFormat="1" x14ac:dyDescent="0.25">
      <c r="A2180" s="31">
        <v>42417</v>
      </c>
      <c r="B2180" s="24" t="s">
        <v>6811</v>
      </c>
      <c r="C2180" s="23" t="s">
        <v>4690</v>
      </c>
      <c r="D2180" s="22" t="s">
        <v>6810</v>
      </c>
      <c r="E2180" s="21">
        <v>2.79</v>
      </c>
      <c r="G2180" s="20"/>
      <c r="H2180" s="19">
        <f>E2180/0.041355</f>
        <v>67.464635473340579</v>
      </c>
      <c r="I2180" s="32">
        <f>J2180/100*4</f>
        <v>5.4</v>
      </c>
      <c r="J2180" s="17">
        <v>135</v>
      </c>
      <c r="K2180" s="16">
        <f>IF(J2180&gt;1,J2180-H2180-I2180,0)</f>
        <v>62.135364526659423</v>
      </c>
      <c r="L2180" s="15">
        <v>42439</v>
      </c>
      <c r="M2180" s="14"/>
      <c r="N2180" s="29">
        <v>42745</v>
      </c>
      <c r="O2180" s="12">
        <v>42745</v>
      </c>
      <c r="P2180" s="11" t="s">
        <v>6809</v>
      </c>
      <c r="Q2180" s="10" t="s">
        <v>6808</v>
      </c>
      <c r="R2180" s="10" t="s">
        <v>6807</v>
      </c>
      <c r="S2180" s="10" t="s">
        <v>6806</v>
      </c>
      <c r="T2180" s="10"/>
      <c r="U2180" s="9" t="s">
        <v>6805</v>
      </c>
      <c r="V2180" s="8"/>
      <c r="W2180" s="7">
        <v>69</v>
      </c>
      <c r="X2180" s="4"/>
      <c r="Y2180" s="6">
        <v>152</v>
      </c>
      <c r="Z2180" s="5">
        <f>IF(Y2180&gt;0,Y2180-J2180,".")</f>
        <v>17</v>
      </c>
      <c r="AA2180" s="4">
        <f>IF(J2180=0,H2180,0)</f>
        <v>0</v>
      </c>
      <c r="AB2180" s="4">
        <f>IF(L2180=0,H2180,0)</f>
        <v>0</v>
      </c>
      <c r="AC2180" s="4"/>
      <c r="AD2180" s="3"/>
      <c r="AE2180" s="2" t="str">
        <f ca="1">IF(AND(N2180&gt;1,(N2180+$AE$3+O2180)&lt;$B$3),$B$3-N2180+1111111,".")</f>
        <v>.</v>
      </c>
      <c r="AF2180" s="1" t="str">
        <f>IF(A2180&gt;1,"Y","N")</f>
        <v>Y</v>
      </c>
      <c r="AG2180" s="1" t="str">
        <f>IF(L2180&gt;1,"Y","N")</f>
        <v>Y</v>
      </c>
      <c r="AH2180" s="1" t="str">
        <f>IF(N2180&gt;1,"Y","N")</f>
        <v>Y</v>
      </c>
      <c r="AI2180" s="1" t="str">
        <f>IF(O2180&gt;1,"Y","N")</f>
        <v>Y</v>
      </c>
      <c r="AJ2180" s="1" t="str">
        <f>CONCATENATE(AF2180,AG2180,D2180,AH2180,AI2180)</f>
        <v>YYx67xYY</v>
      </c>
    </row>
    <row r="2181" spans="1:36" s="1" customFormat="1" x14ac:dyDescent="0.25">
      <c r="A2181" s="31">
        <v>42755</v>
      </c>
      <c r="B2181" s="24"/>
      <c r="C2181" s="23" t="s">
        <v>1267</v>
      </c>
      <c r="D2181" s="22" t="s">
        <v>1266</v>
      </c>
      <c r="E2181" s="21">
        <v>2.27</v>
      </c>
      <c r="G2181" s="20"/>
      <c r="H2181" s="19">
        <f>E2181/0.03865</f>
        <v>58.73221216041398</v>
      </c>
      <c r="I2181" s="18">
        <f>J2181/100*4</f>
        <v>5.4</v>
      </c>
      <c r="J2181" s="17">
        <v>135</v>
      </c>
      <c r="K2181" s="16">
        <f>IF(J2181&gt;1,J2181-H2181-I2181,0)</f>
        <v>70.867787839586015</v>
      </c>
      <c r="L2181" s="15">
        <v>42783</v>
      </c>
      <c r="M2181" s="14"/>
      <c r="N2181" s="29">
        <v>42807</v>
      </c>
      <c r="O2181" s="12">
        <v>42808</v>
      </c>
      <c r="P2181" s="11" t="s">
        <v>5258</v>
      </c>
      <c r="Q2181" s="10" t="s">
        <v>5257</v>
      </c>
      <c r="R2181" s="10" t="s">
        <v>5256</v>
      </c>
      <c r="S2181" s="10" t="s">
        <v>1222</v>
      </c>
      <c r="T2181" s="10"/>
      <c r="U2181" s="9" t="s">
        <v>5255</v>
      </c>
      <c r="V2181" s="8" t="s">
        <v>5254</v>
      </c>
      <c r="W2181" s="7">
        <v>422</v>
      </c>
      <c r="X2181" s="4"/>
      <c r="Y2181" s="6">
        <v>152</v>
      </c>
      <c r="Z2181" s="5">
        <f>IF(Y2181&gt;0,Y2181-J2181,".")</f>
        <v>17</v>
      </c>
      <c r="AA2181" s="4">
        <f>IF(J2181=0,H2181,0)</f>
        <v>0</v>
      </c>
      <c r="AB2181" s="4">
        <f>IF(L2181=0,H2181,0)</f>
        <v>0</v>
      </c>
      <c r="AC2181" s="4"/>
      <c r="AD2181" s="3"/>
      <c r="AE2181" s="2" t="str">
        <f ca="1">IF(AND(N2181&gt;1,(N2181+$AE$3+O2181)&lt;$B$3),$B$3-N2181+1111111,".")</f>
        <v>.</v>
      </c>
      <c r="AF2181" s="1" t="str">
        <f>IF(A2181&gt;1,"Y","N")</f>
        <v>Y</v>
      </c>
      <c r="AG2181" s="1" t="str">
        <f>IF(L2181&gt;1,"Y","N")</f>
        <v>Y</v>
      </c>
      <c r="AH2181" s="1" t="str">
        <f>IF(N2181&gt;1,"Y","N")</f>
        <v>Y</v>
      </c>
      <c r="AI2181" s="1" t="str">
        <f>IF(O2181&gt;1,"Y","N")</f>
        <v>Y</v>
      </c>
      <c r="AJ2181" s="1" t="str">
        <f>CONCATENATE(AF2181,AG2181,D2181,AH2181,AI2181)</f>
        <v>YYx77xYY</v>
      </c>
    </row>
    <row r="2182" spans="1:36" s="1" customFormat="1" x14ac:dyDescent="0.25">
      <c r="A2182" s="31">
        <v>42755</v>
      </c>
      <c r="B2182" s="24" t="s">
        <v>5027</v>
      </c>
      <c r="C2182" s="23" t="s">
        <v>1267</v>
      </c>
      <c r="D2182" s="22" t="s">
        <v>1266</v>
      </c>
      <c r="E2182" s="21">
        <v>2.4900000000000002</v>
      </c>
      <c r="G2182" s="20"/>
      <c r="H2182" s="19">
        <f>E2182/0.03865</f>
        <v>64.424320827943092</v>
      </c>
      <c r="I2182" s="18">
        <f>J2182/100*4</f>
        <v>5.4</v>
      </c>
      <c r="J2182" s="17">
        <v>135</v>
      </c>
      <c r="K2182" s="16">
        <f>IF(J2182&gt;1,J2182-H2182-I2182,0)</f>
        <v>65.175679172056903</v>
      </c>
      <c r="L2182" s="15">
        <v>42783</v>
      </c>
      <c r="M2182" s="14"/>
      <c r="N2182" s="29">
        <v>42817</v>
      </c>
      <c r="O2182" s="12">
        <v>42820</v>
      </c>
      <c r="P2182" s="11" t="s">
        <v>5026</v>
      </c>
      <c r="Q2182" s="10" t="s">
        <v>5025</v>
      </c>
      <c r="R2182" s="10" t="s">
        <v>5024</v>
      </c>
      <c r="S2182" s="10" t="s">
        <v>5001</v>
      </c>
      <c r="T2182" s="10"/>
      <c r="U2182" s="9" t="s">
        <v>5023</v>
      </c>
      <c r="V2182" s="8"/>
      <c r="W2182" s="7">
        <v>479</v>
      </c>
      <c r="X2182" s="4"/>
      <c r="Y2182" s="6">
        <v>152</v>
      </c>
      <c r="Z2182" s="5">
        <f>IF(Y2182&gt;0,Y2182-J2182,".")</f>
        <v>17</v>
      </c>
      <c r="AA2182" s="4">
        <f>IF(J2182=0,H2182,0)</f>
        <v>0</v>
      </c>
      <c r="AB2182" s="4">
        <f>IF(L2182=0,H2182,0)</f>
        <v>0</v>
      </c>
      <c r="AC2182" s="4"/>
      <c r="AD2182" s="3"/>
      <c r="AE2182" s="2" t="str">
        <f ca="1">IF(AND(N2182&gt;1,(N2182+$AE$3+O2182)&lt;$B$3),$B$3-N2182+1111111,".")</f>
        <v>.</v>
      </c>
      <c r="AF2182" s="1" t="str">
        <f>IF(A2182&gt;1,"Y","N")</f>
        <v>Y</v>
      </c>
      <c r="AG2182" s="1" t="str">
        <f>IF(L2182&gt;1,"Y","N")</f>
        <v>Y</v>
      </c>
      <c r="AH2182" s="1" t="str">
        <f>IF(N2182&gt;1,"Y","N")</f>
        <v>Y</v>
      </c>
      <c r="AI2182" s="1" t="str">
        <f>IF(O2182&gt;1,"Y","N")</f>
        <v>Y</v>
      </c>
      <c r="AJ2182" s="1" t="str">
        <f>CONCATENATE(AF2182,AG2182,D2182,AH2182,AI2182)</f>
        <v>YYx77xYY</v>
      </c>
    </row>
    <row r="2183" spans="1:36" s="1" customFormat="1" x14ac:dyDescent="0.25">
      <c r="A2183" s="31">
        <v>42361</v>
      </c>
      <c r="B2183" s="24"/>
      <c r="C2183" s="23" t="s">
        <v>4690</v>
      </c>
      <c r="D2183" s="22" t="s">
        <v>4689</v>
      </c>
      <c r="E2183" s="21">
        <v>2.99</v>
      </c>
      <c r="G2183" s="20"/>
      <c r="H2183" s="19">
        <f>E2183/0.04032</f>
        <v>74.156746031746039</v>
      </c>
      <c r="I2183" s="32">
        <f>J2183/100*4</f>
        <v>5.4</v>
      </c>
      <c r="J2183" s="17">
        <v>135</v>
      </c>
      <c r="K2183" s="16">
        <f>IF(J2183&gt;1,J2183-H2183-I2183,0)</f>
        <v>55.443253968253963</v>
      </c>
      <c r="L2183" s="15">
        <v>42387</v>
      </c>
      <c r="M2183" s="14"/>
      <c r="N2183" s="29">
        <v>42833</v>
      </c>
      <c r="O2183" s="12">
        <v>42837</v>
      </c>
      <c r="P2183" s="11" t="s">
        <v>1945</v>
      </c>
      <c r="Q2183" s="10" t="s">
        <v>4688</v>
      </c>
      <c r="R2183" s="10" t="s">
        <v>4687</v>
      </c>
      <c r="S2183" s="10" t="s">
        <v>4686</v>
      </c>
      <c r="T2183" s="10"/>
      <c r="U2183" s="9">
        <v>6774357502</v>
      </c>
      <c r="V2183" s="8"/>
      <c r="W2183" s="7">
        <v>580</v>
      </c>
      <c r="X2183" s="4"/>
      <c r="Y2183" s="6">
        <v>152</v>
      </c>
      <c r="Z2183" s="5">
        <f>IF(Y2183&gt;0,Y2183-J2183,".")</f>
        <v>17</v>
      </c>
      <c r="AA2183" s="4">
        <f>IF(J2183=0,H2183,0)</f>
        <v>0</v>
      </c>
      <c r="AB2183" s="4">
        <f>IF(L2183=0,H2183,0)</f>
        <v>0</v>
      </c>
      <c r="AC2183" s="4"/>
      <c r="AD2183" s="3"/>
      <c r="AE2183" s="2" t="str">
        <f ca="1">IF(AND(N2183&gt;1,(N2183+$AE$3+O2183)&lt;$B$3),$B$3-N2183+1111111,".")</f>
        <v>.</v>
      </c>
      <c r="AF2183" s="1" t="str">
        <f>IF(A2183&gt;1,"Y","N")</f>
        <v>Y</v>
      </c>
      <c r="AG2183" s="1" t="str">
        <f>IF(L2183&gt;1,"Y","N")</f>
        <v>Y</v>
      </c>
      <c r="AH2183" s="1" t="str">
        <f>IF(N2183&gt;1,"Y","N")</f>
        <v>Y</v>
      </c>
      <c r="AI2183" s="1" t="str">
        <f>IF(O2183&gt;1,"Y","N")</f>
        <v>Y</v>
      </c>
      <c r="AJ2183" s="1" t="str">
        <f>CONCATENATE(AF2183,AG2183,D2183,AH2183,AI2183)</f>
        <v>YYxa200xYY</v>
      </c>
    </row>
    <row r="2184" spans="1:36" s="1" customFormat="1" x14ac:dyDescent="0.25">
      <c r="A2184" s="31">
        <v>42755</v>
      </c>
      <c r="B2184" s="24" t="s">
        <v>4611</v>
      </c>
      <c r="C2184" s="23" t="s">
        <v>1267</v>
      </c>
      <c r="D2184" s="22" t="s">
        <v>1266</v>
      </c>
      <c r="E2184" s="21">
        <v>2.54</v>
      </c>
      <c r="G2184" s="20"/>
      <c r="H2184" s="19">
        <f>E2184/0.03865</f>
        <v>65.717981888745157</v>
      </c>
      <c r="I2184" s="18">
        <f>J2184/100*4</f>
        <v>5.4</v>
      </c>
      <c r="J2184" s="17">
        <v>135</v>
      </c>
      <c r="K2184" s="16">
        <f>IF(J2184&gt;1,J2184-H2184-I2184,0)</f>
        <v>63.882018111254844</v>
      </c>
      <c r="L2184" s="15">
        <v>42802</v>
      </c>
      <c r="M2184" s="14"/>
      <c r="N2184" s="29">
        <v>42836</v>
      </c>
      <c r="O2184" s="12">
        <v>42837</v>
      </c>
      <c r="P2184" s="11" t="s">
        <v>4610</v>
      </c>
      <c r="Q2184" s="10" t="s">
        <v>4609</v>
      </c>
      <c r="R2184" s="10" t="s">
        <v>4608</v>
      </c>
      <c r="S2184" s="10" t="s">
        <v>89</v>
      </c>
      <c r="T2184" s="10"/>
      <c r="U2184" s="9">
        <v>6778987641</v>
      </c>
      <c r="V2184" s="8"/>
      <c r="W2184" s="7">
        <v>576</v>
      </c>
      <c r="X2184" s="4"/>
      <c r="Y2184" s="6">
        <v>152</v>
      </c>
      <c r="Z2184" s="5">
        <f>IF(Y2184&gt;0,Y2184-J2184,".")</f>
        <v>17</v>
      </c>
      <c r="AA2184" s="4">
        <f>IF(J2184=0,H2184,0)</f>
        <v>0</v>
      </c>
      <c r="AB2184" s="4">
        <f>IF(L2184=0,H2184,0)</f>
        <v>0</v>
      </c>
      <c r="AC2184" s="4"/>
      <c r="AD2184" s="3"/>
      <c r="AE2184" s="2" t="str">
        <f ca="1">IF(AND(N2184&gt;1,(N2184+$AE$3+O2184)&lt;$B$3),$B$3-N2184+1111111,".")</f>
        <v>.</v>
      </c>
      <c r="AF2184" s="1" t="str">
        <f>IF(A2184&gt;1,"Y","N")</f>
        <v>Y</v>
      </c>
      <c r="AG2184" s="1" t="str">
        <f>IF(L2184&gt;1,"Y","N")</f>
        <v>Y</v>
      </c>
      <c r="AH2184" s="1" t="str">
        <f>IF(N2184&gt;1,"Y","N")</f>
        <v>Y</v>
      </c>
      <c r="AI2184" s="1" t="str">
        <f>IF(O2184&gt;1,"Y","N")</f>
        <v>Y</v>
      </c>
      <c r="AJ2184" s="1" t="str">
        <f>CONCATENATE(AF2184,AG2184,D2184,AH2184,AI2184)</f>
        <v>YYx77xYY</v>
      </c>
    </row>
    <row r="2185" spans="1:36" s="1" customFormat="1" x14ac:dyDescent="0.25">
      <c r="A2185" s="31">
        <v>42755</v>
      </c>
      <c r="B2185" s="24"/>
      <c r="C2185" s="23" t="s">
        <v>1267</v>
      </c>
      <c r="D2185" s="22" t="s">
        <v>1266</v>
      </c>
      <c r="E2185" s="21">
        <v>2.54</v>
      </c>
      <c r="G2185" s="20"/>
      <c r="H2185" s="19">
        <f>E2185/0.03865</f>
        <v>65.717981888745157</v>
      </c>
      <c r="I2185" s="18">
        <f>J2185/100*4</f>
        <v>5.4</v>
      </c>
      <c r="J2185" s="17">
        <v>135</v>
      </c>
      <c r="K2185" s="16">
        <f>IF(J2185&gt;1,J2185-H2185-I2185,0)</f>
        <v>63.882018111254844</v>
      </c>
      <c r="L2185" s="15">
        <v>42802</v>
      </c>
      <c r="M2185" s="14"/>
      <c r="N2185" s="29">
        <v>42847</v>
      </c>
      <c r="O2185" s="12">
        <v>42851</v>
      </c>
      <c r="P2185" s="11" t="s">
        <v>4379</v>
      </c>
      <c r="Q2185" s="10" t="s">
        <v>4378</v>
      </c>
      <c r="R2185" s="10" t="s">
        <v>4377</v>
      </c>
      <c r="S2185" s="10" t="s">
        <v>1269</v>
      </c>
      <c r="T2185" s="10"/>
      <c r="U2185" s="9">
        <v>6794373002</v>
      </c>
      <c r="V2185" s="8"/>
      <c r="W2185" s="7">
        <v>648</v>
      </c>
      <c r="X2185" s="4"/>
      <c r="Y2185" s="6">
        <v>152</v>
      </c>
      <c r="Z2185" s="5">
        <f>IF(Y2185&gt;0,Y2185-J2185,".")</f>
        <v>17</v>
      </c>
      <c r="AA2185" s="4">
        <f>IF(J2185=0,H2185,0)</f>
        <v>0</v>
      </c>
      <c r="AB2185" s="4">
        <f>IF(L2185=0,H2185,0)</f>
        <v>0</v>
      </c>
      <c r="AC2185" s="4"/>
      <c r="AD2185" s="3"/>
      <c r="AE2185" s="2" t="str">
        <f ca="1">IF(AND(N2185&gt;1,(N2185+$AE$3+O2185)&lt;$B$3),$B$3-N2185+1111111,".")</f>
        <v>.</v>
      </c>
      <c r="AF2185" s="1" t="str">
        <f>IF(A2185&gt;1,"Y","N")</f>
        <v>Y</v>
      </c>
      <c r="AG2185" s="1" t="str">
        <f>IF(L2185&gt;1,"Y","N")</f>
        <v>Y</v>
      </c>
      <c r="AH2185" s="1" t="str">
        <f>IF(N2185&gt;1,"Y","N")</f>
        <v>Y</v>
      </c>
      <c r="AI2185" s="1" t="str">
        <f>IF(O2185&gt;1,"Y","N")</f>
        <v>Y</v>
      </c>
      <c r="AJ2185" s="1" t="str">
        <f>CONCATENATE(AF2185,AG2185,D2185,AH2185,AI2185)</f>
        <v>YYx77xYY</v>
      </c>
    </row>
    <row r="2186" spans="1:36" s="1" customFormat="1" x14ac:dyDescent="0.25">
      <c r="A2186" s="31">
        <v>42239</v>
      </c>
      <c r="B2186" s="24"/>
      <c r="C2186" s="23" t="s">
        <v>2591</v>
      </c>
      <c r="D2186" s="22" t="s">
        <v>2590</v>
      </c>
      <c r="E2186" s="21">
        <v>1.59</v>
      </c>
      <c r="G2186" s="20"/>
      <c r="H2186" s="19">
        <f>E2186/0.04114</f>
        <v>38.648517258142924</v>
      </c>
      <c r="I2186" s="32">
        <f>J2186/100*4</f>
        <v>5.4</v>
      </c>
      <c r="J2186" s="17">
        <v>135</v>
      </c>
      <c r="K2186" s="16">
        <f>IF(J2186&gt;1,J2186-H2186-I2186,0)</f>
        <v>90.951482741857063</v>
      </c>
      <c r="L2186" s="15">
        <v>42257</v>
      </c>
      <c r="M2186" s="14"/>
      <c r="N2186" s="29">
        <v>42871</v>
      </c>
      <c r="O2186" s="12">
        <v>42871</v>
      </c>
      <c r="P2186" s="11" t="s">
        <v>3896</v>
      </c>
      <c r="Q2186" s="10" t="s">
        <v>3895</v>
      </c>
      <c r="R2186" s="10" t="s">
        <v>3894</v>
      </c>
      <c r="S2186" s="10" t="s">
        <v>3893</v>
      </c>
      <c r="T2186" s="10"/>
      <c r="U2186" s="9">
        <v>6822750020</v>
      </c>
      <c r="V2186" s="8"/>
      <c r="W2186" s="7">
        <v>734</v>
      </c>
      <c r="X2186" s="4"/>
      <c r="Y2186" s="6">
        <v>152</v>
      </c>
      <c r="Z2186" s="5">
        <f>IF(Y2186&gt;0,Y2186-J2186,".")</f>
        <v>17</v>
      </c>
      <c r="AA2186" s="4">
        <f>IF(J2186=0,H2186,0)</f>
        <v>0</v>
      </c>
      <c r="AB2186" s="4">
        <f>IF(L2186=0,H2186,0)</f>
        <v>0</v>
      </c>
      <c r="AC2186" s="4"/>
      <c r="AD2186" s="3"/>
      <c r="AE2186" s="2" t="str">
        <f ca="1">IF(AND(N2186&gt;1,(N2186+$AE$3+O2186)&lt;$B$3),$B$3-N2186+1111111,".")</f>
        <v>.</v>
      </c>
      <c r="AF2186" s="1" t="str">
        <f>IF(A2186&gt;1,"Y","N")</f>
        <v>Y</v>
      </c>
      <c r="AG2186" s="1" t="str">
        <f>IF(L2186&gt;1,"Y","N")</f>
        <v>Y</v>
      </c>
      <c r="AH2186" s="1" t="str">
        <f>IF(N2186&gt;1,"Y","N")</f>
        <v>Y</v>
      </c>
      <c r="AI2186" s="1" t="str">
        <f>IF(O2186&gt;1,"Y","N")</f>
        <v>Y</v>
      </c>
      <c r="AJ2186" s="1" t="str">
        <f>CONCATENATE(AF2186,AG2186,D2186,AH2186,AI2186)</f>
        <v>YYx389xYY</v>
      </c>
    </row>
    <row r="2187" spans="1:36" s="1" customFormat="1" x14ac:dyDescent="0.25">
      <c r="A2187" s="31">
        <v>42846</v>
      </c>
      <c r="B2187" s="30" t="s">
        <v>3780</v>
      </c>
      <c r="C2187" s="23" t="s">
        <v>1267</v>
      </c>
      <c r="D2187" s="22" t="s">
        <v>1266</v>
      </c>
      <c r="E2187" s="21">
        <v>2.2200000000000002</v>
      </c>
      <c r="G2187" s="20"/>
      <c r="H2187" s="19">
        <f>E2187/0.038957</f>
        <v>56.985907539081559</v>
      </c>
      <c r="I2187" s="18">
        <f>J2187/100*4</f>
        <v>5.4</v>
      </c>
      <c r="J2187" s="17">
        <v>135</v>
      </c>
      <c r="K2187" s="16">
        <f>IF(J2187&gt;1,J2187-H2187-I2187,0)</f>
        <v>72.614092460918442</v>
      </c>
      <c r="L2187" s="15">
        <v>42861</v>
      </c>
      <c r="M2187" s="14"/>
      <c r="N2187" s="29">
        <v>42877</v>
      </c>
      <c r="O2187" s="12">
        <v>42877</v>
      </c>
      <c r="P2187" s="11" t="s">
        <v>3779</v>
      </c>
      <c r="Q2187" s="10" t="s">
        <v>3778</v>
      </c>
      <c r="R2187" s="10" t="s">
        <v>3777</v>
      </c>
      <c r="S2187" s="10" t="s">
        <v>3776</v>
      </c>
      <c r="T2187" s="10" t="s">
        <v>3775</v>
      </c>
      <c r="U2187" s="9" t="s">
        <v>3774</v>
      </c>
      <c r="V2187" s="8"/>
      <c r="W2187" s="7">
        <v>761</v>
      </c>
      <c r="X2187" s="4"/>
      <c r="Y2187" s="6">
        <v>152</v>
      </c>
      <c r="Z2187" s="5">
        <f>IF(Y2187&gt;0,Y2187-J2187,".")</f>
        <v>17</v>
      </c>
      <c r="AA2187" s="4">
        <f>IF(J2187=0,H2187,0)</f>
        <v>0</v>
      </c>
      <c r="AB2187" s="4">
        <f>IF(L2187=0,H2187,0)</f>
        <v>0</v>
      </c>
      <c r="AC2187" s="4"/>
      <c r="AD2187" s="3"/>
      <c r="AE2187" s="2" t="str">
        <f ca="1">IF(AND(N2187&gt;1,(N2187+$AE$3+O2187)&lt;$B$3),$B$3-N2187+1111111,".")</f>
        <v>.</v>
      </c>
      <c r="AF2187" s="1" t="str">
        <f>IF(A2187&gt;1,"Y","N")</f>
        <v>Y</v>
      </c>
      <c r="AG2187" s="1" t="str">
        <f>IF(L2187&gt;1,"Y","N")</f>
        <v>Y</v>
      </c>
      <c r="AH2187" s="1" t="str">
        <f>IF(N2187&gt;1,"Y","N")</f>
        <v>Y</v>
      </c>
      <c r="AI2187" s="1" t="str">
        <f>IF(O2187&gt;1,"Y","N")</f>
        <v>Y</v>
      </c>
      <c r="AJ2187" s="1" t="str">
        <f>CONCATENATE(AF2187,AG2187,D2187,AH2187,AI2187)</f>
        <v>YYx77xYY</v>
      </c>
    </row>
    <row r="2188" spans="1:36" s="1" customFormat="1" x14ac:dyDescent="0.25">
      <c r="A2188" s="31">
        <v>42846</v>
      </c>
      <c r="B2188" s="24"/>
      <c r="C2188" s="23" t="s">
        <v>1267</v>
      </c>
      <c r="D2188" s="22" t="s">
        <v>1266</v>
      </c>
      <c r="E2188" s="21">
        <v>2.2200000000000002</v>
      </c>
      <c r="G2188" s="20"/>
      <c r="H2188" s="19">
        <f>E2188/0.038957</f>
        <v>56.985907539081559</v>
      </c>
      <c r="I2188" s="18">
        <f>J2188/100*4</f>
        <v>5.4</v>
      </c>
      <c r="J2188" s="17">
        <v>135</v>
      </c>
      <c r="K2188" s="16">
        <f>IF(J2188&gt;1,J2188-H2188-I2188,0)</f>
        <v>72.614092460918442</v>
      </c>
      <c r="L2188" s="15">
        <v>42861</v>
      </c>
      <c r="M2188" s="14"/>
      <c r="N2188" s="29">
        <v>42887</v>
      </c>
      <c r="O2188" s="12">
        <v>42888</v>
      </c>
      <c r="P2188" s="11" t="s">
        <v>3615</v>
      </c>
      <c r="Q2188" s="10" t="s">
        <v>3614</v>
      </c>
      <c r="R2188" s="10" t="s">
        <v>3613</v>
      </c>
      <c r="S2188" s="10" t="s">
        <v>3082</v>
      </c>
      <c r="T2188" s="10"/>
      <c r="U2188" s="9" t="s">
        <v>3612</v>
      </c>
      <c r="V2188" s="8"/>
      <c r="W2188" s="7">
        <v>796</v>
      </c>
      <c r="X2188" s="4"/>
      <c r="Y2188" s="6">
        <v>152</v>
      </c>
      <c r="Z2188" s="5">
        <f>IF(Y2188&gt;0,Y2188-J2188,".")</f>
        <v>17</v>
      </c>
      <c r="AA2188" s="4">
        <f>IF(J2188=0,H2188,0)</f>
        <v>0</v>
      </c>
      <c r="AB2188" s="4">
        <f>IF(L2188=0,H2188,0)</f>
        <v>0</v>
      </c>
      <c r="AC2188" s="4"/>
      <c r="AD2188" s="3"/>
      <c r="AE2188" s="2" t="str">
        <f ca="1">IF(AND(N2188&gt;1,(N2188+$AE$3+O2188)&lt;$B$3),$B$3-N2188+1111111,".")</f>
        <v>.</v>
      </c>
      <c r="AF2188" s="1" t="str">
        <f>IF(A2188&gt;1,"Y","N")</f>
        <v>Y</v>
      </c>
      <c r="AG2188" s="1" t="str">
        <f>IF(L2188&gt;1,"Y","N")</f>
        <v>Y</v>
      </c>
      <c r="AH2188" s="1" t="str">
        <f>IF(N2188&gt;1,"Y","N")</f>
        <v>Y</v>
      </c>
      <c r="AI2188" s="1" t="str">
        <f>IF(O2188&gt;1,"Y","N")</f>
        <v>Y</v>
      </c>
      <c r="AJ2188" s="1" t="str">
        <f>CONCATENATE(AF2188,AG2188,D2188,AH2188,AI2188)</f>
        <v>YYx77xYY</v>
      </c>
    </row>
    <row r="2189" spans="1:36" s="1" customFormat="1" x14ac:dyDescent="0.25">
      <c r="A2189" s="31">
        <v>42936</v>
      </c>
      <c r="B2189" s="24"/>
      <c r="C2189" s="23" t="s">
        <v>70</v>
      </c>
      <c r="D2189" s="22" t="s">
        <v>69</v>
      </c>
      <c r="E2189" s="21">
        <v>1.89</v>
      </c>
      <c r="G2189" s="20"/>
      <c r="H2189" s="19">
        <f>E2189/0.04318</f>
        <v>43.770264011116254</v>
      </c>
      <c r="I2189" s="18">
        <f>J2189/100*4</f>
        <v>4.5999999999999996</v>
      </c>
      <c r="J2189" s="17">
        <v>115</v>
      </c>
      <c r="K2189" s="16">
        <f>IF(J2189&gt;1,J2189-H2189-I2189,0)</f>
        <v>66.629735988883752</v>
      </c>
      <c r="L2189" s="15">
        <v>42953</v>
      </c>
      <c r="M2189" s="14"/>
      <c r="N2189" s="29">
        <v>43005</v>
      </c>
      <c r="O2189" s="12">
        <v>43007</v>
      </c>
      <c r="P2189" s="11" t="s">
        <v>366</v>
      </c>
      <c r="Q2189" s="10" t="s">
        <v>371</v>
      </c>
      <c r="R2189" s="10" t="s">
        <v>370</v>
      </c>
      <c r="S2189" s="10" t="s">
        <v>369</v>
      </c>
      <c r="T2189" s="10"/>
      <c r="U2189" s="9">
        <v>6910332360</v>
      </c>
      <c r="V2189" s="8"/>
      <c r="W2189" s="7">
        <v>1180</v>
      </c>
      <c r="X2189" s="4"/>
      <c r="Y2189" s="6">
        <v>152</v>
      </c>
      <c r="Z2189" s="5">
        <f>IF(Y2189&gt;0,Y2189-J2189,".")</f>
        <v>37</v>
      </c>
      <c r="AA2189" s="4">
        <f>IF(J2189=0,H2189,0)</f>
        <v>0</v>
      </c>
      <c r="AB2189" s="4">
        <f>IF(L2189=0,H2189,0)</f>
        <v>0</v>
      </c>
      <c r="AC2189" s="4"/>
      <c r="AD2189" s="3"/>
      <c r="AE2189" s="2" t="str">
        <f ca="1">IF(AND(N2189&gt;1,(N2189+$AE$3+O2189)&lt;$B$3),$B$3-N2189+1111111,".")</f>
        <v>.</v>
      </c>
      <c r="AF2189" s="1" t="str">
        <f>IF(A2189&gt;1,"Y","N")</f>
        <v>Y</v>
      </c>
      <c r="AG2189" s="1" t="str">
        <f>IF(L2189&gt;1,"Y","N")</f>
        <v>Y</v>
      </c>
      <c r="AH2189" s="1" t="str">
        <f>IF(N2189&gt;1,"Y","N")</f>
        <v>Y</v>
      </c>
      <c r="AI2189" s="1" t="str">
        <f>IF(O2189&gt;1,"Y","N")</f>
        <v>Y</v>
      </c>
      <c r="AJ2189" s="1" t="str">
        <f>CONCATENATE(AF2189,AG2189,D2189,AH2189,AI2189)</f>
        <v>YYx243xYY</v>
      </c>
    </row>
    <row r="2190" spans="1:36" s="1" customFormat="1" x14ac:dyDescent="0.25">
      <c r="A2190" s="31">
        <v>42936</v>
      </c>
      <c r="B2190" s="24"/>
      <c r="C2190" s="23" t="s">
        <v>70</v>
      </c>
      <c r="D2190" s="22" t="s">
        <v>69</v>
      </c>
      <c r="E2190" s="21">
        <v>1.89</v>
      </c>
      <c r="G2190" s="20"/>
      <c r="H2190" s="19">
        <f>E2190/0.04318</f>
        <v>43.770264011116254</v>
      </c>
      <c r="I2190" s="18">
        <f>J2190/100*4</f>
        <v>4.5999999999999996</v>
      </c>
      <c r="J2190" s="17">
        <v>115</v>
      </c>
      <c r="K2190" s="16">
        <f>IF(J2190&gt;1,J2190-H2190-I2190,0)</f>
        <v>66.629735988883752</v>
      </c>
      <c r="L2190" s="15">
        <v>42953</v>
      </c>
      <c r="M2190" s="14"/>
      <c r="N2190" s="29">
        <v>43044</v>
      </c>
      <c r="O2190" s="12">
        <v>43045</v>
      </c>
      <c r="P2190" s="11" t="s">
        <v>630</v>
      </c>
      <c r="Q2190" s="10" t="s">
        <v>633</v>
      </c>
      <c r="R2190" s="10" t="s">
        <v>632</v>
      </c>
      <c r="S2190" s="10" t="s">
        <v>631</v>
      </c>
      <c r="T2190" s="10"/>
      <c r="U2190" s="9">
        <v>6916040265</v>
      </c>
      <c r="V2190" s="8"/>
      <c r="W2190" s="7">
        <v>1299</v>
      </c>
      <c r="X2190" s="4"/>
      <c r="Y2190" s="6">
        <v>152</v>
      </c>
      <c r="Z2190" s="5">
        <f>IF(Y2190&gt;0,Y2190-J2190,".")</f>
        <v>37</v>
      </c>
      <c r="AA2190" s="4">
        <f>IF(J2190=0,H2190,0)</f>
        <v>0</v>
      </c>
      <c r="AB2190" s="4">
        <f>IF(L2190=0,H2190,0)</f>
        <v>0</v>
      </c>
      <c r="AC2190" s="4"/>
      <c r="AD2190" s="3"/>
      <c r="AE2190" s="2" t="str">
        <f ca="1">IF(AND(N2190&gt;1,(N2190+$AE$3+O2190)&lt;$B$3),$B$3-N2190+1111111,".")</f>
        <v>.</v>
      </c>
      <c r="AF2190" s="1" t="str">
        <f>IF(A2190&gt;1,"Y","N")</f>
        <v>Y</v>
      </c>
      <c r="AG2190" s="1" t="str">
        <f>IF(L2190&gt;1,"Y","N")</f>
        <v>Y</v>
      </c>
      <c r="AH2190" s="1" t="str">
        <f>IF(N2190&gt;1,"Y","N")</f>
        <v>Y</v>
      </c>
      <c r="AI2190" s="1" t="str">
        <f>IF(O2190&gt;1,"Y","N")</f>
        <v>Y</v>
      </c>
      <c r="AJ2190" s="1" t="str">
        <f>CONCATENATE(AF2190,AG2190,D2190,AH2190,AI2190)</f>
        <v>YYx243xYY</v>
      </c>
    </row>
    <row r="2191" spans="1:36" s="1" customFormat="1" x14ac:dyDescent="0.25">
      <c r="A2191" s="31">
        <v>43045</v>
      </c>
      <c r="B2191" s="24" t="s">
        <v>88</v>
      </c>
      <c r="C2191" s="23" t="s">
        <v>70</v>
      </c>
      <c r="D2191" s="22" t="s">
        <v>69</v>
      </c>
      <c r="E2191" s="21">
        <v>1.927</v>
      </c>
      <c r="G2191" s="20"/>
      <c r="H2191" s="19">
        <f>E2191/0.04433</f>
        <v>43.469433792014435</v>
      </c>
      <c r="I2191" s="18">
        <f>J2191/100*4</f>
        <v>4.5999999999999996</v>
      </c>
      <c r="J2191" s="17">
        <v>115</v>
      </c>
      <c r="K2191" s="16">
        <f>IF(J2191&gt;1,J2191-H2191-I2191,0)</f>
        <v>66.930566207985578</v>
      </c>
      <c r="L2191" s="15">
        <v>43088</v>
      </c>
      <c r="M2191" s="14"/>
      <c r="N2191" s="29">
        <v>43095</v>
      </c>
      <c r="O2191" s="12">
        <v>43095</v>
      </c>
      <c r="P2191" s="11" t="s">
        <v>87</v>
      </c>
      <c r="Q2191" s="10" t="s">
        <v>86</v>
      </c>
      <c r="R2191" s="10" t="s">
        <v>85</v>
      </c>
      <c r="S2191" s="10" t="s">
        <v>84</v>
      </c>
      <c r="T2191" s="10"/>
      <c r="U2191" s="9">
        <v>6920318147</v>
      </c>
      <c r="V2191" s="8"/>
      <c r="W2191" s="7">
        <v>1501</v>
      </c>
      <c r="X2191" s="4"/>
      <c r="Y2191" s="6">
        <v>152</v>
      </c>
      <c r="Z2191" s="5">
        <f>IF(Y2191&gt;0,Y2191-J2191,".")</f>
        <v>37</v>
      </c>
      <c r="AA2191" s="4">
        <f>IF(J2191=0,H2191,0)</f>
        <v>0</v>
      </c>
      <c r="AB2191" s="4">
        <f>IF(L2191=0,H2191,0)</f>
        <v>0</v>
      </c>
      <c r="AC2191" s="4"/>
      <c r="AD2191" s="3"/>
      <c r="AE2191" s="2" t="str">
        <f ca="1">IF(AND(N2191&gt;1,(N2191+$AE$3+O2191)&lt;$B$3),$B$3-N2191+1111111,".")</f>
        <v>.</v>
      </c>
      <c r="AF2191" s="1" t="str">
        <f>IF(A2191&gt;1,"Y","N")</f>
        <v>Y</v>
      </c>
      <c r="AG2191" s="1" t="str">
        <f>IF(L2191&gt;1,"Y","N")</f>
        <v>Y</v>
      </c>
      <c r="AH2191" s="1" t="str">
        <f>IF(N2191&gt;1,"Y","N")</f>
        <v>Y</v>
      </c>
      <c r="AI2191" s="1" t="str">
        <f>IF(O2191&gt;1,"Y","N")</f>
        <v>Y</v>
      </c>
      <c r="AJ2191" s="1" t="str">
        <f>CONCATENATE(AF2191,AG2191,D2191,AH2191,AI2191)</f>
        <v>YYx243xYY</v>
      </c>
    </row>
    <row r="2192" spans="1:36" s="1" customFormat="1" x14ac:dyDescent="0.25">
      <c r="A2192" s="31">
        <v>42596</v>
      </c>
      <c r="B2192" s="24"/>
      <c r="C2192" s="23" t="s">
        <v>302</v>
      </c>
      <c r="D2192" s="22" t="s">
        <v>301</v>
      </c>
      <c r="E2192" s="21">
        <v>2.42</v>
      </c>
      <c r="G2192" s="20"/>
      <c r="H2192" s="19">
        <f>E2192/0.04046</f>
        <v>59.812160158180916</v>
      </c>
      <c r="I2192" s="18">
        <f>J2192/100*4</f>
        <v>4.5999999999999996</v>
      </c>
      <c r="J2192" s="17">
        <v>115</v>
      </c>
      <c r="K2192" s="16">
        <f>IF(J2192&gt;1,J2192-H2192-I2192,0)</f>
        <v>50.587839841819083</v>
      </c>
      <c r="L2192" s="15">
        <v>42614</v>
      </c>
      <c r="M2192" s="14"/>
      <c r="N2192" s="29">
        <v>42743</v>
      </c>
      <c r="O2192" s="12">
        <v>42746</v>
      </c>
      <c r="P2192" s="11" t="s">
        <v>1945</v>
      </c>
      <c r="Q2192" s="10" t="s">
        <v>6841</v>
      </c>
      <c r="R2192" s="10" t="s">
        <v>6840</v>
      </c>
      <c r="S2192" s="10" t="s">
        <v>6839</v>
      </c>
      <c r="T2192" s="10"/>
      <c r="U2192" s="9">
        <v>6670276095</v>
      </c>
      <c r="V2192" s="8"/>
      <c r="W2192" s="7">
        <v>73</v>
      </c>
      <c r="X2192" s="4"/>
      <c r="Y2192" s="6">
        <v>153</v>
      </c>
      <c r="Z2192" s="5">
        <f>IF(Y2192&gt;0,Y2192-J2192,".")</f>
        <v>38</v>
      </c>
      <c r="AA2192" s="4">
        <f>IF(J2192=0,H2192,0)</f>
        <v>0</v>
      </c>
      <c r="AB2192" s="4">
        <f>IF(L2192=0,H2192,0)</f>
        <v>0</v>
      </c>
      <c r="AC2192" s="4"/>
      <c r="AD2192" s="3"/>
      <c r="AE2192" s="2" t="str">
        <f ca="1">IF(AND(N2192&gt;1,(N2192+$AE$3+O2192)&lt;$B$3),$B$3-N2192+1111111,".")</f>
        <v>.</v>
      </c>
      <c r="AF2192" s="1" t="str">
        <f>IF(A2192&gt;1,"Y","N")</f>
        <v>Y</v>
      </c>
      <c r="AG2192" s="1" t="str">
        <f>IF(L2192&gt;1,"Y","N")</f>
        <v>Y</v>
      </c>
      <c r="AH2192" s="1" t="str">
        <f>IF(N2192&gt;1,"Y","N")</f>
        <v>Y</v>
      </c>
      <c r="AI2192" s="1" t="str">
        <f>IF(O2192&gt;1,"Y","N")</f>
        <v>Y</v>
      </c>
      <c r="AJ2192" s="1" t="str">
        <f>CONCATENATE(AF2192,AG2192,D2192,AH2192,AI2192)</f>
        <v>YYx187xYY</v>
      </c>
    </row>
    <row r="2193" spans="1:50" s="1" customFormat="1" x14ac:dyDescent="0.25">
      <c r="A2193" s="31">
        <v>42577</v>
      </c>
      <c r="B2193" s="24"/>
      <c r="C2193" s="23" t="s">
        <v>1103</v>
      </c>
      <c r="D2193" s="22" t="s">
        <v>1102</v>
      </c>
      <c r="E2193" s="21">
        <v>1.75</v>
      </c>
      <c r="G2193" s="20"/>
      <c r="H2193" s="19">
        <f>E2193/0.04011</f>
        <v>43.630017452006982</v>
      </c>
      <c r="I2193" s="18">
        <f>J2193/100*4</f>
        <v>4.5999999999999996</v>
      </c>
      <c r="J2193" s="17">
        <v>115</v>
      </c>
      <c r="K2193" s="16">
        <f>IF(J2193&gt;1,J2193-H2193-I2193,0)</f>
        <v>66.769982547993024</v>
      </c>
      <c r="L2193" s="15">
        <v>42599</v>
      </c>
      <c r="M2193" s="14"/>
      <c r="N2193" s="29">
        <v>42754</v>
      </c>
      <c r="O2193" s="12">
        <v>42755</v>
      </c>
      <c r="P2193" s="11" t="s">
        <v>6521</v>
      </c>
      <c r="Q2193" s="10" t="s">
        <v>6520</v>
      </c>
      <c r="R2193" s="10" t="s">
        <v>6519</v>
      </c>
      <c r="S2193" s="10" t="s">
        <v>6518</v>
      </c>
      <c r="T2193" s="10"/>
      <c r="U2193" s="9" t="s">
        <v>6517</v>
      </c>
      <c r="V2193" s="8"/>
      <c r="W2193" s="7">
        <v>128</v>
      </c>
      <c r="X2193" s="4"/>
      <c r="Y2193" s="6">
        <v>153</v>
      </c>
      <c r="Z2193" s="5">
        <f>IF(Y2193&gt;0,Y2193-J2193,".")</f>
        <v>38</v>
      </c>
      <c r="AA2193" s="4">
        <f>IF(J2193=0,H2193,0)</f>
        <v>0</v>
      </c>
      <c r="AB2193" s="4">
        <f>IF(L2193=0,H2193,0)</f>
        <v>0</v>
      </c>
      <c r="AC2193" s="4"/>
      <c r="AD2193" s="3"/>
      <c r="AE2193" s="2" t="str">
        <f ca="1">IF(AND(N2193&gt;1,(N2193+$AE$3+O2193)&lt;$B$3),$B$3-N2193+1111111,".")</f>
        <v>.</v>
      </c>
      <c r="AF2193" s="1" t="str">
        <f>IF(A2193&gt;1,"Y","N")</f>
        <v>Y</v>
      </c>
      <c r="AG2193" s="1" t="str">
        <f>IF(L2193&gt;1,"Y","N")</f>
        <v>Y</v>
      </c>
      <c r="AH2193" s="1" t="str">
        <f>IF(N2193&gt;1,"Y","N")</f>
        <v>Y</v>
      </c>
      <c r="AI2193" s="1" t="str">
        <f>IF(O2193&gt;1,"Y","N")</f>
        <v>Y</v>
      </c>
      <c r="AJ2193" s="1" t="str">
        <f>CONCATENATE(AF2193,AG2193,D2193,AH2193,AI2193)</f>
        <v>YYx135xYY</v>
      </c>
    </row>
    <row r="2194" spans="1:50" s="1" customFormat="1" x14ac:dyDescent="0.25">
      <c r="A2194" s="31">
        <v>42700</v>
      </c>
      <c r="B2194" s="24"/>
      <c r="C2194" s="23" t="s">
        <v>3294</v>
      </c>
      <c r="D2194" s="22" t="s">
        <v>791</v>
      </c>
      <c r="E2194" s="21">
        <v>2.2599999999999998</v>
      </c>
      <c r="G2194" s="20"/>
      <c r="H2194" s="19">
        <f>E2194/0.0404</f>
        <v>55.940594059405939</v>
      </c>
      <c r="I2194" s="18">
        <f>J2194/100*4</f>
        <v>4.5999999999999996</v>
      </c>
      <c r="J2194" s="17">
        <v>115</v>
      </c>
      <c r="K2194" s="16">
        <f>IF(J2194&gt;1,J2194-H2194-I2194,0)</f>
        <v>54.45940594059406</v>
      </c>
      <c r="L2194" s="15">
        <v>42703</v>
      </c>
      <c r="M2194" s="14"/>
      <c r="N2194" s="29">
        <v>42761</v>
      </c>
      <c r="O2194" s="12">
        <v>42761</v>
      </c>
      <c r="P2194" s="11" t="s">
        <v>6366</v>
      </c>
      <c r="Q2194" s="10" t="s">
        <v>6365</v>
      </c>
      <c r="R2194" s="10" t="s">
        <v>6364</v>
      </c>
      <c r="S2194" s="10" t="s">
        <v>3575</v>
      </c>
      <c r="T2194" s="10"/>
      <c r="U2194" s="9">
        <v>6694943822</v>
      </c>
      <c r="V2194" s="8"/>
      <c r="W2194" s="7">
        <v>163</v>
      </c>
      <c r="X2194" s="4"/>
      <c r="Y2194" s="6">
        <v>153</v>
      </c>
      <c r="Z2194" s="5">
        <f>IF(Y2194&gt;0,Y2194-J2194,".")</f>
        <v>38</v>
      </c>
      <c r="AA2194" s="4">
        <f>IF(J2194=0,H2194,0)</f>
        <v>0</v>
      </c>
      <c r="AB2194" s="4">
        <f>IF(L2194=0,H2194,0)</f>
        <v>0</v>
      </c>
      <c r="AC2194" s="4"/>
      <c r="AD2194" s="3"/>
      <c r="AE2194" s="2" t="str">
        <f ca="1">IF(AND(N2194&gt;1,(N2194+$AE$3+O2194)&lt;$B$3),$B$3-N2194+1111111,".")</f>
        <v>.</v>
      </c>
      <c r="AF2194" s="1" t="str">
        <f>IF(A2194&gt;1,"Y","N")</f>
        <v>Y</v>
      </c>
      <c r="AG2194" s="1" t="str">
        <f>IF(L2194&gt;1,"Y","N")</f>
        <v>Y</v>
      </c>
      <c r="AH2194" s="1" t="str">
        <f>IF(N2194&gt;1,"Y","N")</f>
        <v>Y</v>
      </c>
      <c r="AI2194" s="1" t="str">
        <f>IF(O2194&gt;1,"Y","N")</f>
        <v>Y</v>
      </c>
      <c r="AJ2194" s="1" t="str">
        <f>CONCATENATE(AF2194,AG2194,D2194,AH2194,AI2194)</f>
        <v>YYx34xYY</v>
      </c>
    </row>
    <row r="2195" spans="1:50" s="1" customFormat="1" x14ac:dyDescent="0.25">
      <c r="A2195" s="31">
        <v>42698</v>
      </c>
      <c r="B2195" s="24"/>
      <c r="C2195" s="23" t="s">
        <v>792</v>
      </c>
      <c r="D2195" s="22" t="s">
        <v>791</v>
      </c>
      <c r="E2195" s="21">
        <v>2.41</v>
      </c>
      <c r="G2195" s="20"/>
      <c r="H2195" s="19">
        <f>E2195/0.0391</f>
        <v>61.636828644501279</v>
      </c>
      <c r="I2195" s="18">
        <f>J2195/100*4</f>
        <v>4.5999999999999996</v>
      </c>
      <c r="J2195" s="17">
        <v>115</v>
      </c>
      <c r="K2195" s="16">
        <f>IF(J2195&gt;1,J2195-H2195-I2195,0)</f>
        <v>48.76317135549872</v>
      </c>
      <c r="L2195" s="15">
        <v>42735</v>
      </c>
      <c r="M2195" s="14"/>
      <c r="N2195" s="29">
        <v>42768</v>
      </c>
      <c r="O2195" s="12">
        <v>42768</v>
      </c>
      <c r="P2195" s="11" t="s">
        <v>4184</v>
      </c>
      <c r="Q2195" s="10" t="s">
        <v>4187</v>
      </c>
      <c r="R2195" s="10" t="s">
        <v>5616</v>
      </c>
      <c r="S2195" s="10" t="s">
        <v>3369</v>
      </c>
      <c r="T2195" s="10"/>
      <c r="U2195" s="9">
        <v>6702975267</v>
      </c>
      <c r="V2195" s="8"/>
      <c r="W2195" s="7">
        <v>198</v>
      </c>
      <c r="X2195" s="4"/>
      <c r="Y2195" s="6">
        <v>153</v>
      </c>
      <c r="Z2195" s="5">
        <f>IF(Y2195&gt;0,Y2195-J2195,".")</f>
        <v>38</v>
      </c>
      <c r="AA2195" s="4">
        <f>IF(J2195=0,H2195,0)</f>
        <v>0</v>
      </c>
      <c r="AB2195" s="4">
        <f>IF(L2195=0,H2195,0)</f>
        <v>0</v>
      </c>
      <c r="AC2195" s="4"/>
      <c r="AD2195" s="3"/>
      <c r="AE2195" s="2" t="str">
        <f ca="1">IF(AND(N2195&gt;1,(N2195+$AE$3+O2195)&lt;$B$3),$B$3-N2195+1111111,".")</f>
        <v>.</v>
      </c>
      <c r="AF2195" s="1" t="str">
        <f>IF(A2195&gt;1,"Y","N")</f>
        <v>Y</v>
      </c>
      <c r="AG2195" s="1" t="str">
        <f>IF(L2195&gt;1,"Y","N")</f>
        <v>Y</v>
      </c>
      <c r="AH2195" s="1" t="str">
        <f>IF(N2195&gt;1,"Y","N")</f>
        <v>Y</v>
      </c>
      <c r="AI2195" s="1" t="str">
        <f>IF(O2195&gt;1,"Y","N")</f>
        <v>Y</v>
      </c>
      <c r="AJ2195" s="1" t="str">
        <f>CONCATENATE(AF2195,AG2195,D2195,AH2195,AI2195)</f>
        <v>YYx34xYY</v>
      </c>
    </row>
    <row r="2196" spans="1:50" s="1" customFormat="1" x14ac:dyDescent="0.25">
      <c r="A2196" s="31">
        <v>42692</v>
      </c>
      <c r="B2196" s="24"/>
      <c r="C2196" s="23" t="s">
        <v>302</v>
      </c>
      <c r="D2196" s="22" t="s">
        <v>301</v>
      </c>
      <c r="E2196" s="21">
        <v>2.39</v>
      </c>
      <c r="G2196" s="20"/>
      <c r="H2196" s="19">
        <f>E2196/0.0395</f>
        <v>60.506329113924053</v>
      </c>
      <c r="I2196" s="18">
        <f>J2196/100*4</f>
        <v>4.5999999999999996</v>
      </c>
      <c r="J2196" s="17">
        <v>115</v>
      </c>
      <c r="K2196" s="16">
        <f>IF(J2196&gt;1,J2196-H2196-I2196,0)</f>
        <v>49.893670886075945</v>
      </c>
      <c r="L2196" s="15">
        <v>42714</v>
      </c>
      <c r="M2196" s="14"/>
      <c r="N2196" s="29">
        <v>42823</v>
      </c>
      <c r="O2196" s="12">
        <v>42824</v>
      </c>
      <c r="P2196" s="11" t="s">
        <v>4921</v>
      </c>
      <c r="Q2196" s="10" t="s">
        <v>4920</v>
      </c>
      <c r="R2196" s="10" t="s">
        <v>4919</v>
      </c>
      <c r="S2196" s="10" t="s">
        <v>4918</v>
      </c>
      <c r="T2196" s="10"/>
      <c r="U2196" s="9" t="s">
        <v>4917</v>
      </c>
      <c r="V2196" s="8"/>
      <c r="W2196" s="7">
        <v>510</v>
      </c>
      <c r="X2196" s="4"/>
      <c r="Y2196" s="6">
        <v>153</v>
      </c>
      <c r="Z2196" s="5">
        <f>IF(Y2196&gt;0,Y2196-J2196,".")</f>
        <v>38</v>
      </c>
      <c r="AA2196" s="4">
        <f>IF(J2196=0,H2196,0)</f>
        <v>0</v>
      </c>
      <c r="AB2196" s="4">
        <f>IF(L2196=0,H2196,0)</f>
        <v>0</v>
      </c>
      <c r="AC2196" s="4"/>
      <c r="AD2196" s="3"/>
      <c r="AE2196" s="2" t="str">
        <f ca="1">IF(AND(N2196&gt;1,(N2196+$AE$3+O2196)&lt;$B$3),$B$3-N2196+1111111,".")</f>
        <v>.</v>
      </c>
      <c r="AF2196" s="1" t="str">
        <f>IF(A2196&gt;1,"Y","N")</f>
        <v>Y</v>
      </c>
      <c r="AG2196" s="1" t="str">
        <f>IF(L2196&gt;1,"Y","N")</f>
        <v>Y</v>
      </c>
      <c r="AH2196" s="1" t="str">
        <f>IF(N2196&gt;1,"Y","N")</f>
        <v>Y</v>
      </c>
      <c r="AI2196" s="1" t="str">
        <f>IF(O2196&gt;1,"Y","N")</f>
        <v>Y</v>
      </c>
      <c r="AJ2196" s="1" t="str">
        <f>CONCATENATE(AF2196,AG2196,D2196,AH2196,AI2196)</f>
        <v>YYx187xYY</v>
      </c>
    </row>
    <row r="2197" spans="1:50" s="1" customFormat="1" x14ac:dyDescent="0.25">
      <c r="A2197" s="31">
        <v>42692</v>
      </c>
      <c r="B2197" s="24"/>
      <c r="C2197" s="23" t="s">
        <v>1103</v>
      </c>
      <c r="D2197" s="22" t="s">
        <v>1102</v>
      </c>
      <c r="E2197" s="21">
        <v>1.69</v>
      </c>
      <c r="G2197" s="20"/>
      <c r="H2197" s="19">
        <f>E2197/0.0395</f>
        <v>42.784810126582279</v>
      </c>
      <c r="I2197" s="18">
        <f>J2197/100*4</f>
        <v>4.5999999999999996</v>
      </c>
      <c r="J2197" s="17">
        <v>115</v>
      </c>
      <c r="K2197" s="16">
        <f>IF(J2197&gt;1,J2197-H2197-I2197,0)</f>
        <v>67.615189873417734</v>
      </c>
      <c r="L2197" s="15">
        <v>42746</v>
      </c>
      <c r="M2197" s="14"/>
      <c r="N2197" s="29">
        <v>42832</v>
      </c>
      <c r="O2197" s="12">
        <v>42834</v>
      </c>
      <c r="P2197" s="11" t="s">
        <v>4737</v>
      </c>
      <c r="Q2197" s="10" t="s">
        <v>4736</v>
      </c>
      <c r="R2197" s="10" t="s">
        <v>4735</v>
      </c>
      <c r="S2197" s="10" t="s">
        <v>1269</v>
      </c>
      <c r="T2197" s="10"/>
      <c r="U2197" s="9" t="s">
        <v>4734</v>
      </c>
      <c r="V2197" s="8"/>
      <c r="W2197" s="7">
        <v>550</v>
      </c>
      <c r="X2197" s="4"/>
      <c r="Y2197" s="6">
        <v>153</v>
      </c>
      <c r="Z2197" s="5">
        <f>IF(Y2197&gt;0,Y2197-J2197,".")</f>
        <v>38</v>
      </c>
      <c r="AA2197" s="4">
        <f>IF(J2197=0,H2197,0)</f>
        <v>0</v>
      </c>
      <c r="AB2197" s="4">
        <f>IF(L2197=0,H2197,0)</f>
        <v>0</v>
      </c>
      <c r="AC2197" s="4"/>
      <c r="AD2197" s="3"/>
      <c r="AE2197" s="2" t="str">
        <f ca="1">IF(AND(N2197&gt;1,(N2197+$AE$3+O2197)&lt;$B$3),$B$3-N2197+1111111,".")</f>
        <v>.</v>
      </c>
      <c r="AF2197" s="1" t="str">
        <f>IF(A2197&gt;1,"Y","N")</f>
        <v>Y</v>
      </c>
      <c r="AG2197" s="1" t="str">
        <f>IF(L2197&gt;1,"Y","N")</f>
        <v>Y</v>
      </c>
      <c r="AH2197" s="1" t="str">
        <f>IF(N2197&gt;1,"Y","N")</f>
        <v>Y</v>
      </c>
      <c r="AI2197" s="1" t="str">
        <f>IF(O2197&gt;1,"Y","N")</f>
        <v>Y</v>
      </c>
      <c r="AJ2197" s="1" t="str">
        <f>CONCATENATE(AF2197,AG2197,D2197,AH2197,AI2197)</f>
        <v>YYx135xYY</v>
      </c>
    </row>
    <row r="2198" spans="1:50" s="1" customFormat="1" x14ac:dyDescent="0.25">
      <c r="A2198" s="31">
        <v>42706</v>
      </c>
      <c r="B2198" t="s">
        <v>4733</v>
      </c>
      <c r="C2198" s="23" t="s">
        <v>3399</v>
      </c>
      <c r="D2198" s="22" t="s">
        <v>3398</v>
      </c>
      <c r="E2198" s="21">
        <v>0.71</v>
      </c>
      <c r="G2198" s="20"/>
      <c r="H2198" s="19">
        <f>E2198/0.0391</f>
        <v>18.15856777493606</v>
      </c>
      <c r="I2198" s="18">
        <f>J2198/100*4</f>
        <v>4.5999999999999996</v>
      </c>
      <c r="J2198" s="17">
        <v>115</v>
      </c>
      <c r="K2198" s="16">
        <f>IF(J2198&gt;1,J2198-H2198-I2198,0)</f>
        <v>92.241432225063946</v>
      </c>
      <c r="L2198" s="15">
        <v>42749</v>
      </c>
      <c r="M2198" s="14"/>
      <c r="N2198" s="29">
        <v>42832</v>
      </c>
      <c r="O2198" s="12">
        <v>42834</v>
      </c>
      <c r="P2198" s="11" t="s">
        <v>4732</v>
      </c>
      <c r="Q2198" s="10" t="s">
        <v>4731</v>
      </c>
      <c r="R2198" s="10" t="s">
        <v>4730</v>
      </c>
      <c r="S2198" s="10" t="s">
        <v>4729</v>
      </c>
      <c r="T2198" s="10"/>
      <c r="U2198" s="9" t="s">
        <v>4728</v>
      </c>
      <c r="V2198" s="8"/>
      <c r="W2198" s="7">
        <v>554</v>
      </c>
      <c r="X2198" s="4"/>
      <c r="Y2198" s="6">
        <v>153</v>
      </c>
      <c r="Z2198" s="5">
        <f>IF(Y2198&gt;0,Y2198-J2198,".")</f>
        <v>38</v>
      </c>
      <c r="AA2198" s="4">
        <f>IF(J2198=0,H2198,0)</f>
        <v>0</v>
      </c>
      <c r="AB2198" s="4">
        <f>IF(L2198=0,H2198,0)</f>
        <v>0</v>
      </c>
      <c r="AC2198" s="4"/>
      <c r="AD2198" s="3"/>
      <c r="AE2198" s="2" t="str">
        <f ca="1">IF(AND(N2198&gt;1,(N2198+$AE$3+O2198)&lt;$B$3),$B$3-N2198+1111111,".")</f>
        <v>.</v>
      </c>
      <c r="AF2198" s="1" t="str">
        <f>IF(A2198&gt;1,"Y","N")</f>
        <v>Y</v>
      </c>
      <c r="AG2198" s="1" t="str">
        <f>IF(L2198&gt;1,"Y","N")</f>
        <v>Y</v>
      </c>
      <c r="AH2198" s="1" t="str">
        <f>IF(N2198&gt;1,"Y","N")</f>
        <v>Y</v>
      </c>
      <c r="AI2198" s="1" t="str">
        <f>IF(O2198&gt;1,"Y","N")</f>
        <v>Y</v>
      </c>
      <c r="AJ2198" s="1" t="str">
        <f>CONCATENATE(AF2198,AG2198,D2198,AH2198,AI2198)</f>
        <v>YYxa21xYY</v>
      </c>
    </row>
    <row r="2199" spans="1:50" s="1" customFormat="1" x14ac:dyDescent="0.25">
      <c r="A2199" s="31">
        <v>42814</v>
      </c>
      <c r="B2199" s="24"/>
      <c r="C2199" s="23" t="s">
        <v>302</v>
      </c>
      <c r="D2199" s="22" t="s">
        <v>301</v>
      </c>
      <c r="E2199" s="21">
        <v>2.2000000000000002</v>
      </c>
      <c r="G2199" s="20"/>
      <c r="H2199" s="19">
        <f>E2199/0.038689</f>
        <v>56.863708030706405</v>
      </c>
      <c r="I2199" s="18">
        <f>J2199/100*4</f>
        <v>4.5999999999999996</v>
      </c>
      <c r="J2199" s="17">
        <v>115</v>
      </c>
      <c r="K2199" s="16">
        <f>IF(J2199&gt;1,J2199-H2199-I2199,0)</f>
        <v>53.536291969293593</v>
      </c>
      <c r="L2199" s="15">
        <v>42847</v>
      </c>
      <c r="M2199" s="14"/>
      <c r="N2199" s="29">
        <v>42875</v>
      </c>
      <c r="O2199" s="12">
        <v>42877</v>
      </c>
      <c r="P2199" s="11" t="s">
        <v>3827</v>
      </c>
      <c r="Q2199" s="10" t="s">
        <v>3826</v>
      </c>
      <c r="R2199" s="10" t="s">
        <v>3825</v>
      </c>
      <c r="S2199" s="10" t="s">
        <v>3824</v>
      </c>
      <c r="T2199" s="10"/>
      <c r="U2199" s="9">
        <v>6820977399</v>
      </c>
      <c r="V2199" s="8"/>
      <c r="W2199" s="7">
        <v>755</v>
      </c>
      <c r="X2199" s="4"/>
      <c r="Y2199" s="6">
        <v>153</v>
      </c>
      <c r="Z2199" s="5">
        <f>IF(Y2199&gt;0,Y2199-J2199,".")</f>
        <v>38</v>
      </c>
      <c r="AA2199" s="4">
        <f>IF(J2199=0,H2199,0)</f>
        <v>0</v>
      </c>
      <c r="AB2199" s="4">
        <f>IF(L2199=0,H2199,0)</f>
        <v>0</v>
      </c>
      <c r="AC2199" s="4"/>
      <c r="AD2199" s="3"/>
      <c r="AE2199" s="2" t="str">
        <f ca="1">IF(AND(N2199&gt;1,(N2199+$AE$3+O2199)&lt;$B$3),$B$3-N2199+1111111,".")</f>
        <v>.</v>
      </c>
      <c r="AF2199" s="1" t="str">
        <f>IF(A2199&gt;1,"Y","N")</f>
        <v>Y</v>
      </c>
      <c r="AG2199" s="1" t="str">
        <f>IF(L2199&gt;1,"Y","N")</f>
        <v>Y</v>
      </c>
      <c r="AH2199" s="1" t="str">
        <f>IF(N2199&gt;1,"Y","N")</f>
        <v>Y</v>
      </c>
      <c r="AI2199" s="1" t="str">
        <f>IF(O2199&gt;1,"Y","N")</f>
        <v>Y</v>
      </c>
      <c r="AJ2199" s="1" t="str">
        <f>CONCATENATE(AF2199,AG2199,D2199,AH2199,AI2199)</f>
        <v>YYx187xYY</v>
      </c>
    </row>
    <row r="2200" spans="1:50" s="1" customFormat="1" x14ac:dyDescent="0.25">
      <c r="A2200" s="31">
        <v>42809</v>
      </c>
      <c r="B2200" t="s">
        <v>3785</v>
      </c>
      <c r="C2200" s="23" t="s">
        <v>1103</v>
      </c>
      <c r="D2200" s="22" t="s">
        <v>1102</v>
      </c>
      <c r="E2200" s="21">
        <v>1.71</v>
      </c>
      <c r="G2200" s="20"/>
      <c r="H2200" s="19">
        <f>E2200/0.038689</f>
        <v>44.198609423867246</v>
      </c>
      <c r="I2200" s="18">
        <f>J2200/100*4</f>
        <v>4.5999999999999996</v>
      </c>
      <c r="J2200" s="17">
        <v>115</v>
      </c>
      <c r="K2200" s="16">
        <f>IF(J2200&gt;1,J2200-H2200-I2200,0)</f>
        <v>66.201390576132752</v>
      </c>
      <c r="L2200" s="15">
        <v>42832</v>
      </c>
      <c r="M2200" s="14"/>
      <c r="N2200" s="29">
        <v>42877</v>
      </c>
      <c r="O2200" s="12">
        <v>42877</v>
      </c>
      <c r="P2200" s="11" t="s">
        <v>3784</v>
      </c>
      <c r="Q2200" s="10" t="s">
        <v>3783</v>
      </c>
      <c r="R2200" s="10" t="s">
        <v>3782</v>
      </c>
      <c r="S2200" s="10" t="s">
        <v>1434</v>
      </c>
      <c r="T2200" s="10"/>
      <c r="U2200" s="9" t="s">
        <v>3781</v>
      </c>
      <c r="V2200" s="8"/>
      <c r="W2200" s="7">
        <v>759</v>
      </c>
      <c r="X2200" s="4"/>
      <c r="Y2200" s="6">
        <v>153</v>
      </c>
      <c r="Z2200" s="5">
        <f>IF(Y2200&gt;0,Y2200-J2200,".")</f>
        <v>38</v>
      </c>
      <c r="AA2200" s="4">
        <f>IF(J2200=0,H2200,0)</f>
        <v>0</v>
      </c>
      <c r="AB2200" s="4">
        <f>IF(L2200=0,H2200,0)</f>
        <v>0</v>
      </c>
      <c r="AC2200" s="4"/>
      <c r="AD2200" s="3"/>
      <c r="AE2200" s="2" t="str">
        <f ca="1">IF(AND(N2200&gt;1,(N2200+$AE$3+O2200)&lt;$B$3),$B$3-N2200+1111111,".")</f>
        <v>.</v>
      </c>
      <c r="AF2200" s="1" t="str">
        <f>IF(A2200&gt;1,"Y","N")</f>
        <v>Y</v>
      </c>
      <c r="AG2200" s="1" t="str">
        <f>IF(L2200&gt;1,"Y","N")</f>
        <v>Y</v>
      </c>
      <c r="AH2200" s="1" t="str">
        <f>IF(N2200&gt;1,"Y","N")</f>
        <v>Y</v>
      </c>
      <c r="AI2200" s="1" t="str">
        <f>IF(O2200&gt;1,"Y","N")</f>
        <v>Y</v>
      </c>
      <c r="AJ2200" s="1" t="str">
        <f>CONCATENATE(AF2200,AG2200,D2200,AH2200,AI2200)</f>
        <v>YYx135xYY</v>
      </c>
    </row>
    <row r="2201" spans="1:50" s="1" customFormat="1" x14ac:dyDescent="0.25">
      <c r="A2201" s="31">
        <v>42809</v>
      </c>
      <c r="B2201" s="24"/>
      <c r="C2201" s="23" t="s">
        <v>1103</v>
      </c>
      <c r="D2201" s="22" t="s">
        <v>1102</v>
      </c>
      <c r="E2201" s="21">
        <v>1.71</v>
      </c>
      <c r="G2201" s="20"/>
      <c r="H2201" s="19">
        <f>E2201/0.038689</f>
        <v>44.198609423867246</v>
      </c>
      <c r="I2201" s="18">
        <f>J2201/100*4</f>
        <v>4.5999999999999996</v>
      </c>
      <c r="J2201" s="17">
        <v>115</v>
      </c>
      <c r="K2201" s="16">
        <f>IF(J2201&gt;1,J2201-H2201-I2201,0)</f>
        <v>66.201390576132752</v>
      </c>
      <c r="L2201" s="15">
        <v>42832</v>
      </c>
      <c r="M2201" s="14"/>
      <c r="N2201" s="29">
        <v>42965</v>
      </c>
      <c r="O2201" s="12">
        <v>42966</v>
      </c>
      <c r="P2201" s="11" t="s">
        <v>2413</v>
      </c>
      <c r="Q2201" s="10" t="s">
        <v>2412</v>
      </c>
      <c r="R2201" s="10" t="s">
        <v>2411</v>
      </c>
      <c r="S2201" s="10" t="s">
        <v>1723</v>
      </c>
      <c r="T2201" s="10"/>
      <c r="U2201" s="9">
        <v>6910779730</v>
      </c>
      <c r="V2201" s="8"/>
      <c r="W2201" s="7">
        <v>1054</v>
      </c>
      <c r="X2201" s="4"/>
      <c r="Y2201" s="6">
        <v>153</v>
      </c>
      <c r="Z2201" s="5">
        <f>IF(Y2201&gt;0,Y2201-J2201,".")</f>
        <v>38</v>
      </c>
      <c r="AA2201" s="4">
        <f>IF(J2201=0,H2201,0)</f>
        <v>0</v>
      </c>
      <c r="AB2201" s="4">
        <f>IF(L2201=0,H2201,0)</f>
        <v>0</v>
      </c>
      <c r="AC2201" s="4"/>
      <c r="AD2201" s="3"/>
      <c r="AE2201" s="2" t="str">
        <f ca="1">IF(AND(N2201&gt;1,(N2201+$AE$3+O2201)&lt;$B$3),$B$3-N2201+1111111,".")</f>
        <v>.</v>
      </c>
      <c r="AF2201" s="1" t="str">
        <f>IF(A2201&gt;1,"Y","N")</f>
        <v>Y</v>
      </c>
      <c r="AG2201" s="1" t="str">
        <f>IF(L2201&gt;1,"Y","N")</f>
        <v>Y</v>
      </c>
      <c r="AH2201" s="1" t="str">
        <f>IF(N2201&gt;1,"Y","N")</f>
        <v>Y</v>
      </c>
      <c r="AI2201" s="1" t="str">
        <f>IF(O2201&gt;1,"Y","N")</f>
        <v>Y</v>
      </c>
      <c r="AJ2201" s="1" t="str">
        <f>CONCATENATE(AF2201,AG2201,D2201,AH2201,AI2201)</f>
        <v>YYx135xYY</v>
      </c>
    </row>
    <row r="2202" spans="1:50" s="1" customFormat="1" x14ac:dyDescent="0.25">
      <c r="A2202" s="31">
        <v>42963</v>
      </c>
      <c r="B2202" s="24"/>
      <c r="C2202" s="23" t="s">
        <v>1103</v>
      </c>
      <c r="D2202" s="22" t="s">
        <v>1102</v>
      </c>
      <c r="E2202" s="21">
        <v>1.79</v>
      </c>
      <c r="G2202" s="20"/>
      <c r="H2202" s="19">
        <f>E2202/0.04417</f>
        <v>40.525243377858274</v>
      </c>
      <c r="I2202" s="18">
        <f>J2202/100*4</f>
        <v>4.5999999999999996</v>
      </c>
      <c r="J2202" s="17">
        <v>115</v>
      </c>
      <c r="K2202" s="16">
        <f>IF(J2202&gt;1,J2202-H2202-I2202,0)</f>
        <v>69.874756622141732</v>
      </c>
      <c r="L2202" s="15">
        <v>42986</v>
      </c>
      <c r="M2202" s="14"/>
      <c r="N2202" s="29">
        <v>43051</v>
      </c>
      <c r="O2202" s="12">
        <v>43051</v>
      </c>
      <c r="P2202" s="11" t="s">
        <v>1101</v>
      </c>
      <c r="Q2202" s="10" t="s">
        <v>1100</v>
      </c>
      <c r="R2202" s="10" t="s">
        <v>1099</v>
      </c>
      <c r="S2202" s="10" t="s">
        <v>291</v>
      </c>
      <c r="T2202" s="10"/>
      <c r="U2202" s="9">
        <v>6916047931</v>
      </c>
      <c r="V2202" s="8"/>
      <c r="W2202" s="7">
        <v>1321</v>
      </c>
      <c r="X2202" s="4"/>
      <c r="Y2202" s="6">
        <v>153</v>
      </c>
      <c r="Z2202" s="5">
        <f>IF(Y2202&gt;0,Y2202-J2202,".")</f>
        <v>38</v>
      </c>
      <c r="AA2202" s="4">
        <f>IF(J2202=0,H2202,0)</f>
        <v>0</v>
      </c>
      <c r="AB2202" s="4">
        <f>IF(L2202=0,H2202,0)</f>
        <v>0</v>
      </c>
      <c r="AC2202" s="4"/>
      <c r="AD2202" s="3"/>
      <c r="AE2202" s="2" t="str">
        <f ca="1">IF(AND(N2202&gt;1,(N2202+$AE$3+O2202)&lt;$B$3),$B$3-N2202+1111111,".")</f>
        <v>.</v>
      </c>
      <c r="AF2202" s="1" t="str">
        <f>IF(A2202&gt;1,"Y","N")</f>
        <v>Y</v>
      </c>
      <c r="AG2202" s="1" t="str">
        <f>IF(L2202&gt;1,"Y","N")</f>
        <v>Y</v>
      </c>
      <c r="AH2202" s="1" t="str">
        <f>IF(N2202&gt;1,"Y","N")</f>
        <v>Y</v>
      </c>
      <c r="AI2202" s="1" t="str">
        <f>IF(O2202&gt;1,"Y","N")</f>
        <v>Y</v>
      </c>
      <c r="AJ2202" s="1" t="str">
        <f>CONCATENATE(AF2202,AG2202,D2202,AH2202,AI2202)</f>
        <v>YYx135xYY</v>
      </c>
    </row>
    <row r="2203" spans="1:50" s="1" customFormat="1" x14ac:dyDescent="0.25">
      <c r="A2203" s="31">
        <v>42865</v>
      </c>
      <c r="B2203" s="24"/>
      <c r="C2203" s="23" t="s">
        <v>792</v>
      </c>
      <c r="D2203" s="22" t="s">
        <v>791</v>
      </c>
      <c r="E2203" s="21">
        <v>2.09</v>
      </c>
      <c r="G2203" s="20"/>
      <c r="H2203" s="19">
        <f>E2203/0.04001</f>
        <v>52.2369407648088</v>
      </c>
      <c r="I2203" s="18">
        <f>J2203/100*4</f>
        <v>4.5999999999999996</v>
      </c>
      <c r="J2203" s="17">
        <v>115</v>
      </c>
      <c r="K2203" s="16">
        <f>IF(J2203&gt;1,J2203-H2203-I2203,0)</f>
        <v>58.163059235191199</v>
      </c>
      <c r="L2203" s="15">
        <v>42895</v>
      </c>
      <c r="M2203" s="14"/>
      <c r="N2203" s="29">
        <v>43060</v>
      </c>
      <c r="O2203" s="12">
        <v>43060</v>
      </c>
      <c r="P2203" s="11" t="s">
        <v>906</v>
      </c>
      <c r="Q2203" s="10" t="s">
        <v>905</v>
      </c>
      <c r="R2203" s="10" t="s">
        <v>904</v>
      </c>
      <c r="S2203" s="10" t="s">
        <v>903</v>
      </c>
      <c r="T2203" s="10"/>
      <c r="U2203" s="9">
        <v>6915958917</v>
      </c>
      <c r="V2203" s="8"/>
      <c r="W2203" s="7">
        <v>1360</v>
      </c>
      <c r="X2203" s="4"/>
      <c r="Y2203" s="6">
        <v>153</v>
      </c>
      <c r="Z2203" s="5">
        <f>IF(Y2203&gt;0,Y2203-J2203,".")</f>
        <v>38</v>
      </c>
      <c r="AA2203" s="4">
        <f>IF(J2203=0,H2203,0)</f>
        <v>0</v>
      </c>
      <c r="AB2203" s="4">
        <f>IF(L2203=0,H2203,0)</f>
        <v>0</v>
      </c>
      <c r="AC2203" s="4"/>
      <c r="AD2203" s="3"/>
      <c r="AE2203" s="2" t="str">
        <f ca="1">IF(AND(N2203&gt;1,(N2203+$AE$3+O2203)&lt;$B$3),$B$3-N2203+1111111,".")</f>
        <v>.</v>
      </c>
      <c r="AF2203" s="1" t="str">
        <f>IF(A2203&gt;1,"Y","N")</f>
        <v>Y</v>
      </c>
      <c r="AG2203" s="1" t="str">
        <f>IF(L2203&gt;1,"Y","N")</f>
        <v>Y</v>
      </c>
      <c r="AH2203" s="1" t="str">
        <f>IF(N2203&gt;1,"Y","N")</f>
        <v>Y</v>
      </c>
      <c r="AI2203" s="1" t="str">
        <f>IF(O2203&gt;1,"Y","N")</f>
        <v>Y</v>
      </c>
      <c r="AJ2203" s="1" t="str">
        <f>CONCATENATE(AF2203,AG2203,D2203,AH2203,AI2203)</f>
        <v>YYx34xYY</v>
      </c>
    </row>
    <row r="2204" spans="1:50" s="1" customFormat="1" x14ac:dyDescent="0.25">
      <c r="A2204" s="31">
        <v>42936</v>
      </c>
      <c r="B2204" s="24"/>
      <c r="C2204" s="23" t="s">
        <v>302</v>
      </c>
      <c r="D2204" s="22" t="s">
        <v>301</v>
      </c>
      <c r="E2204" s="21">
        <v>2.395</v>
      </c>
      <c r="G2204" s="20"/>
      <c r="H2204" s="19">
        <f>E2204/0.04318</f>
        <v>55.465493283927742</v>
      </c>
      <c r="I2204" s="18">
        <f>J2204/100*4</f>
        <v>4.5999999999999996</v>
      </c>
      <c r="J2204" s="17">
        <v>115</v>
      </c>
      <c r="K2204" s="16">
        <f>IF(J2204&gt;1,J2204-H2204-I2204,0)</f>
        <v>54.934506716072256</v>
      </c>
      <c r="L2204" s="15">
        <v>42953</v>
      </c>
      <c r="M2204" s="14"/>
      <c r="N2204" s="29">
        <v>43073</v>
      </c>
      <c r="O2204" s="12">
        <v>43074</v>
      </c>
      <c r="P2204" s="11" t="s">
        <v>577</v>
      </c>
      <c r="Q2204" s="10" t="s">
        <v>576</v>
      </c>
      <c r="R2204" s="10" t="s">
        <v>575</v>
      </c>
      <c r="S2204" s="10" t="s">
        <v>574</v>
      </c>
      <c r="T2204" s="10"/>
      <c r="U2204" s="9">
        <v>6916047789</v>
      </c>
      <c r="V2204" s="8"/>
      <c r="W2204" s="7">
        <v>1419</v>
      </c>
      <c r="X2204" s="4"/>
      <c r="Y2204" s="6">
        <v>153</v>
      </c>
      <c r="Z2204" s="5">
        <f>IF(Y2204&gt;0,Y2204-J2204,".")</f>
        <v>38</v>
      </c>
      <c r="AA2204" s="4">
        <f>IF(J2204=0,H2204,0)</f>
        <v>0</v>
      </c>
      <c r="AB2204" s="4">
        <f>IF(L2204=0,H2204,0)</f>
        <v>0</v>
      </c>
      <c r="AC2204" s="4"/>
      <c r="AD2204" s="3"/>
      <c r="AE2204" s="2" t="str">
        <f ca="1">IF(AND(N2204&gt;1,(N2204+$AE$3+O2204)&lt;$B$3),$B$3-N2204+1111111,".")</f>
        <v>.</v>
      </c>
      <c r="AF2204" s="1" t="str">
        <f>IF(A2204&gt;1,"Y","N")</f>
        <v>Y</v>
      </c>
      <c r="AG2204" s="1" t="str">
        <f>IF(L2204&gt;1,"Y","N")</f>
        <v>Y</v>
      </c>
      <c r="AH2204" s="1" t="str">
        <f>IF(N2204&gt;1,"Y","N")</f>
        <v>Y</v>
      </c>
      <c r="AI2204" s="1" t="str">
        <f>IF(O2204&gt;1,"Y","N")</f>
        <v>Y</v>
      </c>
      <c r="AJ2204" s="1" t="str">
        <f>CONCATENATE(AF2204,AG2204,D2204,AH2204,AI2204)</f>
        <v>YYx187xYY</v>
      </c>
    </row>
    <row r="2205" spans="1:50" s="1" customFormat="1" x14ac:dyDescent="0.25">
      <c r="A2205" s="31">
        <v>42692</v>
      </c>
      <c r="B2205" t="s">
        <v>3785</v>
      </c>
      <c r="C2205" s="23" t="s">
        <v>1103</v>
      </c>
      <c r="D2205" s="22" t="s">
        <v>1102</v>
      </c>
      <c r="E2205" s="21">
        <v>1.69</v>
      </c>
      <c r="G2205" s="20"/>
      <c r="H2205" s="19">
        <f>E2205/0.0395</f>
        <v>42.784810126582279</v>
      </c>
      <c r="I2205" s="18">
        <f>J2205/100*4</f>
        <v>4.5999999999999996</v>
      </c>
      <c r="J2205" s="17">
        <v>115</v>
      </c>
      <c r="K2205" s="16">
        <f>IF(J2205&gt;1,J2205-H2205-I2205,0)</f>
        <v>67.615189873417734</v>
      </c>
      <c r="L2205" s="15">
        <v>42746</v>
      </c>
      <c r="M2205" s="14"/>
      <c r="N2205" s="29">
        <v>42780</v>
      </c>
      <c r="O2205" s="12">
        <v>42780</v>
      </c>
      <c r="P2205" s="11" t="s">
        <v>5969</v>
      </c>
      <c r="Q2205" s="10" t="s">
        <v>5971</v>
      </c>
      <c r="R2205" s="10" t="s">
        <v>5970</v>
      </c>
      <c r="S2205" s="10" t="s">
        <v>2281</v>
      </c>
      <c r="T2205" s="10"/>
      <c r="U2205" s="9">
        <v>6714132088</v>
      </c>
      <c r="V2205" s="8"/>
      <c r="W2205" s="7">
        <v>265</v>
      </c>
      <c r="X2205" s="4"/>
      <c r="Y2205" s="6">
        <v>154</v>
      </c>
      <c r="Z2205" s="5">
        <f>IF(Y2205&gt;0,Y2205-J2205,".")</f>
        <v>39</v>
      </c>
      <c r="AA2205" s="4">
        <f>IF(J2205=0,H2205,0)</f>
        <v>0</v>
      </c>
      <c r="AB2205" s="4">
        <f>IF(L2205=0,H2205,0)</f>
        <v>0</v>
      </c>
      <c r="AC2205" s="4"/>
      <c r="AD2205" s="3"/>
      <c r="AE2205" s="2" t="str">
        <f ca="1">IF(AND(N2205&gt;1,(N2205+$AE$3+O2205)&lt;$B$3),$B$3-N2205+1111111,".")</f>
        <v>.</v>
      </c>
      <c r="AF2205" s="1" t="str">
        <f>IF(A2205&gt;1,"Y","N")</f>
        <v>Y</v>
      </c>
      <c r="AG2205" s="1" t="str">
        <f>IF(L2205&gt;1,"Y","N")</f>
        <v>Y</v>
      </c>
      <c r="AH2205" s="1" t="str">
        <f>IF(N2205&gt;1,"Y","N")</f>
        <v>Y</v>
      </c>
      <c r="AI2205" s="1" t="str">
        <f>IF(O2205&gt;1,"Y","N")</f>
        <v>Y</v>
      </c>
      <c r="AJ2205" s="1" t="str">
        <f>CONCATENATE(AF2205,AG2205,D2205,AH2205,AI2205)</f>
        <v>YYx135xYY</v>
      </c>
    </row>
    <row r="2206" spans="1:50" s="1" customFormat="1" x14ac:dyDescent="0.25">
      <c r="A2206" s="31">
        <v>42814</v>
      </c>
      <c r="B2206" s="24" t="s">
        <v>3313</v>
      </c>
      <c r="C2206" s="23" t="s">
        <v>302</v>
      </c>
      <c r="D2206" s="22" t="s">
        <v>301</v>
      </c>
      <c r="E2206" s="21">
        <v>2.2599999999999998</v>
      </c>
      <c r="G2206" s="20"/>
      <c r="H2206" s="19">
        <f>E2206/0.038689</f>
        <v>58.414536431543844</v>
      </c>
      <c r="I2206" s="18">
        <f>J2206/100*4</f>
        <v>4.5999999999999996</v>
      </c>
      <c r="J2206" s="17">
        <v>115</v>
      </c>
      <c r="K2206" s="16">
        <f>IF(J2206&gt;1,J2206-H2206-I2206,0)</f>
        <v>51.985463568456154</v>
      </c>
      <c r="L2206" s="15">
        <v>42834</v>
      </c>
      <c r="M2206" s="14"/>
      <c r="N2206" s="29">
        <v>42903</v>
      </c>
      <c r="O2206" s="12">
        <v>42904</v>
      </c>
      <c r="P2206" s="11" t="s">
        <v>3309</v>
      </c>
      <c r="Q2206" s="10" t="s">
        <v>3312</v>
      </c>
      <c r="R2206" s="10" t="s">
        <v>3311</v>
      </c>
      <c r="S2206" s="10" t="s">
        <v>3310</v>
      </c>
      <c r="T2206" s="10"/>
      <c r="U2206" s="9">
        <v>6853825424</v>
      </c>
      <c r="V2206" s="8"/>
      <c r="W2206" s="7">
        <v>853</v>
      </c>
      <c r="X2206" s="4"/>
      <c r="Y2206" s="6">
        <v>154</v>
      </c>
      <c r="Z2206" s="5">
        <f>IF(Y2206&gt;0,Y2206-J2206,".")</f>
        <v>39</v>
      </c>
      <c r="AA2206" s="4">
        <f>IF(J2206=0,H2206,0)</f>
        <v>0</v>
      </c>
      <c r="AB2206" s="4">
        <f>IF(L2206=0,H2206,0)</f>
        <v>0</v>
      </c>
      <c r="AC2206" s="4"/>
      <c r="AD2206" s="3"/>
      <c r="AE2206" s="2" t="str">
        <f ca="1">IF(AND(N2206&gt;1,(N2206+$AE$3+O2206)&lt;$B$3),$B$3-N2206+1111111,".")</f>
        <v>.</v>
      </c>
      <c r="AF2206" s="1" t="str">
        <f>IF(A2206&gt;1,"Y","N")</f>
        <v>Y</v>
      </c>
      <c r="AG2206" s="1" t="str">
        <f>IF(L2206&gt;1,"Y","N")</f>
        <v>Y</v>
      </c>
      <c r="AH2206" s="1" t="str">
        <f>IF(N2206&gt;1,"Y","N")</f>
        <v>Y</v>
      </c>
      <c r="AI2206" s="1" t="str">
        <f>IF(O2206&gt;1,"Y","N")</f>
        <v>Y</v>
      </c>
      <c r="AJ2206" s="1" t="str">
        <f>CONCATENATE(AF2206,AG2206,D2206,AH2206,AI2206)</f>
        <v>YYx187xYY</v>
      </c>
      <c r="AU2206"/>
      <c r="AV2206"/>
      <c r="AW2206"/>
      <c r="AX2206"/>
    </row>
    <row r="2207" spans="1:50" s="1" customFormat="1" x14ac:dyDescent="0.25">
      <c r="A2207" s="31">
        <v>42898</v>
      </c>
      <c r="B2207" s="24"/>
      <c r="C2207" s="23" t="s">
        <v>302</v>
      </c>
      <c r="D2207" s="22" t="s">
        <v>301</v>
      </c>
      <c r="E2207" s="21">
        <v>2.4</v>
      </c>
      <c r="G2207" s="20"/>
      <c r="H2207" s="19">
        <f>E2207/0.0418425</f>
        <v>57.357949453307043</v>
      </c>
      <c r="I2207" s="18">
        <f>J2207/100*4</f>
        <v>4.5999999999999996</v>
      </c>
      <c r="J2207" s="17">
        <v>115</v>
      </c>
      <c r="K2207" s="16">
        <f>IF(J2207&gt;1,J2207-H2207-I2207,0)</f>
        <v>53.042050546692955</v>
      </c>
      <c r="L2207" s="15">
        <v>42917</v>
      </c>
      <c r="M2207" s="14"/>
      <c r="N2207" s="29">
        <v>42918</v>
      </c>
      <c r="O2207" s="12">
        <v>42918</v>
      </c>
      <c r="P2207" s="11" t="s">
        <v>3028</v>
      </c>
      <c r="Q2207" s="10" t="s">
        <v>3031</v>
      </c>
      <c r="R2207" s="10" t="s">
        <v>3030</v>
      </c>
      <c r="S2207" s="10" t="s">
        <v>189</v>
      </c>
      <c r="T2207" s="10"/>
      <c r="U2207" s="9">
        <v>6877111526</v>
      </c>
      <c r="V2207" s="8"/>
      <c r="W2207" s="7">
        <v>914</v>
      </c>
      <c r="X2207" s="4"/>
      <c r="Y2207" s="6">
        <v>154</v>
      </c>
      <c r="Z2207" s="5">
        <f>IF(Y2207&gt;0,Y2207-J2207,".")</f>
        <v>39</v>
      </c>
      <c r="AA2207" s="4">
        <f>IF(J2207=0,H2207,0)</f>
        <v>0</v>
      </c>
      <c r="AB2207" s="4">
        <f>IF(L2207=0,H2207,0)</f>
        <v>0</v>
      </c>
      <c r="AC2207" s="4"/>
      <c r="AD2207" s="3"/>
      <c r="AE2207" s="2" t="str">
        <f ca="1">IF(AND(N2207&gt;1,(N2207+$AE$3+O2207)&lt;$B$3),$B$3-N2207+1111111,".")</f>
        <v>.</v>
      </c>
      <c r="AF2207" s="1" t="str">
        <f>IF(A2207&gt;1,"Y","N")</f>
        <v>Y</v>
      </c>
      <c r="AG2207" s="1" t="str">
        <f>IF(L2207&gt;1,"Y","N")</f>
        <v>Y</v>
      </c>
      <c r="AH2207" s="1" t="str">
        <f>IF(N2207&gt;1,"Y","N")</f>
        <v>Y</v>
      </c>
      <c r="AI2207" s="1" t="str">
        <f>IF(O2207&gt;1,"Y","N")</f>
        <v>Y</v>
      </c>
      <c r="AJ2207" s="1" t="str">
        <f>CONCATENATE(AF2207,AG2207,D2207,AH2207,AI2207)</f>
        <v>YYx187xYY</v>
      </c>
    </row>
    <row r="2208" spans="1:50" s="1" customFormat="1" x14ac:dyDescent="0.25">
      <c r="A2208" s="31">
        <v>42936</v>
      </c>
      <c r="B2208" s="24" t="s">
        <v>1114</v>
      </c>
      <c r="C2208" s="23" t="s">
        <v>302</v>
      </c>
      <c r="D2208" s="22" t="s">
        <v>301</v>
      </c>
      <c r="E2208" s="21">
        <v>2.395</v>
      </c>
      <c r="G2208" s="20"/>
      <c r="H2208" s="19">
        <f>E2208/0.04318</f>
        <v>55.465493283927742</v>
      </c>
      <c r="I2208" s="18">
        <f>J2208/100*4</f>
        <v>4.5999999999999996</v>
      </c>
      <c r="J2208" s="17">
        <v>115</v>
      </c>
      <c r="K2208" s="16">
        <f>IF(J2208&gt;1,J2208-H2208-I2208,0)</f>
        <v>54.934506716072256</v>
      </c>
      <c r="L2208" s="15">
        <v>42953</v>
      </c>
      <c r="M2208" s="14"/>
      <c r="N2208" s="29">
        <v>43050</v>
      </c>
      <c r="O2208" s="12">
        <v>43051</v>
      </c>
      <c r="P2208" s="11" t="s">
        <v>1110</v>
      </c>
      <c r="Q2208" s="10" t="s">
        <v>1113</v>
      </c>
      <c r="R2208" s="10" t="s">
        <v>1112</v>
      </c>
      <c r="S2208" s="10" t="s">
        <v>1111</v>
      </c>
      <c r="T2208" s="10"/>
      <c r="U2208" s="9">
        <v>6916047789</v>
      </c>
      <c r="V2208" s="8"/>
      <c r="W2208" s="7">
        <v>1320</v>
      </c>
      <c r="X2208" s="4"/>
      <c r="Y2208" s="6">
        <v>154</v>
      </c>
      <c r="Z2208" s="5">
        <f>IF(Y2208&gt;0,Y2208-J2208,".")</f>
        <v>39</v>
      </c>
      <c r="AA2208" s="4">
        <f>IF(J2208=0,H2208,0)</f>
        <v>0</v>
      </c>
      <c r="AB2208" s="4">
        <f>IF(L2208=0,H2208,0)</f>
        <v>0</v>
      </c>
      <c r="AC2208" s="4"/>
      <c r="AD2208" s="3"/>
      <c r="AE2208" s="2" t="str">
        <f ca="1">IF(AND(N2208&gt;1,(N2208+$AE$3+O2208)&lt;$B$3),$B$3-N2208+1111111,".")</f>
        <v>.</v>
      </c>
      <c r="AF2208" s="1" t="str">
        <f>IF(A2208&gt;1,"Y","N")</f>
        <v>Y</v>
      </c>
      <c r="AG2208" s="1" t="str">
        <f>IF(L2208&gt;1,"Y","N")</f>
        <v>Y</v>
      </c>
      <c r="AH2208" s="1" t="str">
        <f>IF(N2208&gt;1,"Y","N")</f>
        <v>Y</v>
      </c>
      <c r="AI2208" s="1" t="str">
        <f>IF(O2208&gt;1,"Y","N")</f>
        <v>Y</v>
      </c>
      <c r="AJ2208" s="1" t="str">
        <f>CONCATENATE(AF2208,AG2208,D2208,AH2208,AI2208)</f>
        <v>YYx187xYY</v>
      </c>
    </row>
    <row r="2209" spans="1:50" s="1" customFormat="1" x14ac:dyDescent="0.25">
      <c r="A2209" s="31">
        <v>42595</v>
      </c>
      <c r="B2209" t="s">
        <v>6628</v>
      </c>
      <c r="C2209" s="23" t="s">
        <v>473</v>
      </c>
      <c r="D2209" s="22" t="s">
        <v>472</v>
      </c>
      <c r="E2209" s="21">
        <v>3.89</v>
      </c>
      <c r="G2209" s="20"/>
      <c r="H2209" s="19">
        <f>E2209/0.04046</f>
        <v>96.144340088976762</v>
      </c>
      <c r="I2209" s="18">
        <f>J2209/100*4</f>
        <v>6.2</v>
      </c>
      <c r="J2209" s="17">
        <v>155</v>
      </c>
      <c r="K2209" s="16">
        <f>IF(J2209&gt;1,J2209-H2209-I2209,0)</f>
        <v>52.655659911023236</v>
      </c>
      <c r="L2209" s="15">
        <v>42608</v>
      </c>
      <c r="M2209" s="14"/>
      <c r="N2209" s="29">
        <v>42749</v>
      </c>
      <c r="O2209" s="12">
        <v>42751</v>
      </c>
      <c r="P2209" s="11" t="s">
        <v>6627</v>
      </c>
      <c r="Q2209" s="10"/>
      <c r="R2209" s="10"/>
      <c r="S2209" s="10"/>
      <c r="T2209" s="10"/>
      <c r="U2209" s="9">
        <v>6672291228</v>
      </c>
      <c r="V2209" s="8"/>
      <c r="W2209" s="7">
        <v>112</v>
      </c>
      <c r="X2209" s="4"/>
      <c r="Y2209" s="6">
        <v>155</v>
      </c>
      <c r="Z2209" s="5">
        <f>IF(Y2209&gt;0,Y2209-J2209,".")</f>
        <v>0</v>
      </c>
      <c r="AA2209" s="4">
        <f>IF(J2209=0,H2209,0)</f>
        <v>0</v>
      </c>
      <c r="AB2209" s="4">
        <f>IF(L2209=0,H2209,0)</f>
        <v>0</v>
      </c>
      <c r="AC2209" s="4"/>
      <c r="AD2209" s="3"/>
      <c r="AE2209" s="2" t="str">
        <f ca="1">IF(AND(N2209&gt;1,(N2209+$AE$3+O2209)&lt;$B$3),$B$3-N2209+1111111,".")</f>
        <v>.</v>
      </c>
      <c r="AF2209" s="1" t="str">
        <f>IF(A2209&gt;1,"Y","N")</f>
        <v>Y</v>
      </c>
      <c r="AG2209" s="1" t="str">
        <f>IF(L2209&gt;1,"Y","N")</f>
        <v>Y</v>
      </c>
      <c r="AH2209" s="1" t="str">
        <f>IF(N2209&gt;1,"Y","N")</f>
        <v>Y</v>
      </c>
      <c r="AI2209" s="1" t="str">
        <f>IF(O2209&gt;1,"Y","N")</f>
        <v>Y</v>
      </c>
      <c r="AJ2209" s="1" t="str">
        <f>CONCATENATE(AF2209,AG2209,D2209,AH2209,AI2209)</f>
        <v>YYx53xYY</v>
      </c>
    </row>
    <row r="2210" spans="1:50" s="1" customFormat="1" x14ac:dyDescent="0.25">
      <c r="A2210" s="31">
        <v>42751</v>
      </c>
      <c r="B2210" s="24" t="s">
        <v>5661</v>
      </c>
      <c r="C2210" s="23" t="s">
        <v>213</v>
      </c>
      <c r="D2210" s="22" t="s">
        <v>212</v>
      </c>
      <c r="E2210" s="21">
        <v>2.9</v>
      </c>
      <c r="G2210" s="20"/>
      <c r="H2210" s="19">
        <f>E2210/0.03821</f>
        <v>75.896362208845844</v>
      </c>
      <c r="I2210" s="18">
        <f>J2210/100*4</f>
        <v>6.2</v>
      </c>
      <c r="J2210" s="17">
        <v>155</v>
      </c>
      <c r="K2210" s="16">
        <f>IF(J2210&gt;1,J2210-H2210-I2210,0)</f>
        <v>72.903637791154154</v>
      </c>
      <c r="L2210" s="15">
        <v>42790</v>
      </c>
      <c r="M2210" s="14"/>
      <c r="N2210" s="29">
        <v>42792</v>
      </c>
      <c r="O2210" s="12">
        <v>42792</v>
      </c>
      <c r="P2210" s="11" t="s">
        <v>5660</v>
      </c>
      <c r="Q2210" s="10"/>
      <c r="R2210" s="10"/>
      <c r="S2210" s="10"/>
      <c r="T2210" s="10"/>
      <c r="U2210" s="9">
        <v>6730503844</v>
      </c>
      <c r="V2210" s="8"/>
      <c r="W2210" s="7">
        <v>331</v>
      </c>
      <c r="X2210" s="4"/>
      <c r="Y2210" s="6">
        <v>155</v>
      </c>
      <c r="Z2210" s="5">
        <f>IF(Y2210&gt;0,Y2210-J2210,".")</f>
        <v>0</v>
      </c>
      <c r="AA2210" s="4">
        <f>IF(J2210=0,H2210,0)</f>
        <v>0</v>
      </c>
      <c r="AB2210" s="4">
        <f>IF(L2210=0,H2210,0)</f>
        <v>0</v>
      </c>
      <c r="AC2210" s="4"/>
      <c r="AD2210" s="3"/>
      <c r="AE2210" s="2" t="str">
        <f ca="1">IF(AND(N2210&gt;1,(N2210+$AE$3+O2210)&lt;$B$3),$B$3-N2210+1111111,".")</f>
        <v>.</v>
      </c>
      <c r="AF2210" s="1" t="str">
        <f>IF(A2210&gt;1,"Y","N")</f>
        <v>Y</v>
      </c>
      <c r="AG2210" s="1" t="str">
        <f>IF(L2210&gt;1,"Y","N")</f>
        <v>Y</v>
      </c>
      <c r="AH2210" s="1" t="str">
        <f>IF(N2210&gt;1,"Y","N")</f>
        <v>Y</v>
      </c>
      <c r="AI2210" s="1" t="str">
        <f>IF(O2210&gt;1,"Y","N")</f>
        <v>Y</v>
      </c>
      <c r="AJ2210" s="1" t="str">
        <f>CONCATENATE(AF2210,AG2210,D2210,AH2210,AI2210)</f>
        <v>YYx488xYY</v>
      </c>
    </row>
    <row r="2211" spans="1:50" s="1" customFormat="1" x14ac:dyDescent="0.25">
      <c r="A2211" s="31">
        <v>42751</v>
      </c>
      <c r="B2211" s="24"/>
      <c r="C2211" s="23" t="s">
        <v>213</v>
      </c>
      <c r="D2211" s="22" t="s">
        <v>212</v>
      </c>
      <c r="E2211" s="21">
        <v>2.9</v>
      </c>
      <c r="G2211" s="20"/>
      <c r="H2211" s="19">
        <f>E2211/0.03821</f>
        <v>75.896362208845844</v>
      </c>
      <c r="I2211" s="18">
        <f>J2211/100*4</f>
        <v>6.2</v>
      </c>
      <c r="J2211" s="17">
        <v>155</v>
      </c>
      <c r="K2211" s="16">
        <f>IF(J2211&gt;1,J2211-H2211-I2211,0)</f>
        <v>72.903637791154154</v>
      </c>
      <c r="L2211" s="15">
        <v>42790</v>
      </c>
      <c r="M2211" s="14"/>
      <c r="N2211" s="29">
        <v>42801</v>
      </c>
      <c r="O2211" s="12">
        <v>42802</v>
      </c>
      <c r="P2211" s="11" t="s">
        <v>5435</v>
      </c>
      <c r="Q2211" s="10"/>
      <c r="R2211" s="10"/>
      <c r="S2211" s="10"/>
      <c r="T2211" s="10"/>
      <c r="U2211" s="9">
        <v>6738698398</v>
      </c>
      <c r="V2211" s="8"/>
      <c r="W2211" s="7">
        <v>388</v>
      </c>
      <c r="X2211" s="4"/>
      <c r="Y2211" s="6">
        <v>155</v>
      </c>
      <c r="Z2211" s="5">
        <f>IF(Y2211&gt;0,Y2211-J2211,".")</f>
        <v>0</v>
      </c>
      <c r="AA2211" s="4">
        <f>IF(J2211=0,H2211,0)</f>
        <v>0</v>
      </c>
      <c r="AB2211" s="4">
        <f>IF(L2211=0,H2211,0)</f>
        <v>0</v>
      </c>
      <c r="AC2211" s="4"/>
      <c r="AD2211" s="3"/>
      <c r="AE2211" s="2" t="str">
        <f ca="1">IF(AND(N2211&gt;1,(N2211+$AE$3+O2211)&lt;$B$3),$B$3-N2211+1111111,".")</f>
        <v>.</v>
      </c>
      <c r="AF2211" s="1" t="str">
        <f>IF(A2211&gt;1,"Y","N")</f>
        <v>Y</v>
      </c>
      <c r="AG2211" s="1" t="str">
        <f>IF(L2211&gt;1,"Y","N")</f>
        <v>Y</v>
      </c>
      <c r="AH2211" s="1" t="str">
        <f>IF(N2211&gt;1,"Y","N")</f>
        <v>Y</v>
      </c>
      <c r="AI2211" s="1" t="str">
        <f>IF(O2211&gt;1,"Y","N")</f>
        <v>Y</v>
      </c>
      <c r="AJ2211" s="1" t="str">
        <f>CONCATENATE(AF2211,AG2211,D2211,AH2211,AI2211)</f>
        <v>YYx488xYY</v>
      </c>
    </row>
    <row r="2212" spans="1:50" s="1" customFormat="1" x14ac:dyDescent="0.25">
      <c r="A2212" s="31">
        <v>42751</v>
      </c>
      <c r="B2212" s="24"/>
      <c r="C2212" s="23" t="s">
        <v>213</v>
      </c>
      <c r="D2212" s="22" t="s">
        <v>212</v>
      </c>
      <c r="E2212" s="21">
        <v>2.9</v>
      </c>
      <c r="G2212" s="20"/>
      <c r="H2212" s="19">
        <f>E2212/0.03821</f>
        <v>75.896362208845844</v>
      </c>
      <c r="I2212" s="18">
        <f>J2212/100*4</f>
        <v>6.2</v>
      </c>
      <c r="J2212" s="17">
        <v>155</v>
      </c>
      <c r="K2212" s="16">
        <f>IF(J2212&gt;1,J2212-H2212-I2212,0)</f>
        <v>72.903637791154154</v>
      </c>
      <c r="L2212" s="15">
        <v>42790</v>
      </c>
      <c r="M2212" s="14"/>
      <c r="N2212" s="29">
        <v>42820</v>
      </c>
      <c r="O2212" s="12">
        <v>42822</v>
      </c>
      <c r="P2212" s="11" t="s">
        <v>4962</v>
      </c>
      <c r="Q2212" s="10"/>
      <c r="R2212" s="10"/>
      <c r="S2212" s="10"/>
      <c r="T2212" s="10"/>
      <c r="U2212" s="9">
        <v>6763293629</v>
      </c>
      <c r="V2212" s="8"/>
      <c r="W2212" s="7">
        <v>493</v>
      </c>
      <c r="X2212" s="4"/>
      <c r="Y2212" s="6">
        <v>155</v>
      </c>
      <c r="Z2212" s="5">
        <f>IF(Y2212&gt;0,Y2212-J2212,".")</f>
        <v>0</v>
      </c>
      <c r="AA2212" s="4">
        <f>IF(J2212=0,H2212,0)</f>
        <v>0</v>
      </c>
      <c r="AB2212" s="4">
        <f>IF(L2212=0,H2212,0)</f>
        <v>0</v>
      </c>
      <c r="AC2212" s="4"/>
      <c r="AD2212" s="3"/>
      <c r="AE2212" s="2" t="str">
        <f ca="1">IF(AND(N2212&gt;1,(N2212+$AE$3+O2212)&lt;$B$3),$B$3-N2212+1111111,".")</f>
        <v>.</v>
      </c>
      <c r="AF2212" s="1" t="str">
        <f>IF(A2212&gt;1,"Y","N")</f>
        <v>Y</v>
      </c>
      <c r="AG2212" s="1" t="str">
        <f>IF(L2212&gt;1,"Y","N")</f>
        <v>Y</v>
      </c>
      <c r="AH2212" s="1" t="str">
        <f>IF(N2212&gt;1,"Y","N")</f>
        <v>Y</v>
      </c>
      <c r="AI2212" s="1" t="str">
        <f>IF(O2212&gt;1,"Y","N")</f>
        <v>Y</v>
      </c>
      <c r="AJ2212" s="1" t="str">
        <f>CONCATENATE(AF2212,AG2212,D2212,AH2212,AI2212)</f>
        <v>YYx488xYY</v>
      </c>
    </row>
    <row r="2213" spans="1:50" s="1" customFormat="1" x14ac:dyDescent="0.25">
      <c r="A2213" s="31">
        <v>42751</v>
      </c>
      <c r="B2213" s="24"/>
      <c r="C2213" s="23" t="s">
        <v>213</v>
      </c>
      <c r="D2213" s="22" t="s">
        <v>212</v>
      </c>
      <c r="E2213" s="21">
        <v>2.9</v>
      </c>
      <c r="G2213" s="20"/>
      <c r="H2213" s="19">
        <f>E2213/0.03821</f>
        <v>75.896362208845844</v>
      </c>
      <c r="I2213" s="18">
        <f>J2213/100*4</f>
        <v>6.2</v>
      </c>
      <c r="J2213" s="17">
        <v>155</v>
      </c>
      <c r="K2213" s="16">
        <f>IF(J2213&gt;1,J2213-H2213-I2213,0)</f>
        <v>72.903637791154154</v>
      </c>
      <c r="L2213" s="15">
        <v>42790</v>
      </c>
      <c r="M2213" s="14"/>
      <c r="N2213" s="29">
        <v>42854</v>
      </c>
      <c r="O2213" s="12">
        <v>42856</v>
      </c>
      <c r="P2213" s="11" t="s">
        <v>4239</v>
      </c>
      <c r="Q2213" s="10"/>
      <c r="R2213" s="10"/>
      <c r="S2213" s="10"/>
      <c r="T2213" s="10"/>
      <c r="U2213" s="9">
        <v>6802026998</v>
      </c>
      <c r="V2213" s="8"/>
      <c r="W2213" s="7">
        <v>657</v>
      </c>
      <c r="X2213" s="4"/>
      <c r="Y2213" s="6">
        <v>155</v>
      </c>
      <c r="Z2213" s="5">
        <f>IF(Y2213&gt;0,Y2213-J2213,".")</f>
        <v>0</v>
      </c>
      <c r="AA2213" s="4">
        <f>IF(J2213=0,H2213,0)</f>
        <v>0</v>
      </c>
      <c r="AB2213" s="4">
        <f>IF(L2213=0,H2213,0)</f>
        <v>0</v>
      </c>
      <c r="AC2213" s="4"/>
      <c r="AD2213" s="3"/>
      <c r="AE2213" s="2" t="str">
        <f ca="1">IF(AND(N2213&gt;1,(N2213+$AE$3+O2213)&lt;$B$3),$B$3-N2213+1111111,".")</f>
        <v>.</v>
      </c>
      <c r="AF2213" s="1" t="str">
        <f>IF(A2213&gt;1,"Y","N")</f>
        <v>Y</v>
      </c>
      <c r="AG2213" s="1" t="str">
        <f>IF(L2213&gt;1,"Y","N")</f>
        <v>Y</v>
      </c>
      <c r="AH2213" s="1" t="str">
        <f>IF(N2213&gt;1,"Y","N")</f>
        <v>Y</v>
      </c>
      <c r="AI2213" s="1" t="str">
        <f>IF(O2213&gt;1,"Y","N")</f>
        <v>Y</v>
      </c>
      <c r="AJ2213" s="1" t="str">
        <f>CONCATENATE(AF2213,AG2213,D2213,AH2213,AI2213)</f>
        <v>YYx488xYY</v>
      </c>
    </row>
    <row r="2214" spans="1:50" s="1" customFormat="1" x14ac:dyDescent="0.25">
      <c r="A2214" s="31">
        <v>42700</v>
      </c>
      <c r="B2214" s="24"/>
      <c r="C2214" s="23" t="s">
        <v>792</v>
      </c>
      <c r="D2214" s="22" t="s">
        <v>791</v>
      </c>
      <c r="E2214" s="21">
        <v>2.41</v>
      </c>
      <c r="G2214" s="20"/>
      <c r="H2214" s="19">
        <f>E2214/0.0391</f>
        <v>61.636828644501279</v>
      </c>
      <c r="I2214" s="18">
        <f>J2214/100*4</f>
        <v>4.5999999999999996</v>
      </c>
      <c r="J2214" s="17">
        <v>115</v>
      </c>
      <c r="K2214" s="16">
        <f>IF(J2214&gt;1,J2214-H2214-I2214,0)</f>
        <v>48.76317135549872</v>
      </c>
      <c r="L2214" s="15">
        <v>42735</v>
      </c>
      <c r="M2214" s="14"/>
      <c r="N2214" s="29">
        <v>42857</v>
      </c>
      <c r="O2214" s="12">
        <v>42857</v>
      </c>
      <c r="P2214" s="11" t="s">
        <v>4184</v>
      </c>
      <c r="Q2214" s="10" t="s">
        <v>4187</v>
      </c>
      <c r="R2214" s="10" t="s">
        <v>4186</v>
      </c>
      <c r="S2214" s="10" t="s">
        <v>3369</v>
      </c>
      <c r="T2214" s="10"/>
      <c r="U2214" s="9">
        <v>6798434217</v>
      </c>
      <c r="V2214" s="8"/>
      <c r="W2214" s="7">
        <v>672</v>
      </c>
      <c r="X2214" s="4"/>
      <c r="Y2214" s="6">
        <v>155</v>
      </c>
      <c r="Z2214" s="5">
        <f>IF(Y2214&gt;0,Y2214-J2214,".")</f>
        <v>40</v>
      </c>
      <c r="AA2214" s="4">
        <f>IF(J2214=0,H2214,0)</f>
        <v>0</v>
      </c>
      <c r="AB2214" s="4">
        <f>IF(L2214=0,H2214,0)</f>
        <v>0</v>
      </c>
      <c r="AC2214" s="4"/>
      <c r="AD2214" s="3"/>
      <c r="AE2214" s="2" t="str">
        <f ca="1">IF(AND(N2214&gt;1,(N2214+$AE$3+O2214)&lt;$B$3),$B$3-N2214+1111111,".")</f>
        <v>.</v>
      </c>
      <c r="AF2214" s="1" t="str">
        <f>IF(A2214&gt;1,"Y","N")</f>
        <v>Y</v>
      </c>
      <c r="AG2214" s="1" t="str">
        <f>IF(L2214&gt;1,"Y","N")</f>
        <v>Y</v>
      </c>
      <c r="AH2214" s="1" t="str">
        <f>IF(N2214&gt;1,"Y","N")</f>
        <v>Y</v>
      </c>
      <c r="AI2214" s="1" t="str">
        <f>IF(O2214&gt;1,"Y","N")</f>
        <v>Y</v>
      </c>
      <c r="AJ2214" s="1" t="str">
        <f>CONCATENATE(AF2214,AG2214,D2214,AH2214,AI2214)</f>
        <v>YYx34xYY</v>
      </c>
    </row>
    <row r="2215" spans="1:50" s="1" customFormat="1" x14ac:dyDescent="0.25">
      <c r="A2215" s="31">
        <v>42627</v>
      </c>
      <c r="B2215" s="24"/>
      <c r="C2215" s="23" t="s">
        <v>1831</v>
      </c>
      <c r="D2215" s="22" t="s">
        <v>1830</v>
      </c>
      <c r="E2215" s="21">
        <v>2.06</v>
      </c>
      <c r="G2215" s="20"/>
      <c r="H2215" s="19">
        <f>E2215/0.0404</f>
        <v>50.990099009900995</v>
      </c>
      <c r="I2215" s="18">
        <f>J2215/100*4</f>
        <v>5.56</v>
      </c>
      <c r="J2215" s="17">
        <v>139</v>
      </c>
      <c r="K2215" s="16">
        <f>IF(J2215&gt;1,J2215-H2215-I2215,0)</f>
        <v>82.449900990098996</v>
      </c>
      <c r="L2215" s="15">
        <v>42644</v>
      </c>
      <c r="M2215" s="14"/>
      <c r="N2215" s="29">
        <v>42900</v>
      </c>
      <c r="O2215" s="12">
        <v>42907</v>
      </c>
      <c r="P2215" s="11" t="s">
        <v>3375</v>
      </c>
      <c r="Q2215" s="10" t="s">
        <v>3374</v>
      </c>
      <c r="R2215" s="10" t="s">
        <v>3373</v>
      </c>
      <c r="S2215" s="10" t="s">
        <v>3372</v>
      </c>
      <c r="T2215" s="10"/>
      <c r="U2215" s="9">
        <v>6853303698</v>
      </c>
      <c r="V2215" s="8"/>
      <c r="W2215" s="7">
        <v>872</v>
      </c>
      <c r="X2215" s="4"/>
      <c r="Y2215" s="6">
        <v>155</v>
      </c>
      <c r="Z2215" s="5">
        <f>IF(Y2215&gt;0,Y2215-J2215,".")</f>
        <v>16</v>
      </c>
      <c r="AA2215" s="4">
        <f>IF(J2215=0,H2215,0)</f>
        <v>0</v>
      </c>
      <c r="AB2215" s="4">
        <f>IF(L2215=0,H2215,0)</f>
        <v>0</v>
      </c>
      <c r="AC2215" s="4"/>
      <c r="AD2215" s="3"/>
      <c r="AE2215" s="2" t="str">
        <f ca="1">IF(AND(N2215&gt;1,(N2215+$AE$3+O2215)&lt;$B$3),$B$3-N2215+1111111,".")</f>
        <v>.</v>
      </c>
      <c r="AF2215" s="1" t="str">
        <f>IF(A2215&gt;1,"Y","N")</f>
        <v>Y</v>
      </c>
      <c r="AG2215" s="1" t="str">
        <f>IF(L2215&gt;1,"Y","N")</f>
        <v>Y</v>
      </c>
      <c r="AH2215" s="1" t="str">
        <f>IF(N2215&gt;1,"Y","N")</f>
        <v>Y</v>
      </c>
      <c r="AI2215" s="1" t="str">
        <f>IF(O2215&gt;1,"Y","N")</f>
        <v>Y</v>
      </c>
      <c r="AJ2215" s="1" t="str">
        <f>CONCATENATE(AF2215,AG2215,D2215,AH2215,AI2215)</f>
        <v>YYx136xYY</v>
      </c>
      <c r="AU2215"/>
      <c r="AV2215"/>
      <c r="AW2215"/>
      <c r="AX2215"/>
    </row>
    <row r="2216" spans="1:50" s="1" customFormat="1" x14ac:dyDescent="0.25">
      <c r="A2216" s="31">
        <v>42811</v>
      </c>
      <c r="B2216" s="24" t="s">
        <v>2999</v>
      </c>
      <c r="C2216" s="23" t="s">
        <v>1831</v>
      </c>
      <c r="D2216" s="22" t="s">
        <v>1830</v>
      </c>
      <c r="E2216" s="21">
        <v>2.25</v>
      </c>
      <c r="G2216" s="20"/>
      <c r="H2216" s="19">
        <f>E2216/0.038689</f>
        <v>58.156065031404275</v>
      </c>
      <c r="I2216" s="18">
        <f>J2216/100*4</f>
        <v>5.56</v>
      </c>
      <c r="J2216" s="17">
        <v>139</v>
      </c>
      <c r="K2216" s="16">
        <f>IF(J2216&gt;1,J2216-H2216-I2216,0)</f>
        <v>75.28393496859573</v>
      </c>
      <c r="L2216" s="15">
        <v>42834</v>
      </c>
      <c r="M2216" s="14"/>
      <c r="N2216" s="29">
        <v>42920</v>
      </c>
      <c r="O2216" s="12">
        <v>42922</v>
      </c>
      <c r="P2216" s="11" t="s">
        <v>2998</v>
      </c>
      <c r="Q2216" s="10" t="s">
        <v>2997</v>
      </c>
      <c r="R2216" s="10" t="s">
        <v>2996</v>
      </c>
      <c r="S2216" s="10" t="s">
        <v>2995</v>
      </c>
      <c r="T2216" s="10" t="s">
        <v>2994</v>
      </c>
      <c r="U2216" s="9">
        <v>6874805758</v>
      </c>
      <c r="V2216" s="8"/>
      <c r="W2216" s="7">
        <v>923</v>
      </c>
      <c r="X2216" s="4"/>
      <c r="Y2216" s="6">
        <v>155</v>
      </c>
      <c r="Z2216" s="5">
        <f>IF(Y2216&gt;0,Y2216-J2216,".")</f>
        <v>16</v>
      </c>
      <c r="AA2216" s="4">
        <f>IF(J2216=0,H2216,0)</f>
        <v>0</v>
      </c>
      <c r="AB2216" s="4">
        <f>IF(L2216=0,H2216,0)</f>
        <v>0</v>
      </c>
      <c r="AC2216" s="4"/>
      <c r="AD2216" s="3"/>
      <c r="AE2216" s="2" t="str">
        <f ca="1">IF(AND(N2216&gt;1,(N2216+$AE$3+O2216)&lt;$B$3),$B$3-N2216+1111111,".")</f>
        <v>.</v>
      </c>
      <c r="AF2216" s="1" t="str">
        <f>IF(A2216&gt;1,"Y","N")</f>
        <v>Y</v>
      </c>
      <c r="AG2216" s="1" t="str">
        <f>IF(L2216&gt;1,"Y","N")</f>
        <v>Y</v>
      </c>
      <c r="AH2216" s="1" t="str">
        <f>IF(N2216&gt;1,"Y","N")</f>
        <v>Y</v>
      </c>
      <c r="AI2216" s="1" t="str">
        <f>IF(O2216&gt;1,"Y","N")</f>
        <v>Y</v>
      </c>
      <c r="AJ2216" s="1" t="str">
        <f>CONCATENATE(AF2216,AG2216,D2216,AH2216,AI2216)</f>
        <v>YYx136xYY</v>
      </c>
    </row>
    <row r="2217" spans="1:50" s="1" customFormat="1" x14ac:dyDescent="0.25">
      <c r="A2217" s="31">
        <v>42867</v>
      </c>
      <c r="B2217" s="24" t="s">
        <v>231</v>
      </c>
      <c r="C2217" s="23" t="s">
        <v>213</v>
      </c>
      <c r="D2217" s="22" t="s">
        <v>212</v>
      </c>
      <c r="E2217" s="21">
        <v>3.13</v>
      </c>
      <c r="G2217" s="20"/>
      <c r="H2217" s="19">
        <f>E2217/0.04001</f>
        <v>78.230442389402654</v>
      </c>
      <c r="I2217" s="18">
        <f>J2217/100*4</f>
        <v>6.2</v>
      </c>
      <c r="J2217" s="17">
        <v>155</v>
      </c>
      <c r="K2217" s="16">
        <f>IF(J2217&gt;1,J2217-H2217-I2217,0)</f>
        <v>70.569557610597343</v>
      </c>
      <c r="L2217" s="15">
        <v>42888</v>
      </c>
      <c r="M2217" s="14"/>
      <c r="N2217" s="29">
        <v>43087</v>
      </c>
      <c r="O2217" s="12">
        <v>43087</v>
      </c>
      <c r="P2217" s="11" t="s">
        <v>214</v>
      </c>
      <c r="Q2217" s="10"/>
      <c r="R2217" s="10"/>
      <c r="S2217" s="10"/>
      <c r="T2217" s="10"/>
      <c r="U2217" s="9">
        <v>6908856787</v>
      </c>
      <c r="V2217" s="8"/>
      <c r="W2217" s="7">
        <v>1478</v>
      </c>
      <c r="X2217" s="4"/>
      <c r="Y2217" s="6">
        <v>155</v>
      </c>
      <c r="Z2217" s="5">
        <f>IF(Y2217&gt;0,Y2217-J2217,".")</f>
        <v>0</v>
      </c>
      <c r="AA2217" s="4">
        <f>IF(J2217=0,H2217,0)</f>
        <v>0</v>
      </c>
      <c r="AB2217" s="4">
        <f>IF(L2217=0,H2217,0)</f>
        <v>0</v>
      </c>
      <c r="AC2217" s="4"/>
      <c r="AD2217" s="3"/>
      <c r="AE2217" s="2" t="str">
        <f ca="1">IF(AND(N2217&gt;1,(N2217+$AE$3+O2217)&lt;$B$3),$B$3-N2217+1111111,".")</f>
        <v>.</v>
      </c>
      <c r="AF2217" s="1" t="str">
        <f>IF(A2217&gt;1,"Y","N")</f>
        <v>Y</v>
      </c>
      <c r="AG2217" s="1" t="str">
        <f>IF(L2217&gt;1,"Y","N")</f>
        <v>Y</v>
      </c>
      <c r="AH2217" s="1" t="str">
        <f>IF(N2217&gt;1,"Y","N")</f>
        <v>Y</v>
      </c>
      <c r="AI2217" s="1" t="str">
        <f>IF(O2217&gt;1,"Y","N")</f>
        <v>Y</v>
      </c>
      <c r="AJ2217" s="1" t="str">
        <f>CONCATENATE(AF2217,AG2217,D2217,AH2217,AI2217)</f>
        <v>YYx488xYY</v>
      </c>
    </row>
    <row r="2218" spans="1:50" s="1" customFormat="1" x14ac:dyDescent="0.25">
      <c r="A2218" s="31">
        <v>42681</v>
      </c>
      <c r="B2218" s="24" t="s">
        <v>5741</v>
      </c>
      <c r="C2218" s="23" t="s">
        <v>1419</v>
      </c>
      <c r="D2218" s="22" t="s">
        <v>1418</v>
      </c>
      <c r="E2218" s="21">
        <v>2.91</v>
      </c>
      <c r="G2218" s="20"/>
      <c r="H2218" s="19">
        <f>E2218/0.041115</f>
        <v>70.777088653776005</v>
      </c>
      <c r="I2218" s="18">
        <f>J2218/100*4</f>
        <v>4.76</v>
      </c>
      <c r="J2218" s="17">
        <v>119</v>
      </c>
      <c r="K2218" s="16">
        <f>IF(J2218&gt;1,J2218-H2218-I2218,0)</f>
        <v>43.462911346223997</v>
      </c>
      <c r="L2218" s="15">
        <v>42697</v>
      </c>
      <c r="M2218" s="14"/>
      <c r="N2218" s="29">
        <v>42788</v>
      </c>
      <c r="O2218" s="12">
        <v>42788</v>
      </c>
      <c r="P2218" s="11" t="s">
        <v>5740</v>
      </c>
      <c r="Q2218" s="10" t="s">
        <v>5739</v>
      </c>
      <c r="R2218" s="10" t="s">
        <v>5738</v>
      </c>
      <c r="S2218" s="10" t="s">
        <v>5737</v>
      </c>
      <c r="T2218" s="10"/>
      <c r="U2218" s="9">
        <v>6720487095</v>
      </c>
      <c r="V2218" s="8"/>
      <c r="W2218" s="7">
        <v>313</v>
      </c>
      <c r="X2218" s="4"/>
      <c r="Y2218" s="6">
        <v>156</v>
      </c>
      <c r="Z2218" s="5">
        <f>IF(Y2218&gt;0,Y2218-J2218,".")</f>
        <v>37</v>
      </c>
      <c r="AA2218" s="4">
        <f>IF(J2218=0,H2218,0)</f>
        <v>0</v>
      </c>
      <c r="AB2218" s="4">
        <f>IF(L2218=0,H2218,0)</f>
        <v>0</v>
      </c>
      <c r="AC2218" s="4"/>
      <c r="AD2218" s="3"/>
      <c r="AE2218" s="2" t="str">
        <f ca="1">IF(AND(N2218&gt;1,(N2218+$AE$3+O2218)&lt;$B$3),$B$3-N2218+1111111,".")</f>
        <v>.</v>
      </c>
      <c r="AF2218" s="1" t="str">
        <f>IF(A2218&gt;1,"Y","N")</f>
        <v>Y</v>
      </c>
      <c r="AG2218" s="1" t="str">
        <f>IF(L2218&gt;1,"Y","N")</f>
        <v>Y</v>
      </c>
      <c r="AH2218" s="1" t="str">
        <f>IF(N2218&gt;1,"Y","N")</f>
        <v>Y</v>
      </c>
      <c r="AI2218" s="1" t="str">
        <f>IF(O2218&gt;1,"Y","N")</f>
        <v>Y</v>
      </c>
      <c r="AJ2218" s="1" t="str">
        <f>CONCATENATE(AF2218,AG2218,D2218,AH2218,AI2218)</f>
        <v>YYx84xYY</v>
      </c>
    </row>
    <row r="2219" spans="1:50" s="1" customFormat="1" x14ac:dyDescent="0.25">
      <c r="A2219" s="31">
        <v>42963</v>
      </c>
      <c r="B2219" s="24" t="s">
        <v>1832</v>
      </c>
      <c r="C2219" s="23" t="s">
        <v>1831</v>
      </c>
      <c r="D2219" s="22" t="s">
        <v>1830</v>
      </c>
      <c r="E2219" s="21">
        <v>2.5299999999999998</v>
      </c>
      <c r="G2219" s="20"/>
      <c r="H2219" s="19">
        <f>E2219/0.04417</f>
        <v>57.278695947475654</v>
      </c>
      <c r="I2219" s="18">
        <f>J2219/100*4</f>
        <v>5.56</v>
      </c>
      <c r="J2219" s="17">
        <v>139</v>
      </c>
      <c r="K2219" s="16">
        <f>IF(J2219&gt;1,J2219-H2219-I2219,0)</f>
        <v>76.161304052524343</v>
      </c>
      <c r="L2219" s="15">
        <v>42986</v>
      </c>
      <c r="M2219" s="14"/>
      <c r="N2219" s="29">
        <v>43003</v>
      </c>
      <c r="O2219" s="12">
        <v>43003</v>
      </c>
      <c r="P2219" s="11" t="s">
        <v>1829</v>
      </c>
      <c r="Q2219" s="10" t="s">
        <v>1828</v>
      </c>
      <c r="R2219" s="10" t="s">
        <v>1827</v>
      </c>
      <c r="S2219" s="10" t="s">
        <v>1826</v>
      </c>
      <c r="T2219" s="10"/>
      <c r="U2219" s="9">
        <v>6908098892</v>
      </c>
      <c r="V2219" s="8"/>
      <c r="W2219" s="7">
        <v>1173</v>
      </c>
      <c r="X2219" s="4"/>
      <c r="Y2219" s="6">
        <v>156</v>
      </c>
      <c r="Z2219" s="5">
        <f>IF(Y2219&gt;0,Y2219-J2219,".")</f>
        <v>17</v>
      </c>
      <c r="AA2219" s="4">
        <f>IF(J2219=0,H2219,0)</f>
        <v>0</v>
      </c>
      <c r="AB2219" s="4">
        <f>IF(L2219=0,H2219,0)</f>
        <v>0</v>
      </c>
      <c r="AC2219" s="4"/>
      <c r="AD2219" s="3"/>
      <c r="AE2219" s="2" t="str">
        <f ca="1">IF(AND(N2219&gt;1,(N2219+$AE$3+O2219)&lt;$B$3),$B$3-N2219+1111111,".")</f>
        <v>.</v>
      </c>
      <c r="AF2219" s="1" t="str">
        <f>IF(A2219&gt;1,"Y","N")</f>
        <v>Y</v>
      </c>
      <c r="AG2219" s="1" t="str">
        <f>IF(L2219&gt;1,"Y","N")</f>
        <v>Y</v>
      </c>
      <c r="AH2219" s="1" t="str">
        <f>IF(N2219&gt;1,"Y","N")</f>
        <v>Y</v>
      </c>
      <c r="AI2219" s="1" t="str">
        <f>IF(O2219&gt;1,"Y","N")</f>
        <v>Y</v>
      </c>
      <c r="AJ2219" s="1" t="str">
        <f>CONCATENATE(AF2219,AG2219,D2219,AH2219,AI2219)</f>
        <v>YYx136xYY</v>
      </c>
    </row>
    <row r="2220" spans="1:50" s="1" customFormat="1" x14ac:dyDescent="0.25">
      <c r="A2220" s="31">
        <v>42681</v>
      </c>
      <c r="B2220" s="24"/>
      <c r="C2220" s="23" t="s">
        <v>1419</v>
      </c>
      <c r="D2220" s="22" t="s">
        <v>1418</v>
      </c>
      <c r="E2220" s="21">
        <v>2.91</v>
      </c>
      <c r="G2220" s="20"/>
      <c r="H2220" s="19">
        <f>E2220/0.041115</f>
        <v>70.777088653776005</v>
      </c>
      <c r="I2220" s="18">
        <f>J2220/100*4</f>
        <v>4.76</v>
      </c>
      <c r="J2220" s="17">
        <v>119</v>
      </c>
      <c r="K2220" s="16">
        <f>IF(J2220&gt;1,J2220-H2220-I2220,0)</f>
        <v>43.462911346223997</v>
      </c>
      <c r="L2220" s="15">
        <v>42697</v>
      </c>
      <c r="M2220" s="14"/>
      <c r="N2220" s="29">
        <v>43031</v>
      </c>
      <c r="O2220" s="12">
        <v>43031</v>
      </c>
      <c r="P2220" s="11" t="s">
        <v>1417</v>
      </c>
      <c r="Q2220" s="10" t="s">
        <v>1416</v>
      </c>
      <c r="R2220" s="10" t="s">
        <v>1415</v>
      </c>
      <c r="S2220" s="10" t="s">
        <v>1414</v>
      </c>
      <c r="T2220" s="10"/>
      <c r="U2220" s="9">
        <v>6908372682</v>
      </c>
      <c r="V2220" s="8"/>
      <c r="W2220" s="7">
        <v>1259</v>
      </c>
      <c r="X2220" s="4"/>
      <c r="Y2220" s="6">
        <v>156</v>
      </c>
      <c r="Z2220" s="5">
        <f>IF(Y2220&gt;0,Y2220-J2220,".")</f>
        <v>37</v>
      </c>
      <c r="AA2220" s="4">
        <f>IF(J2220=0,H2220,0)</f>
        <v>0</v>
      </c>
      <c r="AB2220" s="4">
        <f>IF(L2220=0,H2220,0)</f>
        <v>0</v>
      </c>
      <c r="AC2220" s="4"/>
      <c r="AD2220" s="3"/>
      <c r="AE2220" s="2" t="str">
        <f ca="1">IF(AND(N2220&gt;1,(N2220+$AE$3+O2220)&lt;$B$3),$B$3-N2220+1111111,".")</f>
        <v>.</v>
      </c>
      <c r="AF2220" s="1" t="str">
        <f>IF(A2220&gt;1,"Y","N")</f>
        <v>Y</v>
      </c>
      <c r="AG2220" s="1" t="str">
        <f>IF(L2220&gt;1,"Y","N")</f>
        <v>Y</v>
      </c>
      <c r="AH2220" s="1" t="str">
        <f>IF(N2220&gt;1,"Y","N")</f>
        <v>Y</v>
      </c>
      <c r="AI2220" s="1" t="str">
        <f>IF(O2220&gt;1,"Y","N")</f>
        <v>Y</v>
      </c>
      <c r="AJ2220" s="1" t="str">
        <f>CONCATENATE(AF2220,AG2220,D2220,AH2220,AI2220)</f>
        <v>YYx84xYY</v>
      </c>
    </row>
    <row r="2221" spans="1:50" s="1" customFormat="1" x14ac:dyDescent="0.25">
      <c r="A2221" s="31">
        <v>42480</v>
      </c>
      <c r="B2221" s="24"/>
      <c r="C2221" s="23" t="s">
        <v>1070</v>
      </c>
      <c r="D2221" s="22" t="s">
        <v>1069</v>
      </c>
      <c r="E2221" s="21">
        <v>2.7</v>
      </c>
      <c r="G2221" s="20"/>
      <c r="H2221" s="19">
        <f>E2221/0.042177</f>
        <v>64.015932854399324</v>
      </c>
      <c r="I2221" s="32">
        <f>J2221/100*4</f>
        <v>5.6</v>
      </c>
      <c r="J2221" s="17">
        <v>140</v>
      </c>
      <c r="K2221" s="16">
        <f>IF(J2221&gt;1,J2221-H2221-I2221,0)</f>
        <v>70.384067145600682</v>
      </c>
      <c r="L2221" s="15">
        <v>42511</v>
      </c>
      <c r="M2221" s="14"/>
      <c r="N2221" s="29">
        <v>42785</v>
      </c>
      <c r="O2221" s="12">
        <v>42785</v>
      </c>
      <c r="P2221" s="11" t="s">
        <v>5826</v>
      </c>
      <c r="Q2221" s="10" t="s">
        <v>5825</v>
      </c>
      <c r="R2221" s="10" t="s">
        <v>5824</v>
      </c>
      <c r="S2221" s="10" t="s">
        <v>5823</v>
      </c>
      <c r="T2221" s="10"/>
      <c r="U2221" s="9" t="s">
        <v>5822</v>
      </c>
      <c r="V2221" s="8"/>
      <c r="W2221" s="7">
        <v>294</v>
      </c>
      <c r="X2221" s="4"/>
      <c r="Y2221" s="6">
        <v>157</v>
      </c>
      <c r="Z2221" s="5">
        <f>IF(Y2221&gt;0,Y2221-J2221,".")</f>
        <v>17</v>
      </c>
      <c r="AA2221" s="4">
        <f>IF(J2221=0,H2221,0)</f>
        <v>0</v>
      </c>
      <c r="AB2221" s="4">
        <f>IF(L2221=0,H2221,0)</f>
        <v>0</v>
      </c>
      <c r="AC2221" s="4"/>
      <c r="AD2221" s="3"/>
      <c r="AE2221" s="2" t="str">
        <f ca="1">IF(AND(N2221&gt;1,(N2221+$AE$3+O2221)&lt;$B$3),$B$3-N2221+1111111,".")</f>
        <v>.</v>
      </c>
      <c r="AF2221" s="1" t="str">
        <f>IF(A2221&gt;1,"Y","N")</f>
        <v>Y</v>
      </c>
      <c r="AG2221" s="1" t="str">
        <f>IF(L2221&gt;1,"Y","N")</f>
        <v>Y</v>
      </c>
      <c r="AH2221" s="1" t="str">
        <f>IF(N2221&gt;1,"Y","N")</f>
        <v>Y</v>
      </c>
      <c r="AI2221" s="1" t="str">
        <f>IF(O2221&gt;1,"Y","N")</f>
        <v>Y</v>
      </c>
      <c r="AJ2221" s="1" t="str">
        <f>CONCATENATE(AF2221,AG2221,D2221,AH2221,AI2221)</f>
        <v>YYx131xYY</v>
      </c>
    </row>
    <row r="2222" spans="1:50" s="1" customFormat="1" x14ac:dyDescent="0.25">
      <c r="A2222" s="31">
        <v>42993</v>
      </c>
      <c r="B2222" s="24" t="s">
        <v>1333</v>
      </c>
      <c r="C2222" s="23" t="s">
        <v>120</v>
      </c>
      <c r="D2222" s="22" t="s">
        <v>119</v>
      </c>
      <c r="E2222" s="21">
        <v>3.2</v>
      </c>
      <c r="G2222" s="20"/>
      <c r="H2222" s="19">
        <f>E2222/0.04452</f>
        <v>71.877807726864333</v>
      </c>
      <c r="I2222" s="18">
        <f>J2222/100*4</f>
        <v>4.76</v>
      </c>
      <c r="J2222" s="17">
        <v>119</v>
      </c>
      <c r="K2222" s="16">
        <f>IF(J2222&gt;1,J2222-H2222-I2222,0)</f>
        <v>42.362192273135669</v>
      </c>
      <c r="L2222" s="15">
        <v>43034</v>
      </c>
      <c r="M2222" s="14"/>
      <c r="N2222" s="29">
        <v>43037</v>
      </c>
      <c r="O2222" s="12">
        <v>43037</v>
      </c>
      <c r="P2222" s="11" t="s">
        <v>1332</v>
      </c>
      <c r="Q2222" s="10" t="s">
        <v>1331</v>
      </c>
      <c r="R2222" s="10" t="s">
        <v>1330</v>
      </c>
      <c r="S2222" s="10" t="s">
        <v>1329</v>
      </c>
      <c r="T2222" s="10"/>
      <c r="U2222" s="9">
        <v>6916574907</v>
      </c>
      <c r="V2222" s="8"/>
      <c r="W2222" s="7">
        <v>1276</v>
      </c>
      <c r="X2222" s="4"/>
      <c r="Y2222" s="6">
        <v>157</v>
      </c>
      <c r="Z2222" s="5">
        <f>IF(Y2222&gt;0,Y2222-J2222,".")</f>
        <v>38</v>
      </c>
      <c r="AA2222" s="4">
        <f>IF(J2222=0,H2222,0)</f>
        <v>0</v>
      </c>
      <c r="AB2222" s="4">
        <f>IF(L2222=0,H2222,0)</f>
        <v>0</v>
      </c>
      <c r="AC2222" s="4"/>
      <c r="AD2222" s="3"/>
      <c r="AE2222" s="2" t="str">
        <f ca="1">IF(AND(N2222&gt;1,(N2222+$AE$3+O2222)&lt;$B$3),$B$3-N2222+1111111,".")</f>
        <v>.</v>
      </c>
      <c r="AF2222" s="1" t="str">
        <f>IF(A2222&gt;1,"Y","N")</f>
        <v>Y</v>
      </c>
      <c r="AG2222" s="1" t="str">
        <f>IF(L2222&gt;1,"Y","N")</f>
        <v>Y</v>
      </c>
      <c r="AH2222" s="1" t="str">
        <f>IF(N2222&gt;1,"Y","N")</f>
        <v>Y</v>
      </c>
      <c r="AI2222" s="1" t="str">
        <f>IF(O2222&gt;1,"Y","N")</f>
        <v>Y</v>
      </c>
      <c r="AJ2222" s="1" t="str">
        <f>CONCATENATE(AF2222,AG2222,D2222,AH2222,AI2222)</f>
        <v>YYx555xYY</v>
      </c>
    </row>
    <row r="2223" spans="1:50" s="1" customFormat="1" x14ac:dyDescent="0.25">
      <c r="A2223" s="28">
        <v>41698</v>
      </c>
      <c r="B2223" s="27" t="s">
        <v>4264</v>
      </c>
      <c r="C2223" s="23" t="s">
        <v>4263</v>
      </c>
      <c r="D2223" s="22" t="s">
        <v>646</v>
      </c>
      <c r="E2223" s="21">
        <v>1.96</v>
      </c>
      <c r="G2223" s="20"/>
      <c r="H2223" s="19">
        <f>E2223/0.04813</f>
        <v>40.723041761894869</v>
      </c>
      <c r="I2223" s="18">
        <f>J2223/100*4</f>
        <v>3.56</v>
      </c>
      <c r="J2223" s="17">
        <v>89</v>
      </c>
      <c r="K2223" s="16">
        <f>IF(J2223&gt;1,J2223-H2223-I2223,0)</f>
        <v>44.716958238105128</v>
      </c>
      <c r="L2223" s="15">
        <v>41720</v>
      </c>
      <c r="M2223" s="14"/>
      <c r="N2223" s="29">
        <v>42742</v>
      </c>
      <c r="O2223" s="12">
        <v>42743</v>
      </c>
      <c r="P2223" s="11" t="s">
        <v>1945</v>
      </c>
      <c r="Q2223" s="10" t="s">
        <v>6890</v>
      </c>
      <c r="R2223" s="10" t="s">
        <v>6889</v>
      </c>
      <c r="S2223" s="10" t="s">
        <v>6888</v>
      </c>
      <c r="T2223" s="10"/>
      <c r="U2223" s="9" t="s">
        <v>6887</v>
      </c>
      <c r="V2223" s="8"/>
      <c r="W2223" s="7">
        <v>45</v>
      </c>
      <c r="X2223" s="4"/>
      <c r="Y2223" s="6">
        <v>158</v>
      </c>
      <c r="Z2223" s="5">
        <f>IF(Y2223&gt;0,Y2223-J2223,".")</f>
        <v>69</v>
      </c>
      <c r="AA2223" s="4">
        <f>IF(J2223=0,H2223,0)</f>
        <v>0</v>
      </c>
      <c r="AB2223" s="4">
        <f>IF(L2223=0,H2223,0)</f>
        <v>0</v>
      </c>
      <c r="AC2223" s="4"/>
      <c r="AD2223" s="3"/>
      <c r="AE2223" s="2" t="str">
        <f ca="1">IF(AND(N2223&gt;1,(N2223+$AE$3+O2223)&lt;$B$3),$B$3-N2223+1111111,".")</f>
        <v>.</v>
      </c>
      <c r="AF2223" s="1" t="str">
        <f>IF(A2223&gt;1,"Y","N")</f>
        <v>Y</v>
      </c>
      <c r="AG2223" s="1" t="str">
        <f>IF(L2223&gt;1,"Y","N")</f>
        <v>Y</v>
      </c>
      <c r="AH2223" s="1" t="str">
        <f>IF(N2223&gt;1,"Y","N")</f>
        <v>Y</v>
      </c>
      <c r="AI2223" s="1" t="str">
        <f>IF(O2223&gt;1,"Y","N")</f>
        <v>Y</v>
      </c>
      <c r="AJ2223" s="1" t="str">
        <f>CONCATENATE(AF2223,AG2223,D2223,AH2223,AI2223)</f>
        <v>YYx179xYY</v>
      </c>
      <c r="AU2223"/>
      <c r="AV2223"/>
      <c r="AW2223"/>
      <c r="AX2223"/>
    </row>
    <row r="2224" spans="1:50" s="1" customFormat="1" x14ac:dyDescent="0.25">
      <c r="A2224" s="31">
        <v>42680</v>
      </c>
      <c r="B2224" t="s">
        <v>6478</v>
      </c>
      <c r="C2224" s="23" t="s">
        <v>174</v>
      </c>
      <c r="D2224" s="22" t="s">
        <v>173</v>
      </c>
      <c r="E2224" s="21">
        <v>1.8</v>
      </c>
      <c r="G2224" s="20"/>
      <c r="H2224" s="19">
        <f>E2224/0.041115</f>
        <v>43.779642466253193</v>
      </c>
      <c r="I2224" s="18">
        <f>J2224/100*4</f>
        <v>4.8</v>
      </c>
      <c r="J2224" s="17">
        <v>120</v>
      </c>
      <c r="K2224" s="16">
        <f>IF(J2224&gt;1,J2224-H2224-I2224,0)</f>
        <v>71.42035753374681</v>
      </c>
      <c r="L2224" s="15">
        <v>42708</v>
      </c>
      <c r="M2224" s="14"/>
      <c r="N2224" s="29">
        <v>42756</v>
      </c>
      <c r="O2224" s="12">
        <v>42757</v>
      </c>
      <c r="P2224" s="11" t="s">
        <v>6477</v>
      </c>
      <c r="Q2224" s="10" t="s">
        <v>6476</v>
      </c>
      <c r="R2224" s="10" t="s">
        <v>6475</v>
      </c>
      <c r="S2224" s="10" t="s">
        <v>6474</v>
      </c>
      <c r="T2224" s="10"/>
      <c r="U2224" s="9" t="s">
        <v>6473</v>
      </c>
      <c r="V2224" s="8"/>
      <c r="W2224" s="7">
        <v>139</v>
      </c>
      <c r="X2224" s="4"/>
      <c r="Y2224" s="6">
        <v>158</v>
      </c>
      <c r="Z2224" s="5">
        <f>IF(Y2224&gt;0,Y2224-J2224,".")</f>
        <v>38</v>
      </c>
      <c r="AA2224" s="4">
        <f>IF(J2224=0,H2224,0)</f>
        <v>0</v>
      </c>
      <c r="AB2224" s="4">
        <f>IF(L2224=0,H2224,0)</f>
        <v>0</v>
      </c>
      <c r="AC2224" s="4"/>
      <c r="AD2224" s="3"/>
      <c r="AE2224" s="2" t="str">
        <f ca="1">IF(AND(N2224&gt;1,(N2224+$AE$3+O2224)&lt;$B$3),$B$3-N2224+1111111,".")</f>
        <v>.</v>
      </c>
      <c r="AF2224" s="1" t="str">
        <f>IF(A2224&gt;1,"Y","N")</f>
        <v>Y</v>
      </c>
      <c r="AG2224" s="1" t="str">
        <f>IF(L2224&gt;1,"Y","N")</f>
        <v>Y</v>
      </c>
      <c r="AH2224" s="1" t="str">
        <f>IF(N2224&gt;1,"Y","N")</f>
        <v>Y</v>
      </c>
      <c r="AI2224" s="1" t="str">
        <f>IF(O2224&gt;1,"Y","N")</f>
        <v>Y</v>
      </c>
      <c r="AJ2224" s="1" t="str">
        <f>CONCATENATE(AF2224,AG2224,D2224,AH2224,AI2224)</f>
        <v>YYx393xYY</v>
      </c>
    </row>
    <row r="2225" spans="1:50" s="1" customFormat="1" x14ac:dyDescent="0.25">
      <c r="A2225" s="31">
        <v>42541</v>
      </c>
      <c r="B2225" s="24"/>
      <c r="C2225" s="23" t="s">
        <v>1474</v>
      </c>
      <c r="D2225" s="22" t="s">
        <v>1473</v>
      </c>
      <c r="E2225" s="21">
        <v>2.98</v>
      </c>
      <c r="G2225" s="20"/>
      <c r="H2225" s="19">
        <f>E2225/0.04111</f>
        <v>72.488445633665776</v>
      </c>
      <c r="I2225" s="18">
        <f>J2225/100*4</f>
        <v>6.36</v>
      </c>
      <c r="J2225" s="17">
        <v>159</v>
      </c>
      <c r="K2225" s="16">
        <f>IF(J2225&gt;1,J2225-H2225-I2225,0)</f>
        <v>80.151554366334224</v>
      </c>
      <c r="L2225" s="15">
        <v>42575</v>
      </c>
      <c r="M2225" s="14"/>
      <c r="N2225" s="29">
        <v>42793</v>
      </c>
      <c r="O2225" s="12">
        <v>42794</v>
      </c>
      <c r="P2225" s="11" t="s">
        <v>5640</v>
      </c>
      <c r="Q2225" s="10"/>
      <c r="R2225" s="10"/>
      <c r="S2225" s="10"/>
      <c r="T2225" s="10"/>
      <c r="U2225" s="9"/>
      <c r="V2225" s="8"/>
      <c r="W2225" s="7">
        <v>335</v>
      </c>
      <c r="X2225" s="4"/>
      <c r="Y2225" s="6">
        <v>159</v>
      </c>
      <c r="Z2225" s="5">
        <f>IF(Y2225&gt;0,Y2225-J2225,".")</f>
        <v>0</v>
      </c>
      <c r="AA2225" s="4">
        <f>IF(J2225=0,H2225,0)</f>
        <v>0</v>
      </c>
      <c r="AB2225" s="4">
        <f>IF(L2225=0,H2225,0)</f>
        <v>0</v>
      </c>
      <c r="AC2225" s="4"/>
      <c r="AD2225" s="3"/>
      <c r="AE2225" s="2" t="str">
        <f ca="1">IF(AND(N2225&gt;1,(N2225+$AE$3+O2225)&lt;$B$3),$B$3-N2225+1111111,".")</f>
        <v>.</v>
      </c>
      <c r="AF2225" s="1" t="str">
        <f>IF(A2225&gt;1,"Y","N")</f>
        <v>Y</v>
      </c>
      <c r="AG2225" s="1" t="str">
        <f>IF(L2225&gt;1,"Y","N")</f>
        <v>Y</v>
      </c>
      <c r="AH2225" s="1" t="str">
        <f>IF(N2225&gt;1,"Y","N")</f>
        <v>Y</v>
      </c>
      <c r="AI2225" s="1" t="str">
        <f>IF(O2225&gt;1,"Y","N")</f>
        <v>Y</v>
      </c>
      <c r="AJ2225" s="1" t="str">
        <f>CONCATENATE(AF2225,AG2225,D2225,AH2225,AI2225)</f>
        <v>YYx111xYY</v>
      </c>
    </row>
    <row r="2226" spans="1:50" s="1" customFormat="1" x14ac:dyDescent="0.25">
      <c r="A2226" s="31">
        <v>42380</v>
      </c>
      <c r="B2226" s="24"/>
      <c r="C2226" s="23" t="s">
        <v>2067</v>
      </c>
      <c r="D2226" s="22" t="s">
        <v>2066</v>
      </c>
      <c r="E2226" s="21">
        <v>1.66</v>
      </c>
      <c r="G2226" s="20"/>
      <c r="H2226" s="19">
        <f>E2226/0.040263</f>
        <v>41.228919851973274</v>
      </c>
      <c r="I2226" s="32">
        <f>J2226/100*4</f>
        <v>5.8</v>
      </c>
      <c r="J2226" s="17">
        <v>145</v>
      </c>
      <c r="K2226" s="16">
        <f>IF(J2226&gt;1,J2226-H2226-I2226,0)</f>
        <v>97.971080148026729</v>
      </c>
      <c r="L2226" s="15">
        <v>42398</v>
      </c>
      <c r="M2226" s="14"/>
      <c r="N2226" s="29">
        <v>42765</v>
      </c>
      <c r="O2226" s="12">
        <v>42765</v>
      </c>
      <c r="P2226" s="11" t="s">
        <v>6300</v>
      </c>
      <c r="Q2226" s="10" t="s">
        <v>6299</v>
      </c>
      <c r="R2226" s="10" t="s">
        <v>6298</v>
      </c>
      <c r="S2226" s="10" t="s">
        <v>6297</v>
      </c>
      <c r="T2226" s="10"/>
      <c r="U2226" s="9" t="s">
        <v>6296</v>
      </c>
      <c r="V2226" s="8"/>
      <c r="W2226" s="7">
        <v>185</v>
      </c>
      <c r="X2226" s="4"/>
      <c r="Y2226" s="6">
        <v>161</v>
      </c>
      <c r="Z2226" s="5">
        <f>IF(Y2226&gt;0,Y2226-J2226,".")</f>
        <v>16</v>
      </c>
      <c r="AA2226" s="4">
        <f>IF(J2226=0,H2226,0)</f>
        <v>0</v>
      </c>
      <c r="AB2226" s="4">
        <f>IF(L2226=0,H2226,0)</f>
        <v>0</v>
      </c>
      <c r="AC2226" s="4"/>
      <c r="AD2226" s="3"/>
      <c r="AE2226" s="2" t="str">
        <f ca="1">IF(AND(N2226&gt;1,(N2226+$AE$3+O2226)&lt;$B$3),$B$3-N2226+1111111,".")</f>
        <v>.</v>
      </c>
      <c r="AF2226" s="1" t="str">
        <f>IF(A2226&gt;1,"Y","N")</f>
        <v>Y</v>
      </c>
      <c r="AG2226" s="1" t="str">
        <f>IF(L2226&gt;1,"Y","N")</f>
        <v>Y</v>
      </c>
      <c r="AH2226" s="1" t="str">
        <f>IF(N2226&gt;1,"Y","N")</f>
        <v>Y</v>
      </c>
      <c r="AI2226" s="1" t="str">
        <f>IF(O2226&gt;1,"Y","N")</f>
        <v>Y</v>
      </c>
      <c r="AJ2226" s="1" t="str">
        <f>CONCATENATE(AF2226,AG2226,D2226,AH2226,AI2226)</f>
        <v>YYx428xYY</v>
      </c>
    </row>
    <row r="2227" spans="1:50" s="1" customFormat="1" x14ac:dyDescent="0.25">
      <c r="A2227" s="31">
        <v>42380</v>
      </c>
      <c r="B2227" s="24"/>
      <c r="C2227" s="23" t="s">
        <v>2067</v>
      </c>
      <c r="D2227" s="22" t="s">
        <v>2066</v>
      </c>
      <c r="E2227" s="21">
        <v>1.66</v>
      </c>
      <c r="G2227" s="20"/>
      <c r="H2227" s="19">
        <f>E2227/0.040263</f>
        <v>41.228919851973274</v>
      </c>
      <c r="I2227" s="32">
        <f>J2227/100*4</f>
        <v>5.8</v>
      </c>
      <c r="J2227" s="17">
        <v>145</v>
      </c>
      <c r="K2227" s="16">
        <f>IF(J2227&gt;1,J2227-H2227-I2227,0)</f>
        <v>97.971080148026729</v>
      </c>
      <c r="L2227" s="15">
        <v>42398</v>
      </c>
      <c r="M2227" s="14"/>
      <c r="N2227" s="29">
        <v>42804</v>
      </c>
      <c r="O2227" s="12">
        <v>42807</v>
      </c>
      <c r="P2227" s="11" t="s">
        <v>5370</v>
      </c>
      <c r="Q2227" s="10" t="s">
        <v>5369</v>
      </c>
      <c r="R2227" s="10" t="s">
        <v>5368</v>
      </c>
      <c r="S2227" s="10" t="s">
        <v>5367</v>
      </c>
      <c r="T2227" s="10"/>
      <c r="U2227" s="9">
        <v>6742223645</v>
      </c>
      <c r="V2227" s="8"/>
      <c r="W2227" s="7">
        <v>409</v>
      </c>
      <c r="X2227" s="4"/>
      <c r="Y2227" s="6">
        <v>161</v>
      </c>
      <c r="Z2227" s="5">
        <f>IF(Y2227&gt;0,Y2227-J2227,".")</f>
        <v>16</v>
      </c>
      <c r="AA2227" s="4">
        <f>IF(J2227=0,H2227,0)</f>
        <v>0</v>
      </c>
      <c r="AB2227" s="4">
        <f>IF(L2227=0,H2227,0)</f>
        <v>0</v>
      </c>
      <c r="AC2227" s="4"/>
      <c r="AD2227" s="3"/>
      <c r="AE2227" s="2" t="str">
        <f ca="1">IF(AND(N2227&gt;1,(N2227+$AE$3+O2227)&lt;$B$3),$B$3-N2227+1111111,".")</f>
        <v>.</v>
      </c>
      <c r="AF2227" s="1" t="str">
        <f>IF(A2227&gt;1,"Y","N")</f>
        <v>Y</v>
      </c>
      <c r="AG2227" s="1" t="str">
        <f>IF(L2227&gt;1,"Y","N")</f>
        <v>Y</v>
      </c>
      <c r="AH2227" s="1" t="str">
        <f>IF(N2227&gt;1,"Y","N")</f>
        <v>Y</v>
      </c>
      <c r="AI2227" s="1" t="str">
        <f>IF(O2227&gt;1,"Y","N")</f>
        <v>Y</v>
      </c>
      <c r="AJ2227" s="1" t="str">
        <f>CONCATENATE(AF2227,AG2227,D2227,AH2227,AI2227)</f>
        <v>YYx428xYY</v>
      </c>
    </row>
    <row r="2228" spans="1:50" s="1" customFormat="1" x14ac:dyDescent="0.25">
      <c r="A2228" s="31">
        <v>42733</v>
      </c>
      <c r="B2228" s="24" t="s">
        <v>2214</v>
      </c>
      <c r="C2228" s="23" t="s">
        <v>160</v>
      </c>
      <c r="D2228" s="22" t="s">
        <v>159</v>
      </c>
      <c r="E2228" s="21">
        <v>3.28</v>
      </c>
      <c r="G2228" s="20"/>
      <c r="H2228" s="19">
        <f>E2228/0.03785</f>
        <v>86.657859973579917</v>
      </c>
      <c r="I2228" s="18">
        <f>J2228/100*4</f>
        <v>5.8</v>
      </c>
      <c r="J2228" s="17">
        <v>145</v>
      </c>
      <c r="K2228" s="16">
        <f>IF(J2228&gt;1,J2228-H2228-I2228,0)</f>
        <v>52.542140026420086</v>
      </c>
      <c r="L2228" s="15">
        <v>42762</v>
      </c>
      <c r="M2228" s="14"/>
      <c r="N2228" s="29">
        <v>42873</v>
      </c>
      <c r="O2228" s="12">
        <v>42876</v>
      </c>
      <c r="P2228" s="11" t="s">
        <v>3854</v>
      </c>
      <c r="Q2228" s="10" t="s">
        <v>3853</v>
      </c>
      <c r="R2228" s="10" t="s">
        <v>3852</v>
      </c>
      <c r="S2228" s="10" t="s">
        <v>1311</v>
      </c>
      <c r="T2228" s="10"/>
      <c r="U2228" s="9">
        <v>6818520917</v>
      </c>
      <c r="V2228" s="8"/>
      <c r="W2228" s="7">
        <v>745</v>
      </c>
      <c r="X2228" s="4"/>
      <c r="Y2228" s="6">
        <v>161</v>
      </c>
      <c r="Z2228" s="5">
        <f>IF(Y2228&gt;0,Y2228-J2228,".")</f>
        <v>16</v>
      </c>
      <c r="AA2228" s="4">
        <f>IF(J2228=0,H2228,0)</f>
        <v>0</v>
      </c>
      <c r="AB2228" s="4">
        <f>IF(L2228=0,H2228,0)</f>
        <v>0</v>
      </c>
      <c r="AC2228" s="4"/>
      <c r="AD2228" s="3"/>
      <c r="AE2228" s="2" t="str">
        <f ca="1">IF(AND(N2228&gt;1,(N2228+$AE$3+O2228)&lt;$B$3),$B$3-N2228+1111111,".")</f>
        <v>.</v>
      </c>
      <c r="AF2228" s="1" t="str">
        <f>IF(A2228&gt;1,"Y","N")</f>
        <v>Y</v>
      </c>
      <c r="AG2228" s="1" t="str">
        <f>IF(L2228&gt;1,"Y","N")</f>
        <v>Y</v>
      </c>
      <c r="AH2228" s="1" t="str">
        <f>IF(N2228&gt;1,"Y","N")</f>
        <v>Y</v>
      </c>
      <c r="AI2228" s="1" t="str">
        <f>IF(O2228&gt;1,"Y","N")</f>
        <v>Y</v>
      </c>
      <c r="AJ2228" s="1" t="str">
        <f>CONCATENATE(AF2228,AG2228,D2228,AH2228,AI2228)</f>
        <v>YYx54xYY</v>
      </c>
    </row>
    <row r="2229" spans="1:50" s="1" customFormat="1" x14ac:dyDescent="0.25">
      <c r="A2229" s="31">
        <v>42402</v>
      </c>
      <c r="B2229" t="s">
        <v>3323</v>
      </c>
      <c r="C2229" s="23" t="s">
        <v>3322</v>
      </c>
      <c r="D2229" s="22" t="s">
        <v>3321</v>
      </c>
      <c r="E2229" s="21">
        <v>3.35</v>
      </c>
      <c r="G2229" s="20"/>
      <c r="H2229" s="19">
        <f>E2229/0.04033</f>
        <v>83.064716092239038</v>
      </c>
      <c r="I2229" s="32">
        <f>J2229/100*4</f>
        <v>5.8</v>
      </c>
      <c r="J2229" s="17">
        <v>145</v>
      </c>
      <c r="K2229" s="16">
        <f>IF(J2229&gt;1,J2229-H2229-I2229,0)</f>
        <v>56.135283907760964</v>
      </c>
      <c r="L2229" s="15">
        <v>42420</v>
      </c>
      <c r="M2229" s="14"/>
      <c r="N2229" s="29">
        <v>42903</v>
      </c>
      <c r="O2229" s="12">
        <v>42904</v>
      </c>
      <c r="P2229" s="11" t="s">
        <v>3320</v>
      </c>
      <c r="Q2229" s="10" t="s">
        <v>3319</v>
      </c>
      <c r="R2229" s="10" t="s">
        <v>3318</v>
      </c>
      <c r="S2229" s="10" t="s">
        <v>736</v>
      </c>
      <c r="T2229" s="10"/>
      <c r="U2229" s="9">
        <v>6858181540</v>
      </c>
      <c r="V2229" s="8"/>
      <c r="W2229" s="7">
        <v>851</v>
      </c>
      <c r="X2229" s="4"/>
      <c r="Y2229" s="6">
        <v>161</v>
      </c>
      <c r="Z2229" s="5">
        <f>IF(Y2229&gt;0,Y2229-J2229,".")</f>
        <v>16</v>
      </c>
      <c r="AA2229" s="4">
        <f>IF(J2229=0,H2229,0)</f>
        <v>0</v>
      </c>
      <c r="AB2229" s="4">
        <f>IF(L2229=0,H2229,0)</f>
        <v>0</v>
      </c>
      <c r="AC2229" s="4"/>
      <c r="AD2229" s="3"/>
      <c r="AE2229" s="2" t="str">
        <f ca="1">IF(AND(N2229&gt;1,(N2229+$AE$3+O2229)&lt;$B$3),$B$3-N2229+1111111,".")</f>
        <v>.</v>
      </c>
      <c r="AF2229" s="1" t="str">
        <f>IF(A2229&gt;1,"Y","N")</f>
        <v>Y</v>
      </c>
      <c r="AG2229" s="1" t="str">
        <f>IF(L2229&gt;1,"Y","N")</f>
        <v>Y</v>
      </c>
      <c r="AH2229" s="1" t="str">
        <f>IF(N2229&gt;1,"Y","N")</f>
        <v>Y</v>
      </c>
      <c r="AI2229" s="1" t="str">
        <f>IF(O2229&gt;1,"Y","N")</f>
        <v>Y</v>
      </c>
      <c r="AJ2229" s="1" t="str">
        <f>CONCATENATE(AF2229,AG2229,D2229,AH2229,AI2229)</f>
        <v>YYx396xYY</v>
      </c>
      <c r="AU2229"/>
      <c r="AV2229"/>
      <c r="AW2229"/>
      <c r="AX2229"/>
    </row>
    <row r="2230" spans="1:50" s="1" customFormat="1" x14ac:dyDescent="0.25">
      <c r="A2230" s="31">
        <v>42923</v>
      </c>
      <c r="B2230" s="24" t="s">
        <v>2541</v>
      </c>
      <c r="C2230" s="23" t="s">
        <v>160</v>
      </c>
      <c r="D2230" s="22" t="s">
        <v>159</v>
      </c>
      <c r="E2230" s="21">
        <v>3.06</v>
      </c>
      <c r="G2230" s="20"/>
      <c r="H2230" s="19">
        <f>E2230/0.0418425</f>
        <v>73.131385552966492</v>
      </c>
      <c r="I2230" s="18">
        <f>J2230/100*4</f>
        <v>5.8</v>
      </c>
      <c r="J2230" s="17">
        <v>145</v>
      </c>
      <c r="K2230" s="16">
        <f>IF(J2230&gt;1,J2230-H2230-I2230,0)</f>
        <v>66.068614447033511</v>
      </c>
      <c r="L2230" s="15">
        <v>42941</v>
      </c>
      <c r="M2230" s="14"/>
      <c r="N2230" s="29">
        <v>42957</v>
      </c>
      <c r="O2230" s="12">
        <v>42958</v>
      </c>
      <c r="P2230" s="11" t="s">
        <v>2540</v>
      </c>
      <c r="Q2230" s="10" t="s">
        <v>2539</v>
      </c>
      <c r="R2230" s="10" t="s">
        <v>2538</v>
      </c>
      <c r="S2230" s="10" t="s">
        <v>907</v>
      </c>
      <c r="T2230" s="10"/>
      <c r="U2230" s="9" t="s">
        <v>2537</v>
      </c>
      <c r="V2230" s="8"/>
      <c r="W2230" s="7">
        <v>1022</v>
      </c>
      <c r="X2230" s="4"/>
      <c r="Y2230" s="6">
        <v>161</v>
      </c>
      <c r="Z2230" s="5">
        <f>IF(Y2230&gt;0,Y2230-J2230,".")</f>
        <v>16</v>
      </c>
      <c r="AA2230" s="4">
        <f>IF(J2230=0,H2230,0)</f>
        <v>0</v>
      </c>
      <c r="AB2230" s="4">
        <f>IF(L2230=0,H2230,0)</f>
        <v>0</v>
      </c>
      <c r="AC2230" s="4"/>
      <c r="AD2230" s="3"/>
      <c r="AE2230" s="2" t="str">
        <f ca="1">IF(AND(N2230&gt;1,(N2230+$AE$3+O2230)&lt;$B$3),$B$3-N2230+1111111,".")</f>
        <v>.</v>
      </c>
      <c r="AF2230" s="1" t="str">
        <f>IF(A2230&gt;1,"Y","N")</f>
        <v>Y</v>
      </c>
      <c r="AG2230" s="1" t="str">
        <f>IF(L2230&gt;1,"Y","N")</f>
        <v>Y</v>
      </c>
      <c r="AH2230" s="1" t="str">
        <f>IF(N2230&gt;1,"Y","N")</f>
        <v>Y</v>
      </c>
      <c r="AI2230" s="1" t="str">
        <f>IF(O2230&gt;1,"Y","N")</f>
        <v>Y</v>
      </c>
      <c r="AJ2230" s="1" t="str">
        <f>CONCATENATE(AF2230,AG2230,D2230,AH2230,AI2230)</f>
        <v>YYx54xYY</v>
      </c>
    </row>
    <row r="2231" spans="1:50" s="1" customFormat="1" x14ac:dyDescent="0.25">
      <c r="A2231" s="31">
        <v>42733</v>
      </c>
      <c r="B2231" s="24"/>
      <c r="C2231" s="23" t="s">
        <v>160</v>
      </c>
      <c r="D2231" s="22" t="s">
        <v>159</v>
      </c>
      <c r="E2231" s="21">
        <v>3.49</v>
      </c>
      <c r="G2231" s="20"/>
      <c r="H2231" s="19">
        <f>E2231/0.03785</f>
        <v>92.206076618229858</v>
      </c>
      <c r="I2231" s="18">
        <f>J2231/100*4</f>
        <v>5.8</v>
      </c>
      <c r="J2231" s="17">
        <v>145</v>
      </c>
      <c r="K2231" s="16">
        <f>IF(J2231&gt;1,J2231-H2231-I2231,0)</f>
        <v>46.993923381770145</v>
      </c>
      <c r="L2231" s="15">
        <v>42762</v>
      </c>
      <c r="M2231" s="14"/>
      <c r="N2231" s="29">
        <v>42973</v>
      </c>
      <c r="O2231" s="12">
        <v>42974</v>
      </c>
      <c r="P2231" s="11" t="s">
        <v>2307</v>
      </c>
      <c r="Q2231" s="10" t="s">
        <v>2306</v>
      </c>
      <c r="R2231" s="10" t="s">
        <v>2305</v>
      </c>
      <c r="S2231" s="10" t="s">
        <v>2304</v>
      </c>
      <c r="T2231" s="10"/>
      <c r="U2231" s="9">
        <v>6912005782</v>
      </c>
      <c r="V2231" s="8"/>
      <c r="W2231" s="7">
        <v>1075</v>
      </c>
      <c r="X2231" s="4"/>
      <c r="Y2231" s="6">
        <v>161</v>
      </c>
      <c r="Z2231" s="5">
        <f>IF(Y2231&gt;0,Y2231-J2231,".")</f>
        <v>16</v>
      </c>
      <c r="AA2231" s="4">
        <f>IF(J2231=0,H2231,0)</f>
        <v>0</v>
      </c>
      <c r="AB2231" s="4">
        <f>IF(L2231=0,H2231,0)</f>
        <v>0</v>
      </c>
      <c r="AC2231" s="4"/>
      <c r="AD2231" s="3"/>
      <c r="AE2231" s="2" t="str">
        <f ca="1">IF(AND(N2231&gt;1,(N2231+$AE$3+O2231)&lt;$B$3),$B$3-N2231+1111111,".")</f>
        <v>.</v>
      </c>
      <c r="AF2231" s="1" t="str">
        <f>IF(A2231&gt;1,"Y","N")</f>
        <v>Y</v>
      </c>
      <c r="AG2231" s="1" t="str">
        <f>IF(L2231&gt;1,"Y","N")</f>
        <v>Y</v>
      </c>
      <c r="AH2231" s="1" t="str">
        <f>IF(N2231&gt;1,"Y","N")</f>
        <v>Y</v>
      </c>
      <c r="AI2231" s="1" t="str">
        <f>IF(O2231&gt;1,"Y","N")</f>
        <v>Y</v>
      </c>
      <c r="AJ2231" s="1" t="str">
        <f>CONCATENATE(AF2231,AG2231,D2231,AH2231,AI2231)</f>
        <v>YYx54xYY</v>
      </c>
    </row>
    <row r="2232" spans="1:50" s="1" customFormat="1" x14ac:dyDescent="0.25">
      <c r="A2232" s="31">
        <v>42755</v>
      </c>
      <c r="B2232" s="24"/>
      <c r="C2232" s="23" t="s">
        <v>5454</v>
      </c>
      <c r="D2232" s="22"/>
      <c r="E2232" s="21">
        <v>2.96</v>
      </c>
      <c r="G2232" s="20"/>
      <c r="H2232" s="19">
        <f>E2232/0.03865</f>
        <v>76.584734799482547</v>
      </c>
      <c r="I2232" s="18">
        <f>J2232/100*4</f>
        <v>5</v>
      </c>
      <c r="J2232" s="17">
        <v>125</v>
      </c>
      <c r="K2232" s="16">
        <f>IF(J2232&gt;1,J2232-H2232-I2232,0)</f>
        <v>43.415265200517453</v>
      </c>
      <c r="L2232" s="15">
        <v>42756</v>
      </c>
      <c r="M2232" s="14"/>
      <c r="N2232" s="29">
        <v>42756</v>
      </c>
      <c r="O2232" s="12">
        <v>42758</v>
      </c>
      <c r="P2232" s="11" t="s">
        <v>6463</v>
      </c>
      <c r="Q2232" s="10" t="s">
        <v>6462</v>
      </c>
      <c r="R2232" s="10" t="s">
        <v>6461</v>
      </c>
      <c r="S2232" s="10" t="s">
        <v>6460</v>
      </c>
      <c r="T2232" s="10"/>
      <c r="U2232" s="9">
        <v>6688455044</v>
      </c>
      <c r="V2232" s="8"/>
      <c r="W2232" s="7">
        <v>148</v>
      </c>
      <c r="X2232" s="4"/>
      <c r="Y2232" s="6">
        <v>163</v>
      </c>
      <c r="Z2232" s="5">
        <f>IF(Y2232&gt;0,Y2232-J2232,".")</f>
        <v>38</v>
      </c>
      <c r="AA2232" s="4">
        <f>IF(J2232=0,H2232,0)</f>
        <v>0</v>
      </c>
      <c r="AB2232" s="4">
        <f>IF(L2232=0,H2232,0)</f>
        <v>0</v>
      </c>
      <c r="AC2232" s="4"/>
      <c r="AD2232" s="3"/>
      <c r="AE2232" s="2" t="str">
        <f ca="1">IF(AND(N2232&gt;1,(N2232+$AE$3+O2232)&lt;$B$3),$B$3-N2232+1111111,".")</f>
        <v>.</v>
      </c>
      <c r="AF2232" s="1" t="str">
        <f>IF(A2232&gt;1,"Y","N")</f>
        <v>Y</v>
      </c>
      <c r="AG2232" s="1" t="str">
        <f>IF(L2232&gt;1,"Y","N")</f>
        <v>Y</v>
      </c>
      <c r="AH2232" s="1" t="str">
        <f>IF(N2232&gt;1,"Y","N")</f>
        <v>Y</v>
      </c>
      <c r="AI2232" s="1" t="str">
        <f>IF(O2232&gt;1,"Y","N")</f>
        <v>Y</v>
      </c>
      <c r="AJ2232" s="1" t="str">
        <f>CONCATENATE(AF2232,AG2232,D2232,AH2232,AI2232)</f>
        <v>YYYY</v>
      </c>
    </row>
    <row r="2233" spans="1:50" s="1" customFormat="1" x14ac:dyDescent="0.25">
      <c r="A2233" s="31">
        <v>42596</v>
      </c>
      <c r="B2233" s="24"/>
      <c r="C2233" s="23" t="s">
        <v>230</v>
      </c>
      <c r="D2233" s="22" t="s">
        <v>229</v>
      </c>
      <c r="E2233" s="21">
        <v>1.66</v>
      </c>
      <c r="G2233" s="20"/>
      <c r="H2233" s="19">
        <f>E2233/0.04046</f>
        <v>41.028175976272856</v>
      </c>
      <c r="I2233" s="18">
        <f>J2233/100*4</f>
        <v>5</v>
      </c>
      <c r="J2233" s="17">
        <v>125</v>
      </c>
      <c r="K2233" s="16">
        <f>IF(J2233&gt;1,J2233-H2233-I2233,0)</f>
        <v>78.971824023727152</v>
      </c>
      <c r="L2233" s="15">
        <v>42614</v>
      </c>
      <c r="M2233" s="14"/>
      <c r="N2233" s="29">
        <v>42773</v>
      </c>
      <c r="O2233" s="12">
        <v>42773</v>
      </c>
      <c r="P2233" s="11" t="s">
        <v>6144</v>
      </c>
      <c r="Q2233" s="10" t="s">
        <v>6143</v>
      </c>
      <c r="R2233" s="10" t="s">
        <v>6142</v>
      </c>
      <c r="S2233" s="10" t="s">
        <v>6141</v>
      </c>
      <c r="T2233" s="10"/>
      <c r="U2233" s="9">
        <v>6704307132</v>
      </c>
      <c r="V2233" s="8"/>
      <c r="W2233" s="7">
        <v>221</v>
      </c>
      <c r="X2233" s="4"/>
      <c r="Y2233" s="6">
        <v>163</v>
      </c>
      <c r="Z2233" s="5">
        <f>IF(Y2233&gt;0,Y2233-J2233,".")</f>
        <v>38</v>
      </c>
      <c r="AA2233" s="4">
        <f>IF(J2233=0,H2233,0)</f>
        <v>0</v>
      </c>
      <c r="AB2233" s="4">
        <f>IF(L2233=0,H2233,0)</f>
        <v>0</v>
      </c>
      <c r="AC2233" s="4"/>
      <c r="AD2233" s="3"/>
      <c r="AE2233" s="2" t="str">
        <f ca="1">IF(AND(N2233&gt;1,(N2233+$AE$3+O2233)&lt;$B$3),$B$3-N2233+1111111,".")</f>
        <v>.</v>
      </c>
      <c r="AF2233" s="1" t="str">
        <f>IF(A2233&gt;1,"Y","N")</f>
        <v>Y</v>
      </c>
      <c r="AG2233" s="1" t="str">
        <f>IF(L2233&gt;1,"Y","N")</f>
        <v>Y</v>
      </c>
      <c r="AH2233" s="1" t="str">
        <f>IF(N2233&gt;1,"Y","N")</f>
        <v>Y</v>
      </c>
      <c r="AI2233" s="1" t="str">
        <f>IF(O2233&gt;1,"Y","N")</f>
        <v>Y</v>
      </c>
      <c r="AJ2233" s="1" t="str">
        <f>CONCATENATE(AF2233,AG2233,D2233,AH2233,AI2233)</f>
        <v>YYx119xYY</v>
      </c>
    </row>
    <row r="2234" spans="1:50" s="1" customFormat="1" x14ac:dyDescent="0.25">
      <c r="A2234" s="31">
        <v>42809</v>
      </c>
      <c r="B2234" s="24"/>
      <c r="C2234" s="23" t="s">
        <v>230</v>
      </c>
      <c r="D2234" s="22" t="s">
        <v>229</v>
      </c>
      <c r="E2234" s="21">
        <v>1.78</v>
      </c>
      <c r="G2234" s="20"/>
      <c r="H2234" s="19">
        <f>E2234/0.038689</f>
        <v>46.007909224844269</v>
      </c>
      <c r="I2234" s="18">
        <f>J2234/100*4</f>
        <v>5</v>
      </c>
      <c r="J2234" s="17">
        <v>125</v>
      </c>
      <c r="K2234" s="16">
        <f>IF(J2234&gt;1,J2234-H2234-I2234,0)</f>
        <v>73.992090775155731</v>
      </c>
      <c r="L2234" s="15">
        <v>42841</v>
      </c>
      <c r="M2234" s="14"/>
      <c r="N2234" s="29">
        <v>42848</v>
      </c>
      <c r="O2234" s="12">
        <v>42848</v>
      </c>
      <c r="P2234" s="11" t="s">
        <v>4349</v>
      </c>
      <c r="Q2234" s="10" t="s">
        <v>4348</v>
      </c>
      <c r="R2234" s="10" t="s">
        <v>4347</v>
      </c>
      <c r="S2234" s="10" t="s">
        <v>4346</v>
      </c>
      <c r="T2234" s="10"/>
      <c r="U2234" s="9">
        <v>6788640414</v>
      </c>
      <c r="V2234" s="8"/>
      <c r="W2234" s="7">
        <v>633</v>
      </c>
      <c r="X2234" s="4"/>
      <c r="Y2234" s="6">
        <v>163</v>
      </c>
      <c r="Z2234" s="5">
        <f>IF(Y2234&gt;0,Y2234-J2234,".")</f>
        <v>38</v>
      </c>
      <c r="AA2234" s="4">
        <f>IF(J2234=0,H2234,0)</f>
        <v>0</v>
      </c>
      <c r="AB2234" s="4">
        <f>IF(L2234=0,H2234,0)</f>
        <v>0</v>
      </c>
      <c r="AC2234" s="4"/>
      <c r="AD2234" s="3"/>
      <c r="AE2234" s="2" t="str">
        <f ca="1">IF(AND(N2234&gt;1,(N2234+$AE$3+O2234)&lt;$B$3),$B$3-N2234+1111111,".")</f>
        <v>.</v>
      </c>
      <c r="AF2234" s="1" t="str">
        <f>IF(A2234&gt;1,"Y","N")</f>
        <v>Y</v>
      </c>
      <c r="AG2234" s="1" t="str">
        <f>IF(L2234&gt;1,"Y","N")</f>
        <v>Y</v>
      </c>
      <c r="AH2234" s="1" t="str">
        <f>IF(N2234&gt;1,"Y","N")</f>
        <v>Y</v>
      </c>
      <c r="AI2234" s="1" t="str">
        <f>IF(O2234&gt;1,"Y","N")</f>
        <v>Y</v>
      </c>
      <c r="AJ2234" s="1" t="str">
        <f>CONCATENATE(AF2234,AG2234,D2234,AH2234,AI2234)</f>
        <v>YYx119xYY</v>
      </c>
    </row>
    <row r="2235" spans="1:50" s="1" customFormat="1" x14ac:dyDescent="0.25">
      <c r="A2235" s="31">
        <v>42527</v>
      </c>
      <c r="B2235" s="24" t="s">
        <v>4104</v>
      </c>
      <c r="C2235" s="23" t="s">
        <v>4103</v>
      </c>
      <c r="D2235" s="22"/>
      <c r="E2235" s="21">
        <v>2.48</v>
      </c>
      <c r="G2235" s="20"/>
      <c r="H2235" s="19">
        <f>E2235/0.04051</f>
        <v>61.219451987163666</v>
      </c>
      <c r="I2235" s="18">
        <f>J2235/100*4</f>
        <v>5</v>
      </c>
      <c r="J2235" s="17">
        <v>125</v>
      </c>
      <c r="K2235" s="16">
        <f>IF(J2235&gt;1,J2235-H2235-I2235,0)</f>
        <v>58.780548012836334</v>
      </c>
      <c r="L2235" s="15">
        <v>42543</v>
      </c>
      <c r="M2235" s="14"/>
      <c r="N2235" s="29">
        <v>42861</v>
      </c>
      <c r="O2235" s="12">
        <v>42863</v>
      </c>
      <c r="P2235" s="11" t="s">
        <v>4102</v>
      </c>
      <c r="Q2235" s="10" t="s">
        <v>4101</v>
      </c>
      <c r="R2235" s="10" t="s">
        <v>4100</v>
      </c>
      <c r="S2235" s="10" t="s">
        <v>2281</v>
      </c>
      <c r="T2235" s="10"/>
      <c r="U2235" s="9" t="s">
        <v>4099</v>
      </c>
      <c r="V2235" s="8"/>
      <c r="W2235" s="7">
        <v>692</v>
      </c>
      <c r="X2235" s="4"/>
      <c r="Y2235" s="6">
        <v>163</v>
      </c>
      <c r="Z2235" s="5">
        <f>IF(Y2235&gt;0,Y2235-J2235,".")</f>
        <v>38</v>
      </c>
      <c r="AA2235" s="4">
        <f>IF(J2235=0,H2235,0)</f>
        <v>0</v>
      </c>
      <c r="AB2235" s="4">
        <f>IF(L2235=0,H2235,0)</f>
        <v>0</v>
      </c>
      <c r="AC2235" s="4"/>
      <c r="AD2235" s="3"/>
      <c r="AE2235" s="2" t="str">
        <f ca="1">IF(AND(N2235&gt;1,(N2235+$AE$3+O2235)&lt;$B$3),$B$3-N2235+1111111,".")</f>
        <v>.</v>
      </c>
      <c r="AF2235" s="1" t="str">
        <f>IF(A2235&gt;1,"Y","N")</f>
        <v>Y</v>
      </c>
      <c r="AG2235" s="1" t="str">
        <f>IF(L2235&gt;1,"Y","N")</f>
        <v>Y</v>
      </c>
      <c r="AH2235" s="1" t="str">
        <f>IF(N2235&gt;1,"Y","N")</f>
        <v>Y</v>
      </c>
      <c r="AI2235" s="1" t="str">
        <f>IF(O2235&gt;1,"Y","N")</f>
        <v>Y</v>
      </c>
      <c r="AJ2235" s="1" t="str">
        <f>CONCATENATE(AF2235,AG2235,D2235,AH2235,AI2235)</f>
        <v>YYYY</v>
      </c>
    </row>
    <row r="2236" spans="1:50" s="1" customFormat="1" x14ac:dyDescent="0.25">
      <c r="A2236" s="31">
        <v>42809</v>
      </c>
      <c r="B2236" s="24"/>
      <c r="C2236" s="23" t="s">
        <v>230</v>
      </c>
      <c r="D2236" s="22" t="s">
        <v>229</v>
      </c>
      <c r="E2236" s="21">
        <v>1.78</v>
      </c>
      <c r="G2236" s="20"/>
      <c r="H2236" s="19">
        <f>E2236/0.038689</f>
        <v>46.007909224844269</v>
      </c>
      <c r="I2236" s="18">
        <f>J2236/100*4</f>
        <v>5</v>
      </c>
      <c r="J2236" s="17">
        <v>125</v>
      </c>
      <c r="K2236" s="16">
        <f>IF(J2236&gt;1,J2236-H2236-I2236,0)</f>
        <v>73.992090775155731</v>
      </c>
      <c r="L2236" s="15">
        <v>42841</v>
      </c>
      <c r="M2236" s="14"/>
      <c r="N2236" s="29">
        <v>42873</v>
      </c>
      <c r="O2236" s="12">
        <v>42885</v>
      </c>
      <c r="P2236" s="11" t="s">
        <v>3840</v>
      </c>
      <c r="Q2236" s="10" t="s">
        <v>3839</v>
      </c>
      <c r="R2236" s="10" t="s">
        <v>3838</v>
      </c>
      <c r="S2236" s="10" t="s">
        <v>3837</v>
      </c>
      <c r="T2236" s="10"/>
      <c r="U2236" s="9">
        <v>6818949188</v>
      </c>
      <c r="V2236" s="8"/>
      <c r="W2236" s="7">
        <v>786</v>
      </c>
      <c r="X2236" s="4"/>
      <c r="Y2236" s="6">
        <v>163</v>
      </c>
      <c r="Z2236" s="5">
        <f>IF(Y2236&gt;0,Y2236-J2236,".")</f>
        <v>38</v>
      </c>
      <c r="AA2236" s="4">
        <f>IF(J2236=0,H2236,0)</f>
        <v>0</v>
      </c>
      <c r="AB2236" s="4">
        <f>IF(L2236=0,H2236,0)</f>
        <v>0</v>
      </c>
      <c r="AC2236" s="4"/>
      <c r="AD2236" s="3"/>
      <c r="AE2236" s="2" t="str">
        <f ca="1">IF(AND(N2236&gt;1,(N2236+$AE$3+O2236)&lt;$B$3),$B$3-N2236+1111111,".")</f>
        <v>.</v>
      </c>
      <c r="AF2236" s="1" t="str">
        <f>IF(A2236&gt;1,"Y","N")</f>
        <v>Y</v>
      </c>
      <c r="AG2236" s="1" t="str">
        <f>IF(L2236&gt;1,"Y","N")</f>
        <v>Y</v>
      </c>
      <c r="AH2236" s="1" t="str">
        <f>IF(N2236&gt;1,"Y","N")</f>
        <v>Y</v>
      </c>
      <c r="AI2236" s="1" t="str">
        <f>IF(O2236&gt;1,"Y","N")</f>
        <v>Y</v>
      </c>
      <c r="AJ2236" s="1" t="str">
        <f>CONCATENATE(AF2236,AG2236,D2236,AH2236,AI2236)</f>
        <v>YYx119xYY</v>
      </c>
    </row>
    <row r="2237" spans="1:50" s="1" customFormat="1" x14ac:dyDescent="0.25">
      <c r="A2237" s="31">
        <v>42786</v>
      </c>
      <c r="B2237" s="24"/>
      <c r="C2237" s="23" t="s">
        <v>3281</v>
      </c>
      <c r="D2237" s="22" t="s">
        <v>119</v>
      </c>
      <c r="E2237" s="21">
        <v>1.94</v>
      </c>
      <c r="G2237" s="20"/>
      <c r="H2237" s="19">
        <f>E2237/0.03844</f>
        <v>50.468262226847031</v>
      </c>
      <c r="I2237" s="18">
        <f>J2237/100*4</f>
        <v>5</v>
      </c>
      <c r="J2237" s="17">
        <v>125</v>
      </c>
      <c r="K2237" s="16">
        <f>IF(J2237&gt;1,J2237-H2237-I2237,0)</f>
        <v>69.531737773152969</v>
      </c>
      <c r="L2237" s="15">
        <v>42812</v>
      </c>
      <c r="M2237" s="14"/>
      <c r="N2237" s="29">
        <v>42905</v>
      </c>
      <c r="O2237" s="12">
        <v>42905</v>
      </c>
      <c r="P2237" s="11" t="s">
        <v>3280</v>
      </c>
      <c r="Q2237" s="10" t="s">
        <v>3279</v>
      </c>
      <c r="R2237" s="10" t="s">
        <v>3278</v>
      </c>
      <c r="S2237" s="10" t="s">
        <v>817</v>
      </c>
      <c r="T2237" s="10"/>
      <c r="U2237" s="9">
        <v>6858605429</v>
      </c>
      <c r="V2237" s="8"/>
      <c r="W2237" s="7">
        <v>862</v>
      </c>
      <c r="X2237" s="4"/>
      <c r="Y2237" s="6">
        <v>163</v>
      </c>
      <c r="Z2237" s="5">
        <f>IF(Y2237&gt;0,Y2237-J2237,".")</f>
        <v>38</v>
      </c>
      <c r="AA2237" s="4">
        <f>IF(J2237=0,H2237,0)</f>
        <v>0</v>
      </c>
      <c r="AB2237" s="4">
        <f>IF(L2237=0,H2237,0)</f>
        <v>0</v>
      </c>
      <c r="AC2237" s="4"/>
      <c r="AD2237" s="3"/>
      <c r="AE2237" s="2" t="str">
        <f ca="1">IF(AND(N2237&gt;1,(N2237+$AE$3+O2237)&lt;$B$3),$B$3-N2237+1111111,".")</f>
        <v>.</v>
      </c>
      <c r="AF2237" s="1" t="str">
        <f>IF(A2237&gt;1,"Y","N")</f>
        <v>Y</v>
      </c>
      <c r="AG2237" s="1" t="str">
        <f>IF(L2237&gt;1,"Y","N")</f>
        <v>Y</v>
      </c>
      <c r="AH2237" s="1" t="str">
        <f>IF(N2237&gt;1,"Y","N")</f>
        <v>Y</v>
      </c>
      <c r="AI2237" s="1" t="str">
        <f>IF(O2237&gt;1,"Y","N")</f>
        <v>Y</v>
      </c>
      <c r="AJ2237" s="1" t="str">
        <f>CONCATENATE(AF2237,AG2237,D2237,AH2237,AI2237)</f>
        <v>YYx555xYY</v>
      </c>
    </row>
    <row r="2238" spans="1:50" s="1" customFormat="1" x14ac:dyDescent="0.25">
      <c r="A2238" s="31">
        <v>42809</v>
      </c>
      <c r="B2238" s="24" t="s">
        <v>640</v>
      </c>
      <c r="C2238" s="23" t="s">
        <v>639</v>
      </c>
      <c r="D2238" s="22" t="s">
        <v>638</v>
      </c>
      <c r="E2238" s="21">
        <v>2.88</v>
      </c>
      <c r="G2238" s="20"/>
      <c r="H2238" s="19">
        <f>E2238/0.038689</f>
        <v>74.439763240197465</v>
      </c>
      <c r="I2238" s="18">
        <f>J2238/100*4</f>
        <v>5</v>
      </c>
      <c r="J2238" s="17">
        <v>125</v>
      </c>
      <c r="K2238" s="16">
        <f>IF(J2238&gt;1,J2238-H2238-I2238,0)</f>
        <v>45.560236759802535</v>
      </c>
      <c r="L2238" s="15">
        <v>42841</v>
      </c>
      <c r="M2238" s="14"/>
      <c r="N2238" s="29">
        <v>43072</v>
      </c>
      <c r="O2238" s="12">
        <v>43073</v>
      </c>
      <c r="P2238" s="11" t="s">
        <v>637</v>
      </c>
      <c r="Q2238" s="10" t="s">
        <v>636</v>
      </c>
      <c r="R2238" s="10" t="s">
        <v>635</v>
      </c>
      <c r="S2238" s="10" t="s">
        <v>634</v>
      </c>
      <c r="T2238" s="10"/>
      <c r="U2238" s="9">
        <v>6916032903</v>
      </c>
      <c r="V2238" s="8"/>
      <c r="W2238" s="7">
        <v>1407</v>
      </c>
      <c r="X2238" s="4"/>
      <c r="Y2238" s="6">
        <v>163</v>
      </c>
      <c r="Z2238" s="5">
        <f>IF(Y2238&gt;0,Y2238-J2238,".")</f>
        <v>38</v>
      </c>
      <c r="AA2238" s="4">
        <f>IF(J2238=0,H2238,0)</f>
        <v>0</v>
      </c>
      <c r="AB2238" s="4">
        <f>IF(L2238=0,H2238,0)</f>
        <v>0</v>
      </c>
      <c r="AC2238" s="4"/>
      <c r="AD2238" s="3"/>
      <c r="AE2238" s="2" t="str">
        <f ca="1">IF(AND(N2238&gt;1,(N2238+$AE$3+O2238)&lt;$B$3),$B$3-N2238+1111111,".")</f>
        <v>.</v>
      </c>
      <c r="AF2238" s="1" t="str">
        <f>IF(A2238&gt;1,"Y","N")</f>
        <v>Y</v>
      </c>
      <c r="AG2238" s="1" t="str">
        <f>IF(L2238&gt;1,"Y","N")</f>
        <v>Y</v>
      </c>
      <c r="AH2238" s="1" t="str">
        <f>IF(N2238&gt;1,"Y","N")</f>
        <v>Y</v>
      </c>
      <c r="AI2238" s="1" t="str">
        <f>IF(O2238&gt;1,"Y","N")</f>
        <v>Y</v>
      </c>
      <c r="AJ2238" s="1" t="str">
        <f>CONCATENATE(AF2238,AG2238,D2238,AH2238,AI2238)</f>
        <v>YYx148xYY</v>
      </c>
    </row>
    <row r="2239" spans="1:50" s="1" customFormat="1" x14ac:dyDescent="0.25">
      <c r="A2239" s="31">
        <v>42923</v>
      </c>
      <c r="B2239" s="24"/>
      <c r="C2239" s="23" t="s">
        <v>230</v>
      </c>
      <c r="D2239" s="22" t="s">
        <v>229</v>
      </c>
      <c r="E2239" s="21">
        <v>1.78</v>
      </c>
      <c r="G2239" s="20"/>
      <c r="H2239" s="19">
        <f>E2239/0.0418425</f>
        <v>42.540479177869393</v>
      </c>
      <c r="I2239" s="18">
        <f>J2239/100*4</f>
        <v>5</v>
      </c>
      <c r="J2239" s="17">
        <v>125</v>
      </c>
      <c r="K2239" s="16">
        <f>IF(J2239&gt;1,J2239-H2239-I2239,0)</f>
        <v>77.4595208221306</v>
      </c>
      <c r="L2239" s="15">
        <v>42952</v>
      </c>
      <c r="M2239" s="14"/>
      <c r="N2239" s="29">
        <v>43087</v>
      </c>
      <c r="O2239" s="12">
        <v>43087</v>
      </c>
      <c r="P2239" s="11" t="s">
        <v>228</v>
      </c>
      <c r="Q2239" s="10" t="s">
        <v>227</v>
      </c>
      <c r="R2239" s="10" t="s">
        <v>226</v>
      </c>
      <c r="S2239" s="10" t="s">
        <v>225</v>
      </c>
      <c r="T2239" s="10"/>
      <c r="U2239" s="9">
        <v>6917247793</v>
      </c>
      <c r="V2239" s="8"/>
      <c r="W2239" s="7">
        <v>1477</v>
      </c>
      <c r="X2239" s="4"/>
      <c r="Y2239" s="6">
        <v>163</v>
      </c>
      <c r="Z2239" s="5">
        <f>IF(Y2239&gt;0,Y2239-J2239,".")</f>
        <v>38</v>
      </c>
      <c r="AA2239" s="4">
        <f>IF(J2239=0,H2239,0)</f>
        <v>0</v>
      </c>
      <c r="AB2239" s="4">
        <f>IF(L2239=0,H2239,0)</f>
        <v>0</v>
      </c>
      <c r="AC2239" s="4"/>
      <c r="AD2239" s="3"/>
      <c r="AE2239" s="2" t="str">
        <f ca="1">IF(AND(N2239&gt;1,(N2239+$AE$3+O2239)&lt;$B$3),$B$3-N2239+1111111,".")</f>
        <v>.</v>
      </c>
      <c r="AF2239" s="1" t="str">
        <f>IF(A2239&gt;1,"Y","N")</f>
        <v>Y</v>
      </c>
      <c r="AG2239" s="1" t="str">
        <f>IF(L2239&gt;1,"Y","N")</f>
        <v>Y</v>
      </c>
      <c r="AH2239" s="1" t="str">
        <f>IF(N2239&gt;1,"Y","N")</f>
        <v>Y</v>
      </c>
      <c r="AI2239" s="1" t="str">
        <f>IF(O2239&gt;1,"Y","N")</f>
        <v>Y</v>
      </c>
      <c r="AJ2239" s="1" t="str">
        <f>CONCATENATE(AF2239,AG2239,D2239,AH2239,AI2239)</f>
        <v>YYx119xYY</v>
      </c>
    </row>
    <row r="2240" spans="1:50" s="1" customFormat="1" x14ac:dyDescent="0.25">
      <c r="A2240" s="31">
        <v>42692</v>
      </c>
      <c r="B2240" t="s">
        <v>3620</v>
      </c>
      <c r="C2240" s="23" t="s">
        <v>1284</v>
      </c>
      <c r="D2240" s="22" t="s">
        <v>1283</v>
      </c>
      <c r="E2240" s="21">
        <v>2.2200000000000002</v>
      </c>
      <c r="G2240" s="20"/>
      <c r="H2240" s="19">
        <f>E2240/0.0395</f>
        <v>56.202531645569621</v>
      </c>
      <c r="I2240" s="18">
        <f>J2240/100*4</f>
        <v>5</v>
      </c>
      <c r="J2240" s="17">
        <v>125</v>
      </c>
      <c r="K2240" s="16">
        <f>IF(J2240&gt;1,J2240-H2240-I2240,0)</f>
        <v>63.797468354430379</v>
      </c>
      <c r="L2240" s="15">
        <v>42741</v>
      </c>
      <c r="M2240" s="14"/>
      <c r="N2240" s="29">
        <v>42887</v>
      </c>
      <c r="O2240" s="12">
        <v>42888</v>
      </c>
      <c r="P2240" s="11" t="s">
        <v>3616</v>
      </c>
      <c r="Q2240" s="10" t="s">
        <v>3619</v>
      </c>
      <c r="R2240" s="10" t="s">
        <v>3618</v>
      </c>
      <c r="S2240" s="10" t="s">
        <v>288</v>
      </c>
      <c r="T2240" s="10" t="s">
        <v>3617</v>
      </c>
      <c r="U2240" s="9">
        <v>6834375416</v>
      </c>
      <c r="V2240" s="8"/>
      <c r="W2240" s="7">
        <v>794</v>
      </c>
      <c r="X2240" s="4"/>
      <c r="Y2240" s="6">
        <v>164</v>
      </c>
      <c r="Z2240" s="5">
        <f>IF(Y2240&gt;0,Y2240-J2240,".")</f>
        <v>39</v>
      </c>
      <c r="AA2240" s="4">
        <f>IF(J2240=0,H2240,0)</f>
        <v>0</v>
      </c>
      <c r="AB2240" s="4">
        <f>IF(L2240=0,H2240,0)</f>
        <v>0</v>
      </c>
      <c r="AC2240" s="4"/>
      <c r="AD2240" s="3"/>
      <c r="AE2240" s="2" t="str">
        <f ca="1">IF(AND(N2240&gt;1,(N2240+$AE$3+O2240)&lt;$B$3),$B$3-N2240+1111111,".")</f>
        <v>.</v>
      </c>
      <c r="AF2240" s="1" t="str">
        <f>IF(A2240&gt;1,"Y","N")</f>
        <v>Y</v>
      </c>
      <c r="AG2240" s="1" t="str">
        <f>IF(L2240&gt;1,"Y","N")</f>
        <v>Y</v>
      </c>
      <c r="AH2240" s="1" t="str">
        <f>IF(N2240&gt;1,"Y","N")</f>
        <v>Y</v>
      </c>
      <c r="AI2240" s="1" t="str">
        <f>IF(O2240&gt;1,"Y","N")</f>
        <v>Y</v>
      </c>
      <c r="AJ2240" s="1" t="str">
        <f>CONCATENATE(AF2240,AG2240,D2240,AH2240,AI2240)</f>
        <v>YYx30xYY</v>
      </c>
    </row>
    <row r="2241" spans="1:36" s="1" customFormat="1" x14ac:dyDescent="0.25">
      <c r="A2241" s="31">
        <v>42923</v>
      </c>
      <c r="B2241" s="24" t="s">
        <v>2266</v>
      </c>
      <c r="C2241" s="23" t="s">
        <v>230</v>
      </c>
      <c r="D2241" s="22" t="s">
        <v>229</v>
      </c>
      <c r="E2241" s="21">
        <v>1.81</v>
      </c>
      <c r="G2241" s="20"/>
      <c r="H2241" s="19">
        <f>E2241/0.0418425</f>
        <v>43.257453546035734</v>
      </c>
      <c r="I2241" s="18">
        <f>J2241/100*4</f>
        <v>5</v>
      </c>
      <c r="J2241" s="17">
        <v>125</v>
      </c>
      <c r="K2241" s="16">
        <f>IF(J2241&gt;1,J2241-H2241-I2241,0)</f>
        <v>76.742546453964266</v>
      </c>
      <c r="L2241" s="15">
        <v>42939</v>
      </c>
      <c r="M2241" s="14"/>
      <c r="N2241" s="29">
        <v>42975</v>
      </c>
      <c r="O2241" s="12">
        <v>42975</v>
      </c>
      <c r="P2241" s="11" t="s">
        <v>2262</v>
      </c>
      <c r="Q2241" s="10" t="s">
        <v>2265</v>
      </c>
      <c r="R2241" s="10" t="s">
        <v>2264</v>
      </c>
      <c r="S2241" s="10" t="s">
        <v>2263</v>
      </c>
      <c r="T2241" s="10"/>
      <c r="U2241" s="9">
        <v>6909358327</v>
      </c>
      <c r="V2241" s="8"/>
      <c r="W2241" s="7">
        <v>1089</v>
      </c>
      <c r="X2241" s="4"/>
      <c r="Y2241" s="6">
        <v>164</v>
      </c>
      <c r="Z2241" s="5">
        <f>IF(Y2241&gt;0,Y2241-J2241,".")</f>
        <v>39</v>
      </c>
      <c r="AA2241" s="4">
        <f>IF(J2241=0,H2241,0)</f>
        <v>0</v>
      </c>
      <c r="AB2241" s="4">
        <f>IF(L2241=0,H2241,0)</f>
        <v>0</v>
      </c>
      <c r="AC2241" s="4"/>
      <c r="AD2241" s="3"/>
      <c r="AE2241" s="2" t="str">
        <f ca="1">IF(AND(N2241&gt;1,(N2241+$AE$3+O2241)&lt;$B$3),$B$3-N2241+1111111,".")</f>
        <v>.</v>
      </c>
      <c r="AF2241" s="1" t="str">
        <f>IF(A2241&gt;1,"Y","N")</f>
        <v>Y</v>
      </c>
      <c r="AG2241" s="1" t="str">
        <f>IF(L2241&gt;1,"Y","N")</f>
        <v>Y</v>
      </c>
      <c r="AH2241" s="1" t="str">
        <f>IF(N2241&gt;1,"Y","N")</f>
        <v>Y</v>
      </c>
      <c r="AI2241" s="1" t="str">
        <f>IF(O2241&gt;1,"Y","N")</f>
        <v>Y</v>
      </c>
      <c r="AJ2241" s="1" t="str">
        <f>CONCATENATE(AF2241,AG2241,D2241,AH2241,AI2241)</f>
        <v>YYx119xYY</v>
      </c>
    </row>
    <row r="2242" spans="1:36" s="1" customFormat="1" x14ac:dyDescent="0.25">
      <c r="A2242" s="31">
        <v>42692</v>
      </c>
      <c r="B2242" s="24"/>
      <c r="C2242" s="23" t="s">
        <v>1284</v>
      </c>
      <c r="D2242" s="22" t="s">
        <v>1283</v>
      </c>
      <c r="E2242" s="21">
        <v>2.2200000000000002</v>
      </c>
      <c r="G2242" s="20"/>
      <c r="H2242" s="19">
        <f>E2242/0.0395</f>
        <v>56.202531645569621</v>
      </c>
      <c r="I2242" s="18">
        <f>J2242/100*4</f>
        <v>5</v>
      </c>
      <c r="J2242" s="17">
        <v>125</v>
      </c>
      <c r="K2242" s="16">
        <f>IF(J2242&gt;1,J2242-H2242-I2242,0)</f>
        <v>63.797468354430379</v>
      </c>
      <c r="L2242" s="15">
        <v>42741</v>
      </c>
      <c r="M2242" s="14"/>
      <c r="N2242" s="29">
        <v>43012</v>
      </c>
      <c r="O2242" s="12">
        <v>43012</v>
      </c>
      <c r="P2242" s="11" t="s">
        <v>1674</v>
      </c>
      <c r="Q2242" s="10" t="s">
        <v>1689</v>
      </c>
      <c r="R2242" s="10" t="s">
        <v>1688</v>
      </c>
      <c r="S2242" s="10" t="s">
        <v>1687</v>
      </c>
      <c r="T2242" s="10" t="s">
        <v>1686</v>
      </c>
      <c r="U2242" s="9">
        <v>6908909189</v>
      </c>
      <c r="V2242" s="8"/>
      <c r="W2242" s="7">
        <v>1199</v>
      </c>
      <c r="X2242" s="4"/>
      <c r="Y2242" s="6">
        <v>165</v>
      </c>
      <c r="Z2242" s="5">
        <f>IF(Y2242&gt;0,Y2242-J2242,".")</f>
        <v>40</v>
      </c>
      <c r="AA2242" s="4">
        <f>IF(J2242=0,H2242,0)</f>
        <v>0</v>
      </c>
      <c r="AB2242" s="4">
        <f>IF(L2242=0,H2242,0)</f>
        <v>0</v>
      </c>
      <c r="AC2242" s="4"/>
      <c r="AD2242" s="3"/>
      <c r="AE2242" s="2" t="str">
        <f ca="1">IF(AND(N2242&gt;1,(N2242+$AE$3+O2242)&lt;$B$3),$B$3-N2242+1111111,".")</f>
        <v>.</v>
      </c>
      <c r="AF2242" s="1" t="str">
        <f>IF(A2242&gt;1,"Y","N")</f>
        <v>Y</v>
      </c>
      <c r="AG2242" s="1" t="str">
        <f>IF(L2242&gt;1,"Y","N")</f>
        <v>Y</v>
      </c>
      <c r="AH2242" s="1" t="str">
        <f>IF(N2242&gt;1,"Y","N")</f>
        <v>Y</v>
      </c>
      <c r="AI2242" s="1" t="str">
        <f>IF(O2242&gt;1,"Y","N")</f>
        <v>Y</v>
      </c>
      <c r="AJ2242" s="1" t="str">
        <f>CONCATENATE(AF2242,AG2242,D2242,AH2242,AI2242)</f>
        <v>YYx30xYY</v>
      </c>
    </row>
    <row r="2243" spans="1:36" s="1" customFormat="1" x14ac:dyDescent="0.25">
      <c r="A2243" s="31">
        <v>42692</v>
      </c>
      <c r="B2243" s="24" t="s">
        <v>6747</v>
      </c>
      <c r="C2243" s="23" t="s">
        <v>70</v>
      </c>
      <c r="D2243" s="22" t="s">
        <v>69</v>
      </c>
      <c r="E2243" s="21">
        <v>2.39</v>
      </c>
      <c r="G2243" s="20"/>
      <c r="H2243" s="19">
        <f>E2243/0.0395</f>
        <v>60.506329113924053</v>
      </c>
      <c r="I2243" s="18">
        <f>J2243/100*4</f>
        <v>5.16</v>
      </c>
      <c r="J2243" s="17">
        <v>129</v>
      </c>
      <c r="K2243" s="16">
        <f>IF(J2243&gt;1,J2243-H2243-I2243,0)</f>
        <v>63.33367088607595</v>
      </c>
      <c r="L2243" s="15">
        <v>42743</v>
      </c>
      <c r="M2243" s="14"/>
      <c r="N2243" s="29">
        <v>42746</v>
      </c>
      <c r="O2243" s="12">
        <v>42748</v>
      </c>
      <c r="P2243" s="11" t="s">
        <v>2498</v>
      </c>
      <c r="Q2243" s="10" t="s">
        <v>2501</v>
      </c>
      <c r="R2243" s="10" t="s">
        <v>2500</v>
      </c>
      <c r="S2243" s="10" t="s">
        <v>2499</v>
      </c>
      <c r="T2243" s="10"/>
      <c r="U2243" s="9" t="s">
        <v>6746</v>
      </c>
      <c r="V2243" s="8"/>
      <c r="W2243" s="7">
        <v>80</v>
      </c>
      <c r="X2243" s="4"/>
      <c r="Y2243" s="6">
        <v>166</v>
      </c>
      <c r="Z2243" s="5">
        <f>IF(Y2243&gt;0,Y2243-J2243,".")</f>
        <v>37</v>
      </c>
      <c r="AA2243" s="4">
        <f>IF(J2243=0,H2243,0)</f>
        <v>0</v>
      </c>
      <c r="AB2243" s="4">
        <f>IF(L2243=0,H2243,0)</f>
        <v>0</v>
      </c>
      <c r="AC2243" s="4"/>
      <c r="AD2243" s="3"/>
      <c r="AE2243" s="2" t="str">
        <f ca="1">IF(AND(N2243&gt;1,(N2243+$AE$3+O2243)&lt;$B$3),$B$3-N2243+1111111,".")</f>
        <v>.</v>
      </c>
      <c r="AF2243" s="1" t="str">
        <f>IF(A2243&gt;1,"Y","N")</f>
        <v>Y</v>
      </c>
      <c r="AG2243" s="1" t="str">
        <f>IF(L2243&gt;1,"Y","N")</f>
        <v>Y</v>
      </c>
      <c r="AH2243" s="1" t="str">
        <f>IF(N2243&gt;1,"Y","N")</f>
        <v>Y</v>
      </c>
      <c r="AI2243" s="1" t="str">
        <f>IF(O2243&gt;1,"Y","N")</f>
        <v>Y</v>
      </c>
      <c r="AJ2243" s="1" t="str">
        <f>CONCATENATE(AF2243,AG2243,D2243,AH2243,AI2243)</f>
        <v>YYx243xYY</v>
      </c>
    </row>
    <row r="2244" spans="1:36" s="1" customFormat="1" x14ac:dyDescent="0.25">
      <c r="A2244" s="31">
        <v>42754</v>
      </c>
      <c r="B2244" s="24" t="s">
        <v>71</v>
      </c>
      <c r="C2244" s="23" t="s">
        <v>70</v>
      </c>
      <c r="D2244" s="22" t="s">
        <v>69</v>
      </c>
      <c r="E2244" s="21">
        <v>1.87</v>
      </c>
      <c r="G2244" s="20"/>
      <c r="H2244" s="19">
        <f>E2244/0.03865</f>
        <v>48.382923673997418</v>
      </c>
      <c r="I2244" s="18">
        <f>J2244/100*4</f>
        <v>5.16</v>
      </c>
      <c r="J2244" s="17">
        <v>129</v>
      </c>
      <c r="K2244" s="16">
        <f>IF(J2244&gt;1,J2244-H2244-I2244,0)</f>
        <v>75.457076326002579</v>
      </c>
      <c r="L2244" s="15">
        <v>42774</v>
      </c>
      <c r="M2244" s="14"/>
      <c r="N2244" s="29">
        <v>42779</v>
      </c>
      <c r="O2244" s="12">
        <v>42779</v>
      </c>
      <c r="P2244" s="11" t="s">
        <v>1756</v>
      </c>
      <c r="Q2244" s="10" t="s">
        <v>1755</v>
      </c>
      <c r="R2244" s="10" t="s">
        <v>1754</v>
      </c>
      <c r="S2244" s="10" t="s">
        <v>6004</v>
      </c>
      <c r="T2244" s="10"/>
      <c r="U2244" s="9" t="s">
        <v>6003</v>
      </c>
      <c r="V2244" s="8"/>
      <c r="W2244" s="7">
        <v>254</v>
      </c>
      <c r="X2244" s="4"/>
      <c r="Y2244" s="6">
        <v>166</v>
      </c>
      <c r="Z2244" s="5">
        <f>IF(Y2244&gt;0,Y2244-J2244,".")</f>
        <v>37</v>
      </c>
      <c r="AA2244" s="4">
        <f>IF(J2244=0,H2244,0)</f>
        <v>0</v>
      </c>
      <c r="AB2244" s="4">
        <f>IF(L2244=0,H2244,0)</f>
        <v>0</v>
      </c>
      <c r="AC2244" s="4"/>
      <c r="AD2244" s="3"/>
      <c r="AE2244" s="2" t="str">
        <f ca="1">IF(AND(N2244&gt;1,(N2244+$AE$3+O2244)&lt;$B$3),$B$3-N2244+1111111,".")</f>
        <v>.</v>
      </c>
      <c r="AF2244" s="1" t="str">
        <f>IF(A2244&gt;1,"Y","N")</f>
        <v>Y</v>
      </c>
      <c r="AG2244" s="1" t="str">
        <f>IF(L2244&gt;1,"Y","N")</f>
        <v>Y</v>
      </c>
      <c r="AH2244" s="1" t="str">
        <f>IF(N2244&gt;1,"Y","N")</f>
        <v>Y</v>
      </c>
      <c r="AI2244" s="1" t="str">
        <f>IF(O2244&gt;1,"Y","N")</f>
        <v>Y</v>
      </c>
      <c r="AJ2244" s="1" t="str">
        <f>CONCATENATE(AF2244,AG2244,D2244,AH2244,AI2244)</f>
        <v>YYx243xYY</v>
      </c>
    </row>
    <row r="2245" spans="1:36" s="1" customFormat="1" x14ac:dyDescent="0.25">
      <c r="A2245" s="31">
        <v>42751</v>
      </c>
      <c r="B2245" s="24"/>
      <c r="C2245" s="23" t="s">
        <v>70</v>
      </c>
      <c r="D2245" s="22" t="s">
        <v>69</v>
      </c>
      <c r="E2245" s="21">
        <v>1.87</v>
      </c>
      <c r="G2245" s="20"/>
      <c r="H2245" s="19">
        <f>E2245/0.03865</f>
        <v>48.382923673997418</v>
      </c>
      <c r="I2245" s="18">
        <f>J2245/100*4</f>
        <v>5.16</v>
      </c>
      <c r="J2245" s="17">
        <v>129</v>
      </c>
      <c r="K2245" s="16">
        <f>IF(J2245&gt;1,J2245-H2245-I2245,0)</f>
        <v>75.457076326002579</v>
      </c>
      <c r="L2245" s="15">
        <v>42774</v>
      </c>
      <c r="M2245" s="14"/>
      <c r="N2245" s="29">
        <v>42806</v>
      </c>
      <c r="O2245" s="12">
        <v>42807</v>
      </c>
      <c r="P2245" s="11" t="s">
        <v>5308</v>
      </c>
      <c r="Q2245" s="10" t="s">
        <v>5307</v>
      </c>
      <c r="R2245" s="10" t="s">
        <v>5306</v>
      </c>
      <c r="S2245" s="10" t="s">
        <v>1434</v>
      </c>
      <c r="T2245" s="10"/>
      <c r="U2245" s="9">
        <v>6744605485</v>
      </c>
      <c r="V2245" s="8"/>
      <c r="W2245" s="7">
        <v>415</v>
      </c>
      <c r="X2245" s="4"/>
      <c r="Y2245" s="6">
        <v>166</v>
      </c>
      <c r="Z2245" s="5">
        <f>IF(Y2245&gt;0,Y2245-J2245,".")</f>
        <v>37</v>
      </c>
      <c r="AA2245" s="4">
        <f>IF(J2245=0,H2245,0)</f>
        <v>0</v>
      </c>
      <c r="AB2245" s="4">
        <f>IF(L2245=0,H2245,0)</f>
        <v>0</v>
      </c>
      <c r="AC2245" s="4"/>
      <c r="AD2245" s="3"/>
      <c r="AE2245" s="2" t="str">
        <f ca="1">IF(AND(N2245&gt;1,(N2245+$AE$3+O2245)&lt;$B$3),$B$3-N2245+1111111,".")</f>
        <v>.</v>
      </c>
      <c r="AF2245" s="1" t="str">
        <f>IF(A2245&gt;1,"Y","N")</f>
        <v>Y</v>
      </c>
      <c r="AG2245" s="1" t="str">
        <f>IF(L2245&gt;1,"Y","N")</f>
        <v>Y</v>
      </c>
      <c r="AH2245" s="1" t="str">
        <f>IF(N2245&gt;1,"Y","N")</f>
        <v>Y</v>
      </c>
      <c r="AI2245" s="1" t="str">
        <f>IF(O2245&gt;1,"Y","N")</f>
        <v>Y</v>
      </c>
      <c r="AJ2245" s="1" t="str">
        <f>CONCATENATE(AF2245,AG2245,D2245,AH2245,AI2245)</f>
        <v>YYx243xYY</v>
      </c>
    </row>
    <row r="2246" spans="1:36" s="1" customFormat="1" x14ac:dyDescent="0.25">
      <c r="A2246" s="31">
        <v>42793</v>
      </c>
      <c r="B2246" s="30" t="s">
        <v>2928</v>
      </c>
      <c r="C2246" s="23" t="s">
        <v>2927</v>
      </c>
      <c r="D2246" s="22" t="s">
        <v>2926</v>
      </c>
      <c r="E2246" s="21">
        <v>3.99</v>
      </c>
      <c r="G2246" s="20"/>
      <c r="H2246" s="19">
        <f>E2246/0.03844</f>
        <v>103.79812695109261</v>
      </c>
      <c r="I2246" s="18">
        <f>J2246/100*4</f>
        <v>5.96</v>
      </c>
      <c r="J2246" s="17">
        <v>149</v>
      </c>
      <c r="K2246" s="16">
        <f>IF(J2246&gt;1,J2246-H2246-I2246,0)</f>
        <v>39.241873048907387</v>
      </c>
      <c r="L2246" s="15">
        <v>42823</v>
      </c>
      <c r="M2246" s="14"/>
      <c r="N2246" s="29">
        <v>42927</v>
      </c>
      <c r="O2246" s="12">
        <v>42928</v>
      </c>
      <c r="P2246" s="11" t="s">
        <v>2925</v>
      </c>
      <c r="Q2246" s="10" t="s">
        <v>2924</v>
      </c>
      <c r="R2246" s="10" t="s">
        <v>2923</v>
      </c>
      <c r="S2246" s="10" t="s">
        <v>2922</v>
      </c>
      <c r="T2246" s="10"/>
      <c r="U2246" s="9">
        <v>6881590345</v>
      </c>
      <c r="V2246" s="8"/>
      <c r="W2246" s="7">
        <v>941</v>
      </c>
      <c r="X2246" s="4"/>
      <c r="Y2246" s="6">
        <v>166</v>
      </c>
      <c r="Z2246" s="5">
        <f>IF(Y2246&gt;0,Y2246-J2246,".")</f>
        <v>17</v>
      </c>
      <c r="AA2246" s="4">
        <f>IF(J2246=0,H2246,0)</f>
        <v>0</v>
      </c>
      <c r="AB2246" s="4">
        <f>IF(L2246=0,H2246,0)</f>
        <v>0</v>
      </c>
      <c r="AC2246" s="4"/>
      <c r="AD2246" s="3"/>
      <c r="AE2246" s="2" t="str">
        <f ca="1">IF(AND(N2246&gt;1,(N2246+$AE$3+O2246)&lt;$B$3),$B$3-N2246+1111111,".")</f>
        <v>.</v>
      </c>
      <c r="AF2246" s="1" t="str">
        <f>IF(A2246&gt;1,"Y","N")</f>
        <v>Y</v>
      </c>
      <c r="AG2246" s="1" t="str">
        <f>IF(L2246&gt;1,"Y","N")</f>
        <v>Y</v>
      </c>
      <c r="AH2246" s="1" t="str">
        <f>IF(N2246&gt;1,"Y","N")</f>
        <v>Y</v>
      </c>
      <c r="AI2246" s="1" t="str">
        <f>IF(O2246&gt;1,"Y","N")</f>
        <v>Y</v>
      </c>
      <c r="AJ2246" s="1" t="str">
        <f>CONCATENATE(AF2246,AG2246,D2246,AH2246,AI2246)</f>
        <v>YYx477xYY</v>
      </c>
    </row>
    <row r="2247" spans="1:36" s="1" customFormat="1" x14ac:dyDescent="0.25">
      <c r="A2247" s="31">
        <v>42495</v>
      </c>
      <c r="B2247" s="24"/>
      <c r="C2247" s="23" t="s">
        <v>2581</v>
      </c>
      <c r="D2247" s="22" t="s">
        <v>2580</v>
      </c>
      <c r="E2247" s="21">
        <v>2.11</v>
      </c>
      <c r="G2247" s="20"/>
      <c r="H2247" s="19">
        <f>E2247/0.04188</f>
        <v>50.382043935052529</v>
      </c>
      <c r="I2247" s="18">
        <f>J2247/100*4</f>
        <v>5.16</v>
      </c>
      <c r="J2247" s="17">
        <v>129</v>
      </c>
      <c r="K2247" s="16">
        <f>IF(J2247&gt;1,J2247-H2247-I2247,0)</f>
        <v>73.457956064947467</v>
      </c>
      <c r="L2247" s="15">
        <v>42511</v>
      </c>
      <c r="M2247" s="14"/>
      <c r="N2247" s="29">
        <v>42937</v>
      </c>
      <c r="O2247" s="12">
        <v>42940</v>
      </c>
      <c r="P2247" s="11" t="s">
        <v>2752</v>
      </c>
      <c r="Q2247" s="10" t="s">
        <v>2755</v>
      </c>
      <c r="R2247" s="10" t="s">
        <v>2754</v>
      </c>
      <c r="S2247" s="10" t="s">
        <v>2753</v>
      </c>
      <c r="T2247" s="10"/>
      <c r="U2247" s="9">
        <v>6893306799</v>
      </c>
      <c r="V2247" s="8"/>
      <c r="W2247" s="7">
        <v>980</v>
      </c>
      <c r="X2247" s="4"/>
      <c r="Y2247" s="6">
        <v>167</v>
      </c>
      <c r="Z2247" s="5">
        <f>IF(Y2247&gt;0,Y2247-J2247,".")</f>
        <v>38</v>
      </c>
      <c r="AA2247" s="4">
        <f>IF(J2247=0,H2247,0)</f>
        <v>0</v>
      </c>
      <c r="AB2247" s="4">
        <f>IF(L2247=0,H2247,0)</f>
        <v>0</v>
      </c>
      <c r="AC2247" s="4"/>
      <c r="AD2247" s="3"/>
      <c r="AE2247" s="2" t="str">
        <f ca="1">IF(AND(N2247&gt;1,(N2247+$AE$3+O2247)&lt;$B$3),$B$3-N2247+1111111,".")</f>
        <v>.</v>
      </c>
      <c r="AF2247" s="1" t="str">
        <f>IF(A2247&gt;1,"Y","N")</f>
        <v>Y</v>
      </c>
      <c r="AG2247" s="1" t="str">
        <f>IF(L2247&gt;1,"Y","N")</f>
        <v>Y</v>
      </c>
      <c r="AH2247" s="1" t="str">
        <f>IF(N2247&gt;1,"Y","N")</f>
        <v>Y</v>
      </c>
      <c r="AI2247" s="1" t="str">
        <f>IF(O2247&gt;1,"Y","N")</f>
        <v>Y</v>
      </c>
      <c r="AJ2247" s="1" t="str">
        <f>CONCATENATE(AF2247,AG2247,D2247,AH2247,AI2247)</f>
        <v>YYx390xYY</v>
      </c>
    </row>
    <row r="2248" spans="1:36" s="1" customFormat="1" x14ac:dyDescent="0.25">
      <c r="A2248" s="31">
        <v>42495</v>
      </c>
      <c r="B2248" s="24"/>
      <c r="C2248" s="23" t="s">
        <v>2581</v>
      </c>
      <c r="D2248" s="22" t="s">
        <v>2580</v>
      </c>
      <c r="E2248" s="21">
        <v>2.11</v>
      </c>
      <c r="G2248" s="20"/>
      <c r="H2248" s="19">
        <f>E2248/0.04188</f>
        <v>50.382043935052529</v>
      </c>
      <c r="I2248" s="18">
        <f>J2248/100*4</f>
        <v>5.16</v>
      </c>
      <c r="J2248" s="17">
        <v>129</v>
      </c>
      <c r="K2248" s="16">
        <f>IF(J2248&gt;1,J2248-H2248-I2248,0)</f>
        <v>73.457956064947467</v>
      </c>
      <c r="L2248" s="15">
        <v>42511</v>
      </c>
      <c r="M2248" s="14"/>
      <c r="N2248" s="29">
        <v>42954</v>
      </c>
      <c r="O2248" s="12">
        <v>42954</v>
      </c>
      <c r="P2248" s="11" t="s">
        <v>2579</v>
      </c>
      <c r="Q2248" s="10" t="s">
        <v>2578</v>
      </c>
      <c r="R2248" s="10" t="s">
        <v>2577</v>
      </c>
      <c r="S2248" s="10" t="s">
        <v>2576</v>
      </c>
      <c r="T2248" s="10"/>
      <c r="U2248" s="9" t="s">
        <v>2575</v>
      </c>
      <c r="V2248" s="8"/>
      <c r="W2248" s="7">
        <v>1011</v>
      </c>
      <c r="X2248" s="4"/>
      <c r="Y2248" s="6">
        <v>167</v>
      </c>
      <c r="Z2248" s="5">
        <f>IF(Y2248&gt;0,Y2248-J2248,".")</f>
        <v>38</v>
      </c>
      <c r="AA2248" s="4">
        <f>IF(J2248=0,H2248,0)</f>
        <v>0</v>
      </c>
      <c r="AB2248" s="4">
        <f>IF(L2248=0,H2248,0)</f>
        <v>0</v>
      </c>
      <c r="AC2248" s="4"/>
      <c r="AD2248" s="3"/>
      <c r="AE2248" s="2" t="str">
        <f ca="1">IF(AND(N2248&gt;1,(N2248+$AE$3+O2248)&lt;$B$3),$B$3-N2248+1111111,".")</f>
        <v>.</v>
      </c>
      <c r="AF2248" s="1" t="str">
        <f>IF(A2248&gt;1,"Y","N")</f>
        <v>Y</v>
      </c>
      <c r="AG2248" s="1" t="str">
        <f>IF(L2248&gt;1,"Y","N")</f>
        <v>Y</v>
      </c>
      <c r="AH2248" s="1" t="str">
        <f>IF(N2248&gt;1,"Y","N")</f>
        <v>Y</v>
      </c>
      <c r="AI2248" s="1" t="str">
        <f>IF(O2248&gt;1,"Y","N")</f>
        <v>Y</v>
      </c>
      <c r="AJ2248" s="1" t="str">
        <f>CONCATENATE(AF2248,AG2248,D2248,AH2248,AI2248)</f>
        <v>YYx390xYY</v>
      </c>
    </row>
    <row r="2249" spans="1:36" s="1" customFormat="1" x14ac:dyDescent="0.25">
      <c r="A2249" s="31">
        <v>42577</v>
      </c>
      <c r="B2249" t="s">
        <v>7004</v>
      </c>
      <c r="C2249" s="23" t="s">
        <v>3466</v>
      </c>
      <c r="D2249" s="22" t="s">
        <v>3465</v>
      </c>
      <c r="E2249" s="21">
        <v>2.42</v>
      </c>
      <c r="G2249" s="20"/>
      <c r="H2249" s="19">
        <f>E2249/0.04011</f>
        <v>60.334081276489655</v>
      </c>
      <c r="I2249" s="18">
        <f>J2249/100*4</f>
        <v>5.16</v>
      </c>
      <c r="J2249" s="17">
        <v>129</v>
      </c>
      <c r="K2249" s="16">
        <f>IF(J2249&gt;1,J2249-H2249-I2249,0)</f>
        <v>63.505918723510348</v>
      </c>
      <c r="L2249" s="15">
        <v>42599</v>
      </c>
      <c r="M2249" s="14"/>
      <c r="N2249" s="29">
        <v>42737</v>
      </c>
      <c r="O2249" s="12">
        <v>42738</v>
      </c>
      <c r="P2249" s="11" t="s">
        <v>7001</v>
      </c>
      <c r="Q2249" s="10" t="s">
        <v>7003</v>
      </c>
      <c r="R2249" s="10" t="s">
        <v>7002</v>
      </c>
      <c r="S2249" s="10" t="s">
        <v>5302</v>
      </c>
      <c r="T2249" s="10"/>
      <c r="U2249" s="9">
        <v>6661752643</v>
      </c>
      <c r="V2249" s="8"/>
      <c r="W2249" s="7">
        <v>17</v>
      </c>
      <c r="X2249" s="4"/>
      <c r="Y2249" s="6">
        <v>168</v>
      </c>
      <c r="Z2249" s="5">
        <f>IF(Y2249&gt;0,Y2249-J2249,".")</f>
        <v>39</v>
      </c>
      <c r="AA2249" s="4">
        <f>IF(J2249=0,H2249,0)</f>
        <v>0</v>
      </c>
      <c r="AB2249" s="4">
        <f>IF(L2249=0,H2249,0)</f>
        <v>0</v>
      </c>
      <c r="AC2249" s="4"/>
      <c r="AD2249" s="3"/>
      <c r="AE2249" s="2" t="str">
        <f ca="1">IF(AND(N2249&gt;1,(N2249+$AE$3+O2249)&lt;$B$3),$B$3-N2249+1111111,".")</f>
        <v>.</v>
      </c>
      <c r="AF2249" s="1" t="str">
        <f>IF(A2249&gt;1,"Y","N")</f>
        <v>Y</v>
      </c>
      <c r="AG2249" s="1" t="str">
        <f>IF(L2249&gt;1,"Y","N")</f>
        <v>Y</v>
      </c>
      <c r="AH2249" s="1" t="str">
        <f>IF(N2249&gt;1,"Y","N")</f>
        <v>Y</v>
      </c>
      <c r="AI2249" s="1" t="str">
        <f>IF(O2249&gt;1,"Y","N")</f>
        <v>Y</v>
      </c>
      <c r="AJ2249" s="1" t="str">
        <f>CONCATENATE(AF2249,AG2249,D2249,AH2249,AI2249)</f>
        <v>YYx40xYY</v>
      </c>
    </row>
    <row r="2250" spans="1:36" s="1" customFormat="1" x14ac:dyDescent="0.25">
      <c r="A2250" s="31">
        <v>42742</v>
      </c>
      <c r="B2250" s="24"/>
      <c r="C2250" s="23" t="s">
        <v>242</v>
      </c>
      <c r="D2250" s="22" t="s">
        <v>241</v>
      </c>
      <c r="E2250" s="21">
        <v>2.4</v>
      </c>
      <c r="G2250" s="20"/>
      <c r="H2250" s="19">
        <f>E2250/0.03821</f>
        <v>62.81078251766553</v>
      </c>
      <c r="I2250" s="18">
        <f>J2250/100*4</f>
        <v>6.76</v>
      </c>
      <c r="J2250" s="17">
        <v>169</v>
      </c>
      <c r="K2250" s="16">
        <f>IF(J2250&gt;1,J2250-H2250-I2250,0)</f>
        <v>99.429217482334465</v>
      </c>
      <c r="L2250" s="15">
        <v>42762</v>
      </c>
      <c r="M2250" s="14"/>
      <c r="N2250" s="29">
        <v>42773</v>
      </c>
      <c r="O2250" s="12">
        <v>42773</v>
      </c>
      <c r="P2250" s="11" t="s">
        <v>6132</v>
      </c>
      <c r="Q2250" s="10"/>
      <c r="R2250" s="10"/>
      <c r="S2250" s="10"/>
      <c r="T2250" s="10"/>
      <c r="U2250" s="9"/>
      <c r="V2250" s="8"/>
      <c r="W2250" s="7">
        <v>219</v>
      </c>
      <c r="X2250" s="4"/>
      <c r="Y2250" s="6">
        <v>169</v>
      </c>
      <c r="Z2250" s="5">
        <f>IF(Y2250&gt;0,Y2250-J2250,".")</f>
        <v>0</v>
      </c>
      <c r="AA2250" s="4">
        <f>IF(J2250=0,H2250,0)</f>
        <v>0</v>
      </c>
      <c r="AB2250" s="4">
        <f>IF(L2250=0,H2250,0)</f>
        <v>0</v>
      </c>
      <c r="AC2250" s="4"/>
      <c r="AD2250" s="3"/>
      <c r="AE2250" s="2" t="str">
        <f ca="1">IF(AND(N2250&gt;1,(N2250+$AE$3+O2250)&lt;$B$3),$B$3-N2250+1111111,".")</f>
        <v>.</v>
      </c>
      <c r="AF2250" s="1" t="str">
        <f>IF(A2250&gt;1,"Y","N")</f>
        <v>Y</v>
      </c>
      <c r="AG2250" s="1" t="str">
        <f>IF(L2250&gt;1,"Y","N")</f>
        <v>Y</v>
      </c>
      <c r="AH2250" s="1" t="str">
        <f>IF(N2250&gt;1,"Y","N")</f>
        <v>Y</v>
      </c>
      <c r="AI2250" s="1" t="str">
        <f>IF(O2250&gt;1,"Y","N")</f>
        <v>Y</v>
      </c>
      <c r="AJ2250" s="1" t="str">
        <f>CONCATENATE(AF2250,AG2250,D2250,AH2250,AI2250)</f>
        <v>YYx2xYY</v>
      </c>
    </row>
    <row r="2251" spans="1:36" s="1" customFormat="1" x14ac:dyDescent="0.25">
      <c r="A2251" s="31">
        <v>42742</v>
      </c>
      <c r="B2251" s="24"/>
      <c r="C2251" s="23" t="s">
        <v>242</v>
      </c>
      <c r="D2251" s="22" t="s">
        <v>241</v>
      </c>
      <c r="E2251" s="21">
        <v>2.4</v>
      </c>
      <c r="G2251" s="20"/>
      <c r="H2251" s="19">
        <f>E2251/0.03821</f>
        <v>62.81078251766553</v>
      </c>
      <c r="I2251" s="18">
        <f>J2251/100*4</f>
        <v>6.76</v>
      </c>
      <c r="J2251" s="17">
        <v>169</v>
      </c>
      <c r="K2251" s="16">
        <f>IF(J2251&gt;1,J2251-H2251-I2251,0)</f>
        <v>99.429217482334465</v>
      </c>
      <c r="L2251" s="15">
        <v>42762</v>
      </c>
      <c r="M2251" s="14"/>
      <c r="N2251" s="29">
        <v>42787</v>
      </c>
      <c r="O2251" s="12">
        <v>42787</v>
      </c>
      <c r="P2251" s="11" t="s">
        <v>5761</v>
      </c>
      <c r="Q2251" s="10" t="s">
        <v>5764</v>
      </c>
      <c r="R2251" s="10" t="s">
        <v>5763</v>
      </c>
      <c r="S2251" s="10" t="s">
        <v>5762</v>
      </c>
      <c r="T2251" s="10"/>
      <c r="U2251" s="9">
        <v>6726779169</v>
      </c>
      <c r="V2251" s="8"/>
      <c r="W2251" s="7">
        <v>309</v>
      </c>
      <c r="X2251" s="4"/>
      <c r="Y2251" s="6">
        <v>169</v>
      </c>
      <c r="Z2251" s="5">
        <f>IF(Y2251&gt;0,Y2251-J2251,".")</f>
        <v>0</v>
      </c>
      <c r="AA2251" s="4">
        <f>IF(J2251=0,H2251,0)</f>
        <v>0</v>
      </c>
      <c r="AB2251" s="4">
        <f>IF(L2251=0,H2251,0)</f>
        <v>0</v>
      </c>
      <c r="AC2251" s="4"/>
      <c r="AD2251" s="3"/>
      <c r="AE2251" s="2" t="str">
        <f ca="1">IF(AND(N2251&gt;1,(N2251+$AE$3+O2251)&lt;$B$3),$B$3-N2251+1111111,".")</f>
        <v>.</v>
      </c>
      <c r="AF2251" s="1" t="str">
        <f>IF(A2251&gt;1,"Y","N")</f>
        <v>Y</v>
      </c>
      <c r="AG2251" s="1" t="str">
        <f>IF(L2251&gt;1,"Y","N")</f>
        <v>Y</v>
      </c>
      <c r="AH2251" s="1" t="str">
        <f>IF(N2251&gt;1,"Y","N")</f>
        <v>Y</v>
      </c>
      <c r="AI2251" s="1" t="str">
        <f>IF(O2251&gt;1,"Y","N")</f>
        <v>Y</v>
      </c>
      <c r="AJ2251" s="1" t="str">
        <f>CONCATENATE(AF2251,AG2251,D2251,AH2251,AI2251)</f>
        <v>YYx2xYY</v>
      </c>
    </row>
    <row r="2252" spans="1:36" s="1" customFormat="1" x14ac:dyDescent="0.25">
      <c r="A2252" s="31">
        <v>42742</v>
      </c>
      <c r="B2252" s="24"/>
      <c r="C2252" s="23" t="s">
        <v>194</v>
      </c>
      <c r="D2252" s="22" t="s">
        <v>193</v>
      </c>
      <c r="E2252" s="21">
        <v>3.46</v>
      </c>
      <c r="G2252" s="20"/>
      <c r="H2252" s="19">
        <f>E2252/0.03821</f>
        <v>90.552211462967804</v>
      </c>
      <c r="I2252" s="18">
        <f>J2252/100*4</f>
        <v>6.76</v>
      </c>
      <c r="J2252" s="17">
        <v>169</v>
      </c>
      <c r="K2252" s="16">
        <f>IF(J2252&gt;1,J2252-H2252-I2252,0)</f>
        <v>71.687788537032191</v>
      </c>
      <c r="L2252" s="15">
        <v>42783</v>
      </c>
      <c r="M2252" s="14"/>
      <c r="N2252" s="29">
        <v>42812</v>
      </c>
      <c r="O2252" s="12">
        <v>42816</v>
      </c>
      <c r="P2252" s="11" t="s">
        <v>5141</v>
      </c>
      <c r="Q2252" s="10"/>
      <c r="R2252" s="10"/>
      <c r="S2252" s="10"/>
      <c r="T2252" s="10"/>
      <c r="U2252" s="9"/>
      <c r="V2252" s="8"/>
      <c r="W2252" s="7">
        <v>470</v>
      </c>
      <c r="X2252" s="4"/>
      <c r="Y2252" s="6">
        <v>169</v>
      </c>
      <c r="Z2252" s="5">
        <f>IF(Y2252&gt;0,Y2252-J2252,".")</f>
        <v>0</v>
      </c>
      <c r="AA2252" s="4">
        <f>IF(J2252=0,H2252,0)</f>
        <v>0</v>
      </c>
      <c r="AB2252" s="4">
        <f>IF(L2252=0,H2252,0)</f>
        <v>0</v>
      </c>
      <c r="AC2252" s="4"/>
      <c r="AD2252" s="3"/>
      <c r="AE2252" s="2" t="str">
        <f ca="1">IF(AND(N2252&gt;1,(N2252+$AE$3+O2252)&lt;$B$3),$B$3-N2252+1111111,".")</f>
        <v>.</v>
      </c>
      <c r="AF2252" s="1" t="str">
        <f>IF(A2252&gt;1,"Y","N")</f>
        <v>Y</v>
      </c>
      <c r="AG2252" s="1" t="str">
        <f>IF(L2252&gt;1,"Y","N")</f>
        <v>Y</v>
      </c>
      <c r="AH2252" s="1" t="str">
        <f>IF(N2252&gt;1,"Y","N")</f>
        <v>Y</v>
      </c>
      <c r="AI2252" s="1" t="str">
        <f>IF(O2252&gt;1,"Y","N")</f>
        <v>Y</v>
      </c>
      <c r="AJ2252" s="1" t="str">
        <f>CONCATENATE(AF2252,AG2252,D2252,AH2252,AI2252)</f>
        <v>YYx141xYY</v>
      </c>
    </row>
    <row r="2253" spans="1:36" s="1" customFormat="1" x14ac:dyDescent="0.25">
      <c r="A2253" s="31">
        <v>42790</v>
      </c>
      <c r="B2253" s="24"/>
      <c r="C2253" s="23" t="s">
        <v>242</v>
      </c>
      <c r="D2253" s="22" t="s">
        <v>241</v>
      </c>
      <c r="E2253" s="21">
        <v>2.464</v>
      </c>
      <c r="G2253" s="20"/>
      <c r="H2253" s="19">
        <f>E2253/0.03844</f>
        <v>64.099895941727368</v>
      </c>
      <c r="I2253" s="18">
        <f>J2253/100*4</f>
        <v>6.76</v>
      </c>
      <c r="J2253" s="17">
        <v>169</v>
      </c>
      <c r="K2253" s="16">
        <f>IF(J2253&gt;1,J2253-H2253-I2253,0)</f>
        <v>98.140104058272627</v>
      </c>
      <c r="L2253" s="15">
        <v>42812</v>
      </c>
      <c r="M2253" s="14"/>
      <c r="N2253" s="29">
        <v>42927</v>
      </c>
      <c r="O2253" s="12">
        <v>42932</v>
      </c>
      <c r="P2253" s="11" t="s">
        <v>2907</v>
      </c>
      <c r="Q2253" s="10"/>
      <c r="R2253" s="10"/>
      <c r="S2253" s="10"/>
      <c r="T2253" s="10"/>
      <c r="U2253" s="9"/>
      <c r="V2253" s="8"/>
      <c r="W2253" s="7">
        <v>952</v>
      </c>
      <c r="X2253" s="4"/>
      <c r="Y2253" s="6">
        <v>169</v>
      </c>
      <c r="Z2253" s="5">
        <f>IF(Y2253&gt;0,Y2253-J2253,".")</f>
        <v>0</v>
      </c>
      <c r="AA2253" s="4">
        <f>IF(J2253=0,H2253,0)</f>
        <v>0</v>
      </c>
      <c r="AB2253" s="4">
        <f>IF(L2253=0,H2253,0)</f>
        <v>0</v>
      </c>
      <c r="AC2253" s="4"/>
      <c r="AD2253" s="3"/>
      <c r="AE2253" s="2" t="str">
        <f ca="1">IF(AND(N2253&gt;1,(N2253+$AE$3+O2253)&lt;$B$3),$B$3-N2253+1111111,".")</f>
        <v>.</v>
      </c>
      <c r="AF2253" s="1" t="str">
        <f>IF(A2253&gt;1,"Y","N")</f>
        <v>Y</v>
      </c>
      <c r="AG2253" s="1" t="str">
        <f>IF(L2253&gt;1,"Y","N")</f>
        <v>Y</v>
      </c>
      <c r="AH2253" s="1" t="str">
        <f>IF(N2253&gt;1,"Y","N")</f>
        <v>Y</v>
      </c>
      <c r="AI2253" s="1" t="str">
        <f>IF(O2253&gt;1,"Y","N")</f>
        <v>Y</v>
      </c>
      <c r="AJ2253" s="1" t="str">
        <f>CONCATENATE(AF2253,AG2253,D2253,AH2253,AI2253)</f>
        <v>YYx2xYY</v>
      </c>
    </row>
    <row r="2254" spans="1:36" s="1" customFormat="1" x14ac:dyDescent="0.25">
      <c r="A2254" s="31">
        <v>42742</v>
      </c>
      <c r="B2254" s="24"/>
      <c r="C2254" s="23" t="s">
        <v>242</v>
      </c>
      <c r="D2254" s="22" t="s">
        <v>241</v>
      </c>
      <c r="E2254" s="21">
        <v>2.4</v>
      </c>
      <c r="G2254" s="20"/>
      <c r="H2254" s="19">
        <f>E2254/0.03821</f>
        <v>62.81078251766553</v>
      </c>
      <c r="I2254" s="18">
        <f>J2254/100*4</f>
        <v>6.76</v>
      </c>
      <c r="J2254" s="17">
        <v>169</v>
      </c>
      <c r="K2254" s="16">
        <f>IF(J2254&gt;1,J2254-H2254-I2254,0)</f>
        <v>99.429217482334465</v>
      </c>
      <c r="L2254" s="15">
        <v>42762</v>
      </c>
      <c r="M2254" s="14"/>
      <c r="N2254" s="29">
        <v>42937</v>
      </c>
      <c r="O2254" s="12">
        <v>42940</v>
      </c>
      <c r="P2254" s="11" t="s">
        <v>2752</v>
      </c>
      <c r="Q2254" s="10"/>
      <c r="R2254" s="10"/>
      <c r="S2254" s="10"/>
      <c r="T2254" s="10"/>
      <c r="U2254" s="9">
        <v>6893361604</v>
      </c>
      <c r="V2254" s="8"/>
      <c r="W2254" s="7">
        <v>980</v>
      </c>
      <c r="X2254" s="4"/>
      <c r="Y2254" s="6">
        <v>169</v>
      </c>
      <c r="Z2254" s="5">
        <f>IF(Y2254&gt;0,Y2254-J2254,".")</f>
        <v>0</v>
      </c>
      <c r="AA2254" s="4">
        <f>IF(J2254=0,H2254,0)</f>
        <v>0</v>
      </c>
      <c r="AB2254" s="4">
        <f>IF(L2254=0,H2254,0)</f>
        <v>0</v>
      </c>
      <c r="AC2254" s="4"/>
      <c r="AD2254" s="3"/>
      <c r="AE2254" s="2" t="str">
        <f ca="1">IF(AND(N2254&gt;1,(N2254+$AE$3+O2254)&lt;$B$3),$B$3-N2254+1111111,".")</f>
        <v>.</v>
      </c>
      <c r="AF2254" s="1" t="str">
        <f>IF(A2254&gt;1,"Y","N")</f>
        <v>Y</v>
      </c>
      <c r="AG2254" s="1" t="str">
        <f>IF(L2254&gt;1,"Y","N")</f>
        <v>Y</v>
      </c>
      <c r="AH2254" s="1" t="str">
        <f>IF(N2254&gt;1,"Y","N")</f>
        <v>Y</v>
      </c>
      <c r="AI2254" s="1" t="str">
        <f>IF(O2254&gt;1,"Y","N")</f>
        <v>Y</v>
      </c>
      <c r="AJ2254" s="1" t="str">
        <f>CONCATENATE(AF2254,AG2254,D2254,AH2254,AI2254)</f>
        <v>YYx2xYY</v>
      </c>
    </row>
    <row r="2255" spans="1:36" s="1" customFormat="1" x14ac:dyDescent="0.25">
      <c r="A2255" s="31">
        <v>42811</v>
      </c>
      <c r="B2255" s="24" t="s">
        <v>2596</v>
      </c>
      <c r="C2255" s="23" t="s">
        <v>2591</v>
      </c>
      <c r="D2255" s="22" t="s">
        <v>2590</v>
      </c>
      <c r="E2255" s="21">
        <v>3.67</v>
      </c>
      <c r="G2255" s="20"/>
      <c r="H2255" s="19">
        <f>E2255/0.038689</f>
        <v>94.859003851223861</v>
      </c>
      <c r="I2255" s="18">
        <f>J2255/100*4</f>
        <v>5.4</v>
      </c>
      <c r="J2255" s="17">
        <v>135</v>
      </c>
      <c r="K2255" s="16">
        <f>IF(J2255&gt;1,J2255-H2255-I2255,0)</f>
        <v>34.740996148776141</v>
      </c>
      <c r="L2255" s="15">
        <v>42841</v>
      </c>
      <c r="M2255" s="14"/>
      <c r="N2255" s="29">
        <v>42953</v>
      </c>
      <c r="O2255" s="12">
        <v>42954</v>
      </c>
      <c r="P2255" s="11" t="s">
        <v>2589</v>
      </c>
      <c r="Q2255" s="10" t="s">
        <v>2595</v>
      </c>
      <c r="R2255" s="10" t="s">
        <v>2594</v>
      </c>
      <c r="S2255" s="10" t="s">
        <v>2593</v>
      </c>
      <c r="T2255" s="10"/>
      <c r="U2255" s="9">
        <v>6905158703</v>
      </c>
      <c r="V2255" s="8" t="s">
        <v>2592</v>
      </c>
      <c r="W2255" s="7">
        <v>1013</v>
      </c>
      <c r="X2255" s="4"/>
      <c r="Y2255" s="6">
        <v>169</v>
      </c>
      <c r="Z2255" s="5">
        <f>IF(Y2255&gt;0,Y2255-J2255,".")</f>
        <v>34</v>
      </c>
      <c r="AA2255" s="4">
        <f>IF(J2255=0,H2255,0)</f>
        <v>0</v>
      </c>
      <c r="AB2255" s="4">
        <f>IF(L2255=0,H2255,0)</f>
        <v>0</v>
      </c>
      <c r="AC2255" s="4"/>
      <c r="AD2255" s="3"/>
      <c r="AE2255" s="2" t="str">
        <f ca="1">IF(AND(N2255&gt;1,(N2255+$AE$3+O2255)&lt;$B$3),$B$3-N2255+1111111,".")</f>
        <v>.</v>
      </c>
      <c r="AF2255" s="1" t="str">
        <f>IF(A2255&gt;1,"Y","N")</f>
        <v>Y</v>
      </c>
      <c r="AG2255" s="1" t="str">
        <f>IF(L2255&gt;1,"Y","N")</f>
        <v>Y</v>
      </c>
      <c r="AH2255" s="1" t="str">
        <f>IF(N2255&gt;1,"Y","N")</f>
        <v>Y</v>
      </c>
      <c r="AI2255" s="1" t="str">
        <f>IF(O2255&gt;1,"Y","N")</f>
        <v>Y</v>
      </c>
      <c r="AJ2255" s="1" t="str">
        <f>CONCATENATE(AF2255,AG2255,D2255,AH2255,AI2255)</f>
        <v>YYx389xYY</v>
      </c>
    </row>
    <row r="2256" spans="1:36" s="1" customFormat="1" x14ac:dyDescent="0.25">
      <c r="A2256" s="31">
        <v>42395</v>
      </c>
      <c r="B2256" s="24"/>
      <c r="C2256" s="23" t="s">
        <v>1869</v>
      </c>
      <c r="D2256" s="22" t="s">
        <v>1868</v>
      </c>
      <c r="E2256" s="21">
        <v>1.7</v>
      </c>
      <c r="G2256" s="20"/>
      <c r="H2256" s="19">
        <f>E2256/0.03995</f>
        <v>42.553191489361701</v>
      </c>
      <c r="I2256" s="32">
        <f>J2256/100*4</f>
        <v>5.16</v>
      </c>
      <c r="J2256" s="17">
        <v>129</v>
      </c>
      <c r="K2256" s="16">
        <f>IF(J2256&gt;1,J2256-H2256-I2256,0)</f>
        <v>81.286808510638309</v>
      </c>
      <c r="L2256" s="15">
        <v>42421</v>
      </c>
      <c r="M2256" s="14"/>
      <c r="N2256" s="29">
        <v>43000</v>
      </c>
      <c r="O2256" s="12">
        <v>43002</v>
      </c>
      <c r="P2256" s="11" t="s">
        <v>1863</v>
      </c>
      <c r="Q2256" s="10" t="s">
        <v>1867</v>
      </c>
      <c r="R2256" s="10" t="s">
        <v>1866</v>
      </c>
      <c r="S2256" s="10" t="s">
        <v>903</v>
      </c>
      <c r="T2256" s="10"/>
      <c r="U2256" s="9" t="s">
        <v>1865</v>
      </c>
      <c r="V2256" s="8"/>
      <c r="W2256" s="7">
        <v>1166</v>
      </c>
      <c r="X2256" s="4"/>
      <c r="Y2256" s="6">
        <v>170</v>
      </c>
      <c r="Z2256" s="5">
        <f>IF(Y2256&gt;0,Y2256-J2256,".")</f>
        <v>41</v>
      </c>
      <c r="AA2256" s="4">
        <f>IF(J2256=0,H2256,0)</f>
        <v>0</v>
      </c>
      <c r="AB2256" s="4">
        <f>IF(L2256=0,H2256,0)</f>
        <v>0</v>
      </c>
      <c r="AC2256" s="4"/>
      <c r="AD2256" s="3"/>
      <c r="AE2256" s="2" t="str">
        <f ca="1">IF(AND(N2256&gt;1,(N2256+$AE$3+O2256)&lt;$B$3),$B$3-N2256+1111111,".")</f>
        <v>.</v>
      </c>
      <c r="AF2256" s="1" t="str">
        <f>IF(A2256&gt;1,"Y","N")</f>
        <v>Y</v>
      </c>
      <c r="AG2256" s="1" t="str">
        <f>IF(L2256&gt;1,"Y","N")</f>
        <v>Y</v>
      </c>
      <c r="AH2256" s="1" t="str">
        <f>IF(N2256&gt;1,"Y","N")</f>
        <v>Y</v>
      </c>
      <c r="AI2256" s="1" t="str">
        <f>IF(O2256&gt;1,"Y","N")</f>
        <v>Y</v>
      </c>
      <c r="AJ2256" s="1" t="str">
        <f>CONCATENATE(AF2256,AG2256,D2256,AH2256,AI2256)</f>
        <v>YYx1xYY</v>
      </c>
    </row>
    <row r="2257" spans="1:36" s="1" customFormat="1" x14ac:dyDescent="0.25">
      <c r="A2257" s="31">
        <v>42044</v>
      </c>
      <c r="B2257"/>
      <c r="C2257" s="23" t="s">
        <v>1003</v>
      </c>
      <c r="D2257" s="22"/>
      <c r="E2257" s="21">
        <v>1.59</v>
      </c>
      <c r="G2257" s="20"/>
      <c r="H2257" s="19">
        <f>E2257/0.0504341</f>
        <v>31.526288760977195</v>
      </c>
      <c r="I2257" s="18">
        <f>J2257/100*4</f>
        <v>5</v>
      </c>
      <c r="J2257" s="17">
        <v>125</v>
      </c>
      <c r="K2257" s="16">
        <f>IF(J2257&gt;1,J2257-H2257-I2257,0)</f>
        <v>88.473711239022805</v>
      </c>
      <c r="L2257" s="15">
        <v>42071</v>
      </c>
      <c r="M2257" s="14"/>
      <c r="N2257" s="29">
        <v>43056</v>
      </c>
      <c r="O2257" s="12">
        <v>43058</v>
      </c>
      <c r="P2257" s="11" t="s">
        <v>996</v>
      </c>
      <c r="Q2257" s="10" t="s">
        <v>1002</v>
      </c>
      <c r="R2257" s="10" t="s">
        <v>1001</v>
      </c>
      <c r="S2257" s="10" t="s">
        <v>1000</v>
      </c>
      <c r="T2257" s="10"/>
      <c r="U2257" s="9">
        <v>6915899407</v>
      </c>
      <c r="V2257" s="8"/>
      <c r="W2257" s="7">
        <v>1337</v>
      </c>
      <c r="X2257" s="4"/>
      <c r="Y2257" s="6">
        <v>170</v>
      </c>
      <c r="Z2257" s="5">
        <f>IF(Y2257&gt;0,Y2257-J2257,".")</f>
        <v>45</v>
      </c>
      <c r="AA2257" s="4">
        <f>IF(J2257=0,H2257,0)</f>
        <v>0</v>
      </c>
      <c r="AB2257" s="4">
        <f>IF(L2257=0,H2257,0)</f>
        <v>0</v>
      </c>
      <c r="AC2257" s="4"/>
      <c r="AD2257" s="3"/>
      <c r="AE2257" s="2" t="str">
        <f ca="1">IF(AND(N2257&gt;1,(N2257+$AE$3+O2257)&lt;$B$3),$B$3-N2257+1111111,".")</f>
        <v>.</v>
      </c>
      <c r="AF2257" s="1" t="str">
        <f>IF(A2257&gt;1,"Y","N")</f>
        <v>Y</v>
      </c>
      <c r="AG2257" s="1" t="str">
        <f>IF(L2257&gt;1,"Y","N")</f>
        <v>Y</v>
      </c>
      <c r="AH2257" s="1" t="str">
        <f>IF(N2257&gt;1,"Y","N")</f>
        <v>Y</v>
      </c>
      <c r="AI2257" s="1" t="str">
        <f>IF(O2257&gt;1,"Y","N")</f>
        <v>Y</v>
      </c>
      <c r="AJ2257" s="1" t="str">
        <f>CONCATENATE(AF2257,AG2257,D2257,AH2257,AI2257)</f>
        <v>YYYY</v>
      </c>
    </row>
    <row r="2258" spans="1:36" s="1" customFormat="1" x14ac:dyDescent="0.25">
      <c r="A2258" s="31">
        <v>42765</v>
      </c>
      <c r="B2258" t="s">
        <v>4801</v>
      </c>
      <c r="C2258" s="23" t="s">
        <v>473</v>
      </c>
      <c r="D2258" s="22" t="s">
        <v>472</v>
      </c>
      <c r="E2258" s="21">
        <v>3.81</v>
      </c>
      <c r="G2258" s="20"/>
      <c r="H2258" s="19">
        <f>E2258/0.03878</f>
        <v>98.246518824136146</v>
      </c>
      <c r="I2258" s="18">
        <f>J2258/100*4</f>
        <v>6.2</v>
      </c>
      <c r="J2258" s="17">
        <v>155</v>
      </c>
      <c r="K2258" s="16">
        <f>IF(J2258&gt;1,J2258-H2258-I2258,0)</f>
        <v>50.553481175863851</v>
      </c>
      <c r="L2258" s="15">
        <v>42783</v>
      </c>
      <c r="M2258" s="14"/>
      <c r="N2258" s="29">
        <v>42829</v>
      </c>
      <c r="O2258" s="12">
        <v>42829</v>
      </c>
      <c r="P2258" s="11" t="s">
        <v>4800</v>
      </c>
      <c r="Q2258" s="10" t="s">
        <v>4799</v>
      </c>
      <c r="R2258" s="10" t="s">
        <v>4798</v>
      </c>
      <c r="S2258" s="10" t="s">
        <v>4590</v>
      </c>
      <c r="T2258" s="10"/>
      <c r="U2258" s="9" t="s">
        <v>4797</v>
      </c>
      <c r="V2258" s="8"/>
      <c r="W2258" s="7">
        <v>536</v>
      </c>
      <c r="X2258" s="4"/>
      <c r="Y2258" s="6">
        <v>171</v>
      </c>
      <c r="Z2258" s="5">
        <f>IF(Y2258&gt;0,Y2258-J2258,".")</f>
        <v>16</v>
      </c>
      <c r="AA2258" s="4">
        <f>IF(J2258=0,H2258,0)</f>
        <v>0</v>
      </c>
      <c r="AB2258" s="4">
        <f>IF(L2258=0,H2258,0)</f>
        <v>0</v>
      </c>
      <c r="AC2258" s="4"/>
      <c r="AD2258" s="3"/>
      <c r="AE2258" s="2" t="str">
        <f ca="1">IF(AND(N2258&gt;1,(N2258+$AE$3+O2258)&lt;$B$3),$B$3-N2258+1111111,".")</f>
        <v>.</v>
      </c>
      <c r="AF2258" s="1" t="str">
        <f>IF(A2258&gt;1,"Y","N")</f>
        <v>Y</v>
      </c>
      <c r="AG2258" s="1" t="str">
        <f>IF(L2258&gt;1,"Y","N")</f>
        <v>Y</v>
      </c>
      <c r="AH2258" s="1" t="str">
        <f>IF(N2258&gt;1,"Y","N")</f>
        <v>Y</v>
      </c>
      <c r="AI2258" s="1" t="str">
        <f>IF(O2258&gt;1,"Y","N")</f>
        <v>Y</v>
      </c>
      <c r="AJ2258" s="1" t="str">
        <f>CONCATENATE(AF2258,AG2258,D2258,AH2258,AI2258)</f>
        <v>YYx53xYY</v>
      </c>
    </row>
    <row r="2259" spans="1:36" s="1" customFormat="1" x14ac:dyDescent="0.25">
      <c r="A2259" s="31">
        <v>42751</v>
      </c>
      <c r="B2259" s="24"/>
      <c r="C2259" s="23" t="s">
        <v>213</v>
      </c>
      <c r="D2259" s="22" t="s">
        <v>212</v>
      </c>
      <c r="E2259" s="21">
        <v>2.9</v>
      </c>
      <c r="G2259" s="20"/>
      <c r="H2259" s="19">
        <f>E2259/0.03821</f>
        <v>75.896362208845844</v>
      </c>
      <c r="I2259" s="18">
        <f>J2259/100*4</f>
        <v>6.2</v>
      </c>
      <c r="J2259" s="17">
        <v>155</v>
      </c>
      <c r="K2259" s="16">
        <f>IF(J2259&gt;1,J2259-H2259-I2259,0)</f>
        <v>72.903637791154154</v>
      </c>
      <c r="L2259" s="15">
        <v>42790</v>
      </c>
      <c r="M2259" s="14"/>
      <c r="N2259" s="29">
        <v>42831</v>
      </c>
      <c r="O2259" s="12">
        <v>42831</v>
      </c>
      <c r="P2259" s="11" t="s">
        <v>4741</v>
      </c>
      <c r="Q2259" s="10" t="s">
        <v>4740</v>
      </c>
      <c r="R2259" s="10" t="s">
        <v>4739</v>
      </c>
      <c r="S2259" s="10" t="s">
        <v>2158</v>
      </c>
      <c r="T2259" s="10"/>
      <c r="U2259" s="9" t="s">
        <v>4738</v>
      </c>
      <c r="V2259" s="8"/>
      <c r="W2259" s="7">
        <v>547</v>
      </c>
      <c r="X2259" s="4"/>
      <c r="Y2259" s="6">
        <v>171</v>
      </c>
      <c r="Z2259" s="5">
        <f>IF(Y2259&gt;0,Y2259-J2259,".")</f>
        <v>16</v>
      </c>
      <c r="AA2259" s="4">
        <f>IF(J2259=0,H2259,0)</f>
        <v>0</v>
      </c>
      <c r="AB2259" s="4">
        <f>IF(L2259=0,H2259,0)</f>
        <v>0</v>
      </c>
      <c r="AC2259" s="4"/>
      <c r="AD2259" s="3"/>
      <c r="AE2259" s="2" t="str">
        <f ca="1">IF(AND(N2259&gt;1,(N2259+$AE$3+O2259)&lt;$B$3),$B$3-N2259+1111111,".")</f>
        <v>.</v>
      </c>
      <c r="AF2259" s="1" t="str">
        <f>IF(A2259&gt;1,"Y","N")</f>
        <v>Y</v>
      </c>
      <c r="AG2259" s="1" t="str">
        <f>IF(L2259&gt;1,"Y","N")</f>
        <v>Y</v>
      </c>
      <c r="AH2259" s="1" t="str">
        <f>IF(N2259&gt;1,"Y","N")</f>
        <v>Y</v>
      </c>
      <c r="AI2259" s="1" t="str">
        <f>IF(O2259&gt;1,"Y","N")</f>
        <v>Y</v>
      </c>
      <c r="AJ2259" s="1" t="str">
        <f>CONCATENATE(AF2259,AG2259,D2259,AH2259,AI2259)</f>
        <v>YYx488xYY</v>
      </c>
    </row>
    <row r="2260" spans="1:36" s="1" customFormat="1" x14ac:dyDescent="0.25">
      <c r="A2260" s="31">
        <v>42765</v>
      </c>
      <c r="B2260" s="24" t="s">
        <v>2221</v>
      </c>
      <c r="C2260" s="23" t="s">
        <v>473</v>
      </c>
      <c r="D2260" s="22" t="s">
        <v>472</v>
      </c>
      <c r="E2260" s="21">
        <v>3.49</v>
      </c>
      <c r="G2260" s="20"/>
      <c r="H2260" s="19">
        <f>E2260/0.03878</f>
        <v>89.994842702423924</v>
      </c>
      <c r="I2260" s="18">
        <f>J2260/100*4</f>
        <v>6.2</v>
      </c>
      <c r="J2260" s="17">
        <v>155</v>
      </c>
      <c r="K2260" s="16">
        <f>IF(J2260&gt;1,J2260-H2260-I2260,0)</f>
        <v>58.805157297576073</v>
      </c>
      <c r="L2260" s="15">
        <v>42783</v>
      </c>
      <c r="M2260" s="14"/>
      <c r="N2260" s="29">
        <v>42979</v>
      </c>
      <c r="O2260" s="12">
        <v>42981</v>
      </c>
      <c r="P2260" s="11" t="s">
        <v>2220</v>
      </c>
      <c r="Q2260" s="10" t="s">
        <v>2219</v>
      </c>
      <c r="R2260" s="10" t="s">
        <v>2218</v>
      </c>
      <c r="S2260" s="10" t="s">
        <v>768</v>
      </c>
      <c r="T2260" s="10" t="s">
        <v>2217</v>
      </c>
      <c r="U2260" s="9">
        <v>6905437399</v>
      </c>
      <c r="V2260" s="8"/>
      <c r="W2260" s="7">
        <v>1098</v>
      </c>
      <c r="X2260" s="4"/>
      <c r="Y2260" s="6">
        <v>171</v>
      </c>
      <c r="Z2260" s="5">
        <f>IF(Y2260&gt;0,Y2260-J2260,".")</f>
        <v>16</v>
      </c>
      <c r="AA2260" s="4">
        <f>IF(J2260=0,H2260,0)</f>
        <v>0</v>
      </c>
      <c r="AB2260" s="4">
        <f>IF(L2260=0,H2260,0)</f>
        <v>0</v>
      </c>
      <c r="AC2260" s="4"/>
      <c r="AD2260" s="3"/>
      <c r="AE2260" s="2" t="str">
        <f ca="1">IF(AND(N2260&gt;1,(N2260+$AE$3+O2260)&lt;$B$3),$B$3-N2260+1111111,".")</f>
        <v>.</v>
      </c>
      <c r="AF2260" s="1" t="str">
        <f>IF(A2260&gt;1,"Y","N")</f>
        <v>Y</v>
      </c>
      <c r="AG2260" s="1" t="str">
        <f>IF(L2260&gt;1,"Y","N")</f>
        <v>Y</v>
      </c>
      <c r="AH2260" s="1" t="str">
        <f>IF(N2260&gt;1,"Y","N")</f>
        <v>Y</v>
      </c>
      <c r="AI2260" s="1" t="str">
        <f>IF(O2260&gt;1,"Y","N")</f>
        <v>Y</v>
      </c>
      <c r="AJ2260" s="1" t="str">
        <f>CONCATENATE(AF2260,AG2260,D2260,AH2260,AI2260)</f>
        <v>YYx53xYY</v>
      </c>
    </row>
    <row r="2261" spans="1:36" s="1" customFormat="1" x14ac:dyDescent="0.25">
      <c r="A2261" s="31">
        <v>42867</v>
      </c>
      <c r="B2261" s="30" t="s">
        <v>1338</v>
      </c>
      <c r="C2261" s="23" t="s">
        <v>213</v>
      </c>
      <c r="D2261" s="22" t="s">
        <v>212</v>
      </c>
      <c r="E2261" s="21">
        <v>3.1</v>
      </c>
      <c r="G2261" s="20"/>
      <c r="H2261" s="19">
        <f>E2261/0.04001</f>
        <v>77.480629842539372</v>
      </c>
      <c r="I2261" s="18">
        <f>J2261/100*4</f>
        <v>6.2</v>
      </c>
      <c r="J2261" s="17">
        <v>155</v>
      </c>
      <c r="K2261" s="16">
        <f>IF(J2261&gt;1,J2261-H2261-I2261,0)</f>
        <v>71.319370157460625</v>
      </c>
      <c r="L2261" s="15">
        <v>42889</v>
      </c>
      <c r="M2261" s="14"/>
      <c r="N2261" s="29">
        <v>43036</v>
      </c>
      <c r="O2261" s="12">
        <v>43037</v>
      </c>
      <c r="P2261" s="11" t="s">
        <v>1337</v>
      </c>
      <c r="Q2261" s="10" t="s">
        <v>1336</v>
      </c>
      <c r="R2261" s="10" t="s">
        <v>1335</v>
      </c>
      <c r="S2261" s="10" t="s">
        <v>1334</v>
      </c>
      <c r="T2261" s="10"/>
      <c r="U2261" s="9">
        <v>6908856787</v>
      </c>
      <c r="V2261" s="8"/>
      <c r="W2261" s="7">
        <v>1275</v>
      </c>
      <c r="X2261" s="4"/>
      <c r="Y2261" s="6">
        <v>171</v>
      </c>
      <c r="Z2261" s="5">
        <f>IF(Y2261&gt;0,Y2261-J2261,".")</f>
        <v>16</v>
      </c>
      <c r="AA2261" s="4">
        <f>IF(J2261=0,H2261,0)</f>
        <v>0</v>
      </c>
      <c r="AB2261" s="4">
        <f>IF(L2261=0,H2261,0)</f>
        <v>0</v>
      </c>
      <c r="AC2261" s="4"/>
      <c r="AD2261" s="3"/>
      <c r="AE2261" s="2" t="str">
        <f ca="1">IF(AND(N2261&gt;1,(N2261+$AE$3+O2261)&lt;$B$3),$B$3-N2261+1111111,".")</f>
        <v>.</v>
      </c>
      <c r="AF2261" s="1" t="str">
        <f>IF(A2261&gt;1,"Y","N")</f>
        <v>Y</v>
      </c>
      <c r="AG2261" s="1" t="str">
        <f>IF(L2261&gt;1,"Y","N")</f>
        <v>Y</v>
      </c>
      <c r="AH2261" s="1" t="str">
        <f>IF(N2261&gt;1,"Y","N")</f>
        <v>Y</v>
      </c>
      <c r="AI2261" s="1" t="str">
        <f>IF(O2261&gt;1,"Y","N")</f>
        <v>Y</v>
      </c>
      <c r="AJ2261" s="1" t="str">
        <f>CONCATENATE(AF2261,AG2261,D2261,AH2261,AI2261)</f>
        <v>YYx488xYY</v>
      </c>
    </row>
    <row r="2262" spans="1:36" s="1" customFormat="1" x14ac:dyDescent="0.25">
      <c r="A2262" s="31">
        <v>42809</v>
      </c>
      <c r="B2262" s="24" t="s">
        <v>2140</v>
      </c>
      <c r="C2262" s="23" t="s">
        <v>331</v>
      </c>
      <c r="D2262" s="22" t="s">
        <v>330</v>
      </c>
      <c r="E2262" s="21">
        <v>3.5</v>
      </c>
      <c r="G2262" s="20"/>
      <c r="H2262" s="19">
        <f>E2262/0.038689</f>
        <v>90.464990048851092</v>
      </c>
      <c r="I2262" s="18">
        <f>J2262/100*4</f>
        <v>5.4</v>
      </c>
      <c r="J2262" s="17">
        <v>135</v>
      </c>
      <c r="K2262" s="16">
        <f>IF(J2262&gt;1,J2262-H2262-I2262,0)</f>
        <v>39.135009951148909</v>
      </c>
      <c r="L2262" s="15">
        <v>42841</v>
      </c>
      <c r="M2262" s="14"/>
      <c r="N2262" s="29">
        <v>42985</v>
      </c>
      <c r="O2262" s="12">
        <v>42985</v>
      </c>
      <c r="P2262" s="11" t="s">
        <v>2139</v>
      </c>
      <c r="Q2262" s="10" t="s">
        <v>2138</v>
      </c>
      <c r="R2262" s="10" t="s">
        <v>2137</v>
      </c>
      <c r="S2262" s="10" t="s">
        <v>2136</v>
      </c>
      <c r="T2262" s="10"/>
      <c r="U2262" s="9" t="s">
        <v>2135</v>
      </c>
      <c r="V2262" s="8"/>
      <c r="W2262" s="7">
        <v>1113</v>
      </c>
      <c r="X2262" s="4"/>
      <c r="Y2262" s="6">
        <v>172</v>
      </c>
      <c r="Z2262" s="5">
        <f>IF(Y2262&gt;0,Y2262-J2262,".")</f>
        <v>37</v>
      </c>
      <c r="AA2262" s="4">
        <f>IF(J2262=0,H2262,0)</f>
        <v>0</v>
      </c>
      <c r="AB2262" s="4">
        <f>IF(L2262=0,H2262,0)</f>
        <v>0</v>
      </c>
      <c r="AC2262" s="4"/>
      <c r="AD2262" s="3"/>
      <c r="AE2262" s="2" t="str">
        <f ca="1">IF(AND(N2262&gt;1,(N2262+$AE$3+O2262)&lt;$B$3),$B$3-N2262+1111111,".")</f>
        <v>.</v>
      </c>
      <c r="AF2262" s="1" t="str">
        <f>IF(A2262&gt;1,"Y","N")</f>
        <v>Y</v>
      </c>
      <c r="AG2262" s="1" t="str">
        <f>IF(L2262&gt;1,"Y","N")</f>
        <v>Y</v>
      </c>
      <c r="AH2262" s="1" t="str">
        <f>IF(N2262&gt;1,"Y","N")</f>
        <v>Y</v>
      </c>
      <c r="AI2262" s="1" t="str">
        <f>IF(O2262&gt;1,"Y","N")</f>
        <v>Y</v>
      </c>
      <c r="AJ2262" s="1" t="str">
        <f>CONCATENATE(AF2262,AG2262,D2262,AH2262,AI2262)</f>
        <v>YYx110xYY</v>
      </c>
    </row>
    <row r="2263" spans="1:36" s="1" customFormat="1" x14ac:dyDescent="0.25">
      <c r="A2263" s="31">
        <v>42742</v>
      </c>
      <c r="B2263" s="24"/>
      <c r="C2263" s="23" t="s">
        <v>968</v>
      </c>
      <c r="D2263" s="22" t="s">
        <v>967</v>
      </c>
      <c r="E2263" s="21">
        <v>2.66</v>
      </c>
      <c r="G2263" s="20"/>
      <c r="H2263" s="19">
        <f>E2263/0.03821</f>
        <v>69.615283957079299</v>
      </c>
      <c r="I2263" s="18">
        <f>J2263/100*4</f>
        <v>5.4</v>
      </c>
      <c r="J2263" s="17">
        <v>135</v>
      </c>
      <c r="K2263" s="16">
        <f>IF(J2263&gt;1,J2263-H2263-I2263,0)</f>
        <v>59.984716042920702</v>
      </c>
      <c r="L2263" s="15">
        <v>42762</v>
      </c>
      <c r="M2263" s="14"/>
      <c r="N2263" s="29">
        <v>42802</v>
      </c>
      <c r="O2263" s="12">
        <v>42802</v>
      </c>
      <c r="P2263" s="11" t="s">
        <v>5420</v>
      </c>
      <c r="Q2263" s="10" t="s">
        <v>5419</v>
      </c>
      <c r="R2263" s="10" t="s">
        <v>5418</v>
      </c>
      <c r="S2263" s="10" t="s">
        <v>1705</v>
      </c>
      <c r="T2263" s="10"/>
      <c r="U2263" s="9" t="s">
        <v>5417</v>
      </c>
      <c r="V2263" s="8"/>
      <c r="W2263" s="7">
        <v>385</v>
      </c>
      <c r="X2263" s="4"/>
      <c r="Y2263" s="6">
        <v>173</v>
      </c>
      <c r="Z2263" s="5">
        <f>IF(Y2263&gt;0,Y2263-J2263,".")</f>
        <v>38</v>
      </c>
      <c r="AA2263" s="4">
        <f>IF(J2263=0,H2263,0)</f>
        <v>0</v>
      </c>
      <c r="AB2263" s="4">
        <f>IF(L2263=0,H2263,0)</f>
        <v>0</v>
      </c>
      <c r="AC2263" s="4"/>
      <c r="AD2263" s="3"/>
      <c r="AE2263" s="2" t="str">
        <f ca="1">IF(AND(N2263&gt;1,(N2263+$AE$3+O2263)&lt;$B$3),$B$3-N2263+1111111,".")</f>
        <v>.</v>
      </c>
      <c r="AF2263" s="1" t="str">
        <f>IF(A2263&gt;1,"Y","N")</f>
        <v>Y</v>
      </c>
      <c r="AG2263" s="1" t="str">
        <f>IF(L2263&gt;1,"Y","N")</f>
        <v>Y</v>
      </c>
      <c r="AH2263" s="1" t="str">
        <f>IF(N2263&gt;1,"Y","N")</f>
        <v>Y</v>
      </c>
      <c r="AI2263" s="1" t="str">
        <f>IF(O2263&gt;1,"Y","N")</f>
        <v>Y</v>
      </c>
      <c r="AJ2263" s="1" t="str">
        <f>CONCATENATE(AF2263,AG2263,D2263,AH2263,AI2263)</f>
        <v>YYx384xYY</v>
      </c>
    </row>
    <row r="2264" spans="1:36" s="1" customFormat="1" x14ac:dyDescent="0.25">
      <c r="A2264" s="31">
        <v>42755</v>
      </c>
      <c r="B2264" s="24" t="s">
        <v>5050</v>
      </c>
      <c r="C2264" s="23" t="s">
        <v>2374</v>
      </c>
      <c r="D2264" s="22" t="s">
        <v>2373</v>
      </c>
      <c r="E2264" s="21">
        <v>2.34</v>
      </c>
      <c r="G2264" s="20"/>
      <c r="H2264" s="19">
        <f>E2264/0.03865</f>
        <v>60.543337645536873</v>
      </c>
      <c r="I2264" s="18">
        <f>J2264/100*4</f>
        <v>5.4</v>
      </c>
      <c r="J2264" s="17">
        <v>135</v>
      </c>
      <c r="K2264" s="16">
        <f>IF(J2264&gt;1,J2264-H2264-I2264,0)</f>
        <v>69.056662354463128</v>
      </c>
      <c r="L2264" s="15">
        <v>42783</v>
      </c>
      <c r="M2264" s="14"/>
      <c r="N2264" s="29">
        <v>42816</v>
      </c>
      <c r="O2264" s="12">
        <v>42816</v>
      </c>
      <c r="P2264" s="11" t="s">
        <v>1729</v>
      </c>
      <c r="Q2264" s="10" t="s">
        <v>1732</v>
      </c>
      <c r="R2264" s="10" t="s">
        <v>5049</v>
      </c>
      <c r="S2264" s="10" t="s">
        <v>5048</v>
      </c>
      <c r="T2264" s="10"/>
      <c r="U2264" s="9" t="s">
        <v>5047</v>
      </c>
      <c r="V2264" s="8"/>
      <c r="W2264" s="7">
        <v>475</v>
      </c>
      <c r="X2264" s="4"/>
      <c r="Y2264" s="6">
        <v>173</v>
      </c>
      <c r="Z2264" s="5">
        <f>IF(Y2264&gt;0,Y2264-J2264,".")</f>
        <v>38</v>
      </c>
      <c r="AA2264" s="4">
        <f>IF(J2264=0,H2264,0)</f>
        <v>0</v>
      </c>
      <c r="AB2264" s="4">
        <f>IF(L2264=0,H2264,0)</f>
        <v>0</v>
      </c>
      <c r="AC2264" s="4"/>
      <c r="AD2264" s="3"/>
      <c r="AE2264" s="2" t="str">
        <f ca="1">IF(AND(N2264&gt;1,(N2264+$AE$3+O2264)&lt;$B$3),$B$3-N2264+1111111,".")</f>
        <v>.</v>
      </c>
      <c r="AF2264" s="1" t="str">
        <f>IF(A2264&gt;1,"Y","N")</f>
        <v>Y</v>
      </c>
      <c r="AG2264" s="1" t="str">
        <f>IF(L2264&gt;1,"Y","N")</f>
        <v>Y</v>
      </c>
      <c r="AH2264" s="1" t="str">
        <f>IF(N2264&gt;1,"Y","N")</f>
        <v>Y</v>
      </c>
      <c r="AI2264" s="1" t="str">
        <f>IF(O2264&gt;1,"Y","N")</f>
        <v>Y</v>
      </c>
      <c r="AJ2264" s="1" t="str">
        <f>CONCATENATE(AF2264,AG2264,D2264,AH2264,AI2264)</f>
        <v>YYx268xYY</v>
      </c>
    </row>
    <row r="2265" spans="1:36" s="1" customFormat="1" x14ac:dyDescent="0.25">
      <c r="A2265" s="31">
        <v>42560</v>
      </c>
      <c r="B2265" s="24" t="s">
        <v>5016</v>
      </c>
      <c r="C2265" s="23" t="s">
        <v>120</v>
      </c>
      <c r="D2265" s="22" t="s">
        <v>119</v>
      </c>
      <c r="E2265" s="21">
        <v>3.09</v>
      </c>
      <c r="G2265" s="20"/>
      <c r="H2265" s="19">
        <f>E2265/0.03975</f>
        <v>77.735849056603769</v>
      </c>
      <c r="I2265" s="18">
        <f>J2265/100*4</f>
        <v>5.4</v>
      </c>
      <c r="J2265" s="17">
        <v>135</v>
      </c>
      <c r="K2265" s="16">
        <f>IF(J2265&gt;1,J2265-H2265-I2265,0)</f>
        <v>51.864150943396233</v>
      </c>
      <c r="L2265" s="15">
        <v>42582</v>
      </c>
      <c r="M2265" s="14"/>
      <c r="N2265" s="29">
        <v>42818</v>
      </c>
      <c r="O2265" s="12">
        <v>42820</v>
      </c>
      <c r="P2265" s="11" t="s">
        <v>5015</v>
      </c>
      <c r="Q2265" s="10" t="s">
        <v>5014</v>
      </c>
      <c r="R2265" s="10" t="s">
        <v>5013</v>
      </c>
      <c r="S2265" s="10" t="s">
        <v>3744</v>
      </c>
      <c r="T2265" s="10"/>
      <c r="U2265" s="9" t="s">
        <v>5012</v>
      </c>
      <c r="V2265" s="8"/>
      <c r="W2265" s="7">
        <v>480</v>
      </c>
      <c r="X2265" s="4"/>
      <c r="Y2265" s="6">
        <v>173</v>
      </c>
      <c r="Z2265" s="5">
        <f>IF(Y2265&gt;0,Y2265-J2265,".")</f>
        <v>38</v>
      </c>
      <c r="AA2265" s="4">
        <f>IF(J2265=0,H2265,0)</f>
        <v>0</v>
      </c>
      <c r="AB2265" s="4">
        <f>IF(L2265=0,H2265,0)</f>
        <v>0</v>
      </c>
      <c r="AC2265" s="4"/>
      <c r="AD2265" s="3"/>
      <c r="AE2265" s="2" t="str">
        <f ca="1">IF(AND(N2265&gt;1,(N2265+$AE$3+O2265)&lt;$B$3),$B$3-N2265+1111111,".")</f>
        <v>.</v>
      </c>
      <c r="AF2265" s="1" t="str">
        <f>IF(A2265&gt;1,"Y","N")</f>
        <v>Y</v>
      </c>
      <c r="AG2265" s="1" t="str">
        <f>IF(L2265&gt;1,"Y","N")</f>
        <v>Y</v>
      </c>
      <c r="AH2265" s="1" t="str">
        <f>IF(N2265&gt;1,"Y","N")</f>
        <v>Y</v>
      </c>
      <c r="AI2265" s="1" t="str">
        <f>IF(O2265&gt;1,"Y","N")</f>
        <v>Y</v>
      </c>
      <c r="AJ2265" s="1" t="str">
        <f>CONCATENATE(AF2265,AG2265,D2265,AH2265,AI2265)</f>
        <v>YYx555xYY</v>
      </c>
    </row>
    <row r="2266" spans="1:36" s="1" customFormat="1" x14ac:dyDescent="0.25">
      <c r="A2266" s="31">
        <v>42742</v>
      </c>
      <c r="B2266" s="24"/>
      <c r="C2266" s="23" t="s">
        <v>968</v>
      </c>
      <c r="D2266" s="22" t="s">
        <v>967</v>
      </c>
      <c r="E2266" s="21">
        <v>2.66</v>
      </c>
      <c r="G2266" s="20"/>
      <c r="H2266" s="19">
        <f>E2266/0.03821</f>
        <v>69.615283957079299</v>
      </c>
      <c r="I2266" s="18">
        <f>J2266/100*4</f>
        <v>5.4</v>
      </c>
      <c r="J2266" s="17">
        <v>135</v>
      </c>
      <c r="K2266" s="16">
        <f>IF(J2266&gt;1,J2266-H2266-I2266,0)</f>
        <v>59.984716042920702</v>
      </c>
      <c r="L2266" s="15">
        <v>42762</v>
      </c>
      <c r="M2266" s="14"/>
      <c r="N2266" s="29">
        <v>42871</v>
      </c>
      <c r="O2266" s="12">
        <v>42872</v>
      </c>
      <c r="P2266" s="11" t="s">
        <v>3888</v>
      </c>
      <c r="Q2266" s="10" t="s">
        <v>3887</v>
      </c>
      <c r="R2266" s="10" t="s">
        <v>3886</v>
      </c>
      <c r="S2266" s="10" t="s">
        <v>1834</v>
      </c>
      <c r="T2266" s="10"/>
      <c r="U2266" s="9">
        <v>6818587885</v>
      </c>
      <c r="V2266" s="8"/>
      <c r="W2266" s="7">
        <v>737</v>
      </c>
      <c r="X2266" s="4"/>
      <c r="Y2266" s="6">
        <v>173</v>
      </c>
      <c r="Z2266" s="5">
        <f>IF(Y2266&gt;0,Y2266-J2266,".")</f>
        <v>38</v>
      </c>
      <c r="AA2266" s="4">
        <f>IF(J2266=0,H2266,0)</f>
        <v>0</v>
      </c>
      <c r="AB2266" s="4">
        <f>IF(L2266=0,H2266,0)</f>
        <v>0</v>
      </c>
      <c r="AC2266" s="4"/>
      <c r="AD2266" s="3"/>
      <c r="AE2266" s="2" t="str">
        <f ca="1">IF(AND(N2266&gt;1,(N2266+$AE$3+O2266)&lt;$B$3),$B$3-N2266+1111111,".")</f>
        <v>.</v>
      </c>
      <c r="AF2266" s="1" t="str">
        <f>IF(A2266&gt;1,"Y","N")</f>
        <v>Y</v>
      </c>
      <c r="AG2266" s="1" t="str">
        <f>IF(L2266&gt;1,"Y","N")</f>
        <v>Y</v>
      </c>
      <c r="AH2266" s="1" t="str">
        <f>IF(N2266&gt;1,"Y","N")</f>
        <v>Y</v>
      </c>
      <c r="AI2266" s="1" t="str">
        <f>IF(O2266&gt;1,"Y","N")</f>
        <v>Y</v>
      </c>
      <c r="AJ2266" s="1" t="str">
        <f>CONCATENATE(AF2266,AG2266,D2266,AH2266,AI2266)</f>
        <v>YYx384xYY</v>
      </c>
    </row>
    <row r="2267" spans="1:36" s="1" customFormat="1" x14ac:dyDescent="0.25">
      <c r="A2267" s="31">
        <v>42742</v>
      </c>
      <c r="B2267" s="24" t="s">
        <v>969</v>
      </c>
      <c r="C2267" s="23" t="s">
        <v>968</v>
      </c>
      <c r="D2267" s="22" t="s">
        <v>967</v>
      </c>
      <c r="E2267" s="21">
        <v>2.66</v>
      </c>
      <c r="G2267" s="20"/>
      <c r="H2267" s="19">
        <f>E2267/0.03821</f>
        <v>69.615283957079299</v>
      </c>
      <c r="I2267" s="18">
        <f>J2267/100*4</f>
        <v>5.4</v>
      </c>
      <c r="J2267" s="17">
        <v>135</v>
      </c>
      <c r="K2267" s="16">
        <f>IF(J2267&gt;1,J2267-H2267-I2267,0)</f>
        <v>59.984716042920702</v>
      </c>
      <c r="L2267" s="15">
        <v>42784</v>
      </c>
      <c r="M2267" s="14"/>
      <c r="N2267" s="29">
        <v>43056</v>
      </c>
      <c r="O2267" s="12">
        <v>43059</v>
      </c>
      <c r="P2267" s="11" t="s">
        <v>966</v>
      </c>
      <c r="Q2267" s="10" t="s">
        <v>965</v>
      </c>
      <c r="R2267" s="10" t="s">
        <v>964</v>
      </c>
      <c r="S2267" s="10" t="s">
        <v>963</v>
      </c>
      <c r="T2267" s="10"/>
      <c r="U2267" s="9">
        <v>6916041144</v>
      </c>
      <c r="V2267" s="8"/>
      <c r="W2267" s="7">
        <v>1354</v>
      </c>
      <c r="X2267" s="4"/>
      <c r="Y2267" s="6">
        <v>173</v>
      </c>
      <c r="Z2267" s="5">
        <f>IF(Y2267&gt;0,Y2267-J2267,".")</f>
        <v>38</v>
      </c>
      <c r="AA2267" s="4">
        <f>IF(J2267=0,H2267,0)</f>
        <v>0</v>
      </c>
      <c r="AB2267" s="4">
        <f>IF(L2267=0,H2267,0)</f>
        <v>0</v>
      </c>
      <c r="AC2267" s="4"/>
      <c r="AD2267" s="3"/>
      <c r="AE2267" s="2" t="str">
        <f ca="1">IF(AND(N2267&gt;1,(N2267+$AE$3+O2267)&lt;$B$3),$B$3-N2267+1111111,".")</f>
        <v>.</v>
      </c>
      <c r="AF2267" s="1" t="str">
        <f>IF(A2267&gt;1,"Y","N")</f>
        <v>Y</v>
      </c>
      <c r="AG2267" s="1" t="str">
        <f>IF(L2267&gt;1,"Y","N")</f>
        <v>Y</v>
      </c>
      <c r="AH2267" s="1" t="str">
        <f>IF(N2267&gt;1,"Y","N")</f>
        <v>Y</v>
      </c>
      <c r="AI2267" s="1" t="str">
        <f>IF(O2267&gt;1,"Y","N")</f>
        <v>Y</v>
      </c>
      <c r="AJ2267" s="1" t="str">
        <f>CONCATENATE(AF2267,AG2267,D2267,AH2267,AI2267)</f>
        <v>YYx384xYY</v>
      </c>
    </row>
    <row r="2268" spans="1:36" s="1" customFormat="1" x14ac:dyDescent="0.25">
      <c r="A2268" s="31">
        <v>42464</v>
      </c>
      <c r="B2268" s="24"/>
      <c r="C2268" s="23" t="s">
        <v>2917</v>
      </c>
      <c r="D2268" s="22" t="s">
        <v>2916</v>
      </c>
      <c r="E2268" s="21">
        <v>2.2400000000000002</v>
      </c>
      <c r="G2268" s="20"/>
      <c r="H2268" s="19">
        <f>E2268/0.04128</f>
        <v>54.263565891472879</v>
      </c>
      <c r="I2268" s="32">
        <f>J2268/100*4</f>
        <v>5.4</v>
      </c>
      <c r="J2268" s="17">
        <v>135</v>
      </c>
      <c r="K2268" s="16">
        <f>IF(J2268&gt;1,J2268-H2268-I2268,0)</f>
        <v>75.336434108527115</v>
      </c>
      <c r="L2268" s="15">
        <v>42488</v>
      </c>
      <c r="M2268" s="14"/>
      <c r="N2268" s="29">
        <v>42756</v>
      </c>
      <c r="O2268" s="12">
        <v>42757</v>
      </c>
      <c r="P2268" s="11" t="s">
        <v>6464</v>
      </c>
      <c r="Q2268" s="10" t="s">
        <v>6483</v>
      </c>
      <c r="R2268" s="10" t="s">
        <v>6482</v>
      </c>
      <c r="S2268" s="10" t="s">
        <v>984</v>
      </c>
      <c r="T2268" s="10"/>
      <c r="U2268" s="9">
        <v>6687189381</v>
      </c>
      <c r="V2268" s="8"/>
      <c r="W2268" s="7">
        <v>141</v>
      </c>
      <c r="X2268" s="4"/>
      <c r="Y2268" s="6">
        <v>174</v>
      </c>
      <c r="Z2268" s="5">
        <f>IF(Y2268&gt;0,Y2268-J2268,".")</f>
        <v>39</v>
      </c>
      <c r="AA2268" s="4">
        <f>IF(J2268=0,H2268,0)</f>
        <v>0</v>
      </c>
      <c r="AB2268" s="4">
        <f>IF(L2268=0,H2268,0)</f>
        <v>0</v>
      </c>
      <c r="AC2268" s="4"/>
      <c r="AD2268" s="3"/>
      <c r="AE2268" s="2" t="str">
        <f ca="1">IF(AND(N2268&gt;1,(N2268+$AE$3+O2268)&lt;$B$3),$B$3-N2268+1111111,".")</f>
        <v>.</v>
      </c>
      <c r="AF2268" s="1" t="str">
        <f>IF(A2268&gt;1,"Y","N")</f>
        <v>Y</v>
      </c>
      <c r="AG2268" s="1" t="str">
        <f>IF(L2268&gt;1,"Y","N")</f>
        <v>Y</v>
      </c>
      <c r="AH2268" s="1" t="str">
        <f>IF(N2268&gt;1,"Y","N")</f>
        <v>Y</v>
      </c>
      <c r="AI2268" s="1" t="str">
        <f>IF(O2268&gt;1,"Y","N")</f>
        <v>Y</v>
      </c>
      <c r="AJ2268" s="1" t="str">
        <f>CONCATENATE(AF2268,AG2268,D2268,AH2268,AI2268)</f>
        <v>YYx39xYY</v>
      </c>
    </row>
    <row r="2269" spans="1:36" s="1" customFormat="1" x14ac:dyDescent="0.25">
      <c r="A2269" s="31">
        <v>42600</v>
      </c>
      <c r="B2269" s="24" t="s">
        <v>6174</v>
      </c>
      <c r="C2269" s="23" t="s">
        <v>451</v>
      </c>
      <c r="D2269" s="22" t="s">
        <v>450</v>
      </c>
      <c r="E2269" s="21">
        <v>2.2799999999999998</v>
      </c>
      <c r="G2269" s="20"/>
      <c r="H2269" s="19">
        <f>E2269/0.04046</f>
        <v>56.35195254572416</v>
      </c>
      <c r="I2269" s="18">
        <f>J2269/100*4</f>
        <v>5.4</v>
      </c>
      <c r="J2269" s="17">
        <v>135</v>
      </c>
      <c r="K2269" s="16">
        <f>IF(J2269&gt;1,J2269-H2269-I2269,0)</f>
        <v>73.248047454275834</v>
      </c>
      <c r="L2269" s="15">
        <v>42627</v>
      </c>
      <c r="M2269" s="14"/>
      <c r="N2269" s="29">
        <v>42771</v>
      </c>
      <c r="O2269" s="12">
        <v>42773</v>
      </c>
      <c r="P2269" s="11" t="s">
        <v>6173</v>
      </c>
      <c r="Q2269" s="10"/>
      <c r="R2269" s="10"/>
      <c r="S2269" s="10"/>
      <c r="T2269" s="10"/>
      <c r="U2269" s="9">
        <v>6699277167</v>
      </c>
      <c r="V2269" s="8"/>
      <c r="W2269" s="7">
        <v>218</v>
      </c>
      <c r="X2269" s="4"/>
      <c r="Y2269" s="6">
        <v>174</v>
      </c>
      <c r="Z2269" s="5">
        <f>IF(Y2269&gt;0,Y2269-J2269,".")</f>
        <v>39</v>
      </c>
      <c r="AA2269" s="4">
        <f>IF(J2269=0,H2269,0)</f>
        <v>0</v>
      </c>
      <c r="AB2269" s="4">
        <f>IF(L2269=0,H2269,0)</f>
        <v>0</v>
      </c>
      <c r="AC2269" s="4"/>
      <c r="AD2269" s="3"/>
      <c r="AE2269" s="2" t="str">
        <f ca="1">IF(AND(N2269&gt;1,(N2269+$AE$3+O2269)&lt;$B$3),$B$3-N2269+1111111,".")</f>
        <v>.</v>
      </c>
      <c r="AF2269" s="1" t="str">
        <f>IF(A2269&gt;1,"Y","N")</f>
        <v>Y</v>
      </c>
      <c r="AG2269" s="1" t="str">
        <f>IF(L2269&gt;1,"Y","N")</f>
        <v>Y</v>
      </c>
      <c r="AH2269" s="1" t="str">
        <f>IF(N2269&gt;1,"Y","N")</f>
        <v>Y</v>
      </c>
      <c r="AI2269" s="1" t="str">
        <f>IF(O2269&gt;1,"Y","N")</f>
        <v>Y</v>
      </c>
      <c r="AJ2269" s="1" t="str">
        <f>CONCATENATE(AF2269,AG2269,D2269,AH2269,AI2269)</f>
        <v>YYx394xYY</v>
      </c>
    </row>
    <row r="2270" spans="1:36" s="1" customFormat="1" x14ac:dyDescent="0.25">
      <c r="A2270" s="31">
        <v>42742</v>
      </c>
      <c r="B2270" s="24" t="s">
        <v>969</v>
      </c>
      <c r="C2270" s="23" t="s">
        <v>968</v>
      </c>
      <c r="D2270" s="22" t="s">
        <v>967</v>
      </c>
      <c r="E2270" s="21">
        <v>2.66</v>
      </c>
      <c r="G2270" s="20"/>
      <c r="H2270" s="19">
        <f>E2270/0.03821</f>
        <v>69.615283957079299</v>
      </c>
      <c r="I2270" s="18">
        <f>J2270/100*4</f>
        <v>5.4</v>
      </c>
      <c r="J2270" s="17">
        <v>135</v>
      </c>
      <c r="K2270" s="16">
        <f>IF(J2270&gt;1,J2270-H2270-I2270,0)</f>
        <v>59.984716042920702</v>
      </c>
      <c r="L2270" s="15">
        <v>42762</v>
      </c>
      <c r="M2270" s="14"/>
      <c r="N2270" s="29">
        <v>42781</v>
      </c>
      <c r="O2270" s="12">
        <v>42781</v>
      </c>
      <c r="P2270" s="11" t="s">
        <v>5930</v>
      </c>
      <c r="Q2270" s="10" t="s">
        <v>5929</v>
      </c>
      <c r="R2270" s="10" t="s">
        <v>5928</v>
      </c>
      <c r="S2270" s="10" t="s">
        <v>2442</v>
      </c>
      <c r="T2270" s="10"/>
      <c r="U2270" s="9" t="s">
        <v>5927</v>
      </c>
      <c r="V2270" s="8"/>
      <c r="W2270" s="7">
        <v>270</v>
      </c>
      <c r="X2270" s="4"/>
      <c r="Y2270" s="6">
        <v>174</v>
      </c>
      <c r="Z2270" s="5">
        <f>IF(Y2270&gt;0,Y2270-J2270,".")</f>
        <v>39</v>
      </c>
      <c r="AA2270" s="4">
        <f>IF(J2270=0,H2270,0)</f>
        <v>0</v>
      </c>
      <c r="AB2270" s="4">
        <f>IF(L2270=0,H2270,0)</f>
        <v>0</v>
      </c>
      <c r="AC2270" s="4"/>
      <c r="AD2270" s="3"/>
      <c r="AE2270" s="2" t="str">
        <f ca="1">IF(AND(N2270&gt;1,(N2270+$AE$3+O2270)&lt;$B$3),$B$3-N2270+1111111,".")</f>
        <v>.</v>
      </c>
      <c r="AF2270" s="1" t="str">
        <f>IF(A2270&gt;1,"Y","N")</f>
        <v>Y</v>
      </c>
      <c r="AG2270" s="1" t="str">
        <f>IF(L2270&gt;1,"Y","N")</f>
        <v>Y</v>
      </c>
      <c r="AH2270" s="1" t="str">
        <f>IF(N2270&gt;1,"Y","N")</f>
        <v>Y</v>
      </c>
      <c r="AI2270" s="1" t="str">
        <f>IF(O2270&gt;1,"Y","N")</f>
        <v>Y</v>
      </c>
      <c r="AJ2270" s="1" t="str">
        <f>CONCATENATE(AF2270,AG2270,D2270,AH2270,AI2270)</f>
        <v>YYx384xYY</v>
      </c>
    </row>
    <row r="2271" spans="1:36" s="1" customFormat="1" x14ac:dyDescent="0.25">
      <c r="A2271" s="31">
        <v>42755</v>
      </c>
      <c r="B2271" s="24" t="s">
        <v>3780</v>
      </c>
      <c r="C2271" s="23" t="s">
        <v>1267</v>
      </c>
      <c r="D2271" s="22" t="s">
        <v>1266</v>
      </c>
      <c r="E2271" s="21">
        <v>2.27</v>
      </c>
      <c r="G2271" s="20"/>
      <c r="H2271" s="19">
        <f>E2271/0.03865</f>
        <v>58.73221216041398</v>
      </c>
      <c r="I2271" s="18">
        <f>J2271/100*4</f>
        <v>5.4</v>
      </c>
      <c r="J2271" s="17">
        <v>135</v>
      </c>
      <c r="K2271" s="16">
        <f>IF(J2271&gt;1,J2271-H2271-I2271,0)</f>
        <v>70.867787839586015</v>
      </c>
      <c r="L2271" s="15">
        <v>42783</v>
      </c>
      <c r="M2271" s="14"/>
      <c r="N2271" s="29">
        <v>42804</v>
      </c>
      <c r="O2271" s="12">
        <v>42807</v>
      </c>
      <c r="P2271" s="11" t="s">
        <v>5366</v>
      </c>
      <c r="Q2271" s="10" t="s">
        <v>5365</v>
      </c>
      <c r="R2271" s="10" t="s">
        <v>5364</v>
      </c>
      <c r="S2271" s="10" t="s">
        <v>5363</v>
      </c>
      <c r="T2271" s="10"/>
      <c r="U2271" s="9">
        <v>6738774466</v>
      </c>
      <c r="V2271" s="8"/>
      <c r="W2271" s="7">
        <v>414</v>
      </c>
      <c r="X2271" s="4"/>
      <c r="Y2271" s="6">
        <v>174</v>
      </c>
      <c r="Z2271" s="5">
        <f>IF(Y2271&gt;0,Y2271-J2271,".")</f>
        <v>39</v>
      </c>
      <c r="AA2271" s="4">
        <f>IF(J2271=0,H2271,0)</f>
        <v>0</v>
      </c>
      <c r="AB2271" s="4">
        <f>IF(L2271=0,H2271,0)</f>
        <v>0</v>
      </c>
      <c r="AC2271" s="4"/>
      <c r="AD2271" s="3"/>
      <c r="AE2271" s="2" t="str">
        <f ca="1">IF(AND(N2271&gt;1,(N2271+$AE$3+O2271)&lt;$B$3),$B$3-N2271+1111111,".")</f>
        <v>.</v>
      </c>
      <c r="AF2271" s="1" t="str">
        <f>IF(A2271&gt;1,"Y","N")</f>
        <v>Y</v>
      </c>
      <c r="AG2271" s="1" t="str">
        <f>IF(L2271&gt;1,"Y","N")</f>
        <v>Y</v>
      </c>
      <c r="AH2271" s="1" t="str">
        <f>IF(N2271&gt;1,"Y","N")</f>
        <v>Y</v>
      </c>
      <c r="AI2271" s="1" t="str">
        <f>IF(O2271&gt;1,"Y","N")</f>
        <v>Y</v>
      </c>
      <c r="AJ2271" s="1" t="str">
        <f>CONCATENATE(AF2271,AG2271,D2271,AH2271,AI2271)</f>
        <v>YYx77xYY</v>
      </c>
    </row>
    <row r="2272" spans="1:36" s="1" customFormat="1" x14ac:dyDescent="0.25">
      <c r="A2272" s="31">
        <v>42846</v>
      </c>
      <c r="B2272" s="24" t="s">
        <v>1268</v>
      </c>
      <c r="C2272" s="23" t="s">
        <v>1267</v>
      </c>
      <c r="D2272" s="22" t="s">
        <v>1266</v>
      </c>
      <c r="E2272" s="21">
        <v>2.2000000000000002</v>
      </c>
      <c r="G2272" s="20"/>
      <c r="H2272" s="19">
        <f>E2272/0.038957</f>
        <v>56.47252098467542</v>
      </c>
      <c r="I2272" s="18">
        <f>J2272/100*4</f>
        <v>5.4</v>
      </c>
      <c r="J2272" s="17">
        <v>135</v>
      </c>
      <c r="K2272" s="16">
        <f>IF(J2272&gt;1,J2272-H2272-I2272,0)</f>
        <v>73.127479015324582</v>
      </c>
      <c r="L2272" s="15">
        <v>42868</v>
      </c>
      <c r="M2272" s="14"/>
      <c r="N2272" s="29">
        <v>43042</v>
      </c>
      <c r="O2272" s="12">
        <v>43042</v>
      </c>
      <c r="P2272" s="11" t="s">
        <v>1265</v>
      </c>
      <c r="Q2272" s="10" t="s">
        <v>1264</v>
      </c>
      <c r="R2272" s="10" t="s">
        <v>1263</v>
      </c>
      <c r="S2272" s="10" t="s">
        <v>1262</v>
      </c>
      <c r="T2272" s="10"/>
      <c r="U2272" s="9">
        <v>6908769440</v>
      </c>
      <c r="V2272" s="8"/>
      <c r="W2272" s="7">
        <v>1290</v>
      </c>
      <c r="X2272" s="4"/>
      <c r="Y2272" s="6">
        <v>174</v>
      </c>
      <c r="Z2272" s="5">
        <f>IF(Y2272&gt;0,Y2272-J2272,".")</f>
        <v>39</v>
      </c>
      <c r="AA2272" s="4">
        <f>IF(J2272=0,H2272,0)</f>
        <v>0</v>
      </c>
      <c r="AB2272" s="4">
        <f>IF(L2272=0,H2272,0)</f>
        <v>0</v>
      </c>
      <c r="AC2272" s="4"/>
      <c r="AD2272" s="3"/>
      <c r="AE2272" s="2" t="str">
        <f ca="1">IF(AND(N2272&gt;1,(N2272+$AE$3+O2272)&lt;$B$3),$B$3-N2272+1111111,".")</f>
        <v>.</v>
      </c>
      <c r="AF2272" s="1" t="str">
        <f>IF(A2272&gt;1,"Y","N")</f>
        <v>Y</v>
      </c>
      <c r="AG2272" s="1" t="str">
        <f>IF(L2272&gt;1,"Y","N")</f>
        <v>Y</v>
      </c>
      <c r="AH2272" s="1" t="str">
        <f>IF(N2272&gt;1,"Y","N")</f>
        <v>Y</v>
      </c>
      <c r="AI2272" s="1" t="str">
        <f>IF(O2272&gt;1,"Y","N")</f>
        <v>Y</v>
      </c>
      <c r="AJ2272" s="1" t="str">
        <f>CONCATENATE(AF2272,AG2272,D2272,AH2272,AI2272)</f>
        <v>YYx77xYY</v>
      </c>
    </row>
    <row r="2273" spans="1:36" s="1" customFormat="1" x14ac:dyDescent="0.25">
      <c r="A2273" s="31">
        <v>42843</v>
      </c>
      <c r="B2273" s="24" t="s">
        <v>4026</v>
      </c>
      <c r="C2273" s="23" t="s">
        <v>2917</v>
      </c>
      <c r="D2273" s="22" t="s">
        <v>2916</v>
      </c>
      <c r="E2273" s="21">
        <v>2.06</v>
      </c>
      <c r="G2273" s="20"/>
      <c r="H2273" s="19">
        <f>E2273/0.03892</f>
        <v>52.929085303186021</v>
      </c>
      <c r="I2273" s="18">
        <f>J2273/100*4</f>
        <v>5.4</v>
      </c>
      <c r="J2273" s="17">
        <v>135</v>
      </c>
      <c r="K2273" s="16">
        <f>IF(J2273&gt;1,J2273-H2273-I2273,0)</f>
        <v>76.670914696813981</v>
      </c>
      <c r="L2273" s="15">
        <v>42861</v>
      </c>
      <c r="M2273" s="14"/>
      <c r="N2273" s="29">
        <v>42864</v>
      </c>
      <c r="O2273" s="12">
        <v>42864</v>
      </c>
      <c r="P2273" s="11" t="s">
        <v>4025</v>
      </c>
      <c r="Q2273" s="10" t="s">
        <v>4024</v>
      </c>
      <c r="R2273" s="10" t="s">
        <v>4023</v>
      </c>
      <c r="S2273" s="10" t="s">
        <v>2527</v>
      </c>
      <c r="T2273" s="10"/>
      <c r="U2273" s="9">
        <v>6810809178</v>
      </c>
      <c r="V2273" s="8"/>
      <c r="W2273" s="7">
        <v>705</v>
      </c>
      <c r="X2273" s="4"/>
      <c r="Y2273" s="6">
        <v>175</v>
      </c>
      <c r="Z2273" s="5">
        <f>IF(Y2273&gt;0,Y2273-J2273,".")</f>
        <v>40</v>
      </c>
      <c r="AA2273" s="4">
        <f>IF(J2273=0,H2273,0)</f>
        <v>0</v>
      </c>
      <c r="AB2273" s="4">
        <f>IF(L2273=0,H2273,0)</f>
        <v>0</v>
      </c>
      <c r="AC2273" s="4"/>
      <c r="AD2273" s="3"/>
      <c r="AE2273" s="2" t="str">
        <f ca="1">IF(AND(N2273&gt;1,(N2273+$AE$3+O2273)&lt;$B$3),$B$3-N2273+1111111,".")</f>
        <v>.</v>
      </c>
      <c r="AF2273" s="1" t="str">
        <f>IF(A2273&gt;1,"Y","N")</f>
        <v>Y</v>
      </c>
      <c r="AG2273" s="1" t="str">
        <f>IF(L2273&gt;1,"Y","N")</f>
        <v>Y</v>
      </c>
      <c r="AH2273" s="1" t="str">
        <f>IF(N2273&gt;1,"Y","N")</f>
        <v>Y</v>
      </c>
      <c r="AI2273" s="1" t="str">
        <f>IF(O2273&gt;1,"Y","N")</f>
        <v>Y</v>
      </c>
      <c r="AJ2273" s="1" t="str">
        <f>CONCATENATE(AF2273,AG2273,D2273,AH2273,AI2273)</f>
        <v>YYx39xYY</v>
      </c>
    </row>
    <row r="2274" spans="1:36" s="1" customFormat="1" x14ac:dyDescent="0.25">
      <c r="A2274" s="31">
        <v>42319</v>
      </c>
      <c r="B2274" s="24"/>
      <c r="C2274" s="23" t="s">
        <v>1474</v>
      </c>
      <c r="D2274" s="22" t="s">
        <v>1473</v>
      </c>
      <c r="E2274" s="21">
        <v>2.94</v>
      </c>
      <c r="G2274" s="20"/>
      <c r="H2274" s="19">
        <f>E2274/0.0381186</f>
        <v>77.127701437093691</v>
      </c>
      <c r="I2274" s="32">
        <f>J2274/100*4</f>
        <v>6.36</v>
      </c>
      <c r="J2274" s="17">
        <v>159</v>
      </c>
      <c r="K2274" s="16">
        <f>IF(J2274&gt;1,J2274-H2274-I2274,0)</f>
        <v>75.512298562906309</v>
      </c>
      <c r="L2274" s="15">
        <v>42381</v>
      </c>
      <c r="M2274" s="14"/>
      <c r="N2274" s="29">
        <v>42734</v>
      </c>
      <c r="O2274" s="12">
        <v>42736</v>
      </c>
      <c r="P2274" s="11" t="s">
        <v>7059</v>
      </c>
      <c r="Q2274" s="10" t="s">
        <v>7058</v>
      </c>
      <c r="R2274" s="10" t="s">
        <v>7057</v>
      </c>
      <c r="S2274" s="10" t="s">
        <v>691</v>
      </c>
      <c r="T2274" s="10"/>
      <c r="U2274" s="9">
        <v>6658896026</v>
      </c>
      <c r="V2274" s="8"/>
      <c r="W2274" s="7">
        <v>1</v>
      </c>
      <c r="X2274" s="4"/>
      <c r="Y2274" s="6">
        <v>176</v>
      </c>
      <c r="Z2274" s="5">
        <f>IF(Y2274&gt;0,Y2274-J2274,".")</f>
        <v>17</v>
      </c>
      <c r="AA2274" s="4">
        <f>IF(J2274=0,H2274,0)</f>
        <v>0</v>
      </c>
      <c r="AB2274" s="4">
        <f>IF(L2274=0,H2274,0)</f>
        <v>0</v>
      </c>
      <c r="AC2274" s="4"/>
      <c r="AD2274" s="3"/>
      <c r="AE2274" s="2" t="str">
        <f ca="1">IF(AND(N2274&gt;1,(N2274+$AE$3+O2274)&lt;$B$3),$B$3-N2274+1111111,".")</f>
        <v>.</v>
      </c>
      <c r="AF2274" s="1" t="str">
        <f>IF(A2274&gt;1,"Y","N")</f>
        <v>Y</v>
      </c>
      <c r="AG2274" s="1" t="str">
        <f>IF(L2274&gt;1,"Y","N")</f>
        <v>Y</v>
      </c>
      <c r="AH2274" s="1" t="str">
        <f>IF(N2274&gt;1,"Y","N")</f>
        <v>Y</v>
      </c>
      <c r="AI2274" s="1" t="str">
        <f>IF(O2274&gt;1,"Y","N")</f>
        <v>Y</v>
      </c>
      <c r="AJ2274" s="1" t="str">
        <f>CONCATENATE(AF2274,AG2274,D2274,AH2274,AI2274)</f>
        <v>YYx111xYY</v>
      </c>
    </row>
    <row r="2275" spans="1:36" s="1" customFormat="1" x14ac:dyDescent="0.25">
      <c r="A2275" s="31">
        <v>42793</v>
      </c>
      <c r="B2275" t="s">
        <v>1554</v>
      </c>
      <c r="C2275" s="23" t="s">
        <v>1474</v>
      </c>
      <c r="D2275" s="22" t="s">
        <v>1473</v>
      </c>
      <c r="E2275" s="21">
        <v>2.7</v>
      </c>
      <c r="G2275" s="20"/>
      <c r="H2275" s="19">
        <f>E2275/0.03844</f>
        <v>70.239334027055151</v>
      </c>
      <c r="I2275" s="18">
        <f>J2275/100*4</f>
        <v>6.36</v>
      </c>
      <c r="J2275" s="17">
        <v>159</v>
      </c>
      <c r="K2275" s="16">
        <f>IF(J2275&gt;1,J2275-H2275-I2275,0)</f>
        <v>82.40066597294485</v>
      </c>
      <c r="L2275" s="15">
        <v>42801</v>
      </c>
      <c r="M2275" s="14"/>
      <c r="N2275" s="29">
        <v>42870</v>
      </c>
      <c r="O2275" s="12">
        <v>42870</v>
      </c>
      <c r="P2275" s="11" t="s">
        <v>3914</v>
      </c>
      <c r="Q2275" s="10" t="s">
        <v>3913</v>
      </c>
      <c r="R2275" s="10" t="s">
        <v>3912</v>
      </c>
      <c r="S2275" s="10" t="s">
        <v>3911</v>
      </c>
      <c r="T2275" s="10"/>
      <c r="U2275" s="9">
        <v>6814718434</v>
      </c>
      <c r="V2275" s="8"/>
      <c r="W2275" s="7">
        <v>727</v>
      </c>
      <c r="X2275" s="4"/>
      <c r="Y2275" s="6">
        <v>176</v>
      </c>
      <c r="Z2275" s="5">
        <f>IF(Y2275&gt;0,Y2275-J2275,".")</f>
        <v>17</v>
      </c>
      <c r="AA2275" s="4">
        <f>IF(J2275=0,H2275,0)</f>
        <v>0</v>
      </c>
      <c r="AB2275" s="4">
        <f>IF(L2275=0,H2275,0)</f>
        <v>0</v>
      </c>
      <c r="AC2275" s="4"/>
      <c r="AD2275" s="3"/>
      <c r="AE2275" s="2" t="str">
        <f ca="1">IF(AND(N2275&gt;1,(N2275+$AE$3+O2275)&lt;$B$3),$B$3-N2275+1111111,".")</f>
        <v>.</v>
      </c>
      <c r="AF2275" s="1" t="str">
        <f>IF(A2275&gt;1,"Y","N")</f>
        <v>Y</v>
      </c>
      <c r="AG2275" s="1" t="str">
        <f>IF(L2275&gt;1,"Y","N")</f>
        <v>Y</v>
      </c>
      <c r="AH2275" s="1" t="str">
        <f>IF(N2275&gt;1,"Y","N")</f>
        <v>Y</v>
      </c>
      <c r="AI2275" s="1" t="str">
        <f>IF(O2275&gt;1,"Y","N")</f>
        <v>Y</v>
      </c>
      <c r="AJ2275" s="1" t="str">
        <f>CONCATENATE(AF2275,AG2275,D2275,AH2275,AI2275)</f>
        <v>YYx111xYY</v>
      </c>
    </row>
    <row r="2276" spans="1:36" s="1" customFormat="1" x14ac:dyDescent="0.25">
      <c r="A2276" s="31">
        <v>42793</v>
      </c>
      <c r="B2276" t="s">
        <v>1554</v>
      </c>
      <c r="C2276" s="23" t="s">
        <v>1474</v>
      </c>
      <c r="D2276" s="22" t="s">
        <v>1473</v>
      </c>
      <c r="E2276" s="21">
        <v>2.75</v>
      </c>
      <c r="G2276" s="20"/>
      <c r="H2276" s="19">
        <f>E2276/0.03844</f>
        <v>71.540062434963573</v>
      </c>
      <c r="I2276" s="18">
        <f>J2276/100*4</f>
        <v>6.36</v>
      </c>
      <c r="J2276" s="17">
        <v>159</v>
      </c>
      <c r="K2276" s="16">
        <f>IF(J2276&gt;1,J2276-H2276-I2276,0)</f>
        <v>81.099937565036427</v>
      </c>
      <c r="L2276" s="15">
        <v>42801</v>
      </c>
      <c r="M2276" s="14"/>
      <c r="N2276" s="29">
        <v>42893</v>
      </c>
      <c r="O2276" s="12">
        <v>42895</v>
      </c>
      <c r="P2276" s="11" t="s">
        <v>3552</v>
      </c>
      <c r="Q2276" s="10" t="s">
        <v>3551</v>
      </c>
      <c r="R2276" s="10" t="s">
        <v>3550</v>
      </c>
      <c r="S2276" s="10" t="s">
        <v>3549</v>
      </c>
      <c r="T2276" s="10"/>
      <c r="U2276" s="9">
        <v>6846038476</v>
      </c>
      <c r="V2276" s="8"/>
      <c r="W2276" s="7">
        <v>811</v>
      </c>
      <c r="X2276" s="4"/>
      <c r="Y2276" s="6">
        <v>176</v>
      </c>
      <c r="Z2276" s="5">
        <f>IF(Y2276&gt;0,Y2276-J2276,".")</f>
        <v>17</v>
      </c>
      <c r="AA2276" s="4">
        <f>IF(J2276=0,H2276,0)</f>
        <v>0</v>
      </c>
      <c r="AB2276" s="4">
        <f>IF(L2276=0,H2276,0)</f>
        <v>0</v>
      </c>
      <c r="AC2276" s="4"/>
      <c r="AD2276" s="3"/>
      <c r="AE2276" s="2" t="str">
        <f ca="1">IF(AND(N2276&gt;1,(N2276+$AE$3+O2276)&lt;$B$3),$B$3-N2276+1111111,".")</f>
        <v>.</v>
      </c>
      <c r="AF2276" s="1" t="str">
        <f>IF(A2276&gt;1,"Y","N")</f>
        <v>Y</v>
      </c>
      <c r="AG2276" s="1" t="str">
        <f>IF(L2276&gt;1,"Y","N")</f>
        <v>Y</v>
      </c>
      <c r="AH2276" s="1" t="str">
        <f>IF(N2276&gt;1,"Y","N")</f>
        <v>Y</v>
      </c>
      <c r="AI2276" s="1" t="str">
        <f>IF(O2276&gt;1,"Y","N")</f>
        <v>Y</v>
      </c>
      <c r="AJ2276" s="1" t="str">
        <f>CONCATENATE(AF2276,AG2276,D2276,AH2276,AI2276)</f>
        <v>YYx111xYY</v>
      </c>
    </row>
    <row r="2277" spans="1:36" s="1" customFormat="1" x14ac:dyDescent="0.25">
      <c r="A2277" s="31">
        <v>42893</v>
      </c>
      <c r="B2277" s="24" t="s">
        <v>1475</v>
      </c>
      <c r="C2277" s="23" t="s">
        <v>1474</v>
      </c>
      <c r="D2277" s="22" t="s">
        <v>1473</v>
      </c>
      <c r="E2277" s="21">
        <v>2.13</v>
      </c>
      <c r="G2277" s="20"/>
      <c r="H2277" s="19">
        <f>E2277/0.0418425</f>
        <v>50.90518013981</v>
      </c>
      <c r="I2277" s="18">
        <f>J2277/100*4</f>
        <v>6.36</v>
      </c>
      <c r="J2277" s="17">
        <v>159</v>
      </c>
      <c r="K2277" s="16">
        <f>IF(J2277&gt;1,J2277-H2277-I2277,0)</f>
        <v>101.73481986019</v>
      </c>
      <c r="L2277" s="15">
        <v>42909</v>
      </c>
      <c r="M2277" s="14"/>
      <c r="N2277" s="29">
        <v>43025</v>
      </c>
      <c r="O2277" s="12">
        <v>43026</v>
      </c>
      <c r="P2277" s="11" t="s">
        <v>1472</v>
      </c>
      <c r="Q2277" s="10" t="s">
        <v>1471</v>
      </c>
      <c r="R2277" s="10" t="s">
        <v>1470</v>
      </c>
      <c r="S2277" s="10" t="s">
        <v>1469</v>
      </c>
      <c r="T2277" s="10"/>
      <c r="U2277" s="9">
        <v>6915067935</v>
      </c>
      <c r="V2277" s="8"/>
      <c r="W2277" s="7">
        <v>1248</v>
      </c>
      <c r="X2277" s="4"/>
      <c r="Y2277" s="6">
        <v>176</v>
      </c>
      <c r="Z2277" s="5">
        <f>IF(Y2277&gt;0,Y2277-J2277,".")</f>
        <v>17</v>
      </c>
      <c r="AA2277" s="4">
        <f>IF(J2277=0,H2277,0)</f>
        <v>0</v>
      </c>
      <c r="AB2277" s="4">
        <f>IF(L2277=0,H2277,0)</f>
        <v>0</v>
      </c>
      <c r="AC2277" s="4"/>
      <c r="AD2277" s="3"/>
      <c r="AE2277" s="2" t="str">
        <f ca="1">IF(AND(N2277&gt;1,(N2277+$AE$3+O2277)&lt;$B$3),$B$3-N2277+1111111,".")</f>
        <v>.</v>
      </c>
      <c r="AF2277" s="1" t="str">
        <f>IF(A2277&gt;1,"Y","N")</f>
        <v>Y</v>
      </c>
      <c r="AG2277" s="1" t="str">
        <f>IF(L2277&gt;1,"Y","N")</f>
        <v>Y</v>
      </c>
      <c r="AH2277" s="1" t="str">
        <f>IF(N2277&gt;1,"Y","N")</f>
        <v>Y</v>
      </c>
      <c r="AI2277" s="1" t="str">
        <f>IF(O2277&gt;1,"Y","N")</f>
        <v>Y</v>
      </c>
      <c r="AJ2277" s="1" t="str">
        <f>CONCATENATE(AF2277,AG2277,D2277,AH2277,AI2277)</f>
        <v>YYx111xYY</v>
      </c>
    </row>
    <row r="2278" spans="1:36" s="1" customFormat="1" x14ac:dyDescent="0.25">
      <c r="A2278" s="31">
        <v>42480</v>
      </c>
      <c r="B2278" s="24"/>
      <c r="C2278" s="23" t="s">
        <v>1070</v>
      </c>
      <c r="D2278" s="22" t="s">
        <v>1069</v>
      </c>
      <c r="E2278" s="21">
        <v>2.7</v>
      </c>
      <c r="G2278" s="20"/>
      <c r="H2278" s="19">
        <f>E2278/0.042177</f>
        <v>64.015932854399324</v>
      </c>
      <c r="I2278" s="32">
        <f>J2278/100*4</f>
        <v>5.6</v>
      </c>
      <c r="J2278" s="17">
        <v>140</v>
      </c>
      <c r="K2278" s="16">
        <f>IF(J2278&gt;1,J2278-H2278-I2278,0)</f>
        <v>70.384067145600682</v>
      </c>
      <c r="L2278" s="15">
        <v>42511</v>
      </c>
      <c r="M2278" s="14"/>
      <c r="N2278" s="29">
        <v>42795</v>
      </c>
      <c r="O2278" s="12">
        <v>42795</v>
      </c>
      <c r="P2278" s="11" t="s">
        <v>5584</v>
      </c>
      <c r="Q2278" s="10" t="s">
        <v>5583</v>
      </c>
      <c r="R2278" s="10" t="s">
        <v>5582</v>
      </c>
      <c r="S2278" s="10" t="s">
        <v>4351</v>
      </c>
      <c r="T2278" s="10"/>
      <c r="U2278" s="9" t="s">
        <v>5581</v>
      </c>
      <c r="V2278" s="8"/>
      <c r="W2278" s="7">
        <v>349</v>
      </c>
      <c r="X2278" s="4"/>
      <c r="Y2278" s="6">
        <v>177</v>
      </c>
      <c r="Z2278" s="5">
        <f>IF(Y2278&gt;0,Y2278-J2278,".")</f>
        <v>37</v>
      </c>
      <c r="AA2278" s="4">
        <f>IF(J2278=0,H2278,0)</f>
        <v>0</v>
      </c>
      <c r="AB2278" s="4">
        <f>IF(L2278=0,H2278,0)</f>
        <v>0</v>
      </c>
      <c r="AC2278" s="4"/>
      <c r="AD2278" s="3"/>
      <c r="AE2278" s="2" t="str">
        <f ca="1">IF(AND(N2278&gt;1,(N2278+$AE$3+O2278)&lt;$B$3),$B$3-N2278+1111111,".")</f>
        <v>.</v>
      </c>
      <c r="AF2278" s="1" t="str">
        <f>IF(A2278&gt;1,"Y","N")</f>
        <v>Y</v>
      </c>
      <c r="AG2278" s="1" t="str">
        <f>IF(L2278&gt;1,"Y","N")</f>
        <v>Y</v>
      </c>
      <c r="AH2278" s="1" t="str">
        <f>IF(N2278&gt;1,"Y","N")</f>
        <v>Y</v>
      </c>
      <c r="AI2278" s="1" t="str">
        <f>IF(O2278&gt;1,"Y","N")</f>
        <v>Y</v>
      </c>
      <c r="AJ2278" s="1" t="str">
        <f>CONCATENATE(AF2278,AG2278,D2278,AH2278,AI2278)</f>
        <v>YYx131xYY</v>
      </c>
    </row>
    <row r="2279" spans="1:36" s="1" customFormat="1" x14ac:dyDescent="0.25">
      <c r="A2279" s="31">
        <v>42811</v>
      </c>
      <c r="B2279" s="24"/>
      <c r="C2279" s="23" t="s">
        <v>1831</v>
      </c>
      <c r="D2279" s="22" t="s">
        <v>1830</v>
      </c>
      <c r="E2279" s="21">
        <v>2.25</v>
      </c>
      <c r="G2279" s="20"/>
      <c r="H2279" s="19">
        <f>E2279/0.038689</f>
        <v>58.156065031404275</v>
      </c>
      <c r="I2279" s="18">
        <f>J2279/100*4</f>
        <v>5.56</v>
      </c>
      <c r="J2279" s="17">
        <v>139</v>
      </c>
      <c r="K2279" s="16">
        <f>IF(J2279&gt;1,J2279-H2279-I2279,0)</f>
        <v>75.28393496859573</v>
      </c>
      <c r="L2279" s="15">
        <v>42834</v>
      </c>
      <c r="M2279" s="14"/>
      <c r="N2279" s="29">
        <v>42942</v>
      </c>
      <c r="O2279" s="12">
        <v>42943</v>
      </c>
      <c r="P2279" s="11" t="s">
        <v>2684</v>
      </c>
      <c r="Q2279" s="10" t="s">
        <v>2683</v>
      </c>
      <c r="R2279" s="10" t="s">
        <v>2682</v>
      </c>
      <c r="S2279" s="10" t="s">
        <v>2442</v>
      </c>
      <c r="T2279" s="10"/>
      <c r="U2279" s="9">
        <v>6899499047</v>
      </c>
      <c r="V2279" s="8"/>
      <c r="W2279" s="7">
        <v>992</v>
      </c>
      <c r="X2279" s="4"/>
      <c r="Y2279" s="6">
        <v>177</v>
      </c>
      <c r="Z2279" s="5">
        <f>IF(Y2279&gt;0,Y2279-J2279,".")</f>
        <v>38</v>
      </c>
      <c r="AA2279" s="4">
        <f>IF(J2279=0,H2279,0)</f>
        <v>0</v>
      </c>
      <c r="AB2279" s="4">
        <f>IF(L2279=0,H2279,0)</f>
        <v>0</v>
      </c>
      <c r="AC2279" s="4"/>
      <c r="AD2279" s="3"/>
      <c r="AE2279" s="2" t="str">
        <f ca="1">IF(AND(N2279&gt;1,(N2279+$AE$3+O2279)&lt;$B$3),$B$3-N2279+1111111,".")</f>
        <v>.</v>
      </c>
      <c r="AF2279" s="1" t="str">
        <f>IF(A2279&gt;1,"Y","N")</f>
        <v>Y</v>
      </c>
      <c r="AG2279" s="1" t="str">
        <f>IF(L2279&gt;1,"Y","N")</f>
        <v>Y</v>
      </c>
      <c r="AH2279" s="1" t="str">
        <f>IF(N2279&gt;1,"Y","N")</f>
        <v>Y</v>
      </c>
      <c r="AI2279" s="1" t="str">
        <f>IF(O2279&gt;1,"Y","N")</f>
        <v>Y</v>
      </c>
      <c r="AJ2279" s="1" t="str">
        <f>CONCATENATE(AF2279,AG2279,D2279,AH2279,AI2279)</f>
        <v>YYx136xYY</v>
      </c>
    </row>
    <row r="2280" spans="1:36" s="1" customFormat="1" x14ac:dyDescent="0.25">
      <c r="A2280" s="31">
        <v>43036</v>
      </c>
      <c r="B2280" s="30" t="s">
        <v>344</v>
      </c>
      <c r="C2280" s="23" t="s">
        <v>160</v>
      </c>
      <c r="D2280" s="22" t="s">
        <v>159</v>
      </c>
      <c r="E2280" s="21">
        <v>3.3849999999999998</v>
      </c>
      <c r="G2280" s="20"/>
      <c r="H2280" s="19">
        <f>E2280/0.04452</f>
        <v>76.033243486073673</v>
      </c>
      <c r="I2280" s="18">
        <f>J2280/100*4</f>
        <v>5.8</v>
      </c>
      <c r="J2280" s="17">
        <v>145</v>
      </c>
      <c r="K2280" s="16">
        <f>IF(J2280&gt;1,J2280-H2280-I2280,0)</f>
        <v>63.16675651392633</v>
      </c>
      <c r="L2280" s="15">
        <v>43066</v>
      </c>
      <c r="M2280" s="14"/>
      <c r="N2280" s="29">
        <v>43082</v>
      </c>
      <c r="O2280" s="12">
        <v>43082</v>
      </c>
      <c r="P2280" s="11" t="s">
        <v>343</v>
      </c>
      <c r="Q2280" s="10" t="s">
        <v>342</v>
      </c>
      <c r="R2280" s="10" t="s">
        <v>341</v>
      </c>
      <c r="S2280" s="10" t="s">
        <v>340</v>
      </c>
      <c r="T2280" s="10"/>
      <c r="U2280" s="9">
        <v>6918877675</v>
      </c>
      <c r="V2280" s="8"/>
      <c r="W2280" s="7">
        <v>1457</v>
      </c>
      <c r="X2280" s="4"/>
      <c r="Y2280" s="6">
        <v>177</v>
      </c>
      <c r="Z2280" s="5">
        <f>IF(Y2280&gt;0,Y2280-J2280,".")</f>
        <v>32</v>
      </c>
      <c r="AA2280" s="4">
        <f>IF(J2280=0,H2280,0)</f>
        <v>0</v>
      </c>
      <c r="AB2280" s="4">
        <f>IF(L2280=0,H2280,0)</f>
        <v>0</v>
      </c>
      <c r="AC2280" s="4"/>
      <c r="AD2280" s="3"/>
      <c r="AE2280" s="2" t="str">
        <f ca="1">IF(AND(N2280&gt;1,(N2280+$AE$3+O2280)&lt;$B$3),$B$3-N2280+1111111,".")</f>
        <v>.</v>
      </c>
      <c r="AF2280" s="1" t="str">
        <f>IF(A2280&gt;1,"Y","N")</f>
        <v>Y</v>
      </c>
      <c r="AG2280" s="1" t="str">
        <f>IF(L2280&gt;1,"Y","N")</f>
        <v>Y</v>
      </c>
      <c r="AH2280" s="1" t="str">
        <f>IF(N2280&gt;1,"Y","N")</f>
        <v>Y</v>
      </c>
      <c r="AI2280" s="1" t="str">
        <f>IF(O2280&gt;1,"Y","N")</f>
        <v>Y</v>
      </c>
      <c r="AJ2280" s="1" t="str">
        <f>CONCATENATE(AF2280,AG2280,D2280,AH2280,AI2280)</f>
        <v>YYx54xYY</v>
      </c>
    </row>
    <row r="2281" spans="1:36" s="1" customFormat="1" x14ac:dyDescent="0.25">
      <c r="A2281" s="31">
        <v>42811</v>
      </c>
      <c r="B2281" s="24" t="s">
        <v>1875</v>
      </c>
      <c r="C2281" s="23" t="s">
        <v>1831</v>
      </c>
      <c r="D2281" s="22" t="s">
        <v>1830</v>
      </c>
      <c r="E2281" s="21">
        <v>2.39</v>
      </c>
      <c r="G2281" s="20"/>
      <c r="H2281" s="19">
        <f>E2281/0.038689</f>
        <v>61.77466463335832</v>
      </c>
      <c r="I2281" s="18">
        <f>J2281/100*4</f>
        <v>5.56</v>
      </c>
      <c r="J2281" s="17">
        <v>139</v>
      </c>
      <c r="K2281" s="16">
        <f>IF(J2281&gt;1,J2281-H2281-I2281,0)</f>
        <v>71.665335366641671</v>
      </c>
      <c r="L2281" s="15">
        <v>42834</v>
      </c>
      <c r="M2281" s="14"/>
      <c r="N2281" s="29">
        <v>42999</v>
      </c>
      <c r="O2281" s="12">
        <v>42999</v>
      </c>
      <c r="P2281" s="11" t="s">
        <v>1870</v>
      </c>
      <c r="Q2281" s="10" t="s">
        <v>1874</v>
      </c>
      <c r="R2281" s="10" t="s">
        <v>1873</v>
      </c>
      <c r="S2281" s="10" t="s">
        <v>827</v>
      </c>
      <c r="T2281" s="10"/>
      <c r="U2281" s="9">
        <v>6908098892</v>
      </c>
      <c r="V2281" s="8"/>
      <c r="W2281" s="7">
        <v>1162</v>
      </c>
      <c r="X2281" s="4"/>
      <c r="Y2281" s="6">
        <v>178</v>
      </c>
      <c r="Z2281" s="5">
        <f>IF(Y2281&gt;0,Y2281-J2281,".")</f>
        <v>39</v>
      </c>
      <c r="AA2281" s="4">
        <f>IF(J2281=0,H2281,0)</f>
        <v>0</v>
      </c>
      <c r="AB2281" s="4">
        <f>IF(L2281=0,H2281,0)</f>
        <v>0</v>
      </c>
      <c r="AC2281" s="4"/>
      <c r="AD2281" s="3"/>
      <c r="AE2281" s="2" t="str">
        <f ca="1">IF(AND(N2281&gt;1,(N2281+$AE$3+O2281)&lt;$B$3),$B$3-N2281+1111111,".")</f>
        <v>.</v>
      </c>
      <c r="AF2281" s="1" t="str">
        <f>IF(A2281&gt;1,"Y","N")</f>
        <v>Y</v>
      </c>
      <c r="AG2281" s="1" t="str">
        <f>IF(L2281&gt;1,"Y","N")</f>
        <v>Y</v>
      </c>
      <c r="AH2281" s="1" t="str">
        <f>IF(N2281&gt;1,"Y","N")</f>
        <v>Y</v>
      </c>
      <c r="AI2281" s="1" t="str">
        <f>IF(O2281&gt;1,"Y","N")</f>
        <v>Y</v>
      </c>
      <c r="AJ2281" s="1" t="str">
        <f>CONCATENATE(AF2281,AG2281,D2281,AH2281,AI2281)</f>
        <v>YYx136xYY</v>
      </c>
    </row>
    <row r="2282" spans="1:36" s="1" customFormat="1" x14ac:dyDescent="0.25">
      <c r="A2282" s="31">
        <v>42621</v>
      </c>
      <c r="B2282" s="24" t="s">
        <v>6352</v>
      </c>
      <c r="C2282" s="23" t="s">
        <v>1843</v>
      </c>
      <c r="D2282" s="22" t="s">
        <v>1842</v>
      </c>
      <c r="E2282" s="21">
        <v>3.8</v>
      </c>
      <c r="G2282" s="20"/>
      <c r="H2282" s="19">
        <f>E2282/0.0404</f>
        <v>94.059405940594061</v>
      </c>
      <c r="I2282" s="18">
        <f>J2282/100*4</f>
        <v>7.16</v>
      </c>
      <c r="J2282" s="17">
        <v>179</v>
      </c>
      <c r="K2282" s="16">
        <f>IF(J2282&gt;1,J2282-H2282-I2282,0)</f>
        <v>77.780594059405942</v>
      </c>
      <c r="L2282" s="15">
        <v>42636</v>
      </c>
      <c r="M2282" s="14"/>
      <c r="N2282" s="29">
        <v>42762</v>
      </c>
      <c r="O2282" s="12">
        <v>42764</v>
      </c>
      <c r="P2282" s="11" t="s">
        <v>6351</v>
      </c>
      <c r="Q2282" s="10"/>
      <c r="R2282" s="10"/>
      <c r="S2282" s="10"/>
      <c r="T2282" s="10"/>
      <c r="U2282" s="9">
        <v>6689374018</v>
      </c>
      <c r="V2282" s="8"/>
      <c r="W2282" s="7">
        <v>166</v>
      </c>
      <c r="X2282" s="4"/>
      <c r="Y2282" s="6">
        <v>179</v>
      </c>
      <c r="Z2282" s="5">
        <f>IF(Y2282&gt;0,Y2282-J2282,".")</f>
        <v>0</v>
      </c>
      <c r="AA2282" s="4">
        <f>IF(J2282=0,H2282,0)</f>
        <v>0</v>
      </c>
      <c r="AB2282" s="4">
        <f>IF(L2282=0,H2282,0)</f>
        <v>0</v>
      </c>
      <c r="AC2282" s="4"/>
      <c r="AD2282" s="3"/>
      <c r="AE2282" s="2" t="str">
        <f ca="1">IF(AND(N2282&gt;1,(N2282+$AE$3+O2282)&lt;$B$3),$B$3-N2282+1111111,".")</f>
        <v>.</v>
      </c>
      <c r="AF2282" s="1" t="str">
        <f>IF(A2282&gt;1,"Y","N")</f>
        <v>Y</v>
      </c>
      <c r="AG2282" s="1" t="str">
        <f>IF(L2282&gt;1,"Y","N")</f>
        <v>Y</v>
      </c>
      <c r="AH2282" s="1" t="str">
        <f>IF(N2282&gt;1,"Y","N")</f>
        <v>Y</v>
      </c>
      <c r="AI2282" s="1" t="str">
        <f>IF(O2282&gt;1,"Y","N")</f>
        <v>Y</v>
      </c>
      <c r="AJ2282" s="1" t="str">
        <f>CONCATENATE(AF2282,AG2282,D2282,AH2282,AI2282)</f>
        <v>YYx178xYY</v>
      </c>
    </row>
    <row r="2283" spans="1:36" s="1" customFormat="1" x14ac:dyDescent="0.25">
      <c r="A2283" s="31">
        <v>42658</v>
      </c>
      <c r="B2283" s="24" t="s">
        <v>5934</v>
      </c>
      <c r="C2283" s="23" t="s">
        <v>160</v>
      </c>
      <c r="D2283" s="22" t="s">
        <v>159</v>
      </c>
      <c r="E2283" s="21">
        <v>3.69</v>
      </c>
      <c r="G2283" s="20"/>
      <c r="H2283" s="19">
        <f>E2283/0.03988</f>
        <v>92.52758274824474</v>
      </c>
      <c r="I2283" s="18">
        <f>J2283/100*4</f>
        <v>5.8</v>
      </c>
      <c r="J2283" s="17">
        <v>145</v>
      </c>
      <c r="K2283" s="16">
        <f>IF(J2283&gt;1,J2283-H2283-I2283,0)</f>
        <v>46.672417251755263</v>
      </c>
      <c r="L2283" s="15">
        <v>42697</v>
      </c>
      <c r="M2283" s="14"/>
      <c r="N2283" s="29">
        <v>42781</v>
      </c>
      <c r="O2283" s="12">
        <v>42781</v>
      </c>
      <c r="P2283" s="11" t="s">
        <v>5931</v>
      </c>
      <c r="Q2283" s="10" t="s">
        <v>5933</v>
      </c>
      <c r="R2283" s="10" t="s">
        <v>5932</v>
      </c>
      <c r="S2283" s="10" t="s">
        <v>259</v>
      </c>
      <c r="T2283" s="10"/>
      <c r="U2283" s="9">
        <v>6716446956</v>
      </c>
      <c r="V2283" s="8"/>
      <c r="W2283" s="7">
        <v>266</v>
      </c>
      <c r="X2283" s="4"/>
      <c r="Y2283" s="6">
        <v>183</v>
      </c>
      <c r="Z2283" s="5">
        <f>IF(Y2283&gt;0,Y2283-J2283,".")</f>
        <v>38</v>
      </c>
      <c r="AA2283" s="4">
        <f>IF(J2283=0,H2283,0)</f>
        <v>0</v>
      </c>
      <c r="AB2283" s="4">
        <f>IF(L2283=0,H2283,0)</f>
        <v>0</v>
      </c>
      <c r="AC2283" s="4"/>
      <c r="AD2283" s="3"/>
      <c r="AE2283" s="2" t="str">
        <f ca="1">IF(AND(N2283&gt;1,(N2283+$AE$3+O2283)&lt;$B$3),$B$3-N2283+1111111,".")</f>
        <v>.</v>
      </c>
      <c r="AF2283" s="1" t="str">
        <f>IF(A2283&gt;1,"Y","N")</f>
        <v>Y</v>
      </c>
      <c r="AG2283" s="1" t="str">
        <f>IF(L2283&gt;1,"Y","N")</f>
        <v>Y</v>
      </c>
      <c r="AH2283" s="1" t="str">
        <f>IF(N2283&gt;1,"Y","N")</f>
        <v>Y</v>
      </c>
      <c r="AI2283" s="1" t="str">
        <f>IF(O2283&gt;1,"Y","N")</f>
        <v>Y</v>
      </c>
      <c r="AJ2283" s="1" t="str">
        <f>CONCATENATE(AF2283,AG2283,D2283,AH2283,AI2283)</f>
        <v>YYx54xYY</v>
      </c>
    </row>
    <row r="2284" spans="1:36" s="1" customFormat="1" x14ac:dyDescent="0.25">
      <c r="A2284" s="31">
        <v>42658</v>
      </c>
      <c r="B2284" s="24"/>
      <c r="C2284" s="23" t="s">
        <v>160</v>
      </c>
      <c r="D2284" s="22" t="s">
        <v>159</v>
      </c>
      <c r="E2284" s="21">
        <v>3.69</v>
      </c>
      <c r="G2284" s="20"/>
      <c r="H2284" s="19">
        <f>E2284/0.03988</f>
        <v>92.52758274824474</v>
      </c>
      <c r="I2284" s="18">
        <f>J2284/100*4</f>
        <v>5.8</v>
      </c>
      <c r="J2284" s="17">
        <v>145</v>
      </c>
      <c r="K2284" s="16">
        <f>IF(J2284&gt;1,J2284-H2284-I2284,0)</f>
        <v>46.672417251755263</v>
      </c>
      <c r="L2284" s="15">
        <v>42697</v>
      </c>
      <c r="M2284" s="14"/>
      <c r="N2284" s="29">
        <v>42803</v>
      </c>
      <c r="O2284" s="12">
        <v>42806</v>
      </c>
      <c r="P2284" s="11" t="s">
        <v>5397</v>
      </c>
      <c r="Q2284" s="10" t="s">
        <v>5396</v>
      </c>
      <c r="R2284" s="10" t="s">
        <v>5395</v>
      </c>
      <c r="S2284" s="10" t="s">
        <v>5394</v>
      </c>
      <c r="T2284" s="10"/>
      <c r="U2284" s="9">
        <v>6740373706</v>
      </c>
      <c r="V2284" s="8"/>
      <c r="W2284" s="7">
        <v>391</v>
      </c>
      <c r="X2284" s="4"/>
      <c r="Y2284" s="6">
        <v>183</v>
      </c>
      <c r="Z2284" s="5">
        <f>IF(Y2284&gt;0,Y2284-J2284,".")</f>
        <v>38</v>
      </c>
      <c r="AA2284" s="4">
        <f>IF(J2284=0,H2284,0)</f>
        <v>0</v>
      </c>
      <c r="AB2284" s="4">
        <f>IF(L2284=0,H2284,0)</f>
        <v>0</v>
      </c>
      <c r="AC2284" s="4"/>
      <c r="AD2284" s="3"/>
      <c r="AE2284" s="2" t="str">
        <f ca="1">IF(AND(N2284&gt;1,(N2284+$AE$3+O2284)&lt;$B$3),$B$3-N2284+1111111,".")</f>
        <v>.</v>
      </c>
      <c r="AF2284" s="1" t="str">
        <f>IF(A2284&gt;1,"Y","N")</f>
        <v>Y</v>
      </c>
      <c r="AG2284" s="1" t="str">
        <f>IF(L2284&gt;1,"Y","N")</f>
        <v>Y</v>
      </c>
      <c r="AH2284" s="1" t="str">
        <f>IF(N2284&gt;1,"Y","N")</f>
        <v>Y</v>
      </c>
      <c r="AI2284" s="1" t="str">
        <f>IF(O2284&gt;1,"Y","N")</f>
        <v>Y</v>
      </c>
      <c r="AJ2284" s="1" t="str">
        <f>CONCATENATE(AF2284,AG2284,D2284,AH2284,AI2284)</f>
        <v>YYx54xYY</v>
      </c>
    </row>
    <row r="2285" spans="1:36" s="1" customFormat="1" x14ac:dyDescent="0.25">
      <c r="A2285" s="28">
        <v>41977</v>
      </c>
      <c r="B2285" s="27"/>
      <c r="C2285" s="23" t="s">
        <v>3322</v>
      </c>
      <c r="D2285" s="22" t="s">
        <v>3321</v>
      </c>
      <c r="E2285" s="21">
        <v>2</v>
      </c>
      <c r="G2285" s="20"/>
      <c r="H2285" s="19">
        <f>E2285/0.0511079</f>
        <v>39.132893349169116</v>
      </c>
      <c r="I2285" s="18">
        <f>J2285/100*4</f>
        <v>5.8</v>
      </c>
      <c r="J2285" s="17">
        <v>145</v>
      </c>
      <c r="K2285" s="16">
        <f>IF(J2285&gt;1,J2285-H2285-I2285,0)</f>
        <v>100.06710665083089</v>
      </c>
      <c r="L2285" s="15">
        <v>42017</v>
      </c>
      <c r="M2285" s="14"/>
      <c r="N2285" s="29">
        <v>42831</v>
      </c>
      <c r="O2285" s="12">
        <v>42831</v>
      </c>
      <c r="P2285" s="11" t="s">
        <v>4754</v>
      </c>
      <c r="Q2285" s="10" t="s">
        <v>4753</v>
      </c>
      <c r="R2285" s="10" t="s">
        <v>4752</v>
      </c>
      <c r="S2285" s="10" t="s">
        <v>4751</v>
      </c>
      <c r="T2285" s="10"/>
      <c r="U2285" s="9" t="s">
        <v>4750</v>
      </c>
      <c r="V2285" s="8"/>
      <c r="W2285" s="7">
        <v>546</v>
      </c>
      <c r="X2285" s="4"/>
      <c r="Y2285" s="6">
        <v>183</v>
      </c>
      <c r="Z2285" s="5">
        <f>IF(Y2285&gt;0,Y2285-J2285,".")</f>
        <v>38</v>
      </c>
      <c r="AA2285" s="4">
        <f>IF(J2285=0,H2285,0)</f>
        <v>0</v>
      </c>
      <c r="AB2285" s="4">
        <f>IF(L2285=0,H2285,0)</f>
        <v>0</v>
      </c>
      <c r="AC2285" s="4"/>
      <c r="AD2285" s="3"/>
      <c r="AE2285" s="2" t="str">
        <f ca="1">IF(AND(N2285&gt;1,(N2285+$AE$3+O2285)&lt;$B$3),$B$3-N2285+1111111,".")</f>
        <v>.</v>
      </c>
      <c r="AF2285" s="1" t="str">
        <f>IF(A2285&gt;1,"Y","N")</f>
        <v>Y</v>
      </c>
      <c r="AG2285" s="1" t="str">
        <f>IF(L2285&gt;1,"Y","N")</f>
        <v>Y</v>
      </c>
      <c r="AH2285" s="1" t="str">
        <f>IF(N2285&gt;1,"Y","N")</f>
        <v>Y</v>
      </c>
      <c r="AI2285" s="1" t="str">
        <f>IF(O2285&gt;1,"Y","N")</f>
        <v>Y</v>
      </c>
      <c r="AJ2285" s="1" t="str">
        <f>CONCATENATE(AF2285,AG2285,D2285,AH2285,AI2285)</f>
        <v>YYx396xYY</v>
      </c>
    </row>
    <row r="2286" spans="1:36" s="1" customFormat="1" x14ac:dyDescent="0.25">
      <c r="A2286" s="31">
        <v>42380</v>
      </c>
      <c r="B2286" s="24"/>
      <c r="C2286" s="23" t="s">
        <v>2067</v>
      </c>
      <c r="D2286" s="22" t="s">
        <v>2066</v>
      </c>
      <c r="E2286" s="21">
        <v>1.66</v>
      </c>
      <c r="G2286" s="20"/>
      <c r="H2286" s="19">
        <f>E2286/0.040263</f>
        <v>41.228919851973274</v>
      </c>
      <c r="I2286" s="32">
        <f>J2286/100*4</f>
        <v>5.8</v>
      </c>
      <c r="J2286" s="17">
        <v>145</v>
      </c>
      <c r="K2286" s="16">
        <f>IF(J2286&gt;1,J2286-H2286-I2286,0)</f>
        <v>97.971080148026729</v>
      </c>
      <c r="L2286" s="15">
        <v>42398</v>
      </c>
      <c r="M2286" s="14"/>
      <c r="N2286" s="29">
        <v>42990</v>
      </c>
      <c r="O2286" s="12">
        <v>42990</v>
      </c>
      <c r="P2286" s="11" t="s">
        <v>2065</v>
      </c>
      <c r="Q2286" s="10" t="s">
        <v>2064</v>
      </c>
      <c r="R2286" s="10" t="s">
        <v>2063</v>
      </c>
      <c r="S2286" s="10" t="s">
        <v>2062</v>
      </c>
      <c r="T2286" s="10"/>
      <c r="U2286" s="9" t="s">
        <v>2061</v>
      </c>
      <c r="V2286" s="8"/>
      <c r="W2286" s="7">
        <v>1126</v>
      </c>
      <c r="X2286" s="4"/>
      <c r="Y2286" s="6">
        <v>183</v>
      </c>
      <c r="Z2286" s="5">
        <f>IF(Y2286&gt;0,Y2286-J2286,".")</f>
        <v>38</v>
      </c>
      <c r="AA2286" s="4">
        <f>IF(J2286=0,H2286,0)</f>
        <v>0</v>
      </c>
      <c r="AB2286" s="4">
        <f>IF(L2286=0,H2286,0)</f>
        <v>0</v>
      </c>
      <c r="AC2286" s="4"/>
      <c r="AD2286" s="3"/>
      <c r="AE2286" s="2" t="str">
        <f ca="1">IF(AND(N2286&gt;1,(N2286+$AE$3+O2286)&lt;$B$3),$B$3-N2286+1111111,".")</f>
        <v>.</v>
      </c>
      <c r="AF2286" s="1" t="str">
        <f>IF(A2286&gt;1,"Y","N")</f>
        <v>Y</v>
      </c>
      <c r="AG2286" s="1" t="str">
        <f>IF(L2286&gt;1,"Y","N")</f>
        <v>Y</v>
      </c>
      <c r="AH2286" s="1" t="str">
        <f>IF(N2286&gt;1,"Y","N")</f>
        <v>Y</v>
      </c>
      <c r="AI2286" s="1" t="str">
        <f>IF(O2286&gt;1,"Y","N")</f>
        <v>Y</v>
      </c>
      <c r="AJ2286" s="1" t="str">
        <f>CONCATENATE(AF2286,AG2286,D2286,AH2286,AI2286)</f>
        <v>YYx428xYY</v>
      </c>
    </row>
    <row r="2287" spans="1:36" s="1" customFormat="1" x14ac:dyDescent="0.25">
      <c r="A2287" s="31">
        <v>42809</v>
      </c>
      <c r="B2287" s="24" t="s">
        <v>1071</v>
      </c>
      <c r="C2287" s="23" t="s">
        <v>1070</v>
      </c>
      <c r="D2287" s="22" t="s">
        <v>1069</v>
      </c>
      <c r="E2287" s="21">
        <v>2.4300000000000002</v>
      </c>
      <c r="G2287" s="20"/>
      <c r="H2287" s="19">
        <f>E2287/0.038689</f>
        <v>62.80855023391662</v>
      </c>
      <c r="I2287" s="18">
        <f>J2287/100*4</f>
        <v>5.6</v>
      </c>
      <c r="J2287" s="17">
        <v>140</v>
      </c>
      <c r="K2287" s="16">
        <f>IF(J2287&gt;1,J2287-H2287-I2287,0)</f>
        <v>71.591449766083386</v>
      </c>
      <c r="L2287" s="15">
        <v>42841</v>
      </c>
      <c r="M2287" s="14"/>
      <c r="N2287" s="29">
        <v>43053</v>
      </c>
      <c r="O2287" s="12">
        <v>43053</v>
      </c>
      <c r="P2287" s="11" t="s">
        <v>1068</v>
      </c>
      <c r="Q2287" s="10" t="s">
        <v>1067</v>
      </c>
      <c r="R2287" s="10" t="s">
        <v>1066</v>
      </c>
      <c r="S2287" s="10" t="s">
        <v>1065</v>
      </c>
      <c r="T2287" s="10"/>
      <c r="U2287" s="9">
        <v>6915902505</v>
      </c>
      <c r="V2287" s="8"/>
      <c r="W2287" s="7">
        <v>1327</v>
      </c>
      <c r="X2287" s="4"/>
      <c r="Y2287" s="6">
        <v>183</v>
      </c>
      <c r="Z2287" s="5">
        <f>IF(Y2287&gt;0,Y2287-J2287,".")</f>
        <v>43</v>
      </c>
      <c r="AA2287" s="4">
        <f>IF(J2287=0,H2287,0)</f>
        <v>0</v>
      </c>
      <c r="AB2287" s="4">
        <f>IF(L2287=0,H2287,0)</f>
        <v>0</v>
      </c>
      <c r="AC2287" s="4"/>
      <c r="AD2287" s="3"/>
      <c r="AE2287" s="2" t="str">
        <f ca="1">IF(AND(N2287&gt;1,(N2287+$AE$3+O2287)&lt;$B$3),$B$3-N2287+1111111,".")</f>
        <v>.</v>
      </c>
      <c r="AF2287" s="1" t="str">
        <f>IF(A2287&gt;1,"Y","N")</f>
        <v>Y</v>
      </c>
      <c r="AG2287" s="1" t="str">
        <f>IF(L2287&gt;1,"Y","N")</f>
        <v>Y</v>
      </c>
      <c r="AH2287" s="1" t="str">
        <f>IF(N2287&gt;1,"Y","N")</f>
        <v>Y</v>
      </c>
      <c r="AI2287" s="1" t="str">
        <f>IF(O2287&gt;1,"Y","N")</f>
        <v>Y</v>
      </c>
      <c r="AJ2287" s="1" t="str">
        <f>CONCATENATE(AF2287,AG2287,D2287,AH2287,AI2287)</f>
        <v>YYx131xYY</v>
      </c>
    </row>
    <row r="2288" spans="1:36" s="1" customFormat="1" x14ac:dyDescent="0.25">
      <c r="A2288" s="31">
        <v>42923</v>
      </c>
      <c r="B2288" s="24" t="s">
        <v>1016</v>
      </c>
      <c r="C2288" s="23" t="s">
        <v>160</v>
      </c>
      <c r="D2288" s="22" t="s">
        <v>159</v>
      </c>
      <c r="E2288" s="21">
        <v>3.18</v>
      </c>
      <c r="G2288" s="20"/>
      <c r="H2288" s="19">
        <f>E2288/0.0418425</f>
        <v>75.99928302563184</v>
      </c>
      <c r="I2288" s="18">
        <f>J2288/100*4</f>
        <v>5.8</v>
      </c>
      <c r="J2288" s="17">
        <v>145</v>
      </c>
      <c r="K2288" s="16">
        <f>IF(J2288&gt;1,J2288-H2288-I2288,0)</f>
        <v>63.200716974368163</v>
      </c>
      <c r="L2288" s="15">
        <v>42941</v>
      </c>
      <c r="M2288" s="14"/>
      <c r="N2288" s="29">
        <v>43055</v>
      </c>
      <c r="O2288" s="12">
        <v>43059</v>
      </c>
      <c r="P2288" s="11" t="s">
        <v>1015</v>
      </c>
      <c r="Q2288" s="10" t="s">
        <v>1014</v>
      </c>
      <c r="R2288" s="10" t="s">
        <v>1013</v>
      </c>
      <c r="S2288" s="10" t="s">
        <v>591</v>
      </c>
      <c r="T2288" s="10"/>
      <c r="U2288" s="9">
        <v>6916049568</v>
      </c>
      <c r="V2288" s="8"/>
      <c r="W2288" s="7">
        <v>1357</v>
      </c>
      <c r="X2288" s="4"/>
      <c r="Y2288" s="6">
        <v>183</v>
      </c>
      <c r="Z2288" s="5">
        <f>IF(Y2288&gt;0,Y2288-J2288,".")</f>
        <v>38</v>
      </c>
      <c r="AA2288" s="4">
        <f>IF(J2288=0,H2288,0)</f>
        <v>0</v>
      </c>
      <c r="AB2288" s="4">
        <f>IF(L2288=0,H2288,0)</f>
        <v>0</v>
      </c>
      <c r="AC2288" s="4"/>
      <c r="AD2288" s="3"/>
      <c r="AE2288" s="2" t="str">
        <f ca="1">IF(AND(N2288&gt;1,(N2288+$AE$3+O2288)&lt;$B$3),$B$3-N2288+1111111,".")</f>
        <v>.</v>
      </c>
      <c r="AF2288" s="1" t="str">
        <f>IF(A2288&gt;1,"Y","N")</f>
        <v>Y</v>
      </c>
      <c r="AG2288" s="1" t="str">
        <f>IF(L2288&gt;1,"Y","N")</f>
        <v>Y</v>
      </c>
      <c r="AH2288" s="1" t="str">
        <f>IF(N2288&gt;1,"Y","N")</f>
        <v>Y</v>
      </c>
      <c r="AI2288" s="1" t="str">
        <f>IF(O2288&gt;1,"Y","N")</f>
        <v>Y</v>
      </c>
      <c r="AJ2288" s="1" t="str">
        <f>CONCATENATE(AF2288,AG2288,D2288,AH2288,AI2288)</f>
        <v>YYx54xYY</v>
      </c>
    </row>
    <row r="2289" spans="1:36" s="1" customFormat="1" x14ac:dyDescent="0.25">
      <c r="A2289" s="31">
        <v>43036</v>
      </c>
      <c r="B2289" s="24"/>
      <c r="C2289" s="23" t="s">
        <v>160</v>
      </c>
      <c r="D2289" s="22" t="s">
        <v>159</v>
      </c>
      <c r="E2289" s="21">
        <v>3.3849999999999998</v>
      </c>
      <c r="G2289" s="20"/>
      <c r="H2289" s="19">
        <f>E2289/0.04452</f>
        <v>76.033243486073673</v>
      </c>
      <c r="I2289" s="18">
        <f>J2289/100*4</f>
        <v>5.8</v>
      </c>
      <c r="J2289" s="17">
        <v>145</v>
      </c>
      <c r="K2289" s="16">
        <f>IF(J2289&gt;1,J2289-H2289-I2289,0)</f>
        <v>63.16675651392633</v>
      </c>
      <c r="L2289" s="15">
        <v>43066</v>
      </c>
      <c r="M2289" s="14"/>
      <c r="N2289" s="29">
        <v>43090</v>
      </c>
      <c r="O2289" s="12">
        <v>43091</v>
      </c>
      <c r="P2289" s="11" t="s">
        <v>158</v>
      </c>
      <c r="Q2289" s="10" t="s">
        <v>163</v>
      </c>
      <c r="R2289" s="10" t="s">
        <v>162</v>
      </c>
      <c r="S2289" s="10" t="s">
        <v>161</v>
      </c>
      <c r="T2289" s="10"/>
      <c r="U2289" s="9">
        <v>6918877675</v>
      </c>
      <c r="V2289" s="8" t="s">
        <v>110</v>
      </c>
      <c r="W2289" s="7">
        <v>1489</v>
      </c>
      <c r="X2289" s="4"/>
      <c r="Y2289" s="6">
        <v>184</v>
      </c>
      <c r="Z2289" s="5">
        <f>IF(Y2289&gt;0,Y2289-J2289,".")</f>
        <v>39</v>
      </c>
      <c r="AA2289" s="4">
        <f>IF(J2289=0,H2289,0)</f>
        <v>0</v>
      </c>
      <c r="AB2289" s="4">
        <f>IF(L2289=0,H2289,0)</f>
        <v>0</v>
      </c>
      <c r="AC2289" s="4"/>
      <c r="AD2289" s="3"/>
      <c r="AE2289" s="2" t="str">
        <f ca="1">IF(AND(N2289&gt;1,(N2289+$AE$3+O2289)&lt;$B$3),$B$3-N2289+1111111,".")</f>
        <v>.</v>
      </c>
      <c r="AF2289" s="1" t="str">
        <f>IF(A2289&gt;1,"Y","N")</f>
        <v>Y</v>
      </c>
      <c r="AG2289" s="1" t="str">
        <f>IF(L2289&gt;1,"Y","N")</f>
        <v>Y</v>
      </c>
      <c r="AH2289" s="1" t="str">
        <f>IF(N2289&gt;1,"Y","N")</f>
        <v>Y</v>
      </c>
      <c r="AI2289" s="1" t="str">
        <f>IF(O2289&gt;1,"Y","N")</f>
        <v>Y</v>
      </c>
      <c r="AJ2289" s="1" t="str">
        <f>CONCATENATE(AF2289,AG2289,D2289,AH2289,AI2289)</f>
        <v>YYx54xYY</v>
      </c>
    </row>
    <row r="2290" spans="1:36" s="1" customFormat="1" x14ac:dyDescent="0.25">
      <c r="A2290" s="31">
        <v>42600</v>
      </c>
      <c r="B2290" s="24"/>
      <c r="C2290" s="23" t="s">
        <v>2927</v>
      </c>
      <c r="D2290" s="22" t="s">
        <v>2926</v>
      </c>
      <c r="E2290" s="21">
        <v>3.9</v>
      </c>
      <c r="G2290" s="20"/>
      <c r="H2290" s="19">
        <f>E2290/0.04046</f>
        <v>96.391497775580817</v>
      </c>
      <c r="I2290" s="18">
        <f>J2290/100*4</f>
        <v>5.96</v>
      </c>
      <c r="J2290" s="17">
        <v>149</v>
      </c>
      <c r="K2290" s="16">
        <f>IF(J2290&gt;1,J2290-H2290-I2290,0)</f>
        <v>46.648502224419182</v>
      </c>
      <c r="L2290" s="15">
        <v>42622</v>
      </c>
      <c r="M2290" s="14"/>
      <c r="N2290" s="29">
        <v>42774</v>
      </c>
      <c r="O2290" s="12">
        <v>42774</v>
      </c>
      <c r="P2290" s="11" t="s">
        <v>6119</v>
      </c>
      <c r="Q2290" s="10" t="s">
        <v>6118</v>
      </c>
      <c r="R2290" s="10" t="s">
        <v>6117</v>
      </c>
      <c r="S2290" s="10" t="s">
        <v>1250</v>
      </c>
      <c r="T2290" s="10"/>
      <c r="U2290" s="9" t="s">
        <v>6116</v>
      </c>
      <c r="V2290" s="8"/>
      <c r="W2290" s="7">
        <v>227</v>
      </c>
      <c r="X2290" s="4"/>
      <c r="Y2290" s="6">
        <v>188</v>
      </c>
      <c r="Z2290" s="5">
        <f>IF(Y2290&gt;0,Y2290-J2290,".")</f>
        <v>39</v>
      </c>
      <c r="AA2290" s="4">
        <f>IF(J2290=0,H2290,0)</f>
        <v>0</v>
      </c>
      <c r="AB2290" s="4">
        <f>IF(L2290=0,H2290,0)</f>
        <v>0</v>
      </c>
      <c r="AC2290" s="4"/>
      <c r="AD2290" s="3"/>
      <c r="AE2290" s="2" t="str">
        <f ca="1">IF(AND(N2290&gt;1,(N2290+$AE$3+O2290)&lt;$B$3),$B$3-N2290+1111111,".")</f>
        <v>.</v>
      </c>
      <c r="AF2290" s="1" t="str">
        <f>IF(A2290&gt;1,"Y","N")</f>
        <v>Y</v>
      </c>
      <c r="AG2290" s="1" t="str">
        <f>IF(L2290&gt;1,"Y","N")</f>
        <v>Y</v>
      </c>
      <c r="AH2290" s="1" t="str">
        <f>IF(N2290&gt;1,"Y","N")</f>
        <v>Y</v>
      </c>
      <c r="AI2290" s="1" t="str">
        <f>IF(O2290&gt;1,"Y","N")</f>
        <v>Y</v>
      </c>
      <c r="AJ2290" s="1" t="str">
        <f>CONCATENATE(AF2290,AG2290,D2290,AH2290,AI2290)</f>
        <v>YYx477xYY</v>
      </c>
    </row>
    <row r="2291" spans="1:36" s="1" customFormat="1" x14ac:dyDescent="0.25">
      <c r="A2291" s="31">
        <v>42595</v>
      </c>
      <c r="B2291" s="24"/>
      <c r="C2291" s="23" t="s">
        <v>473</v>
      </c>
      <c r="D2291" s="22" t="s">
        <v>472</v>
      </c>
      <c r="E2291" s="21">
        <v>3.89</v>
      </c>
      <c r="G2291" s="20"/>
      <c r="H2291" s="19">
        <f>E2291/0.04046</f>
        <v>96.144340088976762</v>
      </c>
      <c r="I2291" s="18">
        <f>J2291/100*4</f>
        <v>6.2</v>
      </c>
      <c r="J2291" s="17">
        <v>155</v>
      </c>
      <c r="K2291" s="16">
        <f>IF(J2291&gt;1,J2291-H2291-I2291,0)</f>
        <v>52.655659911023236</v>
      </c>
      <c r="L2291" s="15">
        <v>42608</v>
      </c>
      <c r="M2291" s="14"/>
      <c r="N2291" s="29">
        <v>42763</v>
      </c>
      <c r="O2291" s="12">
        <v>42764</v>
      </c>
      <c r="P2291" s="11" t="s">
        <v>6332</v>
      </c>
      <c r="Q2291" s="10" t="s">
        <v>6331</v>
      </c>
      <c r="R2291" s="10" t="s">
        <v>6330</v>
      </c>
      <c r="S2291" s="10" t="s">
        <v>6329</v>
      </c>
      <c r="T2291" s="10"/>
      <c r="U2291" s="9" t="s">
        <v>6328</v>
      </c>
      <c r="V2291" s="8"/>
      <c r="W2291" s="7">
        <v>172</v>
      </c>
      <c r="X2291" s="4"/>
      <c r="Y2291" s="6">
        <v>193</v>
      </c>
      <c r="Z2291" s="5">
        <f>IF(Y2291&gt;0,Y2291-J2291,".")</f>
        <v>38</v>
      </c>
      <c r="AA2291" s="4">
        <f>IF(J2291=0,H2291,0)</f>
        <v>0</v>
      </c>
      <c r="AB2291" s="4">
        <f>IF(L2291=0,H2291,0)</f>
        <v>0</v>
      </c>
      <c r="AC2291" s="4"/>
      <c r="AD2291" s="3"/>
      <c r="AE2291" s="2" t="str">
        <f ca="1">IF(AND(N2291&gt;1,(N2291+$AE$3+O2291)&lt;$B$3),$B$3-N2291+1111111,".")</f>
        <v>.</v>
      </c>
      <c r="AF2291" s="1" t="str">
        <f>IF(A2291&gt;1,"Y","N")</f>
        <v>Y</v>
      </c>
      <c r="AG2291" s="1" t="str">
        <f>IF(L2291&gt;1,"Y","N")</f>
        <v>Y</v>
      </c>
      <c r="AH2291" s="1" t="str">
        <f>IF(N2291&gt;1,"Y","N")</f>
        <v>Y</v>
      </c>
      <c r="AI2291" s="1" t="str">
        <f>IF(O2291&gt;1,"Y","N")</f>
        <v>Y</v>
      </c>
      <c r="AJ2291" s="1" t="str">
        <f>CONCATENATE(AF2291,AG2291,D2291,AH2291,AI2291)</f>
        <v>YYx53xYY</v>
      </c>
    </row>
    <row r="2292" spans="1:36" s="1" customFormat="1" x14ac:dyDescent="0.25">
      <c r="A2292" s="31">
        <v>42595</v>
      </c>
      <c r="B2292" s="24"/>
      <c r="C2292" s="23" t="s">
        <v>473</v>
      </c>
      <c r="D2292" s="22" t="s">
        <v>472</v>
      </c>
      <c r="E2292" s="21">
        <v>3.89</v>
      </c>
      <c r="G2292" s="20"/>
      <c r="H2292" s="19">
        <f>E2292/0.04046</f>
        <v>96.144340088976762</v>
      </c>
      <c r="I2292" s="18">
        <f>J2292/100*4</f>
        <v>6.2</v>
      </c>
      <c r="J2292" s="17">
        <v>155</v>
      </c>
      <c r="K2292" s="16">
        <f>IF(J2292&gt;1,J2292-H2292-I2292,0)</f>
        <v>52.655659911023236</v>
      </c>
      <c r="L2292" s="15">
        <v>42608</v>
      </c>
      <c r="M2292" s="14"/>
      <c r="N2292" s="29">
        <v>42774</v>
      </c>
      <c r="O2292" s="12">
        <v>42780</v>
      </c>
      <c r="P2292" s="11" t="s">
        <v>6075</v>
      </c>
      <c r="Q2292" s="10" t="s">
        <v>6074</v>
      </c>
      <c r="R2292" s="10" t="s">
        <v>6073</v>
      </c>
      <c r="S2292" s="10" t="s">
        <v>288</v>
      </c>
      <c r="T2292" s="10"/>
      <c r="U2292" s="9">
        <v>6706484539</v>
      </c>
      <c r="V2292" s="8" t="s">
        <v>2592</v>
      </c>
      <c r="W2292" s="7">
        <v>264</v>
      </c>
      <c r="X2292" s="4"/>
      <c r="Y2292" s="6">
        <v>193</v>
      </c>
      <c r="Z2292" s="5">
        <f>IF(Y2292&gt;0,Y2292-J2292,".")</f>
        <v>38</v>
      </c>
      <c r="AA2292" s="4">
        <f>IF(J2292=0,H2292,0)</f>
        <v>0</v>
      </c>
      <c r="AB2292" s="4">
        <f>IF(L2292=0,H2292,0)</f>
        <v>0</v>
      </c>
      <c r="AC2292" s="4"/>
      <c r="AD2292" s="3"/>
      <c r="AE2292" s="2" t="str">
        <f ca="1">IF(AND(N2292&gt;1,(N2292+$AE$3+O2292)&lt;$B$3),$B$3-N2292+1111111,".")</f>
        <v>.</v>
      </c>
      <c r="AF2292" s="1" t="str">
        <f>IF(A2292&gt;1,"Y","N")</f>
        <v>Y</v>
      </c>
      <c r="AG2292" s="1" t="str">
        <f>IF(L2292&gt;1,"Y","N")</f>
        <v>Y</v>
      </c>
      <c r="AH2292" s="1" t="str">
        <f>IF(N2292&gt;1,"Y","N")</f>
        <v>Y</v>
      </c>
      <c r="AI2292" s="1" t="str">
        <f>IF(O2292&gt;1,"Y","N")</f>
        <v>Y</v>
      </c>
      <c r="AJ2292" s="1" t="str">
        <f>CONCATENATE(AF2292,AG2292,D2292,AH2292,AI2292)</f>
        <v>YYx53xYY</v>
      </c>
    </row>
    <row r="2293" spans="1:36" s="1" customFormat="1" x14ac:dyDescent="0.25">
      <c r="A2293" s="31">
        <v>42867</v>
      </c>
      <c r="B2293" s="24"/>
      <c r="C2293" s="23" t="s">
        <v>213</v>
      </c>
      <c r="D2293" s="22" t="s">
        <v>212</v>
      </c>
      <c r="E2293" s="21">
        <v>3.13</v>
      </c>
      <c r="G2293" s="20"/>
      <c r="H2293" s="19">
        <f>E2293/0.04001</f>
        <v>78.230442389402654</v>
      </c>
      <c r="I2293" s="18">
        <f>J2293/100*4</f>
        <v>6.2</v>
      </c>
      <c r="J2293" s="17">
        <v>155</v>
      </c>
      <c r="K2293" s="16">
        <f>IF(J2293&gt;1,J2293-H2293-I2293,0)</f>
        <v>70.569557610597343</v>
      </c>
      <c r="L2293" s="15">
        <v>42888</v>
      </c>
      <c r="M2293" s="14"/>
      <c r="N2293" s="29">
        <v>43087</v>
      </c>
      <c r="O2293" s="12">
        <v>43091</v>
      </c>
      <c r="P2293" s="11" t="s">
        <v>211</v>
      </c>
      <c r="Q2293" s="10" t="s">
        <v>210</v>
      </c>
      <c r="R2293" s="10" t="s">
        <v>209</v>
      </c>
      <c r="S2293" s="10" t="s">
        <v>208</v>
      </c>
      <c r="T2293" s="10" t="s">
        <v>207</v>
      </c>
      <c r="U2293" s="9">
        <v>6908856787</v>
      </c>
      <c r="V2293" s="8"/>
      <c r="W2293" s="7">
        <v>1492</v>
      </c>
      <c r="X2293" s="4"/>
      <c r="Y2293" s="6">
        <v>193</v>
      </c>
      <c r="Z2293" s="5">
        <f>IF(Y2293&gt;0,Y2293-J2293,".")</f>
        <v>38</v>
      </c>
      <c r="AA2293" s="4">
        <f>IF(J2293=0,H2293,0)</f>
        <v>0</v>
      </c>
      <c r="AB2293" s="4">
        <f>IF(L2293=0,H2293,0)</f>
        <v>0</v>
      </c>
      <c r="AC2293" s="4"/>
      <c r="AD2293" s="3"/>
      <c r="AE2293" s="2" t="str">
        <f ca="1">IF(AND(N2293&gt;1,(N2293+$AE$3+O2293)&lt;$B$3),$B$3-N2293+1111111,".")</f>
        <v>.</v>
      </c>
      <c r="AF2293" s="1" t="str">
        <f>IF(A2293&gt;1,"Y","N")</f>
        <v>Y</v>
      </c>
      <c r="AG2293" s="1" t="str">
        <f>IF(L2293&gt;1,"Y","N")</f>
        <v>Y</v>
      </c>
      <c r="AH2293" s="1" t="str">
        <f>IF(N2293&gt;1,"Y","N")</f>
        <v>Y</v>
      </c>
      <c r="AI2293" s="1" t="str">
        <f>IF(O2293&gt;1,"Y","N")</f>
        <v>Y</v>
      </c>
      <c r="AJ2293" s="1" t="str">
        <f>CONCATENATE(AF2293,AG2293,D2293,AH2293,AI2293)</f>
        <v>YYx488xYY</v>
      </c>
    </row>
    <row r="2294" spans="1:36" s="1" customFormat="1" x14ac:dyDescent="0.25">
      <c r="A2294" s="31">
        <v>42769</v>
      </c>
      <c r="B2294" s="24" t="s">
        <v>5916</v>
      </c>
      <c r="C2294" s="23" t="s">
        <v>1843</v>
      </c>
      <c r="D2294" s="22" t="s">
        <v>1842</v>
      </c>
      <c r="E2294" s="21">
        <v>4.96</v>
      </c>
      <c r="G2294" s="20"/>
      <c r="H2294" s="19">
        <f>E2294/0.03878</f>
        <v>127.90097988653945</v>
      </c>
      <c r="I2294" s="18">
        <f>J2294/100*4</f>
        <v>7.16</v>
      </c>
      <c r="J2294" s="17">
        <v>179</v>
      </c>
      <c r="K2294" s="16">
        <f>IF(J2294&gt;1,J2294-H2294-I2294,0)</f>
        <v>43.939020113460558</v>
      </c>
      <c r="L2294" s="15">
        <v>42801</v>
      </c>
      <c r="M2294" s="14"/>
      <c r="N2294" s="29">
        <v>42781</v>
      </c>
      <c r="O2294" s="12">
        <v>42806</v>
      </c>
      <c r="P2294" s="11" t="s">
        <v>5915</v>
      </c>
      <c r="Q2294" s="10" t="s">
        <v>5914</v>
      </c>
      <c r="R2294" s="10" t="s">
        <v>5913</v>
      </c>
      <c r="S2294" s="10" t="s">
        <v>5912</v>
      </c>
      <c r="T2294" s="10"/>
      <c r="U2294" s="9" t="s">
        <v>5911</v>
      </c>
      <c r="V2294" s="8" t="s">
        <v>5910</v>
      </c>
      <c r="W2294" s="7">
        <v>405</v>
      </c>
      <c r="X2294" s="4"/>
      <c r="Y2294" s="6">
        <v>195</v>
      </c>
      <c r="Z2294" s="5">
        <f>IF(Y2294&gt;0,Y2294-J2294,".")</f>
        <v>16</v>
      </c>
      <c r="AA2294" s="4">
        <f>IF(J2294=0,H2294,0)</f>
        <v>0</v>
      </c>
      <c r="AB2294" s="4">
        <f>IF(L2294=0,H2294,0)</f>
        <v>0</v>
      </c>
      <c r="AC2294" s="4"/>
      <c r="AD2294" s="3"/>
      <c r="AE2294" s="2" t="str">
        <f ca="1">IF(AND(N2294&gt;1,(N2294+$AE$3+O2294)&lt;$B$3),$B$3-N2294+1111111,".")</f>
        <v>.</v>
      </c>
      <c r="AF2294" s="1" t="str">
        <f>IF(A2294&gt;1,"Y","N")</f>
        <v>Y</v>
      </c>
      <c r="AG2294" s="1" t="str">
        <f>IF(L2294&gt;1,"Y","N")</f>
        <v>Y</v>
      </c>
      <c r="AH2294" s="1" t="str">
        <f>IF(N2294&gt;1,"Y","N")</f>
        <v>Y</v>
      </c>
      <c r="AI2294" s="1" t="str">
        <f>IF(O2294&gt;1,"Y","N")</f>
        <v>Y</v>
      </c>
      <c r="AJ2294" s="1" t="str">
        <f>CONCATENATE(AF2294,AG2294,D2294,AH2294,AI2294)</f>
        <v>YYx178xYY</v>
      </c>
    </row>
    <row r="2295" spans="1:36" s="1" customFormat="1" x14ac:dyDescent="0.25">
      <c r="A2295" s="31">
        <v>42769</v>
      </c>
      <c r="B2295" s="30"/>
      <c r="C2295" s="23" t="s">
        <v>1843</v>
      </c>
      <c r="D2295" s="22" t="s">
        <v>1842</v>
      </c>
      <c r="E2295" s="21">
        <v>4.96</v>
      </c>
      <c r="G2295" s="20"/>
      <c r="H2295" s="19">
        <f>E2295/0.03878</f>
        <v>127.90097988653945</v>
      </c>
      <c r="I2295" s="18">
        <f>J2295/100*4</f>
        <v>7.16</v>
      </c>
      <c r="J2295" s="17">
        <v>179</v>
      </c>
      <c r="K2295" s="16">
        <f>IF(J2295&gt;1,J2295-H2295-I2295,0)</f>
        <v>43.939020113460558</v>
      </c>
      <c r="L2295" s="15">
        <v>42801</v>
      </c>
      <c r="M2295" s="14"/>
      <c r="N2295" s="29">
        <v>42824</v>
      </c>
      <c r="O2295" s="12">
        <v>42824</v>
      </c>
      <c r="P2295" s="11" t="s">
        <v>4902</v>
      </c>
      <c r="Q2295" s="10" t="s">
        <v>4901</v>
      </c>
      <c r="R2295" s="10" t="s">
        <v>4900</v>
      </c>
      <c r="S2295" s="10" t="s">
        <v>4899</v>
      </c>
      <c r="T2295" s="10"/>
      <c r="U2295" s="9" t="s">
        <v>4898</v>
      </c>
      <c r="V2295" s="8"/>
      <c r="W2295" s="7">
        <v>515</v>
      </c>
      <c r="X2295" s="4"/>
      <c r="Y2295" s="6">
        <v>195</v>
      </c>
      <c r="Z2295" s="5">
        <f>IF(Y2295&gt;0,Y2295-J2295,".")</f>
        <v>16</v>
      </c>
      <c r="AA2295" s="4">
        <f>IF(J2295=0,H2295,0)</f>
        <v>0</v>
      </c>
      <c r="AB2295" s="4">
        <f>IF(L2295=0,H2295,0)</f>
        <v>0</v>
      </c>
      <c r="AC2295" s="4"/>
      <c r="AD2295" s="3"/>
      <c r="AE2295" s="2" t="str">
        <f ca="1">IF(AND(N2295&gt;1,(N2295+$AE$3+O2295)&lt;$B$3),$B$3-N2295+1111111,".")</f>
        <v>.</v>
      </c>
      <c r="AF2295" s="1" t="str">
        <f>IF(A2295&gt;1,"Y","N")</f>
        <v>Y</v>
      </c>
      <c r="AG2295" s="1" t="str">
        <f>IF(L2295&gt;1,"Y","N")</f>
        <v>Y</v>
      </c>
      <c r="AH2295" s="1" t="str">
        <f>IF(N2295&gt;1,"Y","N")</f>
        <v>Y</v>
      </c>
      <c r="AI2295" s="1" t="str">
        <f>IF(O2295&gt;1,"Y","N")</f>
        <v>Y</v>
      </c>
      <c r="AJ2295" s="1" t="str">
        <f>CONCATENATE(AF2295,AG2295,D2295,AH2295,AI2295)</f>
        <v>YYx178xYY</v>
      </c>
    </row>
    <row r="2296" spans="1:36" s="1" customFormat="1" x14ac:dyDescent="0.25">
      <c r="A2296" s="31">
        <v>42769</v>
      </c>
      <c r="B2296" s="24"/>
      <c r="C2296" s="23" t="s">
        <v>1843</v>
      </c>
      <c r="D2296" s="22" t="s">
        <v>1842</v>
      </c>
      <c r="E2296" s="21">
        <v>4.96</v>
      </c>
      <c r="G2296" s="20"/>
      <c r="H2296" s="19">
        <f>E2296/0.03878</f>
        <v>127.90097988653945</v>
      </c>
      <c r="I2296" s="18">
        <f>J2296/100*4</f>
        <v>7.16</v>
      </c>
      <c r="J2296" s="17">
        <v>179</v>
      </c>
      <c r="K2296" s="16">
        <f>IF(J2296&gt;1,J2296-H2296-I2296,0)</f>
        <v>43.939020113460558</v>
      </c>
      <c r="L2296" s="15">
        <v>42801</v>
      </c>
      <c r="M2296" s="14"/>
      <c r="N2296" s="29">
        <v>42867</v>
      </c>
      <c r="O2296" s="12">
        <v>42869</v>
      </c>
      <c r="P2296" s="11" t="s">
        <v>3964</v>
      </c>
      <c r="Q2296" s="10" t="s">
        <v>3963</v>
      </c>
      <c r="R2296" s="10" t="s">
        <v>3962</v>
      </c>
      <c r="S2296" s="10" t="s">
        <v>3961</v>
      </c>
      <c r="T2296" s="10" t="s">
        <v>3960</v>
      </c>
      <c r="U2296" s="9" t="s">
        <v>3959</v>
      </c>
      <c r="V2296" s="8"/>
      <c r="W2296" s="7">
        <v>719</v>
      </c>
      <c r="X2296" s="4"/>
      <c r="Y2296" s="6">
        <v>195</v>
      </c>
      <c r="Z2296" s="5">
        <f>IF(Y2296&gt;0,Y2296-J2296,".")</f>
        <v>16</v>
      </c>
      <c r="AA2296" s="4">
        <f>IF(J2296=0,H2296,0)</f>
        <v>0</v>
      </c>
      <c r="AB2296" s="4">
        <f>IF(L2296=0,H2296,0)</f>
        <v>0</v>
      </c>
      <c r="AC2296" s="4"/>
      <c r="AD2296" s="3"/>
      <c r="AE2296" s="2" t="str">
        <f ca="1">IF(AND(N2296&gt;1,(N2296+$AE$3+O2296)&lt;$B$3),$B$3-N2296+1111111,".")</f>
        <v>.</v>
      </c>
      <c r="AF2296" s="1" t="str">
        <f>IF(A2296&gt;1,"Y","N")</f>
        <v>Y</v>
      </c>
      <c r="AG2296" s="1" t="str">
        <f>IF(L2296&gt;1,"Y","N")</f>
        <v>Y</v>
      </c>
      <c r="AH2296" s="1" t="str">
        <f>IF(N2296&gt;1,"Y","N")</f>
        <v>Y</v>
      </c>
      <c r="AI2296" s="1" t="str">
        <f>IF(O2296&gt;1,"Y","N")</f>
        <v>Y</v>
      </c>
      <c r="AJ2296" s="1" t="str">
        <f>CONCATENATE(AF2296,AG2296,D2296,AH2296,AI2296)</f>
        <v>YYx178xYY</v>
      </c>
    </row>
    <row r="2297" spans="1:36" s="1" customFormat="1" x14ac:dyDescent="0.25">
      <c r="A2297" s="31">
        <v>42886</v>
      </c>
      <c r="B2297" s="24" t="s">
        <v>3272</v>
      </c>
      <c r="C2297" s="23" t="s">
        <v>1843</v>
      </c>
      <c r="D2297" s="22" t="s">
        <v>1842</v>
      </c>
      <c r="E2297" s="21">
        <v>4.8666666666666663</v>
      </c>
      <c r="G2297" s="20"/>
      <c r="H2297" s="19">
        <f>E2297/0.04001</f>
        <v>121.6362576022661</v>
      </c>
      <c r="I2297" s="18">
        <f>J2297/100*4</f>
        <v>7.16</v>
      </c>
      <c r="J2297" s="17">
        <v>179</v>
      </c>
      <c r="K2297" s="16">
        <f>IF(J2297&gt;1,J2297-H2297-I2297,0)</f>
        <v>50.203742397733905</v>
      </c>
      <c r="L2297" s="15">
        <v>42902</v>
      </c>
      <c r="M2297" s="14"/>
      <c r="N2297" s="29">
        <v>42905</v>
      </c>
      <c r="O2297" s="12">
        <v>42905</v>
      </c>
      <c r="P2297" s="11" t="s">
        <v>3271</v>
      </c>
      <c r="Q2297" s="10" t="s">
        <v>3270</v>
      </c>
      <c r="R2297" s="10" t="s">
        <v>3269</v>
      </c>
      <c r="S2297" s="10" t="s">
        <v>3268</v>
      </c>
      <c r="T2297" s="10"/>
      <c r="U2297" s="9" t="s">
        <v>3267</v>
      </c>
      <c r="V2297" s="8"/>
      <c r="W2297" s="7">
        <v>858</v>
      </c>
      <c r="X2297" s="4"/>
      <c r="Y2297" s="6">
        <v>195</v>
      </c>
      <c r="Z2297" s="5">
        <f>IF(Y2297&gt;0,Y2297-J2297,".")</f>
        <v>16</v>
      </c>
      <c r="AA2297" s="4">
        <f>IF(J2297=0,H2297,0)</f>
        <v>0</v>
      </c>
      <c r="AB2297" s="4">
        <f>IF(L2297=0,H2297,0)</f>
        <v>0</v>
      </c>
      <c r="AC2297" s="4"/>
      <c r="AD2297" s="3"/>
      <c r="AE2297" s="2" t="str">
        <f ca="1">IF(AND(N2297&gt;1,(N2297+$AE$3+O2297)&lt;$B$3),$B$3-N2297+1111111,".")</f>
        <v>.</v>
      </c>
      <c r="AF2297" s="1" t="str">
        <f>IF(A2297&gt;1,"Y","N")</f>
        <v>Y</v>
      </c>
      <c r="AG2297" s="1" t="str">
        <f>IF(L2297&gt;1,"Y","N")</f>
        <v>Y</v>
      </c>
      <c r="AH2297" s="1" t="str">
        <f>IF(N2297&gt;1,"Y","N")</f>
        <v>Y</v>
      </c>
      <c r="AI2297" s="1" t="str">
        <f>IF(O2297&gt;1,"Y","N")</f>
        <v>Y</v>
      </c>
      <c r="AJ2297" s="1" t="str">
        <f>CONCATENATE(AF2297,AG2297,D2297,AH2297,AI2297)</f>
        <v>YYx178xYY</v>
      </c>
    </row>
    <row r="2298" spans="1:36" s="1" customFormat="1" x14ac:dyDescent="0.25">
      <c r="A2298" s="31">
        <v>42886</v>
      </c>
      <c r="B2298" s="24"/>
      <c r="C2298" s="23" t="s">
        <v>1843</v>
      </c>
      <c r="D2298" s="22" t="s">
        <v>1842</v>
      </c>
      <c r="E2298" s="21">
        <v>4.8666666666666663</v>
      </c>
      <c r="G2298" s="20"/>
      <c r="H2298" s="19">
        <f>E2298/0.04001</f>
        <v>121.6362576022661</v>
      </c>
      <c r="I2298" s="18">
        <f>J2298/100*4</f>
        <v>7.16</v>
      </c>
      <c r="J2298" s="17">
        <v>179</v>
      </c>
      <c r="K2298" s="16">
        <f>IF(J2298&gt;1,J2298-H2298-I2298,0)</f>
        <v>50.203742397733905</v>
      </c>
      <c r="L2298" s="15">
        <v>42902</v>
      </c>
      <c r="M2298" s="14"/>
      <c r="N2298" s="29">
        <v>43002</v>
      </c>
      <c r="O2298" s="12">
        <v>43003</v>
      </c>
      <c r="P2298" s="11" t="s">
        <v>1841</v>
      </c>
      <c r="Q2298" s="10" t="s">
        <v>1840</v>
      </c>
      <c r="R2298" s="10" t="s">
        <v>1839</v>
      </c>
      <c r="S2298" s="10" t="s">
        <v>1269</v>
      </c>
      <c r="T2298" s="10"/>
      <c r="U2298" s="9">
        <v>6909503538</v>
      </c>
      <c r="V2298" s="8"/>
      <c r="W2298" s="7">
        <v>1169</v>
      </c>
      <c r="X2298" s="4"/>
      <c r="Y2298" s="6">
        <v>195</v>
      </c>
      <c r="Z2298" s="5">
        <f>IF(Y2298&gt;0,Y2298-J2298,".")</f>
        <v>16</v>
      </c>
      <c r="AA2298" s="4">
        <f>IF(J2298=0,H2298,0)</f>
        <v>0</v>
      </c>
      <c r="AB2298" s="4">
        <f>IF(L2298=0,H2298,0)</f>
        <v>0</v>
      </c>
      <c r="AC2298" s="4"/>
      <c r="AD2298" s="3"/>
      <c r="AE2298" s="2" t="str">
        <f ca="1">IF(AND(N2298&gt;1,(N2298+$AE$3+O2298)&lt;$B$3),$B$3-N2298+1111111,".")</f>
        <v>.</v>
      </c>
      <c r="AF2298" s="1" t="str">
        <f>IF(A2298&gt;1,"Y","N")</f>
        <v>Y</v>
      </c>
      <c r="AG2298" s="1" t="str">
        <f>IF(L2298&gt;1,"Y","N")</f>
        <v>Y</v>
      </c>
      <c r="AH2298" s="1" t="str">
        <f>IF(N2298&gt;1,"Y","N")</f>
        <v>Y</v>
      </c>
      <c r="AI2298" s="1" t="str">
        <f>IF(O2298&gt;1,"Y","N")</f>
        <v>Y</v>
      </c>
      <c r="AJ2298" s="1" t="str">
        <f>CONCATENATE(AF2298,AG2298,D2298,AH2298,AI2298)</f>
        <v>YYx178xYY</v>
      </c>
    </row>
    <row r="2299" spans="1:36" s="1" customFormat="1" x14ac:dyDescent="0.25">
      <c r="A2299" s="31">
        <v>42541</v>
      </c>
      <c r="B2299" s="24"/>
      <c r="C2299" s="23" t="s">
        <v>1474</v>
      </c>
      <c r="D2299" s="22" t="s">
        <v>1473</v>
      </c>
      <c r="E2299" s="21">
        <v>2.98</v>
      </c>
      <c r="G2299" s="20"/>
      <c r="H2299" s="19">
        <f>E2299/0.04111</f>
        <v>72.488445633665776</v>
      </c>
      <c r="I2299" s="18">
        <f>J2299/100*4</f>
        <v>6.36</v>
      </c>
      <c r="J2299" s="17">
        <v>159</v>
      </c>
      <c r="K2299" s="16">
        <f>IF(J2299&gt;1,J2299-H2299-I2299,0)</f>
        <v>80.151554366334224</v>
      </c>
      <c r="L2299" s="15">
        <v>42575</v>
      </c>
      <c r="M2299" s="14"/>
      <c r="N2299" s="29">
        <v>42793</v>
      </c>
      <c r="O2299" s="12">
        <v>42794</v>
      </c>
      <c r="P2299" s="11" t="s">
        <v>5639</v>
      </c>
      <c r="Q2299" s="10" t="s">
        <v>5638</v>
      </c>
      <c r="R2299" s="10" t="s">
        <v>5637</v>
      </c>
      <c r="S2299" s="10" t="s">
        <v>1469</v>
      </c>
      <c r="T2299" s="10"/>
      <c r="U2299" s="9">
        <v>6732981827</v>
      </c>
      <c r="V2299" s="8"/>
      <c r="W2299" s="7">
        <v>338</v>
      </c>
      <c r="X2299" s="4"/>
      <c r="Y2299" s="6">
        <v>196</v>
      </c>
      <c r="Z2299" s="5">
        <f>IF(Y2299&gt;0,Y2299-J2299,".")</f>
        <v>37</v>
      </c>
      <c r="AA2299" s="4">
        <f>IF(J2299=0,H2299,0)</f>
        <v>0</v>
      </c>
      <c r="AB2299" s="4">
        <f>IF(L2299=0,H2299,0)</f>
        <v>0</v>
      </c>
      <c r="AC2299" s="4"/>
      <c r="AD2299" s="3"/>
      <c r="AE2299" s="2" t="str">
        <f ca="1">IF(AND(N2299&gt;1,(N2299+$AE$3+O2299)&lt;$B$3),$B$3-N2299+1111111,".")</f>
        <v>.</v>
      </c>
      <c r="AF2299" s="1" t="str">
        <f>IF(A2299&gt;1,"Y","N")</f>
        <v>Y</v>
      </c>
      <c r="AG2299" s="1" t="str">
        <f>IF(L2299&gt;1,"Y","N")</f>
        <v>Y</v>
      </c>
      <c r="AH2299" s="1" t="str">
        <f>IF(N2299&gt;1,"Y","N")</f>
        <v>Y</v>
      </c>
      <c r="AI2299" s="1" t="str">
        <f>IF(O2299&gt;1,"Y","N")</f>
        <v>Y</v>
      </c>
      <c r="AJ2299" s="1" t="str">
        <f>CONCATENATE(AF2299,AG2299,D2299,AH2299,AI2299)</f>
        <v>YYx111xYY</v>
      </c>
    </row>
    <row r="2300" spans="1:36" s="1" customFormat="1" x14ac:dyDescent="0.25">
      <c r="A2300" s="31">
        <v>42541</v>
      </c>
      <c r="B2300" s="24"/>
      <c r="C2300" s="23" t="s">
        <v>1474</v>
      </c>
      <c r="D2300" s="22" t="s">
        <v>1473</v>
      </c>
      <c r="E2300" s="21">
        <v>2.98</v>
      </c>
      <c r="G2300" s="20"/>
      <c r="H2300" s="19">
        <f>E2300/0.04111</f>
        <v>72.488445633665776</v>
      </c>
      <c r="I2300" s="18">
        <f>J2300/100*4</f>
        <v>6.36</v>
      </c>
      <c r="J2300" s="17">
        <v>159</v>
      </c>
      <c r="K2300" s="16">
        <f>IF(J2300&gt;1,J2300-H2300-I2300,0)</f>
        <v>80.151554366334224</v>
      </c>
      <c r="L2300" s="15">
        <v>42575</v>
      </c>
      <c r="M2300" s="14"/>
      <c r="N2300" s="29">
        <v>42854</v>
      </c>
      <c r="O2300" s="12">
        <v>42856</v>
      </c>
      <c r="P2300" s="11" t="s">
        <v>4164</v>
      </c>
      <c r="Q2300" s="10" t="s">
        <v>4163</v>
      </c>
      <c r="R2300" s="10" t="s">
        <v>4162</v>
      </c>
      <c r="S2300" s="10" t="s">
        <v>4161</v>
      </c>
      <c r="T2300" s="10"/>
      <c r="U2300" s="9">
        <v>6799132565</v>
      </c>
      <c r="V2300" s="8"/>
      <c r="W2300" s="7">
        <v>663</v>
      </c>
      <c r="X2300" s="4"/>
      <c r="Y2300" s="6">
        <v>196</v>
      </c>
      <c r="Z2300" s="5">
        <f>IF(Y2300&gt;0,Y2300-J2300,".")</f>
        <v>37</v>
      </c>
      <c r="AA2300" s="4">
        <f>IF(J2300=0,H2300,0)</f>
        <v>0</v>
      </c>
      <c r="AB2300" s="4">
        <f>IF(L2300=0,H2300,0)</f>
        <v>0</v>
      </c>
      <c r="AC2300" s="4"/>
      <c r="AD2300" s="3"/>
      <c r="AE2300" s="2" t="str">
        <f ca="1">IF(AND(N2300&gt;1,(N2300+$AE$3+O2300)&lt;$B$3),$B$3-N2300+1111111,".")</f>
        <v>.</v>
      </c>
      <c r="AF2300" s="1" t="str">
        <f>IF(A2300&gt;1,"Y","N")</f>
        <v>Y</v>
      </c>
      <c r="AG2300" s="1" t="str">
        <f>IF(L2300&gt;1,"Y","N")</f>
        <v>Y</v>
      </c>
      <c r="AH2300" s="1" t="str">
        <f>IF(N2300&gt;1,"Y","N")</f>
        <v>Y</v>
      </c>
      <c r="AI2300" s="1" t="str">
        <f>IF(O2300&gt;1,"Y","N")</f>
        <v>Y</v>
      </c>
      <c r="AJ2300" s="1" t="str">
        <f>CONCATENATE(AF2300,AG2300,D2300,AH2300,AI2300)</f>
        <v>YYx111xYY</v>
      </c>
    </row>
    <row r="2301" spans="1:36" s="1" customFormat="1" x14ac:dyDescent="0.25">
      <c r="A2301" s="31">
        <v>42793</v>
      </c>
      <c r="B2301" t="s">
        <v>1554</v>
      </c>
      <c r="C2301" s="23" t="s">
        <v>1474</v>
      </c>
      <c r="D2301" s="22" t="s">
        <v>1473</v>
      </c>
      <c r="E2301" s="21">
        <v>2.7</v>
      </c>
      <c r="G2301" s="20"/>
      <c r="H2301" s="19">
        <f>E2301/0.03844</f>
        <v>70.239334027055151</v>
      </c>
      <c r="I2301" s="18">
        <f>J2301/100*4</f>
        <v>6.36</v>
      </c>
      <c r="J2301" s="17">
        <v>159</v>
      </c>
      <c r="K2301" s="16">
        <f>IF(J2301&gt;1,J2301-H2301-I2301,0)</f>
        <v>82.40066597294485</v>
      </c>
      <c r="L2301" s="15">
        <v>42801</v>
      </c>
      <c r="M2301" s="14"/>
      <c r="N2301" s="29">
        <v>42858</v>
      </c>
      <c r="O2301" s="12">
        <v>42859</v>
      </c>
      <c r="P2301" s="11" t="s">
        <v>4164</v>
      </c>
      <c r="Q2301" s="10" t="s">
        <v>4163</v>
      </c>
      <c r="R2301" s="10" t="s">
        <v>4162</v>
      </c>
      <c r="S2301" s="10" t="s">
        <v>4161</v>
      </c>
      <c r="T2301" s="10"/>
      <c r="U2301" s="9" t="s">
        <v>4160</v>
      </c>
      <c r="V2301" s="8"/>
      <c r="W2301" s="7">
        <v>680</v>
      </c>
      <c r="X2301" s="4"/>
      <c r="Y2301" s="6">
        <v>196</v>
      </c>
      <c r="Z2301" s="5">
        <f>IF(Y2301&gt;0,Y2301-J2301,".")</f>
        <v>37</v>
      </c>
      <c r="AA2301" s="4">
        <f>IF(J2301=0,H2301,0)</f>
        <v>0</v>
      </c>
      <c r="AB2301" s="4">
        <f>IF(L2301=0,H2301,0)</f>
        <v>0</v>
      </c>
      <c r="AC2301" s="4"/>
      <c r="AD2301" s="3"/>
      <c r="AE2301" s="2" t="str">
        <f ca="1">IF(AND(N2301&gt;1,(N2301+$AE$3+O2301)&lt;$B$3),$B$3-N2301+1111111,".")</f>
        <v>.</v>
      </c>
      <c r="AF2301" s="1" t="str">
        <f>IF(A2301&gt;1,"Y","N")</f>
        <v>Y</v>
      </c>
      <c r="AG2301" s="1" t="str">
        <f>IF(L2301&gt;1,"Y","N")</f>
        <v>Y</v>
      </c>
      <c r="AH2301" s="1" t="str">
        <f>IF(N2301&gt;1,"Y","N")</f>
        <v>Y</v>
      </c>
      <c r="AI2301" s="1" t="str">
        <f>IF(O2301&gt;1,"Y","N")</f>
        <v>Y</v>
      </c>
      <c r="AJ2301" s="1" t="str">
        <f>CONCATENATE(AF2301,AG2301,D2301,AH2301,AI2301)</f>
        <v>YYx111xYY</v>
      </c>
    </row>
    <row r="2302" spans="1:36" s="1" customFormat="1" x14ac:dyDescent="0.25">
      <c r="A2302" s="31">
        <v>42541</v>
      </c>
      <c r="B2302" s="24" t="s">
        <v>5644</v>
      </c>
      <c r="C2302" s="23" t="s">
        <v>1474</v>
      </c>
      <c r="D2302" s="22" t="s">
        <v>1473</v>
      </c>
      <c r="E2302" s="21">
        <v>2.98</v>
      </c>
      <c r="G2302" s="20"/>
      <c r="H2302" s="19">
        <f>E2302/0.04111</f>
        <v>72.488445633665776</v>
      </c>
      <c r="I2302" s="18">
        <f>J2302/100*4</f>
        <v>6.36</v>
      </c>
      <c r="J2302" s="17">
        <v>159</v>
      </c>
      <c r="K2302" s="16">
        <f>IF(J2302&gt;1,J2302-H2302-I2302,0)</f>
        <v>80.151554366334224</v>
      </c>
      <c r="L2302" s="15">
        <v>42575</v>
      </c>
      <c r="M2302" s="14"/>
      <c r="N2302" s="29">
        <v>42793</v>
      </c>
      <c r="O2302" s="12">
        <v>42794</v>
      </c>
      <c r="P2302" s="11" t="s">
        <v>5640</v>
      </c>
      <c r="Q2302" s="10" t="s">
        <v>5643</v>
      </c>
      <c r="R2302" s="10" t="s">
        <v>5642</v>
      </c>
      <c r="S2302" s="10" t="s">
        <v>5641</v>
      </c>
      <c r="T2302" s="10"/>
      <c r="U2302" s="9">
        <v>6730455938</v>
      </c>
      <c r="V2302" s="8"/>
      <c r="W2302" s="7">
        <v>335</v>
      </c>
      <c r="X2302" s="4"/>
      <c r="Y2302" s="6">
        <v>197</v>
      </c>
      <c r="Z2302" s="5">
        <f>IF(Y2302&gt;0,Y2302-J2302,".")</f>
        <v>38</v>
      </c>
      <c r="AA2302" s="4">
        <f>IF(J2302=0,H2302,0)</f>
        <v>0</v>
      </c>
      <c r="AB2302" s="4">
        <f>IF(L2302=0,H2302,0)</f>
        <v>0</v>
      </c>
      <c r="AC2302" s="4"/>
      <c r="AD2302" s="3"/>
      <c r="AE2302" s="2" t="str">
        <f ca="1">IF(AND(N2302&gt;1,(N2302+$AE$3+O2302)&lt;$B$3),$B$3-N2302+1111111,".")</f>
        <v>.</v>
      </c>
      <c r="AF2302" s="1" t="str">
        <f>IF(A2302&gt;1,"Y","N")</f>
        <v>Y</v>
      </c>
      <c r="AG2302" s="1" t="str">
        <f>IF(L2302&gt;1,"Y","N")</f>
        <v>Y</v>
      </c>
      <c r="AH2302" s="1" t="str">
        <f>IF(N2302&gt;1,"Y","N")</f>
        <v>Y</v>
      </c>
      <c r="AI2302" s="1" t="str">
        <f>IF(O2302&gt;1,"Y","N")</f>
        <v>Y</v>
      </c>
      <c r="AJ2302" s="1" t="str">
        <f>CONCATENATE(AF2302,AG2302,D2302,AH2302,AI2302)</f>
        <v>YYx111xYY</v>
      </c>
    </row>
    <row r="2303" spans="1:36" s="1" customFormat="1" x14ac:dyDescent="0.25">
      <c r="A2303" s="31">
        <v>42765</v>
      </c>
      <c r="B2303" s="24" t="s">
        <v>474</v>
      </c>
      <c r="C2303" s="23" t="s">
        <v>473</v>
      </c>
      <c r="D2303" s="22" t="s">
        <v>472</v>
      </c>
      <c r="E2303" s="21">
        <v>3.86</v>
      </c>
      <c r="G2303" s="20"/>
      <c r="H2303" s="19">
        <f>E2303/0.03878</f>
        <v>99.535843218153673</v>
      </c>
      <c r="I2303" s="18">
        <f>J2303/100*4</f>
        <v>6.2</v>
      </c>
      <c r="J2303" s="17">
        <v>155</v>
      </c>
      <c r="K2303" s="16">
        <f>IF(J2303&gt;1,J2303-H2303-I2303,0)</f>
        <v>49.264156781846324</v>
      </c>
      <c r="L2303" s="15">
        <v>42783</v>
      </c>
      <c r="M2303" s="14"/>
      <c r="N2303" s="29">
        <v>43078</v>
      </c>
      <c r="O2303" s="12">
        <v>43079</v>
      </c>
      <c r="P2303" s="11" t="s">
        <v>449</v>
      </c>
      <c r="Q2303" s="10" t="s">
        <v>471</v>
      </c>
      <c r="R2303" s="10" t="s">
        <v>470</v>
      </c>
      <c r="S2303" s="10" t="s">
        <v>469</v>
      </c>
      <c r="T2303" s="10"/>
      <c r="U2303" s="9">
        <v>6916049579</v>
      </c>
      <c r="V2303" s="8"/>
      <c r="W2303" s="7">
        <v>1442</v>
      </c>
      <c r="X2303" s="4"/>
      <c r="Y2303" s="6">
        <v>198</v>
      </c>
      <c r="Z2303" s="5">
        <f>IF(Y2303&gt;0,Y2303-J2303,".")</f>
        <v>43</v>
      </c>
      <c r="AA2303" s="4">
        <f>IF(J2303=0,H2303,0)</f>
        <v>0</v>
      </c>
      <c r="AB2303" s="4">
        <f>IF(L2303=0,H2303,0)</f>
        <v>0</v>
      </c>
      <c r="AC2303" s="4"/>
      <c r="AD2303" s="3"/>
      <c r="AE2303" s="2" t="str">
        <f ca="1">IF(AND(N2303&gt;1,(N2303+$AE$3+O2303)&lt;$B$3),$B$3-N2303+1111111,".")</f>
        <v>.</v>
      </c>
      <c r="AF2303" s="1" t="str">
        <f>IF(A2303&gt;1,"Y","N")</f>
        <v>Y</v>
      </c>
      <c r="AG2303" s="1" t="str">
        <f>IF(L2303&gt;1,"Y","N")</f>
        <v>Y</v>
      </c>
      <c r="AH2303" s="1" t="str">
        <f>IF(N2303&gt;1,"Y","N")</f>
        <v>Y</v>
      </c>
      <c r="AI2303" s="1" t="str">
        <f>IF(O2303&gt;1,"Y","N")</f>
        <v>Y</v>
      </c>
      <c r="AJ2303" s="1" t="str">
        <f>CONCATENATE(AF2303,AG2303,D2303,AH2303,AI2303)</f>
        <v>YYx53xYY</v>
      </c>
    </row>
    <row r="2304" spans="1:36" s="1" customFormat="1" x14ac:dyDescent="0.25">
      <c r="A2304" s="31">
        <v>42680</v>
      </c>
      <c r="B2304" t="s">
        <v>5438</v>
      </c>
      <c r="C2304" s="23" t="s">
        <v>734</v>
      </c>
      <c r="D2304" s="22" t="s">
        <v>733</v>
      </c>
      <c r="E2304" s="21">
        <v>3.12</v>
      </c>
      <c r="G2304" s="20"/>
      <c r="H2304" s="19">
        <f>E2304/0.041115</f>
        <v>75.884713608172206</v>
      </c>
      <c r="I2304" s="18">
        <f>J2304/100*4</f>
        <v>7.96</v>
      </c>
      <c r="J2304" s="17">
        <v>199</v>
      </c>
      <c r="K2304" s="16">
        <f>IF(J2304&gt;1,J2304-H2304-I2304,0)</f>
        <v>115.1552863918278</v>
      </c>
      <c r="L2304" s="15">
        <v>42727</v>
      </c>
      <c r="M2304" s="14"/>
      <c r="N2304" s="29">
        <v>42801</v>
      </c>
      <c r="O2304" s="12">
        <v>42802</v>
      </c>
      <c r="P2304" s="11" t="s">
        <v>5435</v>
      </c>
      <c r="Q2304" s="10"/>
      <c r="R2304" s="10"/>
      <c r="S2304" s="10"/>
      <c r="T2304" s="10"/>
      <c r="U2304" s="9">
        <v>6739599939</v>
      </c>
      <c r="V2304" s="8"/>
      <c r="W2304" s="7">
        <v>388</v>
      </c>
      <c r="X2304" s="4"/>
      <c r="Y2304" s="6">
        <v>199</v>
      </c>
      <c r="Z2304" s="5">
        <f>IF(Y2304&gt;0,Y2304-J2304,".")</f>
        <v>0</v>
      </c>
      <c r="AA2304" s="4">
        <f>IF(J2304=0,H2304,0)</f>
        <v>0</v>
      </c>
      <c r="AB2304" s="4">
        <f>IF(L2304=0,H2304,0)</f>
        <v>0</v>
      </c>
      <c r="AC2304" s="4"/>
      <c r="AD2304" s="3"/>
      <c r="AE2304" s="2" t="str">
        <f ca="1">IF(AND(N2304&gt;1,(N2304+$AE$3+O2304)&lt;$B$3),$B$3-N2304+1111111,".")</f>
        <v>.</v>
      </c>
      <c r="AF2304" s="1" t="str">
        <f>IF(A2304&gt;1,"Y","N")</f>
        <v>Y</v>
      </c>
      <c r="AG2304" s="1" t="str">
        <f>IF(L2304&gt;1,"Y","N")</f>
        <v>Y</v>
      </c>
      <c r="AH2304" s="1" t="str">
        <f>IF(N2304&gt;1,"Y","N")</f>
        <v>Y</v>
      </c>
      <c r="AI2304" s="1" t="str">
        <f>IF(O2304&gt;1,"Y","N")</f>
        <v>Y</v>
      </c>
      <c r="AJ2304" s="1" t="str">
        <f>CONCATENATE(AF2304,AG2304,D2304,AH2304,AI2304)</f>
        <v>YYx260xYY</v>
      </c>
    </row>
    <row r="2305" spans="1:36" s="1" customFormat="1" x14ac:dyDescent="0.25">
      <c r="A2305" s="31">
        <v>42413</v>
      </c>
      <c r="B2305" s="24" t="s">
        <v>2279</v>
      </c>
      <c r="C2305" s="23" t="s">
        <v>1907</v>
      </c>
      <c r="D2305" s="22" t="s">
        <v>1906</v>
      </c>
      <c r="E2305" s="21">
        <v>2.36</v>
      </c>
      <c r="G2305" s="20"/>
      <c r="H2305" s="19">
        <f>E2305/0.04033</f>
        <v>58.517232829159433</v>
      </c>
      <c r="I2305" s="32">
        <f>J2305/100*4</f>
        <v>5.4</v>
      </c>
      <c r="J2305" s="17">
        <v>135</v>
      </c>
      <c r="K2305" s="16">
        <f>IF(J2305&gt;1,J2305-H2305-I2305,0)</f>
        <v>71.082767170840555</v>
      </c>
      <c r="L2305" s="15">
        <v>42439</v>
      </c>
      <c r="M2305" s="14"/>
      <c r="N2305" s="29">
        <v>42975</v>
      </c>
      <c r="O2305" s="12">
        <v>42975</v>
      </c>
      <c r="P2305" s="11" t="s">
        <v>2267</v>
      </c>
      <c r="Q2305" s="10" t="s">
        <v>2278</v>
      </c>
      <c r="R2305" s="10" t="s">
        <v>2277</v>
      </c>
      <c r="S2305" s="10" t="s">
        <v>2276</v>
      </c>
      <c r="T2305" s="10"/>
      <c r="U2305" s="9">
        <v>6905418465</v>
      </c>
      <c r="V2305" s="8"/>
      <c r="W2305" s="7">
        <v>1084</v>
      </c>
      <c r="X2305" s="4"/>
      <c r="Y2305" s="6">
        <v>199</v>
      </c>
      <c r="Z2305" s="5">
        <f>IF(Y2305&gt;0,Y2305-J2305,".")</f>
        <v>64</v>
      </c>
      <c r="AA2305" s="4">
        <f>IF(J2305=0,H2305,0)</f>
        <v>0</v>
      </c>
      <c r="AB2305" s="4">
        <f>IF(L2305=0,H2305,0)</f>
        <v>0</v>
      </c>
      <c r="AC2305" s="4"/>
      <c r="AD2305" s="3"/>
      <c r="AE2305" s="2" t="str">
        <f ca="1">IF(AND(N2305&gt;1,(N2305+$AE$3+O2305)&lt;$B$3),$B$3-N2305+1111111,".")</f>
        <v>.</v>
      </c>
      <c r="AF2305" s="1" t="str">
        <f>IF(A2305&gt;1,"Y","N")</f>
        <v>Y</v>
      </c>
      <c r="AG2305" s="1" t="str">
        <f>IF(L2305&gt;1,"Y","N")</f>
        <v>Y</v>
      </c>
      <c r="AH2305" s="1" t="str">
        <f>IF(N2305&gt;1,"Y","N")</f>
        <v>Y</v>
      </c>
      <c r="AI2305" s="1" t="str">
        <f>IF(O2305&gt;1,"Y","N")</f>
        <v>Y</v>
      </c>
      <c r="AJ2305" s="1" t="str">
        <f>CONCATENATE(AF2305,AG2305,D2305,AH2305,AI2305)</f>
        <v>YYx249xYY</v>
      </c>
    </row>
    <row r="2306" spans="1:36" s="1" customFormat="1" x14ac:dyDescent="0.25">
      <c r="A2306" s="31">
        <v>42793</v>
      </c>
      <c r="B2306" t="s">
        <v>1554</v>
      </c>
      <c r="C2306" s="23" t="s">
        <v>1474</v>
      </c>
      <c r="D2306" s="22" t="s">
        <v>1473</v>
      </c>
      <c r="E2306" s="21">
        <v>2.75</v>
      </c>
      <c r="G2306" s="20"/>
      <c r="H2306" s="19">
        <f>E2306/0.03844</f>
        <v>71.540062434963573</v>
      </c>
      <c r="I2306" s="18">
        <f>J2306/100*4</f>
        <v>6.36</v>
      </c>
      <c r="J2306" s="17">
        <v>159</v>
      </c>
      <c r="K2306" s="16">
        <f>IF(J2306&gt;1,J2306-H2306-I2306,0)</f>
        <v>81.099937565036427</v>
      </c>
      <c r="L2306" s="15">
        <v>42809</v>
      </c>
      <c r="M2306" s="14"/>
      <c r="N2306" s="29">
        <v>43019</v>
      </c>
      <c r="O2306" s="12">
        <v>43019</v>
      </c>
      <c r="P2306" s="11" t="s">
        <v>1548</v>
      </c>
      <c r="Q2306" s="10" t="s">
        <v>1553</v>
      </c>
      <c r="R2306" s="10" t="s">
        <v>1552</v>
      </c>
      <c r="S2306" s="10" t="s">
        <v>1551</v>
      </c>
      <c r="T2306" s="10"/>
      <c r="U2306" s="9">
        <v>6903847389</v>
      </c>
      <c r="V2306" s="8"/>
      <c r="W2306" s="7">
        <v>1229</v>
      </c>
      <c r="X2306" s="4"/>
      <c r="Y2306" s="6">
        <v>202</v>
      </c>
      <c r="Z2306" s="5">
        <f>IF(Y2306&gt;0,Y2306-J2306,".")</f>
        <v>43</v>
      </c>
      <c r="AA2306" s="4">
        <f>IF(J2306=0,H2306,0)</f>
        <v>0</v>
      </c>
      <c r="AB2306" s="4">
        <f>IF(L2306=0,H2306,0)</f>
        <v>0</v>
      </c>
      <c r="AC2306" s="4"/>
      <c r="AD2306" s="3"/>
      <c r="AE2306" s="2" t="str">
        <f ca="1">IF(AND(N2306&gt;1,(N2306+$AE$3+O2306)&lt;$B$3),$B$3-N2306+1111111,".")</f>
        <v>.</v>
      </c>
      <c r="AF2306" s="1" t="str">
        <f>IF(A2306&gt;1,"Y","N")</f>
        <v>Y</v>
      </c>
      <c r="AG2306" s="1" t="str">
        <f>IF(L2306&gt;1,"Y","N")</f>
        <v>Y</v>
      </c>
      <c r="AH2306" s="1" t="str">
        <f>IF(N2306&gt;1,"Y","N")</f>
        <v>Y</v>
      </c>
      <c r="AI2306" s="1" t="str">
        <f>IF(O2306&gt;1,"Y","N")</f>
        <v>Y</v>
      </c>
      <c r="AJ2306" s="1" t="str">
        <f>CONCATENATE(AF2306,AG2306,D2306,AH2306,AI2306)</f>
        <v>YYx111xYY</v>
      </c>
    </row>
    <row r="2307" spans="1:36" s="1" customFormat="1" x14ac:dyDescent="0.25">
      <c r="A2307" s="31">
        <v>42649</v>
      </c>
      <c r="B2307" s="24"/>
      <c r="C2307" s="23" t="s">
        <v>242</v>
      </c>
      <c r="D2307" s="22" t="s">
        <v>241</v>
      </c>
      <c r="E2307" s="21">
        <v>2.5299999999999998</v>
      </c>
      <c r="G2307" s="20"/>
      <c r="H2307" s="19">
        <f>E2307/0.0404</f>
        <v>62.623762376237622</v>
      </c>
      <c r="I2307" s="18">
        <f>J2307/100*4</f>
        <v>6.76</v>
      </c>
      <c r="J2307" s="17">
        <v>169</v>
      </c>
      <c r="K2307" s="16">
        <f>IF(J2307&gt;1,J2307-H2307-I2307,0)</f>
        <v>99.616237623762373</v>
      </c>
      <c r="L2307" s="15">
        <v>42681</v>
      </c>
      <c r="M2307" s="14"/>
      <c r="N2307" s="29">
        <v>42737</v>
      </c>
      <c r="O2307" s="12">
        <v>42738</v>
      </c>
      <c r="P2307" s="11" t="s">
        <v>6995</v>
      </c>
      <c r="Q2307" s="10" t="s">
        <v>6994</v>
      </c>
      <c r="R2307" s="10" t="s">
        <v>6993</v>
      </c>
      <c r="S2307" s="10" t="s">
        <v>6992</v>
      </c>
      <c r="T2307" s="10"/>
      <c r="U2307" s="9">
        <v>6659125602</v>
      </c>
      <c r="V2307" s="8" t="s">
        <v>4479</v>
      </c>
      <c r="W2307" s="7">
        <v>18</v>
      </c>
      <c r="X2307" s="4"/>
      <c r="Y2307" s="6">
        <v>207</v>
      </c>
      <c r="Z2307" s="5">
        <f>IF(Y2307&gt;0,Y2307-J2307,".")</f>
        <v>38</v>
      </c>
      <c r="AA2307" s="4">
        <f>IF(J2307=0,H2307,0)</f>
        <v>0</v>
      </c>
      <c r="AB2307" s="4">
        <f>IF(L2307=0,H2307,0)</f>
        <v>0</v>
      </c>
      <c r="AC2307" s="4"/>
      <c r="AD2307" s="3"/>
      <c r="AE2307" s="2" t="str">
        <f ca="1">IF(AND(N2307&gt;1,(N2307+$AE$3+O2307)&lt;$B$3),$B$3-N2307+1111111,".")</f>
        <v>.</v>
      </c>
      <c r="AF2307" s="1" t="str">
        <f>IF(A2307&gt;1,"Y","N")</f>
        <v>Y</v>
      </c>
      <c r="AG2307" s="1" t="str">
        <f>IF(L2307&gt;1,"Y","N")</f>
        <v>Y</v>
      </c>
      <c r="AH2307" s="1" t="str">
        <f>IF(N2307&gt;1,"Y","N")</f>
        <v>Y</v>
      </c>
      <c r="AI2307" s="1" t="str">
        <f>IF(O2307&gt;1,"Y","N")</f>
        <v>Y</v>
      </c>
      <c r="AJ2307" s="1" t="str">
        <f>CONCATENATE(AF2307,AG2307,D2307,AH2307,AI2307)</f>
        <v>YYx2xYY</v>
      </c>
    </row>
    <row r="2308" spans="1:36" s="1" customFormat="1" x14ac:dyDescent="0.25">
      <c r="A2308" s="31">
        <v>42586</v>
      </c>
      <c r="B2308" s="24" t="s">
        <v>1144</v>
      </c>
      <c r="C2308" s="23" t="s">
        <v>194</v>
      </c>
      <c r="D2308" s="22" t="s">
        <v>193</v>
      </c>
      <c r="E2308" s="21">
        <v>3.91</v>
      </c>
      <c r="G2308" s="20"/>
      <c r="H2308" s="19">
        <f>E2308/0.04035</f>
        <v>96.902106567534091</v>
      </c>
      <c r="I2308" s="18">
        <f>J2308/100*4</f>
        <v>6.76</v>
      </c>
      <c r="J2308" s="17">
        <v>169</v>
      </c>
      <c r="K2308" s="16">
        <f>IF(J2308&gt;1,J2308-H2308-I2308,0)</f>
        <v>65.337893432465904</v>
      </c>
      <c r="L2308" s="15">
        <v>42602</v>
      </c>
      <c r="M2308" s="14"/>
      <c r="N2308" s="29">
        <v>42742</v>
      </c>
      <c r="O2308" s="12">
        <v>42743</v>
      </c>
      <c r="P2308" s="11" t="s">
        <v>6879</v>
      </c>
      <c r="Q2308" s="10" t="s">
        <v>6878</v>
      </c>
      <c r="R2308" s="10" t="s">
        <v>6877</v>
      </c>
      <c r="S2308" s="10" t="s">
        <v>6876</v>
      </c>
      <c r="T2308" s="10"/>
      <c r="U2308" s="9" t="s">
        <v>6875</v>
      </c>
      <c r="V2308" s="8"/>
      <c r="W2308" s="7">
        <v>46</v>
      </c>
      <c r="X2308" s="4"/>
      <c r="Y2308" s="6">
        <v>207</v>
      </c>
      <c r="Z2308" s="5">
        <f>IF(Y2308&gt;0,Y2308-J2308,".")</f>
        <v>38</v>
      </c>
      <c r="AA2308" s="4">
        <f>IF(J2308=0,H2308,0)</f>
        <v>0</v>
      </c>
      <c r="AB2308" s="4">
        <f>IF(L2308=0,H2308,0)</f>
        <v>0</v>
      </c>
      <c r="AC2308" s="4"/>
      <c r="AD2308" s="3"/>
      <c r="AE2308" s="2" t="str">
        <f ca="1">IF(AND(N2308&gt;1,(N2308+$AE$3+O2308)&lt;$B$3),$B$3-N2308+1111111,".")</f>
        <v>.</v>
      </c>
      <c r="AF2308" s="1" t="str">
        <f>IF(A2308&gt;1,"Y","N")</f>
        <v>Y</v>
      </c>
      <c r="AG2308" s="1" t="str">
        <f>IF(L2308&gt;1,"Y","N")</f>
        <v>Y</v>
      </c>
      <c r="AH2308" s="1" t="str">
        <f>IF(N2308&gt;1,"Y","N")</f>
        <v>Y</v>
      </c>
      <c r="AI2308" s="1" t="str">
        <f>IF(O2308&gt;1,"Y","N")</f>
        <v>Y</v>
      </c>
      <c r="AJ2308" s="1" t="str">
        <f>CONCATENATE(AF2308,AG2308,D2308,AH2308,AI2308)</f>
        <v>YYx141xYY</v>
      </c>
    </row>
    <row r="2309" spans="1:36" s="1" customFormat="1" x14ac:dyDescent="0.25">
      <c r="A2309" s="31">
        <v>42649</v>
      </c>
      <c r="B2309" s="24"/>
      <c r="C2309" s="23" t="s">
        <v>242</v>
      </c>
      <c r="D2309" s="22" t="s">
        <v>241</v>
      </c>
      <c r="E2309" s="21">
        <v>2.5299999999999998</v>
      </c>
      <c r="G2309" s="20"/>
      <c r="H2309" s="19">
        <f>E2309/0.0404</f>
        <v>62.623762376237622</v>
      </c>
      <c r="I2309" s="18">
        <f>J2309/100*4</f>
        <v>6.76</v>
      </c>
      <c r="J2309" s="17">
        <v>169</v>
      </c>
      <c r="K2309" s="16">
        <f>IF(J2309&gt;1,J2309-H2309-I2309,0)</f>
        <v>99.616237623762373</v>
      </c>
      <c r="L2309" s="15">
        <v>42681</v>
      </c>
      <c r="M2309" s="14"/>
      <c r="N2309" s="29">
        <v>42772</v>
      </c>
      <c r="O2309" s="12">
        <v>42772</v>
      </c>
      <c r="P2309" s="11" t="s">
        <v>6167</v>
      </c>
      <c r="Q2309" s="10" t="s">
        <v>6166</v>
      </c>
      <c r="R2309" s="10" t="s">
        <v>6165</v>
      </c>
      <c r="S2309" s="10" t="s">
        <v>6164</v>
      </c>
      <c r="T2309" s="10"/>
      <c r="U2309" s="9" t="s">
        <v>6163</v>
      </c>
      <c r="V2309" s="8"/>
      <c r="W2309" s="7">
        <v>214</v>
      </c>
      <c r="X2309" s="4"/>
      <c r="Y2309" s="6">
        <v>207</v>
      </c>
      <c r="Z2309" s="5">
        <f>IF(Y2309&gt;0,Y2309-J2309,".")</f>
        <v>38</v>
      </c>
      <c r="AA2309" s="4">
        <f>IF(J2309=0,H2309,0)</f>
        <v>0</v>
      </c>
      <c r="AB2309" s="4">
        <f>IF(L2309=0,H2309,0)</f>
        <v>0</v>
      </c>
      <c r="AC2309" s="4"/>
      <c r="AD2309" s="3"/>
      <c r="AE2309" s="2" t="str">
        <f ca="1">IF(AND(N2309&gt;1,(N2309+$AE$3+O2309)&lt;$B$3),$B$3-N2309+1111111,".")</f>
        <v>.</v>
      </c>
      <c r="AF2309" s="1" t="str">
        <f>IF(A2309&gt;1,"Y","N")</f>
        <v>Y</v>
      </c>
      <c r="AG2309" s="1" t="str">
        <f>IF(L2309&gt;1,"Y","N")</f>
        <v>Y</v>
      </c>
      <c r="AH2309" s="1" t="str">
        <f>IF(N2309&gt;1,"Y","N")</f>
        <v>Y</v>
      </c>
      <c r="AI2309" s="1" t="str">
        <f>IF(O2309&gt;1,"Y","N")</f>
        <v>Y</v>
      </c>
      <c r="AJ2309" s="1" t="str">
        <f>CONCATENATE(AF2309,AG2309,D2309,AH2309,AI2309)</f>
        <v>YYx2xYY</v>
      </c>
    </row>
    <row r="2310" spans="1:36" s="1" customFormat="1" x14ac:dyDescent="0.25">
      <c r="A2310" s="31">
        <v>42742</v>
      </c>
      <c r="B2310" s="24"/>
      <c r="C2310" s="23" t="s">
        <v>194</v>
      </c>
      <c r="D2310" s="22" t="s">
        <v>193</v>
      </c>
      <c r="E2310" s="21">
        <v>3.46</v>
      </c>
      <c r="G2310" s="20"/>
      <c r="H2310" s="19">
        <f>E2310/0.03821</f>
        <v>90.552211462967804</v>
      </c>
      <c r="I2310" s="18">
        <f>J2310/100*4</f>
        <v>6.76</v>
      </c>
      <c r="J2310" s="17">
        <v>169</v>
      </c>
      <c r="K2310" s="16">
        <f>IF(J2310&gt;1,J2310-H2310-I2310,0)</f>
        <v>71.687788537032191</v>
      </c>
      <c r="L2310" s="15">
        <v>42783</v>
      </c>
      <c r="M2310" s="14"/>
      <c r="N2310" s="29">
        <v>42816</v>
      </c>
      <c r="O2310" s="12">
        <v>42816</v>
      </c>
      <c r="P2310" s="11" t="s">
        <v>5060</v>
      </c>
      <c r="Q2310" s="10" t="s">
        <v>5059</v>
      </c>
      <c r="R2310" s="10" t="s">
        <v>5058</v>
      </c>
      <c r="S2310" s="10" t="s">
        <v>5057</v>
      </c>
      <c r="T2310" s="10"/>
      <c r="U2310" s="9" t="s">
        <v>5056</v>
      </c>
      <c r="V2310" s="8"/>
      <c r="W2310" s="7">
        <v>477</v>
      </c>
      <c r="X2310" s="4"/>
      <c r="Y2310" s="6">
        <v>207</v>
      </c>
      <c r="Z2310" s="5">
        <f>IF(Y2310&gt;0,Y2310-J2310,".")</f>
        <v>38</v>
      </c>
      <c r="AA2310" s="4">
        <f>IF(J2310=0,H2310,0)</f>
        <v>0</v>
      </c>
      <c r="AB2310" s="4">
        <f>IF(L2310=0,H2310,0)</f>
        <v>0</v>
      </c>
      <c r="AC2310" s="4"/>
      <c r="AD2310" s="3"/>
      <c r="AE2310" s="2" t="str">
        <f ca="1">IF(AND(N2310&gt;1,(N2310+$AE$3+O2310)&lt;$B$3),$B$3-N2310+1111111,".")</f>
        <v>.</v>
      </c>
      <c r="AF2310" s="1" t="str">
        <f>IF(A2310&gt;1,"Y","N")</f>
        <v>Y</v>
      </c>
      <c r="AG2310" s="1" t="str">
        <f>IF(L2310&gt;1,"Y","N")</f>
        <v>Y</v>
      </c>
      <c r="AH2310" s="1" t="str">
        <f>IF(N2310&gt;1,"Y","N")</f>
        <v>Y</v>
      </c>
      <c r="AI2310" s="1" t="str">
        <f>IF(O2310&gt;1,"Y","N")</f>
        <v>Y</v>
      </c>
      <c r="AJ2310" s="1" t="str">
        <f>CONCATENATE(AF2310,AG2310,D2310,AH2310,AI2310)</f>
        <v>YYx141xYY</v>
      </c>
    </row>
    <row r="2311" spans="1:36" s="1" customFormat="1" x14ac:dyDescent="0.25">
      <c r="A2311" s="31">
        <v>42742</v>
      </c>
      <c r="B2311" s="24"/>
      <c r="C2311" s="23" t="s">
        <v>194</v>
      </c>
      <c r="D2311" s="22" t="s">
        <v>193</v>
      </c>
      <c r="E2311" s="21">
        <v>3.46</v>
      </c>
      <c r="G2311" s="20"/>
      <c r="H2311" s="19">
        <f>E2311/0.03821</f>
        <v>90.552211462967804</v>
      </c>
      <c r="I2311" s="18">
        <f>J2311/100*4</f>
        <v>6.76</v>
      </c>
      <c r="J2311" s="17">
        <v>169</v>
      </c>
      <c r="K2311" s="16">
        <f>IF(J2311&gt;1,J2311-H2311-I2311,0)</f>
        <v>71.687788537032191</v>
      </c>
      <c r="L2311" s="15">
        <v>42783</v>
      </c>
      <c r="M2311" s="14"/>
      <c r="N2311" s="29">
        <v>42822</v>
      </c>
      <c r="O2311" s="12">
        <v>42824</v>
      </c>
      <c r="P2311" s="11" t="s">
        <v>4938</v>
      </c>
      <c r="Q2311" s="34" t="s">
        <v>4937</v>
      </c>
      <c r="R2311" s="34" t="s">
        <v>4936</v>
      </c>
      <c r="S2311" s="34" t="s">
        <v>4935</v>
      </c>
      <c r="T2311" s="10"/>
      <c r="U2311" s="9" t="s">
        <v>4934</v>
      </c>
      <c r="V2311" s="8"/>
      <c r="W2311" s="7">
        <v>504</v>
      </c>
      <c r="X2311" s="4"/>
      <c r="Y2311" s="6">
        <v>207</v>
      </c>
      <c r="Z2311" s="5">
        <f>IF(Y2311&gt;0,Y2311-J2311,".")</f>
        <v>38</v>
      </c>
      <c r="AA2311" s="4">
        <f>IF(J2311=0,H2311,0)</f>
        <v>0</v>
      </c>
      <c r="AB2311" s="4">
        <f>IF(L2311=0,H2311,0)</f>
        <v>0</v>
      </c>
      <c r="AC2311" s="4"/>
      <c r="AD2311" s="3"/>
      <c r="AE2311" s="2" t="str">
        <f ca="1">IF(AND(N2311&gt;1,(N2311+$AE$3+O2311)&lt;$B$3),$B$3-N2311+1111111,".")</f>
        <v>.</v>
      </c>
      <c r="AF2311" s="1" t="str">
        <f>IF(A2311&gt;1,"Y","N")</f>
        <v>Y</v>
      </c>
      <c r="AG2311" s="1" t="str">
        <f>IF(L2311&gt;1,"Y","N")</f>
        <v>Y</v>
      </c>
      <c r="AH2311" s="1" t="str">
        <f>IF(N2311&gt;1,"Y","N")</f>
        <v>Y</v>
      </c>
      <c r="AI2311" s="1" t="str">
        <f>IF(O2311&gt;1,"Y","N")</f>
        <v>Y</v>
      </c>
      <c r="AJ2311" s="1" t="str">
        <f>CONCATENATE(AF2311,AG2311,D2311,AH2311,AI2311)</f>
        <v>YYx141xYY</v>
      </c>
    </row>
    <row r="2312" spans="1:36" s="1" customFormat="1" x14ac:dyDescent="0.25">
      <c r="A2312" s="31">
        <v>42649</v>
      </c>
      <c r="B2312" s="24"/>
      <c r="C2312" s="23" t="s">
        <v>242</v>
      </c>
      <c r="D2312" s="22" t="s">
        <v>241</v>
      </c>
      <c r="E2312" s="21">
        <v>2.5299999999999998</v>
      </c>
      <c r="G2312" s="20"/>
      <c r="H2312" s="19">
        <f>E2312/0.0404</f>
        <v>62.623762376237622</v>
      </c>
      <c r="I2312" s="18">
        <f>J2312/100*4</f>
        <v>6.76</v>
      </c>
      <c r="J2312" s="17">
        <v>169</v>
      </c>
      <c r="K2312" s="16">
        <f>IF(J2312&gt;1,J2312-H2312-I2312,0)</f>
        <v>99.616237623762373</v>
      </c>
      <c r="L2312" s="15">
        <v>42681</v>
      </c>
      <c r="M2312" s="14"/>
      <c r="N2312" s="29">
        <v>42848</v>
      </c>
      <c r="O2312" s="12">
        <v>42848</v>
      </c>
      <c r="P2312" s="11" t="s">
        <v>4360</v>
      </c>
      <c r="Q2312" s="10" t="s">
        <v>4359</v>
      </c>
      <c r="R2312" s="10" t="s">
        <v>4358</v>
      </c>
      <c r="S2312" s="10" t="s">
        <v>4357</v>
      </c>
      <c r="T2312" s="10"/>
      <c r="U2312" s="9" t="s">
        <v>4356</v>
      </c>
      <c r="V2312" s="8"/>
      <c r="W2312" s="7">
        <v>636</v>
      </c>
      <c r="X2312" s="4"/>
      <c r="Y2312" s="6">
        <v>207</v>
      </c>
      <c r="Z2312" s="5">
        <f>IF(Y2312&gt;0,Y2312-J2312,".")</f>
        <v>38</v>
      </c>
      <c r="AA2312" s="4">
        <f>IF(J2312=0,H2312,0)</f>
        <v>0</v>
      </c>
      <c r="AB2312" s="4">
        <f>IF(L2312=0,H2312,0)</f>
        <v>0</v>
      </c>
      <c r="AC2312" s="4"/>
      <c r="AD2312" s="3"/>
      <c r="AE2312" s="2" t="str">
        <f ca="1">IF(AND(N2312&gt;1,(N2312+$AE$3+O2312)&lt;$B$3),$B$3-N2312+1111111,".")</f>
        <v>.</v>
      </c>
      <c r="AF2312" s="1" t="str">
        <f>IF(A2312&gt;1,"Y","N")</f>
        <v>Y</v>
      </c>
      <c r="AG2312" s="1" t="str">
        <f>IF(L2312&gt;1,"Y","N")</f>
        <v>Y</v>
      </c>
      <c r="AH2312" s="1" t="str">
        <f>IF(N2312&gt;1,"Y","N")</f>
        <v>Y</v>
      </c>
      <c r="AI2312" s="1" t="str">
        <f>IF(O2312&gt;1,"Y","N")</f>
        <v>Y</v>
      </c>
      <c r="AJ2312" s="1" t="str">
        <f>CONCATENATE(AF2312,AG2312,D2312,AH2312,AI2312)</f>
        <v>YYx2xYY</v>
      </c>
    </row>
    <row r="2313" spans="1:36" s="1" customFormat="1" x14ac:dyDescent="0.25">
      <c r="A2313" s="31">
        <v>42823</v>
      </c>
      <c r="B2313" s="30" t="s">
        <v>1144</v>
      </c>
      <c r="C2313" s="23" t="s">
        <v>194</v>
      </c>
      <c r="D2313" s="22" t="s">
        <v>193</v>
      </c>
      <c r="E2313" s="21">
        <v>3.86</v>
      </c>
      <c r="G2313" s="20"/>
      <c r="H2313" s="19">
        <f>E2313/0.038689</f>
        <v>99.769960453875768</v>
      </c>
      <c r="I2313" s="18">
        <f>J2313/100*4</f>
        <v>6.76</v>
      </c>
      <c r="J2313" s="17">
        <v>169</v>
      </c>
      <c r="K2313" s="16">
        <f>IF(J2313&gt;1,J2313-H2313-I2313,0)</f>
        <v>62.470039546124234</v>
      </c>
      <c r="L2313" s="15">
        <v>42855</v>
      </c>
      <c r="M2313" s="14"/>
      <c r="N2313" s="29">
        <v>42917</v>
      </c>
      <c r="O2313" s="12">
        <v>42918</v>
      </c>
      <c r="P2313" s="11" t="s">
        <v>3040</v>
      </c>
      <c r="Q2313" s="10" t="s">
        <v>3039</v>
      </c>
      <c r="R2313" s="10" t="s">
        <v>3038</v>
      </c>
      <c r="S2313" s="10" t="s">
        <v>3037</v>
      </c>
      <c r="T2313" s="10"/>
      <c r="U2313" s="9">
        <v>6869525141</v>
      </c>
      <c r="V2313" s="8"/>
      <c r="W2313" s="7">
        <v>910</v>
      </c>
      <c r="X2313" s="4"/>
      <c r="Y2313" s="6">
        <v>207</v>
      </c>
      <c r="Z2313" s="5">
        <f>IF(Y2313&gt;0,Y2313-J2313,".")</f>
        <v>38</v>
      </c>
      <c r="AA2313" s="4">
        <f>IF(J2313=0,H2313,0)</f>
        <v>0</v>
      </c>
      <c r="AB2313" s="4">
        <f>IF(L2313=0,H2313,0)</f>
        <v>0</v>
      </c>
      <c r="AC2313" s="4"/>
      <c r="AD2313" s="3"/>
      <c r="AE2313" s="2" t="str">
        <f ca="1">IF(AND(N2313&gt;1,(N2313+$AE$3+O2313)&lt;$B$3),$B$3-N2313+1111111,".")</f>
        <v>.</v>
      </c>
      <c r="AF2313" s="1" t="str">
        <f>IF(A2313&gt;1,"Y","N")</f>
        <v>Y</v>
      </c>
      <c r="AG2313" s="1" t="str">
        <f>IF(L2313&gt;1,"Y","N")</f>
        <v>Y</v>
      </c>
      <c r="AH2313" s="1" t="str">
        <f>IF(N2313&gt;1,"Y","N")</f>
        <v>Y</v>
      </c>
      <c r="AI2313" s="1" t="str">
        <f>IF(O2313&gt;1,"Y","N")</f>
        <v>Y</v>
      </c>
      <c r="AJ2313" s="1" t="str">
        <f>CONCATENATE(AF2313,AG2313,D2313,AH2313,AI2313)</f>
        <v>YYx141xYY</v>
      </c>
    </row>
    <row r="2314" spans="1:36" s="1" customFormat="1" x14ac:dyDescent="0.25">
      <c r="A2314" s="31">
        <v>42790</v>
      </c>
      <c r="B2314" s="24"/>
      <c r="C2314" s="23" t="s">
        <v>242</v>
      </c>
      <c r="D2314" s="22" t="s">
        <v>241</v>
      </c>
      <c r="E2314" s="21">
        <v>2.464</v>
      </c>
      <c r="G2314" s="20"/>
      <c r="H2314" s="19">
        <f>E2314/0.03844</f>
        <v>64.099895941727368</v>
      </c>
      <c r="I2314" s="18">
        <f>J2314/100*4</f>
        <v>6.76</v>
      </c>
      <c r="J2314" s="17">
        <v>169</v>
      </c>
      <c r="K2314" s="16">
        <f>IF(J2314&gt;1,J2314-H2314-I2314,0)</f>
        <v>98.140104058272627</v>
      </c>
      <c r="L2314" s="15">
        <v>42812</v>
      </c>
      <c r="M2314" s="14"/>
      <c r="N2314" s="29">
        <v>42944</v>
      </c>
      <c r="O2314" s="12">
        <v>42948</v>
      </c>
      <c r="P2314" s="11" t="s">
        <v>2642</v>
      </c>
      <c r="Q2314" s="10" t="s">
        <v>2641</v>
      </c>
      <c r="R2314" s="10" t="s">
        <v>2640</v>
      </c>
      <c r="S2314" s="10" t="s">
        <v>634</v>
      </c>
      <c r="T2314" s="10"/>
      <c r="U2314" s="9">
        <v>6901388958</v>
      </c>
      <c r="V2314" s="8"/>
      <c r="W2314" s="7">
        <v>1005</v>
      </c>
      <c r="X2314" s="4"/>
      <c r="Y2314" s="6">
        <v>207</v>
      </c>
      <c r="Z2314" s="5">
        <f>IF(Y2314&gt;0,Y2314-J2314,".")</f>
        <v>38</v>
      </c>
      <c r="AA2314" s="4">
        <f>IF(J2314=0,H2314,0)</f>
        <v>0</v>
      </c>
      <c r="AB2314" s="4">
        <f>IF(L2314=0,H2314,0)</f>
        <v>0</v>
      </c>
      <c r="AC2314" s="4"/>
      <c r="AD2314" s="3"/>
      <c r="AE2314" s="2" t="str">
        <f ca="1">IF(AND(N2314&gt;1,(N2314+$AE$3+O2314)&lt;$B$3),$B$3-N2314+1111111,".")</f>
        <v>.</v>
      </c>
      <c r="AF2314" s="1" t="str">
        <f>IF(A2314&gt;1,"Y","N")</f>
        <v>Y</v>
      </c>
      <c r="AG2314" s="1" t="str">
        <f>IF(L2314&gt;1,"Y","N")</f>
        <v>Y</v>
      </c>
      <c r="AH2314" s="1" t="str">
        <f>IF(N2314&gt;1,"Y","N")</f>
        <v>Y</v>
      </c>
      <c r="AI2314" s="1" t="str">
        <f>IF(O2314&gt;1,"Y","N")</f>
        <v>Y</v>
      </c>
      <c r="AJ2314" s="1" t="str">
        <f>CONCATENATE(AF2314,AG2314,D2314,AH2314,AI2314)</f>
        <v>YYx2xYY</v>
      </c>
    </row>
    <row r="2315" spans="1:36" s="1" customFormat="1" x14ac:dyDescent="0.25">
      <c r="A2315" s="31">
        <v>42823</v>
      </c>
      <c r="B2315" s="24"/>
      <c r="C2315" s="23" t="s">
        <v>194</v>
      </c>
      <c r="D2315" s="22" t="s">
        <v>193</v>
      </c>
      <c r="E2315" s="21">
        <v>3.86</v>
      </c>
      <c r="G2315" s="20"/>
      <c r="H2315" s="19">
        <f>E2315/0.038689</f>
        <v>99.769960453875768</v>
      </c>
      <c r="I2315" s="18">
        <f>J2315/100*4</f>
        <v>6.76</v>
      </c>
      <c r="J2315" s="17">
        <v>169</v>
      </c>
      <c r="K2315" s="16">
        <f>IF(J2315&gt;1,J2315-H2315-I2315,0)</f>
        <v>62.470039546124234</v>
      </c>
      <c r="L2315" s="15">
        <v>42855</v>
      </c>
      <c r="M2315" s="14"/>
      <c r="N2315" s="29">
        <v>42968</v>
      </c>
      <c r="O2315" s="12">
        <v>42968</v>
      </c>
      <c r="P2315" s="11" t="s">
        <v>2357</v>
      </c>
      <c r="Q2315" s="10" t="s">
        <v>2356</v>
      </c>
      <c r="R2315" s="10" t="s">
        <v>2355</v>
      </c>
      <c r="S2315" s="10" t="s">
        <v>2354</v>
      </c>
      <c r="T2315" s="10"/>
      <c r="U2315" s="9" t="s">
        <v>2353</v>
      </c>
      <c r="V2315" s="8"/>
      <c r="W2315" s="7">
        <v>1061</v>
      </c>
      <c r="X2315" s="4"/>
      <c r="Y2315" s="6">
        <v>207</v>
      </c>
      <c r="Z2315" s="5">
        <f>IF(Y2315&gt;0,Y2315-J2315,".")</f>
        <v>38</v>
      </c>
      <c r="AA2315" s="4">
        <f>IF(J2315=0,H2315,0)</f>
        <v>0</v>
      </c>
      <c r="AB2315" s="4">
        <f>IF(L2315=0,H2315,0)</f>
        <v>0</v>
      </c>
      <c r="AC2315" s="4"/>
      <c r="AD2315" s="3"/>
      <c r="AE2315" s="2" t="str">
        <f ca="1">IF(AND(N2315&gt;1,(N2315+$AE$3+O2315)&lt;$B$3),$B$3-N2315+1111111,".")</f>
        <v>.</v>
      </c>
      <c r="AF2315" s="1" t="str">
        <f>IF(A2315&gt;1,"Y","N")</f>
        <v>Y</v>
      </c>
      <c r="AG2315" s="1" t="str">
        <f>IF(L2315&gt;1,"Y","N")</f>
        <v>Y</v>
      </c>
      <c r="AH2315" s="1" t="str">
        <f>IF(N2315&gt;1,"Y","N")</f>
        <v>Y</v>
      </c>
      <c r="AI2315" s="1" t="str">
        <f>IF(O2315&gt;1,"Y","N")</f>
        <v>Y</v>
      </c>
      <c r="AJ2315" s="1" t="str">
        <f>CONCATENATE(AF2315,AG2315,D2315,AH2315,AI2315)</f>
        <v>YYx141xYY</v>
      </c>
    </row>
    <row r="2316" spans="1:36" s="1" customFormat="1" x14ac:dyDescent="0.25">
      <c r="A2316" s="31">
        <v>42823</v>
      </c>
      <c r="B2316" s="24"/>
      <c r="C2316" s="23" t="s">
        <v>194</v>
      </c>
      <c r="D2316" s="22" t="s">
        <v>193</v>
      </c>
      <c r="E2316" s="21">
        <v>3.86</v>
      </c>
      <c r="G2316" s="20"/>
      <c r="H2316" s="19">
        <f>E2316/0.038689</f>
        <v>99.769960453875768</v>
      </c>
      <c r="I2316" s="18">
        <f>J2316/100*4</f>
        <v>6.76</v>
      </c>
      <c r="J2316" s="17">
        <v>169</v>
      </c>
      <c r="K2316" s="16">
        <f>IF(J2316&gt;1,J2316-H2316-I2316,0)</f>
        <v>62.470039546124234</v>
      </c>
      <c r="L2316" s="15">
        <v>42855</v>
      </c>
      <c r="M2316" s="14"/>
      <c r="N2316" s="29">
        <v>42981</v>
      </c>
      <c r="O2316" s="12">
        <v>42982</v>
      </c>
      <c r="P2316" s="11" t="s">
        <v>2194</v>
      </c>
      <c r="Q2316" s="10" t="s">
        <v>2193</v>
      </c>
      <c r="R2316" s="10" t="s">
        <v>2192</v>
      </c>
      <c r="S2316" s="10" t="s">
        <v>890</v>
      </c>
      <c r="T2316" s="10"/>
      <c r="U2316" s="9">
        <v>6911414288</v>
      </c>
      <c r="V2316" s="8"/>
      <c r="W2316" s="7">
        <v>1101</v>
      </c>
      <c r="X2316" s="4"/>
      <c r="Y2316" s="6">
        <v>207</v>
      </c>
      <c r="Z2316" s="5">
        <f>IF(Y2316&gt;0,Y2316-J2316,".")</f>
        <v>38</v>
      </c>
      <c r="AA2316" s="4">
        <f>IF(J2316=0,H2316,0)</f>
        <v>0</v>
      </c>
      <c r="AB2316" s="4">
        <f>IF(L2316=0,H2316,0)</f>
        <v>0</v>
      </c>
      <c r="AC2316" s="4"/>
      <c r="AD2316" s="3"/>
      <c r="AE2316" s="2" t="str">
        <f ca="1">IF(AND(N2316&gt;1,(N2316+$AE$3+O2316)&lt;$B$3),$B$3-N2316+1111111,".")</f>
        <v>.</v>
      </c>
      <c r="AF2316" s="1" t="str">
        <f>IF(A2316&gt;1,"Y","N")</f>
        <v>Y</v>
      </c>
      <c r="AG2316" s="1" t="str">
        <f>IF(L2316&gt;1,"Y","N")</f>
        <v>Y</v>
      </c>
      <c r="AH2316" s="1" t="str">
        <f>IF(N2316&gt;1,"Y","N")</f>
        <v>Y</v>
      </c>
      <c r="AI2316" s="1" t="str">
        <f>IF(O2316&gt;1,"Y","N")</f>
        <v>Y</v>
      </c>
      <c r="AJ2316" s="1" t="str">
        <f>CONCATENATE(AF2316,AG2316,D2316,AH2316,AI2316)</f>
        <v>YYx141xYY</v>
      </c>
    </row>
    <row r="2317" spans="1:36" s="1" customFormat="1" x14ac:dyDescent="0.25">
      <c r="A2317" s="31">
        <v>42790</v>
      </c>
      <c r="B2317" s="24"/>
      <c r="C2317" s="23" t="s">
        <v>242</v>
      </c>
      <c r="D2317" s="22" t="s">
        <v>241</v>
      </c>
      <c r="E2317" s="21">
        <v>2.464</v>
      </c>
      <c r="G2317" s="20"/>
      <c r="H2317" s="19">
        <f>E2317/0.03844</f>
        <v>64.099895941727368</v>
      </c>
      <c r="I2317" s="18">
        <f>J2317/100*4</f>
        <v>6.76</v>
      </c>
      <c r="J2317" s="17">
        <v>169</v>
      </c>
      <c r="K2317" s="16">
        <f>IF(J2317&gt;1,J2317-H2317-I2317,0)</f>
        <v>98.140104058272627</v>
      </c>
      <c r="L2317" s="15">
        <v>42812</v>
      </c>
      <c r="M2317" s="14"/>
      <c r="N2317" s="29">
        <v>43014</v>
      </c>
      <c r="O2317" s="12">
        <v>43016</v>
      </c>
      <c r="P2317" s="11" t="s">
        <v>1648</v>
      </c>
      <c r="Q2317" s="10" t="s">
        <v>1647</v>
      </c>
      <c r="R2317" s="10" t="s">
        <v>1646</v>
      </c>
      <c r="S2317" s="10" t="s">
        <v>607</v>
      </c>
      <c r="T2317" s="10"/>
      <c r="U2317" s="9">
        <v>6909959075</v>
      </c>
      <c r="V2317" s="8"/>
      <c r="W2317" s="7">
        <v>1208</v>
      </c>
      <c r="X2317" s="4"/>
      <c r="Y2317" s="6">
        <v>207</v>
      </c>
      <c r="Z2317" s="5">
        <f>IF(Y2317&gt;0,Y2317-J2317,".")</f>
        <v>38</v>
      </c>
      <c r="AA2317" s="4">
        <f>IF(J2317=0,H2317,0)</f>
        <v>0</v>
      </c>
      <c r="AB2317" s="4">
        <f>IF(L2317=0,H2317,0)</f>
        <v>0</v>
      </c>
      <c r="AC2317" s="4"/>
      <c r="AD2317" s="3"/>
      <c r="AE2317" s="2" t="str">
        <f ca="1">IF(AND(N2317&gt;1,(N2317+$AE$3+O2317)&lt;$B$3),$B$3-N2317+1111111,".")</f>
        <v>.</v>
      </c>
      <c r="AF2317" s="1" t="str">
        <f>IF(A2317&gt;1,"Y","N")</f>
        <v>Y</v>
      </c>
      <c r="AG2317" s="1" t="str">
        <f>IF(L2317&gt;1,"Y","N")</f>
        <v>Y</v>
      </c>
      <c r="AH2317" s="1" t="str">
        <f>IF(N2317&gt;1,"Y","N")</f>
        <v>Y</v>
      </c>
      <c r="AI2317" s="1" t="str">
        <f>IF(O2317&gt;1,"Y","N")</f>
        <v>Y</v>
      </c>
      <c r="AJ2317" s="1" t="str">
        <f>CONCATENATE(AF2317,AG2317,D2317,AH2317,AI2317)</f>
        <v>YYx2xYY</v>
      </c>
    </row>
    <row r="2318" spans="1:36" s="1" customFormat="1" x14ac:dyDescent="0.25">
      <c r="A2318" s="31">
        <v>42823</v>
      </c>
      <c r="B2318" s="24"/>
      <c r="C2318" s="23" t="s">
        <v>194</v>
      </c>
      <c r="D2318" s="22" t="s">
        <v>193</v>
      </c>
      <c r="E2318" s="21">
        <v>3.86</v>
      </c>
      <c r="G2318" s="20"/>
      <c r="H2318" s="19">
        <f>E2318/0.038689</f>
        <v>99.769960453875768</v>
      </c>
      <c r="I2318" s="18">
        <f>J2318/100*4</f>
        <v>6.76</v>
      </c>
      <c r="J2318" s="17">
        <v>169</v>
      </c>
      <c r="K2318" s="16">
        <f>IF(J2318&gt;1,J2318-H2318-I2318,0)</f>
        <v>62.470039546124234</v>
      </c>
      <c r="L2318" s="15">
        <v>42855</v>
      </c>
      <c r="M2318" s="14"/>
      <c r="N2318" s="29">
        <v>43016</v>
      </c>
      <c r="O2318" s="12">
        <v>43016</v>
      </c>
      <c r="P2318" s="11" t="s">
        <v>1632</v>
      </c>
      <c r="Q2318" s="10" t="s">
        <v>1631</v>
      </c>
      <c r="R2318" s="10" t="s">
        <v>1630</v>
      </c>
      <c r="S2318" s="10" t="s">
        <v>1629</v>
      </c>
      <c r="T2318" s="10"/>
      <c r="U2318" s="9">
        <v>6913621105</v>
      </c>
      <c r="V2318" s="8"/>
      <c r="W2318" s="7">
        <v>1214</v>
      </c>
      <c r="X2318" s="4"/>
      <c r="Y2318" s="6">
        <v>207</v>
      </c>
      <c r="Z2318" s="5">
        <f>IF(Y2318&gt;0,Y2318-J2318,".")</f>
        <v>38</v>
      </c>
      <c r="AA2318" s="4">
        <f>IF(J2318=0,H2318,0)</f>
        <v>0</v>
      </c>
      <c r="AB2318" s="4">
        <f>IF(L2318=0,H2318,0)</f>
        <v>0</v>
      </c>
      <c r="AC2318" s="4"/>
      <c r="AD2318" s="3"/>
      <c r="AE2318" s="2" t="str">
        <f ca="1">IF(AND(N2318&gt;1,(N2318+$AE$3+O2318)&lt;$B$3),$B$3-N2318+1111111,".")</f>
        <v>.</v>
      </c>
      <c r="AF2318" s="1" t="str">
        <f>IF(A2318&gt;1,"Y","N")</f>
        <v>Y</v>
      </c>
      <c r="AG2318" s="1" t="str">
        <f>IF(L2318&gt;1,"Y","N")</f>
        <v>Y</v>
      </c>
      <c r="AH2318" s="1" t="str">
        <f>IF(N2318&gt;1,"Y","N")</f>
        <v>Y</v>
      </c>
      <c r="AI2318" s="1" t="str">
        <f>IF(O2318&gt;1,"Y","N")</f>
        <v>Y</v>
      </c>
      <c r="AJ2318" s="1" t="str">
        <f>CONCATENATE(AF2318,AG2318,D2318,AH2318,AI2318)</f>
        <v>YYx141xYY</v>
      </c>
    </row>
    <row r="2319" spans="1:36" s="1" customFormat="1" x14ac:dyDescent="0.25">
      <c r="A2319" s="31">
        <v>42823</v>
      </c>
      <c r="B2319" s="24"/>
      <c r="C2319" s="23" t="s">
        <v>194</v>
      </c>
      <c r="D2319" s="22" t="s">
        <v>193</v>
      </c>
      <c r="E2319" s="21">
        <v>3.86</v>
      </c>
      <c r="G2319" s="20"/>
      <c r="H2319" s="19">
        <f>E2319/0.038689</f>
        <v>99.769960453875768</v>
      </c>
      <c r="I2319" s="18">
        <f>J2319/100*4</f>
        <v>6.76</v>
      </c>
      <c r="J2319" s="17">
        <v>169</v>
      </c>
      <c r="K2319" s="16">
        <f>IF(J2319&gt;1,J2319-H2319-I2319,0)</f>
        <v>62.470039546124234</v>
      </c>
      <c r="L2319" s="15">
        <v>42855</v>
      </c>
      <c r="M2319" s="14"/>
      <c r="N2319" s="29">
        <v>43030</v>
      </c>
      <c r="O2319" s="12">
        <v>43030</v>
      </c>
      <c r="P2319" s="11" t="s">
        <v>1462</v>
      </c>
      <c r="Q2319" s="10" t="s">
        <v>1461</v>
      </c>
      <c r="R2319" s="10" t="s">
        <v>1460</v>
      </c>
      <c r="S2319" s="10" t="s">
        <v>1459</v>
      </c>
      <c r="T2319" s="10"/>
      <c r="U2319" s="9">
        <v>6913621105</v>
      </c>
      <c r="V2319" s="8"/>
      <c r="W2319" s="7">
        <v>1253</v>
      </c>
      <c r="X2319" s="4"/>
      <c r="Y2319" s="6">
        <v>207</v>
      </c>
      <c r="Z2319" s="5">
        <f>IF(Y2319&gt;0,Y2319-J2319,".")</f>
        <v>38</v>
      </c>
      <c r="AA2319" s="4">
        <f>IF(J2319=0,H2319,0)</f>
        <v>0</v>
      </c>
      <c r="AB2319" s="4">
        <f>IF(L2319=0,H2319,0)</f>
        <v>0</v>
      </c>
      <c r="AC2319" s="4"/>
      <c r="AD2319" s="3"/>
      <c r="AE2319" s="2" t="str">
        <f ca="1">IF(AND(N2319&gt;1,(N2319+$AE$3+O2319)&lt;$B$3),$B$3-N2319+1111111,".")</f>
        <v>.</v>
      </c>
      <c r="AF2319" s="1" t="str">
        <f>IF(A2319&gt;1,"Y","N")</f>
        <v>Y</v>
      </c>
      <c r="AG2319" s="1" t="str">
        <f>IF(L2319&gt;1,"Y","N")</f>
        <v>Y</v>
      </c>
      <c r="AH2319" s="1" t="str">
        <f>IF(N2319&gt;1,"Y","N")</f>
        <v>Y</v>
      </c>
      <c r="AI2319" s="1" t="str">
        <f>IF(O2319&gt;1,"Y","N")</f>
        <v>Y</v>
      </c>
      <c r="AJ2319" s="1" t="str">
        <f>CONCATENATE(AF2319,AG2319,D2319,AH2319,AI2319)</f>
        <v>YYx141xYY</v>
      </c>
    </row>
    <row r="2320" spans="1:36" s="1" customFormat="1" x14ac:dyDescent="0.25">
      <c r="A2320" s="31">
        <v>42790</v>
      </c>
      <c r="B2320" s="24"/>
      <c r="C2320" s="23" t="s">
        <v>242</v>
      </c>
      <c r="D2320" s="22" t="s">
        <v>241</v>
      </c>
      <c r="E2320" s="21">
        <v>2.464</v>
      </c>
      <c r="G2320" s="20"/>
      <c r="H2320" s="19">
        <f>E2320/0.03844</f>
        <v>64.099895941727368</v>
      </c>
      <c r="I2320" s="18">
        <f>J2320/100*4</f>
        <v>6.76</v>
      </c>
      <c r="J2320" s="17">
        <v>169</v>
      </c>
      <c r="K2320" s="16">
        <f>IF(J2320&gt;1,J2320-H2320-I2320,0)</f>
        <v>98.140104058272627</v>
      </c>
      <c r="L2320" s="15">
        <v>42812</v>
      </c>
      <c r="M2320" s="14"/>
      <c r="N2320" s="29">
        <v>43049</v>
      </c>
      <c r="O2320" s="12">
        <v>43051</v>
      </c>
      <c r="P2320" s="11" t="s">
        <v>1135</v>
      </c>
      <c r="Q2320" s="10" t="s">
        <v>1134</v>
      </c>
      <c r="R2320" s="10" t="s">
        <v>1133</v>
      </c>
      <c r="S2320" s="10" t="s">
        <v>1132</v>
      </c>
      <c r="T2320" s="10"/>
      <c r="U2320" s="9">
        <v>6915248164</v>
      </c>
      <c r="V2320" s="8"/>
      <c r="W2320" s="7">
        <v>1315</v>
      </c>
      <c r="X2320" s="4"/>
      <c r="Y2320" s="6">
        <v>207</v>
      </c>
      <c r="Z2320" s="5">
        <f>IF(Y2320&gt;0,Y2320-J2320,".")</f>
        <v>38</v>
      </c>
      <c r="AA2320" s="4">
        <f>IF(J2320=0,H2320,0)</f>
        <v>0</v>
      </c>
      <c r="AB2320" s="4">
        <f>IF(L2320=0,H2320,0)</f>
        <v>0</v>
      </c>
      <c r="AC2320" s="4"/>
      <c r="AD2320" s="3"/>
      <c r="AE2320" s="2" t="str">
        <f ca="1">IF(AND(N2320&gt;1,(N2320+$AE$3+O2320)&lt;$B$3),$B$3-N2320+1111111,".")</f>
        <v>.</v>
      </c>
      <c r="AF2320" s="1" t="str">
        <f>IF(A2320&gt;1,"Y","N")</f>
        <v>Y</v>
      </c>
      <c r="AG2320" s="1" t="str">
        <f>IF(L2320&gt;1,"Y","N")</f>
        <v>Y</v>
      </c>
      <c r="AH2320" s="1" t="str">
        <f>IF(N2320&gt;1,"Y","N")</f>
        <v>Y</v>
      </c>
      <c r="AI2320" s="1" t="str">
        <f>IF(O2320&gt;1,"Y","N")</f>
        <v>Y</v>
      </c>
      <c r="AJ2320" s="1" t="str">
        <f>CONCATENATE(AF2320,AG2320,D2320,AH2320,AI2320)</f>
        <v>YYx2xYY</v>
      </c>
    </row>
    <row r="2321" spans="1:36" s="1" customFormat="1" x14ac:dyDescent="0.25">
      <c r="A2321" s="31">
        <v>42786</v>
      </c>
      <c r="B2321" s="24" t="s">
        <v>611</v>
      </c>
      <c r="C2321" s="23" t="s">
        <v>242</v>
      </c>
      <c r="D2321" s="22" t="s">
        <v>241</v>
      </c>
      <c r="E2321" s="21">
        <v>2.25</v>
      </c>
      <c r="G2321" s="20"/>
      <c r="H2321" s="19">
        <f>E2321/0.03844</f>
        <v>58.532778355879287</v>
      </c>
      <c r="I2321" s="18">
        <f>J2321/100*4</f>
        <v>6.76</v>
      </c>
      <c r="J2321" s="17">
        <v>169</v>
      </c>
      <c r="K2321" s="16">
        <f>IF(J2321&gt;1,J2321-H2321-I2321,0)</f>
        <v>103.70722164412071</v>
      </c>
      <c r="L2321" s="15">
        <v>42812</v>
      </c>
      <c r="M2321" s="14"/>
      <c r="N2321" s="29">
        <v>43058</v>
      </c>
      <c r="O2321" s="12">
        <v>43058</v>
      </c>
      <c r="P2321" s="11" t="s">
        <v>949</v>
      </c>
      <c r="Q2321" s="10" t="s">
        <v>948</v>
      </c>
      <c r="R2321" s="10" t="s">
        <v>947</v>
      </c>
      <c r="S2321" s="10" t="s">
        <v>907</v>
      </c>
      <c r="T2321" s="10"/>
      <c r="U2321" s="9">
        <v>6915248164</v>
      </c>
      <c r="V2321" s="8"/>
      <c r="W2321" s="7">
        <v>1348</v>
      </c>
      <c r="X2321" s="4"/>
      <c r="Y2321" s="6">
        <v>207</v>
      </c>
      <c r="Z2321" s="5">
        <f>IF(Y2321&gt;0,Y2321-J2321,".")</f>
        <v>38</v>
      </c>
      <c r="AA2321" s="4">
        <f>IF(J2321=0,H2321,0)</f>
        <v>0</v>
      </c>
      <c r="AB2321" s="4">
        <f>IF(L2321=0,H2321,0)</f>
        <v>0</v>
      </c>
      <c r="AC2321" s="4"/>
      <c r="AD2321" s="3"/>
      <c r="AE2321" s="2" t="str">
        <f ca="1">IF(AND(N2321&gt;1,(N2321+$AE$3+O2321)&lt;$B$3),$B$3-N2321+1111111,".")</f>
        <v>.</v>
      </c>
      <c r="AF2321" s="1" t="str">
        <f>IF(A2321&gt;1,"Y","N")</f>
        <v>Y</v>
      </c>
      <c r="AG2321" s="1" t="str">
        <f>IF(L2321&gt;1,"Y","N")</f>
        <v>Y</v>
      </c>
      <c r="AH2321" s="1" t="str">
        <f>IF(N2321&gt;1,"Y","N")</f>
        <v>Y</v>
      </c>
      <c r="AI2321" s="1" t="str">
        <f>IF(O2321&gt;1,"Y","N")</f>
        <v>Y</v>
      </c>
      <c r="AJ2321" s="1" t="str">
        <f>CONCATENATE(AF2321,AG2321,D2321,AH2321,AI2321)</f>
        <v>YYx2xYY</v>
      </c>
    </row>
    <row r="2322" spans="1:36" s="1" customFormat="1" x14ac:dyDescent="0.25">
      <c r="A2322" s="31">
        <v>42786</v>
      </c>
      <c r="B2322" s="24" t="s">
        <v>611</v>
      </c>
      <c r="C2322" s="23" t="s">
        <v>242</v>
      </c>
      <c r="D2322" s="22" t="s">
        <v>241</v>
      </c>
      <c r="E2322" s="21">
        <v>2.25</v>
      </c>
      <c r="G2322" s="20"/>
      <c r="H2322" s="19">
        <f>E2322/0.03844</f>
        <v>58.532778355879287</v>
      </c>
      <c r="I2322" s="18">
        <f>J2322/100*4</f>
        <v>6.76</v>
      </c>
      <c r="J2322" s="17">
        <v>169</v>
      </c>
      <c r="K2322" s="16">
        <f>IF(J2322&gt;1,J2322-H2322-I2322,0)</f>
        <v>103.70722164412071</v>
      </c>
      <c r="L2322" s="15">
        <v>42812</v>
      </c>
      <c r="M2322" s="14"/>
      <c r="N2322" s="29">
        <v>43072</v>
      </c>
      <c r="O2322" s="12">
        <v>43075</v>
      </c>
      <c r="P2322" s="11" t="s">
        <v>610</v>
      </c>
      <c r="Q2322" s="10" t="s">
        <v>609</v>
      </c>
      <c r="R2322" s="10" t="s">
        <v>608</v>
      </c>
      <c r="S2322" s="10" t="s">
        <v>607</v>
      </c>
      <c r="T2322" s="10"/>
      <c r="U2322" s="9">
        <v>6915248164</v>
      </c>
      <c r="V2322" s="8"/>
      <c r="W2322" s="7">
        <v>1429</v>
      </c>
      <c r="X2322" s="4"/>
      <c r="Y2322" s="6">
        <v>207</v>
      </c>
      <c r="Z2322" s="5">
        <f>IF(Y2322&gt;0,Y2322-J2322,".")</f>
        <v>38</v>
      </c>
      <c r="AA2322" s="4">
        <f>IF(J2322=0,H2322,0)</f>
        <v>0</v>
      </c>
      <c r="AB2322" s="4">
        <f>IF(L2322=0,H2322,0)</f>
        <v>0</v>
      </c>
      <c r="AC2322" s="4"/>
      <c r="AD2322" s="3"/>
      <c r="AE2322" s="2" t="str">
        <f ca="1">IF(AND(N2322&gt;1,(N2322+$AE$3+O2322)&lt;$B$3),$B$3-N2322+1111111,".")</f>
        <v>.</v>
      </c>
      <c r="AF2322" s="1" t="str">
        <f>IF(A2322&gt;1,"Y","N")</f>
        <v>Y</v>
      </c>
      <c r="AG2322" s="1" t="str">
        <f>IF(L2322&gt;1,"Y","N")</f>
        <v>Y</v>
      </c>
      <c r="AH2322" s="1" t="str">
        <f>IF(N2322&gt;1,"Y","N")</f>
        <v>Y</v>
      </c>
      <c r="AI2322" s="1" t="str">
        <f>IF(O2322&gt;1,"Y","N")</f>
        <v>Y</v>
      </c>
      <c r="AJ2322" s="1" t="str">
        <f>CONCATENATE(AF2322,AG2322,D2322,AH2322,AI2322)</f>
        <v>YYx2xYY</v>
      </c>
    </row>
    <row r="2323" spans="1:36" s="1" customFormat="1" x14ac:dyDescent="0.25">
      <c r="A2323" s="31">
        <v>42786</v>
      </c>
      <c r="B2323" s="24" t="s">
        <v>243</v>
      </c>
      <c r="C2323" s="23" t="s">
        <v>242</v>
      </c>
      <c r="D2323" s="22" t="s">
        <v>241</v>
      </c>
      <c r="E2323" s="21">
        <v>2.34</v>
      </c>
      <c r="G2323" s="20"/>
      <c r="H2323" s="19">
        <f>E2323/0.03844</f>
        <v>60.874089490114457</v>
      </c>
      <c r="I2323" s="18">
        <f>J2323/100*4</f>
        <v>6.76</v>
      </c>
      <c r="J2323" s="17">
        <v>169</v>
      </c>
      <c r="K2323" s="16">
        <f>IF(J2323&gt;1,J2323-H2323-I2323,0)</f>
        <v>101.36591050988554</v>
      </c>
      <c r="L2323" s="15">
        <v>42812</v>
      </c>
      <c r="M2323" s="14"/>
      <c r="N2323" s="29">
        <v>43087</v>
      </c>
      <c r="O2323" s="12">
        <v>43087</v>
      </c>
      <c r="P2323" s="11" t="s">
        <v>240</v>
      </c>
      <c r="Q2323" s="10" t="s">
        <v>239</v>
      </c>
      <c r="R2323" s="10" t="s">
        <v>238</v>
      </c>
      <c r="S2323" s="10" t="s">
        <v>237</v>
      </c>
      <c r="T2323" s="10"/>
      <c r="U2323" s="9">
        <v>6919297591</v>
      </c>
      <c r="V2323" s="8"/>
      <c r="W2323" s="7">
        <v>1476</v>
      </c>
      <c r="X2323" s="4"/>
      <c r="Y2323" s="6">
        <v>207</v>
      </c>
      <c r="Z2323" s="5">
        <f>IF(Y2323&gt;0,Y2323-J2323,".")</f>
        <v>38</v>
      </c>
      <c r="AA2323" s="4">
        <f>IF(J2323=0,H2323,0)</f>
        <v>0</v>
      </c>
      <c r="AB2323" s="4">
        <f>IF(L2323=0,H2323,0)</f>
        <v>0</v>
      </c>
      <c r="AC2323" s="4"/>
      <c r="AD2323" s="3"/>
      <c r="AE2323" s="2" t="str">
        <f ca="1">IF(AND(N2323&gt;1,(N2323+$AE$3+O2323)&lt;$B$3),$B$3-N2323+1111111,".")</f>
        <v>.</v>
      </c>
      <c r="AF2323" s="1" t="str">
        <f>IF(A2323&gt;1,"Y","N")</f>
        <v>Y</v>
      </c>
      <c r="AG2323" s="1" t="str">
        <f>IF(L2323&gt;1,"Y","N")</f>
        <v>Y</v>
      </c>
      <c r="AH2323" s="1" t="str">
        <f>IF(N2323&gt;1,"Y","N")</f>
        <v>Y</v>
      </c>
      <c r="AI2323" s="1" t="str">
        <f>IF(O2323&gt;1,"Y","N")</f>
        <v>Y</v>
      </c>
      <c r="AJ2323" s="1" t="str">
        <f>CONCATENATE(AF2323,AG2323,D2323,AH2323,AI2323)</f>
        <v>YYx2xYY</v>
      </c>
    </row>
    <row r="2324" spans="1:36" s="1" customFormat="1" x14ac:dyDescent="0.25">
      <c r="A2324" s="31">
        <v>43017</v>
      </c>
      <c r="B2324" s="24"/>
      <c r="C2324" s="23" t="s">
        <v>194</v>
      </c>
      <c r="D2324" s="22" t="s">
        <v>193</v>
      </c>
      <c r="E2324" s="21">
        <v>3.9039999999999999</v>
      </c>
      <c r="G2324" s="20"/>
      <c r="H2324" s="19">
        <f>E2324/0.04452</f>
        <v>87.690925426774484</v>
      </c>
      <c r="I2324" s="18">
        <f>J2324/100*4</f>
        <v>6.76</v>
      </c>
      <c r="J2324" s="17">
        <v>169</v>
      </c>
      <c r="K2324" s="16">
        <f>IF(J2324&gt;1,J2324-H2324-I2324,0)</f>
        <v>74.549074573225511</v>
      </c>
      <c r="L2324" s="15">
        <v>43043</v>
      </c>
      <c r="M2324" s="14"/>
      <c r="N2324" s="29">
        <v>43088</v>
      </c>
      <c r="O2324" s="12">
        <v>43088</v>
      </c>
      <c r="P2324" s="11" t="s">
        <v>192</v>
      </c>
      <c r="Q2324" s="10" t="s">
        <v>191</v>
      </c>
      <c r="R2324" s="10" t="s">
        <v>190</v>
      </c>
      <c r="S2324" s="10" t="s">
        <v>189</v>
      </c>
      <c r="T2324" s="10" t="s">
        <v>188</v>
      </c>
      <c r="U2324" s="9">
        <v>6917352824</v>
      </c>
      <c r="V2324" s="8"/>
      <c r="W2324" s="7">
        <v>1482</v>
      </c>
      <c r="X2324" s="4"/>
      <c r="Y2324" s="6">
        <v>207</v>
      </c>
      <c r="Z2324" s="5">
        <f>IF(Y2324&gt;0,Y2324-J2324,".")</f>
        <v>38</v>
      </c>
      <c r="AA2324" s="4">
        <f>IF(J2324=0,H2324,0)</f>
        <v>0</v>
      </c>
      <c r="AB2324" s="4">
        <f>IF(L2324=0,H2324,0)</f>
        <v>0</v>
      </c>
      <c r="AC2324" s="4"/>
      <c r="AD2324" s="3"/>
      <c r="AE2324" s="2" t="str">
        <f ca="1">IF(AND(N2324&gt;1,(N2324+$AE$3+O2324)&lt;$B$3),$B$3-N2324+1111111,".")</f>
        <v>.</v>
      </c>
      <c r="AF2324" s="1" t="str">
        <f>IF(A2324&gt;1,"Y","N")</f>
        <v>Y</v>
      </c>
      <c r="AG2324" s="1" t="str">
        <f>IF(L2324&gt;1,"Y","N")</f>
        <v>Y</v>
      </c>
      <c r="AH2324" s="1" t="str">
        <f>IF(N2324&gt;1,"Y","N")</f>
        <v>Y</v>
      </c>
      <c r="AI2324" s="1" t="str">
        <f>IF(O2324&gt;1,"Y","N")</f>
        <v>Y</v>
      </c>
      <c r="AJ2324" s="1" t="str">
        <f>CONCATENATE(AF2324,AG2324,D2324,AH2324,AI2324)</f>
        <v>YYx141xYY</v>
      </c>
    </row>
    <row r="2325" spans="1:36" s="1" customFormat="1" x14ac:dyDescent="0.25">
      <c r="A2325" s="31">
        <v>42742</v>
      </c>
      <c r="B2325" t="s">
        <v>2911</v>
      </c>
      <c r="C2325" s="23" t="s">
        <v>242</v>
      </c>
      <c r="D2325" s="22" t="s">
        <v>241</v>
      </c>
      <c r="E2325" s="21">
        <v>2.4</v>
      </c>
      <c r="G2325" s="20"/>
      <c r="H2325" s="19">
        <f>E2325/0.03821</f>
        <v>62.81078251766553</v>
      </c>
      <c r="I2325" s="18">
        <f>J2325/100*4</f>
        <v>6.76</v>
      </c>
      <c r="J2325" s="17">
        <v>169</v>
      </c>
      <c r="K2325" s="16">
        <f>IF(J2325&gt;1,J2325-H2325-I2325,0)</f>
        <v>99.429217482334465</v>
      </c>
      <c r="L2325" s="15">
        <v>42762</v>
      </c>
      <c r="M2325" s="14"/>
      <c r="N2325" s="29">
        <v>42773</v>
      </c>
      <c r="O2325" s="12">
        <v>42773</v>
      </c>
      <c r="P2325" s="11" t="s">
        <v>6132</v>
      </c>
      <c r="Q2325" s="10" t="s">
        <v>6135</v>
      </c>
      <c r="R2325" s="10" t="s">
        <v>6134</v>
      </c>
      <c r="S2325" s="10" t="s">
        <v>6133</v>
      </c>
      <c r="T2325" s="10"/>
      <c r="U2325" s="9">
        <v>6709170699</v>
      </c>
      <c r="V2325" s="8" t="s">
        <v>3969</v>
      </c>
      <c r="W2325" s="7">
        <v>219</v>
      </c>
      <c r="X2325" s="4"/>
      <c r="Y2325" s="6">
        <v>208</v>
      </c>
      <c r="Z2325" s="5">
        <f>IF(Y2325&gt;0,Y2325-J2325,".")</f>
        <v>39</v>
      </c>
      <c r="AA2325" s="4">
        <f>IF(J2325=0,H2325,0)</f>
        <v>0</v>
      </c>
      <c r="AB2325" s="4">
        <f>IF(L2325=0,H2325,0)</f>
        <v>0</v>
      </c>
      <c r="AC2325" s="4"/>
      <c r="AD2325" s="3"/>
      <c r="AE2325" s="2" t="str">
        <f ca="1">IF(AND(N2325&gt;1,(N2325+$AE$3+O2325)&lt;$B$3),$B$3-N2325+1111111,".")</f>
        <v>.</v>
      </c>
      <c r="AF2325" s="1" t="str">
        <f>IF(A2325&gt;1,"Y","N")</f>
        <v>Y</v>
      </c>
      <c r="AG2325" s="1" t="str">
        <f>IF(L2325&gt;1,"Y","N")</f>
        <v>Y</v>
      </c>
      <c r="AH2325" s="1" t="str">
        <f>IF(N2325&gt;1,"Y","N")</f>
        <v>Y</v>
      </c>
      <c r="AI2325" s="1" t="str">
        <f>IF(O2325&gt;1,"Y","N")</f>
        <v>Y</v>
      </c>
      <c r="AJ2325" s="1" t="str">
        <f>CONCATENATE(AF2325,AG2325,D2325,AH2325,AI2325)</f>
        <v>YYx2xYY</v>
      </c>
    </row>
    <row r="2326" spans="1:36" s="1" customFormat="1" x14ac:dyDescent="0.25">
      <c r="A2326" s="31">
        <v>42742</v>
      </c>
      <c r="B2326" s="24"/>
      <c r="C2326" s="23" t="s">
        <v>242</v>
      </c>
      <c r="D2326" s="22" t="s">
        <v>241</v>
      </c>
      <c r="E2326" s="21">
        <v>2.4</v>
      </c>
      <c r="G2326" s="20"/>
      <c r="H2326" s="19">
        <f>E2326/0.03821</f>
        <v>62.81078251766553</v>
      </c>
      <c r="I2326" s="18">
        <f>J2326/100*4</f>
        <v>6.76</v>
      </c>
      <c r="J2326" s="17">
        <v>169</v>
      </c>
      <c r="K2326" s="16">
        <f>IF(J2326&gt;1,J2326-H2326-I2326,0)</f>
        <v>99.429217482334465</v>
      </c>
      <c r="L2326" s="15">
        <v>42762</v>
      </c>
      <c r="M2326" s="14"/>
      <c r="N2326" s="29">
        <v>42787</v>
      </c>
      <c r="O2326" s="12">
        <v>42787</v>
      </c>
      <c r="P2326" s="11" t="s">
        <v>5761</v>
      </c>
      <c r="Q2326" s="10"/>
      <c r="R2326" s="10"/>
      <c r="S2326" s="10"/>
      <c r="T2326" s="10"/>
      <c r="U2326" s="9"/>
      <c r="V2326" s="8"/>
      <c r="W2326" s="7">
        <v>309</v>
      </c>
      <c r="X2326" s="4"/>
      <c r="Y2326" s="6">
        <v>208</v>
      </c>
      <c r="Z2326" s="5">
        <f>IF(Y2326&gt;0,Y2326-J2326,".")</f>
        <v>39</v>
      </c>
      <c r="AA2326" s="4">
        <f>IF(J2326=0,H2326,0)</f>
        <v>0</v>
      </c>
      <c r="AB2326" s="4">
        <f>IF(L2326=0,H2326,0)</f>
        <v>0</v>
      </c>
      <c r="AC2326" s="4"/>
      <c r="AD2326" s="3"/>
      <c r="AE2326" s="2" t="str">
        <f ca="1">IF(AND(N2326&gt;1,(N2326+$AE$3+O2326)&lt;$B$3),$B$3-N2326+1111111,".")</f>
        <v>.</v>
      </c>
      <c r="AF2326" s="1" t="str">
        <f>IF(A2326&gt;1,"Y","N")</f>
        <v>Y</v>
      </c>
      <c r="AG2326" s="1" t="str">
        <f>IF(L2326&gt;1,"Y","N")</f>
        <v>Y</v>
      </c>
      <c r="AH2326" s="1" t="str">
        <f>IF(N2326&gt;1,"Y","N")</f>
        <v>Y</v>
      </c>
      <c r="AI2326" s="1" t="str">
        <f>IF(O2326&gt;1,"Y","N")</f>
        <v>Y</v>
      </c>
      <c r="AJ2326" s="1" t="str">
        <f>CONCATENATE(AF2326,AG2326,D2326,AH2326,AI2326)</f>
        <v>YYx2xYY</v>
      </c>
    </row>
    <row r="2327" spans="1:36" s="1" customFormat="1" x14ac:dyDescent="0.25">
      <c r="A2327" s="31">
        <v>42742</v>
      </c>
      <c r="B2327" s="24" t="s">
        <v>1144</v>
      </c>
      <c r="C2327" s="23" t="s">
        <v>194</v>
      </c>
      <c r="D2327" s="22" t="s">
        <v>193</v>
      </c>
      <c r="E2327" s="21">
        <v>3.46</v>
      </c>
      <c r="G2327" s="20"/>
      <c r="H2327" s="19">
        <f>E2327/0.03821</f>
        <v>90.552211462967804</v>
      </c>
      <c r="I2327" s="18">
        <f>J2327/100*4</f>
        <v>6.76</v>
      </c>
      <c r="J2327" s="17">
        <v>169</v>
      </c>
      <c r="K2327" s="16">
        <f>IF(J2327&gt;1,J2327-H2327-I2327,0)</f>
        <v>71.687788537032191</v>
      </c>
      <c r="L2327" s="15">
        <v>42809</v>
      </c>
      <c r="M2327" s="14"/>
      <c r="N2327" s="29">
        <v>42812</v>
      </c>
      <c r="O2327" s="12">
        <v>42816</v>
      </c>
      <c r="P2327" s="11" t="s">
        <v>5141</v>
      </c>
      <c r="Q2327" s="10" t="s">
        <v>5144</v>
      </c>
      <c r="R2327" s="10" t="s">
        <v>5143</v>
      </c>
      <c r="S2327" s="10" t="s">
        <v>5142</v>
      </c>
      <c r="T2327" s="10"/>
      <c r="U2327" s="9">
        <v>6754924441</v>
      </c>
      <c r="V2327" s="8"/>
      <c r="W2327" s="7">
        <v>470</v>
      </c>
      <c r="X2327" s="4"/>
      <c r="Y2327" s="6">
        <v>208</v>
      </c>
      <c r="Z2327" s="5">
        <f>IF(Y2327&gt;0,Y2327-J2327,".")</f>
        <v>39</v>
      </c>
      <c r="AA2327" s="4">
        <f>IF(J2327=0,H2327,0)</f>
        <v>0</v>
      </c>
      <c r="AB2327" s="4">
        <f>IF(L2327=0,H2327,0)</f>
        <v>0</v>
      </c>
      <c r="AC2327" s="4"/>
      <c r="AD2327" s="3"/>
      <c r="AE2327" s="2" t="str">
        <f ca="1">IF(AND(N2327&gt;1,(N2327+$AE$3+O2327)&lt;$B$3),$B$3-N2327+1111111,".")</f>
        <v>.</v>
      </c>
      <c r="AF2327" s="1" t="str">
        <f>IF(A2327&gt;1,"Y","N")</f>
        <v>Y</v>
      </c>
      <c r="AG2327" s="1" t="str">
        <f>IF(L2327&gt;1,"Y","N")</f>
        <v>Y</v>
      </c>
      <c r="AH2327" s="1" t="str">
        <f>IF(N2327&gt;1,"Y","N")</f>
        <v>Y</v>
      </c>
      <c r="AI2327" s="1" t="str">
        <f>IF(O2327&gt;1,"Y","N")</f>
        <v>Y</v>
      </c>
      <c r="AJ2327" s="1" t="str">
        <f>CONCATENATE(AF2327,AG2327,D2327,AH2327,AI2327)</f>
        <v>YYx141xYY</v>
      </c>
    </row>
    <row r="2328" spans="1:36" s="1" customFormat="1" x14ac:dyDescent="0.25">
      <c r="A2328" s="31">
        <v>42790</v>
      </c>
      <c r="B2328" t="s">
        <v>2911</v>
      </c>
      <c r="C2328" s="23" t="s">
        <v>242</v>
      </c>
      <c r="D2328" s="22" t="s">
        <v>241</v>
      </c>
      <c r="E2328" s="21">
        <v>2.464</v>
      </c>
      <c r="G2328" s="20"/>
      <c r="H2328" s="19">
        <f>E2328/0.03844</f>
        <v>64.099895941727368</v>
      </c>
      <c r="I2328" s="18">
        <f>J2328/100*4</f>
        <v>6.76</v>
      </c>
      <c r="J2328" s="17">
        <v>169</v>
      </c>
      <c r="K2328" s="16">
        <f>IF(J2328&gt;1,J2328-H2328-I2328,0)</f>
        <v>98.140104058272627</v>
      </c>
      <c r="L2328" s="15">
        <v>42812</v>
      </c>
      <c r="M2328" s="14"/>
      <c r="N2328" s="29">
        <v>42927</v>
      </c>
      <c r="O2328" s="12">
        <v>42932</v>
      </c>
      <c r="P2328" s="11" t="s">
        <v>2907</v>
      </c>
      <c r="Q2328" s="10" t="s">
        <v>2910</v>
      </c>
      <c r="R2328" s="10" t="s">
        <v>2909</v>
      </c>
      <c r="S2328" s="10" t="s">
        <v>2908</v>
      </c>
      <c r="T2328" s="10"/>
      <c r="U2328" s="9">
        <v>6884968249</v>
      </c>
      <c r="V2328" s="8"/>
      <c r="W2328" s="7">
        <v>952</v>
      </c>
      <c r="X2328" s="4"/>
      <c r="Y2328" s="6">
        <v>208</v>
      </c>
      <c r="Z2328" s="5">
        <f>IF(Y2328&gt;0,Y2328-J2328,".")</f>
        <v>39</v>
      </c>
      <c r="AA2328" s="4">
        <f>IF(J2328=0,H2328,0)</f>
        <v>0</v>
      </c>
      <c r="AB2328" s="4">
        <f>IF(L2328=0,H2328,0)</f>
        <v>0</v>
      </c>
      <c r="AC2328" s="4"/>
      <c r="AD2328" s="3"/>
      <c r="AE2328" s="2" t="str">
        <f ca="1">IF(AND(N2328&gt;1,(N2328+$AE$3+O2328)&lt;$B$3),$B$3-N2328+1111111,".")</f>
        <v>.</v>
      </c>
      <c r="AF2328" s="1" t="str">
        <f>IF(A2328&gt;1,"Y","N")</f>
        <v>Y</v>
      </c>
      <c r="AG2328" s="1" t="str">
        <f>IF(L2328&gt;1,"Y","N")</f>
        <v>Y</v>
      </c>
      <c r="AH2328" s="1" t="str">
        <f>IF(N2328&gt;1,"Y","N")</f>
        <v>Y</v>
      </c>
      <c r="AI2328" s="1" t="str">
        <f>IF(O2328&gt;1,"Y","N")</f>
        <v>Y</v>
      </c>
      <c r="AJ2328" s="1" t="str">
        <f>CONCATENATE(AF2328,AG2328,D2328,AH2328,AI2328)</f>
        <v>YYx2xYY</v>
      </c>
    </row>
    <row r="2329" spans="1:36" s="1" customFormat="1" ht="12.75" x14ac:dyDescent="0.2">
      <c r="A2329" s="36">
        <v>42888</v>
      </c>
      <c r="B2329" s="24"/>
      <c r="C2329" s="23" t="s">
        <v>287</v>
      </c>
      <c r="D2329" s="22" t="s">
        <v>286</v>
      </c>
      <c r="E2329" s="21">
        <v>4.58</v>
      </c>
      <c r="G2329" s="20"/>
      <c r="H2329" s="19">
        <f>E2329/0.0418425</f>
        <v>109.45808687339428</v>
      </c>
      <c r="I2329" s="32">
        <f>J2329/100*4</f>
        <v>8.4</v>
      </c>
      <c r="J2329" s="17">
        <v>210</v>
      </c>
      <c r="K2329" s="16">
        <f>IF(J2329&gt;1,J2329-H2329-I2329,0)</f>
        <v>92.141913126605715</v>
      </c>
      <c r="L2329" s="15">
        <v>42933</v>
      </c>
      <c r="M2329" s="14"/>
      <c r="N2329" s="29">
        <v>43084</v>
      </c>
      <c r="O2329" s="35">
        <v>43086</v>
      </c>
      <c r="P2329" s="11" t="s">
        <v>285</v>
      </c>
      <c r="Q2329"/>
      <c r="R2329" s="34"/>
      <c r="S2329" s="7"/>
      <c r="T2329" s="7"/>
      <c r="U2329" s="33">
        <v>6920088311</v>
      </c>
      <c r="V2329" s="8"/>
      <c r="W2329" s="7">
        <v>1469</v>
      </c>
      <c r="X2329" s="4"/>
      <c r="Y2329" s="6">
        <v>210</v>
      </c>
      <c r="Z2329" s="5">
        <f>IF(Y2329&gt;0,Y2329-J2329,".")</f>
        <v>0</v>
      </c>
      <c r="AA2329" s="4">
        <f>IF(J2329=0,H2329,0)</f>
        <v>0</v>
      </c>
      <c r="AB2329" s="4">
        <f>IF(L2329=0,H2329,0)</f>
        <v>0</v>
      </c>
      <c r="AC2329" s="4"/>
      <c r="AD2329" s="3"/>
      <c r="AE2329" s="2" t="str">
        <f ca="1">IF(AND(N2329&gt;1,(N2329+$AE$3+O2329)&lt;$B$3),$B$3-N2329+1111111,".")</f>
        <v>.</v>
      </c>
      <c r="AF2329" s="1" t="str">
        <f>IF(A2329&gt;1,"Y","N")</f>
        <v>Y</v>
      </c>
      <c r="AG2329" s="1" t="str">
        <f>IF(L2329&gt;1,"Y","N")</f>
        <v>Y</v>
      </c>
      <c r="AH2329" s="1" t="str">
        <f>IF(N2329&gt;1,"Y","N")</f>
        <v>Y</v>
      </c>
      <c r="AI2329" s="1" t="str">
        <f>IF(O2329&gt;1,"Y","N")</f>
        <v>Y</v>
      </c>
      <c r="AJ2329" s="1" t="str">
        <f>CONCATENATE(AF2329,AG2329,D2329,AH2329,AI2329)</f>
        <v>YYy350yYY</v>
      </c>
    </row>
    <row r="2330" spans="1:36" s="1" customFormat="1" x14ac:dyDescent="0.25">
      <c r="A2330" s="31">
        <v>42353</v>
      </c>
      <c r="B2330" s="24"/>
      <c r="C2330" s="23" t="s">
        <v>2153</v>
      </c>
      <c r="D2330" s="22" t="s">
        <v>2152</v>
      </c>
      <c r="E2330" s="21">
        <v>5.54</v>
      </c>
      <c r="G2330" s="20"/>
      <c r="H2330" s="19">
        <f>E2330/0.0407</f>
        <v>136.11793611793613</v>
      </c>
      <c r="I2330" s="32">
        <f>J2330/100*4</f>
        <v>7.8</v>
      </c>
      <c r="J2330" s="17">
        <v>195</v>
      </c>
      <c r="K2330" s="16">
        <f>IF(J2330&gt;1,J2330-H2330-I2330,0)</f>
        <v>51.082063882063878</v>
      </c>
      <c r="L2330" s="15">
        <v>42392</v>
      </c>
      <c r="M2330" s="14"/>
      <c r="N2330" s="29">
        <v>42745</v>
      </c>
      <c r="O2330" s="12">
        <v>42745</v>
      </c>
      <c r="P2330" s="11" t="s">
        <v>6816</v>
      </c>
      <c r="Q2330" s="10" t="s">
        <v>6815</v>
      </c>
      <c r="R2330" s="10" t="s">
        <v>6814</v>
      </c>
      <c r="S2330" s="10" t="s">
        <v>6813</v>
      </c>
      <c r="T2330" s="10"/>
      <c r="U2330" s="9" t="s">
        <v>6812</v>
      </c>
      <c r="V2330" s="8"/>
      <c r="W2330" s="7">
        <v>66</v>
      </c>
      <c r="X2330" s="4"/>
      <c r="Y2330" s="6">
        <v>212</v>
      </c>
      <c r="Z2330" s="5">
        <f>IF(Y2330&gt;0,Y2330-J2330,".")</f>
        <v>17</v>
      </c>
      <c r="AA2330" s="4">
        <f>IF(J2330=0,H2330,0)</f>
        <v>0</v>
      </c>
      <c r="AB2330" s="4">
        <f>IF(L2330=0,H2330,0)</f>
        <v>0</v>
      </c>
      <c r="AC2330" s="4"/>
      <c r="AD2330" s="3"/>
      <c r="AE2330" s="2" t="str">
        <f ca="1">IF(AND(N2330&gt;1,(N2330+$AE$3+O2330)&lt;$B$3),$B$3-N2330+1111111,".")</f>
        <v>.</v>
      </c>
      <c r="AF2330" s="1" t="str">
        <f>IF(A2330&gt;1,"Y","N")</f>
        <v>Y</v>
      </c>
      <c r="AG2330" s="1" t="str">
        <f>IF(L2330&gt;1,"Y","N")</f>
        <v>Y</v>
      </c>
      <c r="AH2330" s="1" t="str">
        <f>IF(N2330&gt;1,"Y","N")</f>
        <v>Y</v>
      </c>
      <c r="AI2330" s="1" t="str">
        <f>IF(O2330&gt;1,"Y","N")</f>
        <v>Y</v>
      </c>
      <c r="AJ2330" s="1" t="str">
        <f>CONCATENATE(AF2330,AG2330,D2330,AH2330,AI2330)</f>
        <v>YYx339xYY</v>
      </c>
    </row>
    <row r="2331" spans="1:36" s="1" customFormat="1" x14ac:dyDescent="0.25">
      <c r="A2331" s="31">
        <v>42353</v>
      </c>
      <c r="B2331" s="24"/>
      <c r="C2331" s="23" t="s">
        <v>2153</v>
      </c>
      <c r="D2331" s="22" t="s">
        <v>2152</v>
      </c>
      <c r="E2331" s="21">
        <v>5.54</v>
      </c>
      <c r="G2331" s="20"/>
      <c r="H2331" s="19">
        <f>E2331/0.0407</f>
        <v>136.11793611793613</v>
      </c>
      <c r="I2331" s="32">
        <f>J2331/100*4</f>
        <v>7.8</v>
      </c>
      <c r="J2331" s="17">
        <v>195</v>
      </c>
      <c r="K2331" s="16">
        <f>IF(J2331&gt;1,J2331-H2331-I2331,0)</f>
        <v>51.082063882063878</v>
      </c>
      <c r="L2331" s="15">
        <v>42392</v>
      </c>
      <c r="M2331" s="14"/>
      <c r="N2331" s="29">
        <v>42827</v>
      </c>
      <c r="O2331" s="12">
        <v>42827</v>
      </c>
      <c r="P2331" s="11" t="s">
        <v>4866</v>
      </c>
      <c r="Q2331" s="10" t="s">
        <v>4865</v>
      </c>
      <c r="R2331" s="10" t="s">
        <v>4864</v>
      </c>
      <c r="S2331" s="10" t="s">
        <v>2883</v>
      </c>
      <c r="T2331" s="10"/>
      <c r="U2331" s="9" t="s">
        <v>4863</v>
      </c>
      <c r="V2331" s="8"/>
      <c r="W2331" s="7">
        <v>521</v>
      </c>
      <c r="X2331" s="4"/>
      <c r="Y2331" s="6">
        <v>212</v>
      </c>
      <c r="Z2331" s="5">
        <f>IF(Y2331&gt;0,Y2331-J2331,".")</f>
        <v>17</v>
      </c>
      <c r="AA2331" s="4">
        <f>IF(J2331=0,H2331,0)</f>
        <v>0</v>
      </c>
      <c r="AB2331" s="4">
        <f>IF(L2331=0,H2331,0)</f>
        <v>0</v>
      </c>
      <c r="AC2331" s="4"/>
      <c r="AD2331" s="3"/>
      <c r="AE2331" s="2" t="str">
        <f ca="1">IF(AND(N2331&gt;1,(N2331+$AE$3+O2331)&lt;$B$3),$B$3-N2331+1111111,".")</f>
        <v>.</v>
      </c>
      <c r="AF2331" s="1" t="str">
        <f>IF(A2331&gt;1,"Y","N")</f>
        <v>Y</v>
      </c>
      <c r="AG2331" s="1" t="str">
        <f>IF(L2331&gt;1,"Y","N")</f>
        <v>Y</v>
      </c>
      <c r="AH2331" s="1" t="str">
        <f>IF(N2331&gt;1,"Y","N")</f>
        <v>Y</v>
      </c>
      <c r="AI2331" s="1" t="str">
        <f>IF(O2331&gt;1,"Y","N")</f>
        <v>Y</v>
      </c>
      <c r="AJ2331" s="1" t="str">
        <f>CONCATENATE(AF2331,AG2331,D2331,AH2331,AI2331)</f>
        <v>YYx339xYY</v>
      </c>
    </row>
    <row r="2332" spans="1:36" s="1" customFormat="1" x14ac:dyDescent="0.25">
      <c r="A2332" s="31">
        <v>43017</v>
      </c>
      <c r="B2332" s="30" t="s">
        <v>1144</v>
      </c>
      <c r="C2332" s="23" t="s">
        <v>194</v>
      </c>
      <c r="D2332" s="22" t="s">
        <v>193</v>
      </c>
      <c r="E2332" s="21">
        <v>3.9039999999999999</v>
      </c>
      <c r="G2332" s="20"/>
      <c r="H2332" s="19">
        <f>E2332/0.04452</f>
        <v>87.690925426774484</v>
      </c>
      <c r="I2332" s="18">
        <f>J2332/100*4</f>
        <v>6.76</v>
      </c>
      <c r="J2332" s="17">
        <v>169</v>
      </c>
      <c r="K2332" s="16">
        <f>IF(J2332&gt;1,J2332-H2332-I2332,0)</f>
        <v>74.549074573225511</v>
      </c>
      <c r="L2332" s="15">
        <v>43043</v>
      </c>
      <c r="M2332" s="14"/>
      <c r="N2332" s="29">
        <v>43048</v>
      </c>
      <c r="O2332" s="12">
        <v>43048</v>
      </c>
      <c r="P2332" s="11" t="s">
        <v>1143</v>
      </c>
      <c r="Q2332" s="10" t="s">
        <v>1142</v>
      </c>
      <c r="R2332" s="10" t="s">
        <v>1141</v>
      </c>
      <c r="S2332" s="10" t="s">
        <v>1065</v>
      </c>
      <c r="T2332" s="10"/>
      <c r="U2332" s="9">
        <v>6917352824</v>
      </c>
      <c r="V2332" s="8"/>
      <c r="W2332" s="7">
        <v>1310</v>
      </c>
      <c r="X2332" s="4"/>
      <c r="Y2332" s="6">
        <v>212</v>
      </c>
      <c r="Z2332" s="5">
        <f>IF(Y2332&gt;0,Y2332-J2332,".")</f>
        <v>43</v>
      </c>
      <c r="AA2332" s="4">
        <f>IF(J2332=0,H2332,0)</f>
        <v>0</v>
      </c>
      <c r="AB2332" s="4">
        <f>IF(L2332=0,H2332,0)</f>
        <v>0</v>
      </c>
      <c r="AC2332" s="4"/>
      <c r="AD2332" s="3"/>
      <c r="AE2332" s="2" t="str">
        <f ca="1">IF(AND(N2332&gt;1,(N2332+$AE$3+O2332)&lt;$B$3),$B$3-N2332+1111111,".")</f>
        <v>.</v>
      </c>
      <c r="AF2332" s="1" t="str">
        <f>IF(A2332&gt;1,"Y","N")</f>
        <v>Y</v>
      </c>
      <c r="AG2332" s="1" t="str">
        <f>IF(L2332&gt;1,"Y","N")</f>
        <v>Y</v>
      </c>
      <c r="AH2332" s="1" t="str">
        <f>IF(N2332&gt;1,"Y","N")</f>
        <v>Y</v>
      </c>
      <c r="AI2332" s="1" t="str">
        <f>IF(O2332&gt;1,"Y","N")</f>
        <v>Y</v>
      </c>
      <c r="AJ2332" s="1" t="str">
        <f>CONCATENATE(AF2332,AG2332,D2332,AH2332,AI2332)</f>
        <v>YYx141xYY</v>
      </c>
    </row>
    <row r="2333" spans="1:36" s="1" customFormat="1" x14ac:dyDescent="0.25">
      <c r="A2333" s="31">
        <v>42811</v>
      </c>
      <c r="B2333" s="24" t="s">
        <v>4600</v>
      </c>
      <c r="C2333" s="23" t="s">
        <v>2681</v>
      </c>
      <c r="D2333" s="22" t="s">
        <v>1021</v>
      </c>
      <c r="E2333" s="21">
        <v>3.6</v>
      </c>
      <c r="G2333" s="20"/>
      <c r="H2333" s="19">
        <f>E2333/0.038689</f>
        <v>93.049704050246845</v>
      </c>
      <c r="I2333" s="18">
        <f>J2333/100*4</f>
        <v>7.96</v>
      </c>
      <c r="J2333" s="17">
        <v>199</v>
      </c>
      <c r="K2333" s="16">
        <f>IF(J2333&gt;1,J2333-H2333-I2333,0)</f>
        <v>97.990295949753161</v>
      </c>
      <c r="L2333" s="15">
        <v>42827</v>
      </c>
      <c r="M2333" s="14"/>
      <c r="N2333" s="29">
        <v>42837</v>
      </c>
      <c r="O2333" s="12">
        <v>42837</v>
      </c>
      <c r="P2333" s="11" t="s">
        <v>4599</v>
      </c>
      <c r="Q2333" s="10" t="s">
        <v>4598</v>
      </c>
      <c r="R2333" s="10" t="s">
        <v>4597</v>
      </c>
      <c r="S2333" s="10" t="s">
        <v>3736</v>
      </c>
      <c r="T2333" s="10"/>
      <c r="U2333" s="9" t="s">
        <v>4596</v>
      </c>
      <c r="V2333" s="8"/>
      <c r="W2333" s="7">
        <v>581</v>
      </c>
      <c r="X2333" s="4"/>
      <c r="Y2333" s="6">
        <v>214</v>
      </c>
      <c r="Z2333" s="5">
        <f>IF(Y2333&gt;0,Y2333-J2333,".")</f>
        <v>15</v>
      </c>
      <c r="AA2333" s="4">
        <f>IF(J2333=0,H2333,0)</f>
        <v>0</v>
      </c>
      <c r="AB2333" s="4">
        <f>IF(L2333=0,H2333,0)</f>
        <v>0</v>
      </c>
      <c r="AC2333" s="4"/>
      <c r="AD2333" s="3"/>
      <c r="AE2333" s="2" t="str">
        <f ca="1">IF(AND(N2333&gt;1,(N2333+$AE$3+O2333)&lt;$B$3),$B$3-N2333+1111111,".")</f>
        <v>.</v>
      </c>
      <c r="AF2333" s="1" t="str">
        <f>IF(A2333&gt;1,"Y","N")</f>
        <v>Y</v>
      </c>
      <c r="AG2333" s="1" t="str">
        <f>IF(L2333&gt;1,"Y","N")</f>
        <v>Y</v>
      </c>
      <c r="AH2333" s="1" t="str">
        <f>IF(N2333&gt;1,"Y","N")</f>
        <v>Y</v>
      </c>
      <c r="AI2333" s="1" t="str">
        <f>IF(O2333&gt;1,"Y","N")</f>
        <v>Y</v>
      </c>
      <c r="AJ2333" s="1" t="str">
        <f>CONCATENATE(AF2333,AG2333,D2333,AH2333,AI2333)</f>
        <v>YYx312xYY</v>
      </c>
    </row>
    <row r="2334" spans="1:36" s="1" customFormat="1" x14ac:dyDescent="0.25">
      <c r="A2334" s="31">
        <v>42811</v>
      </c>
      <c r="B2334" s="24" t="s">
        <v>1235</v>
      </c>
      <c r="C2334" s="23" t="s">
        <v>2681</v>
      </c>
      <c r="D2334" s="22" t="s">
        <v>1021</v>
      </c>
      <c r="E2334" s="21">
        <v>3.43</v>
      </c>
      <c r="G2334" s="20"/>
      <c r="H2334" s="19">
        <f>E2334/0.038689</f>
        <v>88.655690247874077</v>
      </c>
      <c r="I2334" s="18">
        <f>J2334/100*4</f>
        <v>7.96</v>
      </c>
      <c r="J2334" s="17">
        <v>199</v>
      </c>
      <c r="K2334" s="16">
        <f>IF(J2334&gt;1,J2334-H2334-I2334,0)</f>
        <v>102.38430975212593</v>
      </c>
      <c r="L2334" s="15">
        <v>42833</v>
      </c>
      <c r="M2334" s="14"/>
      <c r="N2334" s="29">
        <v>42932</v>
      </c>
      <c r="O2334" s="12">
        <v>42932</v>
      </c>
      <c r="P2334" s="11" t="s">
        <v>2844</v>
      </c>
      <c r="Q2334" s="10" t="s">
        <v>2843</v>
      </c>
      <c r="R2334" s="10" t="s">
        <v>2842</v>
      </c>
      <c r="S2334" s="10" t="s">
        <v>2841</v>
      </c>
      <c r="T2334" s="10" t="s">
        <v>2840</v>
      </c>
      <c r="U2334" s="9">
        <v>6890740559</v>
      </c>
      <c r="V2334" s="8"/>
      <c r="W2334" s="7">
        <v>959</v>
      </c>
      <c r="X2334" s="4"/>
      <c r="Y2334" s="6">
        <v>214</v>
      </c>
      <c r="Z2334" s="5">
        <f>IF(Y2334&gt;0,Y2334-J2334,".")</f>
        <v>15</v>
      </c>
      <c r="AA2334" s="4">
        <f>IF(J2334=0,H2334,0)</f>
        <v>0</v>
      </c>
      <c r="AB2334" s="4">
        <f>IF(L2334=0,H2334,0)</f>
        <v>0</v>
      </c>
      <c r="AC2334" s="4"/>
      <c r="AD2334" s="3"/>
      <c r="AE2334" s="2" t="str">
        <f ca="1">IF(AND(N2334&gt;1,(N2334+$AE$3+O2334)&lt;$B$3),$B$3-N2334+1111111,".")</f>
        <v>.</v>
      </c>
      <c r="AF2334" s="1" t="str">
        <f>IF(A2334&gt;1,"Y","N")</f>
        <v>Y</v>
      </c>
      <c r="AG2334" s="1" t="str">
        <f>IF(L2334&gt;1,"Y","N")</f>
        <v>Y</v>
      </c>
      <c r="AH2334" s="1" t="str">
        <f>IF(N2334&gt;1,"Y","N")</f>
        <v>Y</v>
      </c>
      <c r="AI2334" s="1" t="str">
        <f>IF(O2334&gt;1,"Y","N")</f>
        <v>Y</v>
      </c>
      <c r="AJ2334" s="1" t="str">
        <f>CONCATENATE(AF2334,AG2334,D2334,AH2334,AI2334)</f>
        <v>YYx312xYY</v>
      </c>
    </row>
    <row r="2335" spans="1:36" s="1" customFormat="1" x14ac:dyDescent="0.25">
      <c r="A2335" s="31">
        <v>42865</v>
      </c>
      <c r="B2335" s="30" t="s">
        <v>2035</v>
      </c>
      <c r="C2335" s="23" t="s">
        <v>1609</v>
      </c>
      <c r="D2335" s="22" t="s">
        <v>1608</v>
      </c>
      <c r="E2335" s="21">
        <v>3.74</v>
      </c>
      <c r="G2335" s="20"/>
      <c r="H2335" s="19">
        <f>E2335/0.04001</f>
        <v>93.476630842289438</v>
      </c>
      <c r="I2335" s="18">
        <f>J2335/100*4</f>
        <v>8.6</v>
      </c>
      <c r="J2335" s="17">
        <v>215</v>
      </c>
      <c r="K2335" s="16">
        <f>IF(J2335&gt;1,J2335-H2335-I2335,0)</f>
        <v>112.92336915771057</v>
      </c>
      <c r="L2335" s="15">
        <v>42902</v>
      </c>
      <c r="M2335" s="14"/>
      <c r="N2335" s="29">
        <v>42990</v>
      </c>
      <c r="O2335" s="12">
        <v>42992</v>
      </c>
      <c r="P2335" s="11" t="s">
        <v>2034</v>
      </c>
      <c r="Q2335" s="10"/>
      <c r="R2335" s="10"/>
      <c r="S2335" s="10"/>
      <c r="T2335" s="10"/>
      <c r="U2335" s="9">
        <v>6909431737</v>
      </c>
      <c r="V2335" s="8"/>
      <c r="W2335" s="7">
        <v>1132</v>
      </c>
      <c r="X2335" s="4"/>
      <c r="Y2335" s="6">
        <v>215</v>
      </c>
      <c r="Z2335" s="5">
        <f>IF(Y2335&gt;0,Y2335-J2335,".")</f>
        <v>0</v>
      </c>
      <c r="AA2335" s="4">
        <f>IF(J2335=0,H2335,0)</f>
        <v>0</v>
      </c>
      <c r="AB2335" s="4">
        <f>IF(L2335=0,H2335,0)</f>
        <v>0</v>
      </c>
      <c r="AC2335" s="4"/>
      <c r="AD2335" s="3"/>
      <c r="AE2335" s="2" t="str">
        <f ca="1">IF(AND(N2335&gt;1,(N2335+$AE$3+O2335)&lt;$B$3),$B$3-N2335+1111111,".")</f>
        <v>.</v>
      </c>
      <c r="AF2335" s="1" t="str">
        <f>IF(A2335&gt;1,"Y","N")</f>
        <v>Y</v>
      </c>
      <c r="AG2335" s="1" t="str">
        <f>IF(L2335&gt;1,"Y","N")</f>
        <v>Y</v>
      </c>
      <c r="AH2335" s="1" t="str">
        <f>IF(N2335&gt;1,"Y","N")</f>
        <v>Y</v>
      </c>
      <c r="AI2335" s="1" t="str">
        <f>IF(O2335&gt;1,"Y","N")</f>
        <v>Y</v>
      </c>
      <c r="AJ2335" s="1" t="str">
        <f>CONCATENATE(AF2335,AG2335,D2335,AH2335,AI2335)</f>
        <v>YYx14xYY</v>
      </c>
    </row>
    <row r="2336" spans="1:36" s="1" customFormat="1" x14ac:dyDescent="0.25">
      <c r="A2336" s="31">
        <v>42886</v>
      </c>
      <c r="B2336" s="24" t="s">
        <v>1433</v>
      </c>
      <c r="C2336" s="23" t="s">
        <v>1324</v>
      </c>
      <c r="D2336" s="22" t="s">
        <v>1323</v>
      </c>
      <c r="E2336" s="21">
        <v>4.8</v>
      </c>
      <c r="G2336" s="20"/>
      <c r="H2336" s="19">
        <f>E2336/0.04001</f>
        <v>119.97000749812547</v>
      </c>
      <c r="I2336" s="18">
        <f>J2336/100*4</f>
        <v>7.96</v>
      </c>
      <c r="J2336" s="17">
        <v>199</v>
      </c>
      <c r="K2336" s="16">
        <f>IF(J2336&gt;1,J2336-H2336-I2336,0)</f>
        <v>71.069992501874538</v>
      </c>
      <c r="L2336" s="15">
        <v>42902</v>
      </c>
      <c r="M2336" s="14"/>
      <c r="N2336" s="29">
        <v>43030</v>
      </c>
      <c r="O2336" s="12">
        <v>43031</v>
      </c>
      <c r="P2336" s="11" t="s">
        <v>1432</v>
      </c>
      <c r="Q2336" s="10" t="s">
        <v>1431</v>
      </c>
      <c r="R2336" s="10" t="s">
        <v>1430</v>
      </c>
      <c r="S2336" s="10" t="s">
        <v>1429</v>
      </c>
      <c r="T2336" s="10"/>
      <c r="U2336" s="9">
        <v>6916032907</v>
      </c>
      <c r="V2336" s="8"/>
      <c r="W2336" s="7">
        <v>1256</v>
      </c>
      <c r="X2336" s="4"/>
      <c r="Y2336" s="6">
        <v>216</v>
      </c>
      <c r="Z2336" s="5">
        <f>IF(Y2336&gt;0,Y2336-J2336,".")</f>
        <v>17</v>
      </c>
      <c r="AA2336" s="4">
        <f>IF(J2336=0,H2336,0)</f>
        <v>0</v>
      </c>
      <c r="AB2336" s="4">
        <f>IF(L2336=0,H2336,0)</f>
        <v>0</v>
      </c>
      <c r="AC2336" s="4"/>
      <c r="AD2336" s="3"/>
      <c r="AE2336" s="2" t="str">
        <f ca="1">IF(AND(N2336&gt;1,(N2336+$AE$3+O2336)&lt;$B$3),$B$3-N2336+1111111,".")</f>
        <v>.</v>
      </c>
      <c r="AF2336" s="1" t="str">
        <f>IF(A2336&gt;1,"Y","N")</f>
        <v>Y</v>
      </c>
      <c r="AG2336" s="1" t="str">
        <f>IF(L2336&gt;1,"Y","N")</f>
        <v>Y</v>
      </c>
      <c r="AH2336" s="1" t="str">
        <f>IF(N2336&gt;1,"Y","N")</f>
        <v>Y</v>
      </c>
      <c r="AI2336" s="1" t="str">
        <f>IF(O2336&gt;1,"Y","N")</f>
        <v>Y</v>
      </c>
      <c r="AJ2336" s="1" t="str">
        <f>CONCATENATE(AF2336,AG2336,D2336,AH2336,AI2336)</f>
        <v>YYx88xYY</v>
      </c>
    </row>
    <row r="2337" spans="1:36" s="1" customFormat="1" x14ac:dyDescent="0.25">
      <c r="A2337" s="31">
        <v>42621</v>
      </c>
      <c r="B2337" s="24" t="s">
        <v>6961</v>
      </c>
      <c r="C2337" s="23" t="s">
        <v>1843</v>
      </c>
      <c r="D2337" s="22" t="s">
        <v>1842</v>
      </c>
      <c r="E2337" s="21">
        <v>3.8</v>
      </c>
      <c r="G2337" s="20"/>
      <c r="H2337" s="19">
        <f>E2337/0.0404</f>
        <v>94.059405940594061</v>
      </c>
      <c r="I2337" s="18">
        <f>J2337/100*4</f>
        <v>7.16</v>
      </c>
      <c r="J2337" s="17">
        <v>179</v>
      </c>
      <c r="K2337" s="16">
        <f>IF(J2337&gt;1,J2337-H2337-I2337,0)</f>
        <v>77.780594059405942</v>
      </c>
      <c r="L2337" s="15">
        <v>42636</v>
      </c>
      <c r="M2337" s="14"/>
      <c r="N2337" s="29">
        <v>42738</v>
      </c>
      <c r="O2337" s="12">
        <v>42738</v>
      </c>
      <c r="P2337" s="11" t="s">
        <v>1945</v>
      </c>
      <c r="Q2337" s="10" t="s">
        <v>6960</v>
      </c>
      <c r="R2337" s="10" t="s">
        <v>6959</v>
      </c>
      <c r="S2337" s="10" t="s">
        <v>6958</v>
      </c>
      <c r="T2337" s="10"/>
      <c r="U2337" s="9" t="s">
        <v>6957</v>
      </c>
      <c r="V2337" s="8"/>
      <c r="W2337" s="7">
        <v>31</v>
      </c>
      <c r="X2337" s="4"/>
      <c r="Y2337" s="6">
        <v>217</v>
      </c>
      <c r="Z2337" s="5">
        <f>IF(Y2337&gt;0,Y2337-J2337,".")</f>
        <v>38</v>
      </c>
      <c r="AA2337" s="4">
        <f>IF(J2337=0,H2337,0)</f>
        <v>0</v>
      </c>
      <c r="AB2337" s="4">
        <f>IF(L2337=0,H2337,0)</f>
        <v>0</v>
      </c>
      <c r="AC2337" s="4"/>
      <c r="AD2337" s="3"/>
      <c r="AE2337" s="2" t="str">
        <f ca="1">IF(AND(N2337&gt;1,(N2337+$AE$3+O2337)&lt;$B$3),$B$3-N2337+1111111,".")</f>
        <v>.</v>
      </c>
      <c r="AF2337" s="1" t="str">
        <f>IF(A2337&gt;1,"Y","N")</f>
        <v>Y</v>
      </c>
      <c r="AG2337" s="1" t="str">
        <f>IF(L2337&gt;1,"Y","N")</f>
        <v>Y</v>
      </c>
      <c r="AH2337" s="1" t="str">
        <f>IF(N2337&gt;1,"Y","N")</f>
        <v>Y</v>
      </c>
      <c r="AI2337" s="1" t="str">
        <f>IF(O2337&gt;1,"Y","N")</f>
        <v>Y</v>
      </c>
      <c r="AJ2337" s="1" t="str">
        <f>CONCATENATE(AF2337,AG2337,D2337,AH2337,AI2337)</f>
        <v>YYx178xYY</v>
      </c>
    </row>
    <row r="2338" spans="1:36" s="1" customFormat="1" x14ac:dyDescent="0.25">
      <c r="A2338" s="31">
        <v>42621</v>
      </c>
      <c r="B2338" s="24" t="s">
        <v>6110</v>
      </c>
      <c r="C2338" s="23" t="s">
        <v>1843</v>
      </c>
      <c r="D2338" s="22" t="s">
        <v>1842</v>
      </c>
      <c r="E2338" s="21">
        <v>3.83</v>
      </c>
      <c r="G2338" s="20"/>
      <c r="H2338" s="19">
        <f>E2338/0.0404</f>
        <v>94.801980198019805</v>
      </c>
      <c r="I2338" s="18">
        <f>J2338/100*4</f>
        <v>7.16</v>
      </c>
      <c r="J2338" s="17">
        <v>179</v>
      </c>
      <c r="K2338" s="16">
        <f>IF(J2338&gt;1,J2338-H2338-I2338,0)</f>
        <v>77.038019801980198</v>
      </c>
      <c r="L2338" s="15">
        <v>42636</v>
      </c>
      <c r="M2338" s="14"/>
      <c r="N2338" s="29">
        <v>42774</v>
      </c>
      <c r="O2338" s="12">
        <v>42774</v>
      </c>
      <c r="P2338" s="11" t="s">
        <v>6109</v>
      </c>
      <c r="Q2338" s="10" t="s">
        <v>6108</v>
      </c>
      <c r="R2338" s="10" t="s">
        <v>6107</v>
      </c>
      <c r="S2338" s="10" t="s">
        <v>6106</v>
      </c>
      <c r="T2338" s="10"/>
      <c r="U2338" s="9" t="s">
        <v>6105</v>
      </c>
      <c r="V2338" s="8"/>
      <c r="W2338" s="7">
        <v>231</v>
      </c>
      <c r="X2338" s="4"/>
      <c r="Y2338" s="6">
        <v>217</v>
      </c>
      <c r="Z2338" s="5">
        <f>IF(Y2338&gt;0,Y2338-J2338,".")</f>
        <v>38</v>
      </c>
      <c r="AA2338" s="4">
        <f>IF(J2338=0,H2338,0)</f>
        <v>0</v>
      </c>
      <c r="AB2338" s="4">
        <f>IF(L2338=0,H2338,0)</f>
        <v>0</v>
      </c>
      <c r="AC2338" s="4"/>
      <c r="AD2338" s="3"/>
      <c r="AE2338" s="2" t="str">
        <f ca="1">IF(AND(N2338&gt;1,(N2338+$AE$3+O2338)&lt;$B$3),$B$3-N2338+1111111,".")</f>
        <v>.</v>
      </c>
      <c r="AF2338" s="1" t="str">
        <f>IF(A2338&gt;1,"Y","N")</f>
        <v>Y</v>
      </c>
      <c r="AG2338" s="1" t="str">
        <f>IF(L2338&gt;1,"Y","N")</f>
        <v>Y</v>
      </c>
      <c r="AH2338" s="1" t="str">
        <f>IF(N2338&gt;1,"Y","N")</f>
        <v>Y</v>
      </c>
      <c r="AI2338" s="1" t="str">
        <f>IF(O2338&gt;1,"Y","N")</f>
        <v>Y</v>
      </c>
      <c r="AJ2338" s="1" t="str">
        <f>CONCATENATE(AF2338,AG2338,D2338,AH2338,AI2338)</f>
        <v>YYx178xYY</v>
      </c>
    </row>
    <row r="2339" spans="1:36" s="1" customFormat="1" x14ac:dyDescent="0.25">
      <c r="A2339" s="31">
        <v>42763</v>
      </c>
      <c r="B2339" s="24"/>
      <c r="C2339" s="23" t="s">
        <v>27</v>
      </c>
      <c r="D2339" s="22" t="s">
        <v>26</v>
      </c>
      <c r="E2339" s="21">
        <v>6.35</v>
      </c>
      <c r="G2339" s="20"/>
      <c r="H2339" s="19">
        <f>E2339/0.03878</f>
        <v>163.74419804022691</v>
      </c>
      <c r="I2339" s="18">
        <f>J2339/100*4</f>
        <v>8.8000000000000007</v>
      </c>
      <c r="J2339" s="17">
        <v>220</v>
      </c>
      <c r="K2339" s="16">
        <f>IF(J2339&gt;1,J2339-H2339-I2339,0)</f>
        <v>47.455801959773098</v>
      </c>
      <c r="L2339" s="15">
        <v>42788</v>
      </c>
      <c r="M2339" s="14"/>
      <c r="N2339" s="29">
        <v>42785</v>
      </c>
      <c r="O2339" s="12">
        <v>42785</v>
      </c>
      <c r="P2339" s="11" t="s">
        <v>5813</v>
      </c>
      <c r="Q2339" s="10"/>
      <c r="R2339" s="10"/>
      <c r="S2339" s="10"/>
      <c r="T2339" s="10"/>
      <c r="U2339" s="9">
        <v>6723914221</v>
      </c>
      <c r="V2339" s="8"/>
      <c r="W2339" s="7">
        <v>290</v>
      </c>
      <c r="X2339" s="4"/>
      <c r="Y2339" s="6">
        <v>220</v>
      </c>
      <c r="Z2339" s="5">
        <f>IF(Y2339&gt;0,Y2339-J2339,".")</f>
        <v>0</v>
      </c>
      <c r="AA2339" s="4">
        <f>IF(J2339=0,H2339,0)</f>
        <v>0</v>
      </c>
      <c r="AB2339" s="4">
        <f>IF(L2339=0,H2339,0)</f>
        <v>0</v>
      </c>
      <c r="AC2339" s="4"/>
      <c r="AD2339" s="3"/>
      <c r="AE2339" s="2" t="str">
        <f ca="1">IF(AND(N2339&gt;1,(N2339+$AE$3+O2339)&lt;$B$3),$B$3-N2339+1111111,".")</f>
        <v>.</v>
      </c>
      <c r="AF2339" s="1" t="str">
        <f>IF(A2339&gt;1,"Y","N")</f>
        <v>Y</v>
      </c>
      <c r="AG2339" s="1" t="str">
        <f>IF(L2339&gt;1,"Y","N")</f>
        <v>Y</v>
      </c>
      <c r="AH2339" s="1" t="str">
        <f>IF(N2339&gt;1,"Y","N")</f>
        <v>Y</v>
      </c>
      <c r="AI2339" s="1" t="str">
        <f>IF(O2339&gt;1,"Y","N")</f>
        <v>Y</v>
      </c>
      <c r="AJ2339" s="1" t="str">
        <f>CONCATENATE(AF2339,AG2339,D2339,AH2339,AI2339)</f>
        <v>YYx114xYY</v>
      </c>
    </row>
    <row r="2340" spans="1:36" s="1" customFormat="1" x14ac:dyDescent="0.25">
      <c r="A2340" s="31">
        <v>42891</v>
      </c>
      <c r="B2340" s="30" t="s">
        <v>2417</v>
      </c>
      <c r="C2340" s="23" t="s">
        <v>258</v>
      </c>
      <c r="D2340" s="22" t="s">
        <v>257</v>
      </c>
      <c r="E2340" s="21">
        <v>3.03</v>
      </c>
      <c r="G2340" s="20"/>
      <c r="H2340" s="19">
        <f>E2340/0.0418425</f>
        <v>72.414411184800144</v>
      </c>
      <c r="I2340" s="18">
        <f>J2340/100*4</f>
        <v>7.4</v>
      </c>
      <c r="J2340" s="17">
        <v>185</v>
      </c>
      <c r="K2340" s="16">
        <f>IF(J2340&gt;1,J2340-H2340-I2340,0)</f>
        <v>105.18558881519985</v>
      </c>
      <c r="L2340" s="15">
        <v>42909</v>
      </c>
      <c r="M2340" s="14"/>
      <c r="N2340" s="29">
        <v>42964</v>
      </c>
      <c r="O2340" s="12">
        <v>42965</v>
      </c>
      <c r="P2340" s="11" t="s">
        <v>2416</v>
      </c>
      <c r="Q2340" s="10" t="s">
        <v>2415</v>
      </c>
      <c r="R2340" s="10" t="s">
        <v>2414</v>
      </c>
      <c r="S2340" s="10" t="s">
        <v>591</v>
      </c>
      <c r="T2340" s="10"/>
      <c r="U2340" s="9">
        <v>6909648998</v>
      </c>
      <c r="V2340" s="8"/>
      <c r="W2340" s="7">
        <v>1050</v>
      </c>
      <c r="X2340" s="4"/>
      <c r="Y2340" s="6">
        <v>223</v>
      </c>
      <c r="Z2340" s="5">
        <f>IF(Y2340&gt;0,Y2340-J2340,".")</f>
        <v>38</v>
      </c>
      <c r="AA2340" s="4">
        <f>IF(J2340=0,H2340,0)</f>
        <v>0</v>
      </c>
      <c r="AB2340" s="4">
        <f>IF(L2340=0,H2340,0)</f>
        <v>0</v>
      </c>
      <c r="AC2340" s="4"/>
      <c r="AD2340" s="3"/>
      <c r="AE2340" s="2" t="str">
        <f ca="1">IF(AND(N2340&gt;1,(N2340+$AE$3+O2340)&lt;$B$3),$B$3-N2340+1111111,".")</f>
        <v>.</v>
      </c>
      <c r="AF2340" s="1" t="str">
        <f>IF(A2340&gt;1,"Y","N")</f>
        <v>Y</v>
      </c>
      <c r="AG2340" s="1" t="str">
        <f>IF(L2340&gt;1,"Y","N")</f>
        <v>Y</v>
      </c>
      <c r="AH2340" s="1" t="str">
        <f>IF(N2340&gt;1,"Y","N")</f>
        <v>Y</v>
      </c>
      <c r="AI2340" s="1" t="str">
        <f>IF(O2340&gt;1,"Y","N")</f>
        <v>Y</v>
      </c>
      <c r="AJ2340" s="1" t="str">
        <f>CONCATENATE(AF2340,AG2340,D2340,AH2340,AI2340)</f>
        <v>YYx108xYY</v>
      </c>
    </row>
    <row r="2341" spans="1:36" s="1" customFormat="1" x14ac:dyDescent="0.25">
      <c r="A2341" s="31">
        <v>42891</v>
      </c>
      <c r="B2341" s="24"/>
      <c r="C2341" s="23" t="s">
        <v>258</v>
      </c>
      <c r="D2341" s="22" t="s">
        <v>257</v>
      </c>
      <c r="E2341" s="21">
        <v>3.03</v>
      </c>
      <c r="G2341" s="20"/>
      <c r="H2341" s="19">
        <f>E2341/0.0418425</f>
        <v>72.414411184800144</v>
      </c>
      <c r="I2341" s="18">
        <f>J2341/100*4</f>
        <v>7.4</v>
      </c>
      <c r="J2341" s="17">
        <v>185</v>
      </c>
      <c r="K2341" s="16">
        <f>IF(J2341&gt;1,J2341-H2341-I2341,0)</f>
        <v>105.18558881519985</v>
      </c>
      <c r="L2341" s="15">
        <v>42909</v>
      </c>
      <c r="M2341" s="14"/>
      <c r="N2341" s="29">
        <v>43013</v>
      </c>
      <c r="O2341" s="12">
        <v>43016</v>
      </c>
      <c r="P2341" s="11" t="s">
        <v>1668</v>
      </c>
      <c r="Q2341" s="10" t="s">
        <v>1667</v>
      </c>
      <c r="R2341" s="10" t="s">
        <v>1666</v>
      </c>
      <c r="S2341" s="10" t="s">
        <v>1661</v>
      </c>
      <c r="T2341" s="10"/>
      <c r="U2341" s="9">
        <v>6909648998</v>
      </c>
      <c r="V2341" s="8"/>
      <c r="W2341" s="7">
        <v>1207</v>
      </c>
      <c r="X2341" s="4"/>
      <c r="Y2341" s="6">
        <v>223</v>
      </c>
      <c r="Z2341" s="5">
        <f>IF(Y2341&gt;0,Y2341-J2341,".")</f>
        <v>38</v>
      </c>
      <c r="AA2341" s="4">
        <f>IF(J2341=0,H2341,0)</f>
        <v>0</v>
      </c>
      <c r="AB2341" s="4">
        <f>IF(L2341=0,H2341,0)</f>
        <v>0</v>
      </c>
      <c r="AC2341" s="4"/>
      <c r="AD2341" s="3"/>
      <c r="AE2341" s="2" t="str">
        <f ca="1">IF(AND(N2341&gt;1,(N2341+$AE$3+O2341)&lt;$B$3),$B$3-N2341+1111111,".")</f>
        <v>.</v>
      </c>
      <c r="AF2341" s="1" t="str">
        <f>IF(A2341&gt;1,"Y","N")</f>
        <v>Y</v>
      </c>
      <c r="AG2341" s="1" t="str">
        <f>IF(L2341&gt;1,"Y","N")</f>
        <v>Y</v>
      </c>
      <c r="AH2341" s="1" t="str">
        <f>IF(N2341&gt;1,"Y","N")</f>
        <v>Y</v>
      </c>
      <c r="AI2341" s="1" t="str">
        <f>IF(O2341&gt;1,"Y","N")</f>
        <v>Y</v>
      </c>
      <c r="AJ2341" s="1" t="str">
        <f>CONCATENATE(AF2341,AG2341,D2341,AH2341,AI2341)</f>
        <v>YYx108xYY</v>
      </c>
    </row>
    <row r="2342" spans="1:36" s="1" customFormat="1" x14ac:dyDescent="0.25">
      <c r="A2342" s="31">
        <v>42891</v>
      </c>
      <c r="B2342" s="24"/>
      <c r="C2342" s="23" t="s">
        <v>258</v>
      </c>
      <c r="D2342" s="22" t="s">
        <v>257</v>
      </c>
      <c r="E2342" s="21">
        <v>3.03</v>
      </c>
      <c r="G2342" s="20"/>
      <c r="H2342" s="19">
        <f>E2342/0.0418425</f>
        <v>72.414411184800144</v>
      </c>
      <c r="I2342" s="18">
        <f>J2342/100*4</f>
        <v>7.4</v>
      </c>
      <c r="J2342" s="17">
        <v>185</v>
      </c>
      <c r="K2342" s="16">
        <f>IF(J2342&gt;1,J2342-H2342-I2342,0)</f>
        <v>105.18558881519985</v>
      </c>
      <c r="L2342" s="15">
        <v>42909</v>
      </c>
      <c r="M2342" s="14"/>
      <c r="N2342" s="29">
        <v>43086</v>
      </c>
      <c r="O2342" s="12">
        <v>43086</v>
      </c>
      <c r="P2342" s="11" t="s">
        <v>256</v>
      </c>
      <c r="Q2342" s="10" t="s">
        <v>255</v>
      </c>
      <c r="R2342" s="10" t="s">
        <v>254</v>
      </c>
      <c r="S2342" s="10" t="s">
        <v>253</v>
      </c>
      <c r="T2342" s="10"/>
      <c r="U2342" s="9">
        <v>6909648998</v>
      </c>
      <c r="V2342" s="8"/>
      <c r="W2342" s="7">
        <v>1474</v>
      </c>
      <c r="X2342" s="4"/>
      <c r="Y2342" s="6">
        <v>223</v>
      </c>
      <c r="Z2342" s="5">
        <f>IF(Y2342&gt;0,Y2342-J2342,".")</f>
        <v>38</v>
      </c>
      <c r="AA2342" s="4">
        <f>IF(J2342=0,H2342,0)</f>
        <v>0</v>
      </c>
      <c r="AB2342" s="4">
        <f>IF(L2342=0,H2342,0)</f>
        <v>0</v>
      </c>
      <c r="AC2342" s="4"/>
      <c r="AD2342" s="3"/>
      <c r="AE2342" s="2" t="str">
        <f ca="1">IF(AND(N2342&gt;1,(N2342+$AE$3+O2342)&lt;$B$3),$B$3-N2342+1111111,".")</f>
        <v>.</v>
      </c>
      <c r="AF2342" s="1" t="str">
        <f>IF(A2342&gt;1,"Y","N")</f>
        <v>Y</v>
      </c>
      <c r="AG2342" s="1" t="str">
        <f>IF(L2342&gt;1,"Y","N")</f>
        <v>Y</v>
      </c>
      <c r="AH2342" s="1" t="str">
        <f>IF(N2342&gt;1,"Y","N")</f>
        <v>Y</v>
      </c>
      <c r="AI2342" s="1" t="str">
        <f>IF(O2342&gt;1,"Y","N")</f>
        <v>Y</v>
      </c>
      <c r="AJ2342" s="1" t="str">
        <f>CONCATENATE(AF2342,AG2342,D2342,AH2342,AI2342)</f>
        <v>YYx108xYY</v>
      </c>
    </row>
    <row r="2343" spans="1:36" s="1" customFormat="1" x14ac:dyDescent="0.25">
      <c r="A2343" s="31">
        <v>42682</v>
      </c>
      <c r="B2343" s="24"/>
      <c r="C2343" s="23" t="s">
        <v>1609</v>
      </c>
      <c r="D2343" s="22" t="s">
        <v>1608</v>
      </c>
      <c r="E2343" s="21">
        <v>4.1459999999999999</v>
      </c>
      <c r="G2343" s="20"/>
      <c r="H2343" s="19">
        <f>E2343/0.041115</f>
        <v>100.83910981393652</v>
      </c>
      <c r="I2343" s="18">
        <f>J2343/100*4</f>
        <v>9</v>
      </c>
      <c r="J2343" s="17">
        <v>225</v>
      </c>
      <c r="K2343" s="16">
        <f>IF(J2343&gt;1,J2343-H2343-I2343,0)</f>
        <v>115.16089018606348</v>
      </c>
      <c r="L2343" s="15">
        <v>42697</v>
      </c>
      <c r="M2343" s="14"/>
      <c r="N2343" s="29">
        <v>42781</v>
      </c>
      <c r="O2343" s="12">
        <v>42781</v>
      </c>
      <c r="P2343" s="11" t="s">
        <v>5931</v>
      </c>
      <c r="Q2343" s="10"/>
      <c r="R2343" s="10"/>
      <c r="S2343" s="10"/>
      <c r="T2343" s="10"/>
      <c r="U2343" s="9">
        <v>6712539399</v>
      </c>
      <c r="V2343" s="8"/>
      <c r="W2343" s="7">
        <v>266</v>
      </c>
      <c r="X2343" s="4"/>
      <c r="Y2343" s="6">
        <v>225</v>
      </c>
      <c r="Z2343" s="5">
        <f>IF(Y2343&gt;0,Y2343-J2343,".")</f>
        <v>0</v>
      </c>
      <c r="AA2343" s="4">
        <f>IF(J2343=0,H2343,0)</f>
        <v>0</v>
      </c>
      <c r="AB2343" s="4">
        <f>IF(L2343=0,H2343,0)</f>
        <v>0</v>
      </c>
      <c r="AC2343" s="4"/>
      <c r="AD2343" s="3"/>
      <c r="AE2343" s="2" t="str">
        <f ca="1">IF(AND(N2343&gt;1,(N2343+$AE$3+O2343)&lt;$B$3),$B$3-N2343+1111111,".")</f>
        <v>.</v>
      </c>
      <c r="AF2343" s="1" t="str">
        <f>IF(A2343&gt;1,"Y","N")</f>
        <v>Y</v>
      </c>
      <c r="AG2343" s="1" t="str">
        <f>IF(L2343&gt;1,"Y","N")</f>
        <v>Y</v>
      </c>
      <c r="AH2343" s="1" t="str">
        <f>IF(N2343&gt;1,"Y","N")</f>
        <v>Y</v>
      </c>
      <c r="AI2343" s="1" t="str">
        <f>IF(O2343&gt;1,"Y","N")</f>
        <v>Y</v>
      </c>
      <c r="AJ2343" s="1" t="str">
        <f>CONCATENATE(AF2343,AG2343,D2343,AH2343,AI2343)</f>
        <v>YYx14xYY</v>
      </c>
    </row>
    <row r="2344" spans="1:36" s="1" customFormat="1" x14ac:dyDescent="0.25">
      <c r="A2344" s="31">
        <v>42667</v>
      </c>
      <c r="B2344" t="s">
        <v>5440</v>
      </c>
      <c r="C2344" s="23" t="s">
        <v>1609</v>
      </c>
      <c r="D2344" s="22" t="s">
        <v>1608</v>
      </c>
      <c r="E2344" s="21">
        <v>4.05</v>
      </c>
      <c r="G2344" s="20"/>
      <c r="H2344" s="19">
        <f>E2344/0.03988</f>
        <v>101.55466399197593</v>
      </c>
      <c r="I2344" s="18">
        <f>J2344/100*4</f>
        <v>9</v>
      </c>
      <c r="J2344" s="17">
        <v>225</v>
      </c>
      <c r="K2344" s="16">
        <f>IF(J2344&gt;1,J2344-H2344-I2344,0)</f>
        <v>114.44533600802407</v>
      </c>
      <c r="L2344" s="15">
        <v>42689</v>
      </c>
      <c r="M2344" s="14"/>
      <c r="N2344" s="29">
        <v>42801</v>
      </c>
      <c r="O2344" s="12">
        <v>42802</v>
      </c>
      <c r="P2344" s="11" t="s">
        <v>5435</v>
      </c>
      <c r="Q2344" s="10"/>
      <c r="R2344" s="10" t="s">
        <v>5439</v>
      </c>
      <c r="S2344" s="10"/>
      <c r="T2344" s="10"/>
      <c r="U2344" s="9">
        <v>6734929643</v>
      </c>
      <c r="V2344" s="8"/>
      <c r="W2344" s="7">
        <v>388</v>
      </c>
      <c r="X2344" s="4"/>
      <c r="Y2344" s="6">
        <v>225</v>
      </c>
      <c r="Z2344" s="5">
        <f>IF(Y2344&gt;0,Y2344-J2344,".")</f>
        <v>0</v>
      </c>
      <c r="AA2344" s="4">
        <f>IF(J2344=0,H2344,0)</f>
        <v>0</v>
      </c>
      <c r="AB2344" s="4">
        <f>IF(L2344=0,H2344,0)</f>
        <v>0</v>
      </c>
      <c r="AC2344" s="4"/>
      <c r="AD2344" s="3"/>
      <c r="AE2344" s="2" t="str">
        <f ca="1">IF(AND(N2344&gt;1,(N2344+$AE$3+O2344)&lt;$B$3),$B$3-N2344+1111111,".")</f>
        <v>.</v>
      </c>
      <c r="AF2344" s="1" t="str">
        <f>IF(A2344&gt;1,"Y","N")</f>
        <v>Y</v>
      </c>
      <c r="AG2344" s="1" t="str">
        <f>IF(L2344&gt;1,"Y","N")</f>
        <v>Y</v>
      </c>
      <c r="AH2344" s="1" t="str">
        <f>IF(N2344&gt;1,"Y","N")</f>
        <v>Y</v>
      </c>
      <c r="AI2344" s="1" t="str">
        <f>IF(O2344&gt;1,"Y","N")</f>
        <v>Y</v>
      </c>
      <c r="AJ2344" s="1" t="str">
        <f>CONCATENATE(AF2344,AG2344,D2344,AH2344,AI2344)</f>
        <v>YYx14xYY</v>
      </c>
    </row>
    <row r="2345" spans="1:36" s="1" customFormat="1" x14ac:dyDescent="0.25">
      <c r="A2345" s="31">
        <v>42682</v>
      </c>
      <c r="B2345" s="24"/>
      <c r="C2345" s="23" t="s">
        <v>1609</v>
      </c>
      <c r="D2345" s="22" t="s">
        <v>1608</v>
      </c>
      <c r="E2345" s="21">
        <v>4.1459999999999999</v>
      </c>
      <c r="G2345" s="20"/>
      <c r="H2345" s="19">
        <f>E2345/0.041115</f>
        <v>100.83910981393652</v>
      </c>
      <c r="I2345" s="18">
        <f>J2345/100*4</f>
        <v>9</v>
      </c>
      <c r="J2345" s="17">
        <v>225</v>
      </c>
      <c r="K2345" s="16">
        <f>IF(J2345&gt;1,J2345-H2345-I2345,0)</f>
        <v>115.16089018606348</v>
      </c>
      <c r="L2345" s="15">
        <v>42697</v>
      </c>
      <c r="M2345" s="14"/>
      <c r="N2345" s="29">
        <v>42834</v>
      </c>
      <c r="O2345" s="12">
        <v>42834</v>
      </c>
      <c r="P2345" s="11" t="s">
        <v>4675</v>
      </c>
      <c r="Q2345" s="10"/>
      <c r="R2345" s="10"/>
      <c r="S2345" s="10"/>
      <c r="T2345" s="10"/>
      <c r="U2345" s="9"/>
      <c r="V2345" s="8"/>
      <c r="W2345" s="7">
        <v>559</v>
      </c>
      <c r="X2345" s="4"/>
      <c r="Y2345" s="6">
        <v>225</v>
      </c>
      <c r="Z2345" s="5">
        <f>IF(Y2345&gt;0,Y2345-J2345,".")</f>
        <v>0</v>
      </c>
      <c r="AA2345" s="4">
        <f>IF(J2345=0,H2345,0)</f>
        <v>0</v>
      </c>
      <c r="AB2345" s="4">
        <f>IF(L2345=0,H2345,0)</f>
        <v>0</v>
      </c>
      <c r="AC2345" s="4"/>
      <c r="AD2345" s="3"/>
      <c r="AE2345" s="2" t="str">
        <f ca="1">IF(AND(N2345&gt;1,(N2345+$AE$3+O2345)&lt;$B$3),$B$3-N2345+1111111,".")</f>
        <v>.</v>
      </c>
      <c r="AF2345" s="1" t="str">
        <f>IF(A2345&gt;1,"Y","N")</f>
        <v>Y</v>
      </c>
      <c r="AG2345" s="1" t="str">
        <f>IF(L2345&gt;1,"Y","N")</f>
        <v>Y</v>
      </c>
      <c r="AH2345" s="1" t="str">
        <f>IF(N2345&gt;1,"Y","N")</f>
        <v>Y</v>
      </c>
      <c r="AI2345" s="1" t="str">
        <f>IF(O2345&gt;1,"Y","N")</f>
        <v>Y</v>
      </c>
      <c r="AJ2345" s="1" t="str">
        <f>CONCATENATE(AF2345,AG2345,D2345,AH2345,AI2345)</f>
        <v>YYx14xYY</v>
      </c>
    </row>
    <row r="2346" spans="1:36" s="1" customFormat="1" x14ac:dyDescent="0.25">
      <c r="A2346" s="31">
        <v>42865</v>
      </c>
      <c r="B2346" s="30" t="s">
        <v>3679</v>
      </c>
      <c r="C2346" s="23" t="s">
        <v>1609</v>
      </c>
      <c r="D2346" s="22" t="s">
        <v>1608</v>
      </c>
      <c r="E2346" s="21">
        <v>3.78</v>
      </c>
      <c r="G2346" s="20"/>
      <c r="H2346" s="19">
        <f>E2346/0.04001</f>
        <v>94.476380904773805</v>
      </c>
      <c r="I2346" s="18">
        <f>J2346/100*4</f>
        <v>9</v>
      </c>
      <c r="J2346" s="17">
        <v>225</v>
      </c>
      <c r="K2346" s="16">
        <f>IF(J2346&gt;1,J2346-H2346-I2346,0)</f>
        <v>121.52361909522619</v>
      </c>
      <c r="L2346" s="15">
        <v>42881</v>
      </c>
      <c r="M2346" s="14"/>
      <c r="N2346" s="29">
        <v>42884</v>
      </c>
      <c r="O2346" s="12">
        <v>42884</v>
      </c>
      <c r="P2346" s="11" t="s">
        <v>3678</v>
      </c>
      <c r="Q2346" s="10"/>
      <c r="R2346" s="10"/>
      <c r="S2346" s="10"/>
      <c r="T2346" s="10"/>
      <c r="U2346" s="9">
        <v>6836923867</v>
      </c>
      <c r="V2346" s="8"/>
      <c r="W2346" s="7">
        <v>778</v>
      </c>
      <c r="X2346" s="4"/>
      <c r="Y2346" s="6">
        <v>225</v>
      </c>
      <c r="Z2346" s="5">
        <f>IF(Y2346&gt;0,Y2346-J2346,".")</f>
        <v>0</v>
      </c>
      <c r="AA2346" s="4">
        <f>IF(J2346=0,H2346,0)</f>
        <v>0</v>
      </c>
      <c r="AB2346" s="4">
        <f>IF(L2346=0,H2346,0)</f>
        <v>0</v>
      </c>
      <c r="AC2346" s="4"/>
      <c r="AD2346" s="3"/>
      <c r="AE2346" s="2" t="str">
        <f ca="1">IF(AND(N2346&gt;1,(N2346+$AE$3+O2346)&lt;$B$3),$B$3-N2346+1111111,".")</f>
        <v>.</v>
      </c>
      <c r="AF2346" s="1" t="str">
        <f>IF(A2346&gt;1,"Y","N")</f>
        <v>Y</v>
      </c>
      <c r="AG2346" s="1" t="str">
        <f>IF(L2346&gt;1,"Y","N")</f>
        <v>Y</v>
      </c>
      <c r="AH2346" s="1" t="str">
        <f>IF(N2346&gt;1,"Y","N")</f>
        <v>Y</v>
      </c>
      <c r="AI2346" s="1" t="str">
        <f>IF(O2346&gt;1,"Y","N")</f>
        <v>Y</v>
      </c>
      <c r="AJ2346" s="1" t="str">
        <f>CONCATENATE(AF2346,AG2346,D2346,AH2346,AI2346)</f>
        <v>YYx14xYY</v>
      </c>
    </row>
    <row r="2347" spans="1:36" s="1" customFormat="1" x14ac:dyDescent="0.25">
      <c r="A2347" s="31">
        <v>42170</v>
      </c>
      <c r="B2347" s="24"/>
      <c r="C2347" s="23" t="s">
        <v>258</v>
      </c>
      <c r="D2347" s="22" t="s">
        <v>257</v>
      </c>
      <c r="E2347" s="21">
        <v>3.19</v>
      </c>
      <c r="G2347" s="20"/>
      <c r="H2347" s="19">
        <f>E2347/0.0413</f>
        <v>77.239709443099272</v>
      </c>
      <c r="I2347" s="32">
        <f>J2347/100*4</f>
        <v>7.56</v>
      </c>
      <c r="J2347" s="17">
        <v>189</v>
      </c>
      <c r="K2347" s="16">
        <f>IF(J2347&gt;1,J2347-H2347-I2347,0)</f>
        <v>104.20029055690073</v>
      </c>
      <c r="L2347" s="15">
        <v>42188</v>
      </c>
      <c r="M2347" s="14"/>
      <c r="N2347" s="29">
        <v>42816</v>
      </c>
      <c r="O2347" s="12">
        <v>42816</v>
      </c>
      <c r="P2347" s="11" t="s">
        <v>5075</v>
      </c>
      <c r="Q2347" s="10" t="s">
        <v>5074</v>
      </c>
      <c r="R2347" s="10" t="s">
        <v>5073</v>
      </c>
      <c r="S2347" s="10" t="s">
        <v>5072</v>
      </c>
      <c r="T2347" s="10"/>
      <c r="U2347" s="9">
        <v>6754381249</v>
      </c>
      <c r="V2347" s="8"/>
      <c r="W2347" s="7">
        <v>472</v>
      </c>
      <c r="X2347" s="4"/>
      <c r="Y2347" s="6">
        <v>227</v>
      </c>
      <c r="Z2347" s="5">
        <f>IF(Y2347&gt;0,Y2347-J2347,".")</f>
        <v>38</v>
      </c>
      <c r="AA2347" s="4">
        <f>IF(J2347=0,H2347,0)</f>
        <v>0</v>
      </c>
      <c r="AB2347" s="4">
        <f>IF(L2347=0,H2347,0)</f>
        <v>0</v>
      </c>
      <c r="AC2347" s="4"/>
      <c r="AD2347" s="3"/>
      <c r="AE2347" s="2" t="str">
        <f ca="1">IF(AND(N2347&gt;1,(N2347+$AE$3+O2347)&lt;$B$3),$B$3-N2347+1111111,".")</f>
        <v>.</v>
      </c>
      <c r="AF2347" s="1" t="str">
        <f>IF(A2347&gt;1,"Y","N")</f>
        <v>Y</v>
      </c>
      <c r="AG2347" s="1" t="str">
        <f>IF(L2347&gt;1,"Y","N")</f>
        <v>Y</v>
      </c>
      <c r="AH2347" s="1" t="str">
        <f>IF(N2347&gt;1,"Y","N")</f>
        <v>Y</v>
      </c>
      <c r="AI2347" s="1" t="str">
        <f>IF(O2347&gt;1,"Y","N")</f>
        <v>Y</v>
      </c>
      <c r="AJ2347" s="1" t="str">
        <f>CONCATENATE(AF2347,AG2347,D2347,AH2347,AI2347)</f>
        <v>YYx108xYY</v>
      </c>
    </row>
    <row r="2348" spans="1:36" s="1" customFormat="1" x14ac:dyDescent="0.25">
      <c r="A2348" s="31">
        <v>42751</v>
      </c>
      <c r="B2348" s="24" t="s">
        <v>4430</v>
      </c>
      <c r="C2348" s="23" t="s">
        <v>258</v>
      </c>
      <c r="D2348" s="22" t="s">
        <v>257</v>
      </c>
      <c r="E2348" s="21">
        <v>2.75</v>
      </c>
      <c r="G2348" s="20"/>
      <c r="H2348" s="19">
        <f>E2348/0.03821</f>
        <v>71.970688301491748</v>
      </c>
      <c r="I2348" s="18">
        <f>J2348/100*4</f>
        <v>7.56</v>
      </c>
      <c r="J2348" s="17">
        <v>189</v>
      </c>
      <c r="K2348" s="16">
        <f>IF(J2348&gt;1,J2348-H2348-I2348,0)</f>
        <v>109.46931169850825</v>
      </c>
      <c r="L2348" s="15">
        <v>42771</v>
      </c>
      <c r="M2348" s="14"/>
      <c r="N2348" s="29">
        <v>42846</v>
      </c>
      <c r="O2348" s="12">
        <v>42848</v>
      </c>
      <c r="P2348" s="11" t="s">
        <v>4429</v>
      </c>
      <c r="Q2348" s="10" t="s">
        <v>4428</v>
      </c>
      <c r="R2348" s="10" t="s">
        <v>4427</v>
      </c>
      <c r="S2348" s="10" t="s">
        <v>4426</v>
      </c>
      <c r="T2348" s="10" t="s">
        <v>4425</v>
      </c>
      <c r="U2348" s="9" t="s">
        <v>4424</v>
      </c>
      <c r="V2348" s="8"/>
      <c r="W2348" s="7">
        <v>624</v>
      </c>
      <c r="X2348" s="4"/>
      <c r="Y2348" s="6">
        <v>227</v>
      </c>
      <c r="Z2348" s="5">
        <f>IF(Y2348&gt;0,Y2348-J2348,".")</f>
        <v>38</v>
      </c>
      <c r="AA2348" s="4">
        <f>IF(J2348=0,H2348,0)</f>
        <v>0</v>
      </c>
      <c r="AB2348" s="4">
        <f>IF(L2348=0,H2348,0)</f>
        <v>0</v>
      </c>
      <c r="AC2348" s="4"/>
      <c r="AD2348" s="3"/>
      <c r="AE2348" s="2" t="str">
        <f ca="1">IF(AND(N2348&gt;1,(N2348+$AE$3+O2348)&lt;$B$3),$B$3-N2348+1111111,".")</f>
        <v>.</v>
      </c>
      <c r="AF2348" s="1" t="str">
        <f>IF(A2348&gt;1,"Y","N")</f>
        <v>Y</v>
      </c>
      <c r="AG2348" s="1" t="str">
        <f>IF(L2348&gt;1,"Y","N")</f>
        <v>Y</v>
      </c>
      <c r="AH2348" s="1" t="str">
        <f>IF(N2348&gt;1,"Y","N")</f>
        <v>Y</v>
      </c>
      <c r="AI2348" s="1" t="str">
        <f>IF(O2348&gt;1,"Y","N")</f>
        <v>Y</v>
      </c>
      <c r="AJ2348" s="1" t="str">
        <f>CONCATENATE(AF2348,AG2348,D2348,AH2348,AI2348)</f>
        <v>YYx108xYY</v>
      </c>
    </row>
    <row r="2349" spans="1:36" s="1" customFormat="1" x14ac:dyDescent="0.25">
      <c r="A2349" s="31">
        <v>42751</v>
      </c>
      <c r="B2349" s="24"/>
      <c r="C2349" s="23" t="s">
        <v>258</v>
      </c>
      <c r="D2349" s="22" t="s">
        <v>257</v>
      </c>
      <c r="E2349" s="21">
        <v>2.75</v>
      </c>
      <c r="G2349" s="20"/>
      <c r="H2349" s="19">
        <f>E2349/0.03821</f>
        <v>71.970688301491748</v>
      </c>
      <c r="I2349" s="18">
        <f>J2349/100*4</f>
        <v>7.56</v>
      </c>
      <c r="J2349" s="17">
        <v>189</v>
      </c>
      <c r="K2349" s="16">
        <f>IF(J2349&gt;1,J2349-H2349-I2349,0)</f>
        <v>109.46931169850825</v>
      </c>
      <c r="L2349" s="15">
        <v>42771</v>
      </c>
      <c r="M2349" s="14"/>
      <c r="N2349" s="29">
        <v>42891</v>
      </c>
      <c r="O2349" s="12">
        <v>42891</v>
      </c>
      <c r="P2349" s="11" t="s">
        <v>3590</v>
      </c>
      <c r="Q2349" s="10" t="s">
        <v>3589</v>
      </c>
      <c r="R2349" s="10" t="s">
        <v>3588</v>
      </c>
      <c r="S2349" s="10" t="s">
        <v>3587</v>
      </c>
      <c r="T2349" s="10"/>
      <c r="U2349" s="9" t="s">
        <v>3586</v>
      </c>
      <c r="V2349" s="8"/>
      <c r="W2349" s="7">
        <v>803</v>
      </c>
      <c r="X2349" s="4"/>
      <c r="Y2349" s="6">
        <v>227</v>
      </c>
      <c r="Z2349" s="5">
        <f>IF(Y2349&gt;0,Y2349-J2349,".")</f>
        <v>38</v>
      </c>
      <c r="AA2349" s="4">
        <f>IF(J2349=0,H2349,0)</f>
        <v>0</v>
      </c>
      <c r="AB2349" s="4">
        <f>IF(L2349=0,H2349,0)</f>
        <v>0</v>
      </c>
      <c r="AC2349" s="4"/>
      <c r="AD2349" s="3"/>
      <c r="AE2349" s="2" t="str">
        <f ca="1">IF(AND(N2349&gt;1,(N2349+$AE$3+O2349)&lt;$B$3),$B$3-N2349+1111111,".")</f>
        <v>.</v>
      </c>
      <c r="AF2349" s="1" t="str">
        <f>IF(A2349&gt;1,"Y","N")</f>
        <v>Y</v>
      </c>
      <c r="AG2349" s="1" t="str">
        <f>IF(L2349&gt;1,"Y","N")</f>
        <v>Y</v>
      </c>
      <c r="AH2349" s="1" t="str">
        <f>IF(N2349&gt;1,"Y","N")</f>
        <v>Y</v>
      </c>
      <c r="AI2349" s="1" t="str">
        <f>IF(O2349&gt;1,"Y","N")</f>
        <v>Y</v>
      </c>
      <c r="AJ2349" s="1" t="str">
        <f>CONCATENATE(AF2349,AG2349,D2349,AH2349,AI2349)</f>
        <v>YYx108xYY</v>
      </c>
    </row>
    <row r="2350" spans="1:36" s="1" customFormat="1" x14ac:dyDescent="0.25">
      <c r="A2350" s="31">
        <v>42809</v>
      </c>
      <c r="B2350" s="24"/>
      <c r="C2350" s="23" t="s">
        <v>197</v>
      </c>
      <c r="D2350" s="22" t="s">
        <v>196</v>
      </c>
      <c r="E2350" s="21">
        <v>3</v>
      </c>
      <c r="G2350" s="20"/>
      <c r="H2350" s="19">
        <f>E2350/0.038689</f>
        <v>77.541420041872371</v>
      </c>
      <c r="I2350" s="18">
        <f>J2350/100*4</f>
        <v>7.6</v>
      </c>
      <c r="J2350" s="17">
        <v>190</v>
      </c>
      <c r="K2350" s="16">
        <f>IF(J2350&gt;1,J2350-H2350-I2350,0)</f>
        <v>104.85857995812763</v>
      </c>
      <c r="L2350" s="15">
        <v>42827</v>
      </c>
      <c r="M2350" s="14"/>
      <c r="N2350" s="29">
        <v>42946</v>
      </c>
      <c r="O2350" s="12">
        <v>42947</v>
      </c>
      <c r="P2350" s="11" t="s">
        <v>2635</v>
      </c>
      <c r="Q2350" s="10" t="s">
        <v>2634</v>
      </c>
      <c r="R2350" s="10" t="s">
        <v>2633</v>
      </c>
      <c r="S2350" s="10" t="s">
        <v>2632</v>
      </c>
      <c r="T2350" s="10"/>
      <c r="U2350" s="9">
        <v>6902870561</v>
      </c>
      <c r="V2350" s="8"/>
      <c r="W2350" s="7">
        <v>1002</v>
      </c>
      <c r="X2350" s="4"/>
      <c r="Y2350" s="6">
        <v>229</v>
      </c>
      <c r="Z2350" s="5">
        <f>IF(Y2350&gt;0,Y2350-J2350,".")</f>
        <v>39</v>
      </c>
      <c r="AA2350" s="4">
        <f>IF(J2350=0,H2350,0)</f>
        <v>0</v>
      </c>
      <c r="AB2350" s="4">
        <f>IF(L2350=0,H2350,0)</f>
        <v>0</v>
      </c>
      <c r="AC2350" s="4"/>
      <c r="AD2350" s="3"/>
      <c r="AE2350" s="2" t="str">
        <f ca="1">IF(AND(N2350&gt;1,(N2350+$AE$3+O2350)&lt;$B$3),$B$3-N2350+1111111,".")</f>
        <v>.</v>
      </c>
      <c r="AF2350" s="1" t="str">
        <f>IF(A2350&gt;1,"Y","N")</f>
        <v>Y</v>
      </c>
      <c r="AG2350" s="1" t="str">
        <f>IF(L2350&gt;1,"Y","N")</f>
        <v>Y</v>
      </c>
      <c r="AH2350" s="1" t="str">
        <f>IF(N2350&gt;1,"Y","N")</f>
        <v>Y</v>
      </c>
      <c r="AI2350" s="1" t="str">
        <f>IF(O2350&gt;1,"Y","N")</f>
        <v>Y</v>
      </c>
      <c r="AJ2350" s="1" t="str">
        <f>CONCATENATE(AF2350,AG2350,D2350,AH2350,AI2350)</f>
        <v>YYx123xYY</v>
      </c>
    </row>
    <row r="2351" spans="1:36" s="1" customFormat="1" x14ac:dyDescent="0.25">
      <c r="A2351" s="31">
        <v>42707</v>
      </c>
      <c r="B2351" s="24"/>
      <c r="C2351" s="23" t="s">
        <v>3558</v>
      </c>
      <c r="D2351" s="22" t="s">
        <v>1021</v>
      </c>
      <c r="E2351" s="21">
        <v>5.5419999999999998</v>
      </c>
      <c r="G2351" s="20"/>
      <c r="H2351" s="19">
        <f>E2351/0.03988</f>
        <v>138.96690070210633</v>
      </c>
      <c r="I2351" s="18">
        <f>J2351/100*4</f>
        <v>8.6</v>
      </c>
      <c r="J2351" s="17">
        <v>215</v>
      </c>
      <c r="K2351" s="16">
        <f>IF(J2351&gt;1,J2351-H2351-I2351,0)</f>
        <v>67.433099297893676</v>
      </c>
      <c r="L2351" s="15">
        <v>42727</v>
      </c>
      <c r="M2351" s="14"/>
      <c r="N2351" s="29">
        <v>42819</v>
      </c>
      <c r="O2351" s="12">
        <v>42820</v>
      </c>
      <c r="P2351" s="11" t="s">
        <v>4993</v>
      </c>
      <c r="Q2351" s="10" t="s">
        <v>4992</v>
      </c>
      <c r="R2351" s="10" t="s">
        <v>4991</v>
      </c>
      <c r="S2351" s="10" t="s">
        <v>4990</v>
      </c>
      <c r="T2351" s="10"/>
      <c r="U2351" s="9" t="s">
        <v>4989</v>
      </c>
      <c r="V2351" s="8" t="s">
        <v>4988</v>
      </c>
      <c r="W2351" s="7">
        <v>485</v>
      </c>
      <c r="X2351" s="4"/>
      <c r="Y2351" s="6">
        <v>231</v>
      </c>
      <c r="Z2351" s="5">
        <f>IF(Y2351&gt;0,Y2351-J2351,".")</f>
        <v>16</v>
      </c>
      <c r="AA2351" s="4">
        <f>IF(J2351=0,H2351,0)</f>
        <v>0</v>
      </c>
      <c r="AB2351" s="4">
        <f>IF(L2351=0,H2351,0)</f>
        <v>0</v>
      </c>
      <c r="AC2351" s="4"/>
      <c r="AD2351" s="3"/>
      <c r="AE2351" s="2" t="str">
        <f ca="1">IF(AND(N2351&gt;1,(N2351+$AE$3+O2351)&lt;$B$3),$B$3-N2351+1111111,".")</f>
        <v>.</v>
      </c>
      <c r="AF2351" s="1" t="str">
        <f>IF(A2351&gt;1,"Y","N")</f>
        <v>Y</v>
      </c>
      <c r="AG2351" s="1" t="str">
        <f>IF(L2351&gt;1,"Y","N")</f>
        <v>Y</v>
      </c>
      <c r="AH2351" s="1" t="str">
        <f>IF(N2351&gt;1,"Y","N")</f>
        <v>Y</v>
      </c>
      <c r="AI2351" s="1" t="str">
        <f>IF(O2351&gt;1,"Y","N")</f>
        <v>Y</v>
      </c>
      <c r="AJ2351" s="1" t="str">
        <f>CONCATENATE(AF2351,AG2351,D2351,AH2351,AI2351)</f>
        <v>YYx312xYY</v>
      </c>
    </row>
    <row r="2352" spans="1:36" s="1" customFormat="1" x14ac:dyDescent="0.25">
      <c r="A2352" s="31">
        <v>42838</v>
      </c>
      <c r="B2352" s="30" t="s">
        <v>4206</v>
      </c>
      <c r="C2352" s="23" t="s">
        <v>3558</v>
      </c>
      <c r="D2352" s="22" t="s">
        <v>1021</v>
      </c>
      <c r="E2352" s="21">
        <v>4.99</v>
      </c>
      <c r="G2352" s="20"/>
      <c r="H2352" s="19">
        <f>E2352/0.03892</f>
        <v>128.21171634121274</v>
      </c>
      <c r="I2352" s="18">
        <f>J2352/100*4</f>
        <v>8.6</v>
      </c>
      <c r="J2352" s="17">
        <v>215</v>
      </c>
      <c r="K2352" s="16">
        <f>IF(J2352&gt;1,J2352-H2352-I2352,0)</f>
        <v>78.18828365878727</v>
      </c>
      <c r="L2352" s="15">
        <v>42855</v>
      </c>
      <c r="M2352" s="14"/>
      <c r="N2352" s="29">
        <v>42856</v>
      </c>
      <c r="O2352" s="12">
        <v>42856</v>
      </c>
      <c r="P2352" s="11" t="s">
        <v>1945</v>
      </c>
      <c r="Q2352" s="10" t="s">
        <v>4205</v>
      </c>
      <c r="R2352" s="10" t="s">
        <v>4204</v>
      </c>
      <c r="S2352" s="10" t="s">
        <v>4203</v>
      </c>
      <c r="T2352" s="10"/>
      <c r="U2352" s="9">
        <v>6805002556</v>
      </c>
      <c r="V2352" s="8"/>
      <c r="W2352" s="7">
        <v>670</v>
      </c>
      <c r="X2352" s="4"/>
      <c r="Y2352" s="6">
        <v>231</v>
      </c>
      <c r="Z2352" s="5">
        <f>IF(Y2352&gt;0,Y2352-J2352,".")</f>
        <v>16</v>
      </c>
      <c r="AA2352" s="4">
        <f>IF(J2352=0,H2352,0)</f>
        <v>0</v>
      </c>
      <c r="AB2352" s="4">
        <f>IF(L2352=0,H2352,0)</f>
        <v>0</v>
      </c>
      <c r="AC2352" s="4"/>
      <c r="AD2352" s="3"/>
      <c r="AE2352" s="2" t="str">
        <f ca="1">IF(AND(N2352&gt;1,(N2352+$AE$3+O2352)&lt;$B$3),$B$3-N2352+1111111,".")</f>
        <v>.</v>
      </c>
      <c r="AF2352" s="1" t="str">
        <f>IF(A2352&gt;1,"Y","N")</f>
        <v>Y</v>
      </c>
      <c r="AG2352" s="1" t="str">
        <f>IF(L2352&gt;1,"Y","N")</f>
        <v>Y</v>
      </c>
      <c r="AH2352" s="1" t="str">
        <f>IF(N2352&gt;1,"Y","N")</f>
        <v>Y</v>
      </c>
      <c r="AI2352" s="1" t="str">
        <f>IF(O2352&gt;1,"Y","N")</f>
        <v>Y</v>
      </c>
      <c r="AJ2352" s="1" t="str">
        <f>CONCATENATE(AF2352,AG2352,D2352,AH2352,AI2352)</f>
        <v>YYx312xYY</v>
      </c>
    </row>
    <row r="2353" spans="1:36" s="1" customFormat="1" x14ac:dyDescent="0.25">
      <c r="A2353" s="31">
        <v>42946</v>
      </c>
      <c r="B2353" s="24" t="s">
        <v>2653</v>
      </c>
      <c r="C2353" s="23" t="s">
        <v>2153</v>
      </c>
      <c r="D2353" s="22" t="s">
        <v>2152</v>
      </c>
      <c r="E2353" s="21">
        <v>11.09</v>
      </c>
      <c r="G2353" s="20"/>
      <c r="H2353" s="19">
        <f>E2353/0.04272</f>
        <v>259.59737827715355</v>
      </c>
      <c r="I2353" s="18">
        <f>J2353/100*4</f>
        <v>7.8</v>
      </c>
      <c r="J2353" s="17">
        <v>195</v>
      </c>
      <c r="K2353" s="16">
        <f>IF(J2353&gt;1,J2353-H2353-I2353,0)</f>
        <v>-72.39737827715355</v>
      </c>
      <c r="L2353" s="15">
        <v>42972</v>
      </c>
      <c r="M2353" s="14"/>
      <c r="N2353" s="29">
        <v>42944</v>
      </c>
      <c r="O2353" s="12">
        <v>42947</v>
      </c>
      <c r="P2353" s="11" t="s">
        <v>2652</v>
      </c>
      <c r="Q2353" s="10" t="s">
        <v>2651</v>
      </c>
      <c r="R2353" s="10" t="s">
        <v>2650</v>
      </c>
      <c r="S2353" s="10" t="s">
        <v>2649</v>
      </c>
      <c r="T2353" s="10"/>
      <c r="U2353" s="9">
        <v>6902867447</v>
      </c>
      <c r="V2353" s="8"/>
      <c r="W2353" s="7">
        <v>1001</v>
      </c>
      <c r="X2353" s="4"/>
      <c r="Y2353" s="6">
        <v>232</v>
      </c>
      <c r="Z2353" s="5">
        <f>IF(Y2353&gt;0,Y2353-J2353,".")</f>
        <v>37</v>
      </c>
      <c r="AA2353" s="4">
        <f>IF(J2353=0,H2353,0)</f>
        <v>0</v>
      </c>
      <c r="AB2353" s="4">
        <f>IF(L2353=0,H2353,0)</f>
        <v>0</v>
      </c>
      <c r="AC2353" s="4"/>
      <c r="AD2353" s="3"/>
      <c r="AE2353" s="2" t="str">
        <f ca="1">IF(AND(N2353&gt;1,(N2353+$AE$3+O2353)&lt;$B$3),$B$3-N2353+1111111,".")</f>
        <v>.</v>
      </c>
      <c r="AF2353" s="1" t="str">
        <f>IF(A2353&gt;1,"Y","N")</f>
        <v>Y</v>
      </c>
      <c r="AG2353" s="1" t="str">
        <f>IF(L2353&gt;1,"Y","N")</f>
        <v>Y</v>
      </c>
      <c r="AH2353" s="1" t="str">
        <f>IF(N2353&gt;1,"Y","N")</f>
        <v>Y</v>
      </c>
      <c r="AI2353" s="1" t="str">
        <f>IF(O2353&gt;1,"Y","N")</f>
        <v>Y</v>
      </c>
      <c r="AJ2353" s="1" t="str">
        <f>CONCATENATE(AF2353,AG2353,D2353,AH2353,AI2353)</f>
        <v>YYx339xYY</v>
      </c>
    </row>
    <row r="2354" spans="1:36" s="1" customFormat="1" x14ac:dyDescent="0.25">
      <c r="A2354" s="31">
        <v>42838</v>
      </c>
      <c r="B2354" s="24" t="s">
        <v>1235</v>
      </c>
      <c r="C2354" s="23" t="s">
        <v>2681</v>
      </c>
      <c r="D2354" s="22" t="s">
        <v>1021</v>
      </c>
      <c r="E2354" s="21">
        <v>3.31</v>
      </c>
      <c r="G2354" s="20"/>
      <c r="H2354" s="19">
        <f>E2354/0.03892</f>
        <v>85.046248715313453</v>
      </c>
      <c r="I2354" s="18">
        <f>J2354/100*4</f>
        <v>7.92</v>
      </c>
      <c r="J2354" s="17">
        <v>198</v>
      </c>
      <c r="K2354" s="16">
        <f>IF(J2354&gt;1,J2354-H2354-I2354,0)</f>
        <v>105.03375128468655</v>
      </c>
      <c r="L2354" s="15">
        <v>42855</v>
      </c>
      <c r="M2354" s="14"/>
      <c r="N2354" s="29">
        <v>42942</v>
      </c>
      <c r="O2354" s="38">
        <v>42943</v>
      </c>
      <c r="P2354" s="37" t="s">
        <v>2680</v>
      </c>
      <c r="Q2354" s="10" t="s">
        <v>2679</v>
      </c>
      <c r="R2354" s="10" t="s">
        <v>2678</v>
      </c>
      <c r="S2354" s="10" t="s">
        <v>2677</v>
      </c>
      <c r="T2354" s="10"/>
      <c r="U2354" s="9">
        <v>6902806611</v>
      </c>
      <c r="V2354" s="8"/>
      <c r="W2354" s="7">
        <v>994</v>
      </c>
      <c r="X2354" s="4"/>
      <c r="Y2354" s="6">
        <v>236</v>
      </c>
      <c r="Z2354" s="5">
        <f>IF(Y2354&gt;0,Y2354-J2354,".")</f>
        <v>38</v>
      </c>
      <c r="AA2354" s="4">
        <f>IF(J2354=0,H2354,0)</f>
        <v>0</v>
      </c>
      <c r="AB2354" s="4">
        <f>IF(L2354=0,H2354,0)</f>
        <v>0</v>
      </c>
      <c r="AC2354" s="4"/>
      <c r="AD2354" s="3"/>
      <c r="AE2354" s="2" t="str">
        <f ca="1">IF(AND(N2354&gt;1,(N2354+$AE$3+O2354)&lt;$B$3),$B$3-N2354+1111111,".")</f>
        <v>.</v>
      </c>
      <c r="AF2354" s="1" t="str">
        <f>IF(A2354&gt;1,"Y","N")</f>
        <v>Y</v>
      </c>
      <c r="AG2354" s="1" t="str">
        <f>IF(L2354&gt;1,"Y","N")</f>
        <v>Y</v>
      </c>
      <c r="AH2354" s="1" t="str">
        <f>IF(N2354&gt;1,"Y","N")</f>
        <v>Y</v>
      </c>
      <c r="AI2354" s="1" t="str">
        <f>IF(O2354&gt;1,"Y","N")</f>
        <v>Y</v>
      </c>
      <c r="AJ2354" s="1" t="str">
        <f>CONCATENATE(AF2354,AG2354,D2354,AH2354,AI2354)</f>
        <v>YYx312xYY</v>
      </c>
    </row>
    <row r="2355" spans="1:36" s="1" customFormat="1" x14ac:dyDescent="0.25">
      <c r="A2355" s="31">
        <v>42886</v>
      </c>
      <c r="B2355" s="24"/>
      <c r="C2355" s="23" t="s">
        <v>1324</v>
      </c>
      <c r="D2355" s="22" t="s">
        <v>1323</v>
      </c>
      <c r="E2355" s="21">
        <v>4.8</v>
      </c>
      <c r="G2355" s="20"/>
      <c r="H2355" s="19">
        <f>E2355/0.04001</f>
        <v>119.97000749812547</v>
      </c>
      <c r="I2355" s="18">
        <f>J2355/100*4</f>
        <v>7.96</v>
      </c>
      <c r="J2355" s="17">
        <v>199</v>
      </c>
      <c r="K2355" s="16">
        <f>IF(J2355&gt;1,J2355-H2355-I2355,0)</f>
        <v>71.069992501874538</v>
      </c>
      <c r="L2355" s="15">
        <v>42902</v>
      </c>
      <c r="M2355" s="14"/>
      <c r="N2355" s="29">
        <v>43038</v>
      </c>
      <c r="O2355" s="12">
        <v>43038</v>
      </c>
      <c r="P2355" s="11" t="s">
        <v>1322</v>
      </c>
      <c r="Q2355" s="10" t="s">
        <v>1321</v>
      </c>
      <c r="R2355" s="10" t="s">
        <v>1320</v>
      </c>
      <c r="S2355" s="10" t="s">
        <v>1319</v>
      </c>
      <c r="T2355" s="10"/>
      <c r="U2355" s="9">
        <v>6916204119</v>
      </c>
      <c r="V2355" s="8"/>
      <c r="W2355" s="7">
        <v>1280</v>
      </c>
      <c r="X2355" s="4"/>
      <c r="Y2355" s="6">
        <v>236</v>
      </c>
      <c r="Z2355" s="5">
        <f>IF(Y2355&gt;0,Y2355-J2355,".")</f>
        <v>37</v>
      </c>
      <c r="AA2355" s="4">
        <f>IF(J2355=0,H2355,0)</f>
        <v>0</v>
      </c>
      <c r="AB2355" s="4">
        <f>IF(L2355=0,H2355,0)</f>
        <v>0</v>
      </c>
      <c r="AC2355" s="4"/>
      <c r="AD2355" s="3"/>
      <c r="AE2355" s="2" t="str">
        <f ca="1">IF(AND(N2355&gt;1,(N2355+$AE$3+O2355)&lt;$B$3),$B$3-N2355+1111111,".")</f>
        <v>.</v>
      </c>
      <c r="AF2355" s="1" t="str">
        <f>IF(A2355&gt;1,"Y","N")</f>
        <v>Y</v>
      </c>
      <c r="AG2355" s="1" t="str">
        <f>IF(L2355&gt;1,"Y","N")</f>
        <v>Y</v>
      </c>
      <c r="AH2355" s="1" t="str">
        <f>IF(N2355&gt;1,"Y","N")</f>
        <v>Y</v>
      </c>
      <c r="AI2355" s="1" t="str">
        <f>IF(O2355&gt;1,"Y","N")</f>
        <v>Y</v>
      </c>
      <c r="AJ2355" s="1" t="str">
        <f>CONCATENATE(AF2355,AG2355,D2355,AH2355,AI2355)</f>
        <v>YYx88xYY</v>
      </c>
    </row>
    <row r="2356" spans="1:36" s="1" customFormat="1" x14ac:dyDescent="0.25">
      <c r="A2356" s="31">
        <v>42703</v>
      </c>
      <c r="B2356" s="24" t="s">
        <v>6054</v>
      </c>
      <c r="C2356" s="23" t="s">
        <v>4040</v>
      </c>
      <c r="D2356" s="22" t="s">
        <v>274</v>
      </c>
      <c r="E2356" s="21">
        <v>4.1500000000000004</v>
      </c>
      <c r="G2356" s="20"/>
      <c r="H2356" s="19">
        <f>E2356/0.0391</f>
        <v>106.13810741687979</v>
      </c>
      <c r="I2356" s="18">
        <f>J2356/100*4</f>
        <v>7.96</v>
      </c>
      <c r="J2356" s="17">
        <v>199</v>
      </c>
      <c r="K2356" s="16">
        <f>IF(J2356&gt;1,J2356-H2356-I2356,0)</f>
        <v>84.901892583120215</v>
      </c>
      <c r="L2356" s="15">
        <v>42762</v>
      </c>
      <c r="M2356" s="14"/>
      <c r="N2356" s="29">
        <v>42776</v>
      </c>
      <c r="O2356" s="12">
        <v>42778</v>
      </c>
      <c r="P2356" s="11" t="s">
        <v>1945</v>
      </c>
      <c r="Q2356" s="10" t="s">
        <v>6053</v>
      </c>
      <c r="R2356" s="10" t="s">
        <v>6052</v>
      </c>
      <c r="S2356" s="10" t="s">
        <v>6051</v>
      </c>
      <c r="T2356" s="10"/>
      <c r="U2356" s="9">
        <v>6705684507</v>
      </c>
      <c r="V2356" s="8"/>
      <c r="W2356" s="7">
        <v>241</v>
      </c>
      <c r="X2356" s="4"/>
      <c r="Y2356" s="6">
        <v>237</v>
      </c>
      <c r="Z2356" s="5">
        <f>IF(Y2356&gt;0,Y2356-J2356,".")</f>
        <v>38</v>
      </c>
      <c r="AA2356" s="4">
        <f>IF(J2356=0,H2356,0)</f>
        <v>0</v>
      </c>
      <c r="AB2356" s="4">
        <f>IF(L2356=0,H2356,0)</f>
        <v>0</v>
      </c>
      <c r="AC2356" s="4"/>
      <c r="AD2356" s="3"/>
      <c r="AE2356" s="2" t="str">
        <f ca="1">IF(AND(N2356&gt;1,(N2356+$AE$3+O2356)&lt;$B$3),$B$3-N2356+1111111,".")</f>
        <v>.</v>
      </c>
      <c r="AF2356" s="1" t="str">
        <f>IF(A2356&gt;1,"Y","N")</f>
        <v>Y</v>
      </c>
      <c r="AG2356" s="1" t="str">
        <f>IF(L2356&gt;1,"Y","N")</f>
        <v>Y</v>
      </c>
      <c r="AH2356" s="1" t="str">
        <f>IF(N2356&gt;1,"Y","N")</f>
        <v>Y</v>
      </c>
      <c r="AI2356" s="1" t="str">
        <f>IF(O2356&gt;1,"Y","N")</f>
        <v>Y</v>
      </c>
      <c r="AJ2356" s="1" t="str">
        <f>CONCATENATE(AF2356,AG2356,D2356,AH2356,AI2356)</f>
        <v>YYx96xYY</v>
      </c>
    </row>
    <row r="2357" spans="1:36" s="1" customFormat="1" x14ac:dyDescent="0.25">
      <c r="A2357" s="31">
        <v>42750</v>
      </c>
      <c r="B2357" s="24" t="s">
        <v>276</v>
      </c>
      <c r="C2357" s="23" t="s">
        <v>275</v>
      </c>
      <c r="D2357" s="22" t="s">
        <v>274</v>
      </c>
      <c r="E2357" s="21">
        <v>3.71</v>
      </c>
      <c r="G2357" s="20"/>
      <c r="H2357" s="19">
        <f>E2357/0.03821</f>
        <v>97.095001308557968</v>
      </c>
      <c r="I2357" s="18">
        <f>J2357/100*4</f>
        <v>7.96</v>
      </c>
      <c r="J2357" s="17">
        <v>199</v>
      </c>
      <c r="K2357" s="16">
        <f>IF(J2357&gt;1,J2357-H2357-I2357,0)</f>
        <v>93.944998691442038</v>
      </c>
      <c r="L2357" s="15">
        <v>42763</v>
      </c>
      <c r="M2357" s="14"/>
      <c r="N2357" s="29">
        <v>42780</v>
      </c>
      <c r="O2357" s="12">
        <v>42780</v>
      </c>
      <c r="P2357" s="11" t="s">
        <v>5959</v>
      </c>
      <c r="Q2357" s="10" t="s">
        <v>5958</v>
      </c>
      <c r="R2357" s="10" t="s">
        <v>5957</v>
      </c>
      <c r="S2357" s="10" t="s">
        <v>5956</v>
      </c>
      <c r="T2357" s="10"/>
      <c r="U2357" s="9" t="s">
        <v>5955</v>
      </c>
      <c r="V2357" s="8"/>
      <c r="W2357" s="7">
        <v>262</v>
      </c>
      <c r="X2357" s="4"/>
      <c r="Y2357" s="6">
        <v>237</v>
      </c>
      <c r="Z2357" s="5">
        <f>IF(Y2357&gt;0,Y2357-J2357,".")</f>
        <v>38</v>
      </c>
      <c r="AA2357" s="4">
        <f>IF(J2357=0,H2357,0)</f>
        <v>0</v>
      </c>
      <c r="AB2357" s="4">
        <f>IF(L2357=0,H2357,0)</f>
        <v>0</v>
      </c>
      <c r="AC2357" s="4"/>
      <c r="AD2357" s="3"/>
      <c r="AE2357" s="2" t="str">
        <f ca="1">IF(AND(N2357&gt;1,(N2357+$AE$3+O2357)&lt;$B$3),$B$3-N2357+1111111,".")</f>
        <v>.</v>
      </c>
      <c r="AF2357" s="1" t="str">
        <f>IF(A2357&gt;1,"Y","N")</f>
        <v>Y</v>
      </c>
      <c r="AG2357" s="1" t="str">
        <f>IF(L2357&gt;1,"Y","N")</f>
        <v>Y</v>
      </c>
      <c r="AH2357" s="1" t="str">
        <f>IF(N2357&gt;1,"Y","N")</f>
        <v>Y</v>
      </c>
      <c r="AI2357" s="1" t="str">
        <f>IF(O2357&gt;1,"Y","N")</f>
        <v>Y</v>
      </c>
      <c r="AJ2357" s="1" t="str">
        <f>CONCATENATE(AF2357,AG2357,D2357,AH2357,AI2357)</f>
        <v>YYx96xYY</v>
      </c>
    </row>
    <row r="2358" spans="1:36" s="1" customFormat="1" x14ac:dyDescent="0.25">
      <c r="A2358" s="31">
        <v>42750</v>
      </c>
      <c r="B2358" t="s">
        <v>4092</v>
      </c>
      <c r="C2358" s="23" t="s">
        <v>4040</v>
      </c>
      <c r="D2358" s="22" t="s">
        <v>274</v>
      </c>
      <c r="E2358" s="21">
        <v>3.84</v>
      </c>
      <c r="G2358" s="20"/>
      <c r="H2358" s="19">
        <f>E2358/0.03821</f>
        <v>100.49725202826484</v>
      </c>
      <c r="I2358" s="18">
        <f>J2358/100*4</f>
        <v>7.96</v>
      </c>
      <c r="J2358" s="17">
        <v>199</v>
      </c>
      <c r="K2358" s="16">
        <f>IF(J2358&gt;1,J2358-H2358-I2358,0)</f>
        <v>90.542747971735167</v>
      </c>
      <c r="L2358" s="15">
        <v>42768</v>
      </c>
      <c r="M2358" s="14"/>
      <c r="N2358" s="29">
        <v>42784</v>
      </c>
      <c r="O2358" s="12">
        <v>42785</v>
      </c>
      <c r="P2358" s="11" t="s">
        <v>5843</v>
      </c>
      <c r="Q2358" s="10" t="s">
        <v>5842</v>
      </c>
      <c r="R2358" s="10" t="s">
        <v>5841</v>
      </c>
      <c r="S2358" s="10" t="s">
        <v>890</v>
      </c>
      <c r="T2358" s="10"/>
      <c r="U2358" s="9">
        <v>6722274980</v>
      </c>
      <c r="V2358" s="8" t="s">
        <v>5840</v>
      </c>
      <c r="W2358" s="7">
        <v>289</v>
      </c>
      <c r="X2358" s="4"/>
      <c r="Y2358" s="6">
        <v>237</v>
      </c>
      <c r="Z2358" s="5">
        <f>IF(Y2358&gt;0,Y2358-J2358,".")</f>
        <v>38</v>
      </c>
      <c r="AA2358" s="4">
        <f>IF(J2358=0,H2358,0)</f>
        <v>0</v>
      </c>
      <c r="AB2358" s="4">
        <f>IF(L2358=0,H2358,0)</f>
        <v>0</v>
      </c>
      <c r="AC2358" s="4"/>
      <c r="AD2358" s="3"/>
      <c r="AE2358" s="2" t="str">
        <f ca="1">IF(AND(N2358&gt;1,(N2358+$AE$3+O2358)&lt;$B$3),$B$3-N2358+1111111,".")</f>
        <v>.</v>
      </c>
      <c r="AF2358" s="1" t="str">
        <f>IF(A2358&gt;1,"Y","N")</f>
        <v>Y</v>
      </c>
      <c r="AG2358" s="1" t="str">
        <f>IF(L2358&gt;1,"Y","N")</f>
        <v>Y</v>
      </c>
      <c r="AH2358" s="1" t="str">
        <f>IF(N2358&gt;1,"Y","N")</f>
        <v>Y</v>
      </c>
      <c r="AI2358" s="1" t="str">
        <f>IF(O2358&gt;1,"Y","N")</f>
        <v>Y</v>
      </c>
      <c r="AJ2358" s="1" t="str">
        <f>CONCATENATE(AF2358,AG2358,D2358,AH2358,AI2358)</f>
        <v>YYx96xYY</v>
      </c>
    </row>
    <row r="2359" spans="1:36" s="1" customFormat="1" x14ac:dyDescent="0.25">
      <c r="A2359" s="31">
        <v>42786</v>
      </c>
      <c r="B2359" t="s">
        <v>4092</v>
      </c>
      <c r="C2359" s="23" t="s">
        <v>4040</v>
      </c>
      <c r="D2359" s="22" t="s">
        <v>274</v>
      </c>
      <c r="E2359" s="21">
        <v>3.84</v>
      </c>
      <c r="G2359" s="20"/>
      <c r="H2359" s="19">
        <f>E2359/0.03844</f>
        <v>99.895941727367315</v>
      </c>
      <c r="I2359" s="18">
        <f>J2359/100*4</f>
        <v>7.96</v>
      </c>
      <c r="J2359" s="17">
        <v>199</v>
      </c>
      <c r="K2359" s="16">
        <f>IF(J2359&gt;1,J2359-H2359-I2359,0)</f>
        <v>91.144058272632691</v>
      </c>
      <c r="L2359" s="15">
        <v>42821</v>
      </c>
      <c r="M2359" s="14"/>
      <c r="N2359" s="29">
        <v>42861</v>
      </c>
      <c r="O2359" s="12">
        <v>42864</v>
      </c>
      <c r="P2359" s="11" t="s">
        <v>4091</v>
      </c>
      <c r="Q2359" s="10" t="s">
        <v>4090</v>
      </c>
      <c r="R2359" s="10" t="s">
        <v>4089</v>
      </c>
      <c r="S2359" s="10" t="s">
        <v>607</v>
      </c>
      <c r="T2359" s="10"/>
      <c r="U2359" s="9">
        <v>6805896688</v>
      </c>
      <c r="V2359" s="8"/>
      <c r="W2359" s="7">
        <v>700</v>
      </c>
      <c r="X2359" s="4"/>
      <c r="Y2359" s="6">
        <v>237</v>
      </c>
      <c r="Z2359" s="5">
        <f>IF(Y2359&gt;0,Y2359-J2359,".")</f>
        <v>38</v>
      </c>
      <c r="AA2359" s="4">
        <f>IF(J2359=0,H2359,0)</f>
        <v>0</v>
      </c>
      <c r="AB2359" s="4">
        <f>IF(L2359=0,H2359,0)</f>
        <v>0</v>
      </c>
      <c r="AC2359" s="4"/>
      <c r="AD2359" s="3"/>
      <c r="AE2359" s="2" t="str">
        <f ca="1">IF(AND(N2359&gt;1,(N2359+$AE$3+O2359)&lt;$B$3),$B$3-N2359+1111111,".")</f>
        <v>.</v>
      </c>
      <c r="AF2359" s="1" t="str">
        <f>IF(A2359&gt;1,"Y","N")</f>
        <v>Y</v>
      </c>
      <c r="AG2359" s="1" t="str">
        <f>IF(L2359&gt;1,"Y","N")</f>
        <v>Y</v>
      </c>
      <c r="AH2359" s="1" t="str">
        <f>IF(N2359&gt;1,"Y","N")</f>
        <v>Y</v>
      </c>
      <c r="AI2359" s="1" t="str">
        <f>IF(O2359&gt;1,"Y","N")</f>
        <v>Y</v>
      </c>
      <c r="AJ2359" s="1" t="str">
        <f>CONCATENATE(AF2359,AG2359,D2359,AH2359,AI2359)</f>
        <v>YYx96xYY</v>
      </c>
    </row>
    <row r="2360" spans="1:36" s="1" customFormat="1" x14ac:dyDescent="0.25">
      <c r="A2360" s="31">
        <v>42680</v>
      </c>
      <c r="B2360" s="24" t="s">
        <v>4083</v>
      </c>
      <c r="C2360" s="23" t="s">
        <v>734</v>
      </c>
      <c r="D2360" s="22" t="s">
        <v>733</v>
      </c>
      <c r="E2360" s="21">
        <v>3.12</v>
      </c>
      <c r="G2360" s="20"/>
      <c r="H2360" s="19">
        <f>E2360/0.041115</f>
        <v>75.884713608172206</v>
      </c>
      <c r="I2360" s="18">
        <f>J2360/100*4</f>
        <v>7.96</v>
      </c>
      <c r="J2360" s="17">
        <v>199</v>
      </c>
      <c r="K2360" s="16">
        <f>IF(J2360&gt;1,J2360-H2360-I2360,0)</f>
        <v>115.1552863918278</v>
      </c>
      <c r="L2360" s="15">
        <v>42727</v>
      </c>
      <c r="M2360" s="14"/>
      <c r="N2360" s="29">
        <v>42862</v>
      </c>
      <c r="O2360" s="12">
        <v>42863</v>
      </c>
      <c r="P2360" s="11" t="s">
        <v>4082</v>
      </c>
      <c r="Q2360" s="10" t="s">
        <v>4081</v>
      </c>
      <c r="R2360" s="10" t="s">
        <v>4080</v>
      </c>
      <c r="S2360" s="10" t="s">
        <v>4079</v>
      </c>
      <c r="T2360" s="10"/>
      <c r="U2360" s="9" t="s">
        <v>4078</v>
      </c>
      <c r="V2360" s="8"/>
      <c r="W2360" s="7">
        <v>693</v>
      </c>
      <c r="X2360" s="4"/>
      <c r="Y2360" s="6">
        <v>237</v>
      </c>
      <c r="Z2360" s="5">
        <f>IF(Y2360&gt;0,Y2360-J2360,".")</f>
        <v>38</v>
      </c>
      <c r="AA2360" s="4">
        <f>IF(J2360=0,H2360,0)</f>
        <v>0</v>
      </c>
      <c r="AB2360" s="4">
        <f>IF(L2360=0,H2360,0)</f>
        <v>0</v>
      </c>
      <c r="AC2360" s="4"/>
      <c r="AD2360" s="3"/>
      <c r="AE2360" s="2" t="str">
        <f ca="1">IF(AND(N2360&gt;1,(N2360+$AE$3+O2360)&lt;$B$3),$B$3-N2360+1111111,".")</f>
        <v>.</v>
      </c>
      <c r="AF2360" s="1" t="str">
        <f>IF(A2360&gt;1,"Y","N")</f>
        <v>Y</v>
      </c>
      <c r="AG2360" s="1" t="str">
        <f>IF(L2360&gt;1,"Y","N")</f>
        <v>Y</v>
      </c>
      <c r="AH2360" s="1" t="str">
        <f>IF(N2360&gt;1,"Y","N")</f>
        <v>Y</v>
      </c>
      <c r="AI2360" s="1" t="str">
        <f>IF(O2360&gt;1,"Y","N")</f>
        <v>Y</v>
      </c>
      <c r="AJ2360" s="1" t="str">
        <f>CONCATENATE(AF2360,AG2360,D2360,AH2360,AI2360)</f>
        <v>YYx260xYY</v>
      </c>
    </row>
    <row r="2361" spans="1:36" s="1" customFormat="1" x14ac:dyDescent="0.25">
      <c r="A2361" s="31">
        <v>42786</v>
      </c>
      <c r="B2361" s="24" t="s">
        <v>4041</v>
      </c>
      <c r="C2361" s="23" t="s">
        <v>4040</v>
      </c>
      <c r="D2361" s="22" t="s">
        <v>274</v>
      </c>
      <c r="E2361" s="21">
        <v>3.84</v>
      </c>
      <c r="G2361" s="20"/>
      <c r="H2361" s="19">
        <f>E2361/0.03844</f>
        <v>99.895941727367315</v>
      </c>
      <c r="I2361" s="18">
        <f>J2361/100*4</f>
        <v>7.96</v>
      </c>
      <c r="J2361" s="17">
        <v>199</v>
      </c>
      <c r="K2361" s="16">
        <f>IF(J2361&gt;1,J2361-H2361-I2361,0)</f>
        <v>91.144058272632691</v>
      </c>
      <c r="L2361" s="15">
        <v>42822</v>
      </c>
      <c r="M2361" s="14"/>
      <c r="N2361" s="29">
        <v>42864</v>
      </c>
      <c r="O2361" s="12">
        <v>42864</v>
      </c>
      <c r="P2361" s="11" t="s">
        <v>4039</v>
      </c>
      <c r="Q2361" s="10" t="s">
        <v>4038</v>
      </c>
      <c r="R2361" s="10" t="s">
        <v>4037</v>
      </c>
      <c r="S2361" s="10" t="s">
        <v>198</v>
      </c>
      <c r="T2361" s="10"/>
      <c r="U2361" s="9">
        <v>6812766509</v>
      </c>
      <c r="V2361" s="8"/>
      <c r="W2361" s="7">
        <v>699</v>
      </c>
      <c r="X2361" s="4"/>
      <c r="Y2361" s="6">
        <v>237</v>
      </c>
      <c r="Z2361" s="5">
        <f>IF(Y2361&gt;0,Y2361-J2361,".")</f>
        <v>38</v>
      </c>
      <c r="AA2361" s="4">
        <f>IF(J2361=0,H2361,0)</f>
        <v>0</v>
      </c>
      <c r="AB2361" s="4">
        <f>IF(L2361=0,H2361,0)</f>
        <v>0</v>
      </c>
      <c r="AC2361" s="4"/>
      <c r="AD2361" s="3"/>
      <c r="AE2361" s="2" t="str">
        <f ca="1">IF(AND(N2361&gt;1,(N2361+$AE$3+O2361)&lt;$B$3),$B$3-N2361+1111111,".")</f>
        <v>.</v>
      </c>
      <c r="AF2361" s="1" t="str">
        <f>IF(A2361&gt;1,"Y","N")</f>
        <v>Y</v>
      </c>
      <c r="AG2361" s="1" t="str">
        <f>IF(L2361&gt;1,"Y","N")</f>
        <v>Y</v>
      </c>
      <c r="AH2361" s="1" t="str">
        <f>IF(N2361&gt;1,"Y","N")</f>
        <v>Y</v>
      </c>
      <c r="AI2361" s="1" t="str">
        <f>IF(O2361&gt;1,"Y","N")</f>
        <v>Y</v>
      </c>
      <c r="AJ2361" s="1" t="str">
        <f>CONCATENATE(AF2361,AG2361,D2361,AH2361,AI2361)</f>
        <v>YYx96xYY</v>
      </c>
    </row>
    <row r="2362" spans="1:36" s="1" customFormat="1" x14ac:dyDescent="0.25">
      <c r="A2362" s="31">
        <v>42703</v>
      </c>
      <c r="B2362" s="24" t="s">
        <v>3796</v>
      </c>
      <c r="C2362" s="23" t="s">
        <v>734</v>
      </c>
      <c r="D2362" s="22" t="s">
        <v>733</v>
      </c>
      <c r="E2362" s="21">
        <v>3.09</v>
      </c>
      <c r="G2362" s="20"/>
      <c r="H2362" s="19">
        <f>E2362/0.0391</f>
        <v>79.028132992327357</v>
      </c>
      <c r="I2362" s="18">
        <f>J2362/100*4</f>
        <v>7.96</v>
      </c>
      <c r="J2362" s="17">
        <v>199</v>
      </c>
      <c r="K2362" s="16">
        <f>IF(J2362&gt;1,J2362-H2362-I2362,0)</f>
        <v>112.01186700767265</v>
      </c>
      <c r="L2362" s="15">
        <v>42714</v>
      </c>
      <c r="M2362" s="14"/>
      <c r="N2362" s="29">
        <v>42877</v>
      </c>
      <c r="O2362" s="12">
        <v>42877</v>
      </c>
      <c r="P2362" s="11" t="s">
        <v>3795</v>
      </c>
      <c r="Q2362" s="10" t="s">
        <v>3794</v>
      </c>
      <c r="R2362" s="10" t="s">
        <v>3793</v>
      </c>
      <c r="S2362" s="10" t="s">
        <v>3792</v>
      </c>
      <c r="T2362" s="10"/>
      <c r="U2362" s="9" t="s">
        <v>3791</v>
      </c>
      <c r="V2362" s="8"/>
      <c r="W2362" s="7">
        <v>758</v>
      </c>
      <c r="X2362" s="4"/>
      <c r="Y2362" s="6">
        <v>237</v>
      </c>
      <c r="Z2362" s="5">
        <f>IF(Y2362&gt;0,Y2362-J2362,".")</f>
        <v>38</v>
      </c>
      <c r="AA2362" s="4">
        <f>IF(J2362=0,H2362,0)</f>
        <v>0</v>
      </c>
      <c r="AB2362" s="4">
        <f>IF(L2362=0,H2362,0)</f>
        <v>0</v>
      </c>
      <c r="AC2362" s="4"/>
      <c r="AD2362" s="3"/>
      <c r="AE2362" s="2" t="str">
        <f ca="1">IF(AND(N2362&gt;1,(N2362+$AE$3+O2362)&lt;$B$3),$B$3-N2362+1111111,".")</f>
        <v>.</v>
      </c>
      <c r="AF2362" s="1" t="str">
        <f>IF(A2362&gt;1,"Y","N")</f>
        <v>Y</v>
      </c>
      <c r="AG2362" s="1" t="str">
        <f>IF(L2362&gt;1,"Y","N")</f>
        <v>Y</v>
      </c>
      <c r="AH2362" s="1" t="str">
        <f>IF(N2362&gt;1,"Y","N")</f>
        <v>Y</v>
      </c>
      <c r="AI2362" s="1" t="str">
        <f>IF(O2362&gt;1,"Y","N")</f>
        <v>Y</v>
      </c>
      <c r="AJ2362" s="1" t="str">
        <f>CONCATENATE(AF2362,AG2362,D2362,AH2362,AI2362)</f>
        <v>YYx260xYY</v>
      </c>
    </row>
    <row r="2363" spans="1:36" s="1" customFormat="1" x14ac:dyDescent="0.25">
      <c r="A2363" s="31">
        <v>42703</v>
      </c>
      <c r="B2363" s="24" t="s">
        <v>2106</v>
      </c>
      <c r="C2363" s="23" t="s">
        <v>734</v>
      </c>
      <c r="D2363" s="22" t="s">
        <v>733</v>
      </c>
      <c r="E2363" s="21">
        <v>3.19</v>
      </c>
      <c r="G2363" s="20"/>
      <c r="H2363" s="19">
        <f>E2363/0.0391</f>
        <v>81.585677749360613</v>
      </c>
      <c r="I2363" s="18">
        <f>J2363/100*4</f>
        <v>7.96</v>
      </c>
      <c r="J2363" s="17">
        <v>199</v>
      </c>
      <c r="K2363" s="16">
        <f>IF(J2363&gt;1,J2363-H2363-I2363,0)</f>
        <v>109.45432225063939</v>
      </c>
      <c r="L2363" s="15">
        <v>42727</v>
      </c>
      <c r="M2363" s="14"/>
      <c r="N2363" s="29">
        <v>42988</v>
      </c>
      <c r="O2363" s="12">
        <v>42989</v>
      </c>
      <c r="P2363" s="11" t="s">
        <v>2105</v>
      </c>
      <c r="Q2363" s="10" t="s">
        <v>2104</v>
      </c>
      <c r="R2363" s="10" t="s">
        <v>2103</v>
      </c>
      <c r="S2363" s="10" t="s">
        <v>1240</v>
      </c>
      <c r="T2363" s="10"/>
      <c r="U2363" s="9">
        <v>6906105877</v>
      </c>
      <c r="V2363" s="8"/>
      <c r="W2363" s="7">
        <v>1120</v>
      </c>
      <c r="X2363" s="4"/>
      <c r="Y2363" s="6">
        <v>237</v>
      </c>
      <c r="Z2363" s="5">
        <f>IF(Y2363&gt;0,Y2363-J2363,".")</f>
        <v>38</v>
      </c>
      <c r="AA2363" s="4">
        <f>IF(J2363=0,H2363,0)</f>
        <v>0</v>
      </c>
      <c r="AB2363" s="4">
        <f>IF(L2363=0,H2363,0)</f>
        <v>0</v>
      </c>
      <c r="AC2363" s="4"/>
      <c r="AD2363" s="3"/>
      <c r="AE2363" s="2" t="str">
        <f ca="1">IF(AND(N2363&gt;1,(N2363+$AE$3+O2363)&lt;$B$3),$B$3-N2363+1111111,".")</f>
        <v>.</v>
      </c>
      <c r="AF2363" s="1" t="str">
        <f>IF(A2363&gt;1,"Y","N")</f>
        <v>Y</v>
      </c>
      <c r="AG2363" s="1" t="str">
        <f>IF(L2363&gt;1,"Y","N")</f>
        <v>Y</v>
      </c>
      <c r="AH2363" s="1" t="str">
        <f>IF(N2363&gt;1,"Y","N")</f>
        <v>Y</v>
      </c>
      <c r="AI2363" s="1" t="str">
        <f>IF(O2363&gt;1,"Y","N")</f>
        <v>Y</v>
      </c>
      <c r="AJ2363" s="1" t="str">
        <f>CONCATENATE(AF2363,AG2363,D2363,AH2363,AI2363)</f>
        <v>YYx260xYY</v>
      </c>
    </row>
    <row r="2364" spans="1:36" s="1" customFormat="1" x14ac:dyDescent="0.25">
      <c r="A2364" s="31">
        <v>42750</v>
      </c>
      <c r="B2364" s="24" t="s">
        <v>2102</v>
      </c>
      <c r="C2364" s="23" t="s">
        <v>734</v>
      </c>
      <c r="D2364" s="22" t="s">
        <v>733</v>
      </c>
      <c r="E2364" s="21">
        <v>2.79</v>
      </c>
      <c r="G2364" s="20"/>
      <c r="H2364" s="19">
        <f>E2364/0.0391</f>
        <v>71.355498721227619</v>
      </c>
      <c r="I2364" s="18">
        <f>J2364/100*4</f>
        <v>7.96</v>
      </c>
      <c r="J2364" s="17">
        <v>199</v>
      </c>
      <c r="K2364" s="16">
        <f>IF(J2364&gt;1,J2364-H2364-I2364,0)</f>
        <v>119.68450127877239</v>
      </c>
      <c r="L2364" s="15">
        <v>42768</v>
      </c>
      <c r="M2364" s="14"/>
      <c r="N2364" s="29">
        <v>42988</v>
      </c>
      <c r="O2364" s="12">
        <v>42989</v>
      </c>
      <c r="P2364" s="11" t="s">
        <v>2101</v>
      </c>
      <c r="Q2364" s="10" t="s">
        <v>2100</v>
      </c>
      <c r="R2364" s="10" t="s">
        <v>2099</v>
      </c>
      <c r="S2364" s="10" t="s">
        <v>2098</v>
      </c>
      <c r="T2364" s="10" t="s">
        <v>2097</v>
      </c>
      <c r="U2364" s="9">
        <v>6906105877</v>
      </c>
      <c r="V2364" s="8"/>
      <c r="W2364" s="7">
        <v>1124</v>
      </c>
      <c r="X2364" s="4"/>
      <c r="Y2364" s="6">
        <v>237</v>
      </c>
      <c r="Z2364" s="5">
        <f>IF(Y2364&gt;0,Y2364-J2364,".")</f>
        <v>38</v>
      </c>
      <c r="AA2364" s="4">
        <f>IF(J2364=0,H2364,0)</f>
        <v>0</v>
      </c>
      <c r="AB2364" s="4">
        <f>IF(L2364=0,H2364,0)</f>
        <v>0</v>
      </c>
      <c r="AC2364" s="4"/>
      <c r="AD2364" s="3"/>
      <c r="AE2364" s="2" t="str">
        <f ca="1">IF(AND(N2364&gt;1,(N2364+$AE$3+O2364)&lt;$B$3),$B$3-N2364+1111111,".")</f>
        <v>.</v>
      </c>
      <c r="AF2364" s="1" t="str">
        <f>IF(A2364&gt;1,"Y","N")</f>
        <v>Y</v>
      </c>
      <c r="AG2364" s="1" t="str">
        <f>IF(L2364&gt;1,"Y","N")</f>
        <v>Y</v>
      </c>
      <c r="AH2364" s="1" t="str">
        <f>IF(N2364&gt;1,"Y","N")</f>
        <v>Y</v>
      </c>
      <c r="AI2364" s="1" t="str">
        <f>IF(O2364&gt;1,"Y","N")</f>
        <v>Y</v>
      </c>
      <c r="AJ2364" s="1" t="str">
        <f>CONCATENATE(AF2364,AG2364,D2364,AH2364,AI2364)</f>
        <v>YYx260xYY</v>
      </c>
    </row>
    <row r="2365" spans="1:36" s="1" customFormat="1" x14ac:dyDescent="0.25">
      <c r="A2365" s="31">
        <v>43004</v>
      </c>
      <c r="B2365" s="30" t="s">
        <v>1235</v>
      </c>
      <c r="C2365" s="23" t="s">
        <v>1022</v>
      </c>
      <c r="D2365" s="22" t="s">
        <v>1021</v>
      </c>
      <c r="E2365" s="21">
        <v>3.5</v>
      </c>
      <c r="G2365" s="20"/>
      <c r="H2365" s="19">
        <f>E2365/0.04272</f>
        <v>81.928838951310865</v>
      </c>
      <c r="I2365" s="18">
        <f>J2365/100*4</f>
        <v>7.96</v>
      </c>
      <c r="J2365" s="17">
        <v>199</v>
      </c>
      <c r="K2365" s="16">
        <f>IF(J2365&gt;1,J2365-H2365-I2365,0)</f>
        <v>109.11116104868914</v>
      </c>
      <c r="L2365" s="15">
        <v>43018</v>
      </c>
      <c r="M2365" s="14"/>
      <c r="N2365" s="29">
        <v>43044</v>
      </c>
      <c r="O2365" s="12">
        <v>43045</v>
      </c>
      <c r="P2365" s="11" t="s">
        <v>1234</v>
      </c>
      <c r="Q2365" s="10" t="s">
        <v>1233</v>
      </c>
      <c r="R2365" s="10" t="s">
        <v>1232</v>
      </c>
      <c r="S2365" s="10" t="s">
        <v>1231</v>
      </c>
      <c r="T2365" s="10"/>
      <c r="U2365" s="9">
        <v>6914991256</v>
      </c>
      <c r="V2365" s="8" t="s">
        <v>1017</v>
      </c>
      <c r="W2365" s="7">
        <v>1295</v>
      </c>
      <c r="X2365" s="4"/>
      <c r="Y2365" s="6">
        <v>237</v>
      </c>
      <c r="Z2365" s="5">
        <f>IF(Y2365&gt;0,Y2365-J2365,".")</f>
        <v>38</v>
      </c>
      <c r="AA2365" s="4">
        <f>IF(J2365=0,H2365,0)</f>
        <v>0</v>
      </c>
      <c r="AB2365" s="4">
        <f>IF(L2365=0,H2365,0)</f>
        <v>0</v>
      </c>
      <c r="AC2365" s="4"/>
      <c r="AD2365" s="3"/>
      <c r="AE2365" s="2" t="str">
        <f ca="1">IF(AND(N2365&gt;1,(N2365+$AE$3+O2365)&lt;$B$3),$B$3-N2365+1111111,".")</f>
        <v>.</v>
      </c>
      <c r="AF2365" s="1" t="str">
        <f>IF(A2365&gt;1,"Y","N")</f>
        <v>Y</v>
      </c>
      <c r="AG2365" s="1" t="str">
        <f>IF(L2365&gt;1,"Y","N")</f>
        <v>Y</v>
      </c>
      <c r="AH2365" s="1" t="str">
        <f>IF(N2365&gt;1,"Y","N")</f>
        <v>Y</v>
      </c>
      <c r="AI2365" s="1" t="str">
        <f>IF(O2365&gt;1,"Y","N")</f>
        <v>Y</v>
      </c>
      <c r="AJ2365" s="1" t="str">
        <f>CONCATENATE(AF2365,AG2365,D2365,AH2365,AI2365)</f>
        <v>YYx312xYY</v>
      </c>
    </row>
    <row r="2366" spans="1:36" s="1" customFormat="1" x14ac:dyDescent="0.25">
      <c r="A2366" s="31">
        <v>43004</v>
      </c>
      <c r="B2366" s="24"/>
      <c r="C2366" s="23" t="s">
        <v>1022</v>
      </c>
      <c r="D2366" s="22" t="s">
        <v>1021</v>
      </c>
      <c r="E2366" s="21">
        <v>3.5</v>
      </c>
      <c r="G2366" s="20"/>
      <c r="H2366" s="19">
        <f>E2366/0.04272</f>
        <v>81.928838951310865</v>
      </c>
      <c r="I2366" s="18">
        <f>J2366/100*4</f>
        <v>7.96</v>
      </c>
      <c r="J2366" s="17">
        <v>199</v>
      </c>
      <c r="K2366" s="16">
        <f>IF(J2366&gt;1,J2366-H2366-I2366,0)</f>
        <v>109.11116104868914</v>
      </c>
      <c r="L2366" s="15">
        <v>43018</v>
      </c>
      <c r="M2366" s="14"/>
      <c r="N2366" s="29">
        <v>43055</v>
      </c>
      <c r="O2366" s="12">
        <v>43058</v>
      </c>
      <c r="P2366" s="11" t="s">
        <v>1020</v>
      </c>
      <c r="Q2366" s="10" t="s">
        <v>1019</v>
      </c>
      <c r="R2366" s="10" t="s">
        <v>1018</v>
      </c>
      <c r="S2366" s="10" t="s">
        <v>419</v>
      </c>
      <c r="T2366" s="10"/>
      <c r="U2366" s="9">
        <v>6914991256</v>
      </c>
      <c r="V2366" s="8" t="s">
        <v>1017</v>
      </c>
      <c r="W2366" s="7">
        <v>1334</v>
      </c>
      <c r="X2366" s="4"/>
      <c r="Y2366" s="6">
        <v>237</v>
      </c>
      <c r="Z2366" s="5">
        <f>IF(Y2366&gt;0,Y2366-J2366,".")</f>
        <v>38</v>
      </c>
      <c r="AA2366" s="4">
        <f>IF(J2366=0,H2366,0)</f>
        <v>0</v>
      </c>
      <c r="AB2366" s="4">
        <f>IF(L2366=0,H2366,0)</f>
        <v>0</v>
      </c>
      <c r="AC2366" s="4"/>
      <c r="AD2366" s="3"/>
      <c r="AE2366" s="2" t="str">
        <f ca="1">IF(AND(N2366&gt;1,(N2366+$AE$3+O2366)&lt;$B$3),$B$3-N2366+1111111,".")</f>
        <v>.</v>
      </c>
      <c r="AF2366" s="1" t="str">
        <f>IF(A2366&gt;1,"Y","N")</f>
        <v>Y</v>
      </c>
      <c r="AG2366" s="1" t="str">
        <f>IF(L2366&gt;1,"Y","N")</f>
        <v>Y</v>
      </c>
      <c r="AH2366" s="1" t="str">
        <f>IF(N2366&gt;1,"Y","N")</f>
        <v>Y</v>
      </c>
      <c r="AI2366" s="1" t="str">
        <f>IF(O2366&gt;1,"Y","N")</f>
        <v>Y</v>
      </c>
      <c r="AJ2366" s="1" t="str">
        <f>CONCATENATE(AF2366,AG2366,D2366,AH2366,AI2366)</f>
        <v>YYx312xYY</v>
      </c>
    </row>
    <row r="2367" spans="1:36" s="1" customFormat="1" x14ac:dyDescent="0.25">
      <c r="A2367" s="31">
        <v>42750</v>
      </c>
      <c r="B2367" s="24" t="s">
        <v>735</v>
      </c>
      <c r="C2367" s="23" t="s">
        <v>734</v>
      </c>
      <c r="D2367" s="22" t="s">
        <v>733</v>
      </c>
      <c r="E2367" s="21">
        <v>2.78</v>
      </c>
      <c r="G2367" s="20"/>
      <c r="H2367" s="19">
        <f>E2367/0.0391</f>
        <v>71.099744245524292</v>
      </c>
      <c r="I2367" s="18">
        <f>J2367/100*4</f>
        <v>7.96</v>
      </c>
      <c r="J2367" s="17">
        <v>199</v>
      </c>
      <c r="K2367" s="16">
        <f>IF(J2367&gt;1,J2367-H2367-I2367,0)</f>
        <v>119.94025575447571</v>
      </c>
      <c r="L2367" s="15">
        <v>42768</v>
      </c>
      <c r="M2367" s="14"/>
      <c r="N2367" s="29">
        <v>43067</v>
      </c>
      <c r="O2367" s="12">
        <v>43068</v>
      </c>
      <c r="P2367" s="11" t="s">
        <v>732</v>
      </c>
      <c r="Q2367" s="10" t="s">
        <v>731</v>
      </c>
      <c r="R2367" s="10" t="s">
        <v>730</v>
      </c>
      <c r="S2367" s="10" t="s">
        <v>729</v>
      </c>
      <c r="T2367" s="10"/>
      <c r="U2367" s="9">
        <v>6916048617</v>
      </c>
      <c r="V2367" s="8" t="s">
        <v>728</v>
      </c>
      <c r="W2367" s="7">
        <v>1395</v>
      </c>
      <c r="X2367" s="4"/>
      <c r="Y2367" s="6">
        <v>237</v>
      </c>
      <c r="Z2367" s="5">
        <f>IF(Y2367&gt;0,Y2367-J2367,".")</f>
        <v>38</v>
      </c>
      <c r="AA2367" s="4">
        <f>IF(J2367=0,H2367,0)</f>
        <v>0</v>
      </c>
      <c r="AB2367" s="4">
        <f>IF(L2367=0,H2367,0)</f>
        <v>0</v>
      </c>
      <c r="AC2367" s="4"/>
      <c r="AD2367" s="3"/>
      <c r="AE2367" s="2" t="str">
        <f ca="1">IF(AND(N2367&gt;1,(N2367+$AE$3+O2367)&lt;$B$3),$B$3-N2367+1111111,".")</f>
        <v>.</v>
      </c>
      <c r="AF2367" s="1" t="str">
        <f>IF(A2367&gt;1,"Y","N")</f>
        <v>Y</v>
      </c>
      <c r="AG2367" s="1" t="str">
        <f>IF(L2367&gt;1,"Y","N")</f>
        <v>Y</v>
      </c>
      <c r="AH2367" s="1" t="str">
        <f>IF(N2367&gt;1,"Y","N")</f>
        <v>Y</v>
      </c>
      <c r="AI2367" s="1" t="str">
        <f>IF(O2367&gt;1,"Y","N")</f>
        <v>Y</v>
      </c>
      <c r="AJ2367" s="1" t="str">
        <f>CONCATENATE(AF2367,AG2367,D2367,AH2367,AI2367)</f>
        <v>YYx260xYY</v>
      </c>
    </row>
    <row r="2368" spans="1:36" s="1" customFormat="1" x14ac:dyDescent="0.25">
      <c r="A2368" s="31">
        <v>42786</v>
      </c>
      <c r="B2368" t="s">
        <v>276</v>
      </c>
      <c r="C2368" s="23" t="s">
        <v>275</v>
      </c>
      <c r="D2368" s="22" t="s">
        <v>274</v>
      </c>
      <c r="E2368" s="21">
        <v>3.71</v>
      </c>
      <c r="G2368" s="20"/>
      <c r="H2368" s="19">
        <f>E2368/0.03844</f>
        <v>96.514047866805399</v>
      </c>
      <c r="I2368" s="18">
        <f>J2368/100*4</f>
        <v>7.96</v>
      </c>
      <c r="J2368" s="17">
        <v>199</v>
      </c>
      <c r="K2368" s="16">
        <f>IF(J2368&gt;1,J2368-H2368-I2368,0)</f>
        <v>94.525952133194608</v>
      </c>
      <c r="L2368" s="15">
        <v>42809</v>
      </c>
      <c r="M2368" s="14"/>
      <c r="N2368" s="29">
        <v>43085</v>
      </c>
      <c r="O2368" s="12">
        <v>43086</v>
      </c>
      <c r="P2368" s="11" t="s">
        <v>273</v>
      </c>
      <c r="Q2368" s="10" t="s">
        <v>272</v>
      </c>
      <c r="R2368" s="10" t="s">
        <v>271</v>
      </c>
      <c r="S2368" s="10" t="s">
        <v>270</v>
      </c>
      <c r="T2368" s="10"/>
      <c r="U2368" s="9">
        <v>6907245357</v>
      </c>
      <c r="V2368" s="8"/>
      <c r="W2368" s="7">
        <v>1472</v>
      </c>
      <c r="X2368" s="4"/>
      <c r="Y2368" s="6">
        <v>237</v>
      </c>
      <c r="Z2368" s="5">
        <f>IF(Y2368&gt;0,Y2368-J2368,".")</f>
        <v>38</v>
      </c>
      <c r="AA2368" s="4">
        <f>IF(J2368=0,H2368,0)</f>
        <v>0</v>
      </c>
      <c r="AB2368" s="4">
        <f>IF(L2368=0,H2368,0)</f>
        <v>0</v>
      </c>
      <c r="AC2368" s="4"/>
      <c r="AD2368" s="3"/>
      <c r="AE2368" s="2" t="str">
        <f ca="1">IF(AND(N2368&gt;1,(N2368+$AE$3+O2368)&lt;$B$3),$B$3-N2368+1111111,".")</f>
        <v>.</v>
      </c>
      <c r="AF2368" s="1" t="str">
        <f>IF(A2368&gt;1,"Y","N")</f>
        <v>Y</v>
      </c>
      <c r="AG2368" s="1" t="str">
        <f>IF(L2368&gt;1,"Y","N")</f>
        <v>Y</v>
      </c>
      <c r="AH2368" s="1" t="str">
        <f>IF(N2368&gt;1,"Y","N")</f>
        <v>Y</v>
      </c>
      <c r="AI2368" s="1" t="str">
        <f>IF(O2368&gt;1,"Y","N")</f>
        <v>Y</v>
      </c>
      <c r="AJ2368" s="1" t="str">
        <f>CONCATENATE(AF2368,AG2368,D2368,AH2368,AI2368)</f>
        <v>YYx96xYY</v>
      </c>
    </row>
    <row r="2369" spans="1:36" s="1" customFormat="1" x14ac:dyDescent="0.25">
      <c r="A2369" s="31">
        <v>42667</v>
      </c>
      <c r="B2369" s="24"/>
      <c r="C2369" s="23" t="s">
        <v>63</v>
      </c>
      <c r="D2369" s="22" t="s">
        <v>62</v>
      </c>
      <c r="E2369" s="21">
        <v>7.42</v>
      </c>
      <c r="G2369" s="20"/>
      <c r="H2369" s="19">
        <f>E2369/0.03988</f>
        <v>186.05817452357073</v>
      </c>
      <c r="I2369" s="18">
        <f>J2369/100*4</f>
        <v>9.9600000000000009</v>
      </c>
      <c r="J2369" s="17">
        <v>249</v>
      </c>
      <c r="K2369" s="16">
        <f>IF(J2369&gt;1,J2369-H2369-I2369,0)</f>
        <v>52.981825476429272</v>
      </c>
      <c r="L2369" s="15">
        <v>42697</v>
      </c>
      <c r="M2369" s="14"/>
      <c r="N2369" s="29">
        <v>42804</v>
      </c>
      <c r="O2369" s="12">
        <v>42807</v>
      </c>
      <c r="P2369" s="11" t="s">
        <v>5366</v>
      </c>
      <c r="Q2369" s="10"/>
      <c r="R2369" s="10"/>
      <c r="S2369" s="10"/>
      <c r="T2369" s="10"/>
      <c r="U2369" s="9">
        <v>6741668661</v>
      </c>
      <c r="V2369" s="8"/>
      <c r="W2369" s="7">
        <v>414</v>
      </c>
      <c r="X2369" s="4"/>
      <c r="Y2369" s="6">
        <v>249</v>
      </c>
      <c r="Z2369" s="5">
        <f>IF(Y2369&gt;0,Y2369-J2369,".")</f>
        <v>0</v>
      </c>
      <c r="AA2369" s="4">
        <f>IF(J2369=0,H2369,0)</f>
        <v>0</v>
      </c>
      <c r="AB2369" s="4">
        <f>IF(L2369=0,H2369,0)</f>
        <v>0</v>
      </c>
      <c r="AC2369" s="4"/>
      <c r="AD2369" s="3"/>
      <c r="AE2369" s="2" t="str">
        <f ca="1">IF(AND(N2369&gt;1,(N2369+$AE$3+O2369)&lt;$B$3),$B$3-N2369+1111111,".")</f>
        <v>.</v>
      </c>
      <c r="AF2369" s="1" t="str">
        <f>IF(A2369&gt;1,"Y","N")</f>
        <v>Y</v>
      </c>
      <c r="AG2369" s="1" t="str">
        <f>IF(L2369&gt;1,"Y","N")</f>
        <v>Y</v>
      </c>
      <c r="AH2369" s="1" t="str">
        <f>IF(N2369&gt;1,"Y","N")</f>
        <v>Y</v>
      </c>
      <c r="AI2369" s="1" t="str">
        <f>IF(O2369&gt;1,"Y","N")</f>
        <v>Y</v>
      </c>
      <c r="AJ2369" s="1" t="str">
        <f>CONCATENATE(AF2369,AG2369,D2369,AH2369,AI2369)</f>
        <v>YYx74xYY</v>
      </c>
    </row>
    <row r="2370" spans="1:36" s="1" customFormat="1" ht="12.75" x14ac:dyDescent="0.2">
      <c r="A2370" s="36">
        <v>42909</v>
      </c>
      <c r="B2370" s="24"/>
      <c r="C2370" s="23" t="s">
        <v>287</v>
      </c>
      <c r="D2370" s="22" t="s">
        <v>286</v>
      </c>
      <c r="E2370" s="21">
        <v>4.58</v>
      </c>
      <c r="G2370" s="20"/>
      <c r="H2370" s="19">
        <f>E2370/0.0418425</f>
        <v>109.45808687339428</v>
      </c>
      <c r="I2370" s="32">
        <f>J2370/100*4</f>
        <v>8.4</v>
      </c>
      <c r="J2370" s="17">
        <v>210</v>
      </c>
      <c r="K2370" s="16">
        <f>IF(J2370&gt;1,J2370-H2370-I2370,0)</f>
        <v>92.141913126605715</v>
      </c>
      <c r="L2370" s="15">
        <v>42933</v>
      </c>
      <c r="M2370" s="14"/>
      <c r="N2370" s="29">
        <v>43084</v>
      </c>
      <c r="O2370" s="35">
        <v>43086</v>
      </c>
      <c r="P2370" s="11" t="s">
        <v>285</v>
      </c>
      <c r="Q2370" s="34" t="s">
        <v>290</v>
      </c>
      <c r="R2370" s="34" t="s">
        <v>289</v>
      </c>
      <c r="S2370" s="10" t="s">
        <v>288</v>
      </c>
      <c r="T2370" s="7"/>
      <c r="U2370" s="33">
        <v>6920088311</v>
      </c>
      <c r="V2370" s="8"/>
      <c r="W2370" s="7">
        <v>1469</v>
      </c>
      <c r="X2370" s="4"/>
      <c r="Y2370" s="6">
        <v>249</v>
      </c>
      <c r="Z2370" s="5">
        <f>IF(Y2370&gt;0,Y2370-J2370,".")</f>
        <v>39</v>
      </c>
      <c r="AA2370" s="4">
        <f>IF(J2370=0,H2370,0)</f>
        <v>0</v>
      </c>
      <c r="AB2370" s="4">
        <f>IF(L2370=0,H2370,0)</f>
        <v>0</v>
      </c>
      <c r="AC2370" s="4"/>
      <c r="AD2370" s="3"/>
      <c r="AE2370" s="2" t="str">
        <f ca="1">IF(AND(N2370&gt;1,(N2370+$AE$3+O2370)&lt;$B$3),$B$3-N2370+1111111,".")</f>
        <v>.</v>
      </c>
      <c r="AF2370" s="1" t="str">
        <f>IF(A2370&gt;1,"Y","N")</f>
        <v>Y</v>
      </c>
      <c r="AG2370" s="1" t="str">
        <f>IF(L2370&gt;1,"Y","N")</f>
        <v>Y</v>
      </c>
      <c r="AH2370" s="1" t="str">
        <f>IF(N2370&gt;1,"Y","N")</f>
        <v>Y</v>
      </c>
      <c r="AI2370" s="1" t="str">
        <f>IF(O2370&gt;1,"Y","N")</f>
        <v>Y</v>
      </c>
      <c r="AJ2370" s="1" t="str">
        <f>CONCATENATE(AF2370,AG2370,D2370,AH2370,AI2370)</f>
        <v>YYy350yYY</v>
      </c>
    </row>
    <row r="2371" spans="1:36" s="1" customFormat="1" x14ac:dyDescent="0.25">
      <c r="A2371" s="31">
        <v>42755</v>
      </c>
      <c r="B2371" s="24"/>
      <c r="C2371" s="23" t="s">
        <v>27</v>
      </c>
      <c r="D2371" s="22" t="s">
        <v>26</v>
      </c>
      <c r="E2371" s="21">
        <v>6.35</v>
      </c>
      <c r="G2371" s="20"/>
      <c r="H2371" s="19">
        <f>E2371/0.03878</f>
        <v>163.74419804022691</v>
      </c>
      <c r="I2371" s="18">
        <f>J2371/100*4</f>
        <v>10</v>
      </c>
      <c r="J2371" s="17">
        <v>250</v>
      </c>
      <c r="K2371" s="16">
        <f>IF(J2371&gt;1,J2371-H2371-I2371,0)</f>
        <v>76.255801959773095</v>
      </c>
      <c r="L2371" s="15">
        <v>42788</v>
      </c>
      <c r="M2371" s="14"/>
      <c r="N2371" s="29">
        <v>42816</v>
      </c>
      <c r="O2371" s="12">
        <v>42816</v>
      </c>
      <c r="P2371" s="11" t="s">
        <v>5043</v>
      </c>
      <c r="Q2371" s="10"/>
      <c r="R2371" s="10"/>
      <c r="S2371" s="10"/>
      <c r="T2371" s="10"/>
      <c r="U2371" s="9"/>
      <c r="V2371" s="8"/>
      <c r="W2371" s="7">
        <v>473</v>
      </c>
      <c r="X2371" s="4"/>
      <c r="Y2371" s="6">
        <v>250</v>
      </c>
      <c r="Z2371" s="5">
        <f>IF(Y2371&gt;0,Y2371-J2371,".")</f>
        <v>0</v>
      </c>
      <c r="AA2371" s="4">
        <f>IF(J2371=0,H2371,0)</f>
        <v>0</v>
      </c>
      <c r="AB2371" s="4">
        <f>IF(L2371=0,H2371,0)</f>
        <v>0</v>
      </c>
      <c r="AC2371" s="4"/>
      <c r="AD2371" s="3"/>
      <c r="AE2371" s="2" t="str">
        <f ca="1">IF(AND(N2371&gt;1,(N2371+$AE$3+O2371)&lt;$B$3),$B$3-N2371+1111111,".")</f>
        <v>.</v>
      </c>
      <c r="AF2371" s="1" t="str">
        <f>IF(A2371&gt;1,"Y","N")</f>
        <v>Y</v>
      </c>
      <c r="AG2371" s="1" t="str">
        <f>IF(L2371&gt;1,"Y","N")</f>
        <v>Y</v>
      </c>
      <c r="AH2371" s="1" t="str">
        <f>IF(N2371&gt;1,"Y","N")</f>
        <v>Y</v>
      </c>
      <c r="AI2371" s="1" t="str">
        <f>IF(O2371&gt;1,"Y","N")</f>
        <v>Y</v>
      </c>
      <c r="AJ2371" s="1" t="str">
        <f>CONCATENATE(AF2371,AG2371,D2371,AH2371,AI2371)</f>
        <v>YYx114xYY</v>
      </c>
    </row>
    <row r="2372" spans="1:36" s="1" customFormat="1" x14ac:dyDescent="0.25">
      <c r="A2372" s="31">
        <v>42836</v>
      </c>
      <c r="B2372" s="24" t="s">
        <v>1550</v>
      </c>
      <c r="C2372" s="23" t="s">
        <v>27</v>
      </c>
      <c r="D2372" s="22" t="s">
        <v>26</v>
      </c>
      <c r="E2372" s="21">
        <v>6.36</v>
      </c>
      <c r="G2372" s="20"/>
      <c r="H2372" s="19">
        <f>E2372/0.03892</f>
        <v>163.41212744090441</v>
      </c>
      <c r="I2372" s="18">
        <f>J2372/100*4</f>
        <v>10</v>
      </c>
      <c r="J2372" s="17">
        <v>250</v>
      </c>
      <c r="K2372" s="16">
        <f>IF(J2372&gt;1,J2372-H2372-I2372,0)</f>
        <v>76.587872559095587</v>
      </c>
      <c r="L2372" s="15">
        <v>42855</v>
      </c>
      <c r="M2372" s="14"/>
      <c r="N2372" s="29">
        <v>43019</v>
      </c>
      <c r="O2372" s="12">
        <v>43019</v>
      </c>
      <c r="P2372" s="11" t="s">
        <v>1548</v>
      </c>
      <c r="Q2372" s="10"/>
      <c r="R2372" s="10"/>
      <c r="S2372" s="10"/>
      <c r="T2372" s="10"/>
      <c r="U2372" s="9">
        <v>6910202788</v>
      </c>
      <c r="V2372" s="8"/>
      <c r="W2372" s="7">
        <v>1230</v>
      </c>
      <c r="X2372" s="4"/>
      <c r="Y2372" s="6">
        <v>250</v>
      </c>
      <c r="Z2372" s="5">
        <f>IF(Y2372&gt;0,Y2372-J2372,".")</f>
        <v>0</v>
      </c>
      <c r="AA2372" s="4">
        <f>IF(J2372=0,H2372,0)</f>
        <v>0</v>
      </c>
      <c r="AB2372" s="4">
        <f>IF(L2372=0,H2372,0)</f>
        <v>0</v>
      </c>
      <c r="AC2372" s="4"/>
      <c r="AD2372" s="3"/>
      <c r="AE2372" s="2" t="str">
        <f ca="1">IF(AND(N2372&gt;1,(N2372+$AE$3+O2372)&lt;$B$3),$B$3-N2372+1111111,".")</f>
        <v>.</v>
      </c>
      <c r="AF2372" s="1" t="str">
        <f>IF(A2372&gt;1,"Y","N")</f>
        <v>Y</v>
      </c>
      <c r="AG2372" s="1" t="str">
        <f>IF(L2372&gt;1,"Y","N")</f>
        <v>Y</v>
      </c>
      <c r="AH2372" s="1" t="str">
        <f>IF(N2372&gt;1,"Y","N")</f>
        <v>Y</v>
      </c>
      <c r="AI2372" s="1" t="str">
        <f>IF(O2372&gt;1,"Y","N")</f>
        <v>Y</v>
      </c>
      <c r="AJ2372" s="1" t="str">
        <f>CONCATENATE(AF2372,AG2372,D2372,AH2372,AI2372)</f>
        <v>YYx114xYY</v>
      </c>
    </row>
    <row r="2373" spans="1:36" s="1" customFormat="1" x14ac:dyDescent="0.25">
      <c r="A2373" s="31">
        <v>42707</v>
      </c>
      <c r="B2373" s="24"/>
      <c r="C2373" s="23" t="s">
        <v>3558</v>
      </c>
      <c r="D2373" s="22" t="s">
        <v>1021</v>
      </c>
      <c r="E2373" s="21">
        <v>5.5419999999999998</v>
      </c>
      <c r="G2373" s="20"/>
      <c r="H2373" s="19">
        <f>E2373/0.03988</f>
        <v>138.96690070210633</v>
      </c>
      <c r="I2373" s="18">
        <f>J2373/100*4</f>
        <v>8.6</v>
      </c>
      <c r="J2373" s="17">
        <v>215</v>
      </c>
      <c r="K2373" s="16">
        <f>IF(J2373&gt;1,J2373-H2373-I2373,0)</f>
        <v>67.433099297893676</v>
      </c>
      <c r="L2373" s="15">
        <v>42727</v>
      </c>
      <c r="M2373" s="14"/>
      <c r="N2373" s="29">
        <v>42762</v>
      </c>
      <c r="O2373" s="12">
        <v>42764</v>
      </c>
      <c r="P2373" s="11" t="s">
        <v>6346</v>
      </c>
      <c r="Q2373" s="10" t="s">
        <v>6345</v>
      </c>
      <c r="R2373" s="10" t="s">
        <v>6344</v>
      </c>
      <c r="S2373" s="10" t="s">
        <v>4155</v>
      </c>
      <c r="T2373" s="10"/>
      <c r="U2373" s="9" t="s">
        <v>6343</v>
      </c>
      <c r="V2373" s="8"/>
      <c r="W2373" s="7">
        <v>170</v>
      </c>
      <c r="X2373" s="4"/>
      <c r="Y2373" s="6">
        <v>253</v>
      </c>
      <c r="Z2373" s="5">
        <f>IF(Y2373&gt;0,Y2373-J2373,".")</f>
        <v>38</v>
      </c>
      <c r="AA2373" s="4">
        <f>IF(J2373=0,H2373,0)</f>
        <v>0</v>
      </c>
      <c r="AB2373" s="4">
        <f>IF(L2373=0,H2373,0)</f>
        <v>0</v>
      </c>
      <c r="AC2373" s="4"/>
      <c r="AD2373" s="3"/>
      <c r="AE2373" s="2" t="str">
        <f ca="1">IF(AND(N2373&gt;1,(N2373+$AE$3+O2373)&lt;$B$3),$B$3-N2373+1111111,".")</f>
        <v>.</v>
      </c>
      <c r="AF2373" s="1" t="str">
        <f>IF(A2373&gt;1,"Y","N")</f>
        <v>Y</v>
      </c>
      <c r="AG2373" s="1" t="str">
        <f>IF(L2373&gt;1,"Y","N")</f>
        <v>Y</v>
      </c>
      <c r="AH2373" s="1" t="str">
        <f>IF(N2373&gt;1,"Y","N")</f>
        <v>Y</v>
      </c>
      <c r="AI2373" s="1" t="str">
        <f>IF(O2373&gt;1,"Y","N")</f>
        <v>Y</v>
      </c>
      <c r="AJ2373" s="1" t="str">
        <f>CONCATENATE(AF2373,AG2373,D2373,AH2373,AI2373)</f>
        <v>YYx312xYY</v>
      </c>
    </row>
    <row r="2374" spans="1:36" s="1" customFormat="1" x14ac:dyDescent="0.25">
      <c r="A2374" s="31">
        <v>42707</v>
      </c>
      <c r="B2374" s="24"/>
      <c r="C2374" s="23" t="s">
        <v>3558</v>
      </c>
      <c r="D2374" s="22" t="s">
        <v>1021</v>
      </c>
      <c r="E2374" s="21">
        <v>5.5419999999999998</v>
      </c>
      <c r="G2374" s="20"/>
      <c r="H2374" s="19">
        <f>E2374/0.03988</f>
        <v>138.96690070210633</v>
      </c>
      <c r="I2374" s="18">
        <f>J2374/100*4</f>
        <v>8.6</v>
      </c>
      <c r="J2374" s="17">
        <v>215</v>
      </c>
      <c r="K2374" s="16">
        <f>IF(J2374&gt;1,J2374-H2374-I2374,0)</f>
        <v>67.433099297893676</v>
      </c>
      <c r="L2374" s="15">
        <v>42727</v>
      </c>
      <c r="M2374" s="14"/>
      <c r="N2374" s="29">
        <v>42793</v>
      </c>
      <c r="O2374" s="12">
        <v>42794</v>
      </c>
      <c r="P2374" s="11" t="s">
        <v>5624</v>
      </c>
      <c r="Q2374" s="10" t="s">
        <v>5627</v>
      </c>
      <c r="R2374" s="10" t="s">
        <v>5626</v>
      </c>
      <c r="S2374" s="10" t="s">
        <v>5551</v>
      </c>
      <c r="T2374" s="10"/>
      <c r="U2374" s="9" t="s">
        <v>5625</v>
      </c>
      <c r="V2374" s="8"/>
      <c r="W2374" s="7">
        <v>334</v>
      </c>
      <c r="X2374" s="4"/>
      <c r="Y2374" s="6">
        <v>253</v>
      </c>
      <c r="Z2374" s="5">
        <f>IF(Y2374&gt;0,Y2374-J2374,".")</f>
        <v>38</v>
      </c>
      <c r="AA2374" s="4">
        <f>IF(J2374=0,H2374,0)</f>
        <v>0</v>
      </c>
      <c r="AB2374" s="4">
        <f>IF(L2374=0,H2374,0)</f>
        <v>0</v>
      </c>
      <c r="AC2374" s="4"/>
      <c r="AD2374" s="3"/>
      <c r="AE2374" s="2" t="str">
        <f ca="1">IF(AND(N2374&gt;1,(N2374+$AE$3+O2374)&lt;$B$3),$B$3-N2374+1111111,".")</f>
        <v>.</v>
      </c>
      <c r="AF2374" s="1" t="str">
        <f>IF(A2374&gt;1,"Y","N")</f>
        <v>Y</v>
      </c>
      <c r="AG2374" s="1" t="str">
        <f>IF(L2374&gt;1,"Y","N")</f>
        <v>Y</v>
      </c>
      <c r="AH2374" s="1" t="str">
        <f>IF(N2374&gt;1,"Y","N")</f>
        <v>Y</v>
      </c>
      <c r="AI2374" s="1" t="str">
        <f>IF(O2374&gt;1,"Y","N")</f>
        <v>Y</v>
      </c>
      <c r="AJ2374" s="1" t="str">
        <f>CONCATENATE(AF2374,AG2374,D2374,AH2374,AI2374)</f>
        <v>YYx312xYY</v>
      </c>
    </row>
    <row r="2375" spans="1:36" s="1" customFormat="1" x14ac:dyDescent="0.25">
      <c r="A2375" s="31">
        <v>42707</v>
      </c>
      <c r="B2375" s="24" t="s">
        <v>5190</v>
      </c>
      <c r="C2375" s="23" t="s">
        <v>3558</v>
      </c>
      <c r="D2375" s="22" t="s">
        <v>1021</v>
      </c>
      <c r="E2375" s="21">
        <v>5.5419999999999998</v>
      </c>
      <c r="G2375" s="20"/>
      <c r="H2375" s="19">
        <f>E2375/0.03988</f>
        <v>138.96690070210633</v>
      </c>
      <c r="I2375" s="18">
        <f>J2375/100*4</f>
        <v>8.6</v>
      </c>
      <c r="J2375" s="17">
        <v>215</v>
      </c>
      <c r="K2375" s="16">
        <f>IF(J2375&gt;1,J2375-H2375-I2375,0)</f>
        <v>67.433099297893676</v>
      </c>
      <c r="L2375" s="15">
        <v>42727</v>
      </c>
      <c r="M2375" s="14"/>
      <c r="N2375" s="29">
        <v>42811</v>
      </c>
      <c r="O2375" s="12">
        <v>42813</v>
      </c>
      <c r="P2375" s="11" t="s">
        <v>5189</v>
      </c>
      <c r="Q2375" s="10" t="s">
        <v>5188</v>
      </c>
      <c r="R2375" s="10" t="s">
        <v>5187</v>
      </c>
      <c r="S2375" s="10" t="s">
        <v>5186</v>
      </c>
      <c r="T2375" s="10"/>
      <c r="U2375" s="9" t="s">
        <v>5185</v>
      </c>
      <c r="V2375" s="8" t="s">
        <v>4446</v>
      </c>
      <c r="W2375" s="7">
        <v>441</v>
      </c>
      <c r="X2375" s="4"/>
      <c r="Y2375" s="6">
        <v>253</v>
      </c>
      <c r="Z2375" s="5">
        <f>IF(Y2375&gt;0,Y2375-J2375,".")</f>
        <v>38</v>
      </c>
      <c r="AA2375" s="4">
        <f>IF(J2375=0,H2375,0)</f>
        <v>0</v>
      </c>
      <c r="AB2375" s="4">
        <f>IF(L2375=0,H2375,0)</f>
        <v>0</v>
      </c>
      <c r="AC2375" s="4"/>
      <c r="AD2375" s="3"/>
      <c r="AE2375" s="2" t="str">
        <f ca="1">IF(AND(N2375&gt;1,(N2375+$AE$3+O2375)&lt;$B$3),$B$3-N2375+1111111,".")</f>
        <v>.</v>
      </c>
      <c r="AF2375" s="1" t="str">
        <f>IF(A2375&gt;1,"Y","N")</f>
        <v>Y</v>
      </c>
      <c r="AG2375" s="1" t="str">
        <f>IF(L2375&gt;1,"Y","N")</f>
        <v>Y</v>
      </c>
      <c r="AH2375" s="1" t="str">
        <f>IF(N2375&gt;1,"Y","N")</f>
        <v>Y</v>
      </c>
      <c r="AI2375" s="1" t="str">
        <f>IF(O2375&gt;1,"Y","N")</f>
        <v>Y</v>
      </c>
      <c r="AJ2375" s="1" t="str">
        <f>CONCATENATE(AF2375,AG2375,D2375,AH2375,AI2375)</f>
        <v>YYx312xYY</v>
      </c>
    </row>
    <row r="2376" spans="1:36" s="1" customFormat="1" x14ac:dyDescent="0.25">
      <c r="A2376" s="31">
        <v>42811</v>
      </c>
      <c r="B2376" t="s">
        <v>4206</v>
      </c>
      <c r="C2376" s="23" t="s">
        <v>3558</v>
      </c>
      <c r="D2376" s="22" t="s">
        <v>1021</v>
      </c>
      <c r="E2376" s="21">
        <v>4.99</v>
      </c>
      <c r="G2376" s="20"/>
      <c r="H2376" s="19">
        <f>E2376/0.038689</f>
        <v>128.9772286696477</v>
      </c>
      <c r="I2376" s="18">
        <f>J2376/100*4</f>
        <v>8.6</v>
      </c>
      <c r="J2376" s="17">
        <v>215</v>
      </c>
      <c r="K2376" s="16">
        <f>IF(J2376&gt;1,J2376-H2376-I2376,0)</f>
        <v>77.422771330352305</v>
      </c>
      <c r="L2376" s="15">
        <v>42827</v>
      </c>
      <c r="M2376" s="14"/>
      <c r="N2376" s="29">
        <v>42834</v>
      </c>
      <c r="O2376" s="12">
        <v>42834</v>
      </c>
      <c r="P2376" s="11" t="s">
        <v>1945</v>
      </c>
      <c r="Q2376" s="10" t="s">
        <v>4668</v>
      </c>
      <c r="R2376" s="10" t="s">
        <v>4667</v>
      </c>
      <c r="S2376" s="10" t="s">
        <v>4666</v>
      </c>
      <c r="T2376" s="10"/>
      <c r="U2376" s="9">
        <v>6773047610</v>
      </c>
      <c r="V2376" s="8"/>
      <c r="W2376" s="7">
        <v>558</v>
      </c>
      <c r="X2376" s="4"/>
      <c r="Y2376" s="6">
        <v>253</v>
      </c>
      <c r="Z2376" s="5">
        <f>IF(Y2376&gt;0,Y2376-J2376,".")</f>
        <v>38</v>
      </c>
      <c r="AA2376" s="4">
        <f>IF(J2376=0,H2376,0)</f>
        <v>0</v>
      </c>
      <c r="AB2376" s="4">
        <f>IF(L2376=0,H2376,0)</f>
        <v>0</v>
      </c>
      <c r="AC2376" s="4"/>
      <c r="AD2376" s="3"/>
      <c r="AE2376" s="2" t="str">
        <f ca="1">IF(AND(N2376&gt;1,(N2376+$AE$3+O2376)&lt;$B$3),$B$3-N2376+1111111,".")</f>
        <v>.</v>
      </c>
      <c r="AF2376" s="1" t="str">
        <f>IF(A2376&gt;1,"Y","N")</f>
        <v>Y</v>
      </c>
      <c r="AG2376" s="1" t="str">
        <f>IF(L2376&gt;1,"Y","N")</f>
        <v>Y</v>
      </c>
      <c r="AH2376" s="1" t="str">
        <f>IF(N2376&gt;1,"Y","N")</f>
        <v>Y</v>
      </c>
      <c r="AI2376" s="1" t="str">
        <f>IF(O2376&gt;1,"Y","N")</f>
        <v>Y</v>
      </c>
      <c r="AJ2376" s="1" t="str">
        <f>CONCATENATE(AF2376,AG2376,D2376,AH2376,AI2376)</f>
        <v>YYx312xYY</v>
      </c>
    </row>
    <row r="2377" spans="1:36" s="1" customFormat="1" x14ac:dyDescent="0.25">
      <c r="A2377" s="31">
        <v>42838</v>
      </c>
      <c r="B2377" s="24" t="s">
        <v>3875</v>
      </c>
      <c r="C2377" s="23" t="s">
        <v>3558</v>
      </c>
      <c r="D2377" s="22" t="s">
        <v>1021</v>
      </c>
      <c r="E2377" s="21">
        <v>4.9000000000000004</v>
      </c>
      <c r="G2377" s="20"/>
      <c r="H2377" s="19">
        <f>E2377/0.03892</f>
        <v>125.89928057553956</v>
      </c>
      <c r="I2377" s="18">
        <f>J2377/100*4</f>
        <v>8.6</v>
      </c>
      <c r="J2377" s="17">
        <v>215</v>
      </c>
      <c r="K2377" s="16">
        <f>IF(J2377&gt;1,J2377-H2377-I2377,0)</f>
        <v>80.500719424460442</v>
      </c>
      <c r="L2377" s="15">
        <v>42855</v>
      </c>
      <c r="M2377" s="14"/>
      <c r="N2377" s="29">
        <v>42872</v>
      </c>
      <c r="O2377" s="12">
        <v>42872</v>
      </c>
      <c r="P2377" s="11" t="s">
        <v>3874</v>
      </c>
      <c r="Q2377" s="10" t="s">
        <v>3873</v>
      </c>
      <c r="R2377" s="10" t="s">
        <v>3872</v>
      </c>
      <c r="S2377" s="10" t="s">
        <v>3871</v>
      </c>
      <c r="T2377" s="10"/>
      <c r="U2377" s="9" t="s">
        <v>3870</v>
      </c>
      <c r="V2377" s="8"/>
      <c r="W2377" s="7">
        <v>739</v>
      </c>
      <c r="X2377" s="4"/>
      <c r="Y2377" s="6">
        <v>253</v>
      </c>
      <c r="Z2377" s="5">
        <f>IF(Y2377&gt;0,Y2377-J2377,".")</f>
        <v>38</v>
      </c>
      <c r="AA2377" s="4">
        <f>IF(J2377=0,H2377,0)</f>
        <v>0</v>
      </c>
      <c r="AB2377" s="4">
        <f>IF(L2377=0,H2377,0)</f>
        <v>0</v>
      </c>
      <c r="AC2377" s="4"/>
      <c r="AD2377" s="3"/>
      <c r="AE2377" s="2" t="str">
        <f ca="1">IF(AND(N2377&gt;1,(N2377+$AE$3+O2377)&lt;$B$3),$B$3-N2377+1111111,".")</f>
        <v>.</v>
      </c>
      <c r="AF2377" s="1" t="str">
        <f>IF(A2377&gt;1,"Y","N")</f>
        <v>Y</v>
      </c>
      <c r="AG2377" s="1" t="str">
        <f>IF(L2377&gt;1,"Y","N")</f>
        <v>Y</v>
      </c>
      <c r="AH2377" s="1" t="str">
        <f>IF(N2377&gt;1,"Y","N")</f>
        <v>Y</v>
      </c>
      <c r="AI2377" s="1" t="str">
        <f>IF(O2377&gt;1,"Y","N")</f>
        <v>Y</v>
      </c>
      <c r="AJ2377" s="1" t="str">
        <f>CONCATENATE(AF2377,AG2377,D2377,AH2377,AI2377)</f>
        <v>YYx312xYY</v>
      </c>
    </row>
    <row r="2378" spans="1:36" s="1" customFormat="1" x14ac:dyDescent="0.25">
      <c r="A2378" s="31">
        <v>42838</v>
      </c>
      <c r="B2378" s="24" t="s">
        <v>3630</v>
      </c>
      <c r="C2378" s="23" t="s">
        <v>3558</v>
      </c>
      <c r="D2378" s="22" t="s">
        <v>1021</v>
      </c>
      <c r="E2378" s="21">
        <v>4.99</v>
      </c>
      <c r="G2378" s="20"/>
      <c r="H2378" s="19">
        <f>E2378/0.03892</f>
        <v>128.21171634121274</v>
      </c>
      <c r="I2378" s="18">
        <f>J2378/100*4</f>
        <v>8.6</v>
      </c>
      <c r="J2378" s="17">
        <v>215</v>
      </c>
      <c r="K2378" s="16">
        <f>IF(J2378&gt;1,J2378-H2378-I2378,0)</f>
        <v>78.18828365878727</v>
      </c>
      <c r="L2378" s="15">
        <v>42855</v>
      </c>
      <c r="M2378" s="14"/>
      <c r="N2378" s="13">
        <v>42886</v>
      </c>
      <c r="O2378" s="12">
        <v>42886</v>
      </c>
      <c r="P2378" s="11" t="s">
        <v>3629</v>
      </c>
      <c r="Q2378" s="10" t="s">
        <v>3628</v>
      </c>
      <c r="R2378" s="10" t="s">
        <v>3627</v>
      </c>
      <c r="S2378" s="10" t="s">
        <v>407</v>
      </c>
      <c r="T2378" s="10" t="s">
        <v>3626</v>
      </c>
      <c r="U2378" s="9" t="s">
        <v>3625</v>
      </c>
      <c r="V2378" s="8" t="s">
        <v>110</v>
      </c>
      <c r="W2378" s="7">
        <v>790</v>
      </c>
      <c r="X2378" s="4"/>
      <c r="Y2378" s="6">
        <v>253</v>
      </c>
      <c r="Z2378" s="5">
        <f>IF(Y2378&gt;0,Y2378-J2378,".")</f>
        <v>38</v>
      </c>
      <c r="AA2378" s="4">
        <f>IF(J2378=0,H2378,0)</f>
        <v>0</v>
      </c>
      <c r="AB2378" s="4">
        <f>IF(L2378=0,H2378,0)</f>
        <v>0</v>
      </c>
      <c r="AC2378" s="4"/>
      <c r="AD2378" s="3"/>
      <c r="AE2378" s="2" t="str">
        <f ca="1">IF(AND(N2378&gt;1,(N2378+$AE$3+O2378)&lt;$B$3),$B$3-N2378+1111111,".")</f>
        <v>.</v>
      </c>
      <c r="AF2378" s="1" t="str">
        <f>IF(A2378&gt;1,"Y","N")</f>
        <v>Y</v>
      </c>
      <c r="AG2378" s="1" t="str">
        <f>IF(L2378&gt;1,"Y","N")</f>
        <v>Y</v>
      </c>
      <c r="AH2378" s="1" t="str">
        <f>IF(N2378&gt;1,"Y","N")</f>
        <v>Y</v>
      </c>
      <c r="AI2378" s="1" t="str">
        <f>IF(O2378&gt;1,"Y","N")</f>
        <v>Y</v>
      </c>
      <c r="AJ2378" s="1" t="str">
        <f>CONCATENATE(AF2378,AG2378,D2378,AH2378,AI2378)</f>
        <v>YYx312xYY</v>
      </c>
    </row>
    <row r="2379" spans="1:36" s="1" customFormat="1" x14ac:dyDescent="0.25">
      <c r="A2379" s="31">
        <v>42838</v>
      </c>
      <c r="B2379" s="24" t="s">
        <v>3559</v>
      </c>
      <c r="C2379" s="23" t="s">
        <v>3558</v>
      </c>
      <c r="D2379" s="22" t="s">
        <v>1021</v>
      </c>
      <c r="E2379" s="21">
        <v>4.99</v>
      </c>
      <c r="G2379" s="20"/>
      <c r="H2379" s="19">
        <f>E2379/0.03892</f>
        <v>128.21171634121274</v>
      </c>
      <c r="I2379" s="18">
        <f>J2379/100*4</f>
        <v>8.6</v>
      </c>
      <c r="J2379" s="17">
        <v>215</v>
      </c>
      <c r="K2379" s="16">
        <f>IF(J2379&gt;1,J2379-H2379-I2379,0)</f>
        <v>78.18828365878727</v>
      </c>
      <c r="L2379" s="15">
        <v>42861</v>
      </c>
      <c r="M2379" s="14"/>
      <c r="N2379" s="29">
        <v>42893</v>
      </c>
      <c r="O2379" s="12">
        <v>42893</v>
      </c>
      <c r="P2379" s="11" t="s">
        <v>3557</v>
      </c>
      <c r="Q2379" s="10" t="s">
        <v>3556</v>
      </c>
      <c r="R2379" s="10" t="s">
        <v>3555</v>
      </c>
      <c r="S2379" s="10" t="s">
        <v>3554</v>
      </c>
      <c r="T2379" s="10"/>
      <c r="U2379" s="9" t="s">
        <v>3553</v>
      </c>
      <c r="V2379" s="8"/>
      <c r="W2379" s="7">
        <v>809</v>
      </c>
      <c r="X2379" s="4"/>
      <c r="Y2379" s="6">
        <v>253</v>
      </c>
      <c r="Z2379" s="5">
        <f>IF(Y2379&gt;0,Y2379-J2379,".")</f>
        <v>38</v>
      </c>
      <c r="AA2379" s="4">
        <f>IF(J2379=0,H2379,0)</f>
        <v>0</v>
      </c>
      <c r="AB2379" s="4">
        <f>IF(L2379=0,H2379,0)</f>
        <v>0</v>
      </c>
      <c r="AC2379" s="4"/>
      <c r="AD2379" s="3"/>
      <c r="AE2379" s="2" t="str">
        <f ca="1">IF(AND(N2379&gt;1,(N2379+$AE$3+O2379)&lt;$B$3),$B$3-N2379+1111111,".")</f>
        <v>.</v>
      </c>
      <c r="AF2379" s="1" t="str">
        <f>IF(A2379&gt;1,"Y","N")</f>
        <v>Y</v>
      </c>
      <c r="AG2379" s="1" t="str">
        <f>IF(L2379&gt;1,"Y","N")</f>
        <v>Y</v>
      </c>
      <c r="AH2379" s="1" t="str">
        <f>IF(N2379&gt;1,"Y","N")</f>
        <v>Y</v>
      </c>
      <c r="AI2379" s="1" t="str">
        <f>IF(O2379&gt;1,"Y","N")</f>
        <v>Y</v>
      </c>
      <c r="AJ2379" s="1" t="str">
        <f>CONCATENATE(AF2379,AG2379,D2379,AH2379,AI2379)</f>
        <v>YYx312xYY</v>
      </c>
    </row>
    <row r="2380" spans="1:36" s="1" customFormat="1" x14ac:dyDescent="0.25">
      <c r="A2380" s="31">
        <v>42809</v>
      </c>
      <c r="B2380" s="24" t="s">
        <v>3530</v>
      </c>
      <c r="C2380" s="23" t="s">
        <v>1609</v>
      </c>
      <c r="D2380" s="22" t="s">
        <v>1608</v>
      </c>
      <c r="E2380" s="21">
        <v>3.87</v>
      </c>
      <c r="G2380" s="20"/>
      <c r="H2380" s="19">
        <f>E2380/0.038689</f>
        <v>100.02843185401535</v>
      </c>
      <c r="I2380" s="18">
        <f>J2380/100*4</f>
        <v>9</v>
      </c>
      <c r="J2380" s="17">
        <v>225</v>
      </c>
      <c r="K2380" s="16">
        <f>IF(J2380&gt;1,J2380-H2380-I2380,0)</f>
        <v>115.97156814598465</v>
      </c>
      <c r="L2380" s="15">
        <v>42834</v>
      </c>
      <c r="M2380" s="14"/>
      <c r="N2380" s="29">
        <v>42894</v>
      </c>
      <c r="O2380" s="12">
        <v>42895</v>
      </c>
      <c r="P2380" s="11" t="s">
        <v>3529</v>
      </c>
      <c r="Q2380" s="10" t="s">
        <v>3528</v>
      </c>
      <c r="R2380" s="10" t="s">
        <v>3527</v>
      </c>
      <c r="S2380" s="10" t="s">
        <v>3526</v>
      </c>
      <c r="T2380" s="10"/>
      <c r="U2380" s="9">
        <v>6846462944</v>
      </c>
      <c r="V2380" s="8"/>
      <c r="W2380" s="7">
        <v>815</v>
      </c>
      <c r="X2380" s="4"/>
      <c r="Y2380" s="6">
        <v>263</v>
      </c>
      <c r="Z2380" s="5">
        <f>IF(Y2380&gt;0,Y2380-J2380,".")</f>
        <v>38</v>
      </c>
      <c r="AA2380" s="4">
        <f>IF(J2380=0,H2380,0)</f>
        <v>0</v>
      </c>
      <c r="AB2380" s="4">
        <f>IF(L2380=0,H2380,0)</f>
        <v>0</v>
      </c>
      <c r="AC2380" s="4"/>
      <c r="AD2380" s="3"/>
      <c r="AE2380" s="2" t="str">
        <f ca="1">IF(AND(N2380&gt;1,(N2380+$AE$3+O2380)&lt;$B$3),$B$3-N2380+1111111,".")</f>
        <v>.</v>
      </c>
      <c r="AF2380" s="1" t="str">
        <f>IF(A2380&gt;1,"Y","N")</f>
        <v>Y</v>
      </c>
      <c r="AG2380" s="1" t="str">
        <f>IF(L2380&gt;1,"Y","N")</f>
        <v>Y</v>
      </c>
      <c r="AH2380" s="1" t="str">
        <f>IF(N2380&gt;1,"Y","N")</f>
        <v>Y</v>
      </c>
      <c r="AI2380" s="1" t="str">
        <f>IF(O2380&gt;1,"Y","N")</f>
        <v>Y</v>
      </c>
      <c r="AJ2380" s="1" t="str">
        <f>CONCATENATE(AF2380,AG2380,D2380,AH2380,AI2380)</f>
        <v>YYx14xYY</v>
      </c>
    </row>
    <row r="2381" spans="1:36" s="1" customFormat="1" x14ac:dyDescent="0.25">
      <c r="A2381" s="31">
        <v>42809</v>
      </c>
      <c r="B2381" s="24" t="s">
        <v>1716</v>
      </c>
      <c r="C2381" s="23" t="s">
        <v>1609</v>
      </c>
      <c r="D2381" s="22" t="s">
        <v>1608</v>
      </c>
      <c r="E2381" s="21">
        <v>3.89</v>
      </c>
      <c r="G2381" s="20"/>
      <c r="H2381" s="19">
        <f>E2381/0.038689</f>
        <v>100.54537465429451</v>
      </c>
      <c r="I2381" s="18">
        <f>J2381/100*4</f>
        <v>9</v>
      </c>
      <c r="J2381" s="17">
        <v>225</v>
      </c>
      <c r="K2381" s="16">
        <f>IF(J2381&gt;1,J2381-H2381-I2381,0)</f>
        <v>115.45462534570549</v>
      </c>
      <c r="L2381" s="15">
        <v>42834</v>
      </c>
      <c r="M2381" s="14"/>
      <c r="N2381" s="29">
        <v>43010</v>
      </c>
      <c r="O2381" s="12">
        <v>43011</v>
      </c>
      <c r="P2381" s="11" t="s">
        <v>1715</v>
      </c>
      <c r="Q2381" s="10" t="s">
        <v>1714</v>
      </c>
      <c r="R2381" s="10" t="s">
        <v>1713</v>
      </c>
      <c r="S2381" s="10" t="s">
        <v>890</v>
      </c>
      <c r="T2381" s="10"/>
      <c r="U2381" s="9">
        <v>6909352823</v>
      </c>
      <c r="V2381" s="8"/>
      <c r="W2381" s="7">
        <v>1194</v>
      </c>
      <c r="X2381" s="4"/>
      <c r="Y2381" s="6">
        <v>263</v>
      </c>
      <c r="Z2381" s="5">
        <f>IF(Y2381&gt;0,Y2381-J2381,".")</f>
        <v>38</v>
      </c>
      <c r="AA2381" s="4">
        <f>IF(J2381=0,H2381,0)</f>
        <v>0</v>
      </c>
      <c r="AB2381" s="4">
        <f>IF(L2381=0,H2381,0)</f>
        <v>0</v>
      </c>
      <c r="AC2381" s="4"/>
      <c r="AD2381" s="3"/>
      <c r="AE2381" s="2" t="str">
        <f ca="1">IF(AND(N2381&gt;1,(N2381+$AE$3+O2381)&lt;$B$3),$B$3-N2381+1111111,".")</f>
        <v>.</v>
      </c>
      <c r="AF2381" s="1" t="str">
        <f>IF(A2381&gt;1,"Y","N")</f>
        <v>Y</v>
      </c>
      <c r="AG2381" s="1" t="str">
        <f>IF(L2381&gt;1,"Y","N")</f>
        <v>Y</v>
      </c>
      <c r="AH2381" s="1" t="str">
        <f>IF(N2381&gt;1,"Y","N")</f>
        <v>Y</v>
      </c>
      <c r="AI2381" s="1" t="str">
        <f>IF(O2381&gt;1,"Y","N")</f>
        <v>Y</v>
      </c>
      <c r="AJ2381" s="1" t="str">
        <f>CONCATENATE(AF2381,AG2381,D2381,AH2381,AI2381)</f>
        <v>YYx14xYY</v>
      </c>
    </row>
    <row r="2382" spans="1:36" s="1" customFormat="1" x14ac:dyDescent="0.25">
      <c r="A2382" s="31">
        <v>42682</v>
      </c>
      <c r="B2382" s="24"/>
      <c r="C2382" s="23" t="s">
        <v>1609</v>
      </c>
      <c r="D2382" s="22" t="s">
        <v>1608</v>
      </c>
      <c r="E2382" s="21">
        <v>4.1459999999999999</v>
      </c>
      <c r="G2382" s="20"/>
      <c r="H2382" s="19">
        <f>E2382/0.041115</f>
        <v>100.83910981393652</v>
      </c>
      <c r="I2382" s="18">
        <f>J2382/100*4</f>
        <v>9</v>
      </c>
      <c r="J2382" s="17">
        <v>225</v>
      </c>
      <c r="K2382" s="16">
        <f>IF(J2382&gt;1,J2382-H2382-I2382,0)</f>
        <v>115.16089018606348</v>
      </c>
      <c r="L2382" s="15">
        <v>42697</v>
      </c>
      <c r="M2382" s="14"/>
      <c r="N2382" s="29">
        <v>42834</v>
      </c>
      <c r="O2382" s="12">
        <v>42834</v>
      </c>
      <c r="P2382" s="11" t="s">
        <v>4675</v>
      </c>
      <c r="Q2382" s="10" t="s">
        <v>4677</v>
      </c>
      <c r="R2382" s="10" t="s">
        <v>4676</v>
      </c>
      <c r="S2382" s="10" t="s">
        <v>4448</v>
      </c>
      <c r="T2382" s="10"/>
      <c r="U2382" s="9">
        <v>6777039834</v>
      </c>
      <c r="V2382" s="8"/>
      <c r="W2382" s="7">
        <v>559</v>
      </c>
      <c r="X2382" s="4"/>
      <c r="Y2382" s="6">
        <v>264</v>
      </c>
      <c r="Z2382" s="5">
        <f>IF(Y2382&gt;0,Y2382-J2382,".")</f>
        <v>39</v>
      </c>
      <c r="AA2382" s="4">
        <f>IF(J2382=0,H2382,0)</f>
        <v>0</v>
      </c>
      <c r="AB2382" s="4">
        <f>IF(L2382=0,H2382,0)</f>
        <v>0</v>
      </c>
      <c r="AC2382" s="4"/>
      <c r="AD2382" s="3"/>
      <c r="AE2382" s="2" t="str">
        <f ca="1">IF(AND(N2382&gt;1,(N2382+$AE$3+O2382)&lt;$B$3),$B$3-N2382+1111111,".")</f>
        <v>.</v>
      </c>
      <c r="AF2382" s="1" t="str">
        <f>IF(A2382&gt;1,"Y","N")</f>
        <v>Y</v>
      </c>
      <c r="AG2382" s="1" t="str">
        <f>IF(L2382&gt;1,"Y","N")</f>
        <v>Y</v>
      </c>
      <c r="AH2382" s="1" t="str">
        <f>IF(N2382&gt;1,"Y","N")</f>
        <v>Y</v>
      </c>
      <c r="AI2382" s="1" t="str">
        <f>IF(O2382&gt;1,"Y","N")</f>
        <v>Y</v>
      </c>
      <c r="AJ2382" s="1" t="str">
        <f>CONCATENATE(AF2382,AG2382,D2382,AH2382,AI2382)</f>
        <v>YYx14xYY</v>
      </c>
    </row>
    <row r="2383" spans="1:36" s="1" customFormat="1" x14ac:dyDescent="0.25">
      <c r="A2383" s="31">
        <v>42431</v>
      </c>
      <c r="B2383" t="s">
        <v>5445</v>
      </c>
      <c r="C2383" s="23" t="s">
        <v>822</v>
      </c>
      <c r="D2383" s="22" t="s">
        <v>821</v>
      </c>
      <c r="E2383" s="21">
        <v>8.08</v>
      </c>
      <c r="G2383" s="20"/>
      <c r="H2383" s="19">
        <f>E2383/0.04011</f>
        <v>201.44602343555223</v>
      </c>
      <c r="I2383" s="32">
        <f>J2383/100*4</f>
        <v>11</v>
      </c>
      <c r="J2383" s="17">
        <v>275</v>
      </c>
      <c r="K2383" s="16">
        <f>IF(J2383&gt;1,J2383-H2383-I2383,0)</f>
        <v>62.553976564447765</v>
      </c>
      <c r="L2383" s="15">
        <v>42461</v>
      </c>
      <c r="M2383" s="14"/>
      <c r="N2383" s="29">
        <v>42801</v>
      </c>
      <c r="O2383" s="12">
        <v>42802</v>
      </c>
      <c r="P2383" s="11" t="s">
        <v>5435</v>
      </c>
      <c r="Q2383" s="10"/>
      <c r="R2383" s="10"/>
      <c r="S2383" s="10"/>
      <c r="T2383" s="10"/>
      <c r="U2383" s="9">
        <v>6736084904</v>
      </c>
      <c r="V2383" s="8" t="s">
        <v>5444</v>
      </c>
      <c r="W2383" s="7">
        <v>388</v>
      </c>
      <c r="X2383" s="4"/>
      <c r="Y2383" s="6">
        <v>275</v>
      </c>
      <c r="Z2383" s="5">
        <f>IF(Y2383&gt;0,Y2383-J2383,".")</f>
        <v>0</v>
      </c>
      <c r="AA2383" s="4">
        <f>IF(J2383=0,H2383,0)</f>
        <v>0</v>
      </c>
      <c r="AB2383" s="4">
        <f>IF(L2383=0,H2383,0)</f>
        <v>0</v>
      </c>
      <c r="AC2383" s="4"/>
      <c r="AD2383" s="3"/>
      <c r="AE2383" s="2" t="str">
        <f ca="1">IF(AND(N2383&gt;1,(N2383+$AE$3+O2383)&lt;$B$3),$B$3-N2383+1111111,".")</f>
        <v>.</v>
      </c>
      <c r="AF2383" s="1" t="str">
        <f>IF(A2383&gt;1,"Y","N")</f>
        <v>Y</v>
      </c>
      <c r="AG2383" s="1" t="str">
        <f>IF(L2383&gt;1,"Y","N")</f>
        <v>Y</v>
      </c>
      <c r="AH2383" s="1" t="str">
        <f>IF(N2383&gt;1,"Y","N")</f>
        <v>Y</v>
      </c>
      <c r="AI2383" s="1" t="str">
        <f>IF(O2383&gt;1,"Y","N")</f>
        <v>Y</v>
      </c>
      <c r="AJ2383" s="1" t="str">
        <f>CONCATENATE(AF2383,AG2383,D2383,AH2383,AI2383)</f>
        <v>YYx173xYY</v>
      </c>
    </row>
    <row r="2384" spans="1:36" s="1" customFormat="1" x14ac:dyDescent="0.25">
      <c r="A2384" s="31">
        <v>42698</v>
      </c>
      <c r="B2384" t="s">
        <v>3708</v>
      </c>
      <c r="C2384" s="23" t="s">
        <v>321</v>
      </c>
      <c r="D2384" s="22" t="s">
        <v>320</v>
      </c>
      <c r="E2384" s="21">
        <v>4.9000000000000004</v>
      </c>
      <c r="G2384" s="20"/>
      <c r="H2384" s="19">
        <f>E2384/0.0395</f>
        <v>124.05063291139241</v>
      </c>
      <c r="I2384" s="18">
        <f>J2384/100*4</f>
        <v>11.08</v>
      </c>
      <c r="J2384" s="17">
        <v>277</v>
      </c>
      <c r="K2384" s="16">
        <f>IF(J2384&gt;1,J2384-H2384-I2384,0)</f>
        <v>141.86936708860756</v>
      </c>
      <c r="L2384" s="15">
        <v>42735</v>
      </c>
      <c r="M2384" s="14"/>
      <c r="N2384" s="29">
        <v>42771</v>
      </c>
      <c r="O2384" s="12">
        <v>42773</v>
      </c>
      <c r="P2384" s="11" t="s">
        <v>6173</v>
      </c>
      <c r="Q2384" s="10" t="s">
        <v>6172</v>
      </c>
      <c r="R2384" s="10" t="s">
        <v>6171</v>
      </c>
      <c r="S2384" s="10" t="s">
        <v>4670</v>
      </c>
      <c r="T2384" s="10"/>
      <c r="U2384" s="9">
        <v>6706371123</v>
      </c>
      <c r="V2384" s="8"/>
      <c r="W2384" s="7">
        <v>218</v>
      </c>
      <c r="X2384" s="4"/>
      <c r="Y2384" s="6">
        <v>277</v>
      </c>
      <c r="Z2384" s="5">
        <f>IF(Y2384&gt;0,Y2384-J2384,".")</f>
        <v>0</v>
      </c>
      <c r="AA2384" s="4">
        <f>IF(J2384=0,H2384,0)</f>
        <v>0</v>
      </c>
      <c r="AB2384" s="4">
        <f>IF(L2384=0,H2384,0)</f>
        <v>0</v>
      </c>
      <c r="AC2384" s="4"/>
      <c r="AD2384" s="3"/>
      <c r="AE2384" s="2" t="str">
        <f ca="1">IF(AND(N2384&gt;1,(N2384+$AE$3+O2384)&lt;$B$3),$B$3-N2384+1111111,".")</f>
        <v>.</v>
      </c>
      <c r="AF2384" s="1" t="str">
        <f>IF(A2384&gt;1,"Y","N")</f>
        <v>Y</v>
      </c>
      <c r="AG2384" s="1" t="str">
        <f>IF(L2384&gt;1,"Y","N")</f>
        <v>Y</v>
      </c>
      <c r="AH2384" s="1" t="str">
        <f>IF(N2384&gt;1,"Y","N")</f>
        <v>Y</v>
      </c>
      <c r="AI2384" s="1" t="str">
        <f>IF(O2384&gt;1,"Y","N")</f>
        <v>Y</v>
      </c>
      <c r="AJ2384" s="1" t="str">
        <f>CONCATENATE(AF2384,AG2384,D2384,AH2384,AI2384)</f>
        <v>YYx378xYY</v>
      </c>
    </row>
    <row r="2385" spans="1:50" x14ac:dyDescent="0.25">
      <c r="A2385" s="31">
        <v>42816</v>
      </c>
      <c r="B2385" t="s">
        <v>4240</v>
      </c>
      <c r="C2385" s="23" t="s">
        <v>321</v>
      </c>
      <c r="D2385" s="22" t="s">
        <v>320</v>
      </c>
      <c r="E2385" s="21">
        <v>4.82</v>
      </c>
      <c r="H2385" s="19">
        <f>E2385/0.038689</f>
        <v>124.58321486727493</v>
      </c>
      <c r="I2385" s="18">
        <f>J2385/100*4</f>
        <v>11.08</v>
      </c>
      <c r="J2385" s="17">
        <v>277</v>
      </c>
      <c r="K2385" s="16">
        <f>IF(J2385&gt;1,J2385-H2385-I2385,0)</f>
        <v>141.33678513272505</v>
      </c>
      <c r="L2385" s="15">
        <v>42841</v>
      </c>
      <c r="N2385" s="29">
        <v>42854</v>
      </c>
      <c r="O2385" s="12">
        <v>42856</v>
      </c>
      <c r="P2385" s="11" t="s">
        <v>4239</v>
      </c>
      <c r="U2385" s="9">
        <v>6798642208</v>
      </c>
      <c r="W2385" s="7">
        <v>657</v>
      </c>
      <c r="Y2385" s="6">
        <v>277</v>
      </c>
      <c r="Z2385" s="5">
        <f>IF(Y2385&gt;0,Y2385-J2385,".")</f>
        <v>0</v>
      </c>
      <c r="AA2385" s="4">
        <f>IF(J2385=0,H2385,0)</f>
        <v>0</v>
      </c>
      <c r="AB2385" s="4">
        <f>IF(L2385=0,H2385,0)</f>
        <v>0</v>
      </c>
      <c r="AE2385" s="2" t="str">
        <f ca="1">IF(AND(N2385&gt;1,(N2385+$AE$3+O2385)&lt;$B$3),$B$3-N2385+1111111,".")</f>
        <v>.</v>
      </c>
      <c r="AF2385" s="1" t="str">
        <f>IF(A2385&gt;1,"Y","N")</f>
        <v>Y</v>
      </c>
      <c r="AG2385" s="1" t="str">
        <f>IF(L2385&gt;1,"Y","N")</f>
        <v>Y</v>
      </c>
      <c r="AH2385" s="1" t="str">
        <f>IF(N2385&gt;1,"Y","N")</f>
        <v>Y</v>
      </c>
      <c r="AI2385" s="1" t="str">
        <f>IF(O2385&gt;1,"Y","N")</f>
        <v>Y</v>
      </c>
      <c r="AJ2385" s="1" t="str">
        <f>CONCATENATE(AF2385,AG2385,D2385,AH2385,AI2385)</f>
        <v>YYx378xYY</v>
      </c>
      <c r="AU2385" s="1"/>
      <c r="AV2385" s="1"/>
      <c r="AW2385" s="1"/>
      <c r="AX2385" s="1"/>
    </row>
    <row r="2386" spans="1:50" x14ac:dyDescent="0.25">
      <c r="A2386" s="31">
        <v>42863</v>
      </c>
      <c r="B2386" s="30" t="s">
        <v>3708</v>
      </c>
      <c r="C2386" s="23" t="s">
        <v>321</v>
      </c>
      <c r="D2386" s="22" t="s">
        <v>320</v>
      </c>
      <c r="E2386" s="21">
        <v>5.07</v>
      </c>
      <c r="H2386" s="19">
        <f>E2386/0.038957</f>
        <v>130.14349154195654</v>
      </c>
      <c r="I2386" s="18">
        <f>J2386/100*4</f>
        <v>11.08</v>
      </c>
      <c r="J2386" s="17">
        <v>277</v>
      </c>
      <c r="K2386" s="16">
        <f>IF(J2386&gt;1,J2386-H2386-I2386,0)</f>
        <v>135.77650845804345</v>
      </c>
      <c r="L2386" s="15">
        <v>42881</v>
      </c>
      <c r="N2386" s="29">
        <v>42880</v>
      </c>
      <c r="O2386" s="12">
        <v>42880</v>
      </c>
      <c r="P2386" s="11" t="s">
        <v>3707</v>
      </c>
      <c r="U2386" s="9">
        <v>6829143464</v>
      </c>
      <c r="W2386" s="7">
        <v>771</v>
      </c>
      <c r="Y2386" s="6">
        <v>277</v>
      </c>
      <c r="Z2386" s="5">
        <f>IF(Y2386&gt;0,Y2386-J2386,".")</f>
        <v>0</v>
      </c>
      <c r="AA2386" s="4">
        <f>IF(J2386=0,H2386,0)</f>
        <v>0</v>
      </c>
      <c r="AB2386" s="4">
        <f>IF(L2386=0,H2386,0)</f>
        <v>0</v>
      </c>
      <c r="AE2386" s="2" t="str">
        <f ca="1">IF(AND(N2386&gt;1,(N2386+$AE$3+O2386)&lt;$B$3),$B$3-N2386+1111111,".")</f>
        <v>.</v>
      </c>
      <c r="AF2386" s="1" t="str">
        <f>IF(A2386&gt;1,"Y","N")</f>
        <v>Y</v>
      </c>
      <c r="AG2386" s="1" t="str">
        <f>IF(L2386&gt;1,"Y","N")</f>
        <v>Y</v>
      </c>
      <c r="AH2386" s="1" t="str">
        <f>IF(N2386&gt;1,"Y","N")</f>
        <v>Y</v>
      </c>
      <c r="AI2386" s="1" t="str">
        <f>IF(O2386&gt;1,"Y","N")</f>
        <v>Y</v>
      </c>
      <c r="AJ2386" s="1" t="str">
        <f>CONCATENATE(AF2386,AG2386,D2386,AH2386,AI2386)</f>
        <v>YYx378xYY</v>
      </c>
      <c r="AU2386" s="1"/>
      <c r="AV2386" s="1"/>
      <c r="AW2386" s="1"/>
      <c r="AX2386" s="1"/>
    </row>
    <row r="2387" spans="1:50" x14ac:dyDescent="0.25">
      <c r="A2387" s="31">
        <v>42620</v>
      </c>
      <c r="B2387" s="24" t="s">
        <v>5909</v>
      </c>
      <c r="C2387" s="23" t="s">
        <v>1324</v>
      </c>
      <c r="D2387" s="22" t="s">
        <v>1323</v>
      </c>
      <c r="E2387" s="21">
        <v>5.49</v>
      </c>
      <c r="H2387" s="19">
        <f>E2387/0.0404</f>
        <v>135.8910891089109</v>
      </c>
      <c r="I2387" s="18">
        <f>J2387/100*4</f>
        <v>9.8000000000000007</v>
      </c>
      <c r="J2387" s="17">
        <v>245</v>
      </c>
      <c r="K2387" s="16">
        <f>IF(J2387&gt;1,J2387-H2387-I2387,0)</f>
        <v>99.308910891089099</v>
      </c>
      <c r="L2387" s="15">
        <v>42644</v>
      </c>
      <c r="N2387" s="29">
        <v>42782</v>
      </c>
      <c r="O2387" s="12">
        <v>42782</v>
      </c>
      <c r="P2387" s="11" t="s">
        <v>5908</v>
      </c>
      <c r="Q2387" s="10" t="s">
        <v>5907</v>
      </c>
      <c r="R2387" s="10" t="s">
        <v>5906</v>
      </c>
      <c r="S2387" s="10" t="s">
        <v>5905</v>
      </c>
      <c r="U2387" s="9" t="s">
        <v>5904</v>
      </c>
      <c r="W2387" s="7">
        <v>273</v>
      </c>
      <c r="Y2387" s="6">
        <v>283</v>
      </c>
      <c r="Z2387" s="5">
        <f>IF(Y2387&gt;0,Y2387-J2387,".")</f>
        <v>38</v>
      </c>
      <c r="AA2387" s="4">
        <f>IF(J2387=0,H2387,0)</f>
        <v>0</v>
      </c>
      <c r="AB2387" s="4">
        <f>IF(L2387=0,H2387,0)</f>
        <v>0</v>
      </c>
      <c r="AE2387" s="2" t="str">
        <f ca="1">IF(AND(N2387&gt;1,(N2387+$AE$3+O2387)&lt;$B$3),$B$3-N2387+1111111,".")</f>
        <v>.</v>
      </c>
      <c r="AF2387" s="1" t="str">
        <f>IF(A2387&gt;1,"Y","N")</f>
        <v>Y</v>
      </c>
      <c r="AG2387" s="1" t="str">
        <f>IF(L2387&gt;1,"Y","N")</f>
        <v>Y</v>
      </c>
      <c r="AH2387" s="1" t="str">
        <f>IF(N2387&gt;1,"Y","N")</f>
        <v>Y</v>
      </c>
      <c r="AI2387" s="1" t="str">
        <f>IF(O2387&gt;1,"Y","N")</f>
        <v>Y</v>
      </c>
      <c r="AJ2387" s="1" t="str">
        <f>CONCATENATE(AF2387,AG2387,D2387,AH2387,AI2387)</f>
        <v>YYx88xYY</v>
      </c>
      <c r="AU2387" s="1"/>
      <c r="AV2387" s="1"/>
      <c r="AW2387" s="1"/>
      <c r="AX2387" s="1"/>
    </row>
    <row r="2388" spans="1:50" x14ac:dyDescent="0.25">
      <c r="A2388" s="31">
        <v>42865</v>
      </c>
      <c r="B2388" s="30" t="s">
        <v>1610</v>
      </c>
      <c r="C2388" s="23" t="s">
        <v>1609</v>
      </c>
      <c r="D2388" s="22" t="s">
        <v>1608</v>
      </c>
      <c r="E2388" s="21">
        <v>5.97</v>
      </c>
      <c r="H2388" s="19">
        <f>E2388/0.04001</f>
        <v>149.21269682579356</v>
      </c>
      <c r="I2388" s="18">
        <f>J2388/100*4</f>
        <v>9.8000000000000007</v>
      </c>
      <c r="J2388" s="17">
        <v>245</v>
      </c>
      <c r="K2388" s="16">
        <f>IF(J2388&gt;1,J2388-H2388-I2388,0)</f>
        <v>85.987303174206446</v>
      </c>
      <c r="L2388" s="15">
        <v>42902</v>
      </c>
      <c r="N2388" s="29">
        <v>43017</v>
      </c>
      <c r="O2388" s="12">
        <v>43017</v>
      </c>
      <c r="P2388" s="11" t="s">
        <v>1607</v>
      </c>
      <c r="Q2388" s="10" t="s">
        <v>1606</v>
      </c>
      <c r="R2388" s="10" t="s">
        <v>1605</v>
      </c>
      <c r="S2388" s="10" t="s">
        <v>1604</v>
      </c>
      <c r="U2388" s="9">
        <v>6909535774</v>
      </c>
      <c r="W2388" s="7">
        <v>1220</v>
      </c>
      <c r="Y2388" s="6">
        <v>283</v>
      </c>
      <c r="Z2388" s="5">
        <f>IF(Y2388&gt;0,Y2388-J2388,".")</f>
        <v>38</v>
      </c>
      <c r="AA2388" s="4">
        <f>IF(J2388=0,H2388,0)</f>
        <v>0</v>
      </c>
      <c r="AB2388" s="4">
        <f>IF(L2388=0,H2388,0)</f>
        <v>0</v>
      </c>
      <c r="AE2388" s="2" t="str">
        <f ca="1">IF(AND(N2388&gt;1,(N2388+$AE$3+O2388)&lt;$B$3),$B$3-N2388+1111111,".")</f>
        <v>.</v>
      </c>
      <c r="AF2388" s="1" t="str">
        <f>IF(A2388&gt;1,"Y","N")</f>
        <v>Y</v>
      </c>
      <c r="AG2388" s="1" t="str">
        <f>IF(L2388&gt;1,"Y","N")</f>
        <v>Y</v>
      </c>
      <c r="AH2388" s="1" t="str">
        <f>IF(N2388&gt;1,"Y","N")</f>
        <v>Y</v>
      </c>
      <c r="AI2388" s="1" t="str">
        <f>IF(O2388&gt;1,"Y","N")</f>
        <v>Y</v>
      </c>
      <c r="AJ2388" s="1" t="str">
        <f>CONCATENATE(AF2388,AG2388,D2388,AH2388,AI2388)</f>
        <v>YYx14xYY</v>
      </c>
      <c r="AU2388" s="1"/>
      <c r="AV2388" s="1"/>
      <c r="AW2388" s="1"/>
      <c r="AX2388" s="1"/>
    </row>
    <row r="2389" spans="1:50" x14ac:dyDescent="0.25">
      <c r="A2389" s="31">
        <v>42667</v>
      </c>
      <c r="B2389" s="24" t="s">
        <v>4330</v>
      </c>
      <c r="C2389" s="23" t="s">
        <v>63</v>
      </c>
      <c r="D2389" s="22" t="s">
        <v>62</v>
      </c>
      <c r="E2389" s="21">
        <v>7.42</v>
      </c>
      <c r="H2389" s="19">
        <f>E2389/0.03988</f>
        <v>186.05817452357073</v>
      </c>
      <c r="I2389" s="18">
        <f>J2389/100*4</f>
        <v>9.9600000000000009</v>
      </c>
      <c r="J2389" s="17">
        <v>249</v>
      </c>
      <c r="K2389" s="16">
        <f>IF(J2389&gt;1,J2389-H2389-I2389,0)</f>
        <v>52.981825476429272</v>
      </c>
      <c r="L2389" s="15">
        <v>42697</v>
      </c>
      <c r="N2389" s="29">
        <v>42750</v>
      </c>
      <c r="O2389" s="12">
        <v>42750</v>
      </c>
      <c r="P2389" s="11" t="s">
        <v>6604</v>
      </c>
      <c r="Q2389" s="10" t="s">
        <v>6603</v>
      </c>
      <c r="R2389" s="10" t="s">
        <v>6602</v>
      </c>
      <c r="S2389" s="10" t="s">
        <v>6601</v>
      </c>
      <c r="U2389" s="9">
        <v>6680198085</v>
      </c>
      <c r="W2389" s="7">
        <v>103</v>
      </c>
      <c r="Y2389" s="6">
        <v>287</v>
      </c>
      <c r="Z2389" s="5">
        <f>IF(Y2389&gt;0,Y2389-J2389,".")</f>
        <v>38</v>
      </c>
      <c r="AA2389" s="4">
        <f>IF(J2389=0,H2389,0)</f>
        <v>0</v>
      </c>
      <c r="AB2389" s="4">
        <f>IF(L2389=0,H2389,0)</f>
        <v>0</v>
      </c>
      <c r="AE2389" s="2" t="str">
        <f ca="1">IF(AND(N2389&gt;1,(N2389+$AE$3+O2389)&lt;$B$3),$B$3-N2389+1111111,".")</f>
        <v>.</v>
      </c>
      <c r="AF2389" s="1" t="str">
        <f>IF(A2389&gt;1,"Y","N")</f>
        <v>Y</v>
      </c>
      <c r="AG2389" s="1" t="str">
        <f>IF(L2389&gt;1,"Y","N")</f>
        <v>Y</v>
      </c>
      <c r="AH2389" s="1" t="str">
        <f>IF(N2389&gt;1,"Y","N")</f>
        <v>Y</v>
      </c>
      <c r="AI2389" s="1" t="str">
        <f>IF(O2389&gt;1,"Y","N")</f>
        <v>Y</v>
      </c>
      <c r="AJ2389" s="1" t="str">
        <f>CONCATENATE(AF2389,AG2389,D2389,AH2389,AI2389)</f>
        <v>YYx74xYY</v>
      </c>
    </row>
    <row r="2390" spans="1:50" x14ac:dyDescent="0.25">
      <c r="A2390" s="31">
        <v>42667</v>
      </c>
      <c r="C2390" s="23" t="s">
        <v>63</v>
      </c>
      <c r="D2390" s="22" t="s">
        <v>62</v>
      </c>
      <c r="E2390" s="21">
        <v>7.42</v>
      </c>
      <c r="H2390" s="19">
        <f>E2390/0.03988</f>
        <v>186.05817452357073</v>
      </c>
      <c r="I2390" s="18">
        <f>J2390/100*4</f>
        <v>9.9600000000000009</v>
      </c>
      <c r="J2390" s="17">
        <v>249</v>
      </c>
      <c r="K2390" s="16">
        <f>IF(J2390&gt;1,J2390-H2390-I2390,0)</f>
        <v>52.981825476429272</v>
      </c>
      <c r="L2390" s="15">
        <v>42697</v>
      </c>
      <c r="N2390" s="29">
        <v>42772</v>
      </c>
      <c r="O2390" s="12">
        <v>42772</v>
      </c>
      <c r="P2390" s="11" t="s">
        <v>6161</v>
      </c>
      <c r="U2390" s="9">
        <v>6706085375</v>
      </c>
      <c r="W2390" s="7">
        <v>213</v>
      </c>
      <c r="Y2390" s="6">
        <v>287</v>
      </c>
      <c r="Z2390" s="5">
        <f>IF(Y2390&gt;0,Y2390-J2390,".")</f>
        <v>38</v>
      </c>
      <c r="AA2390" s="4">
        <f>IF(J2390=0,H2390,0)</f>
        <v>0</v>
      </c>
      <c r="AB2390" s="4">
        <f>IF(L2390=0,H2390,0)</f>
        <v>0</v>
      </c>
      <c r="AE2390" s="2" t="str">
        <f ca="1">IF(AND(N2390&gt;1,(N2390+$AE$3+O2390)&lt;$B$3),$B$3-N2390+1111111,".")</f>
        <v>.</v>
      </c>
      <c r="AF2390" s="1" t="str">
        <f>IF(A2390&gt;1,"Y","N")</f>
        <v>Y</v>
      </c>
      <c r="AG2390" s="1" t="str">
        <f>IF(L2390&gt;1,"Y","N")</f>
        <v>Y</v>
      </c>
      <c r="AH2390" s="1" t="str">
        <f>IF(N2390&gt;1,"Y","N")</f>
        <v>Y</v>
      </c>
      <c r="AI2390" s="1" t="str">
        <f>IF(O2390&gt;1,"Y","N")</f>
        <v>Y</v>
      </c>
      <c r="AJ2390" s="1" t="str">
        <f>CONCATENATE(AF2390,AG2390,D2390,AH2390,AI2390)</f>
        <v>YYx74xYY</v>
      </c>
      <c r="AU2390" s="1"/>
      <c r="AV2390" s="1"/>
      <c r="AW2390" s="1"/>
      <c r="AX2390" s="1"/>
    </row>
    <row r="2391" spans="1:50" x14ac:dyDescent="0.25">
      <c r="A2391" s="31">
        <v>42772</v>
      </c>
      <c r="B2391" t="s">
        <v>4330</v>
      </c>
      <c r="C2391" s="23" t="s">
        <v>63</v>
      </c>
      <c r="D2391" s="22" t="s">
        <v>62</v>
      </c>
      <c r="E2391" s="21">
        <v>7.31</v>
      </c>
      <c r="H2391" s="19">
        <f>E2391/0.03878</f>
        <v>188.49922640536357</v>
      </c>
      <c r="I2391" s="18">
        <f>J2391/100*4</f>
        <v>9.9600000000000009</v>
      </c>
      <c r="J2391" s="17">
        <v>249</v>
      </c>
      <c r="K2391" s="16">
        <f>IF(J2391&gt;1,J2391-H2391-I2391,0)</f>
        <v>50.540773594636427</v>
      </c>
      <c r="L2391" s="15">
        <v>42801</v>
      </c>
      <c r="N2391" s="29">
        <v>42849</v>
      </c>
      <c r="O2391" s="12">
        <v>42851</v>
      </c>
      <c r="P2391" s="11" t="s">
        <v>4329</v>
      </c>
      <c r="Q2391" s="10" t="s">
        <v>4328</v>
      </c>
      <c r="R2391" s="10" t="s">
        <v>4327</v>
      </c>
      <c r="S2391" s="10" t="s">
        <v>4326</v>
      </c>
      <c r="U2391" s="9">
        <v>6795334495</v>
      </c>
      <c r="V2391" s="51" t="s">
        <v>4325</v>
      </c>
      <c r="W2391" s="7">
        <v>653</v>
      </c>
      <c r="Y2391" s="6">
        <v>287</v>
      </c>
      <c r="Z2391" s="5">
        <f>IF(Y2391&gt;0,Y2391-J2391,".")</f>
        <v>38</v>
      </c>
      <c r="AA2391" s="4">
        <f>IF(J2391=0,H2391,0)</f>
        <v>0</v>
      </c>
      <c r="AB2391" s="4">
        <f>IF(L2391=0,H2391,0)</f>
        <v>0</v>
      </c>
      <c r="AE2391" s="2" t="str">
        <f ca="1">IF(AND(N2391&gt;1,(N2391+$AE$3+O2391)&lt;$B$3),$B$3-N2391+1111111,".")</f>
        <v>.</v>
      </c>
      <c r="AF2391" s="1" t="str">
        <f>IF(A2391&gt;1,"Y","N")</f>
        <v>Y</v>
      </c>
      <c r="AG2391" s="1" t="str">
        <f>IF(L2391&gt;1,"Y","N")</f>
        <v>Y</v>
      </c>
      <c r="AH2391" s="1" t="str">
        <f>IF(N2391&gt;1,"Y","N")</f>
        <v>Y</v>
      </c>
      <c r="AI2391" s="1" t="str">
        <f>IF(O2391&gt;1,"Y","N")</f>
        <v>Y</v>
      </c>
      <c r="AJ2391" s="1" t="str">
        <f>CONCATENATE(AF2391,AG2391,D2391,AH2391,AI2391)</f>
        <v>YYx74xYY</v>
      </c>
      <c r="AU2391" s="1"/>
      <c r="AV2391" s="1"/>
      <c r="AW2391" s="1"/>
      <c r="AX2391" s="1"/>
    </row>
    <row r="2392" spans="1:50" x14ac:dyDescent="0.25">
      <c r="A2392" s="31">
        <v>42772</v>
      </c>
      <c r="C2392" s="23" t="s">
        <v>63</v>
      </c>
      <c r="D2392" s="22" t="s">
        <v>62</v>
      </c>
      <c r="E2392" s="21">
        <v>7.31</v>
      </c>
      <c r="H2392" s="19">
        <f>E2392/0.03878</f>
        <v>188.49922640536357</v>
      </c>
      <c r="I2392" s="18">
        <f>J2392/100*4</f>
        <v>9.9600000000000009</v>
      </c>
      <c r="J2392" s="17">
        <v>249</v>
      </c>
      <c r="K2392" s="16">
        <f>IF(J2392&gt;1,J2392-H2392-I2392,0)</f>
        <v>50.540773594636427</v>
      </c>
      <c r="L2392" s="15">
        <v>42801</v>
      </c>
      <c r="N2392" s="29">
        <v>42914</v>
      </c>
      <c r="O2392" s="12">
        <v>42914</v>
      </c>
      <c r="P2392" s="11" t="s">
        <v>3109</v>
      </c>
      <c r="Q2392" s="10" t="s">
        <v>3108</v>
      </c>
      <c r="R2392" s="10" t="s">
        <v>3107</v>
      </c>
      <c r="S2392" s="10" t="s">
        <v>3106</v>
      </c>
      <c r="U2392" s="9">
        <v>6867989798</v>
      </c>
      <c r="W2392" s="7">
        <v>894</v>
      </c>
      <c r="Y2392" s="6">
        <v>287</v>
      </c>
      <c r="Z2392" s="5">
        <f>IF(Y2392&gt;0,Y2392-J2392,".")</f>
        <v>38</v>
      </c>
      <c r="AA2392" s="4">
        <f>IF(J2392=0,H2392,0)</f>
        <v>0</v>
      </c>
      <c r="AB2392" s="4">
        <f>IF(L2392=0,H2392,0)</f>
        <v>0</v>
      </c>
      <c r="AE2392" s="2" t="str">
        <f ca="1">IF(AND(N2392&gt;1,(N2392+$AE$3+O2392)&lt;$B$3),$B$3-N2392+1111111,".")</f>
        <v>.</v>
      </c>
      <c r="AF2392" s="1" t="str">
        <f>IF(A2392&gt;1,"Y","N")</f>
        <v>Y</v>
      </c>
      <c r="AG2392" s="1" t="str">
        <f>IF(L2392&gt;1,"Y","N")</f>
        <v>Y</v>
      </c>
      <c r="AH2392" s="1" t="str">
        <f>IF(N2392&gt;1,"Y","N")</f>
        <v>Y</v>
      </c>
      <c r="AI2392" s="1" t="str">
        <f>IF(O2392&gt;1,"Y","N")</f>
        <v>Y</v>
      </c>
      <c r="AJ2392" s="1" t="str">
        <f>CONCATENATE(AF2392,AG2392,D2392,AH2392,AI2392)</f>
        <v>YYx74xYY</v>
      </c>
      <c r="AU2392" s="1"/>
      <c r="AV2392" s="1"/>
      <c r="AW2392" s="1"/>
      <c r="AX2392" s="1"/>
    </row>
    <row r="2393" spans="1:50" x14ac:dyDescent="0.25">
      <c r="A2393" s="31">
        <v>42772</v>
      </c>
      <c r="C2393" s="23" t="s">
        <v>63</v>
      </c>
      <c r="D2393" s="22" t="s">
        <v>62</v>
      </c>
      <c r="E2393" s="21">
        <v>7.31</v>
      </c>
      <c r="H2393" s="19">
        <f>E2393/0.03878</f>
        <v>188.49922640536357</v>
      </c>
      <c r="I2393" s="18">
        <f>J2393/100*4</f>
        <v>9.9600000000000009</v>
      </c>
      <c r="J2393" s="17">
        <v>249</v>
      </c>
      <c r="K2393" s="16">
        <f>IF(J2393&gt;1,J2393-H2393-I2393,0)</f>
        <v>50.540773594636427</v>
      </c>
      <c r="L2393" s="15">
        <v>42801</v>
      </c>
      <c r="N2393" s="29">
        <v>42933</v>
      </c>
      <c r="O2393" s="12">
        <v>42933</v>
      </c>
      <c r="P2393" s="11" t="s">
        <v>2820</v>
      </c>
      <c r="Q2393" s="10" t="s">
        <v>2819</v>
      </c>
      <c r="R2393" s="10" t="s">
        <v>2818</v>
      </c>
      <c r="S2393" s="10" t="s">
        <v>2817</v>
      </c>
      <c r="U2393" s="9">
        <v>6889830318</v>
      </c>
      <c r="W2393" s="7">
        <v>963</v>
      </c>
      <c r="Y2393" s="6">
        <v>287</v>
      </c>
      <c r="Z2393" s="5">
        <f>IF(Y2393&gt;0,Y2393-J2393,".")</f>
        <v>38</v>
      </c>
      <c r="AA2393" s="4">
        <f>IF(J2393=0,H2393,0)</f>
        <v>0</v>
      </c>
      <c r="AB2393" s="4">
        <f>IF(L2393=0,H2393,0)</f>
        <v>0</v>
      </c>
      <c r="AE2393" s="2" t="str">
        <f ca="1">IF(AND(N2393&gt;1,(N2393+$AE$3+O2393)&lt;$B$3),$B$3-N2393+1111111,".")</f>
        <v>.</v>
      </c>
      <c r="AF2393" s="1" t="str">
        <f>IF(A2393&gt;1,"Y","N")</f>
        <v>Y</v>
      </c>
      <c r="AG2393" s="1" t="str">
        <f>IF(L2393&gt;1,"Y","N")</f>
        <v>Y</v>
      </c>
      <c r="AH2393" s="1" t="str">
        <f>IF(N2393&gt;1,"Y","N")</f>
        <v>Y</v>
      </c>
      <c r="AI2393" s="1" t="str">
        <f>IF(O2393&gt;1,"Y","N")</f>
        <v>Y</v>
      </c>
      <c r="AJ2393" s="1" t="str">
        <f>CONCATENATE(AF2393,AG2393,D2393,AH2393,AI2393)</f>
        <v>YYx74xYY</v>
      </c>
      <c r="AU2393" s="1"/>
      <c r="AV2393" s="1"/>
      <c r="AW2393" s="1"/>
      <c r="AX2393" s="1"/>
    </row>
    <row r="2394" spans="1:50" x14ac:dyDescent="0.25">
      <c r="A2394" s="31">
        <v>42772</v>
      </c>
      <c r="C2394" s="23" t="s">
        <v>63</v>
      </c>
      <c r="D2394" s="22" t="s">
        <v>62</v>
      </c>
      <c r="E2394" s="21">
        <v>7.31</v>
      </c>
      <c r="H2394" s="19">
        <f>E2394/0.03878</f>
        <v>188.49922640536357</v>
      </c>
      <c r="I2394" s="18">
        <f>J2394/100*4</f>
        <v>9.9600000000000009</v>
      </c>
      <c r="J2394" s="17">
        <v>249</v>
      </c>
      <c r="K2394" s="16">
        <f>IF(J2394&gt;1,J2394-H2394-I2394,0)</f>
        <v>50.540773594636427</v>
      </c>
      <c r="L2394" s="15">
        <v>42801</v>
      </c>
      <c r="N2394" s="29">
        <v>42990</v>
      </c>
      <c r="O2394" s="12">
        <v>42990</v>
      </c>
      <c r="P2394" s="11" t="s">
        <v>2060</v>
      </c>
      <c r="Q2394" s="10" t="s">
        <v>2059</v>
      </c>
      <c r="R2394" s="10" t="s">
        <v>2058</v>
      </c>
      <c r="S2394" s="10" t="s">
        <v>2057</v>
      </c>
      <c r="U2394" s="9" t="s">
        <v>2056</v>
      </c>
      <c r="W2394" s="7">
        <v>1127</v>
      </c>
      <c r="Y2394" s="6">
        <v>287</v>
      </c>
      <c r="Z2394" s="5">
        <f>IF(Y2394&gt;0,Y2394-J2394,".")</f>
        <v>38</v>
      </c>
      <c r="AA2394" s="4">
        <f>IF(J2394=0,H2394,0)</f>
        <v>0</v>
      </c>
      <c r="AB2394" s="4">
        <f>IF(L2394=0,H2394,0)</f>
        <v>0</v>
      </c>
      <c r="AE2394" s="2" t="str">
        <f ca="1">IF(AND(N2394&gt;1,(N2394+$AE$3+O2394)&lt;$B$3),$B$3-N2394+1111111,".")</f>
        <v>.</v>
      </c>
      <c r="AF2394" s="1" t="str">
        <f>IF(A2394&gt;1,"Y","N")</f>
        <v>Y</v>
      </c>
      <c r="AG2394" s="1" t="str">
        <f>IF(L2394&gt;1,"Y","N")</f>
        <v>Y</v>
      </c>
      <c r="AH2394" s="1" t="str">
        <f>IF(N2394&gt;1,"Y","N")</f>
        <v>Y</v>
      </c>
      <c r="AI2394" s="1" t="str">
        <f>IF(O2394&gt;1,"Y","N")</f>
        <v>Y</v>
      </c>
      <c r="AJ2394" s="1" t="str">
        <f>CONCATENATE(AF2394,AG2394,D2394,AH2394,AI2394)</f>
        <v>YYx74xYY</v>
      </c>
      <c r="AU2394" s="1"/>
      <c r="AV2394" s="1"/>
      <c r="AW2394" s="1"/>
      <c r="AX2394" s="1"/>
    </row>
    <row r="2395" spans="1:50" x14ac:dyDescent="0.25">
      <c r="A2395" s="31">
        <v>42936</v>
      </c>
      <c r="B2395" s="24" t="s">
        <v>64</v>
      </c>
      <c r="C2395" s="23" t="s">
        <v>63</v>
      </c>
      <c r="D2395" s="22" t="s">
        <v>62</v>
      </c>
      <c r="E2395" s="21">
        <v>7.625</v>
      </c>
      <c r="H2395" s="19">
        <f>E2395/0.04272</f>
        <v>178.48782771535579</v>
      </c>
      <c r="I2395" s="18">
        <f>J2395/100*4</f>
        <v>9.9600000000000009</v>
      </c>
      <c r="J2395" s="17">
        <v>249</v>
      </c>
      <c r="K2395" s="16">
        <f>IF(J2395&gt;1,J2395-H2395-I2395,0)</f>
        <v>60.552172284644207</v>
      </c>
      <c r="L2395" s="15">
        <v>42965</v>
      </c>
      <c r="N2395" s="29">
        <v>43097</v>
      </c>
      <c r="O2395" s="12">
        <v>43097</v>
      </c>
      <c r="P2395" s="11" t="s">
        <v>61</v>
      </c>
      <c r="Q2395" s="10" t="s">
        <v>60</v>
      </c>
      <c r="R2395" s="10" t="s">
        <v>59</v>
      </c>
      <c r="S2395" s="10" t="s">
        <v>58</v>
      </c>
      <c r="T2395" s="10" t="s">
        <v>57</v>
      </c>
      <c r="U2395" s="9">
        <v>6916048505</v>
      </c>
      <c r="W2395" s="7">
        <v>1507</v>
      </c>
      <c r="Y2395" s="6">
        <v>287</v>
      </c>
      <c r="Z2395" s="5">
        <f>IF(Y2395&gt;0,Y2395-J2395,".")</f>
        <v>38</v>
      </c>
      <c r="AA2395" s="4">
        <f>IF(J2395=0,H2395,0)</f>
        <v>0</v>
      </c>
      <c r="AB2395" s="4">
        <f>IF(L2395=0,H2395,0)</f>
        <v>0</v>
      </c>
      <c r="AE2395" s="2" t="str">
        <f ca="1">IF(AND(N2395&gt;1,(N2395+$AE$3+O2395)&lt;$B$3),$B$3-N2395+1111111,".")</f>
        <v>.</v>
      </c>
      <c r="AF2395" s="1" t="str">
        <f>IF(A2395&gt;1,"Y","N")</f>
        <v>Y</v>
      </c>
      <c r="AG2395" s="1" t="str">
        <f>IF(L2395&gt;1,"Y","N")</f>
        <v>Y</v>
      </c>
      <c r="AH2395" s="1" t="str">
        <f>IF(N2395&gt;1,"Y","N")</f>
        <v>Y</v>
      </c>
      <c r="AI2395" s="1" t="str">
        <f>IF(O2395&gt;1,"Y","N")</f>
        <v>Y</v>
      </c>
      <c r="AJ2395" s="1" t="str">
        <f>CONCATENATE(AF2395,AG2395,D2395,AH2395,AI2395)</f>
        <v>YYx74xYY</v>
      </c>
      <c r="AU2395" s="1"/>
      <c r="AV2395" s="1"/>
      <c r="AW2395" s="1"/>
      <c r="AX2395" s="1"/>
    </row>
    <row r="2396" spans="1:50" x14ac:dyDescent="0.25">
      <c r="A2396" s="31">
        <v>42682</v>
      </c>
      <c r="C2396" s="23" t="s">
        <v>27</v>
      </c>
      <c r="D2396" s="22" t="s">
        <v>26</v>
      </c>
      <c r="H2396" s="19">
        <v>183</v>
      </c>
      <c r="I2396" s="18">
        <f>J2396/100*4</f>
        <v>10</v>
      </c>
      <c r="J2396" s="17">
        <v>250</v>
      </c>
      <c r="K2396" s="16">
        <f>IF(J2396&gt;1,J2396-H2396-I2396,0)</f>
        <v>57</v>
      </c>
      <c r="L2396" s="15">
        <v>42708</v>
      </c>
      <c r="N2396" s="29">
        <v>42762</v>
      </c>
      <c r="O2396" s="12">
        <v>42764</v>
      </c>
      <c r="P2396" s="11" t="s">
        <v>6351</v>
      </c>
      <c r="Q2396" s="10" t="s">
        <v>6350</v>
      </c>
      <c r="R2396" s="10" t="s">
        <v>6349</v>
      </c>
      <c r="S2396" s="10" t="s">
        <v>6348</v>
      </c>
      <c r="T2396" s="10" t="s">
        <v>6347</v>
      </c>
      <c r="U2396" s="9">
        <v>6690892045</v>
      </c>
      <c r="W2396" s="7">
        <v>166</v>
      </c>
      <c r="Y2396" s="6">
        <v>288</v>
      </c>
      <c r="Z2396" s="5">
        <f>IF(Y2396&gt;0,Y2396-J2396,".")</f>
        <v>38</v>
      </c>
      <c r="AA2396" s="4">
        <f>IF(J2396=0,H2396,0)</f>
        <v>0</v>
      </c>
      <c r="AB2396" s="4">
        <f>IF(L2396=0,H2396,0)</f>
        <v>0</v>
      </c>
      <c r="AE2396" s="2" t="str">
        <f ca="1">IF(AND(N2396&gt;1,(N2396+$AE$3+O2396)&lt;$B$3),$B$3-N2396+1111111,".")</f>
        <v>.</v>
      </c>
      <c r="AF2396" s="1" t="str">
        <f>IF(A2396&gt;1,"Y","N")</f>
        <v>Y</v>
      </c>
      <c r="AG2396" s="1" t="str">
        <f>IF(L2396&gt;1,"Y","N")</f>
        <v>Y</v>
      </c>
      <c r="AH2396" s="1" t="str">
        <f>IF(N2396&gt;1,"Y","N")</f>
        <v>Y</v>
      </c>
      <c r="AI2396" s="1" t="str">
        <f>IF(O2396&gt;1,"Y","N")</f>
        <v>Y</v>
      </c>
      <c r="AJ2396" s="1" t="str">
        <f>CONCATENATE(AF2396,AG2396,D2396,AH2396,AI2396)</f>
        <v>YYx114xYY</v>
      </c>
      <c r="AU2396" s="1"/>
      <c r="AV2396" s="1"/>
      <c r="AW2396" s="1"/>
      <c r="AX2396" s="1"/>
    </row>
    <row r="2397" spans="1:50" x14ac:dyDescent="0.25">
      <c r="A2397" s="31">
        <v>42763</v>
      </c>
      <c r="C2397" s="23" t="s">
        <v>27</v>
      </c>
      <c r="D2397" s="22" t="s">
        <v>26</v>
      </c>
      <c r="E2397" s="21">
        <v>6.35</v>
      </c>
      <c r="H2397" s="19">
        <f>E2397/0.03878</f>
        <v>163.74419804022691</v>
      </c>
      <c r="I2397" s="18">
        <f>J2397/100*4</f>
        <v>10</v>
      </c>
      <c r="J2397" s="17">
        <v>250</v>
      </c>
      <c r="K2397" s="16">
        <f>IF(J2397&gt;1,J2397-H2397-I2397,0)</f>
        <v>76.255801959773095</v>
      </c>
      <c r="L2397" s="15">
        <v>42788</v>
      </c>
      <c r="N2397" s="29">
        <v>42800</v>
      </c>
      <c r="O2397" s="12">
        <v>42800</v>
      </c>
      <c r="P2397" s="11" t="s">
        <v>5468</v>
      </c>
      <c r="Q2397" s="10" t="s">
        <v>5467</v>
      </c>
      <c r="R2397" s="10" t="s">
        <v>5466</v>
      </c>
      <c r="S2397" s="10" t="s">
        <v>907</v>
      </c>
      <c r="U2397" s="9">
        <v>6736156390</v>
      </c>
      <c r="W2397" s="7">
        <v>369</v>
      </c>
      <c r="Y2397" s="6">
        <v>288</v>
      </c>
      <c r="Z2397" s="5">
        <f>IF(Y2397&gt;0,Y2397-J2397,".")</f>
        <v>38</v>
      </c>
      <c r="AA2397" s="4">
        <f>IF(J2397=0,H2397,0)</f>
        <v>0</v>
      </c>
      <c r="AB2397" s="4">
        <f>IF(L2397=0,H2397,0)</f>
        <v>0</v>
      </c>
      <c r="AE2397" s="2" t="str">
        <f ca="1">IF(AND(N2397&gt;1,(N2397+$AE$3+O2397)&lt;$B$3),$B$3-N2397+1111111,".")</f>
        <v>.</v>
      </c>
      <c r="AF2397" s="1" t="str">
        <f>IF(A2397&gt;1,"Y","N")</f>
        <v>Y</v>
      </c>
      <c r="AG2397" s="1" t="str">
        <f>IF(L2397&gt;1,"Y","N")</f>
        <v>Y</v>
      </c>
      <c r="AH2397" s="1" t="str">
        <f>IF(N2397&gt;1,"Y","N")</f>
        <v>Y</v>
      </c>
      <c r="AI2397" s="1" t="str">
        <f>IF(O2397&gt;1,"Y","N")</f>
        <v>Y</v>
      </c>
      <c r="AJ2397" s="1" t="str">
        <f>CONCATENATE(AF2397,AG2397,D2397,AH2397,AI2397)</f>
        <v>YYx114xYY</v>
      </c>
      <c r="AU2397" s="1"/>
      <c r="AV2397" s="1"/>
      <c r="AW2397" s="1"/>
      <c r="AX2397" s="1"/>
    </row>
    <row r="2398" spans="1:50" x14ac:dyDescent="0.25">
      <c r="A2398" s="31">
        <v>42836</v>
      </c>
      <c r="C2398" s="23" t="s">
        <v>27</v>
      </c>
      <c r="D2398" s="22" t="s">
        <v>26</v>
      </c>
      <c r="E2398" s="21">
        <v>6.36</v>
      </c>
      <c r="H2398" s="19">
        <f>E2398/0.03892</f>
        <v>163.41212744090441</v>
      </c>
      <c r="I2398" s="18">
        <f>J2398/100*4</f>
        <v>10</v>
      </c>
      <c r="J2398" s="17">
        <v>250</v>
      </c>
      <c r="K2398" s="16">
        <f>IF(J2398&gt;1,J2398-H2398-I2398,0)</f>
        <v>76.587872559095587</v>
      </c>
      <c r="L2398" s="15">
        <v>42855</v>
      </c>
      <c r="N2398" s="29">
        <v>43060</v>
      </c>
      <c r="O2398" s="12">
        <v>43060</v>
      </c>
      <c r="P2398" s="11" t="s">
        <v>910</v>
      </c>
      <c r="Q2398" s="10" t="s">
        <v>909</v>
      </c>
      <c r="R2398" s="10" t="s">
        <v>908</v>
      </c>
      <c r="S2398" s="10" t="s">
        <v>907</v>
      </c>
      <c r="U2398" s="9">
        <v>6910202788</v>
      </c>
      <c r="W2398" s="7">
        <v>1358</v>
      </c>
      <c r="Y2398" s="6">
        <v>288</v>
      </c>
      <c r="Z2398" s="5">
        <f>IF(Y2398&gt;0,Y2398-J2398,".")</f>
        <v>38</v>
      </c>
      <c r="AA2398" s="4">
        <f>IF(J2398=0,H2398,0)</f>
        <v>0</v>
      </c>
      <c r="AB2398" s="4">
        <f>IF(L2398=0,H2398,0)</f>
        <v>0</v>
      </c>
      <c r="AE2398" s="2" t="str">
        <f ca="1">IF(AND(N2398&gt;1,(N2398+$AE$3+O2398)&lt;$B$3),$B$3-N2398+1111111,".")</f>
        <v>.</v>
      </c>
      <c r="AF2398" s="1" t="str">
        <f>IF(A2398&gt;1,"Y","N")</f>
        <v>Y</v>
      </c>
      <c r="AG2398" s="1" t="str">
        <f>IF(L2398&gt;1,"Y","N")</f>
        <v>Y</v>
      </c>
      <c r="AH2398" s="1" t="str">
        <f>IF(N2398&gt;1,"Y","N")</f>
        <v>Y</v>
      </c>
      <c r="AI2398" s="1" t="str">
        <f>IF(O2398&gt;1,"Y","N")</f>
        <v>Y</v>
      </c>
      <c r="AJ2398" s="1" t="str">
        <f>CONCATENATE(AF2398,AG2398,D2398,AH2398,AI2398)</f>
        <v>YYx114xYY</v>
      </c>
      <c r="AU2398" s="1"/>
      <c r="AV2398" s="1"/>
      <c r="AW2398" s="1"/>
      <c r="AX2398" s="1"/>
    </row>
    <row r="2399" spans="1:50" x14ac:dyDescent="0.25">
      <c r="A2399" s="31">
        <v>42836</v>
      </c>
      <c r="C2399" s="23" t="s">
        <v>27</v>
      </c>
      <c r="D2399" s="22" t="s">
        <v>26</v>
      </c>
      <c r="E2399" s="21">
        <v>6.36</v>
      </c>
      <c r="H2399" s="19">
        <f>E2399/0.03892</f>
        <v>163.41212744090441</v>
      </c>
      <c r="I2399" s="18">
        <f>J2399/100*4</f>
        <v>10</v>
      </c>
      <c r="J2399" s="17">
        <v>250</v>
      </c>
      <c r="K2399" s="16">
        <f>IF(J2399&gt;1,J2399-H2399-I2399,0)</f>
        <v>76.587872559095587</v>
      </c>
      <c r="L2399" s="15">
        <v>42855</v>
      </c>
      <c r="N2399" s="29">
        <v>43100</v>
      </c>
      <c r="O2399" s="12">
        <v>43101</v>
      </c>
      <c r="P2399" s="11" t="s">
        <v>25</v>
      </c>
      <c r="Q2399" s="10" t="s">
        <v>24</v>
      </c>
      <c r="R2399" s="10" t="s">
        <v>23</v>
      </c>
      <c r="S2399" s="10" t="s">
        <v>22</v>
      </c>
      <c r="T2399" s="10" t="s">
        <v>21</v>
      </c>
      <c r="U2399" s="9">
        <v>6918510872</v>
      </c>
      <c r="W2399" s="7">
        <v>1512</v>
      </c>
      <c r="Y2399" s="6">
        <v>288</v>
      </c>
      <c r="Z2399" s="5">
        <f>IF(Y2399&gt;0,Y2399-J2399,".")</f>
        <v>38</v>
      </c>
      <c r="AA2399" s="4">
        <f>IF(J2399=0,H2399,0)</f>
        <v>0</v>
      </c>
      <c r="AB2399" s="4">
        <f>IF(L2399=0,H2399,0)</f>
        <v>0</v>
      </c>
      <c r="AE2399" s="2" t="str">
        <f ca="1">IF(AND(N2399&gt;1,(N2399+$AE$3+O2399)&lt;$B$3),$B$3-N2399+1111111,".")</f>
        <v>.</v>
      </c>
      <c r="AF2399" s="1" t="str">
        <f>IF(A2399&gt;1,"Y","N")</f>
        <v>Y</v>
      </c>
      <c r="AG2399" s="1" t="str">
        <f>IF(L2399&gt;1,"Y","N")</f>
        <v>Y</v>
      </c>
      <c r="AH2399" s="1" t="str">
        <f>IF(N2399&gt;1,"Y","N")</f>
        <v>Y</v>
      </c>
      <c r="AI2399" s="1" t="str">
        <f>IF(O2399&gt;1,"Y","N")</f>
        <v>Y</v>
      </c>
      <c r="AJ2399" s="1" t="str">
        <f>CONCATENATE(AF2399,AG2399,D2399,AH2399,AI2399)</f>
        <v>YYx114xYY</v>
      </c>
    </row>
    <row r="2400" spans="1:50" x14ac:dyDescent="0.25">
      <c r="A2400" s="31">
        <v>42763</v>
      </c>
      <c r="C2400" s="23" t="s">
        <v>27</v>
      </c>
      <c r="D2400" s="22" t="s">
        <v>26</v>
      </c>
      <c r="E2400" s="21">
        <v>6.35</v>
      </c>
      <c r="H2400" s="19">
        <f>E2400/0.03878</f>
        <v>163.74419804022691</v>
      </c>
      <c r="I2400" s="18">
        <f>J2400/100*4</f>
        <v>10</v>
      </c>
      <c r="J2400" s="17">
        <v>250</v>
      </c>
      <c r="K2400" s="16">
        <f>IF(J2400&gt;1,J2400-H2400-I2400,0)</f>
        <v>76.255801959773095</v>
      </c>
      <c r="L2400" s="15">
        <v>42788</v>
      </c>
      <c r="N2400" s="29">
        <v>42816</v>
      </c>
      <c r="O2400" s="12">
        <v>42816</v>
      </c>
      <c r="P2400" s="11" t="s">
        <v>5043</v>
      </c>
      <c r="Q2400" s="10" t="s">
        <v>5046</v>
      </c>
      <c r="R2400" s="10" t="s">
        <v>5045</v>
      </c>
      <c r="S2400" s="10" t="s">
        <v>5044</v>
      </c>
      <c r="U2400" s="9">
        <v>6752557409</v>
      </c>
      <c r="W2400" s="7">
        <v>473</v>
      </c>
      <c r="Y2400" s="6">
        <v>291</v>
      </c>
      <c r="Z2400" s="5">
        <f>IF(Y2400&gt;0,Y2400-J2400,".")</f>
        <v>41</v>
      </c>
      <c r="AA2400" s="4">
        <f>IF(J2400=0,H2400,0)</f>
        <v>0</v>
      </c>
      <c r="AB2400" s="4">
        <f>IF(L2400=0,H2400,0)</f>
        <v>0</v>
      </c>
      <c r="AE2400" s="2" t="str">
        <f ca="1">IF(AND(N2400&gt;1,(N2400+$AE$3+O2400)&lt;$B$3),$B$3-N2400+1111111,".")</f>
        <v>.</v>
      </c>
      <c r="AF2400" s="1" t="str">
        <f>IF(A2400&gt;1,"Y","N")</f>
        <v>Y</v>
      </c>
      <c r="AG2400" s="1" t="str">
        <f>IF(L2400&gt;1,"Y","N")</f>
        <v>Y</v>
      </c>
      <c r="AH2400" s="1" t="str">
        <f>IF(N2400&gt;1,"Y","N")</f>
        <v>Y</v>
      </c>
      <c r="AI2400" s="1" t="str">
        <f>IF(O2400&gt;1,"Y","N")</f>
        <v>Y</v>
      </c>
      <c r="AJ2400" s="1" t="str">
        <f>CONCATENATE(AF2400,AG2400,D2400,AH2400,AI2400)</f>
        <v>YYx114xYY</v>
      </c>
      <c r="AU2400" s="1"/>
      <c r="AV2400" s="1"/>
      <c r="AW2400" s="1"/>
      <c r="AX2400" s="1"/>
    </row>
    <row r="2401" spans="1:36" s="1" customFormat="1" x14ac:dyDescent="0.25">
      <c r="A2401" s="31">
        <v>42658</v>
      </c>
      <c r="B2401" s="24"/>
      <c r="C2401" s="23" t="s">
        <v>7051</v>
      </c>
      <c r="D2401" s="22" t="s">
        <v>7050</v>
      </c>
      <c r="E2401" s="21">
        <v>9.68</v>
      </c>
      <c r="G2401" s="20"/>
      <c r="H2401" s="19">
        <f>E2401/0.03988</f>
        <v>242.72818455366098</v>
      </c>
      <c r="I2401" s="18">
        <f>J2401/100*4</f>
        <v>11.96</v>
      </c>
      <c r="J2401" s="17">
        <v>299</v>
      </c>
      <c r="K2401" s="16">
        <f>IF(J2401&gt;1,J2401-H2401-I2401,0)</f>
        <v>44.311815446339018</v>
      </c>
      <c r="L2401" s="15">
        <v>42685</v>
      </c>
      <c r="M2401" s="14"/>
      <c r="N2401" s="29">
        <v>42734</v>
      </c>
      <c r="O2401" s="12">
        <v>42736</v>
      </c>
      <c r="P2401" s="11" t="s">
        <v>7049</v>
      </c>
      <c r="Q2401" s="10"/>
      <c r="R2401" s="10"/>
      <c r="S2401" s="10"/>
      <c r="T2401" s="10"/>
      <c r="U2401" s="9"/>
      <c r="V2401" s="8" t="s">
        <v>7052</v>
      </c>
      <c r="W2401" s="7">
        <v>3</v>
      </c>
      <c r="X2401" s="4"/>
      <c r="Y2401" s="6">
        <v>299</v>
      </c>
      <c r="Z2401" s="5">
        <f>IF(Y2401&gt;0,Y2401-J2401,".")</f>
        <v>0</v>
      </c>
      <c r="AA2401" s="4">
        <f>IF(J2401=0,H2401,0)</f>
        <v>0</v>
      </c>
      <c r="AB2401" s="4">
        <f>IF(L2401=0,H2401,0)</f>
        <v>0</v>
      </c>
      <c r="AC2401" s="4"/>
      <c r="AD2401" s="3"/>
      <c r="AE2401" s="2" t="str">
        <f ca="1">IF(AND(N2401&gt;1,(N2401+$AE$3+O2401)&lt;$B$3),$B$3-N2401+1111111,".")</f>
        <v>.</v>
      </c>
      <c r="AF2401" s="1" t="str">
        <f>IF(A2401&gt;1,"Y","N")</f>
        <v>Y</v>
      </c>
      <c r="AG2401" s="1" t="str">
        <f>IF(L2401&gt;1,"Y","N")</f>
        <v>Y</v>
      </c>
      <c r="AH2401" s="1" t="str">
        <f>IF(N2401&gt;1,"Y","N")</f>
        <v>Y</v>
      </c>
      <c r="AI2401" s="1" t="str">
        <f>IF(O2401&gt;1,"Y","N")</f>
        <v>Y</v>
      </c>
      <c r="AJ2401" s="1" t="str">
        <f>CONCATENATE(AF2401,AG2401,D2401,AH2401,AI2401)</f>
        <v>YYx78xYY</v>
      </c>
    </row>
    <row r="2402" spans="1:36" s="1" customFormat="1" x14ac:dyDescent="0.25">
      <c r="A2402" s="31">
        <v>42541</v>
      </c>
      <c r="B2402" t="s">
        <v>6612</v>
      </c>
      <c r="C2402" s="23" t="s">
        <v>132</v>
      </c>
      <c r="D2402" s="22" t="s">
        <v>131</v>
      </c>
      <c r="E2402" s="21">
        <v>8.09</v>
      </c>
      <c r="G2402" s="20"/>
      <c r="H2402" s="19">
        <f>E2402/0.04111</f>
        <v>196.78910240817319</v>
      </c>
      <c r="I2402" s="18">
        <f>J2402/100*4</f>
        <v>11.96</v>
      </c>
      <c r="J2402" s="17">
        <v>299</v>
      </c>
      <c r="K2402" s="16">
        <f>IF(J2402&gt;1,J2402-H2402-I2402,0)</f>
        <v>90.250897591826799</v>
      </c>
      <c r="L2402" s="15">
        <v>42575</v>
      </c>
      <c r="M2402" s="14"/>
      <c r="N2402" s="29">
        <v>42750</v>
      </c>
      <c r="O2402" s="12">
        <v>42750</v>
      </c>
      <c r="P2402" s="11" t="s">
        <v>6610</v>
      </c>
      <c r="Q2402" s="10"/>
      <c r="R2402" s="10"/>
      <c r="S2402" s="10"/>
      <c r="T2402" s="10"/>
      <c r="U2402" s="9">
        <v>6675135898</v>
      </c>
      <c r="V2402" s="8"/>
      <c r="W2402" s="7">
        <v>102</v>
      </c>
      <c r="X2402" s="4"/>
      <c r="Y2402" s="6">
        <v>299</v>
      </c>
      <c r="Z2402" s="5">
        <f>IF(Y2402&gt;0,Y2402-J2402,".")</f>
        <v>0</v>
      </c>
      <c r="AA2402" s="4">
        <f>IF(J2402=0,H2402,0)</f>
        <v>0</v>
      </c>
      <c r="AB2402" s="4">
        <f>IF(L2402=0,H2402,0)</f>
        <v>0</v>
      </c>
      <c r="AC2402" s="4"/>
      <c r="AD2402" s="3"/>
      <c r="AE2402" s="2" t="str">
        <f ca="1">IF(AND(N2402&gt;1,(N2402+$AE$3+O2402)&lt;$B$3),$B$3-N2402+1111111,".")</f>
        <v>.</v>
      </c>
      <c r="AF2402" s="1" t="str">
        <f>IF(A2402&gt;1,"Y","N")</f>
        <v>Y</v>
      </c>
      <c r="AG2402" s="1" t="str">
        <f>IF(L2402&gt;1,"Y","N")</f>
        <v>Y</v>
      </c>
      <c r="AH2402" s="1" t="str">
        <f>IF(N2402&gt;1,"Y","N")</f>
        <v>Y</v>
      </c>
      <c r="AI2402" s="1" t="str">
        <f>IF(O2402&gt;1,"Y","N")</f>
        <v>Y</v>
      </c>
      <c r="AJ2402" s="1" t="str">
        <f>CONCATENATE(AF2402,AG2402,D2402,AH2402,AI2402)</f>
        <v>YYx113xYY</v>
      </c>
    </row>
    <row r="2403" spans="1:36" s="1" customFormat="1" x14ac:dyDescent="0.25">
      <c r="A2403" s="31">
        <v>42541</v>
      </c>
      <c r="B2403" s="24"/>
      <c r="C2403" s="23" t="s">
        <v>132</v>
      </c>
      <c r="D2403" s="22" t="s">
        <v>131</v>
      </c>
      <c r="E2403" s="21">
        <v>8.09</v>
      </c>
      <c r="G2403" s="20"/>
      <c r="H2403" s="19">
        <f>E2403/0.04111</f>
        <v>196.78910240817319</v>
      </c>
      <c r="I2403" s="18">
        <f>J2403/100*4</f>
        <v>11.96</v>
      </c>
      <c r="J2403" s="17">
        <v>299</v>
      </c>
      <c r="K2403" s="16">
        <f>IF(J2403&gt;1,J2403-H2403-I2403,0)</f>
        <v>90.250897591826799</v>
      </c>
      <c r="L2403" s="15">
        <v>42575</v>
      </c>
      <c r="M2403" s="14"/>
      <c r="N2403" s="29">
        <v>42828</v>
      </c>
      <c r="O2403" s="12">
        <v>42829</v>
      </c>
      <c r="P2403" s="11" t="s">
        <v>4830</v>
      </c>
      <c r="Q2403" s="10"/>
      <c r="R2403" s="10"/>
      <c r="S2403" s="10"/>
      <c r="T2403" s="10"/>
      <c r="U2403" s="9">
        <v>6767743918</v>
      </c>
      <c r="V2403" s="8"/>
      <c r="W2403" s="7">
        <v>529</v>
      </c>
      <c r="X2403" s="4"/>
      <c r="Y2403" s="6">
        <v>299</v>
      </c>
      <c r="Z2403" s="5">
        <f>IF(Y2403&gt;0,Y2403-J2403,".")</f>
        <v>0</v>
      </c>
      <c r="AA2403" s="4">
        <f>IF(J2403=0,H2403,0)</f>
        <v>0</v>
      </c>
      <c r="AB2403" s="4">
        <f>IF(L2403=0,H2403,0)</f>
        <v>0</v>
      </c>
      <c r="AC2403" s="4"/>
      <c r="AD2403" s="3"/>
      <c r="AE2403" s="2" t="str">
        <f ca="1">IF(AND(N2403&gt;1,(N2403+$AE$3+O2403)&lt;$B$3),$B$3-N2403+1111111,".")</f>
        <v>.</v>
      </c>
      <c r="AF2403" s="1" t="str">
        <f>IF(A2403&gt;1,"Y","N")</f>
        <v>Y</v>
      </c>
      <c r="AG2403" s="1" t="str">
        <f>IF(L2403&gt;1,"Y","N")</f>
        <v>Y</v>
      </c>
      <c r="AH2403" s="1" t="str">
        <f>IF(N2403&gt;1,"Y","N")</f>
        <v>Y</v>
      </c>
      <c r="AI2403" s="1" t="str">
        <f>IF(O2403&gt;1,"Y","N")</f>
        <v>Y</v>
      </c>
      <c r="AJ2403" s="1" t="str">
        <f>CONCATENATE(AF2403,AG2403,D2403,AH2403,AI2403)</f>
        <v>YYx113xYY</v>
      </c>
    </row>
    <row r="2404" spans="1:36" s="1" customFormat="1" x14ac:dyDescent="0.25">
      <c r="A2404" s="31">
        <v>42493</v>
      </c>
      <c r="B2404" s="30" t="s">
        <v>4259</v>
      </c>
      <c r="C2404" s="23" t="s">
        <v>489</v>
      </c>
      <c r="D2404" s="22" t="s">
        <v>93</v>
      </c>
      <c r="E2404" s="21">
        <v>5.49</v>
      </c>
      <c r="G2404" s="20"/>
      <c r="H2404" s="19">
        <f>E2404/0.04188</f>
        <v>131.08882521489971</v>
      </c>
      <c r="I2404" s="18">
        <f>J2404/100*4</f>
        <v>11.96</v>
      </c>
      <c r="J2404" s="17">
        <v>299</v>
      </c>
      <c r="K2404" s="16">
        <f>IF(J2404&gt;1,J2404-H2404-I2404,0)</f>
        <v>155.95117478510028</v>
      </c>
      <c r="L2404" s="15">
        <v>42519</v>
      </c>
      <c r="M2404" s="14"/>
      <c r="N2404" s="29">
        <v>42854</v>
      </c>
      <c r="O2404" s="12">
        <v>42856</v>
      </c>
      <c r="P2404" s="11" t="s">
        <v>4239</v>
      </c>
      <c r="Q2404" s="10"/>
      <c r="R2404" s="10"/>
      <c r="S2404" s="10"/>
      <c r="T2404" s="10"/>
      <c r="U2404" s="9">
        <v>6801394467</v>
      </c>
      <c r="V2404" s="8"/>
      <c r="W2404" s="7">
        <v>657</v>
      </c>
      <c r="X2404" s="4"/>
      <c r="Y2404" s="6">
        <v>299</v>
      </c>
      <c r="Z2404" s="5">
        <f>IF(Y2404&gt;0,Y2404-J2404,".")</f>
        <v>0</v>
      </c>
      <c r="AA2404" s="4">
        <f>IF(J2404=0,H2404,0)</f>
        <v>0</v>
      </c>
      <c r="AB2404" s="4">
        <f>IF(L2404=0,H2404,0)</f>
        <v>0</v>
      </c>
      <c r="AC2404" s="4"/>
      <c r="AD2404" s="3"/>
      <c r="AE2404" s="2" t="str">
        <f ca="1">IF(AND(N2404&gt;1,(N2404+$AE$3+O2404)&lt;$B$3),$B$3-N2404+1111111,".")</f>
        <v>.</v>
      </c>
      <c r="AF2404" s="1" t="str">
        <f>IF(A2404&gt;1,"Y","N")</f>
        <v>Y</v>
      </c>
      <c r="AG2404" s="1" t="str">
        <f>IF(L2404&gt;1,"Y","N")</f>
        <v>Y</v>
      </c>
      <c r="AH2404" s="1" t="str">
        <f>IF(N2404&gt;1,"Y","N")</f>
        <v>Y</v>
      </c>
      <c r="AI2404" s="1" t="str">
        <f>IF(O2404&gt;1,"Y","N")</f>
        <v>Y</v>
      </c>
      <c r="AJ2404" s="1" t="str">
        <f>CONCATENATE(AF2404,AG2404,D2404,AH2404,AI2404)</f>
        <v>YYx159xYY</v>
      </c>
    </row>
    <row r="2405" spans="1:36" s="1" customFormat="1" x14ac:dyDescent="0.25">
      <c r="A2405" s="31">
        <v>42493</v>
      </c>
      <c r="B2405" s="24"/>
      <c r="C2405" s="23" t="s">
        <v>489</v>
      </c>
      <c r="D2405" s="22" t="s">
        <v>93</v>
      </c>
      <c r="E2405" s="21">
        <v>5.49</v>
      </c>
      <c r="G2405" s="20"/>
      <c r="H2405" s="19">
        <f>E2405/0.04188</f>
        <v>131.08882521489971</v>
      </c>
      <c r="I2405" s="18">
        <f>J2405/100*4</f>
        <v>11.96</v>
      </c>
      <c r="J2405" s="17">
        <v>299</v>
      </c>
      <c r="K2405" s="16">
        <f>IF(J2405&gt;1,J2405-H2405-I2405,0)</f>
        <v>155.95117478510028</v>
      </c>
      <c r="L2405" s="15">
        <v>42519</v>
      </c>
      <c r="M2405" s="14"/>
      <c r="N2405" s="29">
        <v>43078</v>
      </c>
      <c r="O2405" s="12">
        <v>43079</v>
      </c>
      <c r="P2405" s="11" t="s">
        <v>449</v>
      </c>
      <c r="Q2405" s="10"/>
      <c r="R2405" s="10"/>
      <c r="S2405" s="10"/>
      <c r="T2405" s="10"/>
      <c r="U2405" s="9">
        <v>6915432436</v>
      </c>
      <c r="V2405" s="8"/>
      <c r="W2405" s="7">
        <v>1442</v>
      </c>
      <c r="X2405" s="4"/>
      <c r="Y2405" s="6">
        <v>299</v>
      </c>
      <c r="Z2405" s="5">
        <f>IF(Y2405&gt;0,Y2405-J2405,".")</f>
        <v>0</v>
      </c>
      <c r="AA2405" s="4">
        <f>IF(J2405=0,H2405,0)</f>
        <v>0</v>
      </c>
      <c r="AB2405" s="4">
        <f>IF(L2405=0,H2405,0)</f>
        <v>0</v>
      </c>
      <c r="AC2405" s="4"/>
      <c r="AD2405" s="3"/>
      <c r="AE2405" s="2" t="str">
        <f ca="1">IF(AND(N2405&gt;1,(N2405+$AE$3+O2405)&lt;$B$3),$B$3-N2405+1111111,".")</f>
        <v>.</v>
      </c>
      <c r="AF2405" s="1" t="str">
        <f>IF(A2405&gt;1,"Y","N")</f>
        <v>Y</v>
      </c>
      <c r="AG2405" s="1" t="str">
        <f>IF(L2405&gt;1,"Y","N")</f>
        <v>Y</v>
      </c>
      <c r="AH2405" s="1" t="str">
        <f>IF(N2405&gt;1,"Y","N")</f>
        <v>Y</v>
      </c>
      <c r="AI2405" s="1" t="str">
        <f>IF(O2405&gt;1,"Y","N")</f>
        <v>Y</v>
      </c>
      <c r="AJ2405" s="1" t="str">
        <f>CONCATENATE(AF2405,AG2405,D2405,AH2405,AI2405)</f>
        <v>YYx159xYY</v>
      </c>
    </row>
    <row r="2406" spans="1:36" s="1" customFormat="1" x14ac:dyDescent="0.25">
      <c r="A2406" s="31">
        <v>42658</v>
      </c>
      <c r="B2406" s="24"/>
      <c r="C2406" s="23" t="s">
        <v>798</v>
      </c>
      <c r="D2406" s="22" t="s">
        <v>797</v>
      </c>
      <c r="E2406" s="21">
        <v>5.39</v>
      </c>
      <c r="G2406" s="20"/>
      <c r="H2406" s="19">
        <f>E2406/0.03988</f>
        <v>135.15546639919759</v>
      </c>
      <c r="I2406" s="18">
        <f>J2406/100*4</f>
        <v>10.68</v>
      </c>
      <c r="J2406" s="17">
        <v>267</v>
      </c>
      <c r="K2406" s="16">
        <f>IF(J2406&gt;1,J2406-H2406-I2406,0)</f>
        <v>121.1645336008024</v>
      </c>
      <c r="L2406" s="15">
        <v>42697</v>
      </c>
      <c r="M2406" s="14"/>
      <c r="N2406" s="29">
        <v>42745</v>
      </c>
      <c r="O2406" s="12">
        <v>42748</v>
      </c>
      <c r="P2406" s="11" t="s">
        <v>6770</v>
      </c>
      <c r="Q2406" s="10" t="s">
        <v>6769</v>
      </c>
      <c r="R2406" s="10" t="s">
        <v>6768</v>
      </c>
      <c r="S2406" s="10" t="s">
        <v>6767</v>
      </c>
      <c r="T2406" s="10"/>
      <c r="U2406" s="9">
        <v>6672084140</v>
      </c>
      <c r="V2406" s="8"/>
      <c r="W2406" s="7">
        <v>96</v>
      </c>
      <c r="X2406" s="4"/>
      <c r="Y2406" s="6">
        <v>305</v>
      </c>
      <c r="Z2406" s="5">
        <f>IF(Y2406&gt;0,Y2406-J2406,".")</f>
        <v>38</v>
      </c>
      <c r="AA2406" s="4">
        <f>IF(J2406=0,H2406,0)</f>
        <v>0</v>
      </c>
      <c r="AB2406" s="4">
        <f>IF(L2406=0,H2406,0)</f>
        <v>0</v>
      </c>
      <c r="AC2406" s="4"/>
      <c r="AD2406" s="3"/>
      <c r="AE2406" s="2" t="str">
        <f ca="1">IF(AND(N2406&gt;1,(N2406+$AE$3+O2406)&lt;$B$3),$B$3-N2406+1111111,".")</f>
        <v>.</v>
      </c>
      <c r="AF2406" s="1" t="str">
        <f>IF(A2406&gt;1,"Y","N")</f>
        <v>Y</v>
      </c>
      <c r="AG2406" s="1" t="str">
        <f>IF(L2406&gt;1,"Y","N")</f>
        <v>Y</v>
      </c>
      <c r="AH2406" s="1" t="str">
        <f>IF(N2406&gt;1,"Y","N")</f>
        <v>Y</v>
      </c>
      <c r="AI2406" s="1" t="str">
        <f>IF(O2406&gt;1,"Y","N")</f>
        <v>Y</v>
      </c>
      <c r="AJ2406" s="1" t="str">
        <f>CONCATENATE(AF2406,AG2406,D2406,AH2406,AI2406)</f>
        <v>YYx414xYY</v>
      </c>
    </row>
    <row r="2407" spans="1:36" s="1" customFormat="1" x14ac:dyDescent="0.25">
      <c r="A2407" s="31">
        <v>42658</v>
      </c>
      <c r="B2407" s="24"/>
      <c r="C2407" s="23" t="s">
        <v>798</v>
      </c>
      <c r="D2407" s="22" t="s">
        <v>797</v>
      </c>
      <c r="E2407" s="21">
        <v>5.39</v>
      </c>
      <c r="G2407" s="20"/>
      <c r="H2407" s="19">
        <f>E2407/0.03988</f>
        <v>135.15546639919759</v>
      </c>
      <c r="I2407" s="18">
        <f>J2407/100*4</f>
        <v>10.68</v>
      </c>
      <c r="J2407" s="17">
        <v>267</v>
      </c>
      <c r="K2407" s="16">
        <f>IF(J2407&gt;1,J2407-H2407-I2407,0)</f>
        <v>121.1645336008024</v>
      </c>
      <c r="L2407" s="15">
        <v>42697</v>
      </c>
      <c r="M2407" s="14"/>
      <c r="N2407" s="29">
        <v>42774</v>
      </c>
      <c r="O2407" s="12">
        <v>42774</v>
      </c>
      <c r="P2407" s="11" t="s">
        <v>6103</v>
      </c>
      <c r="Q2407" s="10" t="s">
        <v>6102</v>
      </c>
      <c r="R2407" s="10" t="s">
        <v>6101</v>
      </c>
      <c r="S2407" s="10" t="s">
        <v>6100</v>
      </c>
      <c r="T2407" s="10"/>
      <c r="U2407" s="9" t="s">
        <v>6099</v>
      </c>
      <c r="V2407" s="8"/>
      <c r="W2407" s="7">
        <v>226</v>
      </c>
      <c r="X2407" s="4"/>
      <c r="Y2407" s="6">
        <v>305</v>
      </c>
      <c r="Z2407" s="5">
        <f>IF(Y2407&gt;0,Y2407-J2407,".")</f>
        <v>38</v>
      </c>
      <c r="AA2407" s="4">
        <f>IF(J2407=0,H2407,0)</f>
        <v>0</v>
      </c>
      <c r="AB2407" s="4">
        <f>IF(L2407=0,H2407,0)</f>
        <v>0</v>
      </c>
      <c r="AC2407" s="4"/>
      <c r="AD2407" s="3"/>
      <c r="AE2407" s="2" t="str">
        <f ca="1">IF(AND(N2407&gt;1,(N2407+$AE$3+O2407)&lt;$B$3),$B$3-N2407+1111111,".")</f>
        <v>.</v>
      </c>
      <c r="AF2407" s="1" t="str">
        <f>IF(A2407&gt;1,"Y","N")</f>
        <v>Y</v>
      </c>
      <c r="AG2407" s="1" t="str">
        <f>IF(L2407&gt;1,"Y","N")</f>
        <v>Y</v>
      </c>
      <c r="AH2407" s="1" t="str">
        <f>IF(N2407&gt;1,"Y","N")</f>
        <v>Y</v>
      </c>
      <c r="AI2407" s="1" t="str">
        <f>IF(O2407&gt;1,"Y","N")</f>
        <v>Y</v>
      </c>
      <c r="AJ2407" s="1" t="str">
        <f>CONCATENATE(AF2407,AG2407,D2407,AH2407,AI2407)</f>
        <v>YYx414xYY</v>
      </c>
    </row>
    <row r="2408" spans="1:36" s="1" customFormat="1" x14ac:dyDescent="0.25">
      <c r="A2408" s="31">
        <v>42660</v>
      </c>
      <c r="B2408" s="24"/>
      <c r="C2408" s="23" t="s">
        <v>798</v>
      </c>
      <c r="D2408" s="22" t="s">
        <v>797</v>
      </c>
      <c r="E2408" s="21">
        <v>5.39</v>
      </c>
      <c r="G2408" s="20"/>
      <c r="H2408" s="19">
        <f>E2408/0.03988</f>
        <v>135.15546639919759</v>
      </c>
      <c r="I2408" s="18">
        <f>J2408/100*4</f>
        <v>10.68</v>
      </c>
      <c r="J2408" s="17">
        <v>267</v>
      </c>
      <c r="K2408" s="16">
        <f>IF(J2408&gt;1,J2408-H2408-I2408,0)</f>
        <v>121.1645336008024</v>
      </c>
      <c r="L2408" s="15">
        <v>42697</v>
      </c>
      <c r="M2408" s="14"/>
      <c r="N2408" s="29">
        <v>42788</v>
      </c>
      <c r="O2408" s="12">
        <v>42788</v>
      </c>
      <c r="P2408" s="11" t="s">
        <v>5745</v>
      </c>
      <c r="Q2408" s="10" t="s">
        <v>5744</v>
      </c>
      <c r="R2408" s="10" t="s">
        <v>5743</v>
      </c>
      <c r="S2408" s="10" t="s">
        <v>337</v>
      </c>
      <c r="T2408" s="10"/>
      <c r="U2408" s="9" t="s">
        <v>5742</v>
      </c>
      <c r="V2408" s="8"/>
      <c r="W2408" s="7">
        <v>315</v>
      </c>
      <c r="X2408" s="4"/>
      <c r="Y2408" s="6">
        <v>305</v>
      </c>
      <c r="Z2408" s="5">
        <f>IF(Y2408&gt;0,Y2408-J2408,".")</f>
        <v>38</v>
      </c>
      <c r="AA2408" s="4">
        <f>IF(J2408=0,H2408,0)</f>
        <v>0</v>
      </c>
      <c r="AB2408" s="4">
        <f>IF(L2408=0,H2408,0)</f>
        <v>0</v>
      </c>
      <c r="AC2408" s="4"/>
      <c r="AD2408" s="3"/>
      <c r="AE2408" s="2" t="str">
        <f ca="1">IF(AND(N2408&gt;1,(N2408+$AE$3+O2408)&lt;$B$3),$B$3-N2408+1111111,".")</f>
        <v>.</v>
      </c>
      <c r="AF2408" s="1" t="str">
        <f>IF(A2408&gt;1,"Y","N")</f>
        <v>Y</v>
      </c>
      <c r="AG2408" s="1" t="str">
        <f>IF(L2408&gt;1,"Y","N")</f>
        <v>Y</v>
      </c>
      <c r="AH2408" s="1" t="str">
        <f>IF(N2408&gt;1,"Y","N")</f>
        <v>Y</v>
      </c>
      <c r="AI2408" s="1" t="str">
        <f>IF(O2408&gt;1,"Y","N")</f>
        <v>Y</v>
      </c>
      <c r="AJ2408" s="1" t="str">
        <f>CONCATENATE(AF2408,AG2408,D2408,AH2408,AI2408)</f>
        <v>YYx414xYY</v>
      </c>
    </row>
    <row r="2409" spans="1:36" s="1" customFormat="1" x14ac:dyDescent="0.25">
      <c r="A2409" s="31">
        <v>42794</v>
      </c>
      <c r="B2409" s="24" t="s">
        <v>3802</v>
      </c>
      <c r="C2409" s="23" t="s">
        <v>798</v>
      </c>
      <c r="D2409" s="22" t="s">
        <v>797</v>
      </c>
      <c r="E2409" s="21">
        <v>5.0199999999999996</v>
      </c>
      <c r="G2409" s="20"/>
      <c r="H2409" s="19">
        <f>E2409/0.03844</f>
        <v>130.59313215400621</v>
      </c>
      <c r="I2409" s="18">
        <f>J2409/100*4</f>
        <v>10.68</v>
      </c>
      <c r="J2409" s="17">
        <v>267</v>
      </c>
      <c r="K2409" s="16">
        <f>IF(J2409&gt;1,J2409-H2409-I2409,0)</f>
        <v>125.72686784599378</v>
      </c>
      <c r="L2409" s="15">
        <v>42822</v>
      </c>
      <c r="M2409" s="14"/>
      <c r="N2409" s="29">
        <v>42876</v>
      </c>
      <c r="O2409" s="12">
        <v>42877</v>
      </c>
      <c r="P2409" s="11" t="s">
        <v>3801</v>
      </c>
      <c r="Q2409" s="10" t="s">
        <v>3800</v>
      </c>
      <c r="R2409" s="10" t="s">
        <v>3799</v>
      </c>
      <c r="S2409" s="10" t="s">
        <v>3798</v>
      </c>
      <c r="T2409" s="10"/>
      <c r="U2409" s="9" t="s">
        <v>3797</v>
      </c>
      <c r="V2409" s="8"/>
      <c r="W2409" s="7">
        <v>752</v>
      </c>
      <c r="X2409" s="4"/>
      <c r="Y2409" s="6">
        <v>305</v>
      </c>
      <c r="Z2409" s="5">
        <f>IF(Y2409&gt;0,Y2409-J2409,".")</f>
        <v>38</v>
      </c>
      <c r="AA2409" s="4">
        <f>IF(J2409=0,H2409,0)</f>
        <v>0</v>
      </c>
      <c r="AB2409" s="4">
        <f>IF(L2409=0,H2409,0)</f>
        <v>0</v>
      </c>
      <c r="AC2409" s="4"/>
      <c r="AD2409" s="3"/>
      <c r="AE2409" s="2" t="str">
        <f ca="1">IF(AND(N2409&gt;1,(N2409+$AE$3+O2409)&lt;$B$3),$B$3-N2409+1111111,".")</f>
        <v>.</v>
      </c>
      <c r="AF2409" s="1" t="str">
        <f>IF(A2409&gt;1,"Y","N")</f>
        <v>Y</v>
      </c>
      <c r="AG2409" s="1" t="str">
        <f>IF(L2409&gt;1,"Y","N")</f>
        <v>Y</v>
      </c>
      <c r="AH2409" s="1" t="str">
        <f>IF(N2409&gt;1,"Y","N")</f>
        <v>Y</v>
      </c>
      <c r="AI2409" s="1" t="str">
        <f>IF(O2409&gt;1,"Y","N")</f>
        <v>Y</v>
      </c>
      <c r="AJ2409" s="1" t="str">
        <f>CONCATENATE(AF2409,AG2409,D2409,AH2409,AI2409)</f>
        <v>YYx414xYY</v>
      </c>
    </row>
    <row r="2410" spans="1:36" s="1" customFormat="1" x14ac:dyDescent="0.25">
      <c r="A2410" s="31">
        <v>42768</v>
      </c>
      <c r="B2410" s="24" t="s">
        <v>3007</v>
      </c>
      <c r="C2410" s="23" t="s">
        <v>798</v>
      </c>
      <c r="D2410" s="22" t="s">
        <v>797</v>
      </c>
      <c r="E2410" s="21">
        <v>6.35</v>
      </c>
      <c r="G2410" s="20"/>
      <c r="H2410" s="19">
        <f>E2410/0.03878</f>
        <v>163.74419804022691</v>
      </c>
      <c r="I2410" s="18">
        <f>J2410/100*4</f>
        <v>10.68</v>
      </c>
      <c r="J2410" s="17">
        <v>267</v>
      </c>
      <c r="K2410" s="16">
        <f>IF(J2410&gt;1,J2410-H2410-I2410,0)</f>
        <v>92.575801959773088</v>
      </c>
      <c r="L2410" s="15">
        <v>42789</v>
      </c>
      <c r="M2410" s="14"/>
      <c r="N2410" s="29">
        <v>42919</v>
      </c>
      <c r="O2410" s="12">
        <v>42919</v>
      </c>
      <c r="P2410" s="11" t="s">
        <v>3006</v>
      </c>
      <c r="Q2410" s="10" t="s">
        <v>3005</v>
      </c>
      <c r="R2410" s="10" t="s">
        <v>3004</v>
      </c>
      <c r="S2410" s="10" t="s">
        <v>3003</v>
      </c>
      <c r="T2410" s="10"/>
      <c r="U2410" s="9">
        <v>6872373441</v>
      </c>
      <c r="V2410" s="8"/>
      <c r="W2410" s="7">
        <v>920</v>
      </c>
      <c r="X2410" s="4"/>
      <c r="Y2410" s="6">
        <v>305</v>
      </c>
      <c r="Z2410" s="5">
        <f>IF(Y2410&gt;0,Y2410-J2410,".")</f>
        <v>38</v>
      </c>
      <c r="AA2410" s="4">
        <f>IF(J2410=0,H2410,0)</f>
        <v>0</v>
      </c>
      <c r="AB2410" s="4">
        <f>IF(L2410=0,H2410,0)</f>
        <v>0</v>
      </c>
      <c r="AC2410" s="4"/>
      <c r="AD2410" s="3"/>
      <c r="AE2410" s="2" t="str">
        <f ca="1">IF(AND(N2410&gt;1,(N2410+$AE$3+O2410)&lt;$B$3),$B$3-N2410+1111111,".")</f>
        <v>.</v>
      </c>
      <c r="AF2410" s="1" t="str">
        <f>IF(A2410&gt;1,"Y","N")</f>
        <v>Y</v>
      </c>
      <c r="AG2410" s="1" t="str">
        <f>IF(L2410&gt;1,"Y","N")</f>
        <v>Y</v>
      </c>
      <c r="AH2410" s="1" t="str">
        <f>IF(N2410&gt;1,"Y","N")</f>
        <v>Y</v>
      </c>
      <c r="AI2410" s="1" t="str">
        <f>IF(O2410&gt;1,"Y","N")</f>
        <v>Y</v>
      </c>
      <c r="AJ2410" s="1" t="str">
        <f>CONCATENATE(AF2410,AG2410,D2410,AH2410,AI2410)</f>
        <v>YYx414xYY</v>
      </c>
    </row>
    <row r="2411" spans="1:36" s="1" customFormat="1" x14ac:dyDescent="0.25">
      <c r="A2411" s="31">
        <v>42794</v>
      </c>
      <c r="B2411" s="24"/>
      <c r="C2411" s="23" t="s">
        <v>798</v>
      </c>
      <c r="D2411" s="22" t="s">
        <v>797</v>
      </c>
      <c r="E2411" s="21">
        <v>5.0199999999999996</v>
      </c>
      <c r="G2411" s="20"/>
      <c r="H2411" s="19">
        <f>E2411/0.03844</f>
        <v>130.59313215400621</v>
      </c>
      <c r="I2411" s="18">
        <f>J2411/100*4</f>
        <v>10.68</v>
      </c>
      <c r="J2411" s="17">
        <v>267</v>
      </c>
      <c r="K2411" s="16">
        <f>IF(J2411&gt;1,J2411-H2411-I2411,0)</f>
        <v>125.72686784599378</v>
      </c>
      <c r="L2411" s="15">
        <v>42822</v>
      </c>
      <c r="M2411" s="14"/>
      <c r="N2411" s="29">
        <v>43005</v>
      </c>
      <c r="O2411" s="12">
        <v>43007</v>
      </c>
      <c r="P2411" s="11" t="s">
        <v>1803</v>
      </c>
      <c r="Q2411" s="10" t="s">
        <v>1802</v>
      </c>
      <c r="R2411" s="10" t="s">
        <v>1801</v>
      </c>
      <c r="S2411" s="10" t="s">
        <v>950</v>
      </c>
      <c r="T2411" s="10"/>
      <c r="U2411" s="9">
        <v>6905441510</v>
      </c>
      <c r="V2411" s="8"/>
      <c r="W2411" s="7">
        <v>1181</v>
      </c>
      <c r="X2411" s="4"/>
      <c r="Y2411" s="6">
        <v>305</v>
      </c>
      <c r="Z2411" s="5">
        <f>IF(Y2411&gt;0,Y2411-J2411,".")</f>
        <v>38</v>
      </c>
      <c r="AA2411" s="4">
        <f>IF(J2411=0,H2411,0)</f>
        <v>0</v>
      </c>
      <c r="AB2411" s="4">
        <f>IF(L2411=0,H2411,0)</f>
        <v>0</v>
      </c>
      <c r="AC2411" s="4"/>
      <c r="AD2411" s="3"/>
      <c r="AE2411" s="2" t="str">
        <f ca="1">IF(AND(N2411&gt;1,(N2411+$AE$3+O2411)&lt;$B$3),$B$3-N2411+1111111,".")</f>
        <v>.</v>
      </c>
      <c r="AF2411" s="1" t="str">
        <f>IF(A2411&gt;1,"Y","N")</f>
        <v>Y</v>
      </c>
      <c r="AG2411" s="1" t="str">
        <f>IF(L2411&gt;1,"Y","N")</f>
        <v>Y</v>
      </c>
      <c r="AH2411" s="1" t="str">
        <f>IF(N2411&gt;1,"Y","N")</f>
        <v>Y</v>
      </c>
      <c r="AI2411" s="1" t="str">
        <f>IF(O2411&gt;1,"Y","N")</f>
        <v>Y</v>
      </c>
      <c r="AJ2411" s="1" t="str">
        <f>CONCATENATE(AF2411,AG2411,D2411,AH2411,AI2411)</f>
        <v>YYx414xYY</v>
      </c>
    </row>
    <row r="2412" spans="1:36" s="1" customFormat="1" x14ac:dyDescent="0.25">
      <c r="A2412" s="31">
        <v>42794</v>
      </c>
      <c r="B2412" s="24"/>
      <c r="C2412" s="23" t="s">
        <v>798</v>
      </c>
      <c r="D2412" s="22" t="s">
        <v>797</v>
      </c>
      <c r="E2412" s="21">
        <v>5.0199999999999996</v>
      </c>
      <c r="G2412" s="20"/>
      <c r="H2412" s="19">
        <f>E2412/0.03844</f>
        <v>130.59313215400621</v>
      </c>
      <c r="I2412" s="18">
        <f>J2412/100*4</f>
        <v>10.68</v>
      </c>
      <c r="J2412" s="17">
        <v>267</v>
      </c>
      <c r="K2412" s="16">
        <f>IF(J2412&gt;1,J2412-H2412-I2412,0)</f>
        <v>125.72686784599378</v>
      </c>
      <c r="L2412" s="15">
        <v>42822</v>
      </c>
      <c r="M2412" s="14"/>
      <c r="N2412" s="29">
        <v>43065</v>
      </c>
      <c r="O2412" s="12">
        <v>43066</v>
      </c>
      <c r="P2412" s="11" t="s">
        <v>796</v>
      </c>
      <c r="Q2412" s="10" t="s">
        <v>795</v>
      </c>
      <c r="R2412" s="10" t="s">
        <v>794</v>
      </c>
      <c r="S2412" s="10" t="s">
        <v>793</v>
      </c>
      <c r="T2412" s="10"/>
      <c r="U2412" s="9">
        <v>6916040212</v>
      </c>
      <c r="V2412" s="8"/>
      <c r="W2412" s="7">
        <v>1383</v>
      </c>
      <c r="X2412" s="4"/>
      <c r="Y2412" s="6">
        <v>305</v>
      </c>
      <c r="Z2412" s="5">
        <f>IF(Y2412&gt;0,Y2412-J2412,".")</f>
        <v>38</v>
      </c>
      <c r="AA2412" s="4">
        <f>IF(J2412=0,H2412,0)</f>
        <v>0</v>
      </c>
      <c r="AB2412" s="4">
        <f>IF(L2412=0,H2412,0)</f>
        <v>0</v>
      </c>
      <c r="AC2412" s="4"/>
      <c r="AD2412" s="3"/>
      <c r="AE2412" s="2" t="str">
        <f ca="1">IF(AND(N2412&gt;1,(N2412+$AE$3+O2412)&lt;$B$3),$B$3-N2412+1111111,".")</f>
        <v>.</v>
      </c>
      <c r="AF2412" s="1" t="str">
        <f>IF(A2412&gt;1,"Y","N")</f>
        <v>Y</v>
      </c>
      <c r="AG2412" s="1" t="str">
        <f>IF(L2412&gt;1,"Y","N")</f>
        <v>Y</v>
      </c>
      <c r="AH2412" s="1" t="str">
        <f>IF(N2412&gt;1,"Y","N")</f>
        <v>Y</v>
      </c>
      <c r="AI2412" s="1" t="str">
        <f>IF(O2412&gt;1,"Y","N")</f>
        <v>Y</v>
      </c>
      <c r="AJ2412" s="1" t="str">
        <f>CONCATENATE(AF2412,AG2412,D2412,AH2412,AI2412)</f>
        <v>YYx414xYY</v>
      </c>
    </row>
    <row r="2413" spans="1:36" s="1" customFormat="1" x14ac:dyDescent="0.25">
      <c r="A2413" s="31">
        <v>42769</v>
      </c>
      <c r="B2413" s="24" t="s">
        <v>3237</v>
      </c>
      <c r="C2413" s="23" t="s">
        <v>822</v>
      </c>
      <c r="D2413" s="22" t="s">
        <v>821</v>
      </c>
      <c r="E2413" s="21">
        <v>8.44</v>
      </c>
      <c r="G2413" s="20"/>
      <c r="H2413" s="19">
        <f>E2413/0.03878</f>
        <v>217.63795771015984</v>
      </c>
      <c r="I2413" s="18">
        <f>J2413/100*4</f>
        <v>11</v>
      </c>
      <c r="J2413" s="17">
        <v>275</v>
      </c>
      <c r="K2413" s="16">
        <f>IF(J2413&gt;1,J2413-H2413-I2413,0)</f>
        <v>46.362042289840161</v>
      </c>
      <c r="L2413" s="15">
        <v>42802</v>
      </c>
      <c r="M2413" s="14"/>
      <c r="N2413" s="13">
        <v>42843</v>
      </c>
      <c r="O2413" s="12">
        <v>42843</v>
      </c>
      <c r="P2413" s="11" t="s">
        <v>4491</v>
      </c>
      <c r="Q2413" s="10" t="s">
        <v>4490</v>
      </c>
      <c r="R2413" s="10" t="s">
        <v>4489</v>
      </c>
      <c r="S2413" s="10" t="s">
        <v>2098</v>
      </c>
      <c r="T2413" s="10"/>
      <c r="U2413" s="9" t="s">
        <v>4488</v>
      </c>
      <c r="V2413" s="8"/>
      <c r="W2413" s="7">
        <v>602</v>
      </c>
      <c r="X2413" s="4"/>
      <c r="Y2413" s="6">
        <v>313</v>
      </c>
      <c r="Z2413" s="5">
        <f>IF(Y2413&gt;0,Y2413-J2413,".")</f>
        <v>38</v>
      </c>
      <c r="AA2413" s="4">
        <f>IF(J2413=0,H2413,0)</f>
        <v>0</v>
      </c>
      <c r="AB2413" s="4">
        <f>IF(L2413=0,H2413,0)</f>
        <v>0</v>
      </c>
      <c r="AC2413" s="4"/>
      <c r="AD2413" s="3"/>
      <c r="AE2413" s="2" t="str">
        <f ca="1">IF(AND(N2413&gt;1,(N2413+$AE$3+O2413)&lt;$B$3),$B$3-N2413+1111111,".")</f>
        <v>.</v>
      </c>
      <c r="AF2413" s="1" t="str">
        <f>IF(A2413&gt;1,"Y","N")</f>
        <v>Y</v>
      </c>
      <c r="AG2413" s="1" t="str">
        <f>IF(L2413&gt;1,"Y","N")</f>
        <v>Y</v>
      </c>
      <c r="AH2413" s="1" t="str">
        <f>IF(N2413&gt;1,"Y","N")</f>
        <v>Y</v>
      </c>
      <c r="AI2413" s="1" t="str">
        <f>IF(O2413&gt;1,"Y","N")</f>
        <v>Y</v>
      </c>
      <c r="AJ2413" s="1" t="str">
        <f>CONCATENATE(AF2413,AG2413,D2413,AH2413,AI2413)</f>
        <v>YYx173xYY</v>
      </c>
    </row>
    <row r="2414" spans="1:36" s="1" customFormat="1" x14ac:dyDescent="0.25">
      <c r="A2414" s="31">
        <v>42814</v>
      </c>
      <c r="B2414" t="s">
        <v>3237</v>
      </c>
      <c r="C2414" s="23" t="s">
        <v>822</v>
      </c>
      <c r="D2414" s="22" t="s">
        <v>821</v>
      </c>
      <c r="E2414" s="21">
        <v>8.44</v>
      </c>
      <c r="G2414" s="20"/>
      <c r="H2414" s="19">
        <f>E2414/0.038689</f>
        <v>218.14986171780092</v>
      </c>
      <c r="I2414" s="18">
        <f>J2414/100*4</f>
        <v>11</v>
      </c>
      <c r="J2414" s="17">
        <v>275</v>
      </c>
      <c r="K2414" s="16">
        <f>IF(J2414&gt;1,J2414-H2414-I2414,0)</f>
        <v>45.850138282199083</v>
      </c>
      <c r="L2414" s="15">
        <v>42847</v>
      </c>
      <c r="M2414" s="14"/>
      <c r="N2414" s="13">
        <v>42907</v>
      </c>
      <c r="O2414" s="12">
        <v>42907</v>
      </c>
      <c r="P2414" s="11" t="s">
        <v>3236</v>
      </c>
      <c r="Q2414" s="10" t="s">
        <v>3235</v>
      </c>
      <c r="R2414" s="10" t="s">
        <v>3234</v>
      </c>
      <c r="S2414" s="10" t="s">
        <v>3233</v>
      </c>
      <c r="T2414" s="10"/>
      <c r="U2414" s="9">
        <v>6863831483</v>
      </c>
      <c r="V2414" s="8"/>
      <c r="W2414" s="7">
        <v>871</v>
      </c>
      <c r="X2414" s="4"/>
      <c r="Y2414" s="6">
        <v>313</v>
      </c>
      <c r="Z2414" s="5">
        <f>IF(Y2414&gt;0,Y2414-J2414,".")</f>
        <v>38</v>
      </c>
      <c r="AA2414" s="4">
        <f>IF(J2414=0,H2414,0)</f>
        <v>0</v>
      </c>
      <c r="AB2414" s="4">
        <f>IF(L2414=0,H2414,0)</f>
        <v>0</v>
      </c>
      <c r="AC2414" s="4"/>
      <c r="AD2414" s="3"/>
      <c r="AE2414" s="2" t="str">
        <f ca="1">IF(AND(N2414&gt;1,(N2414+$AE$3+O2414)&lt;$B$3),$B$3-N2414+1111111,".")</f>
        <v>.</v>
      </c>
      <c r="AF2414" s="1" t="str">
        <f>IF(A2414&gt;1,"Y","N")</f>
        <v>Y</v>
      </c>
      <c r="AG2414" s="1" t="str">
        <f>IF(L2414&gt;1,"Y","N")</f>
        <v>Y</v>
      </c>
      <c r="AH2414" s="1" t="str">
        <f>IF(N2414&gt;1,"Y","N")</f>
        <v>Y</v>
      </c>
      <c r="AI2414" s="1" t="str">
        <f>IF(O2414&gt;1,"Y","N")</f>
        <v>Y</v>
      </c>
      <c r="AJ2414" s="1" t="str">
        <f>CONCATENATE(AF2414,AG2414,D2414,AH2414,AI2414)</f>
        <v>YYx173xYY</v>
      </c>
    </row>
    <row r="2415" spans="1:36" s="1" customFormat="1" x14ac:dyDescent="0.25">
      <c r="A2415" s="31">
        <v>42698</v>
      </c>
      <c r="B2415" s="24"/>
      <c r="C2415" s="23" t="s">
        <v>321</v>
      </c>
      <c r="D2415" s="22" t="s">
        <v>320</v>
      </c>
      <c r="E2415" s="21">
        <v>4.9000000000000004</v>
      </c>
      <c r="G2415" s="20"/>
      <c r="H2415" s="19">
        <f>E2415/0.0395</f>
        <v>124.05063291139241</v>
      </c>
      <c r="I2415" s="18">
        <f>J2415/100*4</f>
        <v>11.08</v>
      </c>
      <c r="J2415" s="17">
        <v>277</v>
      </c>
      <c r="K2415" s="16">
        <f>IF(J2415&gt;1,J2415-H2415-I2415,0)</f>
        <v>141.86936708860756</v>
      </c>
      <c r="L2415" s="15">
        <v>42735</v>
      </c>
      <c r="M2415" s="14"/>
      <c r="N2415" s="29">
        <v>42782</v>
      </c>
      <c r="O2415" s="12">
        <v>42782</v>
      </c>
      <c r="P2415" s="11" t="s">
        <v>1945</v>
      </c>
      <c r="Q2415" s="10" t="s">
        <v>5895</v>
      </c>
      <c r="R2415" s="10" t="s">
        <v>5894</v>
      </c>
      <c r="S2415" s="10" t="s">
        <v>5893</v>
      </c>
      <c r="T2415" s="10"/>
      <c r="U2415" s="9">
        <v>6715762422</v>
      </c>
      <c r="V2415" s="8"/>
      <c r="W2415" s="7">
        <v>278</v>
      </c>
      <c r="X2415" s="4"/>
      <c r="Y2415" s="6">
        <v>315</v>
      </c>
      <c r="Z2415" s="5">
        <f>IF(Y2415&gt;0,Y2415-J2415,".")</f>
        <v>38</v>
      </c>
      <c r="AA2415" s="4">
        <f>IF(J2415=0,H2415,0)</f>
        <v>0</v>
      </c>
      <c r="AB2415" s="4">
        <f>IF(L2415=0,H2415,0)</f>
        <v>0</v>
      </c>
      <c r="AC2415" s="4"/>
      <c r="AD2415" s="3"/>
      <c r="AE2415" s="2" t="str">
        <f ca="1">IF(AND(N2415&gt;1,(N2415+$AE$3+O2415)&lt;$B$3),$B$3-N2415+1111111,".")</f>
        <v>.</v>
      </c>
      <c r="AF2415" s="1" t="str">
        <f>IF(A2415&gt;1,"Y","N")</f>
        <v>Y</v>
      </c>
      <c r="AG2415" s="1" t="str">
        <f>IF(L2415&gt;1,"Y","N")</f>
        <v>Y</v>
      </c>
      <c r="AH2415" s="1" t="str">
        <f>IF(N2415&gt;1,"Y","N")</f>
        <v>Y</v>
      </c>
      <c r="AI2415" s="1" t="str">
        <f>IF(O2415&gt;1,"Y","N")</f>
        <v>Y</v>
      </c>
      <c r="AJ2415" s="1" t="str">
        <f>CONCATENATE(AF2415,AG2415,D2415,AH2415,AI2415)</f>
        <v>YYx378xYY</v>
      </c>
    </row>
    <row r="2416" spans="1:36" s="1" customFormat="1" x14ac:dyDescent="0.25">
      <c r="A2416" s="31">
        <v>42698</v>
      </c>
      <c r="B2416" s="24"/>
      <c r="C2416" s="23" t="s">
        <v>321</v>
      </c>
      <c r="D2416" s="22" t="s">
        <v>320</v>
      </c>
      <c r="E2416" s="21">
        <v>4.9000000000000004</v>
      </c>
      <c r="G2416" s="20"/>
      <c r="H2416" s="19">
        <f>E2416/0.0395</f>
        <v>124.05063291139241</v>
      </c>
      <c r="I2416" s="18">
        <f>J2416/100*4</f>
        <v>11.08</v>
      </c>
      <c r="J2416" s="17">
        <v>277</v>
      </c>
      <c r="K2416" s="16">
        <f>IF(J2416&gt;1,J2416-H2416-I2416,0)</f>
        <v>141.86936708860756</v>
      </c>
      <c r="L2416" s="15">
        <v>42735</v>
      </c>
      <c r="M2416" s="14"/>
      <c r="N2416" s="29">
        <v>42787</v>
      </c>
      <c r="O2416" s="12">
        <v>42787</v>
      </c>
      <c r="P2416" s="11" t="s">
        <v>5769</v>
      </c>
      <c r="Q2416" s="10" t="s">
        <v>5768</v>
      </c>
      <c r="R2416" s="10" t="s">
        <v>5767</v>
      </c>
      <c r="S2416" s="10" t="s">
        <v>5766</v>
      </c>
      <c r="T2416" s="10"/>
      <c r="U2416" s="9" t="s">
        <v>5765</v>
      </c>
      <c r="V2416" s="8" t="s">
        <v>5755</v>
      </c>
      <c r="W2416" s="7">
        <v>307</v>
      </c>
      <c r="X2416" s="4"/>
      <c r="Y2416" s="6">
        <v>315</v>
      </c>
      <c r="Z2416" s="5">
        <f>IF(Y2416&gt;0,Y2416-J2416,".")</f>
        <v>38</v>
      </c>
      <c r="AA2416" s="4">
        <f>IF(J2416=0,H2416,0)</f>
        <v>0</v>
      </c>
      <c r="AB2416" s="4">
        <f>IF(L2416=0,H2416,0)</f>
        <v>0</v>
      </c>
      <c r="AC2416" s="4"/>
      <c r="AD2416" s="3"/>
      <c r="AE2416" s="2" t="str">
        <f ca="1">IF(AND(N2416&gt;1,(N2416+$AE$3+O2416)&lt;$B$3),$B$3-N2416+1111111,".")</f>
        <v>.</v>
      </c>
      <c r="AF2416" s="1" t="str">
        <f>IF(A2416&gt;1,"Y","N")</f>
        <v>Y</v>
      </c>
      <c r="AG2416" s="1" t="str">
        <f>IF(L2416&gt;1,"Y","N")</f>
        <v>Y</v>
      </c>
      <c r="AH2416" s="1" t="str">
        <f>IF(N2416&gt;1,"Y","N")</f>
        <v>Y</v>
      </c>
      <c r="AI2416" s="1" t="str">
        <f>IF(O2416&gt;1,"Y","N")</f>
        <v>Y</v>
      </c>
      <c r="AJ2416" s="1" t="str">
        <f>CONCATENATE(AF2416,AG2416,D2416,AH2416,AI2416)</f>
        <v>YYx378xYY</v>
      </c>
    </row>
    <row r="2417" spans="1:50" s="1" customFormat="1" x14ac:dyDescent="0.25">
      <c r="A2417" s="31">
        <v>42698</v>
      </c>
      <c r="B2417" s="24"/>
      <c r="C2417" s="23" t="s">
        <v>321</v>
      </c>
      <c r="D2417" s="22" t="s">
        <v>320</v>
      </c>
      <c r="E2417" s="21">
        <v>4.9000000000000004</v>
      </c>
      <c r="G2417" s="20"/>
      <c r="H2417" s="19">
        <f>E2417/0.0395</f>
        <v>124.05063291139241</v>
      </c>
      <c r="I2417" s="18">
        <f>J2417/100*4</f>
        <v>11.08</v>
      </c>
      <c r="J2417" s="17">
        <v>277</v>
      </c>
      <c r="K2417" s="16">
        <f>IF(J2417&gt;1,J2417-H2417-I2417,0)</f>
        <v>141.86936708860756</v>
      </c>
      <c r="L2417" s="15">
        <v>42735</v>
      </c>
      <c r="M2417" s="14"/>
      <c r="N2417" s="29">
        <v>42792</v>
      </c>
      <c r="O2417" s="12">
        <v>42792</v>
      </c>
      <c r="P2417" s="11" t="s">
        <v>1945</v>
      </c>
      <c r="Q2417" s="10" t="s">
        <v>5672</v>
      </c>
      <c r="R2417" s="10" t="s">
        <v>5671</v>
      </c>
      <c r="S2417" s="10" t="s">
        <v>5670</v>
      </c>
      <c r="T2417" s="10"/>
      <c r="U2417" s="9">
        <v>6731327833</v>
      </c>
      <c r="V2417" s="8"/>
      <c r="W2417" s="7">
        <v>328</v>
      </c>
      <c r="X2417" s="4"/>
      <c r="Y2417" s="6">
        <v>315</v>
      </c>
      <c r="Z2417" s="5">
        <f>IF(Y2417&gt;0,Y2417-J2417,".")</f>
        <v>38</v>
      </c>
      <c r="AA2417" s="4">
        <f>IF(J2417=0,H2417,0)</f>
        <v>0</v>
      </c>
      <c r="AB2417" s="4">
        <f>IF(L2417=0,H2417,0)</f>
        <v>0</v>
      </c>
      <c r="AC2417" s="4"/>
      <c r="AD2417" s="3"/>
      <c r="AE2417" s="2" t="str">
        <f ca="1">IF(AND(N2417&gt;1,(N2417+$AE$3+O2417)&lt;$B$3),$B$3-N2417+1111111,".")</f>
        <v>.</v>
      </c>
      <c r="AF2417" s="1" t="str">
        <f>IF(A2417&gt;1,"Y","N")</f>
        <v>Y</v>
      </c>
      <c r="AG2417" s="1" t="str">
        <f>IF(L2417&gt;1,"Y","N")</f>
        <v>Y</v>
      </c>
      <c r="AH2417" s="1" t="str">
        <f>IF(N2417&gt;1,"Y","N")</f>
        <v>Y</v>
      </c>
      <c r="AI2417" s="1" t="str">
        <f>IF(O2417&gt;1,"Y","N")</f>
        <v>Y</v>
      </c>
      <c r="AJ2417" s="1" t="str">
        <f>CONCATENATE(AF2417,AG2417,D2417,AH2417,AI2417)</f>
        <v>YYx378xYY</v>
      </c>
    </row>
    <row r="2418" spans="1:50" s="1" customFormat="1" x14ac:dyDescent="0.25">
      <c r="A2418" s="31">
        <v>42788</v>
      </c>
      <c r="B2418" t="s">
        <v>4240</v>
      </c>
      <c r="C2418" s="23" t="s">
        <v>321</v>
      </c>
      <c r="D2418" s="22" t="s">
        <v>320</v>
      </c>
      <c r="E2418" s="21">
        <v>4.82</v>
      </c>
      <c r="G2418" s="20"/>
      <c r="H2418" s="19">
        <f>E2418/0.03844</f>
        <v>125.39021852237254</v>
      </c>
      <c r="I2418" s="18">
        <f>J2418/100*4</f>
        <v>11.08</v>
      </c>
      <c r="J2418" s="17">
        <v>277</v>
      </c>
      <c r="K2418" s="16">
        <f>IF(J2418&gt;1,J2418-H2418-I2418,0)</f>
        <v>140.52978147762744</v>
      </c>
      <c r="L2418" s="15">
        <v>42812</v>
      </c>
      <c r="M2418" s="14"/>
      <c r="N2418" s="29">
        <v>42815</v>
      </c>
      <c r="O2418" s="12">
        <v>42816</v>
      </c>
      <c r="P2418" s="11" t="s">
        <v>5079</v>
      </c>
      <c r="Q2418" s="10" t="s">
        <v>5078</v>
      </c>
      <c r="R2418" s="10" t="s">
        <v>5077</v>
      </c>
      <c r="S2418" s="10" t="s">
        <v>1692</v>
      </c>
      <c r="T2418" s="10"/>
      <c r="U2418" s="9" t="s">
        <v>5076</v>
      </c>
      <c r="V2418" s="8" t="s">
        <v>110</v>
      </c>
      <c r="W2418" s="7">
        <v>468</v>
      </c>
      <c r="X2418" s="4"/>
      <c r="Y2418" s="6">
        <v>315</v>
      </c>
      <c r="Z2418" s="5">
        <f>IF(Y2418&gt;0,Y2418-J2418,".")</f>
        <v>38</v>
      </c>
      <c r="AA2418" s="4">
        <f>IF(J2418=0,H2418,0)</f>
        <v>0</v>
      </c>
      <c r="AB2418" s="4">
        <f>IF(L2418=0,H2418,0)</f>
        <v>0</v>
      </c>
      <c r="AC2418" s="4"/>
      <c r="AD2418" s="3"/>
      <c r="AE2418" s="2" t="str">
        <f ca="1">IF(AND(N2418&gt;1,(N2418+$AE$3+O2418)&lt;$B$3),$B$3-N2418+1111111,".")</f>
        <v>.</v>
      </c>
      <c r="AF2418" s="1" t="str">
        <f>IF(A2418&gt;1,"Y","N")</f>
        <v>Y</v>
      </c>
      <c r="AG2418" s="1" t="str">
        <f>IF(L2418&gt;1,"Y","N")</f>
        <v>Y</v>
      </c>
      <c r="AH2418" s="1" t="str">
        <f>IF(N2418&gt;1,"Y","N")</f>
        <v>Y</v>
      </c>
      <c r="AI2418" s="1" t="str">
        <f>IF(O2418&gt;1,"Y","N")</f>
        <v>Y</v>
      </c>
      <c r="AJ2418" s="1" t="str">
        <f>CONCATENATE(AF2418,AG2418,D2418,AH2418,AI2418)</f>
        <v>YYx378xYY</v>
      </c>
    </row>
    <row r="2419" spans="1:50" s="1" customFormat="1" x14ac:dyDescent="0.25">
      <c r="A2419" s="31">
        <v>42794</v>
      </c>
      <c r="B2419" t="s">
        <v>4240</v>
      </c>
      <c r="C2419" s="23" t="s">
        <v>321</v>
      </c>
      <c r="D2419" s="22" t="s">
        <v>320</v>
      </c>
      <c r="E2419" s="21">
        <v>4.82</v>
      </c>
      <c r="G2419" s="20"/>
      <c r="H2419" s="19">
        <f>E2419/0.03844</f>
        <v>125.39021852237254</v>
      </c>
      <c r="I2419" s="18">
        <f>J2419/100*4</f>
        <v>11.08</v>
      </c>
      <c r="J2419" s="17">
        <v>277</v>
      </c>
      <c r="K2419" s="16">
        <f>IF(J2419&gt;1,J2419-H2419-I2419,0)</f>
        <v>140.52978147762744</v>
      </c>
      <c r="L2419" s="15">
        <v>42812</v>
      </c>
      <c r="M2419" s="14"/>
      <c r="N2419" s="29">
        <v>42842</v>
      </c>
      <c r="O2419" s="12">
        <v>42844</v>
      </c>
      <c r="P2419" s="11" t="s">
        <v>4512</v>
      </c>
      <c r="Q2419" s="10" t="s">
        <v>4511</v>
      </c>
      <c r="R2419" s="10" t="s">
        <v>4510</v>
      </c>
      <c r="S2419" s="10" t="s">
        <v>4509</v>
      </c>
      <c r="T2419" s="10"/>
      <c r="U2419" s="9">
        <v>6785042445</v>
      </c>
      <c r="V2419" s="8"/>
      <c r="W2419" s="7">
        <v>614</v>
      </c>
      <c r="X2419" s="4"/>
      <c r="Y2419" s="6">
        <v>315</v>
      </c>
      <c r="Z2419" s="5">
        <f>IF(Y2419&gt;0,Y2419-J2419,".")</f>
        <v>38</v>
      </c>
      <c r="AA2419" s="4">
        <f>IF(J2419=0,H2419,0)</f>
        <v>0</v>
      </c>
      <c r="AB2419" s="4">
        <f>IF(L2419=0,H2419,0)</f>
        <v>0</v>
      </c>
      <c r="AC2419" s="4"/>
      <c r="AD2419" s="3"/>
      <c r="AE2419" s="2" t="str">
        <f ca="1">IF(AND(N2419&gt;1,(N2419+$AE$3+O2419)&lt;$B$3),$B$3-N2419+1111111,".")</f>
        <v>.</v>
      </c>
      <c r="AF2419" s="1" t="str">
        <f>IF(A2419&gt;1,"Y","N")</f>
        <v>Y</v>
      </c>
      <c r="AG2419" s="1" t="str">
        <f>IF(L2419&gt;1,"Y","N")</f>
        <v>Y</v>
      </c>
      <c r="AH2419" s="1" t="str">
        <f>IF(N2419&gt;1,"Y","N")</f>
        <v>Y</v>
      </c>
      <c r="AI2419" s="1" t="str">
        <f>IF(O2419&gt;1,"Y","N")</f>
        <v>Y</v>
      </c>
      <c r="AJ2419" s="1" t="str">
        <f>CONCATENATE(AF2419,AG2419,D2419,AH2419,AI2419)</f>
        <v>YYx378xYY</v>
      </c>
    </row>
    <row r="2420" spans="1:50" s="1" customFormat="1" x14ac:dyDescent="0.25">
      <c r="A2420" s="31">
        <v>42816</v>
      </c>
      <c r="B2420" s="24"/>
      <c r="C2420" s="23" t="s">
        <v>321</v>
      </c>
      <c r="D2420" s="22" t="s">
        <v>320</v>
      </c>
      <c r="E2420" s="21">
        <v>4.82</v>
      </c>
      <c r="G2420" s="20"/>
      <c r="H2420" s="19">
        <f>E2420/0.038689</f>
        <v>124.58321486727493</v>
      </c>
      <c r="I2420" s="18">
        <f>J2420/100*4</f>
        <v>11.08</v>
      </c>
      <c r="J2420" s="17">
        <v>277</v>
      </c>
      <c r="K2420" s="16">
        <f>IF(J2420&gt;1,J2420-H2420-I2420,0)</f>
        <v>141.33678513272505</v>
      </c>
      <c r="L2420" s="15">
        <v>42841</v>
      </c>
      <c r="M2420" s="14"/>
      <c r="N2420" s="29">
        <v>42856</v>
      </c>
      <c r="O2420" s="12">
        <v>42856</v>
      </c>
      <c r="P2420" s="11" t="s">
        <v>4211</v>
      </c>
      <c r="Q2420" s="10" t="s">
        <v>4210</v>
      </c>
      <c r="R2420" s="10" t="s">
        <v>4209</v>
      </c>
      <c r="S2420" s="10" t="s">
        <v>4208</v>
      </c>
      <c r="T2420" s="10"/>
      <c r="U2420" s="9" t="s">
        <v>4207</v>
      </c>
      <c r="V2420" s="8"/>
      <c r="W2420" s="7">
        <v>666</v>
      </c>
      <c r="X2420" s="4"/>
      <c r="Y2420" s="6">
        <v>315</v>
      </c>
      <c r="Z2420" s="5">
        <f>IF(Y2420&gt;0,Y2420-J2420,".")</f>
        <v>38</v>
      </c>
      <c r="AA2420" s="4">
        <f>IF(J2420=0,H2420,0)</f>
        <v>0</v>
      </c>
      <c r="AB2420" s="4">
        <f>IF(L2420=0,H2420,0)</f>
        <v>0</v>
      </c>
      <c r="AC2420" s="4"/>
      <c r="AD2420" s="3"/>
      <c r="AE2420" s="2" t="str">
        <f ca="1">IF(AND(N2420&gt;1,(N2420+$AE$3+O2420)&lt;$B$3),$B$3-N2420+1111111,".")</f>
        <v>.</v>
      </c>
      <c r="AF2420" s="1" t="str">
        <f>IF(A2420&gt;1,"Y","N")</f>
        <v>Y</v>
      </c>
      <c r="AG2420" s="1" t="str">
        <f>IF(L2420&gt;1,"Y","N")</f>
        <v>Y</v>
      </c>
      <c r="AH2420" s="1" t="str">
        <f>IF(N2420&gt;1,"Y","N")</f>
        <v>Y</v>
      </c>
      <c r="AI2420" s="1" t="str">
        <f>IF(O2420&gt;1,"Y","N")</f>
        <v>Y</v>
      </c>
      <c r="AJ2420" s="1" t="str">
        <f>CONCATENATE(AF2420,AG2420,D2420,AH2420,AI2420)</f>
        <v>YYx378xYY</v>
      </c>
    </row>
    <row r="2421" spans="1:50" s="1" customFormat="1" x14ac:dyDescent="0.25">
      <c r="A2421" s="31">
        <v>42816</v>
      </c>
      <c r="B2421" s="24"/>
      <c r="C2421" s="23" t="s">
        <v>321</v>
      </c>
      <c r="D2421" s="22" t="s">
        <v>320</v>
      </c>
      <c r="E2421" s="21">
        <v>4.82</v>
      </c>
      <c r="G2421" s="20"/>
      <c r="H2421" s="19">
        <f>E2421/0.038689</f>
        <v>124.58321486727493</v>
      </c>
      <c r="I2421" s="18">
        <f>J2421/100*4</f>
        <v>11.08</v>
      </c>
      <c r="J2421" s="17">
        <v>277</v>
      </c>
      <c r="K2421" s="16">
        <f>IF(J2421&gt;1,J2421-H2421-I2421,0)</f>
        <v>141.33678513272505</v>
      </c>
      <c r="L2421" s="15">
        <v>42841</v>
      </c>
      <c r="M2421" s="14"/>
      <c r="N2421" s="29">
        <v>42859</v>
      </c>
      <c r="O2421" s="12">
        <v>42859</v>
      </c>
      <c r="P2421" s="11" t="s">
        <v>4140</v>
      </c>
      <c r="Q2421" s="10" t="s">
        <v>4139</v>
      </c>
      <c r="R2421" s="10" t="s">
        <v>4138</v>
      </c>
      <c r="S2421" s="10" t="s">
        <v>3339</v>
      </c>
      <c r="T2421" s="10"/>
      <c r="U2421" s="9" t="s">
        <v>4137</v>
      </c>
      <c r="V2421" s="8"/>
      <c r="W2421" s="7">
        <v>683</v>
      </c>
      <c r="X2421" s="4"/>
      <c r="Y2421" s="6">
        <v>315</v>
      </c>
      <c r="Z2421" s="5">
        <f>IF(Y2421&gt;0,Y2421-J2421,".")</f>
        <v>38</v>
      </c>
      <c r="AA2421" s="4">
        <f>IF(J2421=0,H2421,0)</f>
        <v>0</v>
      </c>
      <c r="AB2421" s="4">
        <f>IF(L2421=0,H2421,0)</f>
        <v>0</v>
      </c>
      <c r="AC2421" s="4"/>
      <c r="AD2421" s="3"/>
      <c r="AE2421" s="2" t="str">
        <f ca="1">IF(AND(N2421&gt;1,(N2421+$AE$3+O2421)&lt;$B$3),$B$3-N2421+1111111,".")</f>
        <v>.</v>
      </c>
      <c r="AF2421" s="1" t="str">
        <f>IF(A2421&gt;1,"Y","N")</f>
        <v>Y</v>
      </c>
      <c r="AG2421" s="1" t="str">
        <f>IF(L2421&gt;1,"Y","N")</f>
        <v>Y</v>
      </c>
      <c r="AH2421" s="1" t="str">
        <f>IF(N2421&gt;1,"Y","N")</f>
        <v>Y</v>
      </c>
      <c r="AI2421" s="1" t="str">
        <f>IF(O2421&gt;1,"Y","N")</f>
        <v>Y</v>
      </c>
      <c r="AJ2421" s="1" t="str">
        <f>CONCATENATE(AF2421,AG2421,D2421,AH2421,AI2421)</f>
        <v>YYx378xYY</v>
      </c>
    </row>
    <row r="2422" spans="1:50" s="1" customFormat="1" x14ac:dyDescent="0.25">
      <c r="A2422" s="31">
        <v>42816</v>
      </c>
      <c r="B2422" s="24"/>
      <c r="C2422" s="23" t="s">
        <v>321</v>
      </c>
      <c r="D2422" s="22" t="s">
        <v>320</v>
      </c>
      <c r="E2422" s="21">
        <v>4.82</v>
      </c>
      <c r="G2422" s="20"/>
      <c r="H2422" s="19">
        <f>E2422/0.038689</f>
        <v>124.58321486727493</v>
      </c>
      <c r="I2422" s="18">
        <f>J2422/100*4</f>
        <v>11.08</v>
      </c>
      <c r="J2422" s="17">
        <v>277</v>
      </c>
      <c r="K2422" s="16">
        <f>IF(J2422&gt;1,J2422-H2422-I2422,0)</f>
        <v>141.33678513272505</v>
      </c>
      <c r="L2422" s="15">
        <v>42841</v>
      </c>
      <c r="M2422" s="14"/>
      <c r="N2422" s="29">
        <v>42862</v>
      </c>
      <c r="O2422" s="12">
        <v>42864</v>
      </c>
      <c r="P2422" s="11" t="s">
        <v>1803</v>
      </c>
      <c r="Q2422" s="10" t="s">
        <v>4068</v>
      </c>
      <c r="R2422" s="10" t="s">
        <v>4067</v>
      </c>
      <c r="S2422" s="10" t="s">
        <v>950</v>
      </c>
      <c r="T2422" s="10"/>
      <c r="U2422" s="9">
        <v>6808853779</v>
      </c>
      <c r="V2422" s="8"/>
      <c r="W2422" s="7">
        <v>702</v>
      </c>
      <c r="X2422" s="4"/>
      <c r="Y2422" s="6">
        <v>315</v>
      </c>
      <c r="Z2422" s="5">
        <f>IF(Y2422&gt;0,Y2422-J2422,".")</f>
        <v>38</v>
      </c>
      <c r="AA2422" s="4">
        <f>IF(J2422=0,H2422,0)</f>
        <v>0</v>
      </c>
      <c r="AB2422" s="4">
        <f>IF(L2422=0,H2422,0)</f>
        <v>0</v>
      </c>
      <c r="AC2422" s="4"/>
      <c r="AD2422" s="3"/>
      <c r="AE2422" s="2" t="str">
        <f ca="1">IF(AND(N2422&gt;1,(N2422+$AE$3+O2422)&lt;$B$3),$B$3-N2422+1111111,".")</f>
        <v>.</v>
      </c>
      <c r="AF2422" s="1" t="str">
        <f>IF(A2422&gt;1,"Y","N")</f>
        <v>Y</v>
      </c>
      <c r="AG2422" s="1" t="str">
        <f>IF(L2422&gt;1,"Y","N")</f>
        <v>Y</v>
      </c>
      <c r="AH2422" s="1" t="str">
        <f>IF(N2422&gt;1,"Y","N")</f>
        <v>Y</v>
      </c>
      <c r="AI2422" s="1" t="str">
        <f>IF(O2422&gt;1,"Y","N")</f>
        <v>Y</v>
      </c>
      <c r="AJ2422" s="1" t="str">
        <f>CONCATENATE(AF2422,AG2422,D2422,AH2422,AI2422)</f>
        <v>YYx378xYY</v>
      </c>
    </row>
    <row r="2423" spans="1:50" s="1" customFormat="1" x14ac:dyDescent="0.25">
      <c r="A2423" s="31">
        <v>42863</v>
      </c>
      <c r="B2423" s="24"/>
      <c r="C2423" s="23" t="s">
        <v>321</v>
      </c>
      <c r="D2423" s="22" t="s">
        <v>320</v>
      </c>
      <c r="E2423" s="21">
        <v>5.07</v>
      </c>
      <c r="G2423" s="20"/>
      <c r="H2423" s="19">
        <f>E2423/0.038957</f>
        <v>130.14349154195654</v>
      </c>
      <c r="I2423" s="18">
        <f>J2423/100*4</f>
        <v>11.08</v>
      </c>
      <c r="J2423" s="17">
        <v>277</v>
      </c>
      <c r="K2423" s="16">
        <f>IF(J2423&gt;1,J2423-H2423-I2423,0)</f>
        <v>135.77650845804345</v>
      </c>
      <c r="L2423" s="15">
        <v>42881</v>
      </c>
      <c r="M2423" s="14"/>
      <c r="N2423" s="29">
        <v>42900</v>
      </c>
      <c r="O2423" s="12">
        <v>42901</v>
      </c>
      <c r="P2423" s="11" t="s">
        <v>3379</v>
      </c>
      <c r="Q2423" s="10" t="s">
        <v>3378</v>
      </c>
      <c r="R2423" s="10" t="s">
        <v>3377</v>
      </c>
      <c r="S2423" s="10" t="s">
        <v>3376</v>
      </c>
      <c r="T2423" s="10"/>
      <c r="U2423" s="9">
        <v>6851453063</v>
      </c>
      <c r="V2423" s="8"/>
      <c r="W2423" s="7">
        <v>844</v>
      </c>
      <c r="X2423" s="4"/>
      <c r="Y2423" s="6">
        <v>315</v>
      </c>
      <c r="Z2423" s="5">
        <f>IF(Y2423&gt;0,Y2423-J2423,".")</f>
        <v>38</v>
      </c>
      <c r="AA2423" s="4">
        <f>IF(J2423=0,H2423,0)</f>
        <v>0</v>
      </c>
      <c r="AB2423" s="4">
        <f>IF(L2423=0,H2423,0)</f>
        <v>0</v>
      </c>
      <c r="AC2423" s="4"/>
      <c r="AD2423" s="3"/>
      <c r="AE2423" s="2" t="str">
        <f ca="1">IF(AND(N2423&gt;1,(N2423+$AE$3+O2423)&lt;$B$3),$B$3-N2423+1111111,".")</f>
        <v>.</v>
      </c>
      <c r="AF2423" s="1" t="str">
        <f>IF(A2423&gt;1,"Y","N")</f>
        <v>Y</v>
      </c>
      <c r="AG2423" s="1" t="str">
        <f>IF(L2423&gt;1,"Y","N")</f>
        <v>Y</v>
      </c>
      <c r="AH2423" s="1" t="str">
        <f>IF(N2423&gt;1,"Y","N")</f>
        <v>Y</v>
      </c>
      <c r="AI2423" s="1" t="str">
        <f>IF(O2423&gt;1,"Y","N")</f>
        <v>Y</v>
      </c>
      <c r="AJ2423" s="1" t="str">
        <f>CONCATENATE(AF2423,AG2423,D2423,AH2423,AI2423)</f>
        <v>YYx378xYY</v>
      </c>
      <c r="AU2423"/>
      <c r="AV2423"/>
      <c r="AW2423"/>
      <c r="AX2423"/>
    </row>
    <row r="2424" spans="1:50" s="1" customFormat="1" x14ac:dyDescent="0.25">
      <c r="A2424" s="31">
        <v>42863</v>
      </c>
      <c r="B2424" s="24"/>
      <c r="C2424" s="23" t="s">
        <v>321</v>
      </c>
      <c r="D2424" s="22" t="s">
        <v>320</v>
      </c>
      <c r="E2424" s="21">
        <v>5.07</v>
      </c>
      <c r="G2424" s="20"/>
      <c r="H2424" s="19">
        <f>E2424/0.038957</f>
        <v>130.14349154195654</v>
      </c>
      <c r="I2424" s="18">
        <f>J2424/100*4</f>
        <v>11.08</v>
      </c>
      <c r="J2424" s="17">
        <v>277</v>
      </c>
      <c r="K2424" s="16">
        <f>IF(J2424&gt;1,J2424-H2424-I2424,0)</f>
        <v>135.77650845804345</v>
      </c>
      <c r="L2424" s="15">
        <v>42881</v>
      </c>
      <c r="M2424" s="14"/>
      <c r="N2424" s="29">
        <v>42983</v>
      </c>
      <c r="O2424" s="12">
        <v>42984</v>
      </c>
      <c r="P2424" s="11" t="s">
        <v>2168</v>
      </c>
      <c r="Q2424" s="10" t="s">
        <v>2167</v>
      </c>
      <c r="R2424" s="10" t="s">
        <v>2166</v>
      </c>
      <c r="S2424" s="10" t="s">
        <v>2165</v>
      </c>
      <c r="T2424" s="10" t="s">
        <v>2164</v>
      </c>
      <c r="U2424" s="9">
        <v>6906508496</v>
      </c>
      <c r="V2424" s="8" t="s">
        <v>110</v>
      </c>
      <c r="W2424" s="7">
        <v>1109</v>
      </c>
      <c r="X2424" s="4"/>
      <c r="Y2424" s="6">
        <v>315</v>
      </c>
      <c r="Z2424" s="5">
        <f>IF(Y2424&gt;0,Y2424-J2424,".")</f>
        <v>38</v>
      </c>
      <c r="AA2424" s="4">
        <f>IF(J2424=0,H2424,0)</f>
        <v>0</v>
      </c>
      <c r="AB2424" s="4">
        <f>IF(L2424=0,H2424,0)</f>
        <v>0</v>
      </c>
      <c r="AC2424" s="4"/>
      <c r="AD2424" s="3"/>
      <c r="AE2424" s="2" t="str">
        <f ca="1">IF(AND(N2424&gt;1,(N2424+$AE$3+O2424)&lt;$B$3),$B$3-N2424+1111111,".")</f>
        <v>.</v>
      </c>
      <c r="AF2424" s="1" t="str">
        <f>IF(A2424&gt;1,"Y","N")</f>
        <v>Y</v>
      </c>
      <c r="AG2424" s="1" t="str">
        <f>IF(L2424&gt;1,"Y","N")</f>
        <v>Y</v>
      </c>
      <c r="AH2424" s="1" t="str">
        <f>IF(N2424&gt;1,"Y","N")</f>
        <v>Y</v>
      </c>
      <c r="AI2424" s="1" t="str">
        <f>IF(O2424&gt;1,"Y","N")</f>
        <v>Y</v>
      </c>
      <c r="AJ2424" s="1" t="str">
        <f>CONCATENATE(AF2424,AG2424,D2424,AH2424,AI2424)</f>
        <v>YYx378xYY</v>
      </c>
    </row>
    <row r="2425" spans="1:50" s="1" customFormat="1" x14ac:dyDescent="0.25">
      <c r="A2425" s="31">
        <v>42863</v>
      </c>
      <c r="B2425" s="24"/>
      <c r="C2425" s="23" t="s">
        <v>321</v>
      </c>
      <c r="D2425" s="22" t="s">
        <v>320</v>
      </c>
      <c r="E2425" s="21">
        <v>5.07</v>
      </c>
      <c r="G2425" s="20"/>
      <c r="H2425" s="19">
        <f>E2425/0.038957</f>
        <v>130.14349154195654</v>
      </c>
      <c r="I2425" s="18">
        <f>J2425/100*4</f>
        <v>11.08</v>
      </c>
      <c r="J2425" s="17">
        <v>277</v>
      </c>
      <c r="K2425" s="16">
        <f>IF(J2425&gt;1,J2425-H2425-I2425,0)</f>
        <v>135.77650845804345</v>
      </c>
      <c r="L2425" s="15">
        <v>42881</v>
      </c>
      <c r="M2425" s="14"/>
      <c r="N2425" s="29">
        <v>43084</v>
      </c>
      <c r="O2425" s="12">
        <v>43084</v>
      </c>
      <c r="P2425" s="11" t="s">
        <v>319</v>
      </c>
      <c r="Q2425" s="10" t="s">
        <v>318</v>
      </c>
      <c r="R2425" s="10" t="s">
        <v>317</v>
      </c>
      <c r="S2425" s="10" t="s">
        <v>316</v>
      </c>
      <c r="T2425" s="10"/>
      <c r="U2425" s="9">
        <v>6912894264</v>
      </c>
      <c r="V2425" s="8"/>
      <c r="W2425" s="7">
        <v>1466</v>
      </c>
      <c r="X2425" s="4"/>
      <c r="Y2425" s="6">
        <v>315</v>
      </c>
      <c r="Z2425" s="5">
        <f>IF(Y2425&gt;0,Y2425-J2425,".")</f>
        <v>38</v>
      </c>
      <c r="AA2425" s="4">
        <f>IF(J2425=0,H2425,0)</f>
        <v>0</v>
      </c>
      <c r="AB2425" s="4">
        <f>IF(L2425=0,H2425,0)</f>
        <v>0</v>
      </c>
      <c r="AC2425" s="4"/>
      <c r="AD2425" s="3"/>
      <c r="AE2425" s="2" t="str">
        <f ca="1">IF(AND(N2425&gt;1,(N2425+$AE$3+O2425)&lt;$B$3),$B$3-N2425+1111111,".")</f>
        <v>.</v>
      </c>
      <c r="AF2425" s="1" t="str">
        <f>IF(A2425&gt;1,"Y","N")</f>
        <v>Y</v>
      </c>
      <c r="AG2425" s="1" t="str">
        <f>IF(L2425&gt;1,"Y","N")</f>
        <v>Y</v>
      </c>
      <c r="AH2425" s="1" t="str">
        <f>IF(N2425&gt;1,"Y","N")</f>
        <v>Y</v>
      </c>
      <c r="AI2425" s="1" t="str">
        <f>IF(O2425&gt;1,"Y","N")</f>
        <v>Y</v>
      </c>
      <c r="AJ2425" s="1" t="str">
        <f>CONCATENATE(AF2425,AG2425,D2425,AH2425,AI2425)</f>
        <v>YYx378xYY</v>
      </c>
      <c r="AU2425"/>
      <c r="AV2425"/>
      <c r="AW2425"/>
      <c r="AX2425"/>
    </row>
    <row r="2426" spans="1:50" s="1" customFormat="1" x14ac:dyDescent="0.25">
      <c r="A2426" s="31">
        <v>42656</v>
      </c>
      <c r="B2426" s="24"/>
      <c r="C2426" s="23" t="s">
        <v>1059</v>
      </c>
      <c r="D2426" s="22" t="s">
        <v>1058</v>
      </c>
      <c r="E2426" s="21">
        <v>7.01</v>
      </c>
      <c r="G2426" s="20"/>
      <c r="H2426" s="19">
        <f>E2426/0.0404</f>
        <v>173.51485148514851</v>
      </c>
      <c r="I2426" s="18">
        <f>J2426/100*4</f>
        <v>13</v>
      </c>
      <c r="J2426" s="17">
        <v>325</v>
      </c>
      <c r="K2426" s="16">
        <f>IF(J2426&gt;1,J2426-H2426-I2426,0)</f>
        <v>138.48514851485149</v>
      </c>
      <c r="L2426" s="15">
        <v>42671</v>
      </c>
      <c r="M2426" s="14"/>
      <c r="N2426" s="29">
        <v>42771</v>
      </c>
      <c r="O2426" s="12">
        <v>42773</v>
      </c>
      <c r="P2426" s="11" t="s">
        <v>6173</v>
      </c>
      <c r="Q2426" s="10"/>
      <c r="R2426" s="10"/>
      <c r="S2426" s="10"/>
      <c r="T2426" s="10"/>
      <c r="U2426" s="9">
        <v>6705033905</v>
      </c>
      <c r="V2426" s="8"/>
      <c r="W2426" s="7">
        <v>218</v>
      </c>
      <c r="X2426" s="4"/>
      <c r="Y2426" s="6">
        <v>325</v>
      </c>
      <c r="Z2426" s="5">
        <f>IF(Y2426&gt;0,Y2426-J2426,".")</f>
        <v>0</v>
      </c>
      <c r="AA2426" s="4">
        <f>IF(J2426=0,H2426,0)</f>
        <v>0</v>
      </c>
      <c r="AB2426" s="4">
        <f>IF(L2426=0,H2426,0)</f>
        <v>0</v>
      </c>
      <c r="AC2426" s="4"/>
      <c r="AD2426" s="3"/>
      <c r="AE2426" s="2" t="str">
        <f ca="1">IF(AND(N2426&gt;1,(N2426+$AE$3+O2426)&lt;$B$3),$B$3-N2426+1111111,".")</f>
        <v>.</v>
      </c>
      <c r="AF2426" s="1" t="str">
        <f>IF(A2426&gt;1,"Y","N")</f>
        <v>Y</v>
      </c>
      <c r="AG2426" s="1" t="str">
        <f>IF(L2426&gt;1,"Y","N")</f>
        <v>Y</v>
      </c>
      <c r="AH2426" s="1" t="str">
        <f>IF(N2426&gt;1,"Y","N")</f>
        <v>Y</v>
      </c>
      <c r="AI2426" s="1" t="str">
        <f>IF(O2426&gt;1,"Y","N")</f>
        <v>Y</v>
      </c>
      <c r="AJ2426" s="1" t="str">
        <f>CONCATENATE(AF2426,AG2426,D2426,AH2426,AI2426)</f>
        <v>YYx359xYY</v>
      </c>
    </row>
    <row r="2427" spans="1:50" s="1" customFormat="1" x14ac:dyDescent="0.25">
      <c r="A2427" s="31">
        <v>42088</v>
      </c>
      <c r="B2427" t="s">
        <v>5324</v>
      </c>
      <c r="C2427" s="23" t="s">
        <v>2107</v>
      </c>
      <c r="D2427" s="22" t="s">
        <v>5323</v>
      </c>
      <c r="E2427" s="21">
        <v>7.88</v>
      </c>
      <c r="G2427" s="20"/>
      <c r="H2427" s="19">
        <f>E2427/0.0486351</f>
        <v>162.02290115574965</v>
      </c>
      <c r="I2427" s="18">
        <f>J2427/100*4</f>
        <v>13</v>
      </c>
      <c r="J2427" s="17">
        <v>325</v>
      </c>
      <c r="K2427" s="16">
        <f>IF(J2427&gt;1,J2427-H2427-I2427,0)</f>
        <v>149.97709884425035</v>
      </c>
      <c r="L2427" s="15">
        <v>42105</v>
      </c>
      <c r="M2427" s="14"/>
      <c r="N2427" s="29">
        <v>42805</v>
      </c>
      <c r="O2427" s="12">
        <v>42808</v>
      </c>
      <c r="P2427" s="11" t="s">
        <v>5322</v>
      </c>
      <c r="Q2427" s="10"/>
      <c r="R2427" s="10"/>
      <c r="S2427" s="10"/>
      <c r="T2427" s="10"/>
      <c r="U2427" s="9">
        <v>6746590533</v>
      </c>
      <c r="V2427" s="8"/>
      <c r="W2427" s="7">
        <v>423</v>
      </c>
      <c r="X2427" s="4"/>
      <c r="Y2427" s="6">
        <v>325</v>
      </c>
      <c r="Z2427" s="5">
        <f>IF(Y2427&gt;0,Y2427-J2427,".")</f>
        <v>0</v>
      </c>
      <c r="AA2427" s="4">
        <f>IF(J2427=0,H2427,0)</f>
        <v>0</v>
      </c>
      <c r="AB2427" s="4">
        <f>IF(L2427=0,H2427,0)</f>
        <v>0</v>
      </c>
      <c r="AC2427" s="4"/>
      <c r="AD2427" s="3"/>
      <c r="AE2427" s="2" t="str">
        <f ca="1">IF(AND(N2427&gt;1,(N2427+$AE$3+O2427)&lt;$B$3),$B$3-N2427+1111111,".")</f>
        <v>.</v>
      </c>
      <c r="AF2427" s="1" t="str">
        <f>IF(A2427&gt;1,"Y","N")</f>
        <v>Y</v>
      </c>
      <c r="AG2427" s="1" t="str">
        <f>IF(L2427&gt;1,"Y","N")</f>
        <v>Y</v>
      </c>
      <c r="AH2427" s="1" t="str">
        <f>IF(N2427&gt;1,"Y","N")</f>
        <v>Y</v>
      </c>
      <c r="AI2427" s="1" t="str">
        <f>IF(O2427&gt;1,"Y","N")</f>
        <v>Y</v>
      </c>
      <c r="AJ2427" s="1" t="str">
        <f>CONCATENATE(AF2427,AG2427,D2427,AH2427,AI2427)</f>
        <v>YYxvexYY</v>
      </c>
    </row>
    <row r="2428" spans="1:50" s="1" customFormat="1" x14ac:dyDescent="0.25">
      <c r="A2428" s="31">
        <v>42746</v>
      </c>
      <c r="B2428" s="24" t="s">
        <v>5482</v>
      </c>
      <c r="C2428" s="23" t="s">
        <v>181</v>
      </c>
      <c r="D2428" s="22" t="s">
        <v>180</v>
      </c>
      <c r="E2428" s="21">
        <v>8.16</v>
      </c>
      <c r="G2428" s="20"/>
      <c r="H2428" s="19">
        <f>E2428/0.03821</f>
        <v>213.55666056006282</v>
      </c>
      <c r="I2428" s="18">
        <f>J2428/100*4</f>
        <v>11.6</v>
      </c>
      <c r="J2428" s="17">
        <v>290</v>
      </c>
      <c r="K2428" s="16">
        <f>IF(J2428&gt;1,J2428-H2428-I2428,0)</f>
        <v>64.843339439937182</v>
      </c>
      <c r="L2428" s="15">
        <v>42768</v>
      </c>
      <c r="M2428" s="14"/>
      <c r="N2428" s="29">
        <v>42800</v>
      </c>
      <c r="O2428" s="12">
        <v>42800</v>
      </c>
      <c r="P2428" s="11" t="s">
        <v>5481</v>
      </c>
      <c r="Q2428" s="10" t="s">
        <v>5480</v>
      </c>
      <c r="R2428" s="10" t="s">
        <v>5479</v>
      </c>
      <c r="S2428" s="10" t="s">
        <v>5478</v>
      </c>
      <c r="T2428" s="10"/>
      <c r="U2428" s="9" t="s">
        <v>5477</v>
      </c>
      <c r="V2428" s="8"/>
      <c r="W2428" s="7">
        <v>373</v>
      </c>
      <c r="X2428" s="4"/>
      <c r="Y2428" s="6">
        <v>328</v>
      </c>
      <c r="Z2428" s="5">
        <f>IF(Y2428&gt;0,Y2428-J2428,".")</f>
        <v>38</v>
      </c>
      <c r="AA2428" s="4">
        <f>IF(J2428=0,H2428,0)</f>
        <v>0</v>
      </c>
      <c r="AB2428" s="4">
        <f>IF(L2428=0,H2428,0)</f>
        <v>0</v>
      </c>
      <c r="AC2428" s="4"/>
      <c r="AD2428" s="3"/>
      <c r="AE2428" s="2" t="str">
        <f ca="1">IF(AND(N2428&gt;1,(N2428+$AE$3+O2428)&lt;$B$3),$B$3-N2428+1111111,".")</f>
        <v>.</v>
      </c>
      <c r="AF2428" s="1" t="str">
        <f>IF(A2428&gt;1,"Y","N")</f>
        <v>Y</v>
      </c>
      <c r="AG2428" s="1" t="str">
        <f>IF(L2428&gt;1,"Y","N")</f>
        <v>Y</v>
      </c>
      <c r="AH2428" s="1" t="str">
        <f>IF(N2428&gt;1,"Y","N")</f>
        <v>Y</v>
      </c>
      <c r="AI2428" s="1" t="str">
        <f>IF(O2428&gt;1,"Y","N")</f>
        <v>Y</v>
      </c>
      <c r="AJ2428" s="1" t="str">
        <f>CONCATENATE(AF2428,AG2428,D2428,AH2428,AI2428)</f>
        <v>YYx170xYY</v>
      </c>
    </row>
    <row r="2429" spans="1:50" s="1" customFormat="1" x14ac:dyDescent="0.25">
      <c r="A2429" s="31">
        <v>42746</v>
      </c>
      <c r="B2429" s="24"/>
      <c r="C2429" s="23" t="s">
        <v>181</v>
      </c>
      <c r="D2429" s="22" t="s">
        <v>180</v>
      </c>
      <c r="E2429" s="21">
        <v>8.16</v>
      </c>
      <c r="G2429" s="20"/>
      <c r="H2429" s="19">
        <f>E2429/0.03821</f>
        <v>213.55666056006282</v>
      </c>
      <c r="I2429" s="18">
        <f>J2429/100*4</f>
        <v>11.6</v>
      </c>
      <c r="J2429" s="17">
        <v>290</v>
      </c>
      <c r="K2429" s="16">
        <f>IF(J2429&gt;1,J2429-H2429-I2429,0)</f>
        <v>64.843339439937182</v>
      </c>
      <c r="L2429" s="15">
        <v>42768</v>
      </c>
      <c r="M2429" s="14"/>
      <c r="N2429" s="29">
        <v>42802</v>
      </c>
      <c r="O2429" s="12">
        <v>42803</v>
      </c>
      <c r="P2429" s="11" t="s">
        <v>5406</v>
      </c>
      <c r="Q2429" s="10" t="s">
        <v>5405</v>
      </c>
      <c r="R2429" s="10" t="s">
        <v>5404</v>
      </c>
      <c r="S2429" s="10" t="s">
        <v>5403</v>
      </c>
      <c r="T2429" s="10"/>
      <c r="U2429" s="9">
        <v>6737316446</v>
      </c>
      <c r="V2429" s="8"/>
      <c r="W2429" s="7">
        <v>389</v>
      </c>
      <c r="X2429" s="4"/>
      <c r="Y2429" s="6">
        <v>328</v>
      </c>
      <c r="Z2429" s="5">
        <f>IF(Y2429&gt;0,Y2429-J2429,".")</f>
        <v>38</v>
      </c>
      <c r="AA2429" s="4">
        <f>IF(J2429=0,H2429,0)</f>
        <v>0</v>
      </c>
      <c r="AB2429" s="4">
        <f>IF(L2429=0,H2429,0)</f>
        <v>0</v>
      </c>
      <c r="AC2429" s="4"/>
      <c r="AD2429" s="3"/>
      <c r="AE2429" s="2" t="str">
        <f ca="1">IF(AND(N2429&gt;1,(N2429+$AE$3+O2429)&lt;$B$3),$B$3-N2429+1111111,".")</f>
        <v>.</v>
      </c>
      <c r="AF2429" s="1" t="str">
        <f>IF(A2429&gt;1,"Y","N")</f>
        <v>Y</v>
      </c>
      <c r="AG2429" s="1" t="str">
        <f>IF(L2429&gt;1,"Y","N")</f>
        <v>Y</v>
      </c>
      <c r="AH2429" s="1" t="str">
        <f>IF(N2429&gt;1,"Y","N")</f>
        <v>Y</v>
      </c>
      <c r="AI2429" s="1" t="str">
        <f>IF(O2429&gt;1,"Y","N")</f>
        <v>Y</v>
      </c>
      <c r="AJ2429" s="1" t="str">
        <f>CONCATENATE(AF2429,AG2429,D2429,AH2429,AI2429)</f>
        <v>YYx170xYY</v>
      </c>
    </row>
    <row r="2430" spans="1:50" s="1" customFormat="1" x14ac:dyDescent="0.25">
      <c r="A2430" s="31">
        <v>42746</v>
      </c>
      <c r="B2430" s="24"/>
      <c r="C2430" s="23" t="s">
        <v>181</v>
      </c>
      <c r="D2430" s="22" t="s">
        <v>180</v>
      </c>
      <c r="E2430" s="21">
        <v>8.16</v>
      </c>
      <c r="G2430" s="20"/>
      <c r="H2430" s="19">
        <f>E2430/0.03821</f>
        <v>213.55666056006282</v>
      </c>
      <c r="I2430" s="18">
        <f>J2430/100*4</f>
        <v>11.6</v>
      </c>
      <c r="J2430" s="17">
        <v>290</v>
      </c>
      <c r="K2430" s="16">
        <f>IF(J2430&gt;1,J2430-H2430-I2430,0)</f>
        <v>64.843339439937182</v>
      </c>
      <c r="L2430" s="15">
        <v>42768</v>
      </c>
      <c r="M2430" s="14"/>
      <c r="N2430" s="29">
        <v>42813</v>
      </c>
      <c r="O2430" s="12">
        <v>42813</v>
      </c>
      <c r="P2430" s="11" t="s">
        <v>5130</v>
      </c>
      <c r="Q2430" s="10" t="s">
        <v>5129</v>
      </c>
      <c r="R2430" s="10" t="s">
        <v>5128</v>
      </c>
      <c r="S2430" s="10" t="s">
        <v>5127</v>
      </c>
      <c r="T2430" s="10"/>
      <c r="U2430" s="9" t="s">
        <v>5126</v>
      </c>
      <c r="V2430" s="8"/>
      <c r="W2430" s="7">
        <v>449</v>
      </c>
      <c r="X2430" s="4"/>
      <c r="Y2430" s="6">
        <v>328</v>
      </c>
      <c r="Z2430" s="5">
        <f>IF(Y2430&gt;0,Y2430-J2430,".")</f>
        <v>38</v>
      </c>
      <c r="AA2430" s="4">
        <f>IF(J2430=0,H2430,0)</f>
        <v>0</v>
      </c>
      <c r="AB2430" s="4">
        <f>IF(L2430=0,H2430,0)</f>
        <v>0</v>
      </c>
      <c r="AC2430" s="4"/>
      <c r="AD2430" s="3"/>
      <c r="AE2430" s="2" t="str">
        <f ca="1">IF(AND(N2430&gt;1,(N2430+$AE$3+O2430)&lt;$B$3),$B$3-N2430+1111111,".")</f>
        <v>.</v>
      </c>
      <c r="AF2430" s="1" t="str">
        <f>IF(A2430&gt;1,"Y","N")</f>
        <v>Y</v>
      </c>
      <c r="AG2430" s="1" t="str">
        <f>IF(L2430&gt;1,"Y","N")</f>
        <v>Y</v>
      </c>
      <c r="AH2430" s="1" t="str">
        <f>IF(N2430&gt;1,"Y","N")</f>
        <v>Y</v>
      </c>
      <c r="AI2430" s="1" t="str">
        <f>IF(O2430&gt;1,"Y","N")</f>
        <v>Y</v>
      </c>
      <c r="AJ2430" s="1" t="str">
        <f>CONCATENATE(AF2430,AG2430,D2430,AH2430,AI2430)</f>
        <v>YYx170xYY</v>
      </c>
    </row>
    <row r="2431" spans="1:50" s="1" customFormat="1" x14ac:dyDescent="0.25">
      <c r="A2431" s="31">
        <v>42814</v>
      </c>
      <c r="B2431" t="s">
        <v>4617</v>
      </c>
      <c r="C2431" s="23" t="s">
        <v>181</v>
      </c>
      <c r="D2431" s="22" t="s">
        <v>180</v>
      </c>
      <c r="E2431" s="21">
        <v>7.26</v>
      </c>
      <c r="G2431" s="20"/>
      <c r="H2431" s="19">
        <f>E2431/0.038689</f>
        <v>187.65023650133111</v>
      </c>
      <c r="I2431" s="18">
        <f>J2431/100*4</f>
        <v>11.6</v>
      </c>
      <c r="J2431" s="17">
        <v>290</v>
      </c>
      <c r="K2431" s="16">
        <f>IF(J2431&gt;1,J2431-H2431-I2431,0)</f>
        <v>90.749763498668898</v>
      </c>
      <c r="L2431" s="15">
        <v>42832</v>
      </c>
      <c r="M2431" s="14"/>
      <c r="N2431" s="29">
        <v>42836</v>
      </c>
      <c r="O2431" s="12">
        <v>42836</v>
      </c>
      <c r="P2431" s="11" t="s">
        <v>4616</v>
      </c>
      <c r="Q2431" s="10" t="s">
        <v>4615</v>
      </c>
      <c r="R2431" s="10" t="s">
        <v>4614</v>
      </c>
      <c r="S2431" s="10" t="s">
        <v>4613</v>
      </c>
      <c r="T2431" s="10"/>
      <c r="U2431" s="9" t="s">
        <v>4612</v>
      </c>
      <c r="V2431" s="8"/>
      <c r="W2431" s="7">
        <v>573</v>
      </c>
      <c r="X2431" s="4"/>
      <c r="Y2431" s="6">
        <v>328</v>
      </c>
      <c r="Z2431" s="5">
        <f>IF(Y2431&gt;0,Y2431-J2431,".")</f>
        <v>38</v>
      </c>
      <c r="AA2431" s="4">
        <f>IF(J2431=0,H2431,0)</f>
        <v>0</v>
      </c>
      <c r="AB2431" s="4">
        <f>IF(L2431=0,H2431,0)</f>
        <v>0</v>
      </c>
      <c r="AC2431" s="4"/>
      <c r="AD2431" s="3"/>
      <c r="AE2431" s="2" t="str">
        <f ca="1">IF(AND(N2431&gt;1,(N2431+$AE$3+O2431)&lt;$B$3),$B$3-N2431+1111111,".")</f>
        <v>.</v>
      </c>
      <c r="AF2431" s="1" t="str">
        <f>IF(A2431&gt;1,"Y","N")</f>
        <v>Y</v>
      </c>
      <c r="AG2431" s="1" t="str">
        <f>IF(L2431&gt;1,"Y","N")</f>
        <v>Y</v>
      </c>
      <c r="AH2431" s="1" t="str">
        <f>IF(N2431&gt;1,"Y","N")</f>
        <v>Y</v>
      </c>
      <c r="AI2431" s="1" t="str">
        <f>IF(O2431&gt;1,"Y","N")</f>
        <v>Y</v>
      </c>
      <c r="AJ2431" s="1" t="str">
        <f>CONCATENATE(AF2431,AG2431,D2431,AH2431,AI2431)</f>
        <v>YYx170xYY</v>
      </c>
    </row>
    <row r="2432" spans="1:50" s="1" customFormat="1" x14ac:dyDescent="0.25">
      <c r="A2432" s="31">
        <v>42029</v>
      </c>
      <c r="B2432" s="27" t="s">
        <v>3922</v>
      </c>
      <c r="C2432" s="23" t="s">
        <v>3921</v>
      </c>
      <c r="D2432" s="22" t="s">
        <v>3920</v>
      </c>
      <c r="E2432" s="21">
        <v>7.84</v>
      </c>
      <c r="G2432" s="20"/>
      <c r="H2432" s="19">
        <f>E2432/0.040477</f>
        <v>193.69024384218199</v>
      </c>
      <c r="I2432" s="18">
        <f>J2432/100*4</f>
        <v>11.6</v>
      </c>
      <c r="J2432" s="17">
        <v>290</v>
      </c>
      <c r="K2432" s="16">
        <f>IF(J2432&gt;1,J2432-H2432-I2432,0)</f>
        <v>84.70975615781802</v>
      </c>
      <c r="L2432" s="15">
        <v>42053</v>
      </c>
      <c r="M2432" s="14"/>
      <c r="N2432" s="29">
        <v>42870</v>
      </c>
      <c r="O2432" s="12">
        <v>42870</v>
      </c>
      <c r="P2432" s="11" t="s">
        <v>3919</v>
      </c>
      <c r="Q2432" s="10" t="s">
        <v>3918</v>
      </c>
      <c r="R2432" s="10" t="s">
        <v>3917</v>
      </c>
      <c r="S2432" s="10" t="s">
        <v>3916</v>
      </c>
      <c r="T2432" s="10"/>
      <c r="U2432" s="9" t="s">
        <v>3915</v>
      </c>
      <c r="V2432" s="8"/>
      <c r="W2432" s="7">
        <v>729</v>
      </c>
      <c r="X2432" s="4"/>
      <c r="Y2432" s="6">
        <v>328</v>
      </c>
      <c r="Z2432" s="5">
        <f>IF(Y2432&gt;0,Y2432-J2432,".")</f>
        <v>38</v>
      </c>
      <c r="AA2432" s="4">
        <f>IF(J2432=0,H2432,0)</f>
        <v>0</v>
      </c>
      <c r="AB2432" s="4">
        <f>IF(L2432=0,H2432,0)</f>
        <v>0</v>
      </c>
      <c r="AC2432" s="4"/>
      <c r="AD2432" s="3"/>
      <c r="AE2432" s="2" t="str">
        <f ca="1">IF(AND(N2432&gt;1,(N2432+$AE$3+O2432)&lt;$B$3),$B$3-N2432+1111111,".")</f>
        <v>.</v>
      </c>
      <c r="AF2432" s="1" t="str">
        <f>IF(A2432&gt;1,"Y","N")</f>
        <v>Y</v>
      </c>
      <c r="AG2432" s="1" t="str">
        <f>IF(L2432&gt;1,"Y","N")</f>
        <v>Y</v>
      </c>
      <c r="AH2432" s="1" t="str">
        <f>IF(N2432&gt;1,"Y","N")</f>
        <v>Y</v>
      </c>
      <c r="AI2432" s="1" t="str">
        <f>IF(O2432&gt;1,"Y","N")</f>
        <v>Y</v>
      </c>
      <c r="AJ2432" s="1" t="str">
        <f>CONCATENATE(AF2432,AG2432,D2432,AH2432,AI2432)</f>
        <v>YYx538xYY</v>
      </c>
    </row>
    <row r="2433" spans="1:50" s="1" customFormat="1" x14ac:dyDescent="0.25">
      <c r="A2433" s="31">
        <v>42814</v>
      </c>
      <c r="B2433" s="24"/>
      <c r="C2433" s="23" t="s">
        <v>181</v>
      </c>
      <c r="D2433" s="22" t="s">
        <v>180</v>
      </c>
      <c r="E2433" s="21">
        <v>7.26</v>
      </c>
      <c r="G2433" s="20"/>
      <c r="H2433" s="19">
        <f>E2433/0.038689</f>
        <v>187.65023650133111</v>
      </c>
      <c r="I2433" s="18">
        <f>J2433/100*4</f>
        <v>11.6</v>
      </c>
      <c r="J2433" s="17">
        <v>290</v>
      </c>
      <c r="K2433" s="16">
        <f>IF(J2433&gt;1,J2433-H2433-I2433,0)</f>
        <v>90.749763498668898</v>
      </c>
      <c r="L2433" s="15">
        <v>42832</v>
      </c>
      <c r="M2433" s="14"/>
      <c r="N2433" s="29">
        <v>42925</v>
      </c>
      <c r="O2433" s="12">
        <v>42926</v>
      </c>
      <c r="P2433" s="11" t="s">
        <v>2946</v>
      </c>
      <c r="Q2433" s="10" t="s">
        <v>2945</v>
      </c>
      <c r="R2433" s="10" t="s">
        <v>2944</v>
      </c>
      <c r="S2433" s="10" t="s">
        <v>2943</v>
      </c>
      <c r="T2433" s="10"/>
      <c r="U2433" s="9">
        <v>6880548219</v>
      </c>
      <c r="V2433" s="8"/>
      <c r="W2433" s="7">
        <v>934</v>
      </c>
      <c r="X2433" s="4"/>
      <c r="Y2433" s="6">
        <v>328</v>
      </c>
      <c r="Z2433" s="5">
        <f>IF(Y2433&gt;0,Y2433-J2433,".")</f>
        <v>38</v>
      </c>
      <c r="AA2433" s="4">
        <f>IF(J2433=0,H2433,0)</f>
        <v>0</v>
      </c>
      <c r="AB2433" s="4">
        <f>IF(L2433=0,H2433,0)</f>
        <v>0</v>
      </c>
      <c r="AC2433" s="4"/>
      <c r="AD2433" s="3"/>
      <c r="AE2433" s="2" t="str">
        <f ca="1">IF(AND(N2433&gt;1,(N2433+$AE$3+O2433)&lt;$B$3),$B$3-N2433+1111111,".")</f>
        <v>.</v>
      </c>
      <c r="AF2433" s="1" t="str">
        <f>IF(A2433&gt;1,"Y","N")</f>
        <v>Y</v>
      </c>
      <c r="AG2433" s="1" t="str">
        <f>IF(L2433&gt;1,"Y","N")</f>
        <v>Y</v>
      </c>
      <c r="AH2433" s="1" t="str">
        <f>IF(N2433&gt;1,"Y","N")</f>
        <v>Y</v>
      </c>
      <c r="AI2433" s="1" t="str">
        <f>IF(O2433&gt;1,"Y","N")</f>
        <v>Y</v>
      </c>
      <c r="AJ2433" s="1" t="str">
        <f>CONCATENATE(AF2433,AG2433,D2433,AH2433,AI2433)</f>
        <v>YYx170xYY</v>
      </c>
    </row>
    <row r="2434" spans="1:50" s="1" customFormat="1" x14ac:dyDescent="0.25">
      <c r="A2434" s="31">
        <v>42814</v>
      </c>
      <c r="B2434" s="24"/>
      <c r="C2434" s="23" t="s">
        <v>181</v>
      </c>
      <c r="D2434" s="22" t="s">
        <v>180</v>
      </c>
      <c r="E2434" s="21">
        <v>7.26</v>
      </c>
      <c r="G2434" s="20"/>
      <c r="H2434" s="19">
        <f>E2434/0.038689</f>
        <v>187.65023650133111</v>
      </c>
      <c r="I2434" s="18">
        <f>J2434/100*4</f>
        <v>11.6</v>
      </c>
      <c r="J2434" s="17">
        <v>290</v>
      </c>
      <c r="K2434" s="16">
        <f>IF(J2434&gt;1,J2434-H2434-I2434,0)</f>
        <v>90.749763498668898</v>
      </c>
      <c r="L2434" s="15">
        <v>42832</v>
      </c>
      <c r="M2434" s="14"/>
      <c r="N2434" s="29">
        <v>43089</v>
      </c>
      <c r="O2434" s="12">
        <v>43089</v>
      </c>
      <c r="P2434" s="11" t="s">
        <v>179</v>
      </c>
      <c r="Q2434" s="10" t="s">
        <v>178</v>
      </c>
      <c r="R2434" s="10" t="s">
        <v>177</v>
      </c>
      <c r="S2434" s="10" t="s">
        <v>176</v>
      </c>
      <c r="T2434" s="10"/>
      <c r="U2434" s="9">
        <v>6916028236</v>
      </c>
      <c r="V2434" s="8"/>
      <c r="W2434" s="7">
        <v>1487</v>
      </c>
      <c r="X2434" s="4"/>
      <c r="Y2434" s="6">
        <v>328</v>
      </c>
      <c r="Z2434" s="5">
        <f>IF(Y2434&gt;0,Y2434-J2434,".")</f>
        <v>38</v>
      </c>
      <c r="AA2434" s="4">
        <f>IF(J2434=0,H2434,0)</f>
        <v>0</v>
      </c>
      <c r="AB2434" s="4">
        <f>IF(L2434=0,H2434,0)</f>
        <v>0</v>
      </c>
      <c r="AC2434" s="4"/>
      <c r="AD2434" s="3"/>
      <c r="AE2434" s="2" t="str">
        <f ca="1">IF(AND(N2434&gt;1,(N2434+$AE$3+O2434)&lt;$B$3),$B$3-N2434+1111111,".")</f>
        <v>.</v>
      </c>
      <c r="AF2434" s="1" t="str">
        <f>IF(A2434&gt;1,"Y","N")</f>
        <v>Y</v>
      </c>
      <c r="AG2434" s="1" t="str">
        <f>IF(L2434&gt;1,"Y","N")</f>
        <v>Y</v>
      </c>
      <c r="AH2434" s="1" t="str">
        <f>IF(N2434&gt;1,"Y","N")</f>
        <v>Y</v>
      </c>
      <c r="AI2434" s="1" t="str">
        <f>IF(O2434&gt;1,"Y","N")</f>
        <v>Y</v>
      </c>
      <c r="AJ2434" s="1" t="str">
        <f>CONCATENATE(AF2434,AG2434,D2434,AH2434,AI2434)</f>
        <v>YYx170xYY</v>
      </c>
    </row>
    <row r="2435" spans="1:50" s="1" customFormat="1" x14ac:dyDescent="0.25">
      <c r="A2435" s="31">
        <v>42946</v>
      </c>
      <c r="B2435" s="24"/>
      <c r="C2435" s="23" t="s">
        <v>2153</v>
      </c>
      <c r="D2435" s="22" t="s">
        <v>2152</v>
      </c>
      <c r="E2435" s="21">
        <v>11.09</v>
      </c>
      <c r="G2435" s="20"/>
      <c r="H2435" s="19">
        <f>E2435/0.04272</f>
        <v>259.59737827715355</v>
      </c>
      <c r="I2435" s="18">
        <f>J2435/100*4</f>
        <v>11.8</v>
      </c>
      <c r="J2435" s="17">
        <v>295</v>
      </c>
      <c r="K2435" s="16">
        <f>IF(J2435&gt;1,J2435-H2435-I2435,0)</f>
        <v>23.602621722846447</v>
      </c>
      <c r="L2435" s="15">
        <v>42972</v>
      </c>
      <c r="M2435" s="14"/>
      <c r="N2435" s="29">
        <v>42984</v>
      </c>
      <c r="O2435" s="12">
        <v>42985</v>
      </c>
      <c r="P2435" s="11" t="s">
        <v>2151</v>
      </c>
      <c r="Q2435" s="10" t="s">
        <v>2150</v>
      </c>
      <c r="R2435" s="10" t="s">
        <v>2149</v>
      </c>
      <c r="S2435" s="10" t="s">
        <v>2148</v>
      </c>
      <c r="T2435" s="10"/>
      <c r="U2435" s="9">
        <v>6912411895</v>
      </c>
      <c r="V2435" s="8"/>
      <c r="W2435" s="7">
        <v>1110</v>
      </c>
      <c r="X2435" s="4"/>
      <c r="Y2435" s="6">
        <v>332</v>
      </c>
      <c r="Z2435" s="5">
        <f>IF(Y2435&gt;0,Y2435-J2435,".")</f>
        <v>37</v>
      </c>
      <c r="AA2435" s="4">
        <f>IF(J2435=0,H2435,0)</f>
        <v>0</v>
      </c>
      <c r="AB2435" s="4">
        <f>IF(L2435=0,H2435,0)</f>
        <v>0</v>
      </c>
      <c r="AC2435" s="4"/>
      <c r="AD2435" s="3"/>
      <c r="AE2435" s="2" t="str">
        <f ca="1">IF(AND(N2435&gt;1,(N2435+$AE$3+O2435)&lt;$B$3),$B$3-N2435+1111111,".")</f>
        <v>.</v>
      </c>
      <c r="AF2435" s="1" t="str">
        <f>IF(A2435&gt;1,"Y","N")</f>
        <v>Y</v>
      </c>
      <c r="AG2435" s="1" t="str">
        <f>IF(L2435&gt;1,"Y","N")</f>
        <v>Y</v>
      </c>
      <c r="AH2435" s="1" t="str">
        <f>IF(N2435&gt;1,"Y","N")</f>
        <v>Y</v>
      </c>
      <c r="AI2435" s="1" t="str">
        <f>IF(O2435&gt;1,"Y","N")</f>
        <v>Y</v>
      </c>
      <c r="AJ2435" s="1" t="str">
        <f>CONCATENATE(AF2435,AG2435,D2435,AH2435,AI2435)</f>
        <v>YYx339xYY</v>
      </c>
    </row>
    <row r="2436" spans="1:50" s="1" customFormat="1" x14ac:dyDescent="0.25">
      <c r="A2436" s="31">
        <v>42658</v>
      </c>
      <c r="B2436" s="24"/>
      <c r="C2436" s="23" t="s">
        <v>7051</v>
      </c>
      <c r="D2436" s="22" t="s">
        <v>7050</v>
      </c>
      <c r="E2436" s="21">
        <v>9.68</v>
      </c>
      <c r="G2436" s="20"/>
      <c r="H2436" s="19">
        <f>E2436/0.03988</f>
        <v>242.72818455366098</v>
      </c>
      <c r="I2436" s="18">
        <f>J2436/100*4</f>
        <v>11.96</v>
      </c>
      <c r="J2436" s="17">
        <v>299</v>
      </c>
      <c r="K2436" s="16">
        <f>IF(J2436&gt;1,J2436-H2436-I2436,0)</f>
        <v>44.311815446339018</v>
      </c>
      <c r="L2436" s="15">
        <v>42685</v>
      </c>
      <c r="M2436" s="14"/>
      <c r="N2436" s="29">
        <v>42734</v>
      </c>
      <c r="O2436" s="12">
        <v>42736</v>
      </c>
      <c r="P2436" s="11" t="s">
        <v>7049</v>
      </c>
      <c r="Q2436" s="10" t="s">
        <v>7048</v>
      </c>
      <c r="R2436" s="10" t="s">
        <v>7047</v>
      </c>
      <c r="S2436" s="10" t="s">
        <v>7046</v>
      </c>
      <c r="T2436" s="10"/>
      <c r="U2436" s="9">
        <v>6659097719</v>
      </c>
      <c r="V2436" s="8"/>
      <c r="W2436" s="7">
        <v>3</v>
      </c>
      <c r="X2436" s="4"/>
      <c r="Y2436" s="6">
        <v>333</v>
      </c>
      <c r="Z2436" s="5">
        <f>IF(Y2436&gt;0,Y2436-J2436,".")</f>
        <v>34</v>
      </c>
      <c r="AA2436" s="4">
        <f>IF(J2436=0,H2436,0)</f>
        <v>0</v>
      </c>
      <c r="AB2436" s="4">
        <f>IF(L2436=0,H2436,0)</f>
        <v>0</v>
      </c>
      <c r="AC2436" s="4"/>
      <c r="AD2436" s="3"/>
      <c r="AE2436" s="2" t="str">
        <f ca="1">IF(AND(N2436&gt;1,(N2436+$AE$3+O2436)&lt;$B$3),$B$3-N2436+1111111,".")</f>
        <v>.</v>
      </c>
      <c r="AF2436" s="1" t="str">
        <f>IF(A2436&gt;1,"Y","N")</f>
        <v>Y</v>
      </c>
      <c r="AG2436" s="1" t="str">
        <f>IF(L2436&gt;1,"Y","N")</f>
        <v>Y</v>
      </c>
      <c r="AH2436" s="1" t="str">
        <f>IF(N2436&gt;1,"Y","N")</f>
        <v>Y</v>
      </c>
      <c r="AI2436" s="1" t="str">
        <f>IF(O2436&gt;1,"Y","N")</f>
        <v>Y</v>
      </c>
      <c r="AJ2436" s="1" t="str">
        <f>CONCATENATE(AF2436,AG2436,D2436,AH2436,AI2436)</f>
        <v>YYx78xYY</v>
      </c>
    </row>
    <row r="2437" spans="1:50" s="1" customFormat="1" x14ac:dyDescent="0.25">
      <c r="A2437" s="31">
        <v>42929</v>
      </c>
      <c r="B2437" s="30" t="s">
        <v>823</v>
      </c>
      <c r="C2437" s="23" t="s">
        <v>822</v>
      </c>
      <c r="D2437" s="22" t="s">
        <v>821</v>
      </c>
      <c r="E2437" s="21">
        <v>9.98</v>
      </c>
      <c r="G2437" s="20"/>
      <c r="H2437" s="19">
        <f>E2437/0.04272</f>
        <v>233.61423220973782</v>
      </c>
      <c r="I2437" s="18">
        <f>J2437/100*4</f>
        <v>11.8</v>
      </c>
      <c r="J2437" s="17">
        <v>295</v>
      </c>
      <c r="K2437" s="16">
        <f>IF(J2437&gt;1,J2437-H2437-I2437,0)</f>
        <v>49.585767790262182</v>
      </c>
      <c r="L2437" s="15">
        <v>42953</v>
      </c>
      <c r="M2437" s="14"/>
      <c r="N2437" s="29">
        <v>43064</v>
      </c>
      <c r="O2437" s="12">
        <v>43066</v>
      </c>
      <c r="P2437" s="11" t="s">
        <v>820</v>
      </c>
      <c r="Q2437" s="10" t="s">
        <v>819</v>
      </c>
      <c r="R2437" s="10" t="s">
        <v>818</v>
      </c>
      <c r="S2437" s="10" t="s">
        <v>817</v>
      </c>
      <c r="T2437" s="10"/>
      <c r="U2437" s="9">
        <v>6906771137</v>
      </c>
      <c r="V2437" s="8"/>
      <c r="W2437" s="7">
        <v>1380</v>
      </c>
      <c r="X2437" s="4"/>
      <c r="Y2437" s="6">
        <v>333</v>
      </c>
      <c r="Z2437" s="5">
        <f>IF(Y2437&gt;0,Y2437-J2437,".")</f>
        <v>38</v>
      </c>
      <c r="AA2437" s="4">
        <f>IF(J2437=0,H2437,0)</f>
        <v>0</v>
      </c>
      <c r="AB2437" s="4">
        <f>IF(L2437=0,H2437,0)</f>
        <v>0</v>
      </c>
      <c r="AC2437" s="4"/>
      <c r="AD2437" s="3"/>
      <c r="AE2437" s="2" t="str">
        <f ca="1">IF(AND(N2437&gt;1,(N2437+$AE$3+O2437)&lt;$B$3),$B$3-N2437+1111111,".")</f>
        <v>.</v>
      </c>
      <c r="AF2437" s="1" t="str">
        <f>IF(A2437&gt;1,"Y","N")</f>
        <v>Y</v>
      </c>
      <c r="AG2437" s="1" t="str">
        <f>IF(L2437&gt;1,"Y","N")</f>
        <v>Y</v>
      </c>
      <c r="AH2437" s="1" t="str">
        <f>IF(N2437&gt;1,"Y","N")</f>
        <v>Y</v>
      </c>
      <c r="AI2437" s="1" t="str">
        <f>IF(O2437&gt;1,"Y","N")</f>
        <v>Y</v>
      </c>
      <c r="AJ2437" s="1" t="str">
        <f>CONCATENATE(AF2437,AG2437,D2437,AH2437,AI2437)</f>
        <v>YYx173xYY</v>
      </c>
    </row>
    <row r="2438" spans="1:50" s="1" customFormat="1" x14ac:dyDescent="0.25">
      <c r="A2438" s="31">
        <v>42600</v>
      </c>
      <c r="B2438" s="30" t="s">
        <v>5987</v>
      </c>
      <c r="C2438" s="23" t="s">
        <v>4641</v>
      </c>
      <c r="D2438" s="22" t="s">
        <v>3189</v>
      </c>
      <c r="E2438" s="21">
        <v>9.8800000000000008</v>
      </c>
      <c r="G2438" s="20"/>
      <c r="H2438" s="19">
        <f>E2438/0.04046</f>
        <v>244.19179436480474</v>
      </c>
      <c r="I2438" s="18">
        <f>J2438/100*4</f>
        <v>11.96</v>
      </c>
      <c r="J2438" s="17">
        <v>299</v>
      </c>
      <c r="K2438" s="16">
        <f>IF(J2438&gt;1,J2438-H2438-I2438,0)</f>
        <v>42.848205635195264</v>
      </c>
      <c r="L2438" s="15">
        <v>42614</v>
      </c>
      <c r="M2438" s="14"/>
      <c r="N2438" s="29">
        <v>42780</v>
      </c>
      <c r="O2438" s="12">
        <v>42780</v>
      </c>
      <c r="P2438" s="11" t="s">
        <v>5986</v>
      </c>
      <c r="Q2438" s="10" t="s">
        <v>5985</v>
      </c>
      <c r="R2438" s="10" t="s">
        <v>5984</v>
      </c>
      <c r="S2438" s="10" t="s">
        <v>5983</v>
      </c>
      <c r="T2438" s="10"/>
      <c r="U2438" s="9" t="s">
        <v>5982</v>
      </c>
      <c r="V2438" s="8"/>
      <c r="W2438" s="7">
        <v>256</v>
      </c>
      <c r="X2438" s="4"/>
      <c r="Y2438" s="6">
        <v>337</v>
      </c>
      <c r="Z2438" s="5">
        <f>IF(Y2438&gt;0,Y2438-J2438,".")</f>
        <v>38</v>
      </c>
      <c r="AA2438" s="4">
        <f>IF(J2438=0,H2438,0)</f>
        <v>0</v>
      </c>
      <c r="AB2438" s="4">
        <f>IF(L2438=0,H2438,0)</f>
        <v>0</v>
      </c>
      <c r="AC2438" s="4"/>
      <c r="AD2438" s="3"/>
      <c r="AE2438" s="2" t="str">
        <f ca="1">IF(AND(N2438&gt;1,(N2438+$AE$3+O2438)&lt;$B$3),$B$3-N2438+1111111,".")</f>
        <v>.</v>
      </c>
      <c r="AF2438" s="1" t="str">
        <f>IF(A2438&gt;1,"Y","N")</f>
        <v>Y</v>
      </c>
      <c r="AG2438" s="1" t="str">
        <f>IF(L2438&gt;1,"Y","N")</f>
        <v>Y</v>
      </c>
      <c r="AH2438" s="1" t="str">
        <f>IF(N2438&gt;1,"Y","N")</f>
        <v>Y</v>
      </c>
      <c r="AI2438" s="1" t="str">
        <f>IF(O2438&gt;1,"Y","N")</f>
        <v>Y</v>
      </c>
      <c r="AJ2438" s="1" t="str">
        <f>CONCATENATE(AF2438,AG2438,D2438,AH2438,AI2438)</f>
        <v>YYx501xYY</v>
      </c>
    </row>
    <row r="2439" spans="1:50" s="1" customFormat="1" x14ac:dyDescent="0.25">
      <c r="A2439" s="31">
        <v>42600</v>
      </c>
      <c r="B2439" s="24"/>
      <c r="C2439" s="23" t="s">
        <v>4641</v>
      </c>
      <c r="D2439" s="22" t="s">
        <v>3189</v>
      </c>
      <c r="E2439" s="21">
        <v>9.8800000000000008</v>
      </c>
      <c r="G2439" s="20"/>
      <c r="H2439" s="19">
        <f>E2439/0.04046</f>
        <v>244.19179436480474</v>
      </c>
      <c r="I2439" s="18">
        <f>J2439/100*4</f>
        <v>11.96</v>
      </c>
      <c r="J2439" s="17">
        <v>299</v>
      </c>
      <c r="K2439" s="16">
        <f>IF(J2439&gt;1,J2439-H2439-I2439,0)</f>
        <v>42.848205635195264</v>
      </c>
      <c r="L2439" s="15">
        <v>42614</v>
      </c>
      <c r="M2439" s="14"/>
      <c r="N2439" s="29">
        <v>42836</v>
      </c>
      <c r="O2439" s="12">
        <v>42836</v>
      </c>
      <c r="P2439" s="52" t="s">
        <v>4640</v>
      </c>
      <c r="Q2439" s="10" t="s">
        <v>4639</v>
      </c>
      <c r="R2439" s="10" t="s">
        <v>4638</v>
      </c>
      <c r="S2439" s="10" t="s">
        <v>4637</v>
      </c>
      <c r="T2439" s="10"/>
      <c r="U2439" s="9" t="s">
        <v>4636</v>
      </c>
      <c r="V2439" s="8"/>
      <c r="W2439" s="7">
        <v>570</v>
      </c>
      <c r="X2439" s="4"/>
      <c r="Y2439" s="6">
        <v>337</v>
      </c>
      <c r="Z2439" s="5">
        <f>IF(Y2439&gt;0,Y2439-J2439,".")</f>
        <v>38</v>
      </c>
      <c r="AA2439" s="4">
        <f>IF(J2439=0,H2439,0)</f>
        <v>0</v>
      </c>
      <c r="AB2439" s="4">
        <f>IF(L2439=0,H2439,0)</f>
        <v>0</v>
      </c>
      <c r="AC2439" s="4"/>
      <c r="AD2439" s="3"/>
      <c r="AE2439" s="2" t="str">
        <f ca="1">IF(AND(N2439&gt;1,(N2439+$AE$3+O2439)&lt;$B$3),$B$3-N2439+1111111,".")</f>
        <v>.</v>
      </c>
      <c r="AF2439" s="1" t="str">
        <f>IF(A2439&gt;1,"Y","N")</f>
        <v>Y</v>
      </c>
      <c r="AG2439" s="1" t="str">
        <f>IF(L2439&gt;1,"Y","N")</f>
        <v>Y</v>
      </c>
      <c r="AH2439" s="1" t="str">
        <f>IF(N2439&gt;1,"Y","N")</f>
        <v>Y</v>
      </c>
      <c r="AI2439" s="1" t="str">
        <f>IF(O2439&gt;1,"Y","N")</f>
        <v>Y</v>
      </c>
      <c r="AJ2439" s="1" t="str">
        <f>CONCATENATE(AF2439,AG2439,D2439,AH2439,AI2439)</f>
        <v>YYx501xYY</v>
      </c>
    </row>
    <row r="2440" spans="1:50" s="1" customFormat="1" x14ac:dyDescent="0.25">
      <c r="A2440" s="31">
        <v>42493</v>
      </c>
      <c r="B2440" s="24"/>
      <c r="C2440" s="23" t="s">
        <v>489</v>
      </c>
      <c r="D2440" s="22" t="s">
        <v>93</v>
      </c>
      <c r="E2440" s="21">
        <v>5.49</v>
      </c>
      <c r="G2440" s="20"/>
      <c r="H2440" s="19">
        <f>E2440/0.04188</f>
        <v>131.08882521489971</v>
      </c>
      <c r="I2440" s="18">
        <f>J2440/100*4</f>
        <v>11.96</v>
      </c>
      <c r="J2440" s="17">
        <v>299</v>
      </c>
      <c r="K2440" s="16">
        <f>IF(J2440&gt;1,J2440-H2440-I2440,0)</f>
        <v>155.95117478510028</v>
      </c>
      <c r="L2440" s="15">
        <v>42519</v>
      </c>
      <c r="M2440" s="14"/>
      <c r="N2440" s="29">
        <v>43023</v>
      </c>
      <c r="O2440" s="12">
        <v>43023</v>
      </c>
      <c r="P2440" s="11" t="s">
        <v>1496</v>
      </c>
      <c r="Q2440" s="10" t="s">
        <v>1495</v>
      </c>
      <c r="R2440" s="10" t="s">
        <v>1494</v>
      </c>
      <c r="S2440" s="10" t="s">
        <v>1493</v>
      </c>
      <c r="T2440" s="10"/>
      <c r="U2440" s="9">
        <v>6907561093</v>
      </c>
      <c r="V2440" s="8"/>
      <c r="W2440" s="7">
        <v>1243</v>
      </c>
      <c r="X2440" s="4"/>
      <c r="Y2440" s="6">
        <v>337</v>
      </c>
      <c r="Z2440" s="5">
        <f>IF(Y2440&gt;0,Y2440-J2440,".")</f>
        <v>38</v>
      </c>
      <c r="AA2440" s="4">
        <f>IF(J2440=0,H2440,0)</f>
        <v>0</v>
      </c>
      <c r="AB2440" s="4">
        <f>IF(L2440=0,H2440,0)</f>
        <v>0</v>
      </c>
      <c r="AC2440" s="4"/>
      <c r="AD2440" s="3"/>
      <c r="AE2440" s="2" t="str">
        <f ca="1">IF(AND(N2440&gt;1,(N2440+$AE$3+O2440)&lt;$B$3),$B$3-N2440+1111111,".")</f>
        <v>.</v>
      </c>
      <c r="AF2440" s="1" t="str">
        <f>IF(A2440&gt;1,"Y","N")</f>
        <v>Y</v>
      </c>
      <c r="AG2440" s="1" t="str">
        <f>IF(L2440&gt;1,"Y","N")</f>
        <v>Y</v>
      </c>
      <c r="AH2440" s="1" t="str">
        <f>IF(N2440&gt;1,"Y","N")</f>
        <v>Y</v>
      </c>
      <c r="AI2440" s="1" t="str">
        <f>IF(O2440&gt;1,"Y","N")</f>
        <v>Y</v>
      </c>
      <c r="AJ2440" s="1" t="str">
        <f>CONCATENATE(AF2440,AG2440,D2440,AH2440,AI2440)</f>
        <v>YYx159xYY</v>
      </c>
    </row>
    <row r="2441" spans="1:50" s="1" customFormat="1" x14ac:dyDescent="0.25">
      <c r="A2441" s="31">
        <v>42814</v>
      </c>
      <c r="B2441" s="30" t="s">
        <v>3191</v>
      </c>
      <c r="C2441" s="23" t="s">
        <v>3190</v>
      </c>
      <c r="D2441" s="22" t="s">
        <v>3189</v>
      </c>
      <c r="E2441" s="21">
        <v>9.5</v>
      </c>
      <c r="G2441" s="20"/>
      <c r="H2441" s="19">
        <f>E2441/0.038689</f>
        <v>245.54783013259583</v>
      </c>
      <c r="I2441" s="18">
        <f>J2441/100*4</f>
        <v>12.6</v>
      </c>
      <c r="J2441" s="17">
        <v>315</v>
      </c>
      <c r="K2441" s="16">
        <f>IF(J2441&gt;1,J2441-H2441-I2441,0)</f>
        <v>56.852169867404164</v>
      </c>
      <c r="L2441" s="15">
        <v>42847</v>
      </c>
      <c r="M2441" s="14"/>
      <c r="N2441" s="29">
        <v>42911</v>
      </c>
      <c r="O2441" s="12">
        <v>42911</v>
      </c>
      <c r="P2441" s="11" t="s">
        <v>3188</v>
      </c>
      <c r="Q2441" s="10" t="s">
        <v>3187</v>
      </c>
      <c r="R2441" s="10" t="s">
        <v>3186</v>
      </c>
      <c r="S2441" s="10" t="s">
        <v>1222</v>
      </c>
      <c r="T2441" s="10"/>
      <c r="U2441" s="9" t="s">
        <v>3185</v>
      </c>
      <c r="V2441" s="8"/>
      <c r="W2441" s="7">
        <v>883</v>
      </c>
      <c r="X2441" s="4"/>
      <c r="Y2441" s="6">
        <v>353</v>
      </c>
      <c r="Z2441" s="5">
        <f>IF(Y2441&gt;0,Y2441-J2441,".")</f>
        <v>38</v>
      </c>
      <c r="AA2441" s="4">
        <f>IF(J2441=0,H2441,0)</f>
        <v>0</v>
      </c>
      <c r="AB2441" s="4">
        <f>IF(L2441=0,H2441,0)</f>
        <v>0</v>
      </c>
      <c r="AC2441" s="4"/>
      <c r="AD2441" s="3"/>
      <c r="AE2441" s="2" t="str">
        <f ca="1">IF(AND(N2441&gt;1,(N2441+$AE$3+O2441)&lt;$B$3),$B$3-N2441+1111111,".")</f>
        <v>.</v>
      </c>
      <c r="AF2441" s="1" t="str">
        <f>IF(A2441&gt;1,"Y","N")</f>
        <v>Y</v>
      </c>
      <c r="AG2441" s="1" t="str">
        <f>IF(L2441&gt;1,"Y","N")</f>
        <v>Y</v>
      </c>
      <c r="AH2441" s="1" t="str">
        <f>IF(N2441&gt;1,"Y","N")</f>
        <v>Y</v>
      </c>
      <c r="AI2441" s="1" t="str">
        <f>IF(O2441&gt;1,"Y","N")</f>
        <v>Y</v>
      </c>
      <c r="AJ2441" s="1" t="str">
        <f>CONCATENATE(AF2441,AG2441,D2441,AH2441,AI2441)</f>
        <v>YYx501xYY</v>
      </c>
    </row>
    <row r="2442" spans="1:50" s="1" customFormat="1" x14ac:dyDescent="0.25">
      <c r="A2442" s="31">
        <v>43003</v>
      </c>
      <c r="B2442" s="24" t="s">
        <v>552</v>
      </c>
      <c r="C2442" s="23" t="s">
        <v>94</v>
      </c>
      <c r="D2442" s="22" t="s">
        <v>93</v>
      </c>
      <c r="E2442" s="21">
        <v>6.89</v>
      </c>
      <c r="G2442" s="20"/>
      <c r="H2442" s="19">
        <f>E2442/0.04452</f>
        <v>154.76190476190476</v>
      </c>
      <c r="I2442" s="18">
        <f>J2442/100*4</f>
        <v>12.6</v>
      </c>
      <c r="J2442" s="17">
        <v>315</v>
      </c>
      <c r="K2442" s="16">
        <f>IF(J2442&gt;1,J2442-H2442-I2442,0)</f>
        <v>147.63809523809525</v>
      </c>
      <c r="L2442" s="15">
        <v>43056</v>
      </c>
      <c r="M2442" s="14"/>
      <c r="N2442" s="29">
        <v>43074</v>
      </c>
      <c r="O2442" s="12">
        <v>43075</v>
      </c>
      <c r="P2442" s="11">
        <v>42300230</v>
      </c>
      <c r="Q2442" s="10" t="s">
        <v>118</v>
      </c>
      <c r="R2442" s="10" t="s">
        <v>117</v>
      </c>
      <c r="S2442" s="10" t="s">
        <v>116</v>
      </c>
      <c r="T2442" s="10"/>
      <c r="U2442" s="9">
        <v>6918223457</v>
      </c>
      <c r="V2442" s="8"/>
      <c r="W2442" s="7">
        <v>1430</v>
      </c>
      <c r="X2442" s="4"/>
      <c r="Y2442" s="6">
        <v>353</v>
      </c>
      <c r="Z2442" s="5">
        <f>IF(Y2442&gt;0,Y2442-J2442,".")</f>
        <v>38</v>
      </c>
      <c r="AA2442" s="4">
        <f>IF(J2442=0,H2442,0)</f>
        <v>0</v>
      </c>
      <c r="AB2442" s="4">
        <f>IF(L2442=0,H2442,0)</f>
        <v>0</v>
      </c>
      <c r="AC2442" s="4"/>
      <c r="AD2442" s="3"/>
      <c r="AE2442" s="2" t="str">
        <f ca="1">IF(AND(N2442&gt;1,(N2442+$AE$3+O2442)&lt;$B$3),$B$3-N2442+1111111,".")</f>
        <v>.</v>
      </c>
      <c r="AF2442" s="1" t="str">
        <f>IF(A2442&gt;1,"Y","N")</f>
        <v>Y</v>
      </c>
      <c r="AG2442" s="1" t="str">
        <f>IF(L2442&gt;1,"Y","N")</f>
        <v>Y</v>
      </c>
      <c r="AH2442" s="1" t="str">
        <f>IF(N2442&gt;1,"Y","N")</f>
        <v>Y</v>
      </c>
      <c r="AI2442" s="1" t="str">
        <f>IF(O2442&gt;1,"Y","N")</f>
        <v>Y</v>
      </c>
      <c r="AJ2442" s="1" t="str">
        <f>CONCATENATE(AF2442,AG2442,D2442,AH2442,AI2442)</f>
        <v>YYx159xYY</v>
      </c>
    </row>
    <row r="2443" spans="1:50" s="1" customFormat="1" x14ac:dyDescent="0.25">
      <c r="A2443" s="31">
        <v>43003</v>
      </c>
      <c r="B2443" s="24"/>
      <c r="C2443" s="23" t="s">
        <v>94</v>
      </c>
      <c r="D2443" s="22" t="s">
        <v>93</v>
      </c>
      <c r="E2443" s="21">
        <v>6.89</v>
      </c>
      <c r="G2443" s="20"/>
      <c r="H2443" s="19">
        <f>E2443/0.04452</f>
        <v>154.76190476190476</v>
      </c>
      <c r="I2443" s="18">
        <f>J2443/100*4</f>
        <v>12.6</v>
      </c>
      <c r="J2443" s="17">
        <v>315</v>
      </c>
      <c r="K2443" s="16">
        <f>IF(J2443&gt;1,J2443-H2443-I2443,0)</f>
        <v>147.63809523809525</v>
      </c>
      <c r="L2443" s="15">
        <v>43056</v>
      </c>
      <c r="M2443" s="14"/>
      <c r="N2443" s="29">
        <v>43095</v>
      </c>
      <c r="O2443" s="12">
        <v>43095</v>
      </c>
      <c r="P2443" s="11" t="s">
        <v>92</v>
      </c>
      <c r="Q2443" s="10" t="s">
        <v>91</v>
      </c>
      <c r="R2443" s="10" t="s">
        <v>90</v>
      </c>
      <c r="S2443" s="10" t="s">
        <v>89</v>
      </c>
      <c r="T2443" s="10"/>
      <c r="U2443" s="9">
        <v>6919554858</v>
      </c>
      <c r="V2443" s="8"/>
      <c r="W2443" s="7">
        <v>1500</v>
      </c>
      <c r="X2443" s="4"/>
      <c r="Y2443" s="6">
        <v>353</v>
      </c>
      <c r="Z2443" s="5">
        <f>IF(Y2443&gt;0,Y2443-J2443,".")</f>
        <v>38</v>
      </c>
      <c r="AA2443" s="4">
        <f>IF(J2443=0,H2443,0)</f>
        <v>0</v>
      </c>
      <c r="AB2443" s="4">
        <f>IF(L2443=0,H2443,0)</f>
        <v>0</v>
      </c>
      <c r="AC2443" s="4"/>
      <c r="AD2443" s="3"/>
      <c r="AE2443" s="2" t="str">
        <f ca="1">IF(AND(N2443&gt;1,(N2443+$AE$3+O2443)&lt;$B$3),$B$3-N2443+1111111,".")</f>
        <v>.</v>
      </c>
      <c r="AF2443" s="1" t="str">
        <f>IF(A2443&gt;1,"Y","N")</f>
        <v>Y</v>
      </c>
      <c r="AG2443" s="1" t="str">
        <f>IF(L2443&gt;1,"Y","N")</f>
        <v>Y</v>
      </c>
      <c r="AH2443" s="1" t="str">
        <f>IF(N2443&gt;1,"Y","N")</f>
        <v>Y</v>
      </c>
      <c r="AI2443" s="1" t="str">
        <f>IF(O2443&gt;1,"Y","N")</f>
        <v>Y</v>
      </c>
      <c r="AJ2443" s="1" t="str">
        <f>CONCATENATE(AF2443,AG2443,D2443,AH2443,AI2443)</f>
        <v>YYx159xYY</v>
      </c>
    </row>
    <row r="2444" spans="1:50" s="1" customFormat="1" x14ac:dyDescent="0.25">
      <c r="A2444" s="31">
        <v>42703</v>
      </c>
      <c r="B2444" s="24" t="s">
        <v>6430</v>
      </c>
      <c r="C2444" s="23" t="s">
        <v>940</v>
      </c>
      <c r="D2444" s="22" t="s">
        <v>939</v>
      </c>
      <c r="E2444" s="21">
        <v>7.3</v>
      </c>
      <c r="G2444" s="20"/>
      <c r="H2444" s="19">
        <f>E2444/0.0391</f>
        <v>186.70076726342708</v>
      </c>
      <c r="I2444" s="18">
        <f>J2444/100*4</f>
        <v>13</v>
      </c>
      <c r="J2444" s="17">
        <v>325</v>
      </c>
      <c r="K2444" s="16">
        <f>IF(J2444&gt;1,J2444-H2444-I2444,0)</f>
        <v>125.29923273657292</v>
      </c>
      <c r="L2444" s="15">
        <v>42748</v>
      </c>
      <c r="M2444" s="14"/>
      <c r="N2444" s="29">
        <v>42758</v>
      </c>
      <c r="O2444" s="12">
        <v>42758</v>
      </c>
      <c r="P2444" s="11" t="s">
        <v>6429</v>
      </c>
      <c r="Q2444" s="10" t="s">
        <v>6428</v>
      </c>
      <c r="R2444" s="10" t="s">
        <v>6427</v>
      </c>
      <c r="S2444" s="10" t="s">
        <v>6426</v>
      </c>
      <c r="T2444" s="10" t="s">
        <v>6425</v>
      </c>
      <c r="U2444" s="9" t="s">
        <v>6424</v>
      </c>
      <c r="V2444" s="8"/>
      <c r="W2444" s="7">
        <v>147</v>
      </c>
      <c r="X2444" s="4"/>
      <c r="Y2444" s="6">
        <v>363</v>
      </c>
      <c r="Z2444" s="5">
        <f>IF(Y2444&gt;0,Y2444-J2444,".")</f>
        <v>38</v>
      </c>
      <c r="AA2444" s="4">
        <f>IF(J2444=0,H2444,0)</f>
        <v>0</v>
      </c>
      <c r="AB2444" s="4">
        <f>IF(L2444=0,H2444,0)</f>
        <v>0</v>
      </c>
      <c r="AC2444" s="4"/>
      <c r="AD2444" s="3"/>
      <c r="AE2444" s="2" t="str">
        <f ca="1">IF(AND(N2444&gt;1,(N2444+$AE$3+O2444)&lt;$B$3),$B$3-N2444+1111111,".")</f>
        <v>.</v>
      </c>
      <c r="AF2444" s="1" t="str">
        <f>IF(A2444&gt;1,"Y","N")</f>
        <v>Y</v>
      </c>
      <c r="AG2444" s="1" t="str">
        <f>IF(L2444&gt;1,"Y","N")</f>
        <v>Y</v>
      </c>
      <c r="AH2444" s="1" t="str">
        <f>IF(N2444&gt;1,"Y","N")</f>
        <v>Y</v>
      </c>
      <c r="AI2444" s="1" t="str">
        <f>IF(O2444&gt;1,"Y","N")</f>
        <v>Y</v>
      </c>
      <c r="AJ2444" s="1" t="str">
        <f>CONCATENATE(AF2444,AG2444,D2444,AH2444,AI2444)</f>
        <v>YYx167xYY</v>
      </c>
    </row>
    <row r="2445" spans="1:50" s="1" customFormat="1" x14ac:dyDescent="0.25">
      <c r="A2445" s="31">
        <v>42656</v>
      </c>
      <c r="B2445" t="s">
        <v>3461</v>
      </c>
      <c r="C2445" s="23" t="s">
        <v>1059</v>
      </c>
      <c r="D2445" s="22" t="s">
        <v>1058</v>
      </c>
      <c r="E2445" s="21">
        <v>7.01</v>
      </c>
      <c r="G2445" s="20"/>
      <c r="H2445" s="19">
        <f>E2445/0.0404</f>
        <v>173.51485148514851</v>
      </c>
      <c r="I2445" s="18">
        <f>J2445/100*4</f>
        <v>13</v>
      </c>
      <c r="J2445" s="17">
        <v>325</v>
      </c>
      <c r="K2445" s="16">
        <f>IF(J2445&gt;1,J2445-H2445-I2445,0)</f>
        <v>138.48514851485149</v>
      </c>
      <c r="L2445" s="15">
        <v>42671</v>
      </c>
      <c r="M2445" s="14"/>
      <c r="N2445" s="29">
        <v>42759</v>
      </c>
      <c r="O2445" s="12">
        <v>42759</v>
      </c>
      <c r="P2445" s="11" t="s">
        <v>6419</v>
      </c>
      <c r="Q2445" s="10" t="s">
        <v>6418</v>
      </c>
      <c r="R2445" s="10" t="s">
        <v>6417</v>
      </c>
      <c r="S2445" s="10" t="s">
        <v>1269</v>
      </c>
      <c r="T2445" s="10"/>
      <c r="U2445" s="9">
        <v>6688185015</v>
      </c>
      <c r="V2445" s="8"/>
      <c r="W2445" s="7">
        <v>151</v>
      </c>
      <c r="X2445" s="4"/>
      <c r="Y2445" s="6">
        <v>363</v>
      </c>
      <c r="Z2445" s="5">
        <f>IF(Y2445&gt;0,Y2445-J2445,".")</f>
        <v>38</v>
      </c>
      <c r="AA2445" s="4">
        <f>IF(J2445=0,H2445,0)</f>
        <v>0</v>
      </c>
      <c r="AB2445" s="4">
        <f>IF(L2445=0,H2445,0)</f>
        <v>0</v>
      </c>
      <c r="AC2445" s="4"/>
      <c r="AD2445" s="3"/>
      <c r="AE2445" s="2" t="str">
        <f ca="1">IF(AND(N2445&gt;1,(N2445+$AE$3+O2445)&lt;$B$3),$B$3-N2445+1111111,".")</f>
        <v>.</v>
      </c>
      <c r="AF2445" s="1" t="str">
        <f>IF(A2445&gt;1,"Y","N")</f>
        <v>Y</v>
      </c>
      <c r="AG2445" s="1" t="str">
        <f>IF(L2445&gt;1,"Y","N")</f>
        <v>Y</v>
      </c>
      <c r="AH2445" s="1" t="str">
        <f>IF(N2445&gt;1,"Y","N")</f>
        <v>Y</v>
      </c>
      <c r="AI2445" s="1" t="str">
        <f>IF(O2445&gt;1,"Y","N")</f>
        <v>Y</v>
      </c>
      <c r="AJ2445" s="1" t="str">
        <f>CONCATENATE(AF2445,AG2445,D2445,AH2445,AI2445)</f>
        <v>YYx359xYY</v>
      </c>
    </row>
    <row r="2446" spans="1:50" s="1" customFormat="1" x14ac:dyDescent="0.25">
      <c r="A2446" s="31">
        <v>42703</v>
      </c>
      <c r="B2446" s="24"/>
      <c r="C2446" s="23" t="s">
        <v>940</v>
      </c>
      <c r="D2446" s="22" t="s">
        <v>939</v>
      </c>
      <c r="E2446" s="21">
        <v>7.3</v>
      </c>
      <c r="G2446" s="20"/>
      <c r="H2446" s="19">
        <f>E2446/0.0391</f>
        <v>186.70076726342708</v>
      </c>
      <c r="I2446" s="18">
        <f>J2446/100*4</f>
        <v>13</v>
      </c>
      <c r="J2446" s="17">
        <v>325</v>
      </c>
      <c r="K2446" s="16">
        <f>IF(J2446&gt;1,J2446-H2446-I2446,0)</f>
        <v>125.29923273657292</v>
      </c>
      <c r="L2446" s="15">
        <v>42748</v>
      </c>
      <c r="M2446" s="14"/>
      <c r="N2446" s="29">
        <v>42776</v>
      </c>
      <c r="O2446" s="12">
        <v>42779</v>
      </c>
      <c r="P2446" s="11" t="s">
        <v>6039</v>
      </c>
      <c r="Q2446" s="10" t="s">
        <v>6038</v>
      </c>
      <c r="R2446" s="10" t="s">
        <v>6037</v>
      </c>
      <c r="S2446" s="10" t="s">
        <v>6036</v>
      </c>
      <c r="T2446" s="10"/>
      <c r="U2446" s="9">
        <v>6705514875</v>
      </c>
      <c r="V2446" s="8"/>
      <c r="W2446" s="7">
        <v>251</v>
      </c>
      <c r="X2446" s="4"/>
      <c r="Y2446" s="6">
        <v>363</v>
      </c>
      <c r="Z2446" s="5">
        <f>IF(Y2446&gt;0,Y2446-J2446,".")</f>
        <v>38</v>
      </c>
      <c r="AA2446" s="4">
        <f>IF(J2446=0,H2446,0)</f>
        <v>0</v>
      </c>
      <c r="AB2446" s="4">
        <f>IF(L2446=0,H2446,0)</f>
        <v>0</v>
      </c>
      <c r="AC2446" s="4"/>
      <c r="AD2446" s="3"/>
      <c r="AE2446" s="2" t="str">
        <f ca="1">IF(AND(N2446&gt;1,(N2446+$AE$3+O2446)&lt;$B$3),$B$3-N2446+1111111,".")</f>
        <v>.</v>
      </c>
      <c r="AF2446" s="1" t="str">
        <f>IF(A2446&gt;1,"Y","N")</f>
        <v>Y</v>
      </c>
      <c r="AG2446" s="1" t="str">
        <f>IF(L2446&gt;1,"Y","N")</f>
        <v>Y</v>
      </c>
      <c r="AH2446" s="1" t="str">
        <f>IF(N2446&gt;1,"Y","N")</f>
        <v>Y</v>
      </c>
      <c r="AI2446" s="1" t="str">
        <f>IF(O2446&gt;1,"Y","N")</f>
        <v>Y</v>
      </c>
      <c r="AJ2446" s="1" t="str">
        <f>CONCATENATE(AF2446,AG2446,D2446,AH2446,AI2446)</f>
        <v>YYx167xYY</v>
      </c>
    </row>
    <row r="2447" spans="1:50" s="1" customFormat="1" x14ac:dyDescent="0.25">
      <c r="A2447" s="31">
        <v>42776</v>
      </c>
      <c r="B2447" t="s">
        <v>3461</v>
      </c>
      <c r="C2447" s="23" t="s">
        <v>1059</v>
      </c>
      <c r="D2447" s="22" t="s">
        <v>1058</v>
      </c>
      <c r="E2447" s="21">
        <v>6.99</v>
      </c>
      <c r="G2447" s="20"/>
      <c r="H2447" s="19">
        <f>E2447/0.03851</f>
        <v>181.51129576733317</v>
      </c>
      <c r="I2447" s="18">
        <f>J2447/100*4</f>
        <v>13</v>
      </c>
      <c r="J2447" s="17">
        <v>325</v>
      </c>
      <c r="K2447" s="16">
        <f>IF(J2447&gt;1,J2447-H2447-I2447,0)</f>
        <v>130.48870423266683</v>
      </c>
      <c r="L2447" s="15">
        <v>42801</v>
      </c>
      <c r="M2447" s="14"/>
      <c r="N2447" s="29">
        <v>42898</v>
      </c>
      <c r="O2447" s="12">
        <v>42898</v>
      </c>
      <c r="P2447" s="11" t="s">
        <v>3460</v>
      </c>
      <c r="Q2447" s="10" t="s">
        <v>3459</v>
      </c>
      <c r="R2447" s="10" t="s">
        <v>3458</v>
      </c>
      <c r="S2447" s="10" t="s">
        <v>3457</v>
      </c>
      <c r="T2447" s="10"/>
      <c r="U2447" s="9">
        <v>6847786806</v>
      </c>
      <c r="V2447" s="8"/>
      <c r="W2447" s="7">
        <v>826</v>
      </c>
      <c r="X2447" s="4"/>
      <c r="Y2447" s="6">
        <v>363</v>
      </c>
      <c r="Z2447" s="5">
        <f>IF(Y2447&gt;0,Y2447-J2447,".")</f>
        <v>38</v>
      </c>
      <c r="AA2447" s="4">
        <f>IF(J2447=0,H2447,0)</f>
        <v>0</v>
      </c>
      <c r="AB2447" s="4">
        <f>IF(L2447=0,H2447,0)</f>
        <v>0</v>
      </c>
      <c r="AC2447" s="4"/>
      <c r="AD2447" s="3"/>
      <c r="AE2447" s="2" t="str">
        <f ca="1">IF(AND(N2447&gt;1,(N2447+$AE$3+O2447)&lt;$B$3),$B$3-N2447+1111111,".")</f>
        <v>.</v>
      </c>
      <c r="AF2447" s="1" t="str">
        <f>IF(A2447&gt;1,"Y","N")</f>
        <v>Y</v>
      </c>
      <c r="AG2447" s="1" t="str">
        <f>IF(L2447&gt;1,"Y","N")</f>
        <v>Y</v>
      </c>
      <c r="AH2447" s="1" t="str">
        <f>IF(N2447&gt;1,"Y","N")</f>
        <v>Y</v>
      </c>
      <c r="AI2447" s="1" t="str">
        <f>IF(O2447&gt;1,"Y","N")</f>
        <v>Y</v>
      </c>
      <c r="AJ2447" s="1" t="str">
        <f>CONCATENATE(AF2447,AG2447,D2447,AH2447,AI2447)</f>
        <v>YYx359xYY</v>
      </c>
    </row>
    <row r="2448" spans="1:50" s="1" customFormat="1" x14ac:dyDescent="0.25">
      <c r="A2448" s="31">
        <v>42814</v>
      </c>
      <c r="B2448" s="30" t="s">
        <v>3338</v>
      </c>
      <c r="C2448" s="23" t="s">
        <v>2107</v>
      </c>
      <c r="D2448" s="22" t="s">
        <v>131</v>
      </c>
      <c r="E2448" s="21">
        <v>8.68</v>
      </c>
      <c r="G2448" s="20"/>
      <c r="H2448" s="19">
        <f>E2448/0.038689</f>
        <v>224.3531753211507</v>
      </c>
      <c r="I2448" s="18">
        <f>J2448/100*4</f>
        <v>13</v>
      </c>
      <c r="J2448" s="17">
        <v>325</v>
      </c>
      <c r="K2448" s="16">
        <f>IF(J2448&gt;1,J2448-H2448-I2448,0)</f>
        <v>87.646824678849299</v>
      </c>
      <c r="L2448" s="15">
        <v>42827</v>
      </c>
      <c r="M2448" s="14"/>
      <c r="N2448" s="29">
        <v>42902</v>
      </c>
      <c r="O2448" s="12">
        <v>42904</v>
      </c>
      <c r="P2448" s="11" t="s">
        <v>3337</v>
      </c>
      <c r="Q2448" s="10" t="s">
        <v>3336</v>
      </c>
      <c r="R2448" s="10" t="s">
        <v>3335</v>
      </c>
      <c r="S2448" s="10" t="s">
        <v>3334</v>
      </c>
      <c r="T2448" s="10" t="s">
        <v>3333</v>
      </c>
      <c r="U2448" s="9">
        <v>6853051814</v>
      </c>
      <c r="V2448" s="8"/>
      <c r="W2448" s="7">
        <v>849</v>
      </c>
      <c r="X2448" s="4"/>
      <c r="Y2448" s="6">
        <v>363</v>
      </c>
      <c r="Z2448" s="5">
        <f>IF(Y2448&gt;0,Y2448-J2448,".")</f>
        <v>38</v>
      </c>
      <c r="AA2448" s="4">
        <f>IF(J2448=0,H2448,0)</f>
        <v>0</v>
      </c>
      <c r="AB2448" s="4">
        <f>IF(L2448=0,H2448,0)</f>
        <v>0</v>
      </c>
      <c r="AC2448" s="4"/>
      <c r="AD2448" s="3"/>
      <c r="AE2448" s="2" t="str">
        <f ca="1">IF(AND(N2448&gt;1,(N2448+$AE$3+O2448)&lt;$B$3),$B$3-N2448+1111111,".")</f>
        <v>.</v>
      </c>
      <c r="AF2448" s="1" t="str">
        <f>IF(A2448&gt;1,"Y","N")</f>
        <v>Y</v>
      </c>
      <c r="AG2448" s="1" t="str">
        <f>IF(L2448&gt;1,"Y","N")</f>
        <v>Y</v>
      </c>
      <c r="AH2448" s="1" t="str">
        <f>IF(N2448&gt;1,"Y","N")</f>
        <v>Y</v>
      </c>
      <c r="AI2448" s="1" t="str">
        <f>IF(O2448&gt;1,"Y","N")</f>
        <v>Y</v>
      </c>
      <c r="AJ2448" s="1" t="str">
        <f>CONCATENATE(AF2448,AG2448,D2448,AH2448,AI2448)</f>
        <v>YYx113xYY</v>
      </c>
      <c r="AU2448"/>
      <c r="AV2448"/>
      <c r="AW2448"/>
      <c r="AX2448"/>
    </row>
    <row r="2449" spans="1:36" s="1" customFormat="1" x14ac:dyDescent="0.25">
      <c r="A2449" s="31">
        <v>42776</v>
      </c>
      <c r="B2449" s="24"/>
      <c r="C2449" s="23" t="s">
        <v>1059</v>
      </c>
      <c r="D2449" s="22" t="s">
        <v>1058</v>
      </c>
      <c r="E2449" s="21">
        <v>6.99</v>
      </c>
      <c r="G2449" s="20"/>
      <c r="H2449" s="19">
        <f>E2449/0.03851</f>
        <v>181.51129576733317</v>
      </c>
      <c r="I2449" s="18">
        <f>J2449/100*4</f>
        <v>13</v>
      </c>
      <c r="J2449" s="17">
        <v>325</v>
      </c>
      <c r="K2449" s="16">
        <f>IF(J2449&gt;1,J2449-H2449-I2449,0)</f>
        <v>130.48870423266683</v>
      </c>
      <c r="L2449" s="15">
        <v>42801</v>
      </c>
      <c r="M2449" s="14"/>
      <c r="N2449" s="29">
        <v>42916</v>
      </c>
      <c r="O2449" s="12">
        <v>42919</v>
      </c>
      <c r="P2449" s="11" t="s">
        <v>3060</v>
      </c>
      <c r="Q2449" s="10" t="s">
        <v>3059</v>
      </c>
      <c r="R2449" s="10" t="s">
        <v>3058</v>
      </c>
      <c r="S2449" s="10" t="s">
        <v>3057</v>
      </c>
      <c r="T2449" s="10"/>
      <c r="U2449" s="9">
        <v>6872474968</v>
      </c>
      <c r="V2449" s="8"/>
      <c r="W2449" s="7">
        <v>917</v>
      </c>
      <c r="X2449" s="4"/>
      <c r="Y2449" s="6">
        <v>363</v>
      </c>
      <c r="Z2449" s="5">
        <f>IF(Y2449&gt;0,Y2449-J2449,".")</f>
        <v>38</v>
      </c>
      <c r="AA2449" s="4">
        <f>IF(J2449=0,H2449,0)</f>
        <v>0</v>
      </c>
      <c r="AB2449" s="4">
        <f>IF(L2449=0,H2449,0)</f>
        <v>0</v>
      </c>
      <c r="AC2449" s="4"/>
      <c r="AD2449" s="3"/>
      <c r="AE2449" s="2" t="str">
        <f ca="1">IF(AND(N2449&gt;1,(N2449+$AE$3+O2449)&lt;$B$3),$B$3-N2449+1111111,".")</f>
        <v>.</v>
      </c>
      <c r="AF2449" s="1" t="str">
        <f>IF(A2449&gt;1,"Y","N")</f>
        <v>Y</v>
      </c>
      <c r="AG2449" s="1" t="str">
        <f>IF(L2449&gt;1,"Y","N")</f>
        <v>Y</v>
      </c>
      <c r="AH2449" s="1" t="str">
        <f>IF(N2449&gt;1,"Y","N")</f>
        <v>Y</v>
      </c>
      <c r="AI2449" s="1" t="str">
        <f>IF(O2449&gt;1,"Y","N")</f>
        <v>Y</v>
      </c>
      <c r="AJ2449" s="1" t="str">
        <f>CONCATENATE(AF2449,AG2449,D2449,AH2449,AI2449)</f>
        <v>YYx359xYY</v>
      </c>
    </row>
    <row r="2450" spans="1:36" s="1" customFormat="1" x14ac:dyDescent="0.25">
      <c r="A2450" s="31">
        <v>42903</v>
      </c>
      <c r="B2450" s="30" t="s">
        <v>133</v>
      </c>
      <c r="C2450" s="23" t="s">
        <v>132</v>
      </c>
      <c r="D2450" s="22" t="s">
        <v>131</v>
      </c>
      <c r="E2450" s="21">
        <v>9.65</v>
      </c>
      <c r="G2450" s="20"/>
      <c r="H2450" s="19">
        <f>E2450/0.0418425</f>
        <v>230.62675509350544</v>
      </c>
      <c r="I2450" s="18">
        <f>J2450/100*4</f>
        <v>13</v>
      </c>
      <c r="J2450" s="17">
        <v>325</v>
      </c>
      <c r="K2450" s="16">
        <f>IF(J2450&gt;1,J2450-H2450-I2450,0)</f>
        <v>81.373244906494563</v>
      </c>
      <c r="L2450" s="15">
        <v>42917</v>
      </c>
      <c r="M2450" s="14"/>
      <c r="N2450" s="29">
        <v>42981</v>
      </c>
      <c r="O2450" s="12">
        <v>42981</v>
      </c>
      <c r="P2450" s="11" t="s">
        <v>2204</v>
      </c>
      <c r="Q2450" s="10" t="s">
        <v>2203</v>
      </c>
      <c r="R2450" s="10" t="s">
        <v>2202</v>
      </c>
      <c r="S2450" s="10" t="s">
        <v>2201</v>
      </c>
      <c r="T2450" s="10"/>
      <c r="U2450" s="9">
        <v>6909924440</v>
      </c>
      <c r="V2450" s="8"/>
      <c r="W2450" s="7">
        <v>1100</v>
      </c>
      <c r="X2450" s="4"/>
      <c r="Y2450" s="6">
        <v>363</v>
      </c>
      <c r="Z2450" s="5">
        <f>IF(Y2450&gt;0,Y2450-J2450,".")</f>
        <v>38</v>
      </c>
      <c r="AA2450" s="4">
        <f>IF(J2450=0,H2450,0)</f>
        <v>0</v>
      </c>
      <c r="AB2450" s="4">
        <f>IF(L2450=0,H2450,0)</f>
        <v>0</v>
      </c>
      <c r="AC2450" s="4"/>
      <c r="AD2450" s="3"/>
      <c r="AE2450" s="2" t="str">
        <f ca="1">IF(AND(N2450&gt;1,(N2450+$AE$3+O2450)&lt;$B$3),$B$3-N2450+1111111,".")</f>
        <v>.</v>
      </c>
      <c r="AF2450" s="1" t="str">
        <f>IF(A2450&gt;1,"Y","N")</f>
        <v>Y</v>
      </c>
      <c r="AG2450" s="1" t="str">
        <f>IF(L2450&gt;1,"Y","N")</f>
        <v>Y</v>
      </c>
      <c r="AH2450" s="1" t="str">
        <f>IF(N2450&gt;1,"Y","N")</f>
        <v>Y</v>
      </c>
      <c r="AI2450" s="1" t="str">
        <f>IF(O2450&gt;1,"Y","N")</f>
        <v>Y</v>
      </c>
      <c r="AJ2450" s="1" t="str">
        <f>CONCATENATE(AF2450,AG2450,D2450,AH2450,AI2450)</f>
        <v>YYx113xYY</v>
      </c>
    </row>
    <row r="2451" spans="1:36" s="1" customFormat="1" x14ac:dyDescent="0.25">
      <c r="A2451" s="31">
        <v>42985</v>
      </c>
      <c r="B2451" s="24" t="s">
        <v>2108</v>
      </c>
      <c r="C2451" s="23" t="s">
        <v>2107</v>
      </c>
      <c r="D2451" s="22" t="s">
        <v>131</v>
      </c>
      <c r="E2451" s="21">
        <v>5.2</v>
      </c>
      <c r="G2451" s="20"/>
      <c r="H2451" s="19">
        <f>E2451/0.0447</f>
        <v>116.33109619686802</v>
      </c>
      <c r="I2451" s="18">
        <f>J2451/100*4</f>
        <v>13</v>
      </c>
      <c r="J2451" s="17">
        <v>325</v>
      </c>
      <c r="K2451" s="16">
        <f>IF(J2451&gt;1,J2451-H2451-I2451,0)</f>
        <v>195.66890380313197</v>
      </c>
      <c r="L2451" s="15">
        <v>43020</v>
      </c>
      <c r="M2451" s="14"/>
      <c r="N2451" s="29">
        <v>42987</v>
      </c>
      <c r="O2451" s="12">
        <v>42989</v>
      </c>
      <c r="P2451" s="11" t="s">
        <v>1933</v>
      </c>
      <c r="Q2451" s="10" t="s">
        <v>1936</v>
      </c>
      <c r="R2451" s="10" t="s">
        <v>1935</v>
      </c>
      <c r="S2451" s="10" t="s">
        <v>1934</v>
      </c>
      <c r="T2451" s="10"/>
      <c r="U2451" s="9">
        <v>6909924440</v>
      </c>
      <c r="V2451" s="8"/>
      <c r="W2451" s="7">
        <v>1122</v>
      </c>
      <c r="X2451" s="4"/>
      <c r="Y2451" s="6">
        <v>363</v>
      </c>
      <c r="Z2451" s="5">
        <f>IF(Y2451&gt;0,Y2451-J2451,".")</f>
        <v>38</v>
      </c>
      <c r="AA2451" s="4">
        <f>IF(J2451=0,H2451,0)</f>
        <v>0</v>
      </c>
      <c r="AB2451" s="4">
        <f>IF(L2451=0,H2451,0)</f>
        <v>0</v>
      </c>
      <c r="AC2451" s="4"/>
      <c r="AD2451" s="3"/>
      <c r="AE2451" s="2" t="str">
        <f ca="1">IF(AND(N2451&gt;1,(N2451+$AE$3+O2451)&lt;$B$3),$B$3-N2451+1111111,".")</f>
        <v>.</v>
      </c>
      <c r="AF2451" s="1" t="str">
        <f>IF(A2451&gt;1,"Y","N")</f>
        <v>Y</v>
      </c>
      <c r="AG2451" s="1" t="str">
        <f>IF(L2451&gt;1,"Y","N")</f>
        <v>Y</v>
      </c>
      <c r="AH2451" s="1" t="str">
        <f>IF(N2451&gt;1,"Y","N")</f>
        <v>Y</v>
      </c>
      <c r="AI2451" s="1" t="str">
        <f>IF(O2451&gt;1,"Y","N")</f>
        <v>Y</v>
      </c>
      <c r="AJ2451" s="1" t="str">
        <f>CONCATENATE(AF2451,AG2451,D2451,AH2451,AI2451)</f>
        <v>YYx113xYY</v>
      </c>
    </row>
    <row r="2452" spans="1:36" s="1" customFormat="1" x14ac:dyDescent="0.25">
      <c r="A2452" s="31">
        <v>42776</v>
      </c>
      <c r="B2452" s="24"/>
      <c r="C2452" s="23" t="s">
        <v>1059</v>
      </c>
      <c r="D2452" s="22" t="s">
        <v>1058</v>
      </c>
      <c r="E2452" s="21">
        <v>6.99</v>
      </c>
      <c r="G2452" s="20"/>
      <c r="H2452" s="19">
        <f>E2452/0.03851</f>
        <v>181.51129576733317</v>
      </c>
      <c r="I2452" s="18">
        <f>J2452/100*4</f>
        <v>13</v>
      </c>
      <c r="J2452" s="17">
        <v>325</v>
      </c>
      <c r="K2452" s="16">
        <f>IF(J2452&gt;1,J2452-H2452-I2452,0)</f>
        <v>130.48870423266683</v>
      </c>
      <c r="L2452" s="15">
        <v>42801</v>
      </c>
      <c r="M2452" s="14"/>
      <c r="N2452" s="29">
        <v>43008</v>
      </c>
      <c r="O2452" s="12">
        <v>43009</v>
      </c>
      <c r="P2452" s="11" t="s">
        <v>1756</v>
      </c>
      <c r="Q2452" s="10" t="s">
        <v>1755</v>
      </c>
      <c r="R2452" s="10" t="s">
        <v>1754</v>
      </c>
      <c r="S2452" s="10" t="s">
        <v>1753</v>
      </c>
      <c r="T2452" s="10"/>
      <c r="U2452" s="9">
        <v>6909450250</v>
      </c>
      <c r="V2452" s="8"/>
      <c r="W2452" s="7">
        <v>1202</v>
      </c>
      <c r="X2452" s="4"/>
      <c r="Y2452" s="6">
        <v>363</v>
      </c>
      <c r="Z2452" s="5">
        <f>IF(Y2452&gt;0,Y2452-J2452,".")</f>
        <v>38</v>
      </c>
      <c r="AA2452" s="4">
        <f>IF(J2452=0,H2452,0)</f>
        <v>0</v>
      </c>
      <c r="AB2452" s="4">
        <f>IF(L2452=0,H2452,0)</f>
        <v>0</v>
      </c>
      <c r="AC2452" s="4"/>
      <c r="AD2452" s="3"/>
      <c r="AE2452" s="2" t="str">
        <f ca="1">IF(AND(N2452&gt;1,(N2452+$AE$3+O2452)&lt;$B$3),$B$3-N2452+1111111,".")</f>
        <v>.</v>
      </c>
      <c r="AF2452" s="1" t="str">
        <f>IF(A2452&gt;1,"Y","N")</f>
        <v>Y</v>
      </c>
      <c r="AG2452" s="1" t="str">
        <f>IF(L2452&gt;1,"Y","N")</f>
        <v>Y</v>
      </c>
      <c r="AH2452" s="1" t="str">
        <f>IF(N2452&gt;1,"Y","N")</f>
        <v>Y</v>
      </c>
      <c r="AI2452" s="1" t="str">
        <f>IF(O2452&gt;1,"Y","N")</f>
        <v>Y</v>
      </c>
      <c r="AJ2452" s="1" t="str">
        <f>CONCATENATE(AF2452,AG2452,D2452,AH2452,AI2452)</f>
        <v>YYx359xYY</v>
      </c>
    </row>
    <row r="2453" spans="1:36" s="1" customFormat="1" x14ac:dyDescent="0.25">
      <c r="A2453" s="31">
        <v>42761</v>
      </c>
      <c r="B2453" s="24" t="s">
        <v>941</v>
      </c>
      <c r="C2453" s="23" t="s">
        <v>940</v>
      </c>
      <c r="D2453" s="22" t="s">
        <v>939</v>
      </c>
      <c r="E2453" s="21">
        <v>7.11</v>
      </c>
      <c r="G2453" s="20"/>
      <c r="H2453" s="19">
        <f>E2453/0.03895</f>
        <v>182.54172015404367</v>
      </c>
      <c r="I2453" s="18">
        <f>J2453/100*4</f>
        <v>13</v>
      </c>
      <c r="J2453" s="17">
        <v>325</v>
      </c>
      <c r="K2453" s="16">
        <f>IF(J2453&gt;1,J2453-H2453-I2453,0)</f>
        <v>129.45827984595633</v>
      </c>
      <c r="L2453" s="15">
        <v>42790</v>
      </c>
      <c r="M2453" s="14"/>
      <c r="N2453" s="29">
        <v>43019</v>
      </c>
      <c r="O2453" s="12">
        <v>43019</v>
      </c>
      <c r="P2453" s="11" t="s">
        <v>1558</v>
      </c>
      <c r="Q2453" s="10" t="s">
        <v>1557</v>
      </c>
      <c r="R2453" s="10" t="s">
        <v>1556</v>
      </c>
      <c r="S2453" s="10" t="s">
        <v>1555</v>
      </c>
      <c r="T2453" s="10"/>
      <c r="U2453" s="9">
        <v>6909498085</v>
      </c>
      <c r="V2453" s="8"/>
      <c r="W2453" s="7">
        <v>1230</v>
      </c>
      <c r="X2453" s="4"/>
      <c r="Y2453" s="6">
        <v>363</v>
      </c>
      <c r="Z2453" s="5">
        <f>IF(Y2453&gt;0,Y2453-J2453,".")</f>
        <v>38</v>
      </c>
      <c r="AA2453" s="4">
        <f>IF(J2453=0,H2453,0)</f>
        <v>0</v>
      </c>
      <c r="AB2453" s="4">
        <f>IF(L2453=0,H2453,0)</f>
        <v>0</v>
      </c>
      <c r="AC2453" s="4"/>
      <c r="AD2453" s="3"/>
      <c r="AE2453" s="2" t="str">
        <f ca="1">IF(AND(N2453&gt;1,(N2453+$AE$3+O2453)&lt;$B$3),$B$3-N2453+1111111,".")</f>
        <v>.</v>
      </c>
      <c r="AF2453" s="1" t="str">
        <f>IF(A2453&gt;1,"Y","N")</f>
        <v>Y</v>
      </c>
      <c r="AG2453" s="1" t="str">
        <f>IF(L2453&gt;1,"Y","N")</f>
        <v>Y</v>
      </c>
      <c r="AH2453" s="1" t="str">
        <f>IF(N2453&gt;1,"Y","N")</f>
        <v>Y</v>
      </c>
      <c r="AI2453" s="1" t="str">
        <f>IF(O2453&gt;1,"Y","N")</f>
        <v>Y</v>
      </c>
      <c r="AJ2453" s="1" t="str">
        <f>CONCATENATE(AF2453,AG2453,D2453,AH2453,AI2453)</f>
        <v>YYx167xYY</v>
      </c>
    </row>
    <row r="2454" spans="1:36" s="1" customFormat="1" x14ac:dyDescent="0.25">
      <c r="A2454" s="31">
        <v>42761</v>
      </c>
      <c r="B2454" s="24"/>
      <c r="C2454" s="23" t="s">
        <v>940</v>
      </c>
      <c r="D2454" s="22" t="s">
        <v>939</v>
      </c>
      <c r="E2454" s="21">
        <v>7.11</v>
      </c>
      <c r="G2454" s="20"/>
      <c r="H2454" s="19">
        <f>E2454/0.03895</f>
        <v>182.54172015404367</v>
      </c>
      <c r="I2454" s="18">
        <f>J2454/100*4</f>
        <v>13</v>
      </c>
      <c r="J2454" s="17">
        <v>325</v>
      </c>
      <c r="K2454" s="16">
        <f>IF(J2454&gt;1,J2454-H2454-I2454,0)</f>
        <v>129.45827984595633</v>
      </c>
      <c r="L2454" s="15">
        <v>42790</v>
      </c>
      <c r="M2454" s="14"/>
      <c r="N2454" s="29">
        <v>43023</v>
      </c>
      <c r="O2454" s="12">
        <v>43023</v>
      </c>
      <c r="P2454" s="11" t="s">
        <v>1492</v>
      </c>
      <c r="Q2454" s="10" t="s">
        <v>1491</v>
      </c>
      <c r="R2454" s="10" t="s">
        <v>1490</v>
      </c>
      <c r="S2454" s="10" t="s">
        <v>1489</v>
      </c>
      <c r="T2454" s="10"/>
      <c r="U2454" s="9">
        <v>6909498085</v>
      </c>
      <c r="V2454" s="8"/>
      <c r="W2454" s="7">
        <v>1241</v>
      </c>
      <c r="X2454" s="4"/>
      <c r="Y2454" s="6">
        <v>363</v>
      </c>
      <c r="Z2454" s="5">
        <f>IF(Y2454&gt;0,Y2454-J2454,".")</f>
        <v>38</v>
      </c>
      <c r="AA2454" s="4">
        <f>IF(J2454=0,H2454,0)</f>
        <v>0</v>
      </c>
      <c r="AB2454" s="4">
        <f>IF(L2454=0,H2454,0)</f>
        <v>0</v>
      </c>
      <c r="AC2454" s="4"/>
      <c r="AD2454" s="3"/>
      <c r="AE2454" s="2" t="str">
        <f ca="1">IF(AND(N2454&gt;1,(N2454+$AE$3+O2454)&lt;$B$3),$B$3-N2454+1111111,".")</f>
        <v>.</v>
      </c>
      <c r="AF2454" s="1" t="str">
        <f>IF(A2454&gt;1,"Y","N")</f>
        <v>Y</v>
      </c>
      <c r="AG2454" s="1" t="str">
        <f>IF(L2454&gt;1,"Y","N")</f>
        <v>Y</v>
      </c>
      <c r="AH2454" s="1" t="str">
        <f>IF(N2454&gt;1,"Y","N")</f>
        <v>Y</v>
      </c>
      <c r="AI2454" s="1" t="str">
        <f>IF(O2454&gt;1,"Y","N")</f>
        <v>Y</v>
      </c>
      <c r="AJ2454" s="1" t="str">
        <f>CONCATENATE(AF2454,AG2454,D2454,AH2454,AI2454)</f>
        <v>YYx167xYY</v>
      </c>
    </row>
    <row r="2455" spans="1:36" s="1" customFormat="1" x14ac:dyDescent="0.25">
      <c r="A2455" s="31">
        <v>42949</v>
      </c>
      <c r="B2455" s="24" t="s">
        <v>1060</v>
      </c>
      <c r="C2455" s="23" t="s">
        <v>1059</v>
      </c>
      <c r="D2455" s="22" t="s">
        <v>1058</v>
      </c>
      <c r="E2455" s="21">
        <v>7</v>
      </c>
      <c r="G2455" s="20"/>
      <c r="H2455" s="19">
        <f>E2455/0.0444</f>
        <v>157.65765765765764</v>
      </c>
      <c r="I2455" s="18">
        <f>J2455/100*4</f>
        <v>13</v>
      </c>
      <c r="J2455" s="17">
        <v>325</v>
      </c>
      <c r="K2455" s="16">
        <f>IF(J2455&gt;1,J2455-H2455-I2455,0)</f>
        <v>154.34234234234236</v>
      </c>
      <c r="L2455" s="15">
        <v>42979</v>
      </c>
      <c r="M2455" s="14"/>
      <c r="N2455" s="29">
        <v>43053</v>
      </c>
      <c r="O2455" s="12">
        <v>43054</v>
      </c>
      <c r="P2455" s="11" t="s">
        <v>1057</v>
      </c>
      <c r="Q2455" s="10" t="s">
        <v>1056</v>
      </c>
      <c r="R2455" s="10" t="s">
        <v>1055</v>
      </c>
      <c r="S2455" s="10" t="s">
        <v>742</v>
      </c>
      <c r="T2455" s="10"/>
      <c r="U2455" s="9">
        <v>6915958923</v>
      </c>
      <c r="V2455" s="8"/>
      <c r="W2455" s="7">
        <v>1333</v>
      </c>
      <c r="X2455" s="4"/>
      <c r="Y2455" s="6">
        <v>363</v>
      </c>
      <c r="Z2455" s="5">
        <f>IF(Y2455&gt;0,Y2455-J2455,".")</f>
        <v>38</v>
      </c>
      <c r="AA2455" s="4">
        <f>IF(J2455=0,H2455,0)</f>
        <v>0</v>
      </c>
      <c r="AB2455" s="4">
        <f>IF(L2455=0,H2455,0)</f>
        <v>0</v>
      </c>
      <c r="AC2455" s="4"/>
      <c r="AD2455" s="3"/>
      <c r="AE2455" s="2" t="str">
        <f ca="1">IF(AND(N2455&gt;1,(N2455+$AE$3+O2455)&lt;$B$3),$B$3-N2455+1111111,".")</f>
        <v>.</v>
      </c>
      <c r="AF2455" s="1" t="str">
        <f>IF(A2455&gt;1,"Y","N")</f>
        <v>Y</v>
      </c>
      <c r="AG2455" s="1" t="str">
        <f>IF(L2455&gt;1,"Y","N")</f>
        <v>Y</v>
      </c>
      <c r="AH2455" s="1" t="str">
        <f>IF(N2455&gt;1,"Y","N")</f>
        <v>Y</v>
      </c>
      <c r="AI2455" s="1" t="str">
        <f>IF(O2455&gt;1,"Y","N")</f>
        <v>Y</v>
      </c>
      <c r="AJ2455" s="1" t="str">
        <f>CONCATENATE(AF2455,AG2455,D2455,AH2455,AI2455)</f>
        <v>YYx359xYY</v>
      </c>
    </row>
    <row r="2456" spans="1:36" s="1" customFormat="1" x14ac:dyDescent="0.25">
      <c r="A2456" s="31">
        <v>43023</v>
      </c>
      <c r="B2456" s="30" t="s">
        <v>941</v>
      </c>
      <c r="C2456" s="23" t="s">
        <v>940</v>
      </c>
      <c r="D2456" s="22" t="s">
        <v>939</v>
      </c>
      <c r="E2456" s="21">
        <v>8.02</v>
      </c>
      <c r="G2456" s="20"/>
      <c r="H2456" s="19">
        <f>E2456/0.04452</f>
        <v>180.14375561545373</v>
      </c>
      <c r="I2456" s="18">
        <f>J2456/100*4</f>
        <v>13</v>
      </c>
      <c r="J2456" s="17">
        <v>325</v>
      </c>
      <c r="K2456" s="16">
        <f>IF(J2456&gt;1,J2456-H2456-I2456,0)</f>
        <v>131.85624438454627</v>
      </c>
      <c r="L2456" s="15">
        <v>43055</v>
      </c>
      <c r="M2456" s="14"/>
      <c r="N2456" s="29">
        <v>43058</v>
      </c>
      <c r="O2456" s="12">
        <v>43058</v>
      </c>
      <c r="P2456" s="11" t="s">
        <v>938</v>
      </c>
      <c r="Q2456" s="10" t="s">
        <v>937</v>
      </c>
      <c r="R2456" s="10" t="s">
        <v>936</v>
      </c>
      <c r="S2456" s="10" t="s">
        <v>935</v>
      </c>
      <c r="T2456" s="10"/>
      <c r="U2456" s="9">
        <v>6918172871</v>
      </c>
      <c r="V2456" s="8"/>
      <c r="W2456" s="7">
        <v>1351</v>
      </c>
      <c r="X2456" s="4"/>
      <c r="Y2456" s="6">
        <v>363</v>
      </c>
      <c r="Z2456" s="5">
        <f>IF(Y2456&gt;0,Y2456-J2456,".")</f>
        <v>38</v>
      </c>
      <c r="AA2456" s="4">
        <f>IF(J2456=0,H2456,0)</f>
        <v>0</v>
      </c>
      <c r="AB2456" s="4">
        <f>IF(L2456=0,H2456,0)</f>
        <v>0</v>
      </c>
      <c r="AC2456" s="4"/>
      <c r="AD2456" s="3"/>
      <c r="AE2456" s="2" t="str">
        <f ca="1">IF(AND(N2456&gt;1,(N2456+$AE$3+O2456)&lt;$B$3),$B$3-N2456+1111111,".")</f>
        <v>.</v>
      </c>
      <c r="AF2456" s="1" t="str">
        <f>IF(A2456&gt;1,"Y","N")</f>
        <v>Y</v>
      </c>
      <c r="AG2456" s="1" t="str">
        <f>IF(L2456&gt;1,"Y","N")</f>
        <v>Y</v>
      </c>
      <c r="AH2456" s="1" t="str">
        <f>IF(N2456&gt;1,"Y","N")</f>
        <v>Y</v>
      </c>
      <c r="AI2456" s="1" t="str">
        <f>IF(O2456&gt;1,"Y","N")</f>
        <v>Y</v>
      </c>
      <c r="AJ2456" s="1" t="str">
        <f>CONCATENATE(AF2456,AG2456,D2456,AH2456,AI2456)</f>
        <v>YYx167xYY</v>
      </c>
    </row>
    <row r="2457" spans="1:36" s="1" customFormat="1" x14ac:dyDescent="0.25">
      <c r="A2457" s="31">
        <v>43017</v>
      </c>
      <c r="B2457" s="30" t="s">
        <v>133</v>
      </c>
      <c r="C2457" s="23" t="s">
        <v>132</v>
      </c>
      <c r="D2457" s="22" t="s">
        <v>131</v>
      </c>
      <c r="E2457" s="21">
        <v>11.65</v>
      </c>
      <c r="G2457" s="20"/>
      <c r="H2457" s="19">
        <f>E2457/0.04452</f>
        <v>261.68014375561546</v>
      </c>
      <c r="I2457" s="18">
        <f>J2457/100*4</f>
        <v>13.8</v>
      </c>
      <c r="J2457" s="17">
        <v>345</v>
      </c>
      <c r="K2457" s="16">
        <f>IF(J2457&gt;1,J2457-H2457-I2457,0)</f>
        <v>69.519856244384542</v>
      </c>
      <c r="L2457" s="15">
        <v>43051</v>
      </c>
      <c r="M2457" s="14"/>
      <c r="N2457" s="29">
        <v>43092</v>
      </c>
      <c r="O2457" s="12">
        <v>43095</v>
      </c>
      <c r="P2457" s="11" t="s">
        <v>130</v>
      </c>
      <c r="Q2457" s="10" t="s">
        <v>129</v>
      </c>
      <c r="R2457" s="10" t="s">
        <v>128</v>
      </c>
      <c r="S2457" s="10" t="s">
        <v>127</v>
      </c>
      <c r="T2457" s="10"/>
      <c r="U2457" s="9">
        <v>6916094055</v>
      </c>
      <c r="V2457" s="8"/>
      <c r="W2457" s="7">
        <v>1498</v>
      </c>
      <c r="X2457" s="4"/>
      <c r="Y2457" s="6">
        <v>383</v>
      </c>
      <c r="Z2457" s="5">
        <f>IF(Y2457&gt;0,Y2457-J2457,".")</f>
        <v>38</v>
      </c>
      <c r="AA2457" s="4">
        <f>IF(J2457=0,H2457,0)</f>
        <v>0</v>
      </c>
      <c r="AB2457" s="4">
        <f>IF(L2457=0,H2457,0)</f>
        <v>0</v>
      </c>
      <c r="AC2457" s="4"/>
      <c r="AD2457" s="3"/>
      <c r="AE2457" s="2" t="str">
        <f ca="1">IF(AND(N2457&gt;1,(N2457+$AE$3+O2457)&lt;$B$3),$B$3-N2457+1111111,".")</f>
        <v>.</v>
      </c>
      <c r="AF2457" s="1" t="str">
        <f>IF(A2457&gt;1,"Y","N")</f>
        <v>Y</v>
      </c>
      <c r="AG2457" s="1" t="str">
        <f>IF(L2457&gt;1,"Y","N")</f>
        <v>Y</v>
      </c>
      <c r="AH2457" s="1" t="str">
        <f>IF(N2457&gt;1,"Y","N")</f>
        <v>Y</v>
      </c>
      <c r="AI2457" s="1" t="str">
        <f>IF(O2457&gt;1,"Y","N")</f>
        <v>Y</v>
      </c>
      <c r="AJ2457" s="1" t="str">
        <f>CONCATENATE(AF2457,AG2457,D2457,AH2457,AI2457)</f>
        <v>YYx113xYY</v>
      </c>
    </row>
    <row r="2458" spans="1:36" s="1" customFormat="1" ht="14.25" thickBot="1" x14ac:dyDescent="0.3">
      <c r="A2458" s="31">
        <v>42464</v>
      </c>
      <c r="B2458" s="103" t="s">
        <v>6776</v>
      </c>
      <c r="C2458" s="104" t="s">
        <v>6775</v>
      </c>
      <c r="D2458" s="105" t="s">
        <v>6774</v>
      </c>
      <c r="E2458" s="106">
        <v>11.98</v>
      </c>
      <c r="F2458" s="107"/>
      <c r="G2458" s="108"/>
      <c r="H2458" s="109">
        <f>E2458/0.040397</f>
        <v>296.55667500061884</v>
      </c>
      <c r="I2458" s="110">
        <f>J2458/100*4</f>
        <v>14</v>
      </c>
      <c r="J2458" s="111">
        <v>350</v>
      </c>
      <c r="K2458" s="112">
        <f>IF(J2458&gt;1,J2458-H2458-I2458,0)</f>
        <v>39.443324999381161</v>
      </c>
      <c r="L2458" s="113">
        <v>42498</v>
      </c>
      <c r="M2458" s="114"/>
      <c r="N2458" s="115">
        <v>42745</v>
      </c>
      <c r="O2458" s="116">
        <v>42746</v>
      </c>
      <c r="P2458" s="117" t="s">
        <v>6773</v>
      </c>
      <c r="Q2458" s="118" t="s">
        <v>6772</v>
      </c>
      <c r="R2458" s="118" t="s">
        <v>6771</v>
      </c>
      <c r="S2458" s="118" t="s">
        <v>4971</v>
      </c>
      <c r="T2458" s="118"/>
      <c r="U2458" s="119">
        <v>6670156634</v>
      </c>
      <c r="V2458" s="120"/>
      <c r="W2458" s="121">
        <v>72</v>
      </c>
      <c r="X2458" s="121"/>
      <c r="Y2458" s="122">
        <v>388</v>
      </c>
      <c r="Z2458" s="123">
        <f>IF(Y2458&gt;0,Y2458-J2458,".")</f>
        <v>38</v>
      </c>
      <c r="AA2458" s="4">
        <f>IF(J2458=0,H2458,0)</f>
        <v>0</v>
      </c>
      <c r="AB2458" s="4">
        <f>IF(L2458=0,H2458,0)</f>
        <v>0</v>
      </c>
      <c r="AC2458" s="4"/>
      <c r="AD2458" s="3"/>
      <c r="AE2458" s="2" t="str">
        <f ca="1">IF(AND(N2458&gt;1,(N2458+$AE$3+O2458)&lt;$B$3),$B$3-N2458+1111111,".")</f>
        <v>.</v>
      </c>
      <c r="AF2458" s="1" t="str">
        <f>IF(A2458&gt;1,"Y","N")</f>
        <v>Y</v>
      </c>
      <c r="AG2458" s="1" t="str">
        <f>IF(L2458&gt;1,"Y","N")</f>
        <v>Y</v>
      </c>
      <c r="AH2458" s="1" t="str">
        <f>IF(N2458&gt;1,"Y","N")</f>
        <v>Y</v>
      </c>
      <c r="AI2458" s="1" t="str">
        <f>IF(O2458&gt;1,"Y","N")</f>
        <v>Y</v>
      </c>
      <c r="AJ2458" s="1" t="str">
        <f>CONCATENATE(AF2458,AG2458,D2458,AH2458,AI2458)</f>
        <v>YYx76xYY</v>
      </c>
    </row>
    <row r="2459" spans="1:36" s="1" customFormat="1" x14ac:dyDescent="0.25">
      <c r="A2459" s="31">
        <v>42816</v>
      </c>
      <c r="B2459" s="24"/>
      <c r="C2459" s="23" t="s">
        <v>4970</v>
      </c>
      <c r="D2459" s="22"/>
      <c r="E2459" s="21"/>
      <c r="G2459" s="20"/>
      <c r="H2459" s="19">
        <f>E2459/0.038689</f>
        <v>0</v>
      </c>
      <c r="I2459" s="18">
        <f>J2459/100*4</f>
        <v>165.28919999999999</v>
      </c>
      <c r="J2459" s="17">
        <v>4132.2299999999996</v>
      </c>
      <c r="K2459" s="16">
        <f>IF(J2459&gt;1,J2459-H2459-I2459,0)</f>
        <v>3966.9407999999994</v>
      </c>
      <c r="L2459" s="15">
        <v>42841</v>
      </c>
      <c r="M2459" s="14"/>
      <c r="N2459" s="29">
        <v>42820</v>
      </c>
      <c r="O2459" s="12">
        <v>42820</v>
      </c>
      <c r="P2459" s="11" t="s">
        <v>145</v>
      </c>
      <c r="Q2459" s="10"/>
      <c r="R2459" s="10"/>
      <c r="S2459" s="10"/>
      <c r="T2459" s="10"/>
      <c r="U2459" s="9"/>
      <c r="V2459" s="8"/>
      <c r="W2459" s="7">
        <v>490</v>
      </c>
      <c r="X2459" s="4"/>
      <c r="Y2459" s="6">
        <v>4132.2299999999996</v>
      </c>
      <c r="Z2459" s="5">
        <f>IF(Y2459&gt;0,Y2459-J2459,".")</f>
        <v>0</v>
      </c>
      <c r="AA2459" s="4">
        <f>IF(J2459=0,H2459,0)</f>
        <v>0</v>
      </c>
      <c r="AB2459" s="4">
        <f>IF(L2459=0,H2459,0)</f>
        <v>0</v>
      </c>
      <c r="AC2459" s="4"/>
      <c r="AD2459" s="3"/>
      <c r="AE2459" s="2" t="str">
        <f ca="1">IF(AND(N2459&gt;1,(N2459+$AE$3+O2459)&lt;$B$3),$B$3-N2459+1111111,".")</f>
        <v>.</v>
      </c>
      <c r="AF2459" s="1" t="str">
        <f>IF(A2459&gt;1,"Y","N")</f>
        <v>Y</v>
      </c>
      <c r="AG2459" s="1" t="str">
        <f>IF(L2459&gt;1,"Y","N")</f>
        <v>Y</v>
      </c>
      <c r="AH2459" s="1" t="str">
        <f>IF(N2459&gt;1,"Y","N")</f>
        <v>Y</v>
      </c>
      <c r="AI2459" s="1" t="str">
        <f>IF(O2459&gt;1,"Y","N")</f>
        <v>Y</v>
      </c>
      <c r="AJ2459" s="1" t="str">
        <f>CONCATENATE(AF2459,AG2459,D2459,AH2459,AI2459)</f>
        <v>YYYY</v>
      </c>
    </row>
    <row r="2460" spans="1:36" s="1" customFormat="1" x14ac:dyDescent="0.25">
      <c r="A2460" s="31">
        <v>43012</v>
      </c>
      <c r="B2460" s="24"/>
      <c r="C2460" s="23" t="s">
        <v>1669</v>
      </c>
      <c r="D2460" s="22"/>
      <c r="E2460" s="21"/>
      <c r="G2460" s="20"/>
      <c r="H2460" s="19">
        <f>E2460/0.04452</f>
        <v>0</v>
      </c>
      <c r="I2460" s="18"/>
      <c r="J2460" s="17">
        <v>13400</v>
      </c>
      <c r="K2460" s="16">
        <f>IF(J2460&gt;1,J2460-H2460-I2460,0)</f>
        <v>13400</v>
      </c>
      <c r="L2460" s="15">
        <v>43012</v>
      </c>
      <c r="M2460" s="14"/>
      <c r="N2460" s="29">
        <v>43012</v>
      </c>
      <c r="O2460" s="12">
        <v>43012</v>
      </c>
      <c r="P2460" s="11" t="s">
        <v>145</v>
      </c>
      <c r="Q2460" s="10"/>
      <c r="R2460" s="10"/>
      <c r="S2460" s="10"/>
      <c r="T2460" s="10"/>
      <c r="U2460" s="9"/>
      <c r="V2460" s="8"/>
      <c r="W2460" s="7">
        <v>1204</v>
      </c>
      <c r="X2460" s="4"/>
      <c r="Y2460" s="6">
        <v>13400</v>
      </c>
      <c r="Z2460" s="5">
        <f>IF(Y2460&gt;0,Y2460-J2460,".")</f>
        <v>0</v>
      </c>
      <c r="AA2460" s="4">
        <f>IF(J2460=0,H2460,0)</f>
        <v>0</v>
      </c>
      <c r="AB2460" s="4">
        <f>IF(L2460=0,H2460,0)</f>
        <v>0</v>
      </c>
      <c r="AC2460" s="4"/>
      <c r="AD2460" s="3"/>
      <c r="AE2460" s="2" t="str">
        <f ca="1">IF(AND(N2460&gt;1,(N2460+$AE$3+O2460)&lt;$B$3),$B$3-N2460+1111111,".")</f>
        <v>.</v>
      </c>
      <c r="AF2460" s="1" t="str">
        <f>IF(A2460&gt;1,"Y","N")</f>
        <v>Y</v>
      </c>
      <c r="AG2460" s="1" t="str">
        <f>IF(L2460&gt;1,"Y","N")</f>
        <v>Y</v>
      </c>
      <c r="AH2460" s="1" t="str">
        <f>IF(N2460&gt;1,"Y","N")</f>
        <v>Y</v>
      </c>
      <c r="AI2460" s="1" t="str">
        <f>IF(O2460&gt;1,"Y","N")</f>
        <v>Y</v>
      </c>
      <c r="AJ2460" s="1" t="str">
        <f>CONCATENATE(AF2460,AG2460,D2460,AH2460,AI2460)</f>
        <v>YYYY</v>
      </c>
    </row>
    <row r="2461" spans="1:36" s="1" customFormat="1" x14ac:dyDescent="0.25">
      <c r="A2461" s="31">
        <v>42917</v>
      </c>
      <c r="B2461" s="24"/>
      <c r="C2461" s="23" t="s">
        <v>3056</v>
      </c>
      <c r="D2461" s="22"/>
      <c r="E2461" s="21"/>
      <c r="G2461" s="20"/>
      <c r="H2461" s="19">
        <f>E2461/0.0418425</f>
        <v>0</v>
      </c>
      <c r="I2461" s="18">
        <f>J2461/100*4</f>
        <v>536.76</v>
      </c>
      <c r="J2461" s="17">
        <v>13419</v>
      </c>
      <c r="K2461" s="16">
        <f>IF(J2461&gt;1,J2461-H2461-I2461,0)</f>
        <v>12882.24</v>
      </c>
      <c r="L2461" s="15">
        <v>42917</v>
      </c>
      <c r="M2461" s="14"/>
      <c r="N2461" s="29">
        <v>42917</v>
      </c>
      <c r="O2461" s="12">
        <v>42917</v>
      </c>
      <c r="P2461" s="11" t="s">
        <v>3056</v>
      </c>
      <c r="Q2461" s="10"/>
      <c r="R2461" s="10"/>
      <c r="S2461" s="10"/>
      <c r="T2461" s="10"/>
      <c r="U2461" s="9"/>
      <c r="V2461" s="8"/>
      <c r="W2461" s="7">
        <v>915</v>
      </c>
      <c r="X2461" s="4"/>
      <c r="Y2461" s="6">
        <v>13419</v>
      </c>
      <c r="Z2461" s="5">
        <f>IF(Y2461&gt;0,Y2461-J2461,".")</f>
        <v>0</v>
      </c>
      <c r="AA2461" s="4">
        <f>IF(J2461=0,H2461,0)</f>
        <v>0</v>
      </c>
      <c r="AB2461" s="4">
        <f>IF(L2461=0,H2461,0)</f>
        <v>0</v>
      </c>
      <c r="AC2461" s="4"/>
      <c r="AD2461" s="3"/>
      <c r="AE2461" s="2" t="str">
        <f ca="1">IF(AND(N2461&gt;1,(N2461+$AE$3+O2461)&lt;$B$3),$B$3-N2461+1111111,".")</f>
        <v>.</v>
      </c>
      <c r="AF2461" s="1" t="str">
        <f>IF(A2461&gt;1,"Y","N")</f>
        <v>Y</v>
      </c>
      <c r="AG2461" s="1" t="str">
        <f>IF(L2461&gt;1,"Y","N")</f>
        <v>Y</v>
      </c>
      <c r="AH2461" s="1" t="str">
        <f>IF(N2461&gt;1,"Y","N")</f>
        <v>Y</v>
      </c>
      <c r="AI2461" s="1" t="str">
        <f>IF(O2461&gt;1,"Y","N")</f>
        <v>Y</v>
      </c>
      <c r="AJ2461" s="1" t="str">
        <f>CONCATENATE(AF2461,AG2461,D2461,AH2461,AI2461)</f>
        <v>YYYY</v>
      </c>
    </row>
    <row r="2462" spans="1:36" s="1" customFormat="1" x14ac:dyDescent="0.25">
      <c r="A2462" s="31">
        <v>42776</v>
      </c>
      <c r="B2462" s="24"/>
      <c r="C2462" s="23" t="s">
        <v>5859</v>
      </c>
      <c r="D2462" s="22"/>
      <c r="E2462" s="21"/>
      <c r="G2462" s="20"/>
      <c r="H2462" s="19">
        <f>E2462/0.03851</f>
        <v>0</v>
      </c>
      <c r="I2462" s="18"/>
      <c r="J2462" s="17">
        <v>20661.150000000001</v>
      </c>
      <c r="K2462" s="16">
        <v>20661.150000000001</v>
      </c>
      <c r="L2462" s="15">
        <v>42784</v>
      </c>
      <c r="M2462" s="14"/>
      <c r="N2462" s="29">
        <v>42784</v>
      </c>
      <c r="O2462" s="12">
        <v>42784</v>
      </c>
      <c r="P2462" s="11" t="s">
        <v>145</v>
      </c>
      <c r="Q2462" s="10"/>
      <c r="R2462" s="10"/>
      <c r="S2462" s="10"/>
      <c r="T2462" s="10"/>
      <c r="U2462" s="9"/>
      <c r="V2462" s="8"/>
      <c r="W2462" s="7">
        <v>279</v>
      </c>
      <c r="X2462" s="4"/>
      <c r="Y2462" s="6">
        <v>20661.150000000001</v>
      </c>
      <c r="Z2462" s="5">
        <f>IF(Y2462&gt;0,Y2462-J2462,".")</f>
        <v>0</v>
      </c>
      <c r="AA2462" s="4">
        <f>IF(J2462=0,H2462,0)</f>
        <v>0</v>
      </c>
      <c r="AB2462" s="4">
        <f>IF(L2462=0,H2462,0)</f>
        <v>0</v>
      </c>
      <c r="AC2462" s="4"/>
      <c r="AD2462" s="3"/>
      <c r="AE2462" s="2" t="str">
        <f ca="1">IF(AND(N2462&gt;1,(N2462+$AE$3+O2462)&lt;$B$3),$B$3-N2462+1111111,".")</f>
        <v>.</v>
      </c>
      <c r="AF2462" s="1" t="str">
        <f>IF(A2462&gt;1,"Y","N")</f>
        <v>Y</v>
      </c>
      <c r="AG2462" s="1" t="str">
        <f>IF(L2462&gt;1,"Y","N")</f>
        <v>Y</v>
      </c>
      <c r="AH2462" s="1" t="str">
        <f>IF(N2462&gt;1,"Y","N")</f>
        <v>Y</v>
      </c>
      <c r="AI2462" s="1" t="str">
        <f>IF(O2462&gt;1,"Y","N")</f>
        <v>Y</v>
      </c>
      <c r="AJ2462" s="1" t="str">
        <f>CONCATENATE(AF2462,AG2462,D2462,AH2462,AI2462)</f>
        <v>YYYY</v>
      </c>
    </row>
    <row r="2463" spans="1:36" s="1" customFormat="1" x14ac:dyDescent="0.25">
      <c r="A2463" s="31">
        <v>42946</v>
      </c>
      <c r="B2463" s="24"/>
      <c r="C2463" s="23" t="s">
        <v>2257</v>
      </c>
      <c r="D2463" s="22"/>
      <c r="E2463" s="21"/>
      <c r="G2463" s="20"/>
      <c r="H2463" s="19">
        <f>E2463/0.04272</f>
        <v>0</v>
      </c>
      <c r="I2463" s="18">
        <f>J2463/100*4</f>
        <v>1159.9360000000001</v>
      </c>
      <c r="J2463" s="17">
        <v>28998.400000000001</v>
      </c>
      <c r="K2463" s="16">
        <f>IF(J2463&gt;1,J2463-H2463-I2463,0)</f>
        <v>27838.464</v>
      </c>
      <c r="L2463" s="15">
        <v>42946</v>
      </c>
      <c r="M2463" s="14"/>
      <c r="N2463" s="29">
        <v>42946</v>
      </c>
      <c r="O2463" s="12">
        <v>42946</v>
      </c>
      <c r="P2463" s="11" t="s">
        <v>145</v>
      </c>
      <c r="Q2463" s="10"/>
      <c r="R2463" s="10"/>
      <c r="S2463" s="10"/>
      <c r="T2463" s="10"/>
      <c r="U2463" s="9"/>
      <c r="V2463" s="8"/>
      <c r="W2463" s="7">
        <v>996</v>
      </c>
      <c r="X2463" s="4"/>
      <c r="Y2463" s="6">
        <v>28998.400000000001</v>
      </c>
      <c r="Z2463" s="5">
        <f>IF(Y2463&gt;0,Y2463-J2463,".")</f>
        <v>0</v>
      </c>
      <c r="AA2463" s="4">
        <f>IF(J2463=0,H2463,0)</f>
        <v>0</v>
      </c>
      <c r="AB2463" s="4">
        <f>IF(L2463=0,H2463,0)</f>
        <v>0</v>
      </c>
      <c r="AC2463" s="4"/>
      <c r="AD2463" s="3"/>
      <c r="AE2463" s="2" t="str">
        <f ca="1">IF(AND(N2463&gt;1,(N2463+$AE$3+O2463)&lt;$B$3),$B$3-N2463+1111111,".")</f>
        <v>.</v>
      </c>
      <c r="AF2463" s="1" t="str">
        <f>IF(A2463&gt;1,"Y","N")</f>
        <v>Y</v>
      </c>
      <c r="AG2463" s="1" t="str">
        <f>IF(L2463&gt;1,"Y","N")</f>
        <v>Y</v>
      </c>
      <c r="AH2463" s="1" t="str">
        <f>IF(N2463&gt;1,"Y","N")</f>
        <v>Y</v>
      </c>
      <c r="AI2463" s="1" t="str">
        <f>IF(O2463&gt;1,"Y","N")</f>
        <v>Y</v>
      </c>
      <c r="AJ2463" s="1" t="str">
        <f>CONCATENATE(AF2463,AG2463,D2463,AH2463,AI2463)</f>
        <v>YYYY</v>
      </c>
    </row>
    <row r="2464" spans="1:36" s="1" customFormat="1" x14ac:dyDescent="0.25">
      <c r="A2464" s="31">
        <v>42933</v>
      </c>
      <c r="B2464" s="24"/>
      <c r="C2464" s="23" t="s">
        <v>2808</v>
      </c>
      <c r="D2464" s="22"/>
      <c r="E2464" s="21"/>
      <c r="G2464" s="20"/>
      <c r="H2464" s="19">
        <f>E2464/0.04272</f>
        <v>0</v>
      </c>
      <c r="I2464" s="18">
        <f>J2464/100*4</f>
        <v>1200</v>
      </c>
      <c r="J2464" s="17">
        <v>30000</v>
      </c>
      <c r="K2464" s="16">
        <f>IF(J2464&gt;1,J2464-H2464-I2464,0)</f>
        <v>28800</v>
      </c>
      <c r="L2464" s="15">
        <v>42933</v>
      </c>
      <c r="M2464" s="14"/>
      <c r="N2464" s="29">
        <v>42933</v>
      </c>
      <c r="O2464" s="12">
        <v>42940</v>
      </c>
      <c r="P2464" s="11" t="s">
        <v>2808</v>
      </c>
      <c r="Q2464" s="10"/>
      <c r="R2464" s="10"/>
      <c r="S2464" s="10"/>
      <c r="T2464" s="10"/>
      <c r="U2464" s="9"/>
      <c r="V2464" s="8"/>
      <c r="W2464" s="7">
        <v>967</v>
      </c>
      <c r="X2464" s="4"/>
      <c r="Y2464" s="6">
        <v>30000</v>
      </c>
      <c r="Z2464" s="5">
        <f>IF(Y2464&gt;0,Y2464-J2464,".")</f>
        <v>0</v>
      </c>
      <c r="AA2464" s="4">
        <f>IF(J2464=0,H2464,0)</f>
        <v>0</v>
      </c>
      <c r="AB2464" s="4">
        <f>IF(L2464=0,H2464,0)</f>
        <v>0</v>
      </c>
      <c r="AC2464" s="4"/>
      <c r="AD2464" s="3"/>
      <c r="AE2464" s="2" t="str">
        <f ca="1">IF(AND(N2464&gt;1,(N2464+$AE$3+O2464)&lt;$B$3),$B$3-N2464+1111111,".")</f>
        <v>.</v>
      </c>
      <c r="AF2464" s="1" t="str">
        <f>IF(A2464&gt;1,"Y","N")</f>
        <v>Y</v>
      </c>
      <c r="AG2464" s="1" t="str">
        <f>IF(L2464&gt;1,"Y","N")</f>
        <v>Y</v>
      </c>
      <c r="AH2464" s="1" t="str">
        <f>IF(N2464&gt;1,"Y","N")</f>
        <v>Y</v>
      </c>
      <c r="AI2464" s="1" t="str">
        <f>IF(O2464&gt;1,"Y","N")</f>
        <v>Y</v>
      </c>
      <c r="AJ2464" s="1" t="str">
        <f>CONCATENATE(AF2464,AG2464,D2464,AH2464,AI2464)</f>
        <v>YYYY</v>
      </c>
    </row>
    <row r="2465" spans="1:50" x14ac:dyDescent="0.25">
      <c r="A2465" s="31">
        <v>42877</v>
      </c>
      <c r="C2465" s="23" t="s">
        <v>3673</v>
      </c>
      <c r="H2465" s="19">
        <f>E2465/0.04001</f>
        <v>0</v>
      </c>
      <c r="I2465" s="18">
        <f>J2465/100*4</f>
        <v>1272.4432000000002</v>
      </c>
      <c r="J2465" s="17">
        <v>31811.08</v>
      </c>
      <c r="K2465" s="16">
        <f>IF(J2465&gt;1,J2465-H2465-I2465,0)</f>
        <v>30538.6368</v>
      </c>
      <c r="L2465" s="15">
        <v>42885</v>
      </c>
      <c r="N2465" s="29">
        <v>42884</v>
      </c>
      <c r="O2465" s="12">
        <v>42884</v>
      </c>
      <c r="P2465" s="11" t="s">
        <v>3673</v>
      </c>
      <c r="Y2465" s="6">
        <v>31811.08</v>
      </c>
      <c r="Z2465" s="5">
        <f>IF(Y2465&gt;0,Y2465-J2465,".")</f>
        <v>0</v>
      </c>
      <c r="AA2465" s="4">
        <f>IF(J2465=0,H2465,0)</f>
        <v>0</v>
      </c>
      <c r="AB2465" s="4">
        <f>IF(L2465=0,H2465,0)</f>
        <v>0</v>
      </c>
      <c r="AE2465" s="2" t="str">
        <f ca="1">IF(AND(N2465&gt;1,(N2465+$AE$3+O2465)&lt;$B$3),$B$3-N2465+1111111,".")</f>
        <v>.</v>
      </c>
      <c r="AF2465" s="1" t="str">
        <f>IF(A2465&gt;1,"Y","N")</f>
        <v>Y</v>
      </c>
      <c r="AG2465" s="1" t="str">
        <f>IF(L2465&gt;1,"Y","N")</f>
        <v>Y</v>
      </c>
      <c r="AH2465" s="1" t="str">
        <f>IF(N2465&gt;1,"Y","N")</f>
        <v>Y</v>
      </c>
      <c r="AI2465" s="1" t="str">
        <f>IF(O2465&gt;1,"Y","N")</f>
        <v>Y</v>
      </c>
      <c r="AJ2465" s="1" t="str">
        <f>CONCATENATE(AF2465,AG2465,D2465,AH2465,AI2465)</f>
        <v>YYYY</v>
      </c>
      <c r="AU2465" s="1"/>
      <c r="AV2465" s="1"/>
      <c r="AW2465" s="1"/>
      <c r="AX2465" s="1"/>
    </row>
    <row r="2466" spans="1:50" x14ac:dyDescent="0.25">
      <c r="A2466" s="31">
        <v>42898</v>
      </c>
      <c r="C2466" s="23" t="s">
        <v>3027</v>
      </c>
      <c r="H2466" s="19">
        <f>E2466/0.0418425</f>
        <v>0</v>
      </c>
      <c r="I2466" s="18">
        <f>J2466/100*4</f>
        <v>1471.4</v>
      </c>
      <c r="J2466" s="17">
        <v>36785</v>
      </c>
      <c r="K2466" s="16">
        <f>IF(J2466&gt;1,J2466-H2466-I2466,0)</f>
        <v>35313.599999999999</v>
      </c>
      <c r="L2466" s="15">
        <v>42918</v>
      </c>
      <c r="N2466" s="29">
        <v>42918</v>
      </c>
      <c r="O2466" s="12">
        <v>42918</v>
      </c>
      <c r="P2466" s="11" t="s">
        <v>3027</v>
      </c>
      <c r="W2466" s="7">
        <v>916</v>
      </c>
      <c r="Y2466" s="6">
        <v>36785</v>
      </c>
      <c r="Z2466" s="5">
        <f>IF(Y2466&gt;0,Y2466-J2466,".")</f>
        <v>0</v>
      </c>
      <c r="AA2466" s="4">
        <f>IF(J2466=0,H2466,0)</f>
        <v>0</v>
      </c>
      <c r="AB2466" s="4">
        <f>IF(L2466=0,H2466,0)</f>
        <v>0</v>
      </c>
      <c r="AE2466" s="2" t="str">
        <f ca="1">IF(AND(N2466&gt;1,(N2466+$AE$3+O2466)&lt;$B$3),$B$3-N2466+1111111,".")</f>
        <v>.</v>
      </c>
      <c r="AF2466" s="1" t="str">
        <f>IF(A2466&gt;1,"Y","N")</f>
        <v>Y</v>
      </c>
      <c r="AG2466" s="1" t="str">
        <f>IF(L2466&gt;1,"Y","N")</f>
        <v>Y</v>
      </c>
      <c r="AH2466" s="1" t="str">
        <f>IF(N2466&gt;1,"Y","N")</f>
        <v>Y</v>
      </c>
      <c r="AI2466" s="1" t="str">
        <f>IF(O2466&gt;1,"Y","N")</f>
        <v>Y</v>
      </c>
      <c r="AJ2466" s="1" t="str">
        <f>CONCATENATE(AF2466,AG2466,D2466,AH2466,AI2466)</f>
        <v>YYYY</v>
      </c>
      <c r="AU2466" s="1"/>
      <c r="AV2466" s="1"/>
      <c r="AW2466" s="1"/>
      <c r="AX2466" s="1"/>
    </row>
    <row r="2467" spans="1:50" x14ac:dyDescent="0.25">
      <c r="A2467" s="31">
        <v>43094</v>
      </c>
      <c r="C2467" s="23" t="s">
        <v>145</v>
      </c>
      <c r="H2467" s="19">
        <f>E2467/0.044905</f>
        <v>0</v>
      </c>
      <c r="J2467" s="17">
        <v>44170</v>
      </c>
      <c r="K2467" s="16">
        <f>IF(J2467&gt;1,J2467-H2467-I2467,0)</f>
        <v>44170</v>
      </c>
      <c r="L2467" s="15">
        <v>43091</v>
      </c>
      <c r="N2467" s="29">
        <v>43091</v>
      </c>
      <c r="O2467" s="12">
        <v>43091</v>
      </c>
      <c r="P2467" s="11" t="s">
        <v>144</v>
      </c>
      <c r="W2467" s="7">
        <v>1493</v>
      </c>
      <c r="Y2467" s="6">
        <v>44170</v>
      </c>
      <c r="Z2467" s="5">
        <f>IF(Y2467&gt;0,Y2467-J2467,".")</f>
        <v>0</v>
      </c>
      <c r="AA2467" s="4">
        <f>IF(J2467=0,H2467,0)</f>
        <v>0</v>
      </c>
      <c r="AB2467" s="4">
        <f>IF(L2467=0,H2467,0)</f>
        <v>0</v>
      </c>
      <c r="AE2467" s="2" t="str">
        <f ca="1">IF(AND(N2467&gt;1,(N2467+$AE$3+O2467)&lt;$B$3),$B$3-N2467+1111111,".")</f>
        <v>.</v>
      </c>
      <c r="AF2467" s="1" t="str">
        <f>IF(A2467&gt;1,"Y","N")</f>
        <v>Y</v>
      </c>
      <c r="AG2467" s="1" t="str">
        <f>IF(L2467&gt;1,"Y","N")</f>
        <v>Y</v>
      </c>
      <c r="AH2467" s="1" t="str">
        <f>IF(N2467&gt;1,"Y","N")</f>
        <v>Y</v>
      </c>
      <c r="AI2467" s="1" t="str">
        <f>IF(O2467&gt;1,"Y","N")</f>
        <v>Y</v>
      </c>
      <c r="AJ2467" s="1" t="str">
        <f>CONCATENATE(AF2467,AG2467,D2467,AH2467,AI2467)</f>
        <v>YYYY</v>
      </c>
      <c r="AU2467" s="1"/>
      <c r="AV2467" s="1"/>
      <c r="AW2467" s="1"/>
      <c r="AX2467" s="1"/>
    </row>
    <row r="2468" spans="1:50" x14ac:dyDescent="0.25">
      <c r="A2468" s="31">
        <v>42975</v>
      </c>
      <c r="C2468" s="23" t="s">
        <v>2257</v>
      </c>
      <c r="H2468" s="19">
        <f>E2468/0.038689</f>
        <v>0</v>
      </c>
      <c r="I2468" s="18">
        <f>J2468/100*4</f>
        <v>3383.3915999999999</v>
      </c>
      <c r="J2468" s="17">
        <v>84584.79</v>
      </c>
      <c r="K2468" s="16">
        <f>IF(J2468&gt;1,J2468-H2468-I2468,0)</f>
        <v>81201.398399999991</v>
      </c>
      <c r="L2468" s="15">
        <v>42975</v>
      </c>
      <c r="N2468" s="29">
        <v>42975</v>
      </c>
      <c r="O2468" s="12">
        <v>42975</v>
      </c>
      <c r="P2468" s="11" t="s">
        <v>145</v>
      </c>
      <c r="Q2468" s="10" t="s">
        <v>2256</v>
      </c>
      <c r="W2468" s="7">
        <v>1081</v>
      </c>
      <c r="Y2468" s="6">
        <v>84584.79</v>
      </c>
      <c r="Z2468" s="5">
        <f>IF(Y2468&gt;0,Y2468-J2468,".")</f>
        <v>0</v>
      </c>
      <c r="AA2468" s="4">
        <f>IF(J2468=0,H2468,0)</f>
        <v>0</v>
      </c>
      <c r="AB2468" s="4">
        <f>IF(L2468=0,H2468,0)</f>
        <v>0</v>
      </c>
      <c r="AE2468" s="2" t="str">
        <f ca="1">IF(AND(N2468&gt;1,(N2468+$AE$3+O2468)&lt;$B$3),$B$3-N2468+1111111,".")</f>
        <v>.</v>
      </c>
      <c r="AF2468" s="1" t="str">
        <f>IF(A2468&gt;1,"Y","N")</f>
        <v>Y</v>
      </c>
      <c r="AG2468" s="1" t="str">
        <f>IF(L2468&gt;1,"Y","N")</f>
        <v>Y</v>
      </c>
      <c r="AH2468" s="1" t="str">
        <f>IF(N2468&gt;1,"Y","N")</f>
        <v>Y</v>
      </c>
      <c r="AI2468" s="1" t="str">
        <f>IF(O2468&gt;1,"Y","N")</f>
        <v>Y</v>
      </c>
      <c r="AJ2468" s="1" t="str">
        <f>CONCATENATE(AF2468,AG2468,D2468,AH2468,AI2468)</f>
        <v>YYYY</v>
      </c>
      <c r="AU2468" s="1"/>
      <c r="AV2468" s="1"/>
      <c r="AW2468" s="1"/>
      <c r="AX2468" s="1"/>
    </row>
    <row r="2469" spans="1:50" x14ac:dyDescent="0.25">
      <c r="I2469" s="18">
        <f>J2469/100*4</f>
        <v>0</v>
      </c>
      <c r="N2469" s="29"/>
      <c r="Z2469" s="5" t="str">
        <f>IF(Y2469&gt;0,Y2469-J2469,".")</f>
        <v>.</v>
      </c>
    </row>
    <row r="2473" spans="1:50" x14ac:dyDescent="0.25">
      <c r="R2473" s="26">
        <f>SUM(Y4:Y2469)</f>
        <v>522745.65</v>
      </c>
    </row>
    <row r="2474" spans="1:50" x14ac:dyDescent="0.25">
      <c r="Q2474" s="26" t="s">
        <v>7099</v>
      </c>
      <c r="R2474" s="26">
        <f>SUM(Y2459:Y2469)</f>
        <v>307961.64999999997</v>
      </c>
    </row>
    <row r="2475" spans="1:50" x14ac:dyDescent="0.25">
      <c r="Q2475" s="10" t="s">
        <v>7100</v>
      </c>
      <c r="R2475" s="10">
        <f>R2473-R2474</f>
        <v>214784.00000000006</v>
      </c>
      <c r="S2475" s="10">
        <f>SUM(J3:J2458)</f>
        <v>178701</v>
      </c>
    </row>
    <row r="2478" spans="1:50" x14ac:dyDescent="0.25">
      <c r="Q2478" s="10" t="s">
        <v>7101</v>
      </c>
      <c r="R2478" s="10">
        <f>SUM(Z4:Z2469)</f>
        <v>36083</v>
      </c>
    </row>
    <row r="2479" spans="1:50" x14ac:dyDescent="0.25">
      <c r="Q2479" s="10" t="s">
        <v>7102</v>
      </c>
      <c r="R2479" s="10">
        <v>178701</v>
      </c>
    </row>
    <row r="2480" spans="1:50" x14ac:dyDescent="0.25">
      <c r="R2480" s="10">
        <f>SUM(R2478:R2479)</f>
        <v>214784</v>
      </c>
    </row>
  </sheetData>
  <sortState ref="A4:AX2468">
    <sortCondition ref="Y4:Y2468"/>
    <sortCondition ref="N4:N2468"/>
  </sortState>
  <mergeCells count="2">
    <mergeCell ref="A1:B1"/>
    <mergeCell ref="Y1:Z1"/>
  </mergeCells>
  <conditionalFormatting sqref="C2373:M2373 C4:P2372 C2374:P5046">
    <cfRule type="expression" dxfId="8" priority="8">
      <formula>$O4&gt;0</formula>
    </cfRule>
  </conditionalFormatting>
  <conditionalFormatting sqref="A4:A5247">
    <cfRule type="expression" dxfId="7" priority="6">
      <formula>(A4+55+L4)&lt;$B$3</formula>
    </cfRule>
    <cfRule type="expression" dxfId="6" priority="7">
      <formula>L4=0</formula>
    </cfRule>
  </conditionalFormatting>
  <conditionalFormatting sqref="N2373:P2373">
    <cfRule type="expression" dxfId="5" priority="5">
      <formula>$O2373&gt;0</formula>
    </cfRule>
  </conditionalFormatting>
  <conditionalFormatting sqref="AA2">
    <cfRule type="expression" dxfId="4" priority="4">
      <formula>$O2&gt;0</formula>
    </cfRule>
  </conditionalFormatting>
  <hyperlinks>
    <hyperlink ref="B2313" r:id="rId1"/>
    <hyperlink ref="B1685" r:id="rId2"/>
    <hyperlink ref="B923" r:id="rId3"/>
    <hyperlink ref="B1117" r:id="rId4"/>
    <hyperlink ref="B886" r:id="rId5"/>
    <hyperlink ref="B2352" r:id="rId6"/>
    <hyperlink ref="B1912" r:id="rId7"/>
    <hyperlink ref="B2187" r:id="rId8"/>
    <hyperlink ref="B1199" r:id="rId9"/>
    <hyperlink ref="B2386" r:id="rId10"/>
    <hyperlink ref="B1838" r:id="rId11"/>
    <hyperlink ref="B2029" r:id="rId12"/>
    <hyperlink ref="B2346" r:id="rId13"/>
    <hyperlink ref="B2056" r:id="rId14"/>
    <hyperlink ref="B2261" r:id="rId15"/>
    <hyperlink ref="B1449" r:id="rId16"/>
    <hyperlink ref="B1901" r:id="rId17"/>
    <hyperlink ref="B1593" r:id="rId18"/>
    <hyperlink ref="B1713" r:id="rId19"/>
    <hyperlink ref="B1994" r:id="rId20"/>
    <hyperlink ref="B2130" r:id="rId21"/>
    <hyperlink ref="B2335" r:id="rId22"/>
    <hyperlink ref="B2388" r:id="rId23"/>
    <hyperlink ref="B1839" r:id="rId24"/>
    <hyperlink ref="B2340" r:id="rId25"/>
    <hyperlink ref="B1748" r:id="rId26"/>
    <hyperlink ref="B1949" r:id="rId27"/>
    <hyperlink ref="B2450" r:id="rId28"/>
    <hyperlink ref="B1471" r:id="rId29" display="https://www.aliexpress.com/item/Metal-hemp-rope-braided-USB-Charging-Cable-For-iPhone-5-5s-6s-6-7-Plus-Mobile/32749485156.html"/>
    <hyperlink ref="B2159" r:id="rId30"/>
    <hyperlink ref="B1554" r:id="rId31"/>
    <hyperlink ref="B1842" r:id="rId32"/>
    <hyperlink ref="B1194" r:id="rId33"/>
    <hyperlink ref="B1227" r:id="rId34"/>
    <hyperlink ref="B1082" r:id="rId35"/>
    <hyperlink ref="B888" r:id="rId36"/>
    <hyperlink ref="B2437" r:id="rId37"/>
    <hyperlink ref="B1355" r:id="rId38"/>
    <hyperlink ref="B1822" r:id="rId39"/>
    <hyperlink ref="B987" r:id="rId40"/>
    <hyperlink ref="B1985" r:id="rId41"/>
    <hyperlink ref="B948" r:id="rId42"/>
    <hyperlink ref="B1087" r:id="rId43"/>
    <hyperlink ref="B1467" r:id="rId44"/>
    <hyperlink ref="B1720" r:id="rId45"/>
    <hyperlink ref="B1383" r:id="rId46"/>
    <hyperlink ref="B1534" r:id="rId47"/>
    <hyperlink ref="B2246" r:id="rId48"/>
    <hyperlink ref="B1292" r:id="rId49"/>
    <hyperlink ref="B2365" r:id="rId50"/>
    <hyperlink ref="B2172" r:id="rId51"/>
    <hyperlink ref="B2332" r:id="rId52"/>
    <hyperlink ref="B702" r:id="rId53"/>
    <hyperlink ref="B1794" r:id="rId54"/>
    <hyperlink ref="B2457" r:id="rId55"/>
    <hyperlink ref="B2456" r:id="rId56"/>
    <hyperlink ref="B1488" r:id="rId57"/>
    <hyperlink ref="B2280" r:id="rId58"/>
    <hyperlink ref="B1348" r:id="rId59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6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indexed="11"/>
  </sheetPr>
  <dimension ref="A1:AI2480"/>
  <sheetViews>
    <sheetView zoomScale="85" zoomScaleNormal="85" workbookViewId="0">
      <pane ySplit="3" topLeftCell="A370" activePane="bottomLeft" state="frozen"/>
      <selection activeCell="C4271" sqref="C4271"/>
      <selection pane="bottomLeft" activeCell="AB46" sqref="AB46"/>
    </sheetView>
  </sheetViews>
  <sheetFormatPr defaultRowHeight="13.5" x14ac:dyDescent="0.25"/>
  <cols>
    <col min="1" max="1" width="8.85546875" style="25" bestFit="1" customWidth="1"/>
    <col min="2" max="2" width="4.5703125" style="24" customWidth="1"/>
    <col min="3" max="3" width="41.5703125" style="23" customWidth="1"/>
    <col min="4" max="4" width="2.7109375" style="22" customWidth="1"/>
    <col min="5" max="5" width="5.85546875" style="21" customWidth="1"/>
    <col min="6" max="6" width="4.5703125" style="1" customWidth="1"/>
    <col min="7" max="7" width="2" style="20" customWidth="1"/>
    <col min="8" max="8" width="6.85546875" style="19" customWidth="1"/>
    <col min="9" max="9" width="2.5703125" style="18" customWidth="1"/>
    <col min="10" max="10" width="6" style="17" customWidth="1"/>
    <col min="11" max="11" width="5.85546875" style="16" customWidth="1"/>
    <col min="12" max="12" width="9.140625" style="15" customWidth="1"/>
    <col min="13" max="13" width="3.140625" style="14" customWidth="1"/>
    <col min="14" max="14" width="10.28515625" style="13" bestFit="1" customWidth="1"/>
    <col min="15" max="15" width="10.28515625" style="12" bestFit="1" customWidth="1"/>
    <col min="16" max="16" width="10.28515625" style="11" customWidth="1"/>
    <col min="17" max="19" width="8" style="10" customWidth="1"/>
    <col min="20" max="20" width="5.42578125" style="10" customWidth="1"/>
    <col min="21" max="21" width="5.42578125" style="9" customWidth="1"/>
    <col min="22" max="22" width="7.140625" style="8" customWidth="1"/>
    <col min="23" max="23" width="8.140625" style="7" customWidth="1"/>
    <col min="24" max="24" width="7.140625" style="4" hidden="1" customWidth="1"/>
    <col min="25" max="25" width="7.85546875" style="6" bestFit="1" customWidth="1"/>
    <col min="26" max="26" width="4.42578125" style="5" customWidth="1"/>
    <col min="28" max="29" width="11.28515625" bestFit="1" customWidth="1"/>
    <col min="30" max="30" width="33.28515625" customWidth="1"/>
    <col min="31" max="31" width="8" bestFit="1" customWidth="1"/>
    <col min="32" max="32" width="9.42578125" bestFit="1" customWidth="1"/>
    <col min="33" max="33" width="51.5703125" bestFit="1" customWidth="1"/>
    <col min="34" max="35" width="20" bestFit="1" customWidth="1"/>
  </cols>
  <sheetData>
    <row r="1" spans="1:35" s="1" customFormat="1" thickBot="1" x14ac:dyDescent="0.25">
      <c r="A1" s="102"/>
      <c r="B1" s="102"/>
      <c r="C1" s="101">
        <f ca="1">C2+[1]špička!C2</f>
        <v>0</v>
      </c>
      <c r="D1" s="100"/>
      <c r="E1" s="99"/>
      <c r="F1" s="98">
        <f ca="1">H1-G1</f>
        <v>43233</v>
      </c>
      <c r="G1" s="20">
        <f ca="1">WEEKDAY(H1,2)</f>
        <v>7</v>
      </c>
      <c r="H1" s="97">
        <f ca="1">TODAY()</f>
        <v>43240</v>
      </c>
      <c r="I1" s="18"/>
      <c r="J1" s="17"/>
      <c r="K1" s="16"/>
      <c r="L1" s="15" t="s">
        <v>7098</v>
      </c>
      <c r="M1" s="14"/>
      <c r="N1" s="96" t="s">
        <v>7097</v>
      </c>
      <c r="O1" s="95" t="s">
        <v>7096</v>
      </c>
      <c r="P1" s="94" t="s">
        <v>7065</v>
      </c>
      <c r="Q1" s="93" t="s">
        <v>7095</v>
      </c>
      <c r="R1" s="93" t="s">
        <v>7094</v>
      </c>
      <c r="S1" s="93" t="s">
        <v>7093</v>
      </c>
      <c r="T1" s="93" t="s">
        <v>7092</v>
      </c>
      <c r="U1" s="92"/>
      <c r="V1" s="8" t="s">
        <v>7091</v>
      </c>
      <c r="W1" s="91">
        <f ca="1">TODAY()</f>
        <v>43240</v>
      </c>
      <c r="X1" s="4" t="s">
        <v>7090</v>
      </c>
      <c r="Y1" s="90" t="s">
        <v>7089</v>
      </c>
      <c r="Z1" s="89"/>
    </row>
    <row r="2" spans="1:35" s="1" customFormat="1" ht="14.25" thickBot="1" x14ac:dyDescent="0.3">
      <c r="A2" s="84">
        <f ca="1">B2</f>
        <v>43240</v>
      </c>
      <c r="B2" s="83">
        <f ca="1">IF(A1&gt;1,A1,B3)</f>
        <v>43240</v>
      </c>
      <c r="C2" s="82">
        <f ca="1">SUMIF(N4:N11586,A2,K4:K11586)/100*79</f>
        <v>0</v>
      </c>
      <c r="D2" s="81" t="e">
        <f ca="1">COUNTIF(#REF!,A2)</f>
        <v>#REF!</v>
      </c>
      <c r="E2" s="47" t="e">
        <f ca="1">SUMIF(#REF!,A2,#REF!)</f>
        <v>#REF!</v>
      </c>
      <c r="G2" s="20"/>
      <c r="H2" s="80" t="s">
        <v>7083</v>
      </c>
      <c r="I2" s="18" t="s">
        <v>7082</v>
      </c>
      <c r="J2" s="17" t="s">
        <v>7081</v>
      </c>
      <c r="K2" s="16" t="s">
        <v>7080</v>
      </c>
      <c r="L2" s="79" t="s">
        <v>7079</v>
      </c>
      <c r="M2" s="14"/>
      <c r="N2" s="78"/>
      <c r="O2" s="77"/>
      <c r="P2" s="76"/>
      <c r="Q2" s="75" t="s">
        <v>7078</v>
      </c>
      <c r="R2" s="74" t="e">
        <f>COUNTIF([1]Statistika!H2:H1010,"ORDER!")+[1]špička!R2</f>
        <v>#VALUE!</v>
      </c>
      <c r="S2" s="10"/>
      <c r="T2" s="9">
        <v>6921287349</v>
      </c>
      <c r="U2" s="73"/>
      <c r="V2" s="8"/>
      <c r="W2" s="72">
        <f>LARGE(W4:W11558,1)</f>
        <v>1522</v>
      </c>
      <c r="X2" s="4"/>
      <c r="Y2" s="6" t="s">
        <v>7077</v>
      </c>
      <c r="Z2" s="5" t="e">
        <f>SUM(#REF!)</f>
        <v>#REF!</v>
      </c>
    </row>
    <row r="3" spans="1:35" s="1" customFormat="1" ht="14.25" thickBot="1" x14ac:dyDescent="0.3">
      <c r="A3" s="69" t="s">
        <v>7074</v>
      </c>
      <c r="B3" s="68">
        <f ca="1">TODAY()</f>
        <v>43240</v>
      </c>
      <c r="C3" s="23" t="s">
        <v>7073</v>
      </c>
      <c r="D3" s="22" t="s">
        <v>7072</v>
      </c>
      <c r="E3" s="21" t="s">
        <v>7071</v>
      </c>
      <c r="F3" s="1" t="s">
        <v>7070</v>
      </c>
      <c r="G3" s="20" t="s">
        <v>7069</v>
      </c>
      <c r="H3" s="67" t="e">
        <f>SUM(#REF!)</f>
        <v>#REF!</v>
      </c>
      <c r="I3" s="66"/>
      <c r="J3" s="65"/>
      <c r="K3" s="64"/>
      <c r="L3" s="63"/>
      <c r="M3" s="14"/>
      <c r="N3" s="13" t="s">
        <v>7068</v>
      </c>
      <c r="O3" s="12" t="s">
        <v>7067</v>
      </c>
      <c r="P3" s="11" t="s">
        <v>7066</v>
      </c>
      <c r="Q3" s="10"/>
      <c r="R3" s="10"/>
      <c r="S3" s="10"/>
      <c r="T3" s="10"/>
      <c r="U3" s="9"/>
      <c r="V3" s="62" t="str">
        <f>CONCATENATE("https://aukro.cz/vystavit-predmet?type=sellSimilar&amp;offerId=",T2)</f>
        <v>https://aukro.cz/vystavit-predmet?type=sellSimilar&amp;offerId=6921287349</v>
      </c>
      <c r="W3" s="7"/>
      <c r="X3" s="4"/>
      <c r="Y3" s="6" t="s">
        <v>7065</v>
      </c>
      <c r="Z3" s="5" t="s">
        <v>7064</v>
      </c>
    </row>
    <row r="4" spans="1:35" s="1" customFormat="1" x14ac:dyDescent="0.25">
      <c r="A4" s="31">
        <v>42293</v>
      </c>
      <c r="B4" s="23"/>
      <c r="C4" s="23" t="s">
        <v>3904</v>
      </c>
      <c r="D4" s="22" t="s">
        <v>3903</v>
      </c>
      <c r="E4" s="21">
        <v>3.5000000000000003E-2</v>
      </c>
      <c r="G4" s="20"/>
      <c r="H4" s="19">
        <f>E4/0.04198</f>
        <v>0.83373034778465938</v>
      </c>
      <c r="I4" s="32">
        <f>J4/100*4</f>
        <v>0.2</v>
      </c>
      <c r="J4" s="17">
        <v>5</v>
      </c>
      <c r="K4" s="16">
        <f>IF(J4&gt;1,J4-H4-I4,0)</f>
        <v>3.9662696522153409</v>
      </c>
      <c r="L4" s="15">
        <v>42345</v>
      </c>
      <c r="M4" s="14"/>
      <c r="N4" s="29">
        <v>42824</v>
      </c>
      <c r="O4" s="12">
        <v>42824</v>
      </c>
      <c r="P4" s="11" t="s">
        <v>4908</v>
      </c>
      <c r="Q4" s="10"/>
      <c r="R4" s="10"/>
      <c r="S4" s="10"/>
      <c r="T4" s="10"/>
      <c r="U4" s="9"/>
      <c r="V4" s="8"/>
      <c r="W4" s="7">
        <v>514</v>
      </c>
      <c r="X4" s="4"/>
      <c r="Y4" s="6">
        <v>5</v>
      </c>
      <c r="Z4" s="5">
        <f>IF(Y4&gt;0,Y4-J4,".")</f>
        <v>0</v>
      </c>
      <c r="AB4" s="1">
        <v>1579199343</v>
      </c>
      <c r="AC4" s="1">
        <v>6784272041</v>
      </c>
      <c r="AD4" s="1" t="s">
        <v>7103</v>
      </c>
      <c r="AE4" s="1">
        <v>1</v>
      </c>
      <c r="AF4" s="1">
        <v>69</v>
      </c>
      <c r="AG4" s="1" t="s">
        <v>3002</v>
      </c>
      <c r="AH4" s="1">
        <v>42837.355312500003</v>
      </c>
      <c r="AI4" s="1">
        <v>42838.605162037034</v>
      </c>
    </row>
    <row r="5" spans="1:35" s="1" customFormat="1" x14ac:dyDescent="0.25">
      <c r="A5" s="31">
        <v>42293</v>
      </c>
      <c r="B5" s="23"/>
      <c r="C5" s="23" t="s">
        <v>3904</v>
      </c>
      <c r="D5" s="22" t="s">
        <v>3903</v>
      </c>
      <c r="E5" s="21">
        <v>3.5000000000000003E-2</v>
      </c>
      <c r="G5" s="20"/>
      <c r="H5" s="19">
        <f>E5/0.04198</f>
        <v>0.83373034778465938</v>
      </c>
      <c r="I5" s="32">
        <f>J5/100*4</f>
        <v>0.2</v>
      </c>
      <c r="J5" s="17">
        <v>5</v>
      </c>
      <c r="K5" s="16">
        <f>IF(J5&gt;1,J5-H5-I5,0)</f>
        <v>3.9662696522153409</v>
      </c>
      <c r="L5" s="15">
        <v>42345</v>
      </c>
      <c r="M5" s="14"/>
      <c r="N5" s="29">
        <v>42824</v>
      </c>
      <c r="O5" s="12">
        <v>42824</v>
      </c>
      <c r="P5" s="11" t="s">
        <v>4908</v>
      </c>
      <c r="Q5" s="10"/>
      <c r="R5" s="10"/>
      <c r="S5" s="10"/>
      <c r="T5" s="10"/>
      <c r="U5" s="9"/>
      <c r="V5" s="8"/>
      <c r="W5" s="7">
        <v>514</v>
      </c>
      <c r="X5" s="4"/>
      <c r="Y5" s="6">
        <v>5</v>
      </c>
      <c r="Z5" s="5">
        <f>IF(Y5&gt;0,Y5-J5,".")</f>
        <v>0</v>
      </c>
      <c r="AB5" s="1">
        <v>1579344960</v>
      </c>
      <c r="AC5" s="1">
        <v>6785736787</v>
      </c>
      <c r="AD5" s="1" t="s">
        <v>7104</v>
      </c>
      <c r="AE5" s="1">
        <v>1</v>
      </c>
      <c r="AF5" s="1">
        <v>31</v>
      </c>
      <c r="AG5" s="1" t="s">
        <v>3258</v>
      </c>
      <c r="AH5" s="1">
        <v>42838.525601851848</v>
      </c>
      <c r="AI5" s="1">
        <v>42838.863310185188</v>
      </c>
    </row>
    <row r="6" spans="1:35" s="1" customFormat="1" x14ac:dyDescent="0.25">
      <c r="A6" s="31">
        <v>42293</v>
      </c>
      <c r="B6" s="23"/>
      <c r="C6" s="23" t="s">
        <v>3904</v>
      </c>
      <c r="D6" s="22" t="s">
        <v>3903</v>
      </c>
      <c r="E6" s="21">
        <v>3.5000000000000003E-2</v>
      </c>
      <c r="G6" s="20"/>
      <c r="H6" s="19">
        <f>E6/0.04198</f>
        <v>0.83373034778465938</v>
      </c>
      <c r="I6" s="32">
        <f>J6/100*4</f>
        <v>0.2</v>
      </c>
      <c r="J6" s="17">
        <v>5</v>
      </c>
      <c r="K6" s="16">
        <f>IF(J6&gt;1,J6-H6-I6,0)</f>
        <v>3.9662696522153409</v>
      </c>
      <c r="L6" s="15">
        <v>42345</v>
      </c>
      <c r="M6" s="14"/>
      <c r="N6" s="29">
        <v>42824</v>
      </c>
      <c r="O6" s="12">
        <v>42824</v>
      </c>
      <c r="P6" s="11" t="s">
        <v>4908</v>
      </c>
      <c r="Q6" s="10"/>
      <c r="R6" s="10"/>
      <c r="S6" s="10"/>
      <c r="T6" s="10"/>
      <c r="U6" s="9"/>
      <c r="V6" s="8"/>
      <c r="W6" s="7">
        <v>514</v>
      </c>
      <c r="X6" s="4"/>
      <c r="Y6" s="6">
        <v>5</v>
      </c>
      <c r="Z6" s="5">
        <f>IF(Y6&gt;0,Y6-J6,".")</f>
        <v>0</v>
      </c>
      <c r="AB6" s="1">
        <v>1580116914</v>
      </c>
      <c r="AC6" s="1">
        <v>6788628455</v>
      </c>
      <c r="AD6" s="1" t="s">
        <v>7105</v>
      </c>
      <c r="AE6" s="1">
        <v>1</v>
      </c>
      <c r="AF6" s="1">
        <v>22</v>
      </c>
      <c r="AG6" s="1" t="s">
        <v>4552</v>
      </c>
      <c r="AH6" s="1">
        <v>42841.507581018515</v>
      </c>
      <c r="AI6" s="1">
        <v>42841.563136574077</v>
      </c>
    </row>
    <row r="7" spans="1:35" s="1" customFormat="1" x14ac:dyDescent="0.25">
      <c r="A7" s="31">
        <v>42293</v>
      </c>
      <c r="B7" s="23"/>
      <c r="C7" s="23" t="s">
        <v>3904</v>
      </c>
      <c r="D7" s="22" t="s">
        <v>3903</v>
      </c>
      <c r="E7" s="21">
        <v>3.5000000000000003E-2</v>
      </c>
      <c r="G7" s="20"/>
      <c r="H7" s="19">
        <f>E7/0.04198</f>
        <v>0.83373034778465938</v>
      </c>
      <c r="I7" s="32">
        <f>J7/100*4</f>
        <v>0.2</v>
      </c>
      <c r="J7" s="17">
        <v>5</v>
      </c>
      <c r="K7" s="16">
        <f>IF(J7&gt;1,J7-H7-I7,0)</f>
        <v>3.9662696522153409</v>
      </c>
      <c r="L7" s="15">
        <v>42345</v>
      </c>
      <c r="M7" s="14"/>
      <c r="N7" s="29">
        <v>42824</v>
      </c>
      <c r="O7" s="12">
        <v>42824</v>
      </c>
      <c r="P7" s="11" t="s">
        <v>4908</v>
      </c>
      <c r="Q7" s="10"/>
      <c r="R7" s="10"/>
      <c r="S7" s="10"/>
      <c r="T7" s="10"/>
      <c r="U7" s="9"/>
      <c r="V7" s="8"/>
      <c r="W7" s="7">
        <v>514</v>
      </c>
      <c r="X7" s="4"/>
      <c r="Y7" s="6">
        <v>5</v>
      </c>
      <c r="Z7" s="5">
        <f>IF(Y7&gt;0,Y7-J7,".")</f>
        <v>0</v>
      </c>
      <c r="AB7" s="1">
        <v>1580123483</v>
      </c>
      <c r="AC7" s="1">
        <v>6788628455</v>
      </c>
      <c r="AD7" s="1" t="s">
        <v>7105</v>
      </c>
      <c r="AE7" s="1">
        <v>1</v>
      </c>
      <c r="AF7" s="1">
        <v>22</v>
      </c>
      <c r="AG7" s="1" t="s">
        <v>4552</v>
      </c>
      <c r="AH7" s="1">
        <v>42841.507581018515</v>
      </c>
      <c r="AI7" s="1">
        <v>42841.57744212963</v>
      </c>
    </row>
    <row r="8" spans="1:35" s="1" customFormat="1" x14ac:dyDescent="0.25">
      <c r="A8" s="31">
        <v>42293</v>
      </c>
      <c r="B8" s="23"/>
      <c r="C8" s="23" t="s">
        <v>3904</v>
      </c>
      <c r="D8" s="22" t="s">
        <v>3903</v>
      </c>
      <c r="E8" s="21">
        <v>3.5000000000000003E-2</v>
      </c>
      <c r="G8" s="20"/>
      <c r="H8" s="19">
        <f>E8/0.04198</f>
        <v>0.83373034778465938</v>
      </c>
      <c r="I8" s="32">
        <f>J8/100*4</f>
        <v>0.2</v>
      </c>
      <c r="J8" s="17">
        <v>5</v>
      </c>
      <c r="K8" s="16">
        <f>IF(J8&gt;1,J8-H8-I8,0)</f>
        <v>3.9662696522153409</v>
      </c>
      <c r="L8" s="15">
        <v>42345</v>
      </c>
      <c r="M8" s="14"/>
      <c r="N8" s="29">
        <v>42843</v>
      </c>
      <c r="O8" s="12">
        <v>42844</v>
      </c>
      <c r="P8" s="11" t="s">
        <v>4480</v>
      </c>
      <c r="Q8" s="10"/>
      <c r="R8" s="10"/>
      <c r="S8" s="10"/>
      <c r="T8" s="10"/>
      <c r="U8" s="9"/>
      <c r="V8" s="8"/>
      <c r="W8" s="7">
        <v>608</v>
      </c>
      <c r="X8" s="4"/>
      <c r="Y8" s="6">
        <v>5</v>
      </c>
      <c r="Z8" s="5">
        <f>IF(Y8&gt;0,Y8-J8,".")</f>
        <v>0</v>
      </c>
      <c r="AB8" s="1">
        <v>1580224671</v>
      </c>
      <c r="AC8" s="1">
        <v>6788848948</v>
      </c>
      <c r="AD8" s="1" t="s">
        <v>7106</v>
      </c>
      <c r="AE8" s="1">
        <v>1</v>
      </c>
      <c r="AF8" s="1">
        <v>29</v>
      </c>
      <c r="AG8" s="1" t="s">
        <v>4516</v>
      </c>
      <c r="AH8" s="1">
        <v>42841.73641203704</v>
      </c>
      <c r="AI8" s="1">
        <v>42841.821620370371</v>
      </c>
    </row>
    <row r="9" spans="1:35" s="1" customFormat="1" x14ac:dyDescent="0.25">
      <c r="A9" s="31">
        <v>42293</v>
      </c>
      <c r="B9" s="23"/>
      <c r="C9" s="23" t="s">
        <v>3904</v>
      </c>
      <c r="D9" s="22" t="s">
        <v>3903</v>
      </c>
      <c r="E9" s="21">
        <v>3.5000000000000003E-2</v>
      </c>
      <c r="G9" s="20"/>
      <c r="H9" s="19">
        <f>E9/0.04198</f>
        <v>0.83373034778465938</v>
      </c>
      <c r="I9" s="32">
        <f>J9/100*4</f>
        <v>0.2</v>
      </c>
      <c r="J9" s="17">
        <v>5</v>
      </c>
      <c r="K9" s="16">
        <f>IF(J9&gt;1,J9-H9-I9,0)</f>
        <v>3.9662696522153409</v>
      </c>
      <c r="L9" s="15">
        <v>42345</v>
      </c>
      <c r="M9" s="14"/>
      <c r="N9" s="29">
        <v>42843</v>
      </c>
      <c r="O9" s="12">
        <v>42844</v>
      </c>
      <c r="P9" s="11" t="s">
        <v>4480</v>
      </c>
      <c r="Q9" s="10"/>
      <c r="R9" s="10"/>
      <c r="S9" s="10"/>
      <c r="T9" s="10"/>
      <c r="U9" s="9"/>
      <c r="V9" s="8"/>
      <c r="W9" s="7">
        <v>608</v>
      </c>
      <c r="X9" s="4"/>
      <c r="Y9" s="6">
        <v>5</v>
      </c>
      <c r="Z9" s="5">
        <f>IF(Y9&gt;0,Y9-J9,".")</f>
        <v>0</v>
      </c>
      <c r="AB9" s="1">
        <v>1580611031</v>
      </c>
      <c r="AC9" s="1">
        <v>6789050539</v>
      </c>
      <c r="AD9" s="1" t="s">
        <v>7107</v>
      </c>
      <c r="AE9" s="1">
        <v>1</v>
      </c>
      <c r="AF9" s="1">
        <v>92</v>
      </c>
      <c r="AG9" s="1" t="s">
        <v>4535</v>
      </c>
      <c r="AH9" s="1">
        <v>42841.873738425929</v>
      </c>
      <c r="AI9" s="1">
        <v>42842.787812499999</v>
      </c>
    </row>
    <row r="10" spans="1:35" s="1" customFormat="1" x14ac:dyDescent="0.25">
      <c r="A10" s="31">
        <v>42293</v>
      </c>
      <c r="B10" s="23"/>
      <c r="C10" s="23" t="s">
        <v>3904</v>
      </c>
      <c r="D10" s="22" t="s">
        <v>3903</v>
      </c>
      <c r="E10" s="21">
        <v>3.5000000000000003E-2</v>
      </c>
      <c r="G10" s="20"/>
      <c r="H10" s="19">
        <f>E10/0.04198</f>
        <v>0.83373034778465938</v>
      </c>
      <c r="I10" s="32">
        <f>J10/100*4</f>
        <v>0.2</v>
      </c>
      <c r="J10" s="17">
        <v>5</v>
      </c>
      <c r="K10" s="16">
        <f>IF(J10&gt;1,J10-H10-I10,0)</f>
        <v>3.9662696522153409</v>
      </c>
      <c r="L10" s="15">
        <v>42345</v>
      </c>
      <c r="M10" s="14"/>
      <c r="N10" s="13">
        <v>42843</v>
      </c>
      <c r="O10" s="12">
        <v>42844</v>
      </c>
      <c r="P10" s="11" t="s">
        <v>4480</v>
      </c>
      <c r="Q10" s="10"/>
      <c r="R10" s="10"/>
      <c r="S10" s="10"/>
      <c r="T10" s="10"/>
      <c r="U10" s="9"/>
      <c r="V10" s="8"/>
      <c r="W10" s="7">
        <v>608</v>
      </c>
      <c r="X10" s="4"/>
      <c r="Y10" s="6">
        <v>5</v>
      </c>
      <c r="Z10" s="5">
        <f>IF(Y10&gt;0,Y10-J10,".")</f>
        <v>0</v>
      </c>
      <c r="AB10" s="1">
        <v>1580637345</v>
      </c>
      <c r="AC10" s="1">
        <v>6784587089</v>
      </c>
      <c r="AD10" s="1" t="s">
        <v>7108</v>
      </c>
      <c r="AE10" s="1">
        <v>1</v>
      </c>
      <c r="AF10" s="1">
        <v>99</v>
      </c>
      <c r="AG10" s="1" t="s">
        <v>4548</v>
      </c>
      <c r="AH10" s="1">
        <v>42837.53701388889</v>
      </c>
      <c r="AI10" s="1">
        <v>42842.814976851849</v>
      </c>
    </row>
    <row r="11" spans="1:35" s="1" customFormat="1" x14ac:dyDescent="0.25">
      <c r="A11" s="31">
        <v>42293</v>
      </c>
      <c r="B11" s="23"/>
      <c r="C11" s="23" t="s">
        <v>3904</v>
      </c>
      <c r="D11" s="22" t="s">
        <v>3903</v>
      </c>
      <c r="E11" s="21">
        <v>3.5000000000000003E-2</v>
      </c>
      <c r="G11" s="20"/>
      <c r="H11" s="19">
        <f>E11/0.04198</f>
        <v>0.83373034778465938</v>
      </c>
      <c r="I11" s="32">
        <f>J11/100*4</f>
        <v>0.2</v>
      </c>
      <c r="J11" s="17">
        <v>5</v>
      </c>
      <c r="K11" s="16">
        <f>IF(J11&gt;1,J11-H11-I11,0)</f>
        <v>3.9662696522153409</v>
      </c>
      <c r="L11" s="15">
        <v>42345</v>
      </c>
      <c r="M11" s="14"/>
      <c r="N11" s="29">
        <v>42843</v>
      </c>
      <c r="O11" s="12">
        <v>42844</v>
      </c>
      <c r="P11" s="11" t="s">
        <v>4480</v>
      </c>
      <c r="Q11" s="10"/>
      <c r="R11" s="10"/>
      <c r="S11" s="10"/>
      <c r="T11" s="10"/>
      <c r="U11" s="9"/>
      <c r="V11" s="8"/>
      <c r="W11" s="7">
        <v>608</v>
      </c>
      <c r="X11" s="4"/>
      <c r="Y11" s="6">
        <v>5</v>
      </c>
      <c r="Z11" s="5">
        <f>IF(Y11&gt;0,Y11-J11,".")</f>
        <v>0</v>
      </c>
      <c r="AB11" s="1">
        <v>1580638812</v>
      </c>
      <c r="AC11" s="1">
        <v>6787458286</v>
      </c>
      <c r="AD11" s="1" t="s">
        <v>7109</v>
      </c>
      <c r="AE11" s="1">
        <v>2</v>
      </c>
      <c r="AF11" s="1">
        <v>66</v>
      </c>
      <c r="AG11" s="1" t="s">
        <v>4505</v>
      </c>
      <c r="AH11" s="1">
        <v>42839.892916666664</v>
      </c>
      <c r="AI11" s="1">
        <v>42842.816631944443</v>
      </c>
    </row>
    <row r="12" spans="1:35" s="1" customFormat="1" x14ac:dyDescent="0.25">
      <c r="A12" s="31">
        <v>42293</v>
      </c>
      <c r="B12" s="23"/>
      <c r="C12" s="23" t="s">
        <v>3904</v>
      </c>
      <c r="D12" s="22" t="s">
        <v>3903</v>
      </c>
      <c r="E12" s="21">
        <v>3.5000000000000003E-2</v>
      </c>
      <c r="G12" s="20"/>
      <c r="H12" s="19">
        <f>E12/0.04198</f>
        <v>0.83373034778465938</v>
      </c>
      <c r="I12" s="32">
        <f>J12/100*4</f>
        <v>0.2</v>
      </c>
      <c r="J12" s="17">
        <v>5</v>
      </c>
      <c r="K12" s="16">
        <f>IF(J12&gt;1,J12-H12-I12,0)</f>
        <v>3.9662696522153409</v>
      </c>
      <c r="L12" s="15">
        <v>42345</v>
      </c>
      <c r="M12" s="14"/>
      <c r="N12" s="29">
        <v>42843</v>
      </c>
      <c r="O12" s="12">
        <v>42844</v>
      </c>
      <c r="P12" s="11" t="s">
        <v>4480</v>
      </c>
      <c r="Q12" s="10"/>
      <c r="R12" s="10"/>
      <c r="S12" s="10"/>
      <c r="T12" s="10"/>
      <c r="U12" s="9"/>
      <c r="V12" s="8"/>
      <c r="W12" s="7">
        <v>608</v>
      </c>
      <c r="X12" s="4"/>
      <c r="Y12" s="6">
        <v>5</v>
      </c>
      <c r="Z12" s="5">
        <f>IF(Y12&gt;0,Y12-J12,".")</f>
        <v>0</v>
      </c>
      <c r="AB12" s="1">
        <v>1580638814</v>
      </c>
      <c r="AC12" s="1">
        <v>6786303117</v>
      </c>
      <c r="AD12" s="1" t="s">
        <v>7110</v>
      </c>
      <c r="AE12" s="1">
        <v>4</v>
      </c>
      <c r="AF12" s="1">
        <v>60</v>
      </c>
      <c r="AG12" s="1" t="s">
        <v>4505</v>
      </c>
      <c r="AH12" s="1">
        <v>42838.872800925928</v>
      </c>
      <c r="AI12" s="1">
        <v>42842.816631944443</v>
      </c>
    </row>
    <row r="13" spans="1:35" s="1" customFormat="1" x14ac:dyDescent="0.25">
      <c r="A13" s="31">
        <v>42293</v>
      </c>
      <c r="B13" s="23"/>
      <c r="C13" s="23" t="s">
        <v>3904</v>
      </c>
      <c r="D13" s="22" t="s">
        <v>3903</v>
      </c>
      <c r="E13" s="21">
        <v>3.5000000000000003E-2</v>
      </c>
      <c r="G13" s="20"/>
      <c r="H13" s="19">
        <f>E13/0.04198</f>
        <v>0.83373034778465938</v>
      </c>
      <c r="I13" s="32">
        <f>J13/100*4</f>
        <v>0.2</v>
      </c>
      <c r="J13" s="17">
        <v>5</v>
      </c>
      <c r="K13" s="16">
        <f>IF(J13&gt;1,J13-H13-I13,0)</f>
        <v>3.9662696522153409</v>
      </c>
      <c r="L13" s="15">
        <v>42345</v>
      </c>
      <c r="M13" s="14"/>
      <c r="N13" s="29">
        <v>42843</v>
      </c>
      <c r="O13" s="12">
        <v>42844</v>
      </c>
      <c r="P13" s="11" t="s">
        <v>4480</v>
      </c>
      <c r="Q13" s="10"/>
      <c r="R13" s="10"/>
      <c r="S13" s="10"/>
      <c r="T13" s="10"/>
      <c r="U13" s="9"/>
      <c r="V13" s="8"/>
      <c r="W13" s="7">
        <v>608</v>
      </c>
      <c r="X13" s="4"/>
      <c r="Y13" s="6">
        <v>5</v>
      </c>
      <c r="Z13" s="5">
        <f>IF(Y13&gt;0,Y13-J13,".")</f>
        <v>0</v>
      </c>
      <c r="AB13" s="1">
        <v>1580647179</v>
      </c>
      <c r="AC13" s="1">
        <v>6784587089</v>
      </c>
      <c r="AD13" s="1" t="s">
        <v>7108</v>
      </c>
      <c r="AE13" s="1">
        <v>1</v>
      </c>
      <c r="AF13" s="1">
        <v>99</v>
      </c>
      <c r="AG13" s="1" t="s">
        <v>4548</v>
      </c>
      <c r="AH13" s="1">
        <v>42837.53701388889</v>
      </c>
      <c r="AI13" s="1">
        <v>42842.82402777778</v>
      </c>
    </row>
    <row r="14" spans="1:35" s="1" customFormat="1" x14ac:dyDescent="0.25">
      <c r="A14" s="31">
        <v>42293</v>
      </c>
      <c r="B14" s="23"/>
      <c r="C14" s="23" t="s">
        <v>3904</v>
      </c>
      <c r="D14" s="22" t="s">
        <v>3903</v>
      </c>
      <c r="E14" s="21">
        <v>3.5000000000000003E-2</v>
      </c>
      <c r="G14" s="20"/>
      <c r="H14" s="19">
        <f>E14/0.04198</f>
        <v>0.83373034778465938</v>
      </c>
      <c r="I14" s="32">
        <f>J14/100*4</f>
        <v>0.2</v>
      </c>
      <c r="J14" s="17">
        <v>5</v>
      </c>
      <c r="K14" s="16">
        <f>IF(J14&gt;1,J14-H14-I14,0)</f>
        <v>3.9662696522153409</v>
      </c>
      <c r="L14" s="15">
        <v>42345</v>
      </c>
      <c r="M14" s="14"/>
      <c r="N14" s="29">
        <v>42843</v>
      </c>
      <c r="O14" s="12">
        <v>42844</v>
      </c>
      <c r="P14" s="11" t="s">
        <v>4480</v>
      </c>
      <c r="Q14" s="10"/>
      <c r="R14" s="10"/>
      <c r="S14" s="10"/>
      <c r="T14" s="10"/>
      <c r="U14" s="9"/>
      <c r="V14" s="8"/>
      <c r="W14" s="7">
        <v>608</v>
      </c>
      <c r="X14" s="4"/>
      <c r="Y14" s="6">
        <v>5</v>
      </c>
      <c r="Z14" s="5">
        <f>IF(Y14&gt;0,Y14-J14,".")</f>
        <v>0</v>
      </c>
      <c r="AB14" s="1">
        <v>1580794303</v>
      </c>
      <c r="AC14" s="1">
        <v>6787458286</v>
      </c>
      <c r="AD14" s="1" t="s">
        <v>7109</v>
      </c>
      <c r="AE14" s="1">
        <v>1</v>
      </c>
      <c r="AF14" s="1">
        <v>33</v>
      </c>
      <c r="AG14" s="1" t="s">
        <v>4520</v>
      </c>
      <c r="AH14" s="1">
        <v>42839.892916666664</v>
      </c>
      <c r="AI14" s="1">
        <v>42842.935219907406</v>
      </c>
    </row>
    <row r="15" spans="1:35" s="1" customFormat="1" x14ac:dyDescent="0.25">
      <c r="A15" s="31">
        <v>42293</v>
      </c>
      <c r="B15" s="23"/>
      <c r="C15" s="23" t="s">
        <v>3904</v>
      </c>
      <c r="D15" s="22" t="s">
        <v>3903</v>
      </c>
      <c r="E15" s="21">
        <v>3.5000000000000003E-2</v>
      </c>
      <c r="G15" s="20"/>
      <c r="H15" s="19">
        <f>E15/0.04198</f>
        <v>0.83373034778465938</v>
      </c>
      <c r="I15" s="32">
        <f>J15/100*4</f>
        <v>0.2</v>
      </c>
      <c r="J15" s="17">
        <v>5</v>
      </c>
      <c r="K15" s="16">
        <f>IF(J15&gt;1,J15-H15-I15,0)</f>
        <v>3.9662696522153409</v>
      </c>
      <c r="L15" s="15">
        <v>42345</v>
      </c>
      <c r="M15" s="14"/>
      <c r="N15" s="29">
        <v>42843</v>
      </c>
      <c r="O15" s="12">
        <v>42844</v>
      </c>
      <c r="P15" s="11" t="s">
        <v>4480</v>
      </c>
      <c r="Q15" s="10"/>
      <c r="R15" s="10"/>
      <c r="S15" s="10"/>
      <c r="T15" s="10"/>
      <c r="U15" s="9"/>
      <c r="V15" s="8"/>
      <c r="W15" s="7">
        <v>608</v>
      </c>
      <c r="X15" s="4"/>
      <c r="Y15" s="6">
        <v>5</v>
      </c>
      <c r="Z15" s="5">
        <f>IF(Y15&gt;0,Y15-J15,".")</f>
        <v>0</v>
      </c>
      <c r="AB15" s="1">
        <v>1580803188</v>
      </c>
      <c r="AC15" s="1">
        <v>6788631144</v>
      </c>
      <c r="AD15" s="1" t="s">
        <v>7111</v>
      </c>
      <c r="AE15" s="1">
        <v>1</v>
      </c>
      <c r="AF15" s="1">
        <v>70</v>
      </c>
      <c r="AG15" s="1" t="s">
        <v>4524</v>
      </c>
      <c r="AH15" s="1">
        <v>42841.513043981482</v>
      </c>
      <c r="AI15" s="1">
        <v>42842.943518518521</v>
      </c>
    </row>
    <row r="16" spans="1:35" s="1" customFormat="1" x14ac:dyDescent="0.25">
      <c r="A16" s="31">
        <v>42293</v>
      </c>
      <c r="B16" s="23"/>
      <c r="C16" s="23" t="s">
        <v>3904</v>
      </c>
      <c r="D16" s="22" t="s">
        <v>3903</v>
      </c>
      <c r="E16" s="21">
        <v>3.5000000000000003E-2</v>
      </c>
      <c r="G16" s="20"/>
      <c r="H16" s="19">
        <f>E16/0.04198</f>
        <v>0.83373034778465938</v>
      </c>
      <c r="I16" s="32">
        <f>J16/100*4</f>
        <v>0.2</v>
      </c>
      <c r="J16" s="17">
        <v>5</v>
      </c>
      <c r="K16" s="16">
        <f>IF(J16&gt;1,J16-H16-I16,0)</f>
        <v>3.9662696522153409</v>
      </c>
      <c r="L16" s="15">
        <v>42345</v>
      </c>
      <c r="M16" s="14"/>
      <c r="N16" s="29">
        <v>42843</v>
      </c>
      <c r="O16" s="12">
        <v>42844</v>
      </c>
      <c r="P16" s="11" t="s">
        <v>4480</v>
      </c>
      <c r="Q16" s="10"/>
      <c r="R16" s="10"/>
      <c r="S16" s="10"/>
      <c r="T16" s="10"/>
      <c r="U16" s="9"/>
      <c r="V16" s="8"/>
      <c r="W16" s="7">
        <v>608</v>
      </c>
      <c r="X16" s="4"/>
      <c r="Y16" s="6">
        <v>5</v>
      </c>
      <c r="Z16" s="5">
        <f>IF(Y16&gt;0,Y16-J16,".")</f>
        <v>0</v>
      </c>
      <c r="AB16" s="1">
        <v>1581018104</v>
      </c>
      <c r="AC16" s="1">
        <v>6784741407</v>
      </c>
      <c r="AD16" s="1" t="s">
        <v>7112</v>
      </c>
      <c r="AE16" s="1">
        <v>1</v>
      </c>
      <c r="AF16" s="1">
        <v>110</v>
      </c>
      <c r="AG16" s="1" t="s">
        <v>4504</v>
      </c>
      <c r="AH16" s="1">
        <v>42837.630914351852</v>
      </c>
      <c r="AI16" s="1">
        <v>42843.486435185187</v>
      </c>
    </row>
    <row r="17" spans="1:35" s="1" customFormat="1" x14ac:dyDescent="0.25">
      <c r="A17" s="31">
        <v>42293</v>
      </c>
      <c r="B17" s="23"/>
      <c r="C17" s="23" t="s">
        <v>3904</v>
      </c>
      <c r="D17" s="22" t="s">
        <v>3903</v>
      </c>
      <c r="E17" s="21">
        <v>3.5000000000000003E-2</v>
      </c>
      <c r="G17" s="20"/>
      <c r="H17" s="19">
        <f>E17/0.04198</f>
        <v>0.83373034778465938</v>
      </c>
      <c r="I17" s="32">
        <f>J17/100*4</f>
        <v>0.2</v>
      </c>
      <c r="J17" s="17">
        <v>5</v>
      </c>
      <c r="K17" s="16">
        <f>IF(J17&gt;1,J17-H17-I17,0)</f>
        <v>3.9662696522153409</v>
      </c>
      <c r="L17" s="15">
        <v>42345</v>
      </c>
      <c r="M17" s="14"/>
      <c r="N17" s="29">
        <v>42870</v>
      </c>
      <c r="O17" s="12">
        <v>42871</v>
      </c>
      <c r="P17" s="11" t="s">
        <v>3900</v>
      </c>
      <c r="Q17" s="10"/>
      <c r="R17" s="10"/>
      <c r="S17" s="10"/>
      <c r="T17" s="10"/>
      <c r="U17" s="9"/>
      <c r="V17" s="8"/>
      <c r="W17" s="7">
        <v>732</v>
      </c>
      <c r="X17" s="4"/>
      <c r="Y17" s="6">
        <v>5</v>
      </c>
      <c r="Z17" s="5">
        <f>IF(Y17&gt;0,Y17-J17,".")</f>
        <v>0</v>
      </c>
      <c r="AB17" s="1">
        <v>1581113475</v>
      </c>
      <c r="AC17" s="1">
        <v>6788310314</v>
      </c>
      <c r="AD17" s="1" t="s">
        <v>7113</v>
      </c>
      <c r="AE17" s="1">
        <v>2</v>
      </c>
      <c r="AF17" s="1">
        <v>66</v>
      </c>
      <c r="AG17" s="1" t="s">
        <v>4494</v>
      </c>
      <c r="AH17" s="1">
        <v>42840.897881944446</v>
      </c>
      <c r="AI17" s="1">
        <v>42843.567731481482</v>
      </c>
    </row>
    <row r="18" spans="1:35" s="1" customFormat="1" x14ac:dyDescent="0.25">
      <c r="A18" s="31">
        <v>42293</v>
      </c>
      <c r="B18" s="23"/>
      <c r="C18" s="23" t="s">
        <v>3904</v>
      </c>
      <c r="D18" s="22" t="s">
        <v>3903</v>
      </c>
      <c r="E18" s="21">
        <v>3.5000000000000003E-2</v>
      </c>
      <c r="G18" s="20"/>
      <c r="H18" s="19">
        <f>E18/0.04198</f>
        <v>0.83373034778465938</v>
      </c>
      <c r="I18" s="32">
        <f>J18/100*4</f>
        <v>0.2</v>
      </c>
      <c r="J18" s="17">
        <v>5</v>
      </c>
      <c r="K18" s="16">
        <f>IF(J18&gt;1,J18-H18-I18,0)</f>
        <v>3.9662696522153409</v>
      </c>
      <c r="L18" s="15">
        <v>42345</v>
      </c>
      <c r="M18" s="14"/>
      <c r="N18" s="29">
        <v>42870</v>
      </c>
      <c r="O18" s="12">
        <v>42871</v>
      </c>
      <c r="P18" s="11" t="s">
        <v>3900</v>
      </c>
      <c r="Q18" s="10"/>
      <c r="R18" s="10"/>
      <c r="S18" s="10"/>
      <c r="T18" s="10"/>
      <c r="U18" s="9"/>
      <c r="V18" s="8"/>
      <c r="W18" s="7">
        <v>732</v>
      </c>
      <c r="X18" s="4"/>
      <c r="Y18" s="6">
        <v>5</v>
      </c>
      <c r="Z18" s="5">
        <f>IF(Y18&gt;0,Y18-J18,".")</f>
        <v>0</v>
      </c>
      <c r="AB18" s="1">
        <v>1581126158</v>
      </c>
      <c r="AC18" s="1">
        <v>6789261067</v>
      </c>
      <c r="AD18" s="1" t="s">
        <v>7114</v>
      </c>
      <c r="AE18" s="1">
        <v>1</v>
      </c>
      <c r="AF18" s="1">
        <v>19</v>
      </c>
      <c r="AG18" s="1" t="s">
        <v>3997</v>
      </c>
      <c r="AH18" s="1">
        <v>42842.302777777775</v>
      </c>
      <c r="AI18" s="1">
        <v>42843.579814814817</v>
      </c>
    </row>
    <row r="19" spans="1:35" s="1" customFormat="1" x14ac:dyDescent="0.25">
      <c r="A19" s="31">
        <v>42293</v>
      </c>
      <c r="B19" s="23"/>
      <c r="C19" s="23" t="s">
        <v>3904</v>
      </c>
      <c r="D19" s="22" t="s">
        <v>3903</v>
      </c>
      <c r="E19" s="21">
        <v>3.5000000000000003E-2</v>
      </c>
      <c r="G19" s="20"/>
      <c r="H19" s="19">
        <f>E19/0.04198</f>
        <v>0.83373034778465938</v>
      </c>
      <c r="I19" s="32">
        <f>J19/100*4</f>
        <v>0.2</v>
      </c>
      <c r="J19" s="17">
        <v>5</v>
      </c>
      <c r="K19" s="16">
        <f>IF(J19&gt;1,J19-H19-I19,0)</f>
        <v>3.9662696522153409</v>
      </c>
      <c r="L19" s="15">
        <v>42345</v>
      </c>
      <c r="M19" s="14"/>
      <c r="N19" s="13">
        <v>42870</v>
      </c>
      <c r="O19" s="12">
        <v>42871</v>
      </c>
      <c r="P19" s="11" t="s">
        <v>3900</v>
      </c>
      <c r="Q19" s="10"/>
      <c r="R19" s="10"/>
      <c r="S19" s="10"/>
      <c r="T19" s="10"/>
      <c r="U19" s="9"/>
      <c r="V19" s="8"/>
      <c r="W19" s="7">
        <v>732</v>
      </c>
      <c r="X19" s="4"/>
      <c r="Y19" s="6">
        <v>5</v>
      </c>
      <c r="Z19" s="5">
        <f>IF(Y19&gt;0,Y19-J19,".")</f>
        <v>0</v>
      </c>
      <c r="AB19" s="1">
        <v>1581247848</v>
      </c>
      <c r="AC19" s="1">
        <v>6789657131</v>
      </c>
      <c r="AD19" s="1" t="s">
        <v>7115</v>
      </c>
      <c r="AE19" s="1">
        <v>1</v>
      </c>
      <c r="AF19" s="1">
        <v>19</v>
      </c>
      <c r="AG19" s="1" t="s">
        <v>7116</v>
      </c>
      <c r="AH19" s="1">
        <v>42842.6330787037</v>
      </c>
      <c r="AI19" s="1">
        <v>42843.704305555555</v>
      </c>
    </row>
    <row r="20" spans="1:35" s="1" customFormat="1" x14ac:dyDescent="0.25">
      <c r="A20" s="31">
        <v>42293</v>
      </c>
      <c r="B20" s="23"/>
      <c r="C20" s="23" t="s">
        <v>3904</v>
      </c>
      <c r="D20" s="22" t="s">
        <v>3903</v>
      </c>
      <c r="E20" s="21">
        <v>3.5000000000000003E-2</v>
      </c>
      <c r="G20" s="20"/>
      <c r="H20" s="19">
        <f>E20/0.04198</f>
        <v>0.83373034778465938</v>
      </c>
      <c r="I20" s="32">
        <f>J20/100*4</f>
        <v>0.2</v>
      </c>
      <c r="J20" s="17">
        <v>5</v>
      </c>
      <c r="K20" s="16">
        <f>IF(J20&gt;1,J20-H20-I20,0)</f>
        <v>3.9662696522153409</v>
      </c>
      <c r="L20" s="15">
        <v>42345</v>
      </c>
      <c r="M20" s="14"/>
      <c r="N20" s="29">
        <v>42870</v>
      </c>
      <c r="O20" s="12">
        <v>42871</v>
      </c>
      <c r="P20" s="11" t="s">
        <v>3900</v>
      </c>
      <c r="Q20" s="10"/>
      <c r="R20" s="10"/>
      <c r="S20" s="10"/>
      <c r="T20" s="10"/>
      <c r="U20" s="9"/>
      <c r="V20" s="8"/>
      <c r="W20" s="7">
        <v>732</v>
      </c>
      <c r="X20" s="4"/>
      <c r="Y20" s="6">
        <v>5</v>
      </c>
      <c r="Z20" s="5">
        <f>IF(Y20&gt;0,Y20-J20,".")</f>
        <v>0</v>
      </c>
      <c r="AB20" s="1">
        <v>1581525721</v>
      </c>
      <c r="AC20" s="1">
        <v>6784483267</v>
      </c>
      <c r="AD20" s="1" t="s">
        <v>7117</v>
      </c>
      <c r="AE20" s="1">
        <v>10</v>
      </c>
      <c r="AF20" s="1">
        <v>50</v>
      </c>
      <c r="AG20" s="1" t="s">
        <v>4480</v>
      </c>
      <c r="AH20" s="1">
        <v>42837.48609953704</v>
      </c>
      <c r="AI20" s="1">
        <v>42843.920902777776</v>
      </c>
    </row>
    <row r="21" spans="1:35" s="1" customFormat="1" x14ac:dyDescent="0.25">
      <c r="A21" s="31">
        <v>42293</v>
      </c>
      <c r="B21" s="23"/>
      <c r="C21" s="23" t="s">
        <v>3904</v>
      </c>
      <c r="D21" s="22" t="s">
        <v>3903</v>
      </c>
      <c r="E21" s="21">
        <v>3.5000000000000003E-2</v>
      </c>
      <c r="G21" s="20"/>
      <c r="H21" s="19">
        <f>E21/0.04198</f>
        <v>0.83373034778465938</v>
      </c>
      <c r="I21" s="32">
        <f>J21/100*4</f>
        <v>0.2</v>
      </c>
      <c r="J21" s="17">
        <v>5</v>
      </c>
      <c r="K21" s="16">
        <f>IF(J21&gt;1,J21-H21-I21,0)</f>
        <v>3.9662696522153409</v>
      </c>
      <c r="L21" s="15">
        <v>42345</v>
      </c>
      <c r="M21" s="14"/>
      <c r="N21" s="29">
        <v>42870</v>
      </c>
      <c r="O21" s="38">
        <v>42871</v>
      </c>
      <c r="P21" s="37" t="s">
        <v>3900</v>
      </c>
      <c r="Q21" s="10"/>
      <c r="R21" s="10"/>
      <c r="S21" s="10"/>
      <c r="T21" s="10"/>
      <c r="U21" s="9"/>
      <c r="V21" s="8"/>
      <c r="W21" s="7">
        <v>732</v>
      </c>
      <c r="X21" s="4"/>
      <c r="Y21" s="6">
        <v>5</v>
      </c>
      <c r="Z21" s="5">
        <f>IF(Y21&gt;0,Y21-J21,".")</f>
        <v>0</v>
      </c>
      <c r="AB21" s="1">
        <v>1581869253</v>
      </c>
      <c r="AC21" s="1">
        <v>6791182429</v>
      </c>
      <c r="AD21" s="1" t="s">
        <v>7118</v>
      </c>
      <c r="AE21" s="1">
        <v>1</v>
      </c>
      <c r="AF21" s="1">
        <v>38</v>
      </c>
      <c r="AG21" s="1" t="s">
        <v>4478</v>
      </c>
      <c r="AH21" s="1">
        <v>42843.800254629627</v>
      </c>
      <c r="AI21" s="1">
        <v>42844.590787037036</v>
      </c>
    </row>
    <row r="22" spans="1:35" s="1" customFormat="1" x14ac:dyDescent="0.25">
      <c r="A22" s="31">
        <v>42293</v>
      </c>
      <c r="B22" s="23"/>
      <c r="C22" s="23" t="s">
        <v>3904</v>
      </c>
      <c r="D22" s="22" t="s">
        <v>3903</v>
      </c>
      <c r="E22" s="21">
        <v>3.5000000000000003E-2</v>
      </c>
      <c r="G22" s="20"/>
      <c r="H22" s="19">
        <f>E22/0.04198</f>
        <v>0.83373034778465938</v>
      </c>
      <c r="I22" s="32">
        <f>J22/100*4</f>
        <v>0.2</v>
      </c>
      <c r="J22" s="17">
        <v>5</v>
      </c>
      <c r="K22" s="16">
        <f>IF(J22&gt;1,J22-H22-I22,0)</f>
        <v>3.9662696522153409</v>
      </c>
      <c r="L22" s="15">
        <v>42345</v>
      </c>
      <c r="M22" s="14"/>
      <c r="N22" s="13">
        <v>42870</v>
      </c>
      <c r="O22" s="12">
        <v>42871</v>
      </c>
      <c r="P22" s="11" t="s">
        <v>3900</v>
      </c>
      <c r="Q22" s="10"/>
      <c r="R22" s="10"/>
      <c r="S22" s="10"/>
      <c r="T22" s="10"/>
      <c r="U22" s="9"/>
      <c r="V22" s="8"/>
      <c r="W22" s="7">
        <v>732</v>
      </c>
      <c r="X22" s="4"/>
      <c r="Y22" s="6">
        <v>5</v>
      </c>
      <c r="Z22" s="5">
        <f>IF(Y22&gt;0,Y22-J22,".")</f>
        <v>0</v>
      </c>
      <c r="AB22" s="1">
        <v>1582131923</v>
      </c>
      <c r="AC22" s="1">
        <v>6791306602</v>
      </c>
      <c r="AD22" s="1" t="s">
        <v>7119</v>
      </c>
      <c r="AE22" s="1">
        <v>1</v>
      </c>
      <c r="AF22" s="1">
        <v>72</v>
      </c>
      <c r="AG22" s="1" t="s">
        <v>4470</v>
      </c>
      <c r="AH22" s="1">
        <v>42843.851481481484</v>
      </c>
      <c r="AI22" s="1">
        <v>42844.854953703703</v>
      </c>
    </row>
    <row r="23" spans="1:35" s="1" customFormat="1" x14ac:dyDescent="0.25">
      <c r="A23" s="31">
        <v>42293</v>
      </c>
      <c r="B23" s="23"/>
      <c r="C23" s="23" t="s">
        <v>3904</v>
      </c>
      <c r="D23" s="22" t="s">
        <v>3903</v>
      </c>
      <c r="E23" s="21">
        <v>3.5000000000000003E-2</v>
      </c>
      <c r="G23" s="20"/>
      <c r="H23" s="19">
        <f>E23/0.04198</f>
        <v>0.83373034778465938</v>
      </c>
      <c r="I23" s="32">
        <f>J23/100*4</f>
        <v>0.2</v>
      </c>
      <c r="J23" s="17">
        <v>5</v>
      </c>
      <c r="K23" s="16">
        <f>IF(J23&gt;1,J23-H23-I23,0)</f>
        <v>3.9662696522153409</v>
      </c>
      <c r="L23" s="15">
        <v>42345</v>
      </c>
      <c r="M23" s="14"/>
      <c r="N23" s="29">
        <v>42870</v>
      </c>
      <c r="O23" s="12">
        <v>42871</v>
      </c>
      <c r="P23" s="11" t="s">
        <v>3900</v>
      </c>
      <c r="Q23" s="10"/>
      <c r="R23" s="10"/>
      <c r="S23" s="10"/>
      <c r="T23" s="10"/>
      <c r="U23" s="9"/>
      <c r="V23" s="8"/>
      <c r="W23" s="7">
        <v>732</v>
      </c>
      <c r="X23" s="4"/>
      <c r="Y23" s="6">
        <v>5</v>
      </c>
      <c r="Z23" s="5">
        <f>IF(Y23&gt;0,Y23-J23,".")</f>
        <v>0</v>
      </c>
      <c r="AB23" s="1">
        <v>1582131925</v>
      </c>
      <c r="AC23" s="1">
        <v>6791730966</v>
      </c>
      <c r="AD23" s="1" t="s">
        <v>7120</v>
      </c>
      <c r="AE23" s="1">
        <v>1</v>
      </c>
      <c r="AF23" s="1">
        <v>70</v>
      </c>
      <c r="AG23" s="1" t="s">
        <v>4470</v>
      </c>
      <c r="AH23" s="1">
        <v>42844.372141203705</v>
      </c>
      <c r="AI23" s="1">
        <v>42844.854953703703</v>
      </c>
    </row>
    <row r="24" spans="1:35" s="1" customFormat="1" x14ac:dyDescent="0.25">
      <c r="A24" s="31">
        <v>42293</v>
      </c>
      <c r="B24" s="23"/>
      <c r="C24" s="23" t="s">
        <v>3904</v>
      </c>
      <c r="D24" s="22" t="s">
        <v>3903</v>
      </c>
      <c r="E24" s="21">
        <v>3.5000000000000003E-2</v>
      </c>
      <c r="G24" s="20"/>
      <c r="H24" s="19">
        <f>E24/0.04198</f>
        <v>0.83373034778465938</v>
      </c>
      <c r="I24" s="32">
        <f>J24/100*4</f>
        <v>0.2</v>
      </c>
      <c r="J24" s="17">
        <v>5</v>
      </c>
      <c r="K24" s="16">
        <f>IF(J24&gt;1,J24-H24-I24,0)</f>
        <v>3.9662696522153409</v>
      </c>
      <c r="L24" s="15">
        <v>42345</v>
      </c>
      <c r="M24" s="14"/>
      <c r="N24" s="29">
        <v>42870</v>
      </c>
      <c r="O24" s="12">
        <v>42871</v>
      </c>
      <c r="P24" s="11" t="s">
        <v>3900</v>
      </c>
      <c r="Q24" s="10"/>
      <c r="R24" s="10"/>
      <c r="S24" s="10"/>
      <c r="T24" s="10"/>
      <c r="U24" s="9"/>
      <c r="V24" s="8"/>
      <c r="W24" s="7">
        <v>732</v>
      </c>
      <c r="X24" s="4"/>
      <c r="Y24" s="6">
        <v>5</v>
      </c>
      <c r="Z24" s="5">
        <f>IF(Y24&gt;0,Y24-J24,".")</f>
        <v>0</v>
      </c>
      <c r="AB24" s="1">
        <v>1582154287</v>
      </c>
      <c r="AC24" s="1">
        <v>6791362756</v>
      </c>
      <c r="AD24" s="1" t="s">
        <v>7121</v>
      </c>
      <c r="AE24" s="1">
        <v>1</v>
      </c>
      <c r="AF24" s="1">
        <v>49</v>
      </c>
      <c r="AG24" s="1" t="s">
        <v>4469</v>
      </c>
      <c r="AH24" s="1">
        <v>42843.87599537037</v>
      </c>
      <c r="AI24" s="1">
        <v>42844.870115740741</v>
      </c>
    </row>
    <row r="25" spans="1:35" s="1" customFormat="1" x14ac:dyDescent="0.25">
      <c r="A25" s="31">
        <v>42293</v>
      </c>
      <c r="B25" s="23"/>
      <c r="C25" s="23" t="s">
        <v>3904</v>
      </c>
      <c r="D25" s="22" t="s">
        <v>3903</v>
      </c>
      <c r="E25" s="21">
        <v>3.5000000000000003E-2</v>
      </c>
      <c r="G25" s="20"/>
      <c r="H25" s="19">
        <f>E25/0.04198</f>
        <v>0.83373034778465938</v>
      </c>
      <c r="I25" s="32">
        <f>J25/100*4</f>
        <v>0.2</v>
      </c>
      <c r="J25" s="17">
        <v>5</v>
      </c>
      <c r="K25" s="16">
        <f>IF(J25&gt;1,J25-H25-I25,0)</f>
        <v>3.9662696522153409</v>
      </c>
      <c r="L25" s="15">
        <v>42345</v>
      </c>
      <c r="M25" s="14"/>
      <c r="N25" s="29">
        <v>42870</v>
      </c>
      <c r="O25" s="12">
        <v>42871</v>
      </c>
      <c r="P25" s="11" t="s">
        <v>3900</v>
      </c>
      <c r="Q25" s="10"/>
      <c r="R25" s="10"/>
      <c r="S25" s="10"/>
      <c r="T25" s="10"/>
      <c r="U25" s="9"/>
      <c r="V25" s="8"/>
      <c r="W25" s="7">
        <v>732</v>
      </c>
      <c r="X25" s="4"/>
      <c r="Y25" s="6">
        <v>5</v>
      </c>
      <c r="Z25" s="5">
        <f>IF(Y25&gt;0,Y25-J25,".")</f>
        <v>0</v>
      </c>
      <c r="AB25" s="1">
        <v>1582200143</v>
      </c>
      <c r="AC25" s="1">
        <v>6788563742</v>
      </c>
      <c r="AD25" s="1" t="s">
        <v>7122</v>
      </c>
      <c r="AE25" s="1">
        <v>1</v>
      </c>
      <c r="AF25" s="1">
        <v>75</v>
      </c>
      <c r="AG25" s="1" t="s">
        <v>4457</v>
      </c>
      <c r="AH25" s="1">
        <v>42841.439872685187</v>
      </c>
      <c r="AI25" s="1">
        <v>42844.901342592595</v>
      </c>
    </row>
    <row r="26" spans="1:35" s="1" customFormat="1" x14ac:dyDescent="0.25">
      <c r="A26" s="28">
        <v>40330</v>
      </c>
      <c r="B26" s="27" t="s">
        <v>783</v>
      </c>
      <c r="C26" s="23" t="s">
        <v>782</v>
      </c>
      <c r="D26" s="22" t="s">
        <v>781</v>
      </c>
      <c r="E26" s="21">
        <v>3.6999999999999998E-2</v>
      </c>
      <c r="G26" s="20"/>
      <c r="H26" s="19">
        <f>E26/0.0478243</f>
        <v>0.77366527058420087</v>
      </c>
      <c r="I26" s="18">
        <f>J26/100*4</f>
        <v>0.32</v>
      </c>
      <c r="J26" s="17">
        <v>8</v>
      </c>
      <c r="K26" s="16">
        <f>IF(J26&gt;1,J26-H26-I26,0)</f>
        <v>6.9063347294157991</v>
      </c>
      <c r="L26" s="15">
        <v>40340</v>
      </c>
      <c r="M26" s="14"/>
      <c r="N26" s="29">
        <v>42858</v>
      </c>
      <c r="O26" s="12">
        <v>42859</v>
      </c>
      <c r="P26" s="11" t="s">
        <v>4152</v>
      </c>
      <c r="Q26" s="10"/>
      <c r="R26" s="10"/>
      <c r="S26" s="10"/>
      <c r="T26" s="10"/>
      <c r="U26" s="9">
        <v>6803221735</v>
      </c>
      <c r="V26" s="8"/>
      <c r="W26" s="7">
        <v>679</v>
      </c>
      <c r="X26" s="4" t="str">
        <f>CONCATENATE("2010-",W26)</f>
        <v>2010-679</v>
      </c>
      <c r="Y26" s="6">
        <v>8</v>
      </c>
      <c r="Z26" s="5">
        <f>IF(Y26&gt;0,Y26-J26,".")</f>
        <v>0</v>
      </c>
      <c r="AB26" s="1">
        <v>1582282041</v>
      </c>
      <c r="AC26" s="1">
        <v>6791112330</v>
      </c>
      <c r="AD26" s="1" t="s">
        <v>7123</v>
      </c>
      <c r="AE26" s="1">
        <v>3</v>
      </c>
      <c r="AF26" s="1">
        <v>63</v>
      </c>
      <c r="AG26" s="1" t="s">
        <v>4463</v>
      </c>
      <c r="AH26" s="1">
        <v>42843.758032407408</v>
      </c>
      <c r="AI26" s="1">
        <v>42844.975694444445</v>
      </c>
    </row>
    <row r="27" spans="1:35" s="1" customFormat="1" x14ac:dyDescent="0.25">
      <c r="A27" s="28">
        <v>40330</v>
      </c>
      <c r="B27" s="27" t="s">
        <v>783</v>
      </c>
      <c r="C27" s="23" t="s">
        <v>782</v>
      </c>
      <c r="D27" s="22" t="s">
        <v>781</v>
      </c>
      <c r="E27" s="21">
        <v>3.6999999999999998E-2</v>
      </c>
      <c r="G27" s="20"/>
      <c r="H27" s="19">
        <f>E27/0.0478243</f>
        <v>0.77366527058420087</v>
      </c>
      <c r="I27" s="18">
        <f>J27/100*4</f>
        <v>0.32</v>
      </c>
      <c r="J27" s="17">
        <v>8</v>
      </c>
      <c r="K27" s="16">
        <f>IF(J27&gt;1,J27-H27-I27,0)</f>
        <v>6.9063347294157991</v>
      </c>
      <c r="L27" s="15">
        <v>40340</v>
      </c>
      <c r="M27" s="14"/>
      <c r="N27" s="29">
        <v>42858</v>
      </c>
      <c r="O27" s="12">
        <v>42859</v>
      </c>
      <c r="P27" s="11" t="s">
        <v>4152</v>
      </c>
      <c r="Q27" s="10"/>
      <c r="R27" s="10"/>
      <c r="S27" s="10"/>
      <c r="T27" s="10"/>
      <c r="U27" s="9"/>
      <c r="V27" s="8"/>
      <c r="W27" s="7">
        <v>679</v>
      </c>
      <c r="X27" s="4" t="str">
        <f>CONCATENATE("2010-",W27)</f>
        <v>2010-679</v>
      </c>
      <c r="Y27" s="6">
        <v>8</v>
      </c>
      <c r="Z27" s="5">
        <f>IF(Y27&gt;0,Y27-J27,".")</f>
        <v>0</v>
      </c>
      <c r="AB27" s="1">
        <v>1582338524</v>
      </c>
      <c r="AC27" s="1">
        <v>6790094110</v>
      </c>
      <c r="AD27" s="1" t="s">
        <v>7124</v>
      </c>
      <c r="AE27" s="1">
        <v>1</v>
      </c>
      <c r="AF27" s="1">
        <v>59</v>
      </c>
      <c r="AG27" s="1" t="s">
        <v>4451</v>
      </c>
      <c r="AH27" s="1">
        <v>42842.910671296297</v>
      </c>
      <c r="AI27" s="1">
        <v>42845.345659722225</v>
      </c>
    </row>
    <row r="28" spans="1:35" s="1" customFormat="1" x14ac:dyDescent="0.25">
      <c r="A28" s="28">
        <v>40330</v>
      </c>
      <c r="B28" s="27" t="s">
        <v>783</v>
      </c>
      <c r="C28" s="23" t="s">
        <v>782</v>
      </c>
      <c r="D28" s="22" t="s">
        <v>781</v>
      </c>
      <c r="E28" s="21">
        <v>3.6999999999999998E-2</v>
      </c>
      <c r="G28" s="20"/>
      <c r="H28" s="19">
        <f>E28/0.0478243</f>
        <v>0.77366527058420087</v>
      </c>
      <c r="I28" s="18">
        <f>J28/100*4</f>
        <v>0.32</v>
      </c>
      <c r="J28" s="17">
        <v>8</v>
      </c>
      <c r="K28" s="16">
        <f>IF(J28&gt;1,J28-H28-I28,0)</f>
        <v>6.9063347294157991</v>
      </c>
      <c r="L28" s="15">
        <v>40340</v>
      </c>
      <c r="M28" s="14"/>
      <c r="N28" s="29">
        <v>43066</v>
      </c>
      <c r="O28" s="12">
        <v>43066</v>
      </c>
      <c r="P28" s="11" t="s">
        <v>778</v>
      </c>
      <c r="Q28" s="10"/>
      <c r="R28" s="10"/>
      <c r="S28" s="10"/>
      <c r="T28" s="10"/>
      <c r="U28" s="9"/>
      <c r="V28" s="8"/>
      <c r="W28" s="7">
        <v>1384</v>
      </c>
      <c r="X28" s="4" t="str">
        <f>CONCATENATE("2010-",W28)</f>
        <v>2010-1384</v>
      </c>
      <c r="Y28" s="6">
        <v>8</v>
      </c>
      <c r="Z28" s="5">
        <f>IF(Y28&gt;0,Y28-J28,".")</f>
        <v>0</v>
      </c>
      <c r="AB28" s="1">
        <v>1582718209</v>
      </c>
      <c r="AC28" s="1">
        <v>6788742828</v>
      </c>
      <c r="AD28" s="1" t="s">
        <v>7125</v>
      </c>
      <c r="AE28" s="1">
        <v>2</v>
      </c>
      <c r="AF28" s="1">
        <v>44</v>
      </c>
      <c r="AG28" s="1" t="s">
        <v>4442</v>
      </c>
      <c r="AH28" s="1">
        <v>42841.634131944447</v>
      </c>
      <c r="AI28" s="1">
        <v>42845.819641203707</v>
      </c>
    </row>
    <row r="29" spans="1:35" s="1" customFormat="1" x14ac:dyDescent="0.25">
      <c r="A29" s="28">
        <v>40330</v>
      </c>
      <c r="B29" s="27" t="s">
        <v>783</v>
      </c>
      <c r="C29" s="23" t="s">
        <v>782</v>
      </c>
      <c r="D29" s="22" t="s">
        <v>781</v>
      </c>
      <c r="E29" s="21">
        <v>3.6999999999999998E-2</v>
      </c>
      <c r="G29" s="20"/>
      <c r="H29" s="19">
        <f>E29/0.0478243</f>
        <v>0.77366527058420087</v>
      </c>
      <c r="I29" s="18">
        <f>J29/100*4</f>
        <v>0.32</v>
      </c>
      <c r="J29" s="17">
        <v>8</v>
      </c>
      <c r="K29" s="16">
        <f>IF(J29&gt;1,J29-H29-I29,0)</f>
        <v>6.9063347294157991</v>
      </c>
      <c r="L29" s="15">
        <v>40340</v>
      </c>
      <c r="M29" s="14"/>
      <c r="N29" s="29">
        <v>43066</v>
      </c>
      <c r="O29" s="12">
        <v>43066</v>
      </c>
      <c r="P29" s="11" t="s">
        <v>778</v>
      </c>
      <c r="Q29" s="10"/>
      <c r="R29" s="10"/>
      <c r="S29" s="10"/>
      <c r="T29" s="10"/>
      <c r="U29" s="9"/>
      <c r="V29" s="8"/>
      <c r="W29" s="7">
        <v>1384</v>
      </c>
      <c r="X29" s="4" t="str">
        <f>CONCATENATE("2010-",W29)</f>
        <v>2010-1384</v>
      </c>
      <c r="Y29" s="6">
        <v>8</v>
      </c>
      <c r="Z29" s="5">
        <f>IF(Y29&gt;0,Y29-J29,".")</f>
        <v>0</v>
      </c>
      <c r="AB29" s="1">
        <v>1582826821</v>
      </c>
      <c r="AC29" s="1">
        <v>6787020518</v>
      </c>
      <c r="AD29" s="1" t="s">
        <v>7126</v>
      </c>
      <c r="AE29" s="1">
        <v>1</v>
      </c>
      <c r="AF29" s="1">
        <v>36</v>
      </c>
      <c r="AG29" s="1" t="s">
        <v>79</v>
      </c>
      <c r="AH29" s="1">
        <v>42839.590775462966</v>
      </c>
      <c r="AI29" s="1">
        <v>42845.912222222221</v>
      </c>
    </row>
    <row r="30" spans="1:35" s="1" customFormat="1" x14ac:dyDescent="0.25">
      <c r="A30" s="28">
        <v>40330</v>
      </c>
      <c r="B30" s="27" t="s">
        <v>783</v>
      </c>
      <c r="C30" s="23" t="s">
        <v>782</v>
      </c>
      <c r="D30" s="22" t="s">
        <v>781</v>
      </c>
      <c r="E30" s="21">
        <v>3.6999999999999998E-2</v>
      </c>
      <c r="G30" s="20"/>
      <c r="H30" s="19">
        <f>E30/0.0478243</f>
        <v>0.77366527058420087</v>
      </c>
      <c r="I30" s="18">
        <f>J30/100*4</f>
        <v>0.32</v>
      </c>
      <c r="J30" s="17">
        <v>8</v>
      </c>
      <c r="K30" s="16">
        <f>IF(J30&gt;1,J30-H30-I30,0)</f>
        <v>6.9063347294157991</v>
      </c>
      <c r="L30" s="15">
        <v>40340</v>
      </c>
      <c r="M30" s="14"/>
      <c r="N30" s="29">
        <v>43066</v>
      </c>
      <c r="O30" s="12">
        <v>43066</v>
      </c>
      <c r="P30" s="11" t="s">
        <v>778</v>
      </c>
      <c r="Q30" s="10"/>
      <c r="R30" s="10"/>
      <c r="S30" s="10"/>
      <c r="T30" s="10"/>
      <c r="U30" s="9"/>
      <c r="V30" s="8"/>
      <c r="W30" s="7">
        <v>1384</v>
      </c>
      <c r="X30" s="4" t="str">
        <f>CONCATENATE("2010-",W30)</f>
        <v>2010-1384</v>
      </c>
      <c r="Y30" s="6">
        <v>8</v>
      </c>
      <c r="Z30" s="5">
        <f>IF(Y30&gt;0,Y30-J30,".")</f>
        <v>0</v>
      </c>
      <c r="AB30" s="1">
        <v>1582886563</v>
      </c>
      <c r="AC30" s="1">
        <v>6787899672</v>
      </c>
      <c r="AD30" s="1" t="s">
        <v>7127</v>
      </c>
      <c r="AE30" s="1">
        <v>1</v>
      </c>
      <c r="AF30" s="1">
        <v>22</v>
      </c>
      <c r="AG30" s="1" t="s">
        <v>4422</v>
      </c>
      <c r="AH30" s="1">
        <v>42840.560706018521</v>
      </c>
      <c r="AI30" s="1">
        <v>42845.987592592595</v>
      </c>
    </row>
    <row r="31" spans="1:35" s="1" customFormat="1" x14ac:dyDescent="0.25">
      <c r="A31" s="28">
        <v>40330</v>
      </c>
      <c r="B31" s="27" t="s">
        <v>783</v>
      </c>
      <c r="C31" s="23" t="s">
        <v>782</v>
      </c>
      <c r="D31" s="22" t="s">
        <v>781</v>
      </c>
      <c r="E31" s="21">
        <v>3.6999999999999998E-2</v>
      </c>
      <c r="G31" s="20"/>
      <c r="H31" s="19">
        <f>E31/0.0478243</f>
        <v>0.77366527058420087</v>
      </c>
      <c r="I31" s="18">
        <f>J31/100*4</f>
        <v>0.32</v>
      </c>
      <c r="J31" s="17">
        <v>8</v>
      </c>
      <c r="K31" s="16">
        <f>IF(J31&gt;1,J31-H31-I31,0)</f>
        <v>6.9063347294157991</v>
      </c>
      <c r="L31" s="15">
        <v>40340</v>
      </c>
      <c r="M31" s="14"/>
      <c r="N31" s="29">
        <v>43066</v>
      </c>
      <c r="O31" s="12">
        <v>43066</v>
      </c>
      <c r="P31" s="11" t="s">
        <v>778</v>
      </c>
      <c r="Q31" s="10"/>
      <c r="R31" s="10"/>
      <c r="S31" s="10"/>
      <c r="T31" s="10"/>
      <c r="U31" s="9"/>
      <c r="V31" s="8"/>
      <c r="W31" s="7">
        <v>1384</v>
      </c>
      <c r="X31" s="4" t="str">
        <f>CONCATENATE("2010-",W31)</f>
        <v>2010-1384</v>
      </c>
      <c r="Y31" s="6">
        <v>8</v>
      </c>
      <c r="Z31" s="5">
        <f>IF(Y31&gt;0,Y31-J31,".")</f>
        <v>0</v>
      </c>
      <c r="AB31" s="1">
        <v>1582886564</v>
      </c>
      <c r="AC31" s="1">
        <v>6787244953</v>
      </c>
      <c r="AD31" s="1" t="s">
        <v>7128</v>
      </c>
      <c r="AE31" s="1">
        <v>1</v>
      </c>
      <c r="AF31" s="1">
        <v>39</v>
      </c>
      <c r="AG31" s="1" t="s">
        <v>4422</v>
      </c>
      <c r="AH31" s="1">
        <v>42839.74013888889</v>
      </c>
      <c r="AI31" s="1">
        <v>42845.987592592595</v>
      </c>
    </row>
    <row r="32" spans="1:35" s="1" customFormat="1" x14ac:dyDescent="0.25">
      <c r="A32" s="28">
        <v>40330</v>
      </c>
      <c r="B32" s="27" t="s">
        <v>783</v>
      </c>
      <c r="C32" s="23" t="s">
        <v>782</v>
      </c>
      <c r="D32" s="22" t="s">
        <v>781</v>
      </c>
      <c r="E32" s="21">
        <v>3.6999999999999998E-2</v>
      </c>
      <c r="G32" s="20"/>
      <c r="H32" s="19">
        <f>E32/0.0478243</f>
        <v>0.77366527058420087</v>
      </c>
      <c r="I32" s="18">
        <f>J32/100*4</f>
        <v>0.32</v>
      </c>
      <c r="J32" s="17">
        <v>8</v>
      </c>
      <c r="K32" s="16">
        <f>IF(J32&gt;1,J32-H32-I32,0)</f>
        <v>6.9063347294157991</v>
      </c>
      <c r="L32" s="15">
        <v>40340</v>
      </c>
      <c r="M32" s="14"/>
      <c r="N32" s="29">
        <v>43066</v>
      </c>
      <c r="O32" s="12">
        <v>43066</v>
      </c>
      <c r="P32" s="11" t="s">
        <v>778</v>
      </c>
      <c r="Q32" s="10"/>
      <c r="R32" s="10"/>
      <c r="S32" s="10"/>
      <c r="T32" s="10"/>
      <c r="U32" s="9"/>
      <c r="V32" s="8"/>
      <c r="W32" s="7">
        <v>1384</v>
      </c>
      <c r="X32" s="4" t="str">
        <f>CONCATENATE("2010-",W32)</f>
        <v>2010-1384</v>
      </c>
      <c r="Y32" s="6">
        <v>8</v>
      </c>
      <c r="Z32" s="5">
        <f>IF(Y32&gt;0,Y32-J32,".")</f>
        <v>0</v>
      </c>
      <c r="AB32" s="1">
        <v>1582910151</v>
      </c>
      <c r="AC32" s="1">
        <v>6788938760</v>
      </c>
      <c r="AD32" s="1" t="s">
        <v>7129</v>
      </c>
      <c r="AE32" s="1">
        <v>1</v>
      </c>
      <c r="AF32" s="1">
        <v>21</v>
      </c>
      <c r="AG32" s="1" t="s">
        <v>4440</v>
      </c>
      <c r="AH32" s="1">
        <v>42841.811921296299</v>
      </c>
      <c r="AI32" s="1">
        <v>42846.260925925926</v>
      </c>
    </row>
    <row r="33" spans="1:35" s="1" customFormat="1" x14ac:dyDescent="0.25">
      <c r="A33" s="28">
        <v>41703</v>
      </c>
      <c r="B33" s="27" t="s">
        <v>492</v>
      </c>
      <c r="C33" s="23" t="s">
        <v>491</v>
      </c>
      <c r="D33" s="22" t="s">
        <v>490</v>
      </c>
      <c r="E33" s="21">
        <v>0.35</v>
      </c>
      <c r="G33" s="20"/>
      <c r="H33" s="19">
        <f>E33/0.05373</f>
        <v>6.514051740182393</v>
      </c>
      <c r="I33" s="18">
        <f>J33/100*4</f>
        <v>0.36</v>
      </c>
      <c r="J33" s="17">
        <v>9</v>
      </c>
      <c r="K33" s="16">
        <f>IF(J33&gt;1,J33-H33-I33,0)</f>
        <v>2.1259482598176072</v>
      </c>
      <c r="L33" s="15">
        <v>41721</v>
      </c>
      <c r="M33" s="14"/>
      <c r="N33" s="29">
        <v>43078</v>
      </c>
      <c r="O33" s="12">
        <v>43079</v>
      </c>
      <c r="P33" s="11" t="s">
        <v>449</v>
      </c>
      <c r="Q33" s="10"/>
      <c r="R33" s="10"/>
      <c r="S33" s="10"/>
      <c r="T33" s="10"/>
      <c r="U33" s="9">
        <v>6911919758</v>
      </c>
      <c r="V33" s="8"/>
      <c r="W33" s="7">
        <v>1442</v>
      </c>
      <c r="X33" s="4"/>
      <c r="Y33" s="6">
        <v>9</v>
      </c>
      <c r="Z33" s="5">
        <f>IF(Y33&gt;0,Y33-J33,".")</f>
        <v>0</v>
      </c>
      <c r="AB33" s="1">
        <v>1583033246</v>
      </c>
      <c r="AC33" s="1">
        <v>6789555375</v>
      </c>
      <c r="AD33" s="1" t="s">
        <v>7130</v>
      </c>
      <c r="AE33" s="1">
        <v>2</v>
      </c>
      <c r="AF33" s="1">
        <v>190</v>
      </c>
      <c r="AG33" s="1" t="s">
        <v>4418</v>
      </c>
      <c r="AH33" s="1">
        <v>42842.548564814817</v>
      </c>
      <c r="AI33" s="1">
        <v>42846.501064814816</v>
      </c>
    </row>
    <row r="34" spans="1:35" s="1" customFormat="1" x14ac:dyDescent="0.25">
      <c r="A34" s="28">
        <v>41744</v>
      </c>
      <c r="B34" s="27" t="s">
        <v>2117</v>
      </c>
      <c r="C34" s="23" t="s">
        <v>2116</v>
      </c>
      <c r="D34" s="22" t="s">
        <v>2115</v>
      </c>
      <c r="E34" s="21">
        <v>0.21</v>
      </c>
      <c r="G34" s="20"/>
      <c r="H34" s="19">
        <f>E34/0.0482946</f>
        <v>4.3483122336658759</v>
      </c>
      <c r="I34" s="18">
        <f>J34/100*4</f>
        <v>0.48</v>
      </c>
      <c r="J34" s="17">
        <v>12</v>
      </c>
      <c r="K34" s="16">
        <f>IF(J34&gt;1,J34-H34-I34,0)</f>
        <v>7.1716877663341236</v>
      </c>
      <c r="L34" s="15">
        <v>41770</v>
      </c>
      <c r="M34" s="14"/>
      <c r="N34" s="29">
        <v>42752</v>
      </c>
      <c r="O34" s="12">
        <v>42754</v>
      </c>
      <c r="P34" s="11" t="s">
        <v>6546</v>
      </c>
      <c r="Q34" s="10" t="s">
        <v>6555</v>
      </c>
      <c r="R34" s="10" t="s">
        <v>6554</v>
      </c>
      <c r="S34" s="10" t="s">
        <v>6553</v>
      </c>
      <c r="T34" s="10"/>
      <c r="U34" s="9">
        <v>6681069563</v>
      </c>
      <c r="V34" s="8"/>
      <c r="W34" s="7">
        <v>123</v>
      </c>
      <c r="X34" s="4"/>
      <c r="Y34" s="6">
        <v>12</v>
      </c>
      <c r="Z34" s="5">
        <f>IF(Y34&gt;0,Y34-J34,".")</f>
        <v>0</v>
      </c>
      <c r="AB34" s="1">
        <v>1583074283</v>
      </c>
      <c r="AC34" s="1">
        <v>6792281467</v>
      </c>
      <c r="AD34" s="1" t="s">
        <v>7131</v>
      </c>
      <c r="AE34" s="1">
        <v>1</v>
      </c>
      <c r="AF34" s="1">
        <v>60</v>
      </c>
      <c r="AG34" s="1" t="s">
        <v>7132</v>
      </c>
      <c r="AH34" s="1">
        <v>42844.750949074078</v>
      </c>
      <c r="AI34" s="1">
        <v>42846.556481481479</v>
      </c>
    </row>
    <row r="35" spans="1:35" s="1" customFormat="1" x14ac:dyDescent="0.25">
      <c r="A35" s="28">
        <v>41744</v>
      </c>
      <c r="B35" s="27" t="s">
        <v>2117</v>
      </c>
      <c r="C35" s="23" t="s">
        <v>2116</v>
      </c>
      <c r="D35" s="22" t="s">
        <v>2115</v>
      </c>
      <c r="E35" s="21">
        <v>0.21</v>
      </c>
      <c r="G35" s="20"/>
      <c r="H35" s="19">
        <f>E35/0.0482946</f>
        <v>4.3483122336658759</v>
      </c>
      <c r="I35" s="18">
        <f>J35/100*4</f>
        <v>0.48</v>
      </c>
      <c r="J35" s="17">
        <v>12</v>
      </c>
      <c r="K35" s="16">
        <f>IF(J35&gt;1,J35-H35-I35,0)</f>
        <v>7.1716877663341236</v>
      </c>
      <c r="L35" s="15">
        <v>41770</v>
      </c>
      <c r="M35" s="14"/>
      <c r="N35" s="29">
        <v>42987</v>
      </c>
      <c r="O35" s="12">
        <v>42988</v>
      </c>
      <c r="P35" s="11" t="s">
        <v>2114</v>
      </c>
      <c r="Q35" s="10"/>
      <c r="R35" s="10"/>
      <c r="S35" s="10"/>
      <c r="T35" s="10"/>
      <c r="U35" s="9"/>
      <c r="V35" s="8"/>
      <c r="W35" s="7">
        <v>1118</v>
      </c>
      <c r="X35" s="4"/>
      <c r="Y35" s="6">
        <v>12</v>
      </c>
      <c r="Z35" s="5">
        <f>IF(Y35&gt;0,Y35-J35,".")</f>
        <v>0</v>
      </c>
      <c r="AB35" s="1">
        <v>1583074284</v>
      </c>
      <c r="AC35" s="1">
        <v>6788598243</v>
      </c>
      <c r="AD35" s="1" t="s">
        <v>7133</v>
      </c>
      <c r="AE35" s="1">
        <v>1</v>
      </c>
      <c r="AF35" s="1">
        <v>55</v>
      </c>
      <c r="AG35" s="1" t="s">
        <v>7132</v>
      </c>
      <c r="AH35" s="1">
        <v>42841.468715277777</v>
      </c>
      <c r="AI35" s="1">
        <v>42846.556481481479</v>
      </c>
    </row>
    <row r="36" spans="1:35" s="1" customFormat="1" x14ac:dyDescent="0.25">
      <c r="A36" s="28">
        <v>41744</v>
      </c>
      <c r="B36" s="27" t="s">
        <v>2117</v>
      </c>
      <c r="C36" s="23" t="s">
        <v>2116</v>
      </c>
      <c r="D36" s="22" t="s">
        <v>2115</v>
      </c>
      <c r="E36" s="21">
        <v>0.21</v>
      </c>
      <c r="G36" s="20"/>
      <c r="H36" s="19">
        <f>E36/0.0482946</f>
        <v>4.3483122336658759</v>
      </c>
      <c r="I36" s="18">
        <f>J36/100*4</f>
        <v>0.48</v>
      </c>
      <c r="J36" s="17">
        <v>12</v>
      </c>
      <c r="K36" s="16">
        <f>IF(J36&gt;1,J36-H36-I36,0)</f>
        <v>7.1716877663341236</v>
      </c>
      <c r="L36" s="15">
        <v>41770</v>
      </c>
      <c r="M36" s="14"/>
      <c r="N36" s="29">
        <v>42987</v>
      </c>
      <c r="O36" s="12">
        <v>42988</v>
      </c>
      <c r="P36" s="11" t="s">
        <v>2114</v>
      </c>
      <c r="Q36" s="10"/>
      <c r="R36" s="10"/>
      <c r="S36" s="10"/>
      <c r="T36" s="10"/>
      <c r="U36" s="9"/>
      <c r="V36" s="8"/>
      <c r="W36" s="7">
        <v>1118</v>
      </c>
      <c r="X36" s="4"/>
      <c r="Y36" s="6">
        <v>12</v>
      </c>
      <c r="Z36" s="5">
        <f>IF(Y36&gt;0,Y36-J36,".")</f>
        <v>0</v>
      </c>
      <c r="AB36" s="1">
        <v>1583106601</v>
      </c>
      <c r="AC36" s="1">
        <v>6794253669</v>
      </c>
      <c r="AD36" s="1" t="s">
        <v>7134</v>
      </c>
      <c r="AE36" s="1">
        <v>1</v>
      </c>
      <c r="AF36" s="1">
        <v>90</v>
      </c>
      <c r="AG36" s="1" t="s">
        <v>825</v>
      </c>
      <c r="AH36" s="1">
        <v>42846.401273148149</v>
      </c>
      <c r="AI36" s="1">
        <v>42846.605034722219</v>
      </c>
    </row>
    <row r="37" spans="1:35" s="1" customFormat="1" x14ac:dyDescent="0.25">
      <c r="A37" s="28">
        <v>41744</v>
      </c>
      <c r="B37" s="27" t="s">
        <v>2117</v>
      </c>
      <c r="C37" s="23" t="s">
        <v>2116</v>
      </c>
      <c r="D37" s="22" t="s">
        <v>2115</v>
      </c>
      <c r="E37" s="21">
        <v>0.21</v>
      </c>
      <c r="G37" s="20"/>
      <c r="H37" s="19">
        <f>E37/0.0482946</f>
        <v>4.3483122336658759</v>
      </c>
      <c r="I37" s="18">
        <f>J37/100*4</f>
        <v>0.48</v>
      </c>
      <c r="J37" s="17">
        <v>12</v>
      </c>
      <c r="K37" s="16">
        <f>IF(J37&gt;1,J37-H37-I37,0)</f>
        <v>7.1716877663341236</v>
      </c>
      <c r="L37" s="15">
        <v>41770</v>
      </c>
      <c r="M37" s="14"/>
      <c r="N37" s="29">
        <v>42987</v>
      </c>
      <c r="O37" s="12">
        <v>42988</v>
      </c>
      <c r="P37" s="11" t="s">
        <v>2114</v>
      </c>
      <c r="Q37" s="10"/>
      <c r="R37" s="10"/>
      <c r="S37" s="10"/>
      <c r="T37" s="10"/>
      <c r="U37" s="9"/>
      <c r="V37" s="8"/>
      <c r="W37" s="7">
        <v>1118</v>
      </c>
      <c r="X37" s="4"/>
      <c r="Y37" s="6">
        <v>12</v>
      </c>
      <c r="Z37" s="5">
        <f>IF(Y37&gt;0,Y37-J37,".")</f>
        <v>0</v>
      </c>
      <c r="AB37" s="1">
        <v>1583106602</v>
      </c>
      <c r="AC37" s="1">
        <v>6787345061</v>
      </c>
      <c r="AD37" s="1" t="s">
        <v>7135</v>
      </c>
      <c r="AE37" s="1">
        <v>1</v>
      </c>
      <c r="AF37" s="1">
        <v>145</v>
      </c>
      <c r="AG37" s="1" t="s">
        <v>825</v>
      </c>
      <c r="AH37" s="1">
        <v>42839.823298611111</v>
      </c>
      <c r="AI37" s="1">
        <v>42846.605034722219</v>
      </c>
    </row>
    <row r="38" spans="1:35" s="1" customFormat="1" x14ac:dyDescent="0.25">
      <c r="A38" s="28">
        <v>41744</v>
      </c>
      <c r="B38" s="27" t="s">
        <v>2117</v>
      </c>
      <c r="C38" s="23" t="s">
        <v>2116</v>
      </c>
      <c r="D38" s="22" t="s">
        <v>2115</v>
      </c>
      <c r="E38" s="21">
        <v>0.21</v>
      </c>
      <c r="G38" s="20"/>
      <c r="H38" s="19">
        <f>E38/0.0482946</f>
        <v>4.3483122336658759</v>
      </c>
      <c r="I38" s="18">
        <f>J38/100*4</f>
        <v>0.48</v>
      </c>
      <c r="J38" s="17">
        <v>12</v>
      </c>
      <c r="K38" s="16">
        <f>IF(J38&gt;1,J38-H38-I38,0)</f>
        <v>7.1716877663341236</v>
      </c>
      <c r="L38" s="15">
        <v>41770</v>
      </c>
      <c r="M38" s="14"/>
      <c r="N38" s="29">
        <v>42987</v>
      </c>
      <c r="O38" s="12">
        <v>42988</v>
      </c>
      <c r="P38" s="11" t="s">
        <v>2114</v>
      </c>
      <c r="Q38" s="10"/>
      <c r="R38" s="10"/>
      <c r="S38" s="10"/>
      <c r="T38" s="10"/>
      <c r="U38" s="9"/>
      <c r="V38" s="8"/>
      <c r="W38" s="7">
        <v>1118</v>
      </c>
      <c r="X38" s="4"/>
      <c r="Y38" s="6">
        <v>12</v>
      </c>
      <c r="Z38" s="5">
        <f>IF(Y38&gt;0,Y38-J38,".")</f>
        <v>0</v>
      </c>
      <c r="AB38" s="1">
        <v>1583187250</v>
      </c>
      <c r="AC38" s="1">
        <v>6792249704</v>
      </c>
      <c r="AD38" s="1" t="s">
        <v>7136</v>
      </c>
      <c r="AE38" s="1">
        <v>1</v>
      </c>
      <c r="AF38" s="1">
        <v>189</v>
      </c>
      <c r="AG38" s="1" t="s">
        <v>4429</v>
      </c>
      <c r="AH38" s="1">
        <v>42844.73028935185</v>
      </c>
      <c r="AI38" s="1">
        <v>42846.744097222225</v>
      </c>
    </row>
    <row r="39" spans="1:35" s="1" customFormat="1" x14ac:dyDescent="0.25">
      <c r="A39" s="28">
        <v>41744</v>
      </c>
      <c r="B39" s="27" t="s">
        <v>2117</v>
      </c>
      <c r="C39" s="23" t="s">
        <v>2116</v>
      </c>
      <c r="D39" s="22" t="s">
        <v>2115</v>
      </c>
      <c r="E39" s="21">
        <v>0.21</v>
      </c>
      <c r="G39" s="20"/>
      <c r="H39" s="19">
        <f>E39/0.0482946</f>
        <v>4.3483122336658759</v>
      </c>
      <c r="I39" s="18">
        <f>J39/100*4</f>
        <v>0.48</v>
      </c>
      <c r="J39" s="17">
        <v>12</v>
      </c>
      <c r="K39" s="16">
        <f>IF(J39&gt;1,J39-H39-I39,0)</f>
        <v>7.1716877663341236</v>
      </c>
      <c r="L39" s="15">
        <v>41770</v>
      </c>
      <c r="M39" s="14"/>
      <c r="N39" s="29">
        <v>42987</v>
      </c>
      <c r="O39" s="12">
        <v>42988</v>
      </c>
      <c r="P39" s="11" t="s">
        <v>2114</v>
      </c>
      <c r="Q39" s="10"/>
      <c r="R39" s="10"/>
      <c r="S39" s="10"/>
      <c r="T39" s="10"/>
      <c r="U39" s="9"/>
      <c r="V39" s="8"/>
      <c r="W39" s="7">
        <v>1118</v>
      </c>
      <c r="X39" s="4"/>
      <c r="Y39" s="6">
        <v>12</v>
      </c>
      <c r="Z39" s="5">
        <f>IF(Y39&gt;0,Y39-J39,".")</f>
        <v>0</v>
      </c>
      <c r="AB39" s="1">
        <v>1583357520</v>
      </c>
      <c r="AC39" s="1">
        <v>6794373002</v>
      </c>
      <c r="AD39" s="1" t="s">
        <v>7137</v>
      </c>
      <c r="AE39" s="1">
        <v>1</v>
      </c>
      <c r="AF39" s="1">
        <v>135</v>
      </c>
      <c r="AG39" s="1" t="s">
        <v>4379</v>
      </c>
      <c r="AH39" s="1">
        <v>42846.47016203704</v>
      </c>
      <c r="AI39" s="1">
        <v>42847.101770833331</v>
      </c>
    </row>
    <row r="40" spans="1:35" s="1" customFormat="1" x14ac:dyDescent="0.25">
      <c r="A40" s="28">
        <v>41744</v>
      </c>
      <c r="B40" s="27" t="s">
        <v>2117</v>
      </c>
      <c r="C40" s="23" t="s">
        <v>2116</v>
      </c>
      <c r="D40" s="22" t="s">
        <v>2115</v>
      </c>
      <c r="E40" s="21">
        <v>0.21</v>
      </c>
      <c r="G40" s="20"/>
      <c r="H40" s="19">
        <f>E40/0.0482946</f>
        <v>4.3483122336658759</v>
      </c>
      <c r="I40" s="18">
        <f>J40/100*4</f>
        <v>0.48</v>
      </c>
      <c r="J40" s="17">
        <v>12</v>
      </c>
      <c r="K40" s="16">
        <f>IF(J40&gt;1,J40-H40-I40,0)</f>
        <v>7.1716877663341236</v>
      </c>
      <c r="L40" s="15">
        <v>41770</v>
      </c>
      <c r="M40" s="14"/>
      <c r="N40" s="29">
        <v>42987</v>
      </c>
      <c r="O40" s="12">
        <v>42988</v>
      </c>
      <c r="P40" s="11" t="s">
        <v>2114</v>
      </c>
      <c r="Q40" s="10"/>
      <c r="R40" s="10"/>
      <c r="S40" s="10"/>
      <c r="T40" s="10"/>
      <c r="U40" s="9"/>
      <c r="V40" s="8"/>
      <c r="W40" s="7">
        <v>1118</v>
      </c>
      <c r="X40" s="4"/>
      <c r="Y40" s="6">
        <v>12</v>
      </c>
      <c r="Z40" s="5">
        <f>IF(Y40&gt;0,Y40-J40,".")</f>
        <v>0</v>
      </c>
      <c r="AB40" s="1">
        <v>1583395663</v>
      </c>
      <c r="AC40" s="1">
        <v>6787901162</v>
      </c>
      <c r="AD40" s="1" t="s">
        <v>7138</v>
      </c>
      <c r="AE40" s="1">
        <v>1</v>
      </c>
      <c r="AF40" s="1">
        <v>38</v>
      </c>
      <c r="AG40" s="1" t="s">
        <v>4407</v>
      </c>
      <c r="AH40" s="1">
        <v>42840.564074074071</v>
      </c>
      <c r="AI40" s="1">
        <v>42847.425104166665</v>
      </c>
    </row>
    <row r="41" spans="1:35" s="1" customFormat="1" x14ac:dyDescent="0.25">
      <c r="A41" s="28">
        <v>41744</v>
      </c>
      <c r="B41" s="27" t="s">
        <v>2117</v>
      </c>
      <c r="C41" s="23" t="s">
        <v>2116</v>
      </c>
      <c r="D41" s="22" t="s">
        <v>2115</v>
      </c>
      <c r="E41" s="21">
        <v>0.21</v>
      </c>
      <c r="G41" s="20"/>
      <c r="H41" s="19">
        <f>E41/0.0482946</f>
        <v>4.3483122336658759</v>
      </c>
      <c r="I41" s="18">
        <f>J41/100*4</f>
        <v>0.48</v>
      </c>
      <c r="J41" s="17">
        <v>12</v>
      </c>
      <c r="K41" s="16">
        <f>IF(J41&gt;1,J41-H41-I41,0)</f>
        <v>7.1716877663341236</v>
      </c>
      <c r="L41" s="15">
        <v>41770</v>
      </c>
      <c r="M41" s="14"/>
      <c r="N41" s="29">
        <v>42987</v>
      </c>
      <c r="O41" s="12">
        <v>42988</v>
      </c>
      <c r="P41" s="11" t="s">
        <v>2114</v>
      </c>
      <c r="Q41" s="10"/>
      <c r="R41" s="10"/>
      <c r="S41" s="10"/>
      <c r="T41" s="10"/>
      <c r="U41" s="9"/>
      <c r="V41" s="8"/>
      <c r="W41" s="7">
        <v>1118</v>
      </c>
      <c r="X41" s="4"/>
      <c r="Y41" s="6">
        <v>12</v>
      </c>
      <c r="Z41" s="5">
        <f>IF(Y41&gt;0,Y41-J41,".")</f>
        <v>0</v>
      </c>
      <c r="AB41" s="1">
        <v>1583430857</v>
      </c>
      <c r="AC41" s="1">
        <v>6787841826</v>
      </c>
      <c r="AD41" s="1" t="s">
        <v>7139</v>
      </c>
      <c r="AE41" s="1">
        <v>1</v>
      </c>
      <c r="AF41" s="1">
        <v>33</v>
      </c>
      <c r="AG41" s="1" t="s">
        <v>4174</v>
      </c>
      <c r="AH41" s="1">
        <v>42840.505266203705</v>
      </c>
      <c r="AI41" s="1">
        <v>42847.491979166669</v>
      </c>
    </row>
    <row r="42" spans="1:35" s="1" customFormat="1" x14ac:dyDescent="0.25">
      <c r="A42" s="31">
        <v>42671</v>
      </c>
      <c r="B42" s="24"/>
      <c r="C42" s="23" t="s">
        <v>412</v>
      </c>
      <c r="D42" s="22" t="s">
        <v>411</v>
      </c>
      <c r="E42" s="21">
        <v>0.15</v>
      </c>
      <c r="G42" s="20"/>
      <c r="H42" s="19">
        <f>E42/0.03988</f>
        <v>3.7612838515546638</v>
      </c>
      <c r="I42" s="18">
        <f>J42/100*4</f>
        <v>0.6</v>
      </c>
      <c r="J42" s="17">
        <v>15</v>
      </c>
      <c r="K42" s="16">
        <f>IF(J42&gt;1,J42-H42-I42,0)</f>
        <v>10.638716148445337</v>
      </c>
      <c r="L42" s="15">
        <v>42697</v>
      </c>
      <c r="M42" s="14"/>
      <c r="N42" s="29">
        <v>42736</v>
      </c>
      <c r="O42" s="12">
        <v>42736</v>
      </c>
      <c r="P42" s="11" t="s">
        <v>7017</v>
      </c>
      <c r="Q42" s="10"/>
      <c r="R42" s="10"/>
      <c r="S42" s="10"/>
      <c r="T42" s="10"/>
      <c r="U42" s="9"/>
      <c r="V42" s="8"/>
      <c r="W42" s="7">
        <v>9</v>
      </c>
      <c r="X42" s="4"/>
      <c r="Y42" s="6">
        <v>15</v>
      </c>
      <c r="Z42" s="5">
        <f>IF(Y42&gt;0,Y42-J42,".")</f>
        <v>0</v>
      </c>
      <c r="AB42" s="1">
        <v>1583448699</v>
      </c>
      <c r="AC42" s="1">
        <v>6788742828</v>
      </c>
      <c r="AD42" s="1" t="s">
        <v>7125</v>
      </c>
      <c r="AE42" s="1">
        <v>2</v>
      </c>
      <c r="AF42" s="1">
        <v>44</v>
      </c>
      <c r="AG42" s="1" t="s">
        <v>4410</v>
      </c>
      <c r="AH42" s="1">
        <v>42841.634131944447</v>
      </c>
      <c r="AI42" s="1">
        <v>42847.524722222224</v>
      </c>
    </row>
    <row r="43" spans="1:35" s="1" customFormat="1" x14ac:dyDescent="0.25">
      <c r="A43" s="31">
        <v>42671</v>
      </c>
      <c r="B43" s="24"/>
      <c r="C43" s="23" t="s">
        <v>412</v>
      </c>
      <c r="D43" s="22" t="s">
        <v>411</v>
      </c>
      <c r="E43" s="21">
        <v>0.15</v>
      </c>
      <c r="G43" s="20"/>
      <c r="H43" s="19">
        <f>E43/0.03988</f>
        <v>3.7612838515546638</v>
      </c>
      <c r="I43" s="18">
        <f>J43/100*4</f>
        <v>0.6</v>
      </c>
      <c r="J43" s="17">
        <v>15</v>
      </c>
      <c r="K43" s="16">
        <f>IF(J43&gt;1,J43-H43-I43,0)</f>
        <v>10.638716148445337</v>
      </c>
      <c r="L43" s="15">
        <v>42697</v>
      </c>
      <c r="M43" s="14"/>
      <c r="N43" s="29">
        <v>42736</v>
      </c>
      <c r="O43" s="12">
        <v>42736</v>
      </c>
      <c r="P43" s="11" t="s">
        <v>7017</v>
      </c>
      <c r="Q43" s="10"/>
      <c r="R43" s="10"/>
      <c r="S43" s="10"/>
      <c r="T43" s="10"/>
      <c r="U43" s="9"/>
      <c r="V43" s="8"/>
      <c r="W43" s="7">
        <v>9</v>
      </c>
      <c r="X43" s="4"/>
      <c r="Y43" s="6">
        <v>15</v>
      </c>
      <c r="Z43" s="5">
        <f>IF(Y43&gt;0,Y43-J43,".")</f>
        <v>0</v>
      </c>
      <c r="AB43" s="1">
        <v>1583572765</v>
      </c>
      <c r="AC43" s="1">
        <v>6788640414</v>
      </c>
      <c r="AD43" s="1" t="s">
        <v>7140</v>
      </c>
      <c r="AE43" s="1">
        <v>1</v>
      </c>
      <c r="AF43" s="1">
        <v>125</v>
      </c>
      <c r="AG43" s="1" t="s">
        <v>4388</v>
      </c>
      <c r="AH43" s="1">
        <v>42841.520833333336</v>
      </c>
      <c r="AI43" s="1">
        <v>42847.741516203707</v>
      </c>
    </row>
    <row r="44" spans="1:35" s="1" customFormat="1" x14ac:dyDescent="0.25">
      <c r="A44" s="31">
        <v>42671</v>
      </c>
      <c r="B44" s="24"/>
      <c r="C44" s="23" t="s">
        <v>412</v>
      </c>
      <c r="D44" s="22" t="s">
        <v>411</v>
      </c>
      <c r="E44" s="21">
        <v>0.15</v>
      </c>
      <c r="G44" s="20"/>
      <c r="H44" s="19">
        <f>E44/0.03988</f>
        <v>3.7612838515546638</v>
      </c>
      <c r="I44" s="18">
        <f>J44/100*4</f>
        <v>0.6</v>
      </c>
      <c r="J44" s="17">
        <v>15</v>
      </c>
      <c r="K44" s="16">
        <f>IF(J44&gt;1,J44-H44-I44,0)</f>
        <v>10.638716148445337</v>
      </c>
      <c r="L44" s="15">
        <v>42697</v>
      </c>
      <c r="M44" s="14"/>
      <c r="N44" s="29">
        <v>42736</v>
      </c>
      <c r="O44" s="12">
        <v>42736</v>
      </c>
      <c r="P44" s="11" t="s">
        <v>7017</v>
      </c>
      <c r="Q44" s="10"/>
      <c r="R44" s="10"/>
      <c r="S44" s="10"/>
      <c r="T44" s="10"/>
      <c r="U44" s="9"/>
      <c r="V44" s="8"/>
      <c r="W44" s="7">
        <v>9</v>
      </c>
      <c r="X44" s="4"/>
      <c r="Y44" s="6">
        <v>15</v>
      </c>
      <c r="Z44" s="5">
        <f>IF(Y44&gt;0,Y44-J44,".")</f>
        <v>0</v>
      </c>
      <c r="AB44" s="1">
        <v>1583576467</v>
      </c>
      <c r="AC44" s="1">
        <v>6788629838</v>
      </c>
      <c r="AD44" s="1" t="s">
        <v>7141</v>
      </c>
      <c r="AE44" s="1">
        <v>2</v>
      </c>
      <c r="AF44" s="1">
        <v>140</v>
      </c>
      <c r="AG44" s="1" t="s">
        <v>7142</v>
      </c>
      <c r="AH44" s="1">
        <v>42841.510185185187</v>
      </c>
      <c r="AI44" s="1">
        <v>42847.745856481481</v>
      </c>
    </row>
    <row r="45" spans="1:35" s="1" customFormat="1" x14ac:dyDescent="0.25">
      <c r="A45" s="31">
        <v>42671</v>
      </c>
      <c r="B45" s="24"/>
      <c r="C45" s="23" t="s">
        <v>412</v>
      </c>
      <c r="D45" s="22" t="s">
        <v>411</v>
      </c>
      <c r="E45" s="21">
        <v>0.15</v>
      </c>
      <c r="G45" s="20"/>
      <c r="H45" s="19">
        <f>E45/0.03988</f>
        <v>3.7612838515546638</v>
      </c>
      <c r="I45" s="18">
        <f>J45/100*4</f>
        <v>0.6</v>
      </c>
      <c r="J45" s="17">
        <v>15</v>
      </c>
      <c r="K45" s="16">
        <f>IF(J45&gt;1,J45-H45-I45,0)</f>
        <v>10.638716148445337</v>
      </c>
      <c r="L45" s="15">
        <v>42697</v>
      </c>
      <c r="M45" s="14"/>
      <c r="N45" s="29">
        <v>42738</v>
      </c>
      <c r="O45" s="12">
        <v>42739</v>
      </c>
      <c r="P45" s="11" t="s">
        <v>6922</v>
      </c>
      <c r="Q45" s="10"/>
      <c r="R45" s="10"/>
      <c r="S45" s="10"/>
      <c r="T45" s="10"/>
      <c r="U45" s="9"/>
      <c r="V45" s="8"/>
      <c r="W45" s="7">
        <v>35</v>
      </c>
      <c r="X45" s="4"/>
      <c r="Y45" s="6">
        <v>15</v>
      </c>
      <c r="Z45" s="5">
        <f>IF(Y45&gt;0,Y45-J45,".")</f>
        <v>0</v>
      </c>
      <c r="AB45" s="1">
        <v>1583598363</v>
      </c>
      <c r="AC45" s="1">
        <v>6793845725</v>
      </c>
      <c r="AD45" s="1" t="s">
        <v>7110</v>
      </c>
      <c r="AE45" s="1">
        <v>8</v>
      </c>
      <c r="AF45" s="1">
        <v>120</v>
      </c>
      <c r="AG45" s="1" t="s">
        <v>4400</v>
      </c>
      <c r="AH45" s="1">
        <v>42845.872800925928</v>
      </c>
      <c r="AI45" s="1">
        <v>42847.779502314814</v>
      </c>
    </row>
    <row r="46" spans="1:35" s="1" customFormat="1" x14ac:dyDescent="0.25">
      <c r="A46" s="31">
        <v>42352</v>
      </c>
      <c r="B46" s="24"/>
      <c r="C46" s="23" t="s">
        <v>780</v>
      </c>
      <c r="D46" s="22" t="s">
        <v>779</v>
      </c>
      <c r="E46" s="21">
        <v>0.158</v>
      </c>
      <c r="G46" s="20"/>
      <c r="H46" s="19">
        <f>E46/0.04114</f>
        <v>3.8405444822557118</v>
      </c>
      <c r="I46" s="32">
        <f>J46/100*4</f>
        <v>0.6</v>
      </c>
      <c r="J46" s="17">
        <v>15</v>
      </c>
      <c r="K46" s="16">
        <f>IF(J46&gt;1,J46-H46-I46,0)</f>
        <v>10.559455517744288</v>
      </c>
      <c r="L46" s="15">
        <v>42377</v>
      </c>
      <c r="M46" s="14"/>
      <c r="N46" s="29">
        <v>42742</v>
      </c>
      <c r="O46" s="12">
        <v>42743</v>
      </c>
      <c r="P46" s="11" t="s">
        <v>2848</v>
      </c>
      <c r="Q46" s="10"/>
      <c r="R46" s="10"/>
      <c r="S46" s="10"/>
      <c r="T46" s="10"/>
      <c r="U46" s="9">
        <v>6671263310</v>
      </c>
      <c r="V46" s="8"/>
      <c r="W46" s="7">
        <v>47</v>
      </c>
      <c r="X46" s="4"/>
      <c r="Y46" s="6">
        <v>15</v>
      </c>
      <c r="Z46" s="5">
        <f>IF(Y46&gt;0,Y46-J46,".")</f>
        <v>0</v>
      </c>
      <c r="AA46"/>
      <c r="AB46">
        <v>1583680986</v>
      </c>
      <c r="AC46" s="1">
        <v>6795889760</v>
      </c>
      <c r="AD46" s="1" t="s">
        <v>7143</v>
      </c>
      <c r="AE46" s="1">
        <v>1</v>
      </c>
      <c r="AF46" s="1">
        <v>45</v>
      </c>
      <c r="AG46" s="1" t="s">
        <v>4399</v>
      </c>
      <c r="AH46" s="1">
        <v>42847.823287037034</v>
      </c>
      <c r="AI46" s="1">
        <v>42847.891585648147</v>
      </c>
    </row>
    <row r="47" spans="1:35" s="1" customFormat="1" x14ac:dyDescent="0.25">
      <c r="A47" s="31">
        <v>42352</v>
      </c>
      <c r="B47" s="24"/>
      <c r="C47" s="23" t="s">
        <v>780</v>
      </c>
      <c r="D47" s="22" t="s">
        <v>779</v>
      </c>
      <c r="E47" s="21">
        <v>0.158</v>
      </c>
      <c r="G47" s="20"/>
      <c r="H47" s="19">
        <f>E47/0.04114</f>
        <v>3.8405444822557118</v>
      </c>
      <c r="I47" s="32">
        <f>J47/100*4</f>
        <v>0.6</v>
      </c>
      <c r="J47" s="17">
        <v>15</v>
      </c>
      <c r="K47" s="16">
        <f>IF(J47&gt;1,J47-H47-I47,0)</f>
        <v>10.559455517744288</v>
      </c>
      <c r="L47" s="15">
        <v>42377</v>
      </c>
      <c r="M47" s="14"/>
      <c r="N47" s="29">
        <v>42742</v>
      </c>
      <c r="O47" s="12">
        <v>42743</v>
      </c>
      <c r="P47" s="11" t="s">
        <v>2848</v>
      </c>
      <c r="Q47" s="10"/>
      <c r="R47" s="10"/>
      <c r="S47" s="10"/>
      <c r="T47" s="10"/>
      <c r="U47" s="9"/>
      <c r="V47" s="8"/>
      <c r="W47" s="7">
        <v>47</v>
      </c>
      <c r="X47" s="4"/>
      <c r="Y47" s="6">
        <v>15</v>
      </c>
      <c r="Z47" s="5">
        <f>IF(Y47&gt;0,Y47-J47,".")</f>
        <v>0</v>
      </c>
      <c r="AA47"/>
      <c r="AB47">
        <v>1583720240</v>
      </c>
      <c r="AC47" s="1">
        <v>6791707879</v>
      </c>
      <c r="AD47" s="1" t="s">
        <v>7144</v>
      </c>
      <c r="AE47" s="1">
        <v>1</v>
      </c>
      <c r="AF47" s="1">
        <v>69</v>
      </c>
      <c r="AG47" s="1" t="s">
        <v>4393</v>
      </c>
      <c r="AH47" s="1">
        <v>42844.349398148152</v>
      </c>
      <c r="AI47" s="1">
        <v>42847.949699074074</v>
      </c>
    </row>
    <row r="48" spans="1:35" s="1" customFormat="1" x14ac:dyDescent="0.25">
      <c r="A48" s="31">
        <v>42352</v>
      </c>
      <c r="B48" s="24"/>
      <c r="C48" s="23" t="s">
        <v>780</v>
      </c>
      <c r="D48" s="22" t="s">
        <v>779</v>
      </c>
      <c r="E48" s="21">
        <v>0.158</v>
      </c>
      <c r="G48" s="20"/>
      <c r="H48" s="19">
        <f>E48/0.04114</f>
        <v>3.8405444822557118</v>
      </c>
      <c r="I48" s="32">
        <f>J48/100*4</f>
        <v>0.6</v>
      </c>
      <c r="J48" s="17">
        <v>15</v>
      </c>
      <c r="K48" s="16">
        <f>IF(J48&gt;1,J48-H48-I48,0)</f>
        <v>10.559455517744288</v>
      </c>
      <c r="L48" s="15">
        <v>42377</v>
      </c>
      <c r="M48" s="14"/>
      <c r="N48" s="29">
        <v>42742</v>
      </c>
      <c r="O48" s="12">
        <v>42743</v>
      </c>
      <c r="P48" s="11" t="s">
        <v>2848</v>
      </c>
      <c r="Q48" s="10"/>
      <c r="R48" s="10"/>
      <c r="S48" s="10"/>
      <c r="T48" s="10"/>
      <c r="U48" s="9"/>
      <c r="V48" s="8"/>
      <c r="W48" s="7">
        <v>47</v>
      </c>
      <c r="X48" s="4"/>
      <c r="Y48" s="6">
        <v>15</v>
      </c>
      <c r="Z48" s="5">
        <f>IF(Y48&gt;0,Y48-J48,".")</f>
        <v>0</v>
      </c>
      <c r="AB48" s="1">
        <v>1583764830</v>
      </c>
      <c r="AC48" s="1">
        <v>6793640632</v>
      </c>
      <c r="AD48" s="1" t="s">
        <v>7145</v>
      </c>
      <c r="AE48" s="1">
        <v>1</v>
      </c>
      <c r="AF48" s="1">
        <v>65</v>
      </c>
      <c r="AG48" s="1" t="s">
        <v>3258</v>
      </c>
      <c r="AH48" s="1">
        <v>42845.772175925929</v>
      </c>
      <c r="AI48" s="1">
        <v>42848.352488425924</v>
      </c>
    </row>
    <row r="49" spans="1:35" s="1" customFormat="1" x14ac:dyDescent="0.25">
      <c r="A49" s="31">
        <v>42352</v>
      </c>
      <c r="B49" s="24"/>
      <c r="C49" s="23" t="s">
        <v>780</v>
      </c>
      <c r="D49" s="22" t="s">
        <v>779</v>
      </c>
      <c r="E49" s="21">
        <v>0.158</v>
      </c>
      <c r="G49" s="20"/>
      <c r="H49" s="19">
        <f>E49/0.04114</f>
        <v>3.8405444822557118</v>
      </c>
      <c r="I49" s="32">
        <f>J49/100*4</f>
        <v>0.6</v>
      </c>
      <c r="J49" s="17">
        <v>15</v>
      </c>
      <c r="K49" s="16">
        <f>IF(J49&gt;1,J49-H49-I49,0)</f>
        <v>10.559455517744288</v>
      </c>
      <c r="L49" s="15">
        <v>42377</v>
      </c>
      <c r="M49" s="14"/>
      <c r="N49" s="29">
        <v>42742</v>
      </c>
      <c r="O49" s="12">
        <v>42743</v>
      </c>
      <c r="P49" s="11" t="s">
        <v>2848</v>
      </c>
      <c r="Q49" s="10"/>
      <c r="R49" s="10"/>
      <c r="S49" s="10"/>
      <c r="T49" s="10"/>
      <c r="U49" s="9"/>
      <c r="V49" s="8"/>
      <c r="W49" s="7">
        <v>47</v>
      </c>
      <c r="X49" s="4"/>
      <c r="Y49" s="6">
        <v>15</v>
      </c>
      <c r="Z49" s="5">
        <f>IF(Y49&gt;0,Y49-J49,".")</f>
        <v>0</v>
      </c>
      <c r="AB49" s="1">
        <v>1583764831</v>
      </c>
      <c r="AC49" s="1">
        <v>6794874624</v>
      </c>
      <c r="AD49" s="1" t="s">
        <v>7146</v>
      </c>
      <c r="AE49" s="1">
        <v>1</v>
      </c>
      <c r="AF49" s="1">
        <v>65</v>
      </c>
      <c r="AG49" s="1" t="s">
        <v>3258</v>
      </c>
      <c r="AH49" s="1">
        <v>42846.777349537035</v>
      </c>
      <c r="AI49" s="1">
        <v>42848.352488425924</v>
      </c>
    </row>
    <row r="50" spans="1:35" s="1" customFormat="1" x14ac:dyDescent="0.25">
      <c r="A50" s="31">
        <v>42352</v>
      </c>
      <c r="B50" s="24"/>
      <c r="C50" s="23" t="s">
        <v>780</v>
      </c>
      <c r="D50" s="22" t="s">
        <v>779</v>
      </c>
      <c r="E50" s="21">
        <v>0.158</v>
      </c>
      <c r="G50" s="20"/>
      <c r="H50" s="19">
        <f>E50/0.04114</f>
        <v>3.8405444822557118</v>
      </c>
      <c r="I50" s="32">
        <f>J50/100*4</f>
        <v>0.6</v>
      </c>
      <c r="J50" s="17">
        <v>15</v>
      </c>
      <c r="K50" s="16">
        <f>IF(J50&gt;1,J50-H50-I50,0)</f>
        <v>10.559455517744288</v>
      </c>
      <c r="L50" s="15">
        <v>42377</v>
      </c>
      <c r="M50" s="14"/>
      <c r="N50" s="29">
        <v>42742</v>
      </c>
      <c r="O50" s="12">
        <v>42743</v>
      </c>
      <c r="P50" s="11" t="s">
        <v>2848</v>
      </c>
      <c r="Q50" s="10"/>
      <c r="R50" s="10"/>
      <c r="S50" s="10"/>
      <c r="T50" s="10"/>
      <c r="U50" s="9"/>
      <c r="V50" s="8"/>
      <c r="W50" s="7">
        <v>47</v>
      </c>
      <c r="X50" s="4"/>
      <c r="Y50" s="6">
        <v>15</v>
      </c>
      <c r="Z50" s="5">
        <f>IF(Y50&gt;0,Y50-J50,".")</f>
        <v>0</v>
      </c>
      <c r="AB50" s="1">
        <v>1583802134</v>
      </c>
      <c r="AC50" s="1">
        <v>6788640414</v>
      </c>
      <c r="AD50" s="1" t="s">
        <v>7140</v>
      </c>
      <c r="AE50" s="1">
        <v>1</v>
      </c>
      <c r="AF50" s="1">
        <v>125</v>
      </c>
      <c r="AG50" s="1" t="s">
        <v>4349</v>
      </c>
      <c r="AH50" s="1">
        <v>42841.520833333336</v>
      </c>
      <c r="AI50" s="1">
        <v>42848.439085648148</v>
      </c>
    </row>
    <row r="51" spans="1:35" s="1" customFormat="1" x14ac:dyDescent="0.25">
      <c r="A51" s="31">
        <v>42671</v>
      </c>
      <c r="B51" s="24"/>
      <c r="C51" s="23" t="s">
        <v>412</v>
      </c>
      <c r="D51" s="22" t="s">
        <v>411</v>
      </c>
      <c r="E51" s="21">
        <v>0.15</v>
      </c>
      <c r="G51" s="20"/>
      <c r="H51" s="19">
        <f>E51/0.03988</f>
        <v>3.7612838515546638</v>
      </c>
      <c r="I51" s="18">
        <f>J51/100*4</f>
        <v>0.6</v>
      </c>
      <c r="J51" s="17">
        <v>15</v>
      </c>
      <c r="K51" s="16">
        <f>IF(J51&gt;1,J51-H51-I51,0)</f>
        <v>10.638716148445337</v>
      </c>
      <c r="L51" s="15">
        <v>42697</v>
      </c>
      <c r="M51" s="14"/>
      <c r="N51" s="29">
        <v>42749</v>
      </c>
      <c r="O51" s="12">
        <v>42751</v>
      </c>
      <c r="P51" s="11" t="s">
        <v>6627</v>
      </c>
      <c r="Q51" s="10"/>
      <c r="R51" s="10"/>
      <c r="S51" s="10"/>
      <c r="T51" s="10"/>
      <c r="U51" s="9"/>
      <c r="V51" s="8"/>
      <c r="W51" s="7">
        <v>112</v>
      </c>
      <c r="X51" s="4"/>
      <c r="Y51" s="6">
        <v>15</v>
      </c>
      <c r="Z51" s="5">
        <f>IF(Y51&gt;0,Y51-J51,".")</f>
        <v>0</v>
      </c>
      <c r="AB51" s="1">
        <v>1583857328</v>
      </c>
      <c r="AC51" s="1">
        <v>6789394879</v>
      </c>
      <c r="AD51" s="1" t="s">
        <v>7146</v>
      </c>
      <c r="AE51" s="1">
        <v>1</v>
      </c>
      <c r="AF51" s="1">
        <v>65</v>
      </c>
      <c r="AG51" s="1" t="s">
        <v>4341</v>
      </c>
      <c r="AH51" s="1">
        <v>42842.434664351851</v>
      </c>
      <c r="AI51" s="1">
        <v>42848.510879629626</v>
      </c>
    </row>
    <row r="52" spans="1:35" s="1" customFormat="1" x14ac:dyDescent="0.25">
      <c r="A52" s="31">
        <v>42352</v>
      </c>
      <c r="B52" s="24"/>
      <c r="C52" s="23" t="s">
        <v>780</v>
      </c>
      <c r="D52" s="22" t="s">
        <v>779</v>
      </c>
      <c r="E52" s="21">
        <v>0.158</v>
      </c>
      <c r="G52" s="20"/>
      <c r="H52" s="19">
        <f>E52/0.04114</f>
        <v>3.8405444822557118</v>
      </c>
      <c r="I52" s="32">
        <f>J52/100*4</f>
        <v>0.6</v>
      </c>
      <c r="J52" s="17">
        <v>15</v>
      </c>
      <c r="K52" s="16">
        <f>IF(J52&gt;1,J52-H52-I52,0)</f>
        <v>10.559455517744288</v>
      </c>
      <c r="L52" s="15">
        <v>42377</v>
      </c>
      <c r="M52" s="14"/>
      <c r="N52" s="29">
        <v>42755</v>
      </c>
      <c r="O52" s="12">
        <v>42757</v>
      </c>
      <c r="P52" s="11" t="s">
        <v>6485</v>
      </c>
      <c r="Q52" s="10"/>
      <c r="R52" s="10"/>
      <c r="S52" s="10"/>
      <c r="T52" s="10"/>
      <c r="U52" s="9"/>
      <c r="V52" s="8"/>
      <c r="W52" s="7">
        <v>137</v>
      </c>
      <c r="X52" s="4"/>
      <c r="Y52" s="6">
        <v>15</v>
      </c>
      <c r="Z52" s="5">
        <f>IF(Y52&gt;0,Y52-J52,".")</f>
        <v>0</v>
      </c>
      <c r="AB52" s="1">
        <v>1583890283</v>
      </c>
      <c r="AC52" s="1">
        <v>6791318921</v>
      </c>
      <c r="AD52" s="1" t="s">
        <v>7147</v>
      </c>
      <c r="AE52" s="1">
        <v>1</v>
      </c>
      <c r="AF52" s="1">
        <v>60</v>
      </c>
      <c r="AG52" s="1" t="s">
        <v>4345</v>
      </c>
      <c r="AH52" s="1">
        <v>42843.864178240743</v>
      </c>
      <c r="AI52" s="1">
        <v>42848.549745370372</v>
      </c>
    </row>
    <row r="53" spans="1:35" s="1" customFormat="1" x14ac:dyDescent="0.25">
      <c r="A53" s="31">
        <v>42352</v>
      </c>
      <c r="B53" s="24"/>
      <c r="C53" s="23" t="s">
        <v>780</v>
      </c>
      <c r="D53" s="22" t="s">
        <v>779</v>
      </c>
      <c r="E53" s="21">
        <v>0.158</v>
      </c>
      <c r="G53" s="20"/>
      <c r="H53" s="19">
        <f>E53/0.04114</f>
        <v>3.8405444822557118</v>
      </c>
      <c r="I53" s="32">
        <f>J53/100*4</f>
        <v>0.6</v>
      </c>
      <c r="J53" s="17">
        <v>15</v>
      </c>
      <c r="K53" s="16">
        <f>IF(J53&gt;1,J53-H53-I53,0)</f>
        <v>10.559455517744288</v>
      </c>
      <c r="L53" s="15">
        <v>42377</v>
      </c>
      <c r="M53" s="14"/>
      <c r="N53" s="29">
        <v>42755</v>
      </c>
      <c r="O53" s="12">
        <v>42757</v>
      </c>
      <c r="P53" s="11" t="s">
        <v>6485</v>
      </c>
      <c r="Q53" s="10"/>
      <c r="R53" s="10"/>
      <c r="S53" s="10"/>
      <c r="T53" s="10"/>
      <c r="U53" s="9"/>
      <c r="V53" s="8"/>
      <c r="W53" s="7">
        <v>137</v>
      </c>
      <c r="X53" s="4"/>
      <c r="Y53" s="6">
        <v>15</v>
      </c>
      <c r="Z53" s="5">
        <f>IF(Y53&gt;0,Y53-J53,".")</f>
        <v>0</v>
      </c>
      <c r="AB53" s="1">
        <v>1583919702</v>
      </c>
      <c r="AC53" s="1">
        <v>6789952588</v>
      </c>
      <c r="AD53" s="1" t="s">
        <v>7148</v>
      </c>
      <c r="AE53" s="1">
        <v>1</v>
      </c>
      <c r="AF53" s="1">
        <v>79</v>
      </c>
      <c r="AG53" s="1" t="s">
        <v>4354</v>
      </c>
      <c r="AH53" s="1">
        <v>42842.844687500001</v>
      </c>
      <c r="AI53" s="1">
        <v>42848.583738425928</v>
      </c>
    </row>
    <row r="54" spans="1:35" s="1" customFormat="1" x14ac:dyDescent="0.25">
      <c r="A54" s="31">
        <v>42352</v>
      </c>
      <c r="B54" s="24"/>
      <c r="C54" s="23" t="s">
        <v>780</v>
      </c>
      <c r="D54" s="22" t="s">
        <v>779</v>
      </c>
      <c r="E54" s="21">
        <v>0.158</v>
      </c>
      <c r="G54" s="20"/>
      <c r="H54" s="19">
        <f>E54/0.04114</f>
        <v>3.8405444822557118</v>
      </c>
      <c r="I54" s="32">
        <f>J54/100*4</f>
        <v>0.6</v>
      </c>
      <c r="J54" s="17">
        <v>15</v>
      </c>
      <c r="K54" s="16">
        <f>IF(J54&gt;1,J54-H54-I54,0)</f>
        <v>10.559455517744288</v>
      </c>
      <c r="L54" s="15">
        <v>42377</v>
      </c>
      <c r="M54" s="14"/>
      <c r="N54" s="29">
        <v>42755</v>
      </c>
      <c r="O54" s="12">
        <v>42757</v>
      </c>
      <c r="P54" s="11" t="s">
        <v>6485</v>
      </c>
      <c r="Q54" s="10"/>
      <c r="R54" s="10"/>
      <c r="S54" s="10"/>
      <c r="T54" s="10"/>
      <c r="U54" s="9"/>
      <c r="V54" s="8"/>
      <c r="W54" s="7">
        <v>137</v>
      </c>
      <c r="X54" s="4"/>
      <c r="Y54" s="6">
        <v>15</v>
      </c>
      <c r="Z54" s="5">
        <f>IF(Y54&gt;0,Y54-J54,".")</f>
        <v>0</v>
      </c>
      <c r="AB54" s="1">
        <v>1583945663</v>
      </c>
      <c r="AC54" s="1">
        <v>6792068799</v>
      </c>
      <c r="AD54" s="1" t="s">
        <v>7112</v>
      </c>
      <c r="AE54" s="1">
        <v>1</v>
      </c>
      <c r="AF54" s="1">
        <v>110</v>
      </c>
      <c r="AG54" s="1" t="s">
        <v>4370</v>
      </c>
      <c r="AH54" s="1">
        <v>42844.630914351852</v>
      </c>
      <c r="AI54" s="1">
        <v>42848.612847222219</v>
      </c>
    </row>
    <row r="55" spans="1:35" s="1" customFormat="1" x14ac:dyDescent="0.25">
      <c r="A55" s="31">
        <v>42352</v>
      </c>
      <c r="B55" s="24"/>
      <c r="C55" s="23" t="s">
        <v>780</v>
      </c>
      <c r="D55" s="22" t="s">
        <v>779</v>
      </c>
      <c r="E55" s="21">
        <v>0.158</v>
      </c>
      <c r="G55" s="20"/>
      <c r="H55" s="19">
        <f>E55/0.04114</f>
        <v>3.8405444822557118</v>
      </c>
      <c r="I55" s="32">
        <f>J55/100*4</f>
        <v>0.6</v>
      </c>
      <c r="J55" s="17">
        <v>15</v>
      </c>
      <c r="K55" s="16">
        <f>IF(J55&gt;1,J55-H55-I55,0)</f>
        <v>10.559455517744288</v>
      </c>
      <c r="L55" s="15">
        <v>42377</v>
      </c>
      <c r="M55" s="14"/>
      <c r="N55" s="29">
        <v>42755</v>
      </c>
      <c r="O55" s="12">
        <v>42757</v>
      </c>
      <c r="P55" s="11" t="s">
        <v>6485</v>
      </c>
      <c r="Q55" s="10"/>
      <c r="R55" s="10"/>
      <c r="S55" s="10"/>
      <c r="T55" s="10"/>
      <c r="U55" s="9"/>
      <c r="V55" s="8"/>
      <c r="W55" s="7">
        <v>137</v>
      </c>
      <c r="X55" s="4"/>
      <c r="Y55" s="6">
        <v>15</v>
      </c>
      <c r="Z55" s="5">
        <f>IF(Y55&gt;0,Y55-J55,".")</f>
        <v>0</v>
      </c>
      <c r="AB55" s="1">
        <v>1583976875</v>
      </c>
      <c r="AC55" s="1">
        <v>6795523459</v>
      </c>
      <c r="AD55" s="1" t="s">
        <v>7149</v>
      </c>
      <c r="AE55" s="1">
        <v>1</v>
      </c>
      <c r="AF55" s="1">
        <v>169</v>
      </c>
      <c r="AG55" s="1" t="s">
        <v>4360</v>
      </c>
      <c r="AH55" s="1">
        <v>42847.530902777777</v>
      </c>
      <c r="AI55" s="1">
        <v>42848.648449074077</v>
      </c>
    </row>
    <row r="56" spans="1:35" s="1" customFormat="1" x14ac:dyDescent="0.25">
      <c r="A56" s="31">
        <v>42352</v>
      </c>
      <c r="B56" s="24"/>
      <c r="C56" s="23" t="s">
        <v>780</v>
      </c>
      <c r="D56" s="22" t="s">
        <v>779</v>
      </c>
      <c r="E56" s="21">
        <v>0.158</v>
      </c>
      <c r="G56" s="20"/>
      <c r="H56" s="19">
        <f>E56/0.03963</f>
        <v>3.9868786273025489</v>
      </c>
      <c r="I56" s="32">
        <f>J56/100*4</f>
        <v>0.6</v>
      </c>
      <c r="J56" s="17">
        <v>15</v>
      </c>
      <c r="K56" s="16">
        <f>IF(J56&gt;1,J56-H56-I56,0)</f>
        <v>10.413121372697452</v>
      </c>
      <c r="L56" s="15">
        <v>42381</v>
      </c>
      <c r="M56" s="14"/>
      <c r="N56" s="29">
        <v>42755</v>
      </c>
      <c r="O56" s="12">
        <v>42757</v>
      </c>
      <c r="P56" s="11" t="s">
        <v>6485</v>
      </c>
      <c r="Q56" s="10"/>
      <c r="R56" s="10"/>
      <c r="S56" s="10"/>
      <c r="T56" s="10"/>
      <c r="U56" s="9"/>
      <c r="V56" s="8"/>
      <c r="W56" s="7">
        <v>137</v>
      </c>
      <c r="X56" s="4"/>
      <c r="Y56" s="6">
        <v>15</v>
      </c>
      <c r="Z56" s="5">
        <f>IF(Y56&gt;0,Y56-J56,".")</f>
        <v>0</v>
      </c>
      <c r="AB56" s="1">
        <v>1583995447</v>
      </c>
      <c r="AC56" s="1">
        <v>6795412536</v>
      </c>
      <c r="AD56" s="1" t="s">
        <v>7150</v>
      </c>
      <c r="AE56" s="1">
        <v>1</v>
      </c>
      <c r="AF56" s="1">
        <v>37</v>
      </c>
      <c r="AG56" s="1" t="s">
        <v>4365</v>
      </c>
      <c r="AH56" s="1">
        <v>42847.441458333335</v>
      </c>
      <c r="AI56" s="1">
        <v>42848.669062499997</v>
      </c>
    </row>
    <row r="57" spans="1:35" s="1" customFormat="1" x14ac:dyDescent="0.25">
      <c r="A57" s="31">
        <v>42671</v>
      </c>
      <c r="B57" s="24"/>
      <c r="C57" s="23" t="s">
        <v>412</v>
      </c>
      <c r="D57" s="22" t="s">
        <v>411</v>
      </c>
      <c r="E57" s="21">
        <v>0.15</v>
      </c>
      <c r="G57" s="20"/>
      <c r="H57" s="19">
        <f>E57/0.03988</f>
        <v>3.7612838515546638</v>
      </c>
      <c r="I57" s="18">
        <f>J57/100*4</f>
        <v>0.6</v>
      </c>
      <c r="J57" s="17">
        <v>15</v>
      </c>
      <c r="K57" s="16">
        <f>IF(J57&gt;1,J57-H57-I57,0)</f>
        <v>10.638716148445337</v>
      </c>
      <c r="L57" s="15">
        <v>42697</v>
      </c>
      <c r="M57" s="14"/>
      <c r="N57" s="29">
        <v>42756</v>
      </c>
      <c r="O57" s="12">
        <v>42757</v>
      </c>
      <c r="P57" s="11" t="s">
        <v>6479</v>
      </c>
      <c r="Q57" s="10"/>
      <c r="R57" s="10"/>
      <c r="S57" s="10"/>
      <c r="T57" s="10"/>
      <c r="U57" s="9"/>
      <c r="V57" s="8"/>
      <c r="W57" s="7">
        <v>138</v>
      </c>
      <c r="X57" s="4"/>
      <c r="Y57" s="6">
        <v>15</v>
      </c>
      <c r="Z57" s="5">
        <f>IF(Y57&gt;0,Y57-J57,".")</f>
        <v>0</v>
      </c>
      <c r="AB57" s="1">
        <v>1583995448</v>
      </c>
      <c r="AC57" s="1">
        <v>6795522372</v>
      </c>
      <c r="AD57" s="1" t="s">
        <v>7151</v>
      </c>
      <c r="AE57" s="1">
        <v>2</v>
      </c>
      <c r="AF57" s="1">
        <v>78</v>
      </c>
      <c r="AG57" s="1" t="s">
        <v>4365</v>
      </c>
      <c r="AH57" s="1">
        <v>42847.529120370367</v>
      </c>
      <c r="AI57" s="1">
        <v>42848.669062499997</v>
      </c>
    </row>
    <row r="58" spans="1:35" s="1" customFormat="1" x14ac:dyDescent="0.25">
      <c r="A58" s="31">
        <v>42671</v>
      </c>
      <c r="B58" s="24"/>
      <c r="C58" s="23" t="s">
        <v>412</v>
      </c>
      <c r="D58" s="22" t="s">
        <v>411</v>
      </c>
      <c r="E58" s="21">
        <v>0.15</v>
      </c>
      <c r="G58" s="20"/>
      <c r="H58" s="19">
        <f>E58/0.03988</f>
        <v>3.7612838515546638</v>
      </c>
      <c r="I58" s="18">
        <f>J58/100*4</f>
        <v>0.6</v>
      </c>
      <c r="J58" s="17">
        <v>15</v>
      </c>
      <c r="K58" s="16">
        <f>IF(J58&gt;1,J58-H58-I58,0)</f>
        <v>10.638716148445337</v>
      </c>
      <c r="L58" s="15">
        <v>42697</v>
      </c>
      <c r="M58" s="14"/>
      <c r="N58" s="29">
        <v>42756</v>
      </c>
      <c r="O58" s="12">
        <v>42757</v>
      </c>
      <c r="P58" s="11" t="s">
        <v>6479</v>
      </c>
      <c r="Q58" s="10"/>
      <c r="R58" s="10"/>
      <c r="S58" s="10"/>
      <c r="T58" s="10"/>
      <c r="U58" s="9"/>
      <c r="V58" s="8"/>
      <c r="W58" s="7">
        <v>138</v>
      </c>
      <c r="X58" s="4"/>
      <c r="Y58" s="6">
        <v>15</v>
      </c>
      <c r="Z58" s="5">
        <f>IF(Y58&gt;0,Y58-J58,".")</f>
        <v>0</v>
      </c>
      <c r="AB58" s="1">
        <v>1583995451</v>
      </c>
      <c r="AC58" s="1">
        <v>6795058161</v>
      </c>
      <c r="AD58" s="1" t="s">
        <v>7152</v>
      </c>
      <c r="AE58" s="1">
        <v>1</v>
      </c>
      <c r="AF58" s="1">
        <v>70</v>
      </c>
      <c r="AG58" s="1" t="s">
        <v>4365</v>
      </c>
      <c r="AH58" s="1">
        <v>42846.886666666665</v>
      </c>
      <c r="AI58" s="1">
        <v>42848.669062499997</v>
      </c>
    </row>
    <row r="59" spans="1:35" s="1" customFormat="1" x14ac:dyDescent="0.25">
      <c r="A59" s="31">
        <v>42671</v>
      </c>
      <c r="B59" s="24"/>
      <c r="C59" s="23" t="s">
        <v>412</v>
      </c>
      <c r="D59" s="22" t="s">
        <v>411</v>
      </c>
      <c r="E59" s="21">
        <v>0.15</v>
      </c>
      <c r="G59" s="20"/>
      <c r="H59" s="19">
        <f>E59/0.03988</f>
        <v>3.7612838515546638</v>
      </c>
      <c r="I59" s="18">
        <f>J59/100*4</f>
        <v>0.6</v>
      </c>
      <c r="J59" s="17">
        <v>15</v>
      </c>
      <c r="K59" s="16">
        <f>IF(J59&gt;1,J59-H59-I59,0)</f>
        <v>10.638716148445337</v>
      </c>
      <c r="L59" s="15">
        <v>42697</v>
      </c>
      <c r="M59" s="14"/>
      <c r="N59" s="29">
        <v>42757</v>
      </c>
      <c r="O59" s="12">
        <v>42759</v>
      </c>
      <c r="P59" s="11" t="s">
        <v>6441</v>
      </c>
      <c r="Q59" s="10"/>
      <c r="R59" s="10"/>
      <c r="S59" s="10"/>
      <c r="T59" s="10"/>
      <c r="U59" s="9"/>
      <c r="V59" s="8"/>
      <c r="W59" s="7">
        <v>152</v>
      </c>
      <c r="X59" s="4"/>
      <c r="Y59" s="6">
        <v>15</v>
      </c>
      <c r="Z59" s="5">
        <f>IF(Y59&gt;0,Y59-J59,".")</f>
        <v>0</v>
      </c>
      <c r="AB59" s="1">
        <v>1584010504</v>
      </c>
      <c r="AC59" s="1">
        <v>6794862194</v>
      </c>
      <c r="AD59" s="1" t="s">
        <v>7153</v>
      </c>
      <c r="AE59" s="1">
        <v>1</v>
      </c>
      <c r="AF59" s="1">
        <v>35</v>
      </c>
      <c r="AG59" s="1" t="s">
        <v>4374</v>
      </c>
      <c r="AH59" s="1">
        <v>42846.773553240739</v>
      </c>
      <c r="AI59" s="1">
        <v>42848.685810185183</v>
      </c>
    </row>
    <row r="60" spans="1:35" s="1" customFormat="1" x14ac:dyDescent="0.25">
      <c r="A60" s="31">
        <v>42182</v>
      </c>
      <c r="B60" s="24"/>
      <c r="C60" s="23" t="s">
        <v>368</v>
      </c>
      <c r="D60" s="22" t="s">
        <v>367</v>
      </c>
      <c r="E60" s="21">
        <v>0.2</v>
      </c>
      <c r="G60" s="20"/>
      <c r="H60" s="19">
        <f>E60/0.0393453</f>
        <v>5.0831992639527472</v>
      </c>
      <c r="I60" s="32">
        <f>J60/100*4</f>
        <v>0.6</v>
      </c>
      <c r="J60" s="17">
        <v>15</v>
      </c>
      <c r="K60" s="16">
        <f>IF(J60&gt;1,J60-H60-I60,0)</f>
        <v>9.316800736047254</v>
      </c>
      <c r="L60" s="15">
        <v>42196</v>
      </c>
      <c r="M60" s="14"/>
      <c r="N60" s="29">
        <v>42760</v>
      </c>
      <c r="O60" s="12">
        <v>42760</v>
      </c>
      <c r="P60" s="11" t="s">
        <v>1388</v>
      </c>
      <c r="Q60" s="10"/>
      <c r="R60" s="10"/>
      <c r="S60" s="10"/>
      <c r="T60" s="10"/>
      <c r="U60" s="9"/>
      <c r="V60" s="8"/>
      <c r="W60" s="7">
        <v>153</v>
      </c>
      <c r="X60" s="4"/>
      <c r="Y60" s="6">
        <v>15</v>
      </c>
      <c r="Z60" s="5">
        <f>IF(Y60&gt;0,Y60-J60,".")</f>
        <v>0</v>
      </c>
      <c r="AB60" s="1">
        <v>1584602867</v>
      </c>
      <c r="AC60" s="1">
        <v>6797212200</v>
      </c>
      <c r="AD60" s="1" t="s">
        <v>7154</v>
      </c>
      <c r="AE60" s="1">
        <v>1</v>
      </c>
      <c r="AF60" s="1">
        <v>45</v>
      </c>
      <c r="AG60" s="1" t="s">
        <v>4338</v>
      </c>
      <c r="AH60" s="1">
        <v>42849.356574074074</v>
      </c>
      <c r="AI60" s="1">
        <v>42849.481388888889</v>
      </c>
    </row>
    <row r="61" spans="1:35" s="1" customFormat="1" x14ac:dyDescent="0.25">
      <c r="A61" s="31">
        <v>42182</v>
      </c>
      <c r="B61" s="24"/>
      <c r="C61" s="23" t="s">
        <v>368</v>
      </c>
      <c r="D61" s="22" t="s">
        <v>367</v>
      </c>
      <c r="E61" s="21">
        <v>0.2</v>
      </c>
      <c r="G61" s="20"/>
      <c r="H61" s="19">
        <f>E61/0.0393453</f>
        <v>5.0831992639527472</v>
      </c>
      <c r="I61" s="32">
        <f>J61/100*4</f>
        <v>0.6</v>
      </c>
      <c r="J61" s="17">
        <v>15</v>
      </c>
      <c r="K61" s="16">
        <f>IF(J61&gt;1,J61-H61-I61,0)</f>
        <v>9.316800736047254</v>
      </c>
      <c r="L61" s="15">
        <v>42196</v>
      </c>
      <c r="M61" s="14"/>
      <c r="N61" s="29">
        <v>42760</v>
      </c>
      <c r="O61" s="12">
        <v>42760</v>
      </c>
      <c r="P61" s="11" t="s">
        <v>1388</v>
      </c>
      <c r="Q61" s="10"/>
      <c r="R61" s="10"/>
      <c r="S61" s="10"/>
      <c r="T61" s="10"/>
      <c r="U61" s="9"/>
      <c r="V61" s="8"/>
      <c r="W61" s="7">
        <v>153</v>
      </c>
      <c r="X61" s="4"/>
      <c r="Y61" s="6">
        <v>15</v>
      </c>
      <c r="Z61" s="5">
        <f>IF(Y61&gt;0,Y61-J61,".")</f>
        <v>0</v>
      </c>
      <c r="AB61" s="1">
        <v>1584660176</v>
      </c>
      <c r="AC61" s="1">
        <v>6796701533</v>
      </c>
      <c r="AD61" s="1" t="s">
        <v>7155</v>
      </c>
      <c r="AE61" s="1">
        <v>1</v>
      </c>
      <c r="AF61" s="1">
        <v>69</v>
      </c>
      <c r="AG61" s="1" t="s">
        <v>4334</v>
      </c>
      <c r="AH61" s="1">
        <v>42848.769849537035</v>
      </c>
      <c r="AI61" s="1">
        <v>42849.533622685187</v>
      </c>
    </row>
    <row r="62" spans="1:35" s="1" customFormat="1" x14ac:dyDescent="0.25">
      <c r="A62" s="31">
        <v>42671</v>
      </c>
      <c r="B62" s="24"/>
      <c r="C62" s="23" t="s">
        <v>412</v>
      </c>
      <c r="D62" s="22" t="s">
        <v>411</v>
      </c>
      <c r="E62" s="21">
        <v>0.15</v>
      </c>
      <c r="G62" s="20"/>
      <c r="H62" s="19">
        <f>E62/0.03988</f>
        <v>3.7612838515546638</v>
      </c>
      <c r="I62" s="18">
        <f>J62/100*4</f>
        <v>0.6</v>
      </c>
      <c r="J62" s="17">
        <v>15</v>
      </c>
      <c r="K62" s="16">
        <f>IF(J62&gt;1,J62-H62-I62,0)</f>
        <v>10.638716148445337</v>
      </c>
      <c r="L62" s="15">
        <v>42697</v>
      </c>
      <c r="M62" s="14"/>
      <c r="N62" s="29">
        <v>42764</v>
      </c>
      <c r="O62" s="12">
        <v>42764</v>
      </c>
      <c r="P62" s="11" t="s">
        <v>195</v>
      </c>
      <c r="Q62" s="10"/>
      <c r="R62" s="10"/>
      <c r="S62" s="10"/>
      <c r="T62" s="10"/>
      <c r="U62" s="9"/>
      <c r="V62" s="8"/>
      <c r="W62" s="7">
        <v>175</v>
      </c>
      <c r="X62" s="4"/>
      <c r="Y62" s="6">
        <v>15</v>
      </c>
      <c r="Z62" s="5">
        <f>IF(Y62&gt;0,Y62-J62,".")</f>
        <v>0</v>
      </c>
      <c r="AB62" s="1">
        <v>1584667424</v>
      </c>
      <c r="AC62" s="1">
        <v>6796701533</v>
      </c>
      <c r="AD62" s="1" t="s">
        <v>7155</v>
      </c>
      <c r="AE62" s="1">
        <v>1</v>
      </c>
      <c r="AF62" s="1">
        <v>69</v>
      </c>
      <c r="AG62" s="1" t="s">
        <v>4334</v>
      </c>
      <c r="AH62" s="1">
        <v>42848.769849537035</v>
      </c>
      <c r="AI62" s="1">
        <v>42849.540925925925</v>
      </c>
    </row>
    <row r="63" spans="1:35" s="1" customFormat="1" x14ac:dyDescent="0.25">
      <c r="A63" s="31">
        <v>42671</v>
      </c>
      <c r="B63" s="24"/>
      <c r="C63" s="23" t="s">
        <v>412</v>
      </c>
      <c r="D63" s="22" t="s">
        <v>411</v>
      </c>
      <c r="E63" s="21">
        <v>0.15</v>
      </c>
      <c r="G63" s="20"/>
      <c r="H63" s="19">
        <f>E63/0.03988</f>
        <v>3.7612838515546638</v>
      </c>
      <c r="I63" s="18">
        <f>J63/100*4</f>
        <v>0.6</v>
      </c>
      <c r="J63" s="17">
        <v>15</v>
      </c>
      <c r="K63" s="16">
        <f>IF(J63&gt;1,J63-H63-I63,0)</f>
        <v>10.638716148445337</v>
      </c>
      <c r="L63" s="15">
        <v>42697</v>
      </c>
      <c r="M63" s="14"/>
      <c r="N63" s="29">
        <v>42764</v>
      </c>
      <c r="O63" s="12">
        <v>42764</v>
      </c>
      <c r="P63" s="11" t="s">
        <v>195</v>
      </c>
      <c r="Q63" s="10"/>
      <c r="R63" s="10"/>
      <c r="S63" s="10"/>
      <c r="T63" s="10"/>
      <c r="U63" s="9"/>
      <c r="V63" s="8"/>
      <c r="W63" s="7">
        <v>175</v>
      </c>
      <c r="X63" s="4"/>
      <c r="Y63" s="6">
        <v>15</v>
      </c>
      <c r="Z63" s="5">
        <f>IF(Y63&gt;0,Y63-J63,".")</f>
        <v>0</v>
      </c>
      <c r="AB63" s="1">
        <v>1585084747</v>
      </c>
      <c r="AC63" s="1">
        <v>6795334495</v>
      </c>
      <c r="AD63" s="1" t="s">
        <v>7156</v>
      </c>
      <c r="AE63" s="1">
        <v>1</v>
      </c>
      <c r="AF63" s="1">
        <v>249</v>
      </c>
      <c r="AG63" s="1" t="s">
        <v>4329</v>
      </c>
      <c r="AH63" s="1">
        <v>42847.351805555554</v>
      </c>
      <c r="AI63" s="1">
        <v>42849.930775462963</v>
      </c>
    </row>
    <row r="64" spans="1:35" s="1" customFormat="1" x14ac:dyDescent="0.25">
      <c r="A64" s="31">
        <v>42671</v>
      </c>
      <c r="B64" s="24"/>
      <c r="C64" s="23" t="s">
        <v>412</v>
      </c>
      <c r="D64" s="22" t="s">
        <v>411</v>
      </c>
      <c r="E64" s="21">
        <v>0.15</v>
      </c>
      <c r="G64" s="20"/>
      <c r="H64" s="19">
        <f>E64/0.03988</f>
        <v>3.7612838515546638</v>
      </c>
      <c r="I64" s="18">
        <f>J64/100*4</f>
        <v>0.6</v>
      </c>
      <c r="J64" s="17">
        <v>15</v>
      </c>
      <c r="K64" s="16">
        <f>IF(J64&gt;1,J64-H64-I64,0)</f>
        <v>10.638716148445337</v>
      </c>
      <c r="L64" s="15">
        <v>42697</v>
      </c>
      <c r="M64" s="14"/>
      <c r="N64" s="29">
        <v>42764</v>
      </c>
      <c r="O64" s="12">
        <v>42764</v>
      </c>
      <c r="P64" s="11" t="s">
        <v>195</v>
      </c>
      <c r="Q64" s="10"/>
      <c r="R64" s="10"/>
      <c r="S64" s="10"/>
      <c r="T64" s="10"/>
      <c r="U64" s="9"/>
      <c r="V64" s="8"/>
      <c r="W64" s="7">
        <v>175</v>
      </c>
      <c r="X64" s="4"/>
      <c r="Y64" s="6">
        <v>15</v>
      </c>
      <c r="Z64" s="5">
        <f>IF(Y64&gt;0,Y64-J64,".")</f>
        <v>0</v>
      </c>
      <c r="AB64" s="1">
        <v>1585219915</v>
      </c>
      <c r="AC64" s="1">
        <v>6798033819</v>
      </c>
      <c r="AD64" s="1" t="s">
        <v>7148</v>
      </c>
      <c r="AE64" s="1">
        <v>1</v>
      </c>
      <c r="AF64" s="1">
        <v>79</v>
      </c>
      <c r="AG64" s="1" t="s">
        <v>4319</v>
      </c>
      <c r="AH64" s="1">
        <v>42849.844687500001</v>
      </c>
      <c r="AI64" s="1">
        <v>42850.376064814816</v>
      </c>
    </row>
    <row r="65" spans="1:35" x14ac:dyDescent="0.25">
      <c r="A65" s="31">
        <v>42671</v>
      </c>
      <c r="C65" s="23" t="s">
        <v>412</v>
      </c>
      <c r="D65" s="22" t="s">
        <v>411</v>
      </c>
      <c r="E65" s="21">
        <v>0.15</v>
      </c>
      <c r="H65" s="19">
        <f>E65/0.03988</f>
        <v>3.7612838515546638</v>
      </c>
      <c r="I65" s="18">
        <f>J65/100*4</f>
        <v>0.6</v>
      </c>
      <c r="J65" s="17">
        <v>15</v>
      </c>
      <c r="K65" s="16">
        <f>IF(J65&gt;1,J65-H65-I65,0)</f>
        <v>10.638716148445337</v>
      </c>
      <c r="L65" s="15">
        <v>42697</v>
      </c>
      <c r="N65" s="29">
        <v>42764</v>
      </c>
      <c r="O65" s="12">
        <v>42764</v>
      </c>
      <c r="P65" s="11" t="s">
        <v>195</v>
      </c>
      <c r="W65" s="7">
        <v>175</v>
      </c>
      <c r="Y65" s="6">
        <v>15</v>
      </c>
      <c r="Z65" s="5">
        <f>IF(Y65&gt;0,Y65-J65,".")</f>
        <v>0</v>
      </c>
      <c r="AA65" s="1"/>
      <c r="AB65" s="1">
        <v>1585387933</v>
      </c>
      <c r="AC65">
        <v>6794343958</v>
      </c>
      <c r="AD65" t="s">
        <v>7157</v>
      </c>
      <c r="AE65">
        <v>1</v>
      </c>
      <c r="AF65">
        <v>39</v>
      </c>
      <c r="AG65" t="s">
        <v>7158</v>
      </c>
      <c r="AH65">
        <v>42846.459178240744</v>
      </c>
      <c r="AI65">
        <v>42850.550335648149</v>
      </c>
    </row>
    <row r="66" spans="1:35" x14ac:dyDescent="0.25">
      <c r="A66" s="31">
        <v>42671</v>
      </c>
      <c r="C66" s="23" t="s">
        <v>412</v>
      </c>
      <c r="D66" s="22" t="s">
        <v>411</v>
      </c>
      <c r="E66" s="21">
        <v>0.15</v>
      </c>
      <c r="H66" s="19">
        <f>E66/0.03988</f>
        <v>3.7612838515546638</v>
      </c>
      <c r="I66" s="18">
        <f>J66/100*4</f>
        <v>0.6</v>
      </c>
      <c r="J66" s="17">
        <v>15</v>
      </c>
      <c r="K66" s="16">
        <f>IF(J66&gt;1,J66-H66-I66,0)</f>
        <v>10.638716148445337</v>
      </c>
      <c r="L66" s="15">
        <v>42697</v>
      </c>
      <c r="N66" s="29">
        <v>42764</v>
      </c>
      <c r="O66" s="12">
        <v>42764</v>
      </c>
      <c r="P66" s="11" t="s">
        <v>195</v>
      </c>
      <c r="W66" s="7">
        <v>175</v>
      </c>
      <c r="Y66" s="6">
        <v>15</v>
      </c>
      <c r="Z66" s="5">
        <f>IF(Y66&gt;0,Y66-J66,".")</f>
        <v>0</v>
      </c>
      <c r="AA66" s="1"/>
      <c r="AB66" s="1">
        <v>1585415175</v>
      </c>
      <c r="AC66">
        <v>6793827216</v>
      </c>
      <c r="AD66" t="s">
        <v>7159</v>
      </c>
      <c r="AE66">
        <v>1</v>
      </c>
      <c r="AF66">
        <v>72</v>
      </c>
      <c r="AG66" t="s">
        <v>4324</v>
      </c>
      <c r="AH66">
        <v>42845.867314814815</v>
      </c>
      <c r="AI66">
        <v>42850.583020833335</v>
      </c>
    </row>
    <row r="67" spans="1:35" x14ac:dyDescent="0.25">
      <c r="A67" s="31">
        <v>42671</v>
      </c>
      <c r="C67" s="23" t="s">
        <v>412</v>
      </c>
      <c r="D67" s="22" t="s">
        <v>411</v>
      </c>
      <c r="E67" s="21">
        <v>0.15</v>
      </c>
      <c r="H67" s="19">
        <f>E67/0.03988</f>
        <v>3.7612838515546638</v>
      </c>
      <c r="I67" s="18">
        <f>J67/100*4</f>
        <v>0.6</v>
      </c>
      <c r="J67" s="17">
        <v>15</v>
      </c>
      <c r="K67" s="16">
        <f>IF(J67&gt;1,J67-H67-I67,0)</f>
        <v>10.638716148445337</v>
      </c>
      <c r="L67" s="15">
        <v>42697</v>
      </c>
      <c r="N67" s="29">
        <v>42764</v>
      </c>
      <c r="O67" s="12">
        <v>42764</v>
      </c>
      <c r="P67" s="11" t="s">
        <v>195</v>
      </c>
      <c r="W67" s="7">
        <v>175</v>
      </c>
      <c r="Y67" s="6">
        <v>15</v>
      </c>
      <c r="Z67" s="5">
        <f>IF(Y67&gt;0,Y67-J67,".")</f>
        <v>0</v>
      </c>
      <c r="AA67" s="1"/>
      <c r="AB67" s="1">
        <v>1585419217</v>
      </c>
      <c r="AC67">
        <v>6796904163</v>
      </c>
      <c r="AD67" t="s">
        <v>7160</v>
      </c>
      <c r="AE67">
        <v>1</v>
      </c>
      <c r="AF67">
        <v>70</v>
      </c>
      <c r="AG67" t="s">
        <v>4313</v>
      </c>
      <c r="AH67">
        <v>42848.875578703701</v>
      </c>
      <c r="AI67">
        <v>42850.587083333332</v>
      </c>
    </row>
    <row r="68" spans="1:35" x14ac:dyDescent="0.25">
      <c r="A68" s="31">
        <v>42671</v>
      </c>
      <c r="C68" s="23" t="s">
        <v>412</v>
      </c>
      <c r="D68" s="22" t="s">
        <v>411</v>
      </c>
      <c r="E68" s="21">
        <v>0.15</v>
      </c>
      <c r="H68" s="19">
        <f>E68/0.03988</f>
        <v>3.7612838515546638</v>
      </c>
      <c r="I68" s="18">
        <f>J68/100*4</f>
        <v>0.6</v>
      </c>
      <c r="J68" s="17">
        <v>15</v>
      </c>
      <c r="K68" s="16">
        <f>IF(J68&gt;1,J68-H68-I68,0)</f>
        <v>10.638716148445337</v>
      </c>
      <c r="L68" s="15">
        <v>42697</v>
      </c>
      <c r="N68" s="29">
        <v>42764</v>
      </c>
      <c r="O68" s="12">
        <v>42764</v>
      </c>
      <c r="P68" s="11" t="s">
        <v>195</v>
      </c>
      <c r="W68" s="7">
        <v>175</v>
      </c>
      <c r="Y68" s="6">
        <v>15</v>
      </c>
      <c r="Z68" s="5">
        <f>IF(Y68&gt;0,Y68-J68,".")</f>
        <v>0</v>
      </c>
      <c r="AA68" s="1"/>
      <c r="AB68" s="1">
        <v>1585481265</v>
      </c>
      <c r="AC68">
        <v>6797351442</v>
      </c>
      <c r="AD68" t="s">
        <v>7161</v>
      </c>
      <c r="AE68">
        <v>1</v>
      </c>
      <c r="AF68">
        <v>70</v>
      </c>
      <c r="AG68" t="s">
        <v>4309</v>
      </c>
      <c r="AH68">
        <v>42849.444884259261</v>
      </c>
      <c r="AI68">
        <v>42850.666273148148</v>
      </c>
    </row>
    <row r="69" spans="1:35" x14ac:dyDescent="0.25">
      <c r="A69" s="31">
        <v>42671</v>
      </c>
      <c r="C69" s="23" t="s">
        <v>412</v>
      </c>
      <c r="D69" s="22" t="s">
        <v>411</v>
      </c>
      <c r="E69" s="21">
        <v>0.15</v>
      </c>
      <c r="H69" s="19">
        <f>E69/0.03988</f>
        <v>3.7612838515546638</v>
      </c>
      <c r="I69" s="18">
        <f>J69/100*4</f>
        <v>0.6</v>
      </c>
      <c r="J69" s="17">
        <v>15</v>
      </c>
      <c r="K69" s="16">
        <f>IF(J69&gt;1,J69-H69-I69,0)</f>
        <v>10.638716148445337</v>
      </c>
      <c r="L69" s="15">
        <v>42697</v>
      </c>
      <c r="N69" s="29">
        <v>42764</v>
      </c>
      <c r="O69" s="12">
        <v>42764</v>
      </c>
      <c r="P69" s="11" t="s">
        <v>195</v>
      </c>
      <c r="W69" s="7">
        <v>175</v>
      </c>
      <c r="Y69" s="6">
        <v>15</v>
      </c>
      <c r="Z69" s="5">
        <f>IF(Y69&gt;0,Y69-J69,".")</f>
        <v>0</v>
      </c>
      <c r="AA69" s="1"/>
      <c r="AB69" s="1">
        <v>1585553856</v>
      </c>
      <c r="AC69">
        <v>6796389649</v>
      </c>
      <c r="AD69" t="s">
        <v>7140</v>
      </c>
      <c r="AE69">
        <v>1</v>
      </c>
      <c r="AF69">
        <v>125</v>
      </c>
      <c r="AG69" t="s">
        <v>7162</v>
      </c>
      <c r="AH69">
        <v>42848.520833333336</v>
      </c>
      <c r="AI69">
        <v>42850.761261574073</v>
      </c>
    </row>
    <row r="70" spans="1:35" x14ac:dyDescent="0.25">
      <c r="A70" s="31">
        <v>42671</v>
      </c>
      <c r="C70" s="23" t="s">
        <v>412</v>
      </c>
      <c r="D70" s="22" t="s">
        <v>411</v>
      </c>
      <c r="E70" s="21">
        <v>0.15</v>
      </c>
      <c r="H70" s="19">
        <f>E70/0.03988</f>
        <v>3.7612838515546638</v>
      </c>
      <c r="I70" s="18">
        <f>J70/100*4</f>
        <v>0.6</v>
      </c>
      <c r="J70" s="17">
        <v>15</v>
      </c>
      <c r="K70" s="16">
        <f>IF(J70&gt;1,J70-H70-I70,0)</f>
        <v>10.638716148445337</v>
      </c>
      <c r="L70" s="15">
        <v>42697</v>
      </c>
      <c r="N70" s="29">
        <v>42764</v>
      </c>
      <c r="O70" s="12">
        <v>42764</v>
      </c>
      <c r="P70" s="11" t="s">
        <v>195</v>
      </c>
      <c r="W70" s="7">
        <v>175</v>
      </c>
      <c r="Y70" s="6">
        <v>15</v>
      </c>
      <c r="Z70" s="5">
        <f>IF(Y70&gt;0,Y70-J70,".")</f>
        <v>0</v>
      </c>
      <c r="AA70" s="1"/>
      <c r="AB70" s="1">
        <v>1585825155</v>
      </c>
      <c r="AC70">
        <v>6793195799</v>
      </c>
      <c r="AD70" t="s">
        <v>7163</v>
      </c>
      <c r="AE70">
        <v>1</v>
      </c>
      <c r="AF70">
        <v>39</v>
      </c>
      <c r="AG70" t="s">
        <v>4291</v>
      </c>
      <c r="AH70">
        <v>42845.531319444446</v>
      </c>
      <c r="AI70">
        <v>42851.028541666667</v>
      </c>
    </row>
    <row r="71" spans="1:35" x14ac:dyDescent="0.25">
      <c r="A71" s="31">
        <v>42352</v>
      </c>
      <c r="C71" s="23" t="s">
        <v>780</v>
      </c>
      <c r="D71" s="22" t="s">
        <v>779</v>
      </c>
      <c r="E71" s="21">
        <v>0.158</v>
      </c>
      <c r="H71" s="19">
        <f>E71/0.03963</f>
        <v>3.9868786273025489</v>
      </c>
      <c r="I71" s="32">
        <f>J71/100*4</f>
        <v>0.6</v>
      </c>
      <c r="J71" s="17">
        <v>15</v>
      </c>
      <c r="K71" s="16">
        <f>IF(J71&gt;1,J71-H71-I71,0)</f>
        <v>10.413121372697452</v>
      </c>
      <c r="L71" s="15">
        <v>42381</v>
      </c>
      <c r="N71" s="29">
        <v>42770</v>
      </c>
      <c r="O71" s="12">
        <v>42771</v>
      </c>
      <c r="P71" s="11" t="s">
        <v>6188</v>
      </c>
      <c r="W71" s="7">
        <v>207</v>
      </c>
      <c r="Y71" s="6">
        <v>15</v>
      </c>
      <c r="Z71" s="5">
        <f>IF(Y71&gt;0,Y71-J71,".")</f>
        <v>0</v>
      </c>
      <c r="AA71" s="1"/>
      <c r="AB71" s="1">
        <v>1586207810</v>
      </c>
      <c r="AC71">
        <v>6793580090</v>
      </c>
      <c r="AD71" t="s">
        <v>7164</v>
      </c>
      <c r="AE71">
        <v>1</v>
      </c>
      <c r="AF71">
        <v>95</v>
      </c>
      <c r="AG71" t="s">
        <v>4286</v>
      </c>
      <c r="AH71">
        <v>42845.735972222225</v>
      </c>
      <c r="AI71">
        <v>42851.769305555557</v>
      </c>
    </row>
    <row r="72" spans="1:35" x14ac:dyDescent="0.25">
      <c r="A72" s="31">
        <v>42671</v>
      </c>
      <c r="C72" s="23" t="s">
        <v>412</v>
      </c>
      <c r="D72" s="22" t="s">
        <v>411</v>
      </c>
      <c r="E72" s="21">
        <v>0.15</v>
      </c>
      <c r="H72" s="19">
        <f>E72/0.03988</f>
        <v>3.7612838515546638</v>
      </c>
      <c r="I72" s="18">
        <f>J72/100*4</f>
        <v>0.6</v>
      </c>
      <c r="J72" s="17">
        <v>15</v>
      </c>
      <c r="K72" s="16">
        <f>IF(J72&gt;1,J72-H72-I72,0)</f>
        <v>10.638716148445337</v>
      </c>
      <c r="L72" s="15">
        <v>42697</v>
      </c>
      <c r="N72" s="29">
        <v>42774</v>
      </c>
      <c r="O72" s="12">
        <v>42774</v>
      </c>
      <c r="P72" s="11" t="s">
        <v>6090</v>
      </c>
      <c r="W72" s="7">
        <v>232</v>
      </c>
      <c r="Y72" s="6">
        <v>15</v>
      </c>
      <c r="Z72" s="5">
        <f>IF(Y72&gt;0,Y72-J72,".")</f>
        <v>0</v>
      </c>
      <c r="AA72" s="1"/>
      <c r="AB72" s="1">
        <v>1586258883</v>
      </c>
      <c r="AC72">
        <v>6798032394</v>
      </c>
      <c r="AD72" t="s">
        <v>7148</v>
      </c>
      <c r="AE72">
        <v>2</v>
      </c>
      <c r="AF72">
        <v>158</v>
      </c>
      <c r="AG72" t="s">
        <v>4293</v>
      </c>
      <c r="AH72">
        <v>42849.843842592592</v>
      </c>
      <c r="AI72">
        <v>42851.827546296299</v>
      </c>
    </row>
    <row r="73" spans="1:35" x14ac:dyDescent="0.25">
      <c r="A73" s="31">
        <v>42671</v>
      </c>
      <c r="C73" s="23" t="s">
        <v>412</v>
      </c>
      <c r="D73" s="22" t="s">
        <v>411</v>
      </c>
      <c r="E73" s="21">
        <v>0.15</v>
      </c>
      <c r="H73" s="19">
        <f>E73/0.03988</f>
        <v>3.7612838515546638</v>
      </c>
      <c r="I73" s="18">
        <f>J73/100*4</f>
        <v>0.6</v>
      </c>
      <c r="J73" s="17">
        <v>15</v>
      </c>
      <c r="K73" s="16">
        <f>IF(J73&gt;1,J73-H73-I73,0)</f>
        <v>10.638716148445337</v>
      </c>
      <c r="L73" s="15">
        <v>42697</v>
      </c>
      <c r="N73" s="29">
        <v>42774</v>
      </c>
      <c r="O73" s="12">
        <v>42774</v>
      </c>
      <c r="P73" s="11" t="s">
        <v>6090</v>
      </c>
      <c r="W73" s="7">
        <v>232</v>
      </c>
      <c r="Y73" s="6">
        <v>15</v>
      </c>
      <c r="Z73" s="5">
        <f>IF(Y73&gt;0,Y73-J73,".")</f>
        <v>0</v>
      </c>
      <c r="AA73" s="1"/>
      <c r="AB73" s="1">
        <v>1586258885</v>
      </c>
      <c r="AC73">
        <v>6794826222</v>
      </c>
      <c r="AD73" t="s">
        <v>7165</v>
      </c>
      <c r="AE73">
        <v>1</v>
      </c>
      <c r="AF73">
        <v>55</v>
      </c>
      <c r="AG73" t="s">
        <v>4293</v>
      </c>
      <c r="AH73">
        <v>42846.738564814812</v>
      </c>
      <c r="AI73">
        <v>42851.827557870369</v>
      </c>
    </row>
    <row r="74" spans="1:35" x14ac:dyDescent="0.25">
      <c r="A74" s="31">
        <v>42671</v>
      </c>
      <c r="C74" s="23" t="s">
        <v>412</v>
      </c>
      <c r="D74" s="22" t="s">
        <v>411</v>
      </c>
      <c r="E74" s="21">
        <v>0.15</v>
      </c>
      <c r="H74" s="19">
        <f>E74/0.03988</f>
        <v>3.7612838515546638</v>
      </c>
      <c r="I74" s="18">
        <f>J74/100*4</f>
        <v>0.6</v>
      </c>
      <c r="J74" s="17">
        <v>15</v>
      </c>
      <c r="K74" s="16">
        <f>IF(J74&gt;1,J74-H74-I74,0)</f>
        <v>10.638716148445337</v>
      </c>
      <c r="L74" s="15">
        <v>42697</v>
      </c>
      <c r="N74" s="29">
        <v>42774</v>
      </c>
      <c r="O74" s="12">
        <v>42774</v>
      </c>
      <c r="P74" s="11" t="s">
        <v>6090</v>
      </c>
      <c r="W74" s="7">
        <v>232</v>
      </c>
      <c r="Y74" s="6">
        <v>15</v>
      </c>
      <c r="Z74" s="5">
        <f>IF(Y74&gt;0,Y74-J74,".")</f>
        <v>0</v>
      </c>
      <c r="AA74" s="1"/>
      <c r="AB74" s="1">
        <v>1586280041</v>
      </c>
      <c r="AC74">
        <v>6795683901</v>
      </c>
      <c r="AD74" t="s">
        <v>7166</v>
      </c>
      <c r="AE74">
        <v>1</v>
      </c>
      <c r="AF74">
        <v>70</v>
      </c>
      <c r="AG74" t="s">
        <v>4302</v>
      </c>
      <c r="AH74">
        <v>42847.666655092595</v>
      </c>
      <c r="AI74">
        <v>42851.848124999997</v>
      </c>
    </row>
    <row r="75" spans="1:35" x14ac:dyDescent="0.25">
      <c r="A75" s="31">
        <v>42671</v>
      </c>
      <c r="C75" s="23" t="s">
        <v>412</v>
      </c>
      <c r="D75" s="22" t="s">
        <v>411</v>
      </c>
      <c r="E75" s="21">
        <v>0.15</v>
      </c>
      <c r="H75" s="19">
        <f>E75/0.03988</f>
        <v>3.7612838515546638</v>
      </c>
      <c r="I75" s="18">
        <f>J75/100*4</f>
        <v>0.6</v>
      </c>
      <c r="J75" s="17">
        <v>15</v>
      </c>
      <c r="K75" s="16">
        <f>IF(J75&gt;1,J75-H75-I75,0)</f>
        <v>10.638716148445337</v>
      </c>
      <c r="L75" s="15">
        <v>42697</v>
      </c>
      <c r="N75" s="29">
        <v>42774</v>
      </c>
      <c r="O75" s="12">
        <v>42774</v>
      </c>
      <c r="P75" s="11" t="s">
        <v>6090</v>
      </c>
      <c r="W75" s="7">
        <v>232</v>
      </c>
      <c r="Y75" s="6">
        <v>15</v>
      </c>
      <c r="Z75" s="5">
        <f>IF(Y75&gt;0,Y75-J75,".")</f>
        <v>0</v>
      </c>
      <c r="AA75" s="1"/>
      <c r="AB75" s="1">
        <v>1586554762</v>
      </c>
      <c r="AC75">
        <v>6794827011</v>
      </c>
      <c r="AD75" t="s">
        <v>7128</v>
      </c>
      <c r="AE75">
        <v>2</v>
      </c>
      <c r="AF75">
        <v>78</v>
      </c>
      <c r="AG75" t="s">
        <v>4278</v>
      </c>
      <c r="AH75">
        <v>42846.74013888889</v>
      </c>
      <c r="AI75">
        <v>42852.464525462965</v>
      </c>
    </row>
    <row r="76" spans="1:35" x14ac:dyDescent="0.25">
      <c r="A76" s="31">
        <v>42671</v>
      </c>
      <c r="C76" s="23" t="s">
        <v>412</v>
      </c>
      <c r="D76" s="22" t="s">
        <v>411</v>
      </c>
      <c r="E76" s="21">
        <v>0.15</v>
      </c>
      <c r="H76" s="19">
        <f>E76/0.03988</f>
        <v>3.7612838515546638</v>
      </c>
      <c r="I76" s="18">
        <f>J76/100*4</f>
        <v>0.6</v>
      </c>
      <c r="J76" s="17">
        <v>15</v>
      </c>
      <c r="K76" s="16">
        <f>IF(J76&gt;1,J76-H76-I76,0)</f>
        <v>10.638716148445337</v>
      </c>
      <c r="L76" s="15">
        <v>42697</v>
      </c>
      <c r="N76" s="29">
        <v>42774</v>
      </c>
      <c r="O76" s="12">
        <v>42774</v>
      </c>
      <c r="P76" s="11" t="s">
        <v>6090</v>
      </c>
      <c r="W76" s="7">
        <v>232</v>
      </c>
      <c r="Y76" s="6">
        <v>15</v>
      </c>
      <c r="Z76" s="5">
        <f>IF(Y76&gt;0,Y76-J76,".")</f>
        <v>0</v>
      </c>
      <c r="AA76" s="1"/>
      <c r="AB76" s="1">
        <v>1587000310</v>
      </c>
      <c r="AC76">
        <v>6802349934</v>
      </c>
      <c r="AD76" t="s">
        <v>7167</v>
      </c>
      <c r="AE76">
        <v>1</v>
      </c>
      <c r="AF76">
        <v>89</v>
      </c>
      <c r="AG76" t="s">
        <v>4239</v>
      </c>
      <c r="AH76">
        <v>42853.315682870372</v>
      </c>
      <c r="AI76">
        <v>42853.430196759262</v>
      </c>
    </row>
    <row r="77" spans="1:35" x14ac:dyDescent="0.25">
      <c r="A77" s="31">
        <v>42671</v>
      </c>
      <c r="C77" s="23" t="s">
        <v>412</v>
      </c>
      <c r="D77" s="22" t="s">
        <v>411</v>
      </c>
      <c r="E77" s="21">
        <v>0.15</v>
      </c>
      <c r="H77" s="19">
        <f>E77/0.03988</f>
        <v>3.7612838515546638</v>
      </c>
      <c r="I77" s="18">
        <f>J77/100*4</f>
        <v>0.6</v>
      </c>
      <c r="J77" s="17">
        <v>15</v>
      </c>
      <c r="K77" s="16">
        <f>IF(J77&gt;1,J77-H77-I77,0)</f>
        <v>10.638716148445337</v>
      </c>
      <c r="L77" s="15">
        <v>42697</v>
      </c>
      <c r="N77" s="29">
        <v>42774</v>
      </c>
      <c r="O77" s="12">
        <v>42774</v>
      </c>
      <c r="P77" s="11" t="s">
        <v>6090</v>
      </c>
      <c r="W77" s="7">
        <v>232</v>
      </c>
      <c r="Y77" s="6">
        <v>15</v>
      </c>
      <c r="Z77" s="5">
        <f>IF(Y77&gt;0,Y77-J77,".")</f>
        <v>0</v>
      </c>
      <c r="AA77" s="1"/>
      <c r="AB77" s="1">
        <v>1587000311</v>
      </c>
      <c r="AC77">
        <v>6798690728</v>
      </c>
      <c r="AD77" t="s">
        <v>7168</v>
      </c>
      <c r="AE77">
        <v>1</v>
      </c>
      <c r="AF77">
        <v>36</v>
      </c>
      <c r="AG77" t="s">
        <v>4239</v>
      </c>
      <c r="AH77">
        <v>42850.526770833334</v>
      </c>
      <c r="AI77">
        <v>42853.430196759262</v>
      </c>
    </row>
    <row r="78" spans="1:35" x14ac:dyDescent="0.25">
      <c r="A78" s="31">
        <v>42671</v>
      </c>
      <c r="C78" s="23" t="s">
        <v>412</v>
      </c>
      <c r="D78" s="22" t="s">
        <v>411</v>
      </c>
      <c r="E78" s="21">
        <v>0.15</v>
      </c>
      <c r="H78" s="19">
        <f>E78/0.03988</f>
        <v>3.7612838515546638</v>
      </c>
      <c r="I78" s="18">
        <f>J78/100*4</f>
        <v>0.6</v>
      </c>
      <c r="J78" s="17">
        <v>15</v>
      </c>
      <c r="K78" s="16">
        <f>IF(J78&gt;1,J78-H78-I78,0)</f>
        <v>10.638716148445337</v>
      </c>
      <c r="L78" s="15">
        <v>42697</v>
      </c>
      <c r="N78" s="29">
        <v>42774</v>
      </c>
      <c r="O78" s="12">
        <v>42774</v>
      </c>
      <c r="P78" s="11" t="s">
        <v>6090</v>
      </c>
      <c r="W78" s="7">
        <v>232</v>
      </c>
      <c r="Y78" s="6">
        <v>15</v>
      </c>
      <c r="Z78" s="5">
        <f>IF(Y78&gt;0,Y78-J78,".")</f>
        <v>0</v>
      </c>
      <c r="AA78" s="1"/>
      <c r="AB78" s="1">
        <v>1587000312</v>
      </c>
      <c r="AC78">
        <v>6798642208</v>
      </c>
      <c r="AD78" t="s">
        <v>7169</v>
      </c>
      <c r="AE78">
        <v>1</v>
      </c>
      <c r="AF78">
        <v>277</v>
      </c>
      <c r="AG78" t="s">
        <v>4239</v>
      </c>
      <c r="AH78">
        <v>42850.496493055558</v>
      </c>
      <c r="AI78">
        <v>42853.430196759262</v>
      </c>
    </row>
    <row r="79" spans="1:35" x14ac:dyDescent="0.25">
      <c r="A79" s="31">
        <v>42671</v>
      </c>
      <c r="C79" s="23" t="s">
        <v>412</v>
      </c>
      <c r="D79" s="22" t="s">
        <v>411</v>
      </c>
      <c r="E79" s="21">
        <v>0.15</v>
      </c>
      <c r="H79" s="19">
        <f>E79/0.03988</f>
        <v>3.7612838515546638</v>
      </c>
      <c r="I79" s="18">
        <f>J79/100*4</f>
        <v>0.6</v>
      </c>
      <c r="J79" s="17">
        <v>15</v>
      </c>
      <c r="K79" s="16">
        <f>IF(J79&gt;1,J79-H79-I79,0)</f>
        <v>10.638716148445337</v>
      </c>
      <c r="L79" s="15">
        <v>42697</v>
      </c>
      <c r="N79" s="29">
        <v>42774</v>
      </c>
      <c r="O79" s="12">
        <v>42774</v>
      </c>
      <c r="P79" s="11" t="s">
        <v>6090</v>
      </c>
      <c r="W79" s="7">
        <v>232</v>
      </c>
      <c r="Y79" s="6">
        <v>15</v>
      </c>
      <c r="Z79" s="5">
        <f>IF(Y79&gt;0,Y79-J79,".")</f>
        <v>0</v>
      </c>
      <c r="AA79" s="1"/>
      <c r="AB79" s="1">
        <v>1587000313</v>
      </c>
      <c r="AC79">
        <v>6801394467</v>
      </c>
      <c r="AD79" t="s">
        <v>7170</v>
      </c>
      <c r="AE79">
        <v>1</v>
      </c>
      <c r="AF79">
        <v>299</v>
      </c>
      <c r="AG79" t="s">
        <v>4239</v>
      </c>
      <c r="AH79">
        <v>42852.495312500003</v>
      </c>
      <c r="AI79">
        <v>42853.430196759262</v>
      </c>
    </row>
    <row r="80" spans="1:35" x14ac:dyDescent="0.25">
      <c r="A80" s="31">
        <v>42671</v>
      </c>
      <c r="C80" s="23" t="s">
        <v>412</v>
      </c>
      <c r="D80" s="22" t="s">
        <v>411</v>
      </c>
      <c r="E80" s="21">
        <v>0.15</v>
      </c>
      <c r="H80" s="19">
        <f>E80/0.03988</f>
        <v>3.7612838515546638</v>
      </c>
      <c r="I80" s="18">
        <f>J80/100*4</f>
        <v>0.6</v>
      </c>
      <c r="J80" s="17">
        <v>15</v>
      </c>
      <c r="K80" s="16">
        <f>IF(J80&gt;1,J80-H80-I80,0)</f>
        <v>10.638716148445337</v>
      </c>
      <c r="L80" s="15">
        <v>42697</v>
      </c>
      <c r="N80" s="29">
        <v>42774</v>
      </c>
      <c r="O80" s="12">
        <v>42774</v>
      </c>
      <c r="P80" s="11" t="s">
        <v>6090</v>
      </c>
      <c r="W80" s="7">
        <v>232</v>
      </c>
      <c r="Y80" s="6">
        <v>15</v>
      </c>
      <c r="Z80" s="5">
        <f>IF(Y80&gt;0,Y80-J80,".")</f>
        <v>0</v>
      </c>
      <c r="AA80" s="1"/>
      <c r="AB80" s="1">
        <v>1587000314</v>
      </c>
      <c r="AC80">
        <v>6796332096</v>
      </c>
      <c r="AD80" t="s">
        <v>7171</v>
      </c>
      <c r="AE80">
        <v>1</v>
      </c>
      <c r="AF80">
        <v>129</v>
      </c>
      <c r="AG80" t="s">
        <v>4239</v>
      </c>
      <c r="AH80">
        <v>42848.473333333335</v>
      </c>
      <c r="AI80">
        <v>42853.430196759262</v>
      </c>
    </row>
    <row r="81" spans="1:35" s="1" customFormat="1" x14ac:dyDescent="0.25">
      <c r="A81" s="31">
        <v>42671</v>
      </c>
      <c r="B81" s="24"/>
      <c r="C81" s="23" t="s">
        <v>412</v>
      </c>
      <c r="D81" s="22" t="s">
        <v>411</v>
      </c>
      <c r="E81" s="21">
        <v>0.15</v>
      </c>
      <c r="G81" s="20"/>
      <c r="H81" s="19">
        <f>E81/0.03988</f>
        <v>3.7612838515546638</v>
      </c>
      <c r="I81" s="18">
        <f>J81/100*4</f>
        <v>0.6</v>
      </c>
      <c r="J81" s="17">
        <v>15</v>
      </c>
      <c r="K81" s="16">
        <f>IF(J81&gt;1,J81-H81-I81,0)</f>
        <v>10.638716148445337</v>
      </c>
      <c r="L81" s="15">
        <v>42697</v>
      </c>
      <c r="M81" s="14"/>
      <c r="N81" s="29">
        <v>42785</v>
      </c>
      <c r="O81" s="12">
        <v>42786</v>
      </c>
      <c r="P81" s="11" t="s">
        <v>5809</v>
      </c>
      <c r="Q81" s="10"/>
      <c r="R81" s="10"/>
      <c r="S81" s="10"/>
      <c r="T81" s="10"/>
      <c r="U81" s="9">
        <v>6720473293</v>
      </c>
      <c r="V81" s="8"/>
      <c r="W81" s="7">
        <v>303</v>
      </c>
      <c r="X81" s="4"/>
      <c r="Y81" s="6">
        <v>15</v>
      </c>
      <c r="Z81" s="5">
        <f>IF(Y81&gt;0,Y81-J81,".")</f>
        <v>0</v>
      </c>
      <c r="AB81" s="1">
        <v>1587000316</v>
      </c>
      <c r="AC81" s="1">
        <v>6802026998</v>
      </c>
      <c r="AD81" s="1" t="s">
        <v>7172</v>
      </c>
      <c r="AE81" s="1">
        <v>1</v>
      </c>
      <c r="AF81" s="1">
        <v>155</v>
      </c>
      <c r="AG81" s="1" t="s">
        <v>4239</v>
      </c>
      <c r="AH81" s="1">
        <v>42852.871770833335</v>
      </c>
      <c r="AI81" s="1">
        <v>42853.430196759262</v>
      </c>
    </row>
    <row r="82" spans="1:35" s="1" customFormat="1" x14ac:dyDescent="0.25">
      <c r="A82" s="31">
        <v>42182</v>
      </c>
      <c r="B82" s="24"/>
      <c r="C82" s="23" t="s">
        <v>368</v>
      </c>
      <c r="D82" s="22" t="s">
        <v>367</v>
      </c>
      <c r="E82" s="21">
        <v>0.2</v>
      </c>
      <c r="G82" s="20"/>
      <c r="H82" s="19">
        <f>E82/0.0393453</f>
        <v>5.0831992639527472</v>
      </c>
      <c r="I82" s="32">
        <f>J82/100*4</f>
        <v>0.6</v>
      </c>
      <c r="J82" s="17">
        <v>15</v>
      </c>
      <c r="K82" s="16">
        <f>IF(J82&gt;1,J82-H82-I82,0)</f>
        <v>9.316800736047254</v>
      </c>
      <c r="L82" s="15">
        <v>42196</v>
      </c>
      <c r="M82" s="14"/>
      <c r="N82" s="29">
        <v>42789</v>
      </c>
      <c r="O82" s="12">
        <v>42789</v>
      </c>
      <c r="P82" s="11" t="s">
        <v>5720</v>
      </c>
      <c r="Q82" s="10" t="s">
        <v>5722</v>
      </c>
      <c r="R82" s="10" t="s">
        <v>5721</v>
      </c>
      <c r="S82" s="10" t="s">
        <v>4613</v>
      </c>
      <c r="T82" s="10"/>
      <c r="U82" s="9">
        <v>6728236098</v>
      </c>
      <c r="V82" s="8"/>
      <c r="W82" s="7">
        <v>1517</v>
      </c>
      <c r="X82" s="4"/>
      <c r="Y82" s="6">
        <v>15</v>
      </c>
      <c r="Z82" s="5">
        <f>IF(Y82&gt;0,Y82-J82,".")</f>
        <v>0</v>
      </c>
      <c r="AB82" s="1">
        <v>1587000317</v>
      </c>
      <c r="AC82" s="1">
        <v>6795654123</v>
      </c>
      <c r="AD82" s="1" t="s">
        <v>7173</v>
      </c>
      <c r="AE82" s="1">
        <v>1</v>
      </c>
      <c r="AF82" s="1">
        <v>44</v>
      </c>
      <c r="AG82" s="1" t="s">
        <v>4239</v>
      </c>
      <c r="AH82" s="1">
        <v>42847.645069444443</v>
      </c>
      <c r="AI82" s="1">
        <v>42853.430196759262</v>
      </c>
    </row>
    <row r="83" spans="1:35" s="1" customFormat="1" x14ac:dyDescent="0.25">
      <c r="A83" s="31">
        <v>42182</v>
      </c>
      <c r="B83" s="24"/>
      <c r="C83" s="23" t="s">
        <v>368</v>
      </c>
      <c r="D83" s="22" t="s">
        <v>367</v>
      </c>
      <c r="E83" s="21">
        <v>0.2</v>
      </c>
      <c r="G83" s="20"/>
      <c r="H83" s="19">
        <f>E83/0.0393453</f>
        <v>5.0831992639527472</v>
      </c>
      <c r="I83" s="32">
        <f>J83/100*4</f>
        <v>0.6</v>
      </c>
      <c r="J83" s="17">
        <v>15</v>
      </c>
      <c r="K83" s="16">
        <f>IF(J83&gt;1,J83-H83-I83,0)</f>
        <v>9.316800736047254</v>
      </c>
      <c r="L83" s="15">
        <v>42196</v>
      </c>
      <c r="M83" s="14"/>
      <c r="N83" s="29">
        <v>42810</v>
      </c>
      <c r="O83" s="12">
        <v>42810</v>
      </c>
      <c r="P83" s="11" t="s">
        <v>5205</v>
      </c>
      <c r="Q83" s="10"/>
      <c r="R83" s="10"/>
      <c r="S83" s="10"/>
      <c r="T83" s="10"/>
      <c r="U83" s="9"/>
      <c r="V83" s="8"/>
      <c r="W83" s="7">
        <v>437</v>
      </c>
      <c r="X83" s="4"/>
      <c r="Y83" s="6">
        <v>15</v>
      </c>
      <c r="Z83" s="5">
        <f>IF(Y83&gt;0,Y83-J83,".")</f>
        <v>0</v>
      </c>
      <c r="AB83" s="1">
        <v>1587021872</v>
      </c>
      <c r="AC83" s="1">
        <v>6798114586</v>
      </c>
      <c r="AD83" s="1" t="s">
        <v>7174</v>
      </c>
      <c r="AE83" s="1">
        <v>1</v>
      </c>
      <c r="AF83" s="1">
        <v>20</v>
      </c>
      <c r="AG83" s="1" t="s">
        <v>7175</v>
      </c>
      <c r="AH83" s="1">
        <v>42849.877106481479</v>
      </c>
      <c r="AI83" s="1">
        <v>42853.463842592595</v>
      </c>
    </row>
    <row r="84" spans="1:35" s="1" customFormat="1" x14ac:dyDescent="0.25">
      <c r="A84" s="31">
        <v>42671</v>
      </c>
      <c r="B84" s="24"/>
      <c r="C84" s="23" t="s">
        <v>412</v>
      </c>
      <c r="D84" s="22" t="s">
        <v>411</v>
      </c>
      <c r="E84" s="21">
        <v>0.15</v>
      </c>
      <c r="G84" s="20"/>
      <c r="H84" s="19">
        <f>E84/0.03988</f>
        <v>3.7612838515546638</v>
      </c>
      <c r="I84" s="18">
        <f>J84/100*4</f>
        <v>0.6</v>
      </c>
      <c r="J84" s="17">
        <v>15</v>
      </c>
      <c r="K84" s="16">
        <f>IF(J84&gt;1,J84-H84-I84,0)</f>
        <v>10.638716148445337</v>
      </c>
      <c r="L84" s="15">
        <v>42697</v>
      </c>
      <c r="M84" s="14"/>
      <c r="N84" s="29">
        <v>42816</v>
      </c>
      <c r="O84" s="12">
        <v>42820</v>
      </c>
      <c r="P84" s="11" t="s">
        <v>5033</v>
      </c>
      <c r="Q84" s="10"/>
      <c r="R84" s="10"/>
      <c r="S84" s="10"/>
      <c r="T84" s="10"/>
      <c r="U84" s="9"/>
      <c r="V84" s="8"/>
      <c r="W84" s="7">
        <v>491</v>
      </c>
      <c r="X84" s="4"/>
      <c r="Y84" s="6">
        <v>15</v>
      </c>
      <c r="Z84" s="5">
        <f>IF(Y84&gt;0,Y84-J84,".")</f>
        <v>0</v>
      </c>
      <c r="AB84" s="1">
        <v>1587085136</v>
      </c>
      <c r="AC84" s="1">
        <v>6800454394</v>
      </c>
      <c r="AD84" s="1" t="s">
        <v>7176</v>
      </c>
      <c r="AE84" s="1">
        <v>1</v>
      </c>
      <c r="AF84" s="1">
        <v>22</v>
      </c>
      <c r="AG84" s="1" t="s">
        <v>4275</v>
      </c>
      <c r="AH84" s="1">
        <v>42851.751064814816</v>
      </c>
      <c r="AI84" s="1">
        <v>42853.563900462963</v>
      </c>
    </row>
    <row r="85" spans="1:35" s="1" customFormat="1" x14ac:dyDescent="0.25">
      <c r="A85" s="31">
        <v>42671</v>
      </c>
      <c r="B85" s="24"/>
      <c r="C85" s="23" t="s">
        <v>412</v>
      </c>
      <c r="D85" s="22" t="s">
        <v>411</v>
      </c>
      <c r="E85" s="21">
        <v>0.15</v>
      </c>
      <c r="G85" s="20"/>
      <c r="H85" s="19">
        <f>E85/0.03988</f>
        <v>3.7612838515546638</v>
      </c>
      <c r="I85" s="18">
        <f>J85/100*4</f>
        <v>0.6</v>
      </c>
      <c r="J85" s="17">
        <v>15</v>
      </c>
      <c r="K85" s="16">
        <f>IF(J85&gt;1,J85-H85-I85,0)</f>
        <v>10.638716148445337</v>
      </c>
      <c r="L85" s="15">
        <v>42697</v>
      </c>
      <c r="M85" s="14"/>
      <c r="N85" s="29">
        <v>42816</v>
      </c>
      <c r="O85" s="12">
        <v>42820</v>
      </c>
      <c r="P85" s="11" t="s">
        <v>5033</v>
      </c>
      <c r="Q85" s="10"/>
      <c r="R85" s="10"/>
      <c r="S85" s="10"/>
      <c r="T85" s="10"/>
      <c r="U85" s="9"/>
      <c r="V85" s="8"/>
      <c r="W85" s="7">
        <v>491</v>
      </c>
      <c r="X85" s="4"/>
      <c r="Y85" s="6">
        <v>15</v>
      </c>
      <c r="Z85" s="5">
        <f>IF(Y85&gt;0,Y85-J85,".")</f>
        <v>0</v>
      </c>
      <c r="AB85" s="1">
        <v>1587085137</v>
      </c>
      <c r="AC85" s="1">
        <v>6797387230</v>
      </c>
      <c r="AD85" s="1" t="s">
        <v>7177</v>
      </c>
      <c r="AE85" s="1">
        <v>1</v>
      </c>
      <c r="AF85" s="1">
        <v>72</v>
      </c>
      <c r="AG85" s="1" t="s">
        <v>4275</v>
      </c>
      <c r="AH85" s="1">
        <v>42849.465069444443</v>
      </c>
      <c r="AI85" s="1">
        <v>42853.563900462963</v>
      </c>
    </row>
    <row r="86" spans="1:35" s="1" customFormat="1" x14ac:dyDescent="0.25">
      <c r="A86" s="31">
        <v>42671</v>
      </c>
      <c r="B86" s="24"/>
      <c r="C86" s="23" t="s">
        <v>412</v>
      </c>
      <c r="D86" s="22" t="s">
        <v>411</v>
      </c>
      <c r="E86" s="21">
        <v>0.15</v>
      </c>
      <c r="G86" s="20"/>
      <c r="H86" s="19">
        <f>E86/0.03988</f>
        <v>3.7612838515546638</v>
      </c>
      <c r="I86" s="18">
        <f>J86/100*4</f>
        <v>0.6</v>
      </c>
      <c r="J86" s="17">
        <v>15</v>
      </c>
      <c r="K86" s="16">
        <f>IF(J86&gt;1,J86-H86-I86,0)</f>
        <v>10.638716148445337</v>
      </c>
      <c r="L86" s="15">
        <v>42697</v>
      </c>
      <c r="M86" s="14"/>
      <c r="N86" s="13">
        <v>42816</v>
      </c>
      <c r="O86" s="12">
        <v>42820</v>
      </c>
      <c r="P86" s="11" t="s">
        <v>5033</v>
      </c>
      <c r="Q86" s="10"/>
      <c r="R86" s="10"/>
      <c r="S86" s="10"/>
      <c r="T86" s="10"/>
      <c r="U86" s="9"/>
      <c r="V86" s="8"/>
      <c r="W86" s="7">
        <v>491</v>
      </c>
      <c r="X86" s="4"/>
      <c r="Y86" s="6">
        <v>15</v>
      </c>
      <c r="Z86" s="5">
        <f>IF(Y86&gt;0,Y86-J86,".")</f>
        <v>0</v>
      </c>
      <c r="AB86" s="1">
        <v>1587182151</v>
      </c>
      <c r="AC86" s="1">
        <v>6795561350</v>
      </c>
      <c r="AD86" s="1" t="s">
        <v>7127</v>
      </c>
      <c r="AE86" s="1">
        <v>1</v>
      </c>
      <c r="AF86" s="1">
        <v>22</v>
      </c>
      <c r="AG86" s="1" t="s">
        <v>4269</v>
      </c>
      <c r="AH86" s="1">
        <v>42847.560706018521</v>
      </c>
      <c r="AI86" s="1">
        <v>42853.754803240743</v>
      </c>
    </row>
    <row r="87" spans="1:35" s="1" customFormat="1" x14ac:dyDescent="0.25">
      <c r="A87" s="31">
        <v>42671</v>
      </c>
      <c r="B87" s="24"/>
      <c r="C87" s="23" t="s">
        <v>412</v>
      </c>
      <c r="D87" s="22" t="s">
        <v>411</v>
      </c>
      <c r="E87" s="21">
        <v>0.15</v>
      </c>
      <c r="G87" s="20"/>
      <c r="H87" s="19">
        <f>E87/0.03988</f>
        <v>3.7612838515546638</v>
      </c>
      <c r="I87" s="18">
        <f>J87/100*4</f>
        <v>0.6</v>
      </c>
      <c r="J87" s="17">
        <v>15</v>
      </c>
      <c r="K87" s="16">
        <f>IF(J87&gt;1,J87-H87-I87,0)</f>
        <v>10.638716148445337</v>
      </c>
      <c r="L87" s="15">
        <v>42697</v>
      </c>
      <c r="M87" s="14"/>
      <c r="N87" s="13">
        <v>42816</v>
      </c>
      <c r="O87" s="12">
        <v>42820</v>
      </c>
      <c r="P87" s="11" t="s">
        <v>5033</v>
      </c>
      <c r="Q87" s="10"/>
      <c r="R87" s="10"/>
      <c r="S87" s="10"/>
      <c r="T87" s="10"/>
      <c r="U87" s="9"/>
      <c r="V87" s="8"/>
      <c r="W87" s="7">
        <v>491</v>
      </c>
      <c r="X87" s="4"/>
      <c r="Y87" s="6">
        <v>15</v>
      </c>
      <c r="Z87" s="5">
        <f>IF(Y87&gt;0,Y87-J87,".")</f>
        <v>0</v>
      </c>
      <c r="AB87" s="1">
        <v>1587263966</v>
      </c>
      <c r="AC87" s="1">
        <v>6801794613</v>
      </c>
      <c r="AD87" s="1" t="s">
        <v>7178</v>
      </c>
      <c r="AE87" s="1">
        <v>1</v>
      </c>
      <c r="AF87" s="1">
        <v>42</v>
      </c>
      <c r="AG87" s="1" t="s">
        <v>4253</v>
      </c>
      <c r="AH87" s="1">
        <v>42852.725312499999</v>
      </c>
      <c r="AI87" s="1">
        <v>42853.889074074075</v>
      </c>
    </row>
    <row r="88" spans="1:35" s="1" customFormat="1" x14ac:dyDescent="0.25">
      <c r="A88" s="31">
        <v>42671</v>
      </c>
      <c r="B88" s="24"/>
      <c r="C88" s="23" t="s">
        <v>412</v>
      </c>
      <c r="D88" s="22" t="s">
        <v>411</v>
      </c>
      <c r="E88" s="21">
        <v>0.15</v>
      </c>
      <c r="G88" s="20"/>
      <c r="H88" s="19">
        <f>E88/0.03988</f>
        <v>3.7612838515546638</v>
      </c>
      <c r="I88" s="18">
        <f>J88/100*4</f>
        <v>0.6</v>
      </c>
      <c r="J88" s="17">
        <v>15</v>
      </c>
      <c r="K88" s="16">
        <f>IF(J88&gt;1,J88-H88-I88,0)</f>
        <v>10.638716148445337</v>
      </c>
      <c r="L88" s="15">
        <v>42697</v>
      </c>
      <c r="M88" s="14"/>
      <c r="N88" s="29">
        <v>42816</v>
      </c>
      <c r="O88" s="12">
        <v>42820</v>
      </c>
      <c r="P88" s="11" t="s">
        <v>5033</v>
      </c>
      <c r="Q88" s="10"/>
      <c r="R88" s="10"/>
      <c r="S88" s="10"/>
      <c r="T88" s="10"/>
      <c r="U88" s="9"/>
      <c r="V88" s="8"/>
      <c r="W88" s="7">
        <v>491</v>
      </c>
      <c r="X88" s="4"/>
      <c r="Y88" s="6">
        <v>15</v>
      </c>
      <c r="Z88" s="5">
        <f>IF(Y88&gt;0,Y88-J88,".")</f>
        <v>0</v>
      </c>
      <c r="AB88" s="1">
        <v>1587325011</v>
      </c>
      <c r="AC88" s="1">
        <v>6796858762</v>
      </c>
      <c r="AD88" s="1" t="s">
        <v>7179</v>
      </c>
      <c r="AE88" s="1">
        <v>1</v>
      </c>
      <c r="AF88" s="1">
        <v>20</v>
      </c>
      <c r="AG88" s="1" t="s">
        <v>3862</v>
      </c>
      <c r="AH88" s="1">
        <v>42848.854780092595</v>
      </c>
      <c r="AI88" s="1">
        <v>42854.108622685184</v>
      </c>
    </row>
    <row r="89" spans="1:35" s="1" customFormat="1" x14ac:dyDescent="0.25">
      <c r="A89" s="31">
        <v>42671</v>
      </c>
      <c r="B89" s="24"/>
      <c r="C89" s="23" t="s">
        <v>412</v>
      </c>
      <c r="D89" s="22" t="s">
        <v>411</v>
      </c>
      <c r="E89" s="21">
        <v>0.15</v>
      </c>
      <c r="G89" s="20"/>
      <c r="H89" s="19">
        <f>E89/0.03988</f>
        <v>3.7612838515546638</v>
      </c>
      <c r="I89" s="18">
        <f>J89/100*4</f>
        <v>0.6</v>
      </c>
      <c r="J89" s="17">
        <v>15</v>
      </c>
      <c r="K89" s="16">
        <f>IF(J89&gt;1,J89-H89-I89,0)</f>
        <v>10.638716148445337</v>
      </c>
      <c r="L89" s="15">
        <v>42697</v>
      </c>
      <c r="M89" s="14"/>
      <c r="N89" s="29">
        <v>42816</v>
      </c>
      <c r="O89" s="12">
        <v>42820</v>
      </c>
      <c r="P89" s="11" t="s">
        <v>5033</v>
      </c>
      <c r="Q89" s="10"/>
      <c r="R89" s="10"/>
      <c r="S89" s="10"/>
      <c r="T89" s="10"/>
      <c r="U89" s="9"/>
      <c r="V89" s="8"/>
      <c r="W89" s="7">
        <v>491</v>
      </c>
      <c r="X89" s="4"/>
      <c r="Y89" s="6">
        <v>15</v>
      </c>
      <c r="Z89" s="5">
        <f>IF(Y89&gt;0,Y89-J89,".")</f>
        <v>0</v>
      </c>
      <c r="AB89" s="1">
        <v>1587330255</v>
      </c>
      <c r="AC89" s="1">
        <v>6802521867</v>
      </c>
      <c r="AD89" s="1" t="s">
        <v>7180</v>
      </c>
      <c r="AE89" s="1">
        <v>2</v>
      </c>
      <c r="AF89" s="1">
        <v>66</v>
      </c>
      <c r="AG89" s="1" t="s">
        <v>4234</v>
      </c>
      <c r="AH89" s="1">
        <v>42853.435902777775</v>
      </c>
      <c r="AI89" s="1">
        <v>42854.302546296298</v>
      </c>
    </row>
    <row r="90" spans="1:35" s="1" customFormat="1" x14ac:dyDescent="0.25">
      <c r="A90" s="31">
        <v>42671</v>
      </c>
      <c r="B90" s="24"/>
      <c r="C90" s="23" t="s">
        <v>412</v>
      </c>
      <c r="D90" s="22" t="s">
        <v>411</v>
      </c>
      <c r="E90" s="21">
        <v>0.15</v>
      </c>
      <c r="G90" s="20"/>
      <c r="H90" s="19">
        <f>E90/0.03988</f>
        <v>3.7612838515546638</v>
      </c>
      <c r="I90" s="18">
        <f>J90/100*4</f>
        <v>0.6</v>
      </c>
      <c r="J90" s="17">
        <v>15</v>
      </c>
      <c r="K90" s="16">
        <f>IF(J90&gt;1,J90-H90-I90,0)</f>
        <v>10.638716148445337</v>
      </c>
      <c r="L90" s="15">
        <v>42697</v>
      </c>
      <c r="M90" s="14"/>
      <c r="N90" s="29">
        <v>42816</v>
      </c>
      <c r="O90" s="12">
        <v>42820</v>
      </c>
      <c r="P90" s="11" t="s">
        <v>5033</v>
      </c>
      <c r="Q90" s="10"/>
      <c r="R90" s="10"/>
      <c r="S90" s="10"/>
      <c r="T90" s="10"/>
      <c r="U90" s="9"/>
      <c r="V90" s="8"/>
      <c r="W90" s="7">
        <v>491</v>
      </c>
      <c r="X90" s="4"/>
      <c r="Y90" s="6">
        <v>15</v>
      </c>
      <c r="Z90" s="5">
        <f>IF(Y90&gt;0,Y90-J90,".")</f>
        <v>0</v>
      </c>
      <c r="AB90" s="1">
        <v>1587332609</v>
      </c>
      <c r="AC90" s="1">
        <v>6801872682</v>
      </c>
      <c r="AD90" s="1" t="s">
        <v>7181</v>
      </c>
      <c r="AE90" s="1">
        <v>1</v>
      </c>
      <c r="AF90" s="1">
        <v>79</v>
      </c>
      <c r="AG90" s="1" t="s">
        <v>4258</v>
      </c>
      <c r="AH90" s="1">
        <v>42852.79310185185</v>
      </c>
      <c r="AI90" s="1">
        <v>42854.316064814811</v>
      </c>
    </row>
    <row r="91" spans="1:35" s="1" customFormat="1" x14ac:dyDescent="0.25">
      <c r="A91" s="31">
        <v>42671</v>
      </c>
      <c r="B91" s="24"/>
      <c r="C91" s="23" t="s">
        <v>412</v>
      </c>
      <c r="D91" s="22" t="s">
        <v>411</v>
      </c>
      <c r="E91" s="21">
        <v>0.15</v>
      </c>
      <c r="G91" s="20"/>
      <c r="H91" s="19">
        <f>E91/0.03988</f>
        <v>3.7612838515546638</v>
      </c>
      <c r="I91" s="18">
        <f>J91/100*4</f>
        <v>0.6</v>
      </c>
      <c r="J91" s="17">
        <v>15</v>
      </c>
      <c r="K91" s="16">
        <f>IF(J91&gt;1,J91-H91-I91,0)</f>
        <v>10.638716148445337</v>
      </c>
      <c r="L91" s="15">
        <v>42697</v>
      </c>
      <c r="M91" s="14"/>
      <c r="N91" s="13">
        <v>42816</v>
      </c>
      <c r="O91" s="12">
        <v>42820</v>
      </c>
      <c r="P91" s="11" t="s">
        <v>5033</v>
      </c>
      <c r="Q91" s="10"/>
      <c r="R91" s="10"/>
      <c r="S91" s="10"/>
      <c r="T91" s="10"/>
      <c r="U91" s="9"/>
      <c r="V91" s="8"/>
      <c r="W91" s="7">
        <v>491</v>
      </c>
      <c r="X91" s="4"/>
      <c r="Y91" s="6">
        <v>15</v>
      </c>
      <c r="Z91" s="5">
        <f>IF(Y91&gt;0,Y91-J91,".")</f>
        <v>0</v>
      </c>
      <c r="AB91" s="1">
        <v>1587392259</v>
      </c>
      <c r="AC91" s="1">
        <v>6799132565</v>
      </c>
      <c r="AD91" s="1" t="s">
        <v>7182</v>
      </c>
      <c r="AE91" s="1">
        <v>1</v>
      </c>
      <c r="AF91" s="1">
        <v>159</v>
      </c>
      <c r="AG91" s="1" t="s">
        <v>4164</v>
      </c>
      <c r="AH91" s="1">
        <v>42850.802002314813</v>
      </c>
      <c r="AI91" s="1">
        <v>42854.513599537036</v>
      </c>
    </row>
    <row r="92" spans="1:35" s="1" customFormat="1" x14ac:dyDescent="0.25">
      <c r="A92" s="31">
        <v>42671</v>
      </c>
      <c r="B92" s="24"/>
      <c r="C92" s="23" t="s">
        <v>412</v>
      </c>
      <c r="D92" s="22" t="s">
        <v>411</v>
      </c>
      <c r="E92" s="21">
        <v>0.15</v>
      </c>
      <c r="G92" s="20"/>
      <c r="H92" s="19">
        <f>E92/0.03988</f>
        <v>3.7612838515546638</v>
      </c>
      <c r="I92" s="18">
        <f>J92/100*4</f>
        <v>0.6</v>
      </c>
      <c r="J92" s="17">
        <v>15</v>
      </c>
      <c r="K92" s="16">
        <f>IF(J92&gt;1,J92-H92-I92,0)</f>
        <v>10.638716148445337</v>
      </c>
      <c r="L92" s="15">
        <v>42697</v>
      </c>
      <c r="M92" s="14"/>
      <c r="N92" s="29">
        <v>42816</v>
      </c>
      <c r="O92" s="12">
        <v>42820</v>
      </c>
      <c r="P92" s="11" t="s">
        <v>5033</v>
      </c>
      <c r="Q92" s="10"/>
      <c r="R92" s="10"/>
      <c r="S92" s="10"/>
      <c r="T92" s="10"/>
      <c r="U92" s="9"/>
      <c r="V92" s="8"/>
      <c r="W92" s="7">
        <v>491</v>
      </c>
      <c r="X92" s="4"/>
      <c r="Y92" s="6">
        <v>15</v>
      </c>
      <c r="Z92" s="5">
        <f>IF(Y92&gt;0,Y92-J92,".")</f>
        <v>0</v>
      </c>
      <c r="AB92" s="1">
        <v>1587508762</v>
      </c>
      <c r="AC92" s="1">
        <v>6799247365</v>
      </c>
      <c r="AD92" s="1" t="s">
        <v>7147</v>
      </c>
      <c r="AE92" s="1">
        <v>1</v>
      </c>
      <c r="AF92" s="1">
        <v>60</v>
      </c>
      <c r="AG92" s="1" t="s">
        <v>7183</v>
      </c>
      <c r="AH92" s="1">
        <v>42850.864178240743</v>
      </c>
      <c r="AI92" s="1">
        <v>42854.793229166666</v>
      </c>
    </row>
    <row r="93" spans="1:35" s="1" customFormat="1" x14ac:dyDescent="0.25">
      <c r="A93" s="31">
        <v>42671</v>
      </c>
      <c r="B93" s="24"/>
      <c r="C93" s="23" t="s">
        <v>412</v>
      </c>
      <c r="D93" s="22" t="s">
        <v>411</v>
      </c>
      <c r="E93" s="21">
        <v>0.15</v>
      </c>
      <c r="G93" s="20"/>
      <c r="H93" s="19">
        <f>E93/0.03988</f>
        <v>3.7612838515546638</v>
      </c>
      <c r="I93" s="18">
        <f>J93/100*4</f>
        <v>0.6</v>
      </c>
      <c r="J93" s="17">
        <v>15</v>
      </c>
      <c r="K93" s="16">
        <f>IF(J93&gt;1,J93-H93-I93,0)</f>
        <v>10.638716148445337</v>
      </c>
      <c r="L93" s="15">
        <v>42697</v>
      </c>
      <c r="M93" s="14"/>
      <c r="N93" s="29">
        <v>42816</v>
      </c>
      <c r="O93" s="12">
        <v>42820</v>
      </c>
      <c r="P93" s="11" t="s">
        <v>5033</v>
      </c>
      <c r="Q93" s="10"/>
      <c r="R93" s="10"/>
      <c r="S93" s="10"/>
      <c r="T93" s="10"/>
      <c r="U93" s="9"/>
      <c r="V93" s="8"/>
      <c r="W93" s="7">
        <v>491</v>
      </c>
      <c r="X93" s="4"/>
      <c r="Y93" s="6">
        <v>15</v>
      </c>
      <c r="Z93" s="5">
        <f>IF(Y93&gt;0,Y93-J93,".")</f>
        <v>0</v>
      </c>
      <c r="AB93" s="1">
        <v>1587807655</v>
      </c>
      <c r="AC93" s="1">
        <v>6803824040</v>
      </c>
      <c r="AD93" s="1" t="s">
        <v>7184</v>
      </c>
      <c r="AE93" s="1">
        <v>1</v>
      </c>
      <c r="AF93" s="1">
        <v>60</v>
      </c>
      <c r="AG93" s="1" t="s">
        <v>7185</v>
      </c>
      <c r="AH93" s="1">
        <v>42854.655451388891</v>
      </c>
      <c r="AI93" s="1">
        <v>42855.770300925928</v>
      </c>
    </row>
    <row r="94" spans="1:35" s="1" customFormat="1" x14ac:dyDescent="0.25">
      <c r="A94" s="31">
        <v>42671</v>
      </c>
      <c r="B94" s="24"/>
      <c r="C94" s="23" t="s">
        <v>412</v>
      </c>
      <c r="D94" s="22" t="s">
        <v>411</v>
      </c>
      <c r="E94" s="21">
        <v>0.15</v>
      </c>
      <c r="G94" s="20"/>
      <c r="H94" s="19">
        <f>E94/0.03988</f>
        <v>3.7612838515546638</v>
      </c>
      <c r="I94" s="18">
        <f>J94/100*4</f>
        <v>0.6</v>
      </c>
      <c r="J94" s="17">
        <v>15</v>
      </c>
      <c r="K94" s="16">
        <f>IF(J94&gt;1,J94-H94-I94,0)</f>
        <v>10.638716148445337</v>
      </c>
      <c r="L94" s="15">
        <v>42697</v>
      </c>
      <c r="M94" s="14"/>
      <c r="N94" s="29">
        <v>42816</v>
      </c>
      <c r="O94" s="12">
        <v>42820</v>
      </c>
      <c r="P94" s="11" t="s">
        <v>5033</v>
      </c>
      <c r="Q94" s="10"/>
      <c r="R94" s="10"/>
      <c r="S94" s="10"/>
      <c r="T94" s="10"/>
      <c r="U94" s="9"/>
      <c r="V94" s="8"/>
      <c r="W94" s="7">
        <v>491</v>
      </c>
      <c r="X94" s="4"/>
      <c r="Y94" s="6">
        <v>15</v>
      </c>
      <c r="Z94" s="5">
        <f>IF(Y94&gt;0,Y94-J94,".")</f>
        <v>0</v>
      </c>
      <c r="AB94" s="1">
        <v>1587828773</v>
      </c>
      <c r="AC94" s="1">
        <v>6799048735</v>
      </c>
      <c r="AD94" s="1" t="s">
        <v>7186</v>
      </c>
      <c r="AE94" s="1">
        <v>1</v>
      </c>
      <c r="AF94" s="1">
        <v>39</v>
      </c>
      <c r="AG94" s="1" t="s">
        <v>4705</v>
      </c>
      <c r="AH94" s="1">
        <v>42850.74790509259</v>
      </c>
      <c r="AI94" s="1">
        <v>42855.808425925927</v>
      </c>
    </row>
    <row r="95" spans="1:35" s="1" customFormat="1" x14ac:dyDescent="0.25">
      <c r="A95" s="31">
        <v>42671</v>
      </c>
      <c r="B95" s="24"/>
      <c r="C95" s="23" t="s">
        <v>412</v>
      </c>
      <c r="D95" s="22" t="s">
        <v>411</v>
      </c>
      <c r="E95" s="21">
        <v>0.15</v>
      </c>
      <c r="G95" s="20"/>
      <c r="H95" s="19">
        <f>E95/0.03988</f>
        <v>3.7612838515546638</v>
      </c>
      <c r="I95" s="18">
        <f>J95/100*4</f>
        <v>0.6</v>
      </c>
      <c r="J95" s="17">
        <v>15</v>
      </c>
      <c r="K95" s="16">
        <f>IF(J95&gt;1,J95-H95-I95,0)</f>
        <v>10.638716148445337</v>
      </c>
      <c r="L95" s="15">
        <v>42697</v>
      </c>
      <c r="M95" s="14"/>
      <c r="N95" s="29">
        <v>42816</v>
      </c>
      <c r="O95" s="12">
        <v>42820</v>
      </c>
      <c r="P95" s="11" t="s">
        <v>5033</v>
      </c>
      <c r="Q95" s="10"/>
      <c r="R95" s="10"/>
      <c r="S95" s="10"/>
      <c r="T95" s="10"/>
      <c r="U95" s="9"/>
      <c r="V95" s="8"/>
      <c r="W95" s="7">
        <v>491</v>
      </c>
      <c r="X95" s="4"/>
      <c r="Y95" s="6">
        <v>15</v>
      </c>
      <c r="Z95" s="5">
        <f>IF(Y95&gt;0,Y95-J95,".")</f>
        <v>0</v>
      </c>
      <c r="AB95" s="1">
        <v>1587853876</v>
      </c>
      <c r="AC95" s="1">
        <v>6797268504</v>
      </c>
      <c r="AD95" s="1" t="s">
        <v>7119</v>
      </c>
      <c r="AE95" s="1">
        <v>1</v>
      </c>
      <c r="AF95" s="1">
        <v>79</v>
      </c>
      <c r="AG95" s="1" t="s">
        <v>4219</v>
      </c>
      <c r="AH95" s="1">
        <v>42849.391238425924</v>
      </c>
      <c r="AI95" s="1">
        <v>42855.844166666669</v>
      </c>
    </row>
    <row r="96" spans="1:35" s="1" customFormat="1" x14ac:dyDescent="0.25">
      <c r="A96" s="31">
        <v>42671</v>
      </c>
      <c r="B96" s="24"/>
      <c r="C96" s="23" t="s">
        <v>412</v>
      </c>
      <c r="D96" s="22" t="s">
        <v>411</v>
      </c>
      <c r="E96" s="21">
        <v>0.15</v>
      </c>
      <c r="G96" s="20"/>
      <c r="H96" s="19">
        <f>E96/0.03988</f>
        <v>3.7612838515546638</v>
      </c>
      <c r="I96" s="18">
        <f>J96/100*4</f>
        <v>0.6</v>
      </c>
      <c r="J96" s="17">
        <v>15</v>
      </c>
      <c r="K96" s="16">
        <f>IF(J96&gt;1,J96-H96-I96,0)</f>
        <v>10.638716148445337</v>
      </c>
      <c r="L96" s="15">
        <v>42697</v>
      </c>
      <c r="M96" s="14"/>
      <c r="N96" s="29">
        <v>42816</v>
      </c>
      <c r="O96" s="12">
        <v>42820</v>
      </c>
      <c r="P96" s="11" t="s">
        <v>5033</v>
      </c>
      <c r="Q96" s="10"/>
      <c r="R96" s="10"/>
      <c r="S96" s="10"/>
      <c r="T96" s="10"/>
      <c r="U96" s="9"/>
      <c r="V96" s="8"/>
      <c r="W96" s="7">
        <v>491</v>
      </c>
      <c r="X96" s="4"/>
      <c r="Y96" s="6">
        <v>15</v>
      </c>
      <c r="Z96" s="5">
        <f>IF(Y96&gt;0,Y96-J96,".")</f>
        <v>0</v>
      </c>
      <c r="AB96" s="1">
        <v>1587897706</v>
      </c>
      <c r="AC96" s="1">
        <v>6804165443</v>
      </c>
      <c r="AD96" s="1" t="s">
        <v>7187</v>
      </c>
      <c r="AE96" s="1">
        <v>1</v>
      </c>
      <c r="AF96" s="1">
        <v>90</v>
      </c>
      <c r="AG96" s="1" t="s">
        <v>4192</v>
      </c>
      <c r="AH96" s="1">
        <v>42854.903287037036</v>
      </c>
      <c r="AI96" s="1">
        <v>42855.896122685182</v>
      </c>
    </row>
    <row r="97" spans="1:35" s="1" customFormat="1" x14ac:dyDescent="0.25">
      <c r="A97" s="31">
        <v>42671</v>
      </c>
      <c r="B97" s="24"/>
      <c r="C97" s="23" t="s">
        <v>412</v>
      </c>
      <c r="D97" s="22" t="s">
        <v>411</v>
      </c>
      <c r="E97" s="21">
        <v>0.15</v>
      </c>
      <c r="G97" s="20"/>
      <c r="H97" s="19">
        <f>E97/0.03988</f>
        <v>3.7612838515546638</v>
      </c>
      <c r="I97" s="18">
        <f>J97/100*4</f>
        <v>0.6</v>
      </c>
      <c r="J97" s="17">
        <v>15</v>
      </c>
      <c r="K97" s="16">
        <f>IF(J97&gt;1,J97-H97-I97,0)</f>
        <v>10.638716148445337</v>
      </c>
      <c r="L97" s="15">
        <v>42697</v>
      </c>
      <c r="M97" s="14"/>
      <c r="N97" s="29">
        <v>42816</v>
      </c>
      <c r="O97" s="12">
        <v>42820</v>
      </c>
      <c r="P97" s="11" t="s">
        <v>5033</v>
      </c>
      <c r="Q97" s="10"/>
      <c r="R97" s="10"/>
      <c r="S97" s="10"/>
      <c r="T97" s="10"/>
      <c r="U97" s="9"/>
      <c r="V97" s="8"/>
      <c r="W97" s="7">
        <v>491</v>
      </c>
      <c r="X97" s="4"/>
      <c r="Y97" s="6">
        <v>15</v>
      </c>
      <c r="Z97" s="5">
        <f>IF(Y97&gt;0,Y97-J97,".")</f>
        <v>0</v>
      </c>
      <c r="AB97" s="1">
        <v>1587897707</v>
      </c>
      <c r="AC97" s="1">
        <v>6799225255</v>
      </c>
      <c r="AD97" s="1" t="s">
        <v>7188</v>
      </c>
      <c r="AE97" s="1">
        <v>2</v>
      </c>
      <c r="AF97" s="1">
        <v>98</v>
      </c>
      <c r="AG97" s="1" t="s">
        <v>4192</v>
      </c>
      <c r="AH97" s="1">
        <v>42850.853310185186</v>
      </c>
      <c r="AI97" s="1">
        <v>42855.896122685182</v>
      </c>
    </row>
    <row r="98" spans="1:35" s="1" customFormat="1" x14ac:dyDescent="0.25">
      <c r="A98" s="31">
        <v>42671</v>
      </c>
      <c r="B98" s="24"/>
      <c r="C98" s="23" t="s">
        <v>412</v>
      </c>
      <c r="D98" s="22" t="s">
        <v>411</v>
      </c>
      <c r="E98" s="21">
        <v>0.15</v>
      </c>
      <c r="G98" s="20"/>
      <c r="H98" s="19">
        <f>E98/0.03988</f>
        <v>3.7612838515546638</v>
      </c>
      <c r="I98" s="18">
        <f>J98/100*4</f>
        <v>0.6</v>
      </c>
      <c r="J98" s="17">
        <v>15</v>
      </c>
      <c r="K98" s="16">
        <f>IF(J98&gt;1,J98-H98-I98,0)</f>
        <v>10.638716148445337</v>
      </c>
      <c r="L98" s="15">
        <v>42697</v>
      </c>
      <c r="M98" s="14"/>
      <c r="N98" s="29">
        <v>42816</v>
      </c>
      <c r="O98" s="12">
        <v>42820</v>
      </c>
      <c r="P98" s="11" t="s">
        <v>5033</v>
      </c>
      <c r="Q98" s="10"/>
      <c r="R98" s="10"/>
      <c r="S98" s="10"/>
      <c r="T98" s="10"/>
      <c r="U98" s="9"/>
      <c r="V98" s="8"/>
      <c r="W98" s="7">
        <v>491</v>
      </c>
      <c r="X98" s="4"/>
      <c r="Y98" s="6">
        <v>15</v>
      </c>
      <c r="Z98" s="5">
        <f>IF(Y98&gt;0,Y98-J98,".")</f>
        <v>0</v>
      </c>
      <c r="AB98" s="1">
        <v>1587897708</v>
      </c>
      <c r="AC98" s="1">
        <v>6801803777</v>
      </c>
      <c r="AD98" s="1" t="s">
        <v>7189</v>
      </c>
      <c r="AE98" s="1">
        <v>1</v>
      </c>
      <c r="AF98" s="1">
        <v>95</v>
      </c>
      <c r="AG98" s="1" t="s">
        <v>4192</v>
      </c>
      <c r="AH98" s="1">
        <v>42852.743935185186</v>
      </c>
      <c r="AI98" s="1">
        <v>42855.896122685182</v>
      </c>
    </row>
    <row r="99" spans="1:35" s="1" customFormat="1" x14ac:dyDescent="0.25">
      <c r="A99" s="31">
        <v>42671</v>
      </c>
      <c r="B99" s="24"/>
      <c r="C99" s="23" t="s">
        <v>412</v>
      </c>
      <c r="D99" s="22" t="s">
        <v>411</v>
      </c>
      <c r="E99" s="21">
        <v>0.15</v>
      </c>
      <c r="G99" s="20"/>
      <c r="H99" s="19">
        <f>E99/0.03988</f>
        <v>3.7612838515546638</v>
      </c>
      <c r="I99" s="18">
        <f>J99/100*4</f>
        <v>0.6</v>
      </c>
      <c r="J99" s="17">
        <v>15</v>
      </c>
      <c r="K99" s="16">
        <f>IF(J99&gt;1,J99-H99-I99,0)</f>
        <v>10.638716148445337</v>
      </c>
      <c r="L99" s="15">
        <v>42697</v>
      </c>
      <c r="M99" s="14"/>
      <c r="N99" s="29">
        <v>42816</v>
      </c>
      <c r="O99" s="12">
        <v>42820</v>
      </c>
      <c r="P99" s="11" t="s">
        <v>5033</v>
      </c>
      <c r="Q99" s="10"/>
      <c r="R99" s="10"/>
      <c r="S99" s="10"/>
      <c r="T99" s="10"/>
      <c r="U99" s="9"/>
      <c r="V99" s="8"/>
      <c r="W99" s="7">
        <v>491</v>
      </c>
      <c r="X99" s="4"/>
      <c r="Y99" s="6">
        <v>15</v>
      </c>
      <c r="Z99" s="5">
        <f>IF(Y99&gt;0,Y99-J99,".")</f>
        <v>0</v>
      </c>
      <c r="AB99" s="1">
        <v>1587897710</v>
      </c>
      <c r="AC99" s="1">
        <v>6801461015</v>
      </c>
      <c r="AD99" s="1" t="s">
        <v>7190</v>
      </c>
      <c r="AE99" s="1">
        <v>1</v>
      </c>
      <c r="AF99" s="1">
        <v>99</v>
      </c>
      <c r="AG99" s="1" t="s">
        <v>4192</v>
      </c>
      <c r="AH99" s="1">
        <v>42852.534884259258</v>
      </c>
      <c r="AI99" s="1">
        <v>42855.896122685182</v>
      </c>
    </row>
    <row r="100" spans="1:35" s="1" customFormat="1" x14ac:dyDescent="0.25">
      <c r="A100" s="31">
        <v>42671</v>
      </c>
      <c r="B100" s="24"/>
      <c r="C100" s="23" t="s">
        <v>412</v>
      </c>
      <c r="D100" s="22" t="s">
        <v>411</v>
      </c>
      <c r="E100" s="21">
        <v>0.15</v>
      </c>
      <c r="G100" s="20"/>
      <c r="H100" s="19">
        <f>E100/0.03988</f>
        <v>3.7612838515546638</v>
      </c>
      <c r="I100" s="18">
        <f>J100/100*4</f>
        <v>0.6</v>
      </c>
      <c r="J100" s="17">
        <v>15</v>
      </c>
      <c r="K100" s="16">
        <f>IF(J100&gt;1,J100-H100-I100,0)</f>
        <v>10.638716148445337</v>
      </c>
      <c r="L100" s="15">
        <v>42697</v>
      </c>
      <c r="M100" s="14"/>
      <c r="N100" s="29">
        <v>42816</v>
      </c>
      <c r="O100" s="12">
        <v>42820</v>
      </c>
      <c r="P100" s="11" t="s">
        <v>5033</v>
      </c>
      <c r="Q100" s="10"/>
      <c r="R100" s="10"/>
      <c r="S100" s="10"/>
      <c r="T100" s="10"/>
      <c r="U100" s="9"/>
      <c r="V100" s="8"/>
      <c r="W100" s="7">
        <v>491</v>
      </c>
      <c r="X100" s="4"/>
      <c r="Y100" s="6">
        <v>15</v>
      </c>
      <c r="Z100" s="5">
        <f>IF(Y100&gt;0,Y100-J100,".")</f>
        <v>0</v>
      </c>
      <c r="AB100" s="1">
        <v>1587972895</v>
      </c>
      <c r="AC100" s="1">
        <v>6799245457</v>
      </c>
      <c r="AD100" s="1" t="s">
        <v>7147</v>
      </c>
      <c r="AE100" s="1">
        <v>1</v>
      </c>
      <c r="AF100" s="1">
        <v>60</v>
      </c>
      <c r="AG100" s="1" t="s">
        <v>4224</v>
      </c>
      <c r="AH100" s="1">
        <v>42850.862303240741</v>
      </c>
      <c r="AI100" s="1">
        <v>42856.342453703706</v>
      </c>
    </row>
    <row r="101" spans="1:35" s="1" customFormat="1" x14ac:dyDescent="0.25">
      <c r="A101" s="31">
        <v>42671</v>
      </c>
      <c r="B101" s="24"/>
      <c r="C101" s="23" t="s">
        <v>412</v>
      </c>
      <c r="D101" s="22" t="s">
        <v>411</v>
      </c>
      <c r="E101" s="21">
        <v>0.15</v>
      </c>
      <c r="G101" s="20"/>
      <c r="H101" s="19">
        <f>E101/0.03988</f>
        <v>3.7612838515546638</v>
      </c>
      <c r="I101" s="18">
        <f>J101/100*4</f>
        <v>0.6</v>
      </c>
      <c r="J101" s="17">
        <v>15</v>
      </c>
      <c r="K101" s="16">
        <f>IF(J101&gt;1,J101-H101-I101,0)</f>
        <v>10.638716148445337</v>
      </c>
      <c r="L101" s="15">
        <v>42697</v>
      </c>
      <c r="M101" s="14"/>
      <c r="N101" s="29">
        <v>42816</v>
      </c>
      <c r="O101" s="12">
        <v>42820</v>
      </c>
      <c r="P101" s="11" t="s">
        <v>5033</v>
      </c>
      <c r="Q101" s="10"/>
      <c r="R101" s="10"/>
      <c r="S101" s="10"/>
      <c r="T101" s="10"/>
      <c r="U101" s="9"/>
      <c r="V101" s="8"/>
      <c r="W101" s="7">
        <v>491</v>
      </c>
      <c r="X101" s="4"/>
      <c r="Y101" s="6">
        <v>15</v>
      </c>
      <c r="Z101" s="5">
        <f>IF(Y101&gt;0,Y101-J101,".")</f>
        <v>0</v>
      </c>
      <c r="AB101" s="1">
        <v>1587984311</v>
      </c>
      <c r="AC101" s="1">
        <v>6798642208</v>
      </c>
      <c r="AD101" s="1" t="s">
        <v>7169</v>
      </c>
      <c r="AE101" s="1">
        <v>1</v>
      </c>
      <c r="AF101" s="1">
        <v>277</v>
      </c>
      <c r="AG101" s="1" t="s">
        <v>4211</v>
      </c>
      <c r="AH101" s="1">
        <v>42850.496493055558</v>
      </c>
      <c r="AI101" s="1">
        <v>42856.384745370371</v>
      </c>
    </row>
    <row r="102" spans="1:35" s="1" customFormat="1" x14ac:dyDescent="0.25">
      <c r="A102" s="31">
        <v>42671</v>
      </c>
      <c r="B102" s="24"/>
      <c r="C102" s="23" t="s">
        <v>412</v>
      </c>
      <c r="D102" s="22" t="s">
        <v>411</v>
      </c>
      <c r="E102" s="21">
        <v>0.15</v>
      </c>
      <c r="G102" s="20"/>
      <c r="H102" s="19">
        <f>E102/0.03988</f>
        <v>3.7612838515546638</v>
      </c>
      <c r="I102" s="18">
        <f>J102/100*4</f>
        <v>0.6</v>
      </c>
      <c r="J102" s="17">
        <v>15</v>
      </c>
      <c r="K102" s="16">
        <f>IF(J102&gt;1,J102-H102-I102,0)</f>
        <v>10.638716148445337</v>
      </c>
      <c r="L102" s="15">
        <v>42697</v>
      </c>
      <c r="M102" s="14"/>
      <c r="N102" s="29">
        <v>42816</v>
      </c>
      <c r="O102" s="12">
        <v>42820</v>
      </c>
      <c r="P102" s="11" t="s">
        <v>5033</v>
      </c>
      <c r="Q102" s="10"/>
      <c r="R102" s="10"/>
      <c r="S102" s="10"/>
      <c r="T102" s="10"/>
      <c r="U102" s="9"/>
      <c r="V102" s="8"/>
      <c r="W102" s="7">
        <v>491</v>
      </c>
      <c r="X102" s="4"/>
      <c r="Y102" s="6">
        <v>15</v>
      </c>
      <c r="Z102" s="5">
        <f>IF(Y102&gt;0,Y102-J102,".")</f>
        <v>0</v>
      </c>
      <c r="AB102" s="1">
        <v>1588052680</v>
      </c>
      <c r="AC102" s="1">
        <v>6803085110</v>
      </c>
      <c r="AD102" s="1" t="s">
        <v>7191</v>
      </c>
      <c r="AE102" s="1">
        <v>2</v>
      </c>
      <c r="AF102" s="1">
        <v>110</v>
      </c>
      <c r="AG102" s="1" t="s">
        <v>3358</v>
      </c>
      <c r="AH102" s="1">
        <v>42853.779942129629</v>
      </c>
      <c r="AI102" s="1">
        <v>42856.517291666663</v>
      </c>
    </row>
    <row r="103" spans="1:35" s="1" customFormat="1" x14ac:dyDescent="0.25">
      <c r="A103" s="31">
        <v>42352</v>
      </c>
      <c r="B103" s="24"/>
      <c r="C103" s="23" t="s">
        <v>780</v>
      </c>
      <c r="D103" s="22" t="s">
        <v>779</v>
      </c>
      <c r="E103" s="21">
        <v>0.158</v>
      </c>
      <c r="G103" s="20"/>
      <c r="H103" s="19">
        <f>E103/0.03963</f>
        <v>3.9868786273025489</v>
      </c>
      <c r="I103" s="32">
        <f>J103/100*4</f>
        <v>0.6</v>
      </c>
      <c r="J103" s="17">
        <v>15</v>
      </c>
      <c r="K103" s="16">
        <f>IF(J103&gt;1,J103-H103-I103,0)</f>
        <v>10.413121372697452</v>
      </c>
      <c r="L103" s="15">
        <v>42381</v>
      </c>
      <c r="M103" s="14"/>
      <c r="N103" s="29">
        <v>42820</v>
      </c>
      <c r="O103" s="12">
        <v>42822</v>
      </c>
      <c r="P103" s="11" t="s">
        <v>4962</v>
      </c>
      <c r="Q103" s="10"/>
      <c r="R103" s="10"/>
      <c r="S103" s="10"/>
      <c r="T103" s="10"/>
      <c r="U103" s="9"/>
      <c r="V103" s="8"/>
      <c r="W103" s="7">
        <v>493</v>
      </c>
      <c r="X103" s="4"/>
      <c r="Y103" s="6">
        <v>15</v>
      </c>
      <c r="Z103" s="5">
        <f>IF(Y103&gt;0,Y103-J103,".")</f>
        <v>0</v>
      </c>
      <c r="AB103" s="1">
        <v>1588083699</v>
      </c>
      <c r="AC103" s="1">
        <v>6803631058</v>
      </c>
      <c r="AD103" s="1" t="s">
        <v>7192</v>
      </c>
      <c r="AE103" s="1">
        <v>2</v>
      </c>
      <c r="AF103" s="1">
        <v>30</v>
      </c>
      <c r="AG103" s="1" t="s">
        <v>4212</v>
      </c>
      <c r="AH103" s="1">
        <v>42854.495162037034</v>
      </c>
      <c r="AI103" s="1">
        <v>42856.574583333335</v>
      </c>
    </row>
    <row r="104" spans="1:35" s="1" customFormat="1" x14ac:dyDescent="0.25">
      <c r="A104" s="31">
        <v>42352</v>
      </c>
      <c r="B104" s="24"/>
      <c r="C104" s="23" t="s">
        <v>780</v>
      </c>
      <c r="D104" s="22" t="s">
        <v>779</v>
      </c>
      <c r="E104" s="21">
        <v>0.158</v>
      </c>
      <c r="G104" s="20"/>
      <c r="H104" s="19">
        <f>E104/0.03963</f>
        <v>3.9868786273025489</v>
      </c>
      <c r="I104" s="32">
        <f>J104/100*4</f>
        <v>0.6</v>
      </c>
      <c r="J104" s="17">
        <v>15</v>
      </c>
      <c r="K104" s="16">
        <f>IF(J104&gt;1,J104-H104-I104,0)</f>
        <v>10.413121372697452</v>
      </c>
      <c r="L104" s="15">
        <v>42381</v>
      </c>
      <c r="M104" s="14"/>
      <c r="N104" s="29">
        <v>42820</v>
      </c>
      <c r="O104" s="12">
        <v>42822</v>
      </c>
      <c r="P104" s="11" t="s">
        <v>4962</v>
      </c>
      <c r="Q104" s="10"/>
      <c r="R104" s="10"/>
      <c r="S104" s="10"/>
      <c r="T104" s="10"/>
      <c r="U104" s="9"/>
      <c r="V104" s="8"/>
      <c r="W104" s="7">
        <v>493</v>
      </c>
      <c r="X104" s="4"/>
      <c r="Y104" s="6">
        <v>15</v>
      </c>
      <c r="Z104" s="5">
        <f>IF(Y104&gt;0,Y104-J104,".")</f>
        <v>0</v>
      </c>
      <c r="AB104" s="1">
        <v>1588151125</v>
      </c>
      <c r="AC104" s="1">
        <v>6803595963</v>
      </c>
      <c r="AD104" s="1" t="s">
        <v>7193</v>
      </c>
      <c r="AE104" s="1">
        <v>1</v>
      </c>
      <c r="AF104" s="1">
        <v>65</v>
      </c>
      <c r="AG104" s="1" t="s">
        <v>4225</v>
      </c>
      <c r="AH104" s="1">
        <v>42854.467245370368</v>
      </c>
      <c r="AI104" s="1">
        <v>42856.715451388889</v>
      </c>
    </row>
    <row r="105" spans="1:35" s="1" customFormat="1" x14ac:dyDescent="0.25">
      <c r="A105" s="31">
        <v>42352</v>
      </c>
      <c r="B105" s="24"/>
      <c r="C105" s="23" t="s">
        <v>780</v>
      </c>
      <c r="D105" s="22" t="s">
        <v>779</v>
      </c>
      <c r="E105" s="21">
        <v>0.158</v>
      </c>
      <c r="G105" s="20"/>
      <c r="H105" s="19">
        <f>E105/0.03963</f>
        <v>3.9868786273025489</v>
      </c>
      <c r="I105" s="32">
        <f>J105/100*4</f>
        <v>0.6</v>
      </c>
      <c r="J105" s="17">
        <v>15</v>
      </c>
      <c r="K105" s="16">
        <f>IF(J105&gt;1,J105-H105-I105,0)</f>
        <v>10.413121372697452</v>
      </c>
      <c r="L105" s="15">
        <v>42381</v>
      </c>
      <c r="M105" s="14"/>
      <c r="N105" s="29">
        <v>42820</v>
      </c>
      <c r="O105" s="12">
        <v>42822</v>
      </c>
      <c r="P105" s="11" t="s">
        <v>4962</v>
      </c>
      <c r="Q105" s="10"/>
      <c r="R105" s="10"/>
      <c r="S105" s="10"/>
      <c r="T105" s="10"/>
      <c r="U105" s="9"/>
      <c r="V105" s="8"/>
      <c r="W105" s="7">
        <v>493</v>
      </c>
      <c r="X105" s="4"/>
      <c r="Y105" s="6">
        <v>15</v>
      </c>
      <c r="Z105" s="5">
        <f>IF(Y105&gt;0,Y105-J105,".")</f>
        <v>0</v>
      </c>
      <c r="AB105" s="1">
        <v>1588151126</v>
      </c>
      <c r="AC105" s="1">
        <v>6804571168</v>
      </c>
      <c r="AD105" s="1" t="s">
        <v>7194</v>
      </c>
      <c r="AE105" s="1">
        <v>1</v>
      </c>
      <c r="AF105" s="1">
        <v>20</v>
      </c>
      <c r="AG105" s="1" t="s">
        <v>4225</v>
      </c>
      <c r="AH105" s="1">
        <v>42855.551747685182</v>
      </c>
      <c r="AI105" s="1">
        <v>42856.715451388889</v>
      </c>
    </row>
    <row r="106" spans="1:35" s="1" customFormat="1" x14ac:dyDescent="0.25">
      <c r="A106" s="31">
        <v>42671</v>
      </c>
      <c r="B106" s="24"/>
      <c r="C106" s="23" t="s">
        <v>412</v>
      </c>
      <c r="D106" s="22" t="s">
        <v>411</v>
      </c>
      <c r="E106" s="21">
        <v>0.15</v>
      </c>
      <c r="G106" s="20"/>
      <c r="H106" s="19">
        <f>E106/0.03988</f>
        <v>3.7612838515546638</v>
      </c>
      <c r="I106" s="18">
        <f>J106/100*4</f>
        <v>0.6</v>
      </c>
      <c r="J106" s="17">
        <v>15</v>
      </c>
      <c r="K106" s="16">
        <f>IF(J106&gt;1,J106-H106-I106,0)</f>
        <v>10.638716148445337</v>
      </c>
      <c r="L106" s="15">
        <v>42697</v>
      </c>
      <c r="M106" s="14"/>
      <c r="N106" s="29">
        <v>42838</v>
      </c>
      <c r="O106" s="12">
        <v>42842</v>
      </c>
      <c r="P106" s="11" t="s">
        <v>3258</v>
      </c>
      <c r="Q106" s="10"/>
      <c r="R106" s="10"/>
      <c r="S106" s="10"/>
      <c r="T106" s="10"/>
      <c r="U106" s="9">
        <v>6778468796</v>
      </c>
      <c r="V106" s="8"/>
      <c r="W106" s="7">
        <v>585</v>
      </c>
      <c r="X106" s="4"/>
      <c r="Y106" s="6">
        <v>15</v>
      </c>
      <c r="Z106" s="5">
        <f>IF(Y106&gt;0,Y106-J106,".")</f>
        <v>0</v>
      </c>
      <c r="AB106" s="1">
        <v>1588269290</v>
      </c>
      <c r="AC106" s="1">
        <v>6805002556</v>
      </c>
      <c r="AD106" s="1" t="s">
        <v>7195</v>
      </c>
      <c r="AE106" s="1">
        <v>1</v>
      </c>
      <c r="AF106" s="1">
        <v>215</v>
      </c>
      <c r="AG106" s="1" t="s">
        <v>7196</v>
      </c>
      <c r="AH106" s="1">
        <v>42855.881736111114</v>
      </c>
      <c r="AI106" s="1">
        <v>42856.878055555557</v>
      </c>
    </row>
    <row r="107" spans="1:35" s="1" customFormat="1" x14ac:dyDescent="0.25">
      <c r="A107" s="31">
        <v>42671</v>
      </c>
      <c r="B107" s="24"/>
      <c r="C107" s="23" t="s">
        <v>412</v>
      </c>
      <c r="D107" s="22" t="s">
        <v>411</v>
      </c>
      <c r="E107" s="21">
        <v>0.15</v>
      </c>
      <c r="G107" s="20"/>
      <c r="H107" s="19">
        <f>E107/0.03988</f>
        <v>3.7612838515546638</v>
      </c>
      <c r="I107" s="18">
        <f>J107/100*4</f>
        <v>0.6</v>
      </c>
      <c r="J107" s="17">
        <v>15</v>
      </c>
      <c r="K107" s="16">
        <f>IF(J107&gt;1,J107-H107-I107,0)</f>
        <v>10.638716148445337</v>
      </c>
      <c r="L107" s="15">
        <v>42697</v>
      </c>
      <c r="M107" s="14"/>
      <c r="N107" s="29">
        <v>42838</v>
      </c>
      <c r="O107" s="12">
        <v>42842</v>
      </c>
      <c r="P107" s="11" t="s">
        <v>3258</v>
      </c>
      <c r="Q107" s="10"/>
      <c r="R107" s="10"/>
      <c r="S107" s="10"/>
      <c r="T107" s="10"/>
      <c r="U107" s="9"/>
      <c r="V107" s="8"/>
      <c r="W107" s="7">
        <v>585</v>
      </c>
      <c r="X107" s="4"/>
      <c r="Y107" s="6">
        <v>15</v>
      </c>
      <c r="Z107" s="5">
        <f>IF(Y107&gt;0,Y107-J107,".")</f>
        <v>0</v>
      </c>
      <c r="AB107" s="1">
        <v>1588390553</v>
      </c>
      <c r="AC107" s="1">
        <v>6803217155</v>
      </c>
      <c r="AD107" s="1" t="s">
        <v>7197</v>
      </c>
      <c r="AE107" s="1">
        <v>1</v>
      </c>
      <c r="AF107" s="1">
        <v>115</v>
      </c>
      <c r="AG107" s="1" t="s">
        <v>4184</v>
      </c>
      <c r="AH107" s="1">
        <v>42853.867025462961</v>
      </c>
      <c r="AI107" s="1">
        <v>42857.335370370369</v>
      </c>
    </row>
    <row r="108" spans="1:35" s="1" customFormat="1" x14ac:dyDescent="0.25">
      <c r="A108" s="31">
        <v>42671</v>
      </c>
      <c r="B108" s="24"/>
      <c r="C108" s="23" t="s">
        <v>412</v>
      </c>
      <c r="D108" s="22" t="s">
        <v>411</v>
      </c>
      <c r="E108" s="21">
        <v>0.15</v>
      </c>
      <c r="G108" s="20"/>
      <c r="H108" s="19">
        <f>E108/0.03988</f>
        <v>3.7612838515546638</v>
      </c>
      <c r="I108" s="18">
        <f>J108/100*4</f>
        <v>0.6</v>
      </c>
      <c r="J108" s="17">
        <v>15</v>
      </c>
      <c r="K108" s="16">
        <f>IF(J108&gt;1,J108-H108-I108,0)</f>
        <v>10.638716148445337</v>
      </c>
      <c r="L108" s="15">
        <v>42697</v>
      </c>
      <c r="M108" s="14"/>
      <c r="N108" s="13">
        <v>42842</v>
      </c>
      <c r="O108" s="12">
        <v>42845</v>
      </c>
      <c r="P108" s="11" t="s">
        <v>4505</v>
      </c>
      <c r="Q108" s="10"/>
      <c r="R108" s="10"/>
      <c r="S108" s="10"/>
      <c r="T108" s="10"/>
      <c r="U108" s="9"/>
      <c r="V108" s="8"/>
      <c r="W108" s="7">
        <v>618</v>
      </c>
      <c r="X108" s="4"/>
      <c r="Y108" s="6">
        <v>15</v>
      </c>
      <c r="Z108" s="5">
        <f>IF(Y108&gt;0,Y108-J108,".")</f>
        <v>0</v>
      </c>
      <c r="AB108" s="1">
        <v>1588390554</v>
      </c>
      <c r="AC108" s="1">
        <v>6798434217</v>
      </c>
      <c r="AD108" s="1" t="s">
        <v>7197</v>
      </c>
      <c r="AE108" s="1">
        <v>1</v>
      </c>
      <c r="AF108" s="1">
        <v>115</v>
      </c>
      <c r="AG108" s="1" t="s">
        <v>4184</v>
      </c>
      <c r="AH108" s="1">
        <v>42850.365405092591</v>
      </c>
      <c r="AI108" s="1">
        <v>42857.335370370369</v>
      </c>
    </row>
    <row r="109" spans="1:35" s="1" customFormat="1" x14ac:dyDescent="0.25">
      <c r="A109" s="31">
        <v>42671</v>
      </c>
      <c r="B109" s="24"/>
      <c r="C109" s="23" t="s">
        <v>412</v>
      </c>
      <c r="D109" s="22" t="s">
        <v>411</v>
      </c>
      <c r="E109" s="21">
        <v>0.15</v>
      </c>
      <c r="G109" s="20"/>
      <c r="H109" s="19">
        <f>E109/0.03988</f>
        <v>3.7612838515546638</v>
      </c>
      <c r="I109" s="18">
        <f>J109/100*4</f>
        <v>0.6</v>
      </c>
      <c r="J109" s="17">
        <v>15</v>
      </c>
      <c r="K109" s="16">
        <f>IF(J109&gt;1,J109-H109-I109,0)</f>
        <v>10.638716148445337</v>
      </c>
      <c r="L109" s="15">
        <v>42697</v>
      </c>
      <c r="M109" s="14"/>
      <c r="N109" s="29">
        <v>42842</v>
      </c>
      <c r="O109" s="12">
        <v>42845</v>
      </c>
      <c r="P109" s="11" t="s">
        <v>4505</v>
      </c>
      <c r="Q109" s="10"/>
      <c r="R109" s="10"/>
      <c r="S109" s="10"/>
      <c r="T109" s="10"/>
      <c r="U109" s="9"/>
      <c r="V109" s="8"/>
      <c r="W109" s="7">
        <v>618</v>
      </c>
      <c r="X109" s="4"/>
      <c r="Y109" s="6">
        <v>15</v>
      </c>
      <c r="Z109" s="5">
        <f>IF(Y109&gt;0,Y109-J109,".")</f>
        <v>0</v>
      </c>
      <c r="AB109" s="1">
        <v>1588390555</v>
      </c>
      <c r="AC109" s="1">
        <v>6803710104</v>
      </c>
      <c r="AD109" s="1" t="s">
        <v>7127</v>
      </c>
      <c r="AE109" s="1">
        <v>2</v>
      </c>
      <c r="AF109" s="1">
        <v>44</v>
      </c>
      <c r="AG109" s="1" t="s">
        <v>4184</v>
      </c>
      <c r="AH109" s="1">
        <v>42854.560706018521</v>
      </c>
      <c r="AI109" s="1">
        <v>42857.335370370369</v>
      </c>
    </row>
    <row r="110" spans="1:35" s="1" customFormat="1" x14ac:dyDescent="0.25">
      <c r="A110" s="31">
        <v>42671</v>
      </c>
      <c r="B110" s="24"/>
      <c r="C110" s="23" t="s">
        <v>412</v>
      </c>
      <c r="D110" s="22" t="s">
        <v>411</v>
      </c>
      <c r="E110" s="21">
        <v>0.15</v>
      </c>
      <c r="G110" s="20"/>
      <c r="H110" s="19">
        <f>E110/0.03988</f>
        <v>3.7612838515546638</v>
      </c>
      <c r="I110" s="18">
        <f>J110/100*4</f>
        <v>0.6</v>
      </c>
      <c r="J110" s="17">
        <v>15</v>
      </c>
      <c r="K110" s="16">
        <f>IF(J110&gt;1,J110-H110-I110,0)</f>
        <v>10.638716148445337</v>
      </c>
      <c r="L110" s="15">
        <v>42697</v>
      </c>
      <c r="M110" s="14"/>
      <c r="N110" s="29">
        <v>42842</v>
      </c>
      <c r="O110" s="12">
        <v>42845</v>
      </c>
      <c r="P110" s="11" t="s">
        <v>4505</v>
      </c>
      <c r="Q110" s="10"/>
      <c r="R110" s="10"/>
      <c r="S110" s="10"/>
      <c r="T110" s="10"/>
      <c r="U110" s="9"/>
      <c r="V110" s="8"/>
      <c r="W110" s="7">
        <v>618</v>
      </c>
      <c r="X110" s="4"/>
      <c r="Y110" s="6">
        <v>15</v>
      </c>
      <c r="Z110" s="5">
        <f>IF(Y110&gt;0,Y110-J110,".")</f>
        <v>0</v>
      </c>
      <c r="AB110" s="1">
        <v>1588441459</v>
      </c>
      <c r="AC110" s="1">
        <v>6802794644</v>
      </c>
      <c r="AD110" s="1" t="s">
        <v>7126</v>
      </c>
      <c r="AE110" s="1">
        <v>1</v>
      </c>
      <c r="AF110" s="1">
        <v>36</v>
      </c>
      <c r="AG110" s="1" t="s">
        <v>4191</v>
      </c>
      <c r="AH110" s="1">
        <v>42853.590775462966</v>
      </c>
      <c r="AI110" s="1">
        <v>42857.435104166667</v>
      </c>
    </row>
    <row r="111" spans="1:35" s="1" customFormat="1" x14ac:dyDescent="0.25">
      <c r="A111" s="31">
        <v>42671</v>
      </c>
      <c r="B111" s="24"/>
      <c r="C111" s="23" t="s">
        <v>412</v>
      </c>
      <c r="D111" s="22" t="s">
        <v>411</v>
      </c>
      <c r="E111" s="21">
        <v>0.15</v>
      </c>
      <c r="G111" s="20"/>
      <c r="H111" s="19">
        <f>E111/0.03988</f>
        <v>3.7612838515546638</v>
      </c>
      <c r="I111" s="18">
        <f>J111/100*4</f>
        <v>0.6</v>
      </c>
      <c r="J111" s="17">
        <v>15</v>
      </c>
      <c r="K111" s="16">
        <f>IF(J111&gt;1,J111-H111-I111,0)</f>
        <v>10.638716148445337</v>
      </c>
      <c r="L111" s="15">
        <v>42697</v>
      </c>
      <c r="M111" s="14"/>
      <c r="N111" s="29">
        <v>42847</v>
      </c>
      <c r="O111" s="12">
        <v>42848</v>
      </c>
      <c r="P111" s="11" t="s">
        <v>4400</v>
      </c>
      <c r="Q111" s="10"/>
      <c r="R111" s="10"/>
      <c r="S111" s="10"/>
      <c r="T111" s="10"/>
      <c r="U111" s="9"/>
      <c r="V111" s="8"/>
      <c r="W111" s="7">
        <v>629</v>
      </c>
      <c r="X111" s="4"/>
      <c r="Y111" s="6">
        <v>15</v>
      </c>
      <c r="Z111" s="5">
        <f>IF(Y111&gt;0,Y111-J111,".")</f>
        <v>0</v>
      </c>
      <c r="AB111" s="1">
        <v>1588651031</v>
      </c>
      <c r="AC111" s="1">
        <v>6799227567</v>
      </c>
      <c r="AD111" s="1" t="s">
        <v>7198</v>
      </c>
      <c r="AE111" s="1">
        <v>1</v>
      </c>
      <c r="AF111" s="1">
        <v>80</v>
      </c>
      <c r="AG111" s="1" t="s">
        <v>4181</v>
      </c>
      <c r="AH111" s="1">
        <v>42850.85496527778</v>
      </c>
      <c r="AI111" s="1">
        <v>42857.750949074078</v>
      </c>
    </row>
    <row r="112" spans="1:35" s="1" customFormat="1" x14ac:dyDescent="0.25">
      <c r="A112" s="31">
        <v>42671</v>
      </c>
      <c r="B112" s="24"/>
      <c r="C112" s="23" t="s">
        <v>412</v>
      </c>
      <c r="D112" s="22" t="s">
        <v>411</v>
      </c>
      <c r="E112" s="21">
        <v>0.15</v>
      </c>
      <c r="G112" s="20"/>
      <c r="H112" s="19">
        <f>E112/0.03988</f>
        <v>3.7612838515546638</v>
      </c>
      <c r="I112" s="18">
        <f>J112/100*4</f>
        <v>0.6</v>
      </c>
      <c r="J112" s="17">
        <v>15</v>
      </c>
      <c r="K112" s="16">
        <f>IF(J112&gt;1,J112-H112-I112,0)</f>
        <v>10.638716148445337</v>
      </c>
      <c r="L112" s="15">
        <v>42697</v>
      </c>
      <c r="M112" s="14"/>
      <c r="N112" s="29">
        <v>42847</v>
      </c>
      <c r="O112" s="12">
        <v>42848</v>
      </c>
      <c r="P112" s="11" t="s">
        <v>4400</v>
      </c>
      <c r="Q112" s="10"/>
      <c r="R112" s="10"/>
      <c r="S112" s="10"/>
      <c r="T112" s="10"/>
      <c r="U112" s="9"/>
      <c r="V112" s="8"/>
      <c r="W112" s="7">
        <v>629</v>
      </c>
      <c r="X112" s="4"/>
      <c r="Y112" s="6">
        <v>15</v>
      </c>
      <c r="Z112" s="5">
        <f>IF(Y112&gt;0,Y112-J112,".")</f>
        <v>0</v>
      </c>
      <c r="AB112" s="1">
        <v>1588684976</v>
      </c>
      <c r="AC112" s="1">
        <v>6801794613</v>
      </c>
      <c r="AD112" s="1" t="s">
        <v>7178</v>
      </c>
      <c r="AE112" s="1">
        <v>1</v>
      </c>
      <c r="AF112" s="1">
        <v>42</v>
      </c>
      <c r="AG112" s="1" t="s">
        <v>4147</v>
      </c>
      <c r="AH112" s="1">
        <v>42852.725312499999</v>
      </c>
      <c r="AI112" s="1">
        <v>42857.802314814813</v>
      </c>
    </row>
    <row r="113" spans="1:35" s="1" customFormat="1" x14ac:dyDescent="0.25">
      <c r="A113" s="31">
        <v>42671</v>
      </c>
      <c r="B113" s="24"/>
      <c r="C113" s="23" t="s">
        <v>412</v>
      </c>
      <c r="D113" s="22" t="s">
        <v>411</v>
      </c>
      <c r="E113" s="21">
        <v>0.15</v>
      </c>
      <c r="G113" s="20"/>
      <c r="H113" s="19">
        <f>E113/0.03988</f>
        <v>3.7612838515546638</v>
      </c>
      <c r="I113" s="18">
        <f>J113/100*4</f>
        <v>0.6</v>
      </c>
      <c r="J113" s="17">
        <v>15</v>
      </c>
      <c r="K113" s="16">
        <f>IF(J113&gt;1,J113-H113-I113,0)</f>
        <v>10.638716148445337</v>
      </c>
      <c r="L113" s="15">
        <v>42697</v>
      </c>
      <c r="M113" s="14"/>
      <c r="N113" s="29">
        <v>42847</v>
      </c>
      <c r="O113" s="12">
        <v>42848</v>
      </c>
      <c r="P113" s="11" t="s">
        <v>4400</v>
      </c>
      <c r="Q113" s="10"/>
      <c r="R113" s="10"/>
      <c r="S113" s="10"/>
      <c r="T113" s="10"/>
      <c r="U113" s="9"/>
      <c r="V113" s="8"/>
      <c r="W113" s="7">
        <v>629</v>
      </c>
      <c r="X113" s="4"/>
      <c r="Y113" s="6">
        <v>15</v>
      </c>
      <c r="Z113" s="5">
        <f>IF(Y113&gt;0,Y113-J113,".")</f>
        <v>0</v>
      </c>
      <c r="AB113" s="1">
        <v>1588805933</v>
      </c>
      <c r="AC113" s="1">
        <v>6804495111</v>
      </c>
      <c r="AD113" s="1" t="s">
        <v>7171</v>
      </c>
      <c r="AE113" s="1">
        <v>1</v>
      </c>
      <c r="AF113" s="1">
        <v>129</v>
      </c>
      <c r="AG113" s="1" t="s">
        <v>4158</v>
      </c>
      <c r="AH113" s="1">
        <v>42855.473333333335</v>
      </c>
      <c r="AI113" s="1">
        <v>42857.960173611114</v>
      </c>
    </row>
    <row r="114" spans="1:35" s="1" customFormat="1" x14ac:dyDescent="0.25">
      <c r="A114" s="31">
        <v>42671</v>
      </c>
      <c r="B114" s="24"/>
      <c r="C114" s="23" t="s">
        <v>412</v>
      </c>
      <c r="D114" s="22" t="s">
        <v>411</v>
      </c>
      <c r="E114" s="21">
        <v>0.15</v>
      </c>
      <c r="G114" s="20"/>
      <c r="H114" s="19">
        <f>E114/0.03988</f>
        <v>3.7612838515546638</v>
      </c>
      <c r="I114" s="18">
        <f>J114/100*4</f>
        <v>0.6</v>
      </c>
      <c r="J114" s="17">
        <v>15</v>
      </c>
      <c r="K114" s="16">
        <f>IF(J114&gt;1,J114-H114-I114,0)</f>
        <v>10.638716148445337</v>
      </c>
      <c r="L114" s="15">
        <v>42697</v>
      </c>
      <c r="M114" s="14"/>
      <c r="N114" s="29">
        <v>42847</v>
      </c>
      <c r="O114" s="12">
        <v>42848</v>
      </c>
      <c r="P114" s="11" t="s">
        <v>4400</v>
      </c>
      <c r="Q114" s="10"/>
      <c r="R114" s="10"/>
      <c r="S114" s="10"/>
      <c r="T114" s="10"/>
      <c r="U114" s="9"/>
      <c r="V114" s="8"/>
      <c r="W114" s="7">
        <v>629</v>
      </c>
      <c r="X114" s="4"/>
      <c r="Y114" s="6">
        <v>15</v>
      </c>
      <c r="Z114" s="5">
        <f>IF(Y114&gt;0,Y114-J114,".")</f>
        <v>0</v>
      </c>
      <c r="AB114" s="1">
        <v>1588829955</v>
      </c>
      <c r="AC114" s="1">
        <v>6804495111</v>
      </c>
      <c r="AD114" s="1" t="s">
        <v>7171</v>
      </c>
      <c r="AE114" s="1">
        <v>1</v>
      </c>
      <c r="AF114" s="1">
        <v>129</v>
      </c>
      <c r="AG114" s="1" t="s">
        <v>7199</v>
      </c>
      <c r="AH114" s="1">
        <v>42855.473333333335</v>
      </c>
      <c r="AI114" s="1">
        <v>42858.051226851851</v>
      </c>
    </row>
    <row r="115" spans="1:35" s="1" customFormat="1" x14ac:dyDescent="0.25">
      <c r="A115" s="31">
        <v>42671</v>
      </c>
      <c r="B115" s="24"/>
      <c r="C115" s="23" t="s">
        <v>412</v>
      </c>
      <c r="D115" s="22" t="s">
        <v>411</v>
      </c>
      <c r="E115" s="21">
        <v>0.15</v>
      </c>
      <c r="G115" s="20"/>
      <c r="H115" s="19">
        <f>E115/0.03988</f>
        <v>3.7612838515546638</v>
      </c>
      <c r="I115" s="18">
        <f>J115/100*4</f>
        <v>0.6</v>
      </c>
      <c r="J115" s="17">
        <v>15</v>
      </c>
      <c r="K115" s="16">
        <f>IF(J115&gt;1,J115-H115-I115,0)</f>
        <v>10.638716148445337</v>
      </c>
      <c r="L115" s="15">
        <v>42697</v>
      </c>
      <c r="M115" s="14"/>
      <c r="N115" s="29">
        <v>42847</v>
      </c>
      <c r="O115" s="12">
        <v>42848</v>
      </c>
      <c r="P115" s="11" t="s">
        <v>4400</v>
      </c>
      <c r="Q115" s="10"/>
      <c r="R115" s="10"/>
      <c r="S115" s="10"/>
      <c r="T115" s="10"/>
      <c r="U115" s="9"/>
      <c r="V115" s="8"/>
      <c r="W115" s="7">
        <v>629</v>
      </c>
      <c r="X115" s="4"/>
      <c r="Y115" s="6">
        <v>15</v>
      </c>
      <c r="Z115" s="5">
        <f>IF(Y115&gt;0,Y115-J115,".")</f>
        <v>0</v>
      </c>
      <c r="AB115" s="1">
        <v>1588954089</v>
      </c>
      <c r="AC115" s="1">
        <v>6802072256</v>
      </c>
      <c r="AD115" s="1" t="s">
        <v>7200</v>
      </c>
      <c r="AE115" s="1">
        <v>1</v>
      </c>
      <c r="AF115" s="1">
        <v>39</v>
      </c>
      <c r="AG115" s="1" t="s">
        <v>4152</v>
      </c>
      <c r="AH115" s="1">
        <v>42852.8908912037</v>
      </c>
      <c r="AI115" s="1">
        <v>42858.528715277775</v>
      </c>
    </row>
    <row r="116" spans="1:35" s="1" customFormat="1" x14ac:dyDescent="0.25">
      <c r="A116" s="31">
        <v>42671</v>
      </c>
      <c r="B116" s="24"/>
      <c r="C116" s="23" t="s">
        <v>412</v>
      </c>
      <c r="D116" s="22" t="s">
        <v>411</v>
      </c>
      <c r="E116" s="21">
        <v>0.15</v>
      </c>
      <c r="G116" s="20"/>
      <c r="H116" s="19">
        <f>E116/0.03988</f>
        <v>3.7612838515546638</v>
      </c>
      <c r="I116" s="18">
        <f>J116/100*4</f>
        <v>0.6</v>
      </c>
      <c r="J116" s="17">
        <v>15</v>
      </c>
      <c r="K116" s="16">
        <f>IF(J116&gt;1,J116-H116-I116,0)</f>
        <v>10.638716148445337</v>
      </c>
      <c r="L116" s="15">
        <v>42697</v>
      </c>
      <c r="M116" s="14"/>
      <c r="N116" s="29">
        <v>42847</v>
      </c>
      <c r="O116" s="12">
        <v>42848</v>
      </c>
      <c r="P116" s="11" t="s">
        <v>4400</v>
      </c>
      <c r="Q116" s="10"/>
      <c r="R116" s="10"/>
      <c r="S116" s="10"/>
      <c r="T116" s="10"/>
      <c r="U116" s="9"/>
      <c r="V116" s="8"/>
      <c r="W116" s="7">
        <v>629</v>
      </c>
      <c r="X116" s="4"/>
      <c r="Y116" s="6">
        <v>15</v>
      </c>
      <c r="Z116" s="5">
        <f>IF(Y116&gt;0,Y116-J116,".")</f>
        <v>0</v>
      </c>
      <c r="AB116" s="1">
        <v>1588954090</v>
      </c>
      <c r="AC116" s="1">
        <v>6803037353</v>
      </c>
      <c r="AD116" s="1" t="s">
        <v>7201</v>
      </c>
      <c r="AE116" s="1">
        <v>1</v>
      </c>
      <c r="AF116" s="1">
        <v>35</v>
      </c>
      <c r="AG116" s="1" t="s">
        <v>4152</v>
      </c>
      <c r="AH116" s="1">
        <v>42853.745081018518</v>
      </c>
      <c r="AI116" s="1">
        <v>42858.528715277775</v>
      </c>
    </row>
    <row r="117" spans="1:35" s="1" customFormat="1" x14ac:dyDescent="0.25">
      <c r="A117" s="31">
        <v>42671</v>
      </c>
      <c r="B117" s="24"/>
      <c r="C117" s="23" t="s">
        <v>412</v>
      </c>
      <c r="D117" s="22" t="s">
        <v>411</v>
      </c>
      <c r="E117" s="21">
        <v>0.15</v>
      </c>
      <c r="G117" s="20"/>
      <c r="H117" s="19">
        <f>E117/0.03988</f>
        <v>3.7612838515546638</v>
      </c>
      <c r="I117" s="18">
        <f>J117/100*4</f>
        <v>0.6</v>
      </c>
      <c r="J117" s="17">
        <v>15</v>
      </c>
      <c r="K117" s="16">
        <f>IF(J117&gt;1,J117-H117-I117,0)</f>
        <v>10.638716148445337</v>
      </c>
      <c r="L117" s="15">
        <v>42697</v>
      </c>
      <c r="M117" s="14"/>
      <c r="N117" s="29">
        <v>42847</v>
      </c>
      <c r="O117" s="12">
        <v>42848</v>
      </c>
      <c r="P117" s="11" t="s">
        <v>4400</v>
      </c>
      <c r="Q117" s="10"/>
      <c r="R117" s="10"/>
      <c r="S117" s="10"/>
      <c r="T117" s="10"/>
      <c r="U117" s="9"/>
      <c r="V117" s="8"/>
      <c r="W117" s="7">
        <v>629</v>
      </c>
      <c r="X117" s="4"/>
      <c r="Y117" s="6">
        <v>15</v>
      </c>
      <c r="Z117" s="5">
        <f>IF(Y117&gt;0,Y117-J117,".")</f>
        <v>0</v>
      </c>
      <c r="AB117" s="1">
        <v>1588954091</v>
      </c>
      <c r="AC117" s="1">
        <v>6803651666</v>
      </c>
      <c r="AD117" s="1" t="s">
        <v>7202</v>
      </c>
      <c r="AE117" s="1">
        <v>2</v>
      </c>
      <c r="AF117" s="1">
        <v>138</v>
      </c>
      <c r="AG117" s="1" t="s">
        <v>4152</v>
      </c>
      <c r="AH117" s="1">
        <v>42854.512037037035</v>
      </c>
      <c r="AI117" s="1">
        <v>42858.528715277775</v>
      </c>
    </row>
    <row r="118" spans="1:35" s="1" customFormat="1" x14ac:dyDescent="0.25">
      <c r="A118" s="31">
        <v>42811</v>
      </c>
      <c r="B118" s="24"/>
      <c r="C118" s="23" t="s">
        <v>368</v>
      </c>
      <c r="D118" s="22" t="s">
        <v>367</v>
      </c>
      <c r="E118" s="21">
        <v>0.114</v>
      </c>
      <c r="G118" s="20"/>
      <c r="H118" s="19">
        <f>E118/0.038689</f>
        <v>2.9465739615911501</v>
      </c>
      <c r="I118" s="18">
        <f>J118/100*4</f>
        <v>0.6</v>
      </c>
      <c r="J118" s="17">
        <v>15</v>
      </c>
      <c r="K118" s="16">
        <f>IF(J118&gt;1,J118-H118-I118,0)</f>
        <v>11.45342603840885</v>
      </c>
      <c r="L118" s="15">
        <v>42833</v>
      </c>
      <c r="M118" s="14"/>
      <c r="N118" s="29">
        <v>42856</v>
      </c>
      <c r="O118" s="12">
        <v>42856</v>
      </c>
      <c r="P118" s="11" t="s">
        <v>4212</v>
      </c>
      <c r="Q118" s="10"/>
      <c r="R118" s="10"/>
      <c r="S118" s="10"/>
      <c r="T118" s="10"/>
      <c r="U118" s="9"/>
      <c r="V118" s="8"/>
      <c r="W118" s="7">
        <v>668</v>
      </c>
      <c r="X118" s="4"/>
      <c r="Y118" s="6">
        <v>15</v>
      </c>
      <c r="Z118" s="5">
        <f>IF(Y118&gt;0,Y118-J118,".")</f>
        <v>0</v>
      </c>
      <c r="AB118" s="1">
        <v>1588954092</v>
      </c>
      <c r="AC118" s="1">
        <v>6807049768</v>
      </c>
      <c r="AD118" s="1" t="s">
        <v>7203</v>
      </c>
      <c r="AE118" s="1">
        <v>2</v>
      </c>
      <c r="AF118" s="1">
        <v>94</v>
      </c>
      <c r="AG118" s="1" t="s">
        <v>4152</v>
      </c>
      <c r="AH118" s="1">
        <v>42857.894629629627</v>
      </c>
      <c r="AI118" s="1">
        <v>42858.528715277775</v>
      </c>
    </row>
    <row r="119" spans="1:35" s="1" customFormat="1" x14ac:dyDescent="0.25">
      <c r="A119" s="31">
        <v>42811</v>
      </c>
      <c r="B119" s="24"/>
      <c r="C119" s="23" t="s">
        <v>368</v>
      </c>
      <c r="D119" s="22" t="s">
        <v>367</v>
      </c>
      <c r="E119" s="21">
        <v>0.114</v>
      </c>
      <c r="G119" s="20"/>
      <c r="H119" s="19">
        <f>E119/0.038689</f>
        <v>2.9465739615911501</v>
      </c>
      <c r="I119" s="18">
        <f>J119/100*4</f>
        <v>0.6</v>
      </c>
      <c r="J119" s="17">
        <v>15</v>
      </c>
      <c r="K119" s="16">
        <f>IF(J119&gt;1,J119-H119-I119,0)</f>
        <v>11.45342603840885</v>
      </c>
      <c r="L119" s="15">
        <v>42833</v>
      </c>
      <c r="M119" s="14"/>
      <c r="N119" s="29">
        <v>42858</v>
      </c>
      <c r="O119" s="12">
        <v>42859</v>
      </c>
      <c r="P119" s="11" t="s">
        <v>4152</v>
      </c>
      <c r="Q119" s="10"/>
      <c r="R119" s="10"/>
      <c r="S119" s="10"/>
      <c r="T119" s="10"/>
      <c r="U119" s="9">
        <v>6803631058</v>
      </c>
      <c r="V119" s="8"/>
      <c r="W119" s="7">
        <v>679</v>
      </c>
      <c r="X119" s="4"/>
      <c r="Y119" s="6">
        <v>15</v>
      </c>
      <c r="Z119" s="5">
        <f>IF(Y119&gt;0,Y119-J119,".")</f>
        <v>0</v>
      </c>
      <c r="AB119" s="1">
        <v>1588954093</v>
      </c>
      <c r="AC119" s="1">
        <v>6803922977</v>
      </c>
      <c r="AD119" s="1" t="s">
        <v>7204</v>
      </c>
      <c r="AE119" s="1">
        <v>1</v>
      </c>
      <c r="AF119" s="1">
        <v>55</v>
      </c>
      <c r="AG119" s="1" t="s">
        <v>4152</v>
      </c>
      <c r="AH119" s="1">
        <v>42854.746712962966</v>
      </c>
      <c r="AI119" s="1">
        <v>42858.528715277775</v>
      </c>
    </row>
    <row r="120" spans="1:35" s="1" customFormat="1" x14ac:dyDescent="0.25">
      <c r="A120" s="31">
        <v>42811</v>
      </c>
      <c r="B120" s="24"/>
      <c r="C120" s="23" t="s">
        <v>368</v>
      </c>
      <c r="D120" s="22" t="s">
        <v>367</v>
      </c>
      <c r="E120" s="21">
        <v>0.114</v>
      </c>
      <c r="G120" s="20"/>
      <c r="H120" s="19">
        <f>E120/0.038689</f>
        <v>2.9465739615911501</v>
      </c>
      <c r="I120" s="18">
        <f>J120/100*4</f>
        <v>0.6</v>
      </c>
      <c r="J120" s="17">
        <v>15</v>
      </c>
      <c r="K120" s="16">
        <f>IF(J120&gt;1,J120-H120-I120,0)</f>
        <v>11.45342603840885</v>
      </c>
      <c r="L120" s="15">
        <v>42833</v>
      </c>
      <c r="M120" s="14"/>
      <c r="N120" s="29">
        <v>42858</v>
      </c>
      <c r="O120" s="12">
        <v>42859</v>
      </c>
      <c r="P120" s="11" t="s">
        <v>4152</v>
      </c>
      <c r="Q120" s="10"/>
      <c r="R120" s="10"/>
      <c r="S120" s="10"/>
      <c r="T120" s="10"/>
      <c r="U120" s="9"/>
      <c r="V120" s="8"/>
      <c r="W120" s="7">
        <v>679</v>
      </c>
      <c r="X120" s="4"/>
      <c r="Y120" s="6">
        <v>15</v>
      </c>
      <c r="Z120" s="5">
        <f>IF(Y120&gt;0,Y120-J120,".")</f>
        <v>0</v>
      </c>
      <c r="AB120" s="1">
        <v>1588954094</v>
      </c>
      <c r="AC120" s="1">
        <v>6805728702</v>
      </c>
      <c r="AD120" s="1" t="s">
        <v>7205</v>
      </c>
      <c r="AE120" s="1">
        <v>1</v>
      </c>
      <c r="AF120" s="1">
        <v>70</v>
      </c>
      <c r="AG120" s="1" t="s">
        <v>4152</v>
      </c>
      <c r="AH120" s="1">
        <v>42856.731805555559</v>
      </c>
      <c r="AI120" s="1">
        <v>42858.528715277775</v>
      </c>
    </row>
    <row r="121" spans="1:35" s="1" customFormat="1" x14ac:dyDescent="0.25">
      <c r="A121" s="31">
        <v>42811</v>
      </c>
      <c r="B121" s="24"/>
      <c r="C121" s="23" t="s">
        <v>368</v>
      </c>
      <c r="D121" s="22" t="s">
        <v>367</v>
      </c>
      <c r="E121" s="21">
        <v>0.114</v>
      </c>
      <c r="G121" s="20"/>
      <c r="H121" s="19">
        <f>E121/0.038689</f>
        <v>2.9465739615911501</v>
      </c>
      <c r="I121" s="18">
        <f>J121/100*4</f>
        <v>0.6</v>
      </c>
      <c r="J121" s="17">
        <v>15</v>
      </c>
      <c r="K121" s="16">
        <f>IF(J121&gt;1,J121-H121-I121,0)</f>
        <v>11.45342603840885</v>
      </c>
      <c r="L121" s="15">
        <v>42833</v>
      </c>
      <c r="M121" s="14"/>
      <c r="N121" s="29">
        <v>42859</v>
      </c>
      <c r="O121" s="12">
        <v>42865</v>
      </c>
      <c r="P121" s="11" t="s">
        <v>4128</v>
      </c>
      <c r="Q121" s="10"/>
      <c r="R121" s="10"/>
      <c r="S121" s="10"/>
      <c r="T121" s="10"/>
      <c r="U121" s="9"/>
      <c r="V121" s="8"/>
      <c r="W121" s="7">
        <v>707</v>
      </c>
      <c r="X121" s="4"/>
      <c r="Y121" s="6">
        <v>15</v>
      </c>
      <c r="Z121" s="5">
        <f>IF(Y121&gt;0,Y121-J121,".")</f>
        <v>0</v>
      </c>
      <c r="AB121" s="1">
        <v>1588954095</v>
      </c>
      <c r="AC121" s="1">
        <v>6805972149</v>
      </c>
      <c r="AD121" s="1" t="s">
        <v>7206</v>
      </c>
      <c r="AE121" s="1">
        <v>1</v>
      </c>
      <c r="AF121" s="1">
        <v>70</v>
      </c>
      <c r="AG121" s="1" t="s">
        <v>4152</v>
      </c>
      <c r="AH121" s="1">
        <v>42856.891064814816</v>
      </c>
      <c r="AI121" s="1">
        <v>42858.528715277775</v>
      </c>
    </row>
    <row r="122" spans="1:35" s="1" customFormat="1" x14ac:dyDescent="0.25">
      <c r="A122" s="31">
        <v>42811</v>
      </c>
      <c r="B122" s="24"/>
      <c r="C122" s="23" t="s">
        <v>368</v>
      </c>
      <c r="D122" s="22" t="s">
        <v>367</v>
      </c>
      <c r="E122" s="21">
        <v>0.114</v>
      </c>
      <c r="G122" s="20"/>
      <c r="H122" s="19">
        <f>E122/0.038689</f>
        <v>2.9465739615911501</v>
      </c>
      <c r="I122" s="18">
        <f>J122/100*4</f>
        <v>0.6</v>
      </c>
      <c r="J122" s="17">
        <v>15</v>
      </c>
      <c r="K122" s="16">
        <f>IF(J122&gt;1,J122-H122-I122,0)</f>
        <v>11.45342603840885</v>
      </c>
      <c r="L122" s="15">
        <v>42833</v>
      </c>
      <c r="M122" s="14"/>
      <c r="N122" s="29">
        <v>42859</v>
      </c>
      <c r="O122" s="12">
        <v>42865</v>
      </c>
      <c r="P122" s="11" t="s">
        <v>4128</v>
      </c>
      <c r="Q122" s="10"/>
      <c r="R122" s="10"/>
      <c r="S122" s="10"/>
      <c r="T122" s="10"/>
      <c r="U122" s="9"/>
      <c r="V122" s="8"/>
      <c r="W122" s="7">
        <v>707</v>
      </c>
      <c r="X122" s="4"/>
      <c r="Y122" s="6">
        <v>15</v>
      </c>
      <c r="Z122" s="5">
        <f>IF(Y122&gt;0,Y122-J122,".")</f>
        <v>0</v>
      </c>
      <c r="AB122" s="1">
        <v>1588954096</v>
      </c>
      <c r="AC122" s="1">
        <v>6803631058</v>
      </c>
      <c r="AD122" s="1" t="s">
        <v>7192</v>
      </c>
      <c r="AE122" s="1">
        <v>2</v>
      </c>
      <c r="AF122" s="1">
        <v>30</v>
      </c>
      <c r="AG122" s="1" t="s">
        <v>4152</v>
      </c>
      <c r="AH122" s="1">
        <v>42854.495162037034</v>
      </c>
      <c r="AI122" s="1">
        <v>42858.528715277775</v>
      </c>
    </row>
    <row r="123" spans="1:35" s="1" customFormat="1" x14ac:dyDescent="0.25">
      <c r="A123" s="31">
        <v>42811</v>
      </c>
      <c r="B123" s="24"/>
      <c r="C123" s="23" t="s">
        <v>368</v>
      </c>
      <c r="D123" s="22" t="s">
        <v>367</v>
      </c>
      <c r="E123" s="21">
        <v>0.114</v>
      </c>
      <c r="G123" s="20"/>
      <c r="H123" s="19">
        <f>E123/0.038689</f>
        <v>2.9465739615911501</v>
      </c>
      <c r="I123" s="18">
        <f>J123/100*4</f>
        <v>0.6</v>
      </c>
      <c r="J123" s="17">
        <v>15</v>
      </c>
      <c r="K123" s="16">
        <f>IF(J123&gt;1,J123-H123-I123,0)</f>
        <v>11.45342603840885</v>
      </c>
      <c r="L123" s="15">
        <v>42833</v>
      </c>
      <c r="M123" s="14"/>
      <c r="N123" s="29">
        <v>42859</v>
      </c>
      <c r="O123" s="12">
        <v>42865</v>
      </c>
      <c r="P123" s="11" t="s">
        <v>4128</v>
      </c>
      <c r="Q123" s="10"/>
      <c r="R123" s="10"/>
      <c r="S123" s="10"/>
      <c r="T123" s="10"/>
      <c r="U123" s="9"/>
      <c r="V123" s="8"/>
      <c r="W123" s="7">
        <v>707</v>
      </c>
      <c r="X123" s="4"/>
      <c r="Y123" s="6">
        <v>15</v>
      </c>
      <c r="Z123" s="5">
        <f>IF(Y123&gt;0,Y123-J123,".")</f>
        <v>0</v>
      </c>
      <c r="AB123" s="1">
        <v>1588954097</v>
      </c>
      <c r="AC123" s="1">
        <v>6804539130</v>
      </c>
      <c r="AD123" s="1" t="s">
        <v>7207</v>
      </c>
      <c r="AE123" s="1">
        <v>1</v>
      </c>
      <c r="AF123" s="1">
        <v>89</v>
      </c>
      <c r="AG123" s="1" t="s">
        <v>4152</v>
      </c>
      <c r="AH123" s="1">
        <v>42855.520231481481</v>
      </c>
      <c r="AI123" s="1">
        <v>42858.528715277775</v>
      </c>
    </row>
    <row r="124" spans="1:35" s="1" customFormat="1" x14ac:dyDescent="0.25">
      <c r="A124" s="31">
        <v>42671</v>
      </c>
      <c r="B124" s="24"/>
      <c r="C124" s="23" t="s">
        <v>412</v>
      </c>
      <c r="D124" s="22" t="s">
        <v>411</v>
      </c>
      <c r="E124" s="21">
        <v>0.15</v>
      </c>
      <c r="G124" s="20"/>
      <c r="H124" s="19">
        <f>E124/0.03988</f>
        <v>3.7612838515546638</v>
      </c>
      <c r="I124" s="18">
        <f>J124/100*4</f>
        <v>0.6</v>
      </c>
      <c r="J124" s="17">
        <v>15</v>
      </c>
      <c r="K124" s="16">
        <f>IF(J124&gt;1,J124-H124-I124,0)</f>
        <v>10.638716148445337</v>
      </c>
      <c r="L124" s="15">
        <v>42697</v>
      </c>
      <c r="M124" s="14"/>
      <c r="N124" s="29">
        <v>42876</v>
      </c>
      <c r="O124" s="12">
        <v>42877</v>
      </c>
      <c r="P124" s="11" t="s">
        <v>3803</v>
      </c>
      <c r="Q124" s="10"/>
      <c r="R124" s="10"/>
      <c r="S124" s="10"/>
      <c r="T124" s="10"/>
      <c r="U124" s="9"/>
      <c r="V124" s="8"/>
      <c r="W124" s="7">
        <v>754</v>
      </c>
      <c r="X124" s="4"/>
      <c r="Y124" s="6">
        <v>15</v>
      </c>
      <c r="Z124" s="5">
        <f>IF(Y124&gt;0,Y124-J124,".")</f>
        <v>0</v>
      </c>
      <c r="AB124" s="1">
        <v>1588954098</v>
      </c>
      <c r="AC124" s="1">
        <v>6803221735</v>
      </c>
      <c r="AD124" s="1" t="s">
        <v>7208</v>
      </c>
      <c r="AE124" s="1">
        <v>2</v>
      </c>
      <c r="AF124" s="1">
        <v>16</v>
      </c>
      <c r="AG124" s="1" t="s">
        <v>4152</v>
      </c>
      <c r="AH124" s="1">
        <v>42853.87122685185</v>
      </c>
      <c r="AI124" s="1">
        <v>42858.528715277775</v>
      </c>
    </row>
    <row r="125" spans="1:35" s="1" customFormat="1" x14ac:dyDescent="0.25">
      <c r="A125" s="31">
        <v>42671</v>
      </c>
      <c r="B125" s="24"/>
      <c r="C125" s="23" t="s">
        <v>412</v>
      </c>
      <c r="D125" s="22" t="s">
        <v>411</v>
      </c>
      <c r="E125" s="21">
        <v>0.15</v>
      </c>
      <c r="G125" s="20"/>
      <c r="H125" s="19">
        <f>E125/0.03988</f>
        <v>3.7612838515546638</v>
      </c>
      <c r="I125" s="18">
        <f>J125/100*4</f>
        <v>0.6</v>
      </c>
      <c r="J125" s="17">
        <v>15</v>
      </c>
      <c r="K125" s="16">
        <f>IF(J125&gt;1,J125-H125-I125,0)</f>
        <v>10.638716148445337</v>
      </c>
      <c r="L125" s="15">
        <v>42697</v>
      </c>
      <c r="M125" s="14"/>
      <c r="N125" s="29">
        <v>42876</v>
      </c>
      <c r="O125" s="12">
        <v>42877</v>
      </c>
      <c r="P125" s="11" t="s">
        <v>3803</v>
      </c>
      <c r="Q125" s="10"/>
      <c r="R125" s="10"/>
      <c r="S125" s="10"/>
      <c r="T125" s="10"/>
      <c r="U125" s="9"/>
      <c r="V125" s="8"/>
      <c r="W125" s="7">
        <v>754</v>
      </c>
      <c r="X125" s="4"/>
      <c r="Y125" s="6">
        <v>15</v>
      </c>
      <c r="Z125" s="5">
        <f>IF(Y125&gt;0,Y125-J125,".")</f>
        <v>0</v>
      </c>
      <c r="AB125" s="1">
        <v>1588954099</v>
      </c>
      <c r="AC125" s="1">
        <v>6800610357</v>
      </c>
      <c r="AD125" s="1" t="s">
        <v>7209</v>
      </c>
      <c r="AE125" s="1">
        <v>1</v>
      </c>
      <c r="AF125" s="1">
        <v>29</v>
      </c>
      <c r="AG125" s="1" t="s">
        <v>4152</v>
      </c>
      <c r="AH125" s="1">
        <v>42851.842141203706</v>
      </c>
      <c r="AI125" s="1">
        <v>42858.528715277775</v>
      </c>
    </row>
    <row r="126" spans="1:35" s="1" customFormat="1" x14ac:dyDescent="0.25">
      <c r="A126" s="31">
        <v>42671</v>
      </c>
      <c r="B126" s="24"/>
      <c r="C126" s="23" t="s">
        <v>412</v>
      </c>
      <c r="D126" s="22" t="s">
        <v>411</v>
      </c>
      <c r="E126" s="21">
        <v>0.15</v>
      </c>
      <c r="G126" s="20"/>
      <c r="H126" s="19">
        <f>E126/0.03988</f>
        <v>3.7612838515546638</v>
      </c>
      <c r="I126" s="18">
        <f>J126/100*4</f>
        <v>0.6</v>
      </c>
      <c r="J126" s="17">
        <v>15</v>
      </c>
      <c r="K126" s="16">
        <f>IF(J126&gt;1,J126-H126-I126,0)</f>
        <v>10.638716148445337</v>
      </c>
      <c r="L126" s="15">
        <v>42697</v>
      </c>
      <c r="M126" s="14"/>
      <c r="N126" s="29">
        <v>42876</v>
      </c>
      <c r="O126" s="12">
        <v>42877</v>
      </c>
      <c r="P126" s="11" t="s">
        <v>3803</v>
      </c>
      <c r="Q126" s="10"/>
      <c r="R126" s="10"/>
      <c r="S126" s="10"/>
      <c r="T126" s="10"/>
      <c r="U126" s="9"/>
      <c r="V126" s="8"/>
      <c r="W126" s="7">
        <v>754</v>
      </c>
      <c r="X126" s="4"/>
      <c r="Y126" s="6">
        <v>15</v>
      </c>
      <c r="Z126" s="5">
        <f>IF(Y126&gt;0,Y126-J126,".")</f>
        <v>0</v>
      </c>
      <c r="AB126" s="1">
        <v>1589133052</v>
      </c>
      <c r="AC126" s="1">
        <v>6806889082</v>
      </c>
      <c r="AD126" s="1" t="s">
        <v>7182</v>
      </c>
      <c r="AE126" s="1">
        <v>1</v>
      </c>
      <c r="AF126" s="1">
        <v>159</v>
      </c>
      <c r="AG126" s="1" t="s">
        <v>4164</v>
      </c>
      <c r="AH126" s="1">
        <v>42857.802002314813</v>
      </c>
      <c r="AI126" s="1">
        <v>42858.751979166664</v>
      </c>
    </row>
    <row r="127" spans="1:35" s="1" customFormat="1" x14ac:dyDescent="0.25">
      <c r="A127" s="31">
        <v>42671</v>
      </c>
      <c r="B127" s="24"/>
      <c r="C127" s="23" t="s">
        <v>412</v>
      </c>
      <c r="D127" s="22" t="s">
        <v>411</v>
      </c>
      <c r="E127" s="21">
        <v>0.15</v>
      </c>
      <c r="G127" s="20"/>
      <c r="H127" s="19">
        <f>E127/0.03988</f>
        <v>3.7612838515546638</v>
      </c>
      <c r="I127" s="18">
        <f>J127/100*4</f>
        <v>0.6</v>
      </c>
      <c r="J127" s="17">
        <v>15</v>
      </c>
      <c r="K127" s="16">
        <f>IF(J127&gt;1,J127-H127-I127,0)</f>
        <v>10.638716148445337</v>
      </c>
      <c r="L127" s="15">
        <v>42697</v>
      </c>
      <c r="M127" s="14"/>
      <c r="N127" s="29">
        <v>42876</v>
      </c>
      <c r="O127" s="12">
        <v>42877</v>
      </c>
      <c r="P127" s="11" t="s">
        <v>3803</v>
      </c>
      <c r="Q127" s="10"/>
      <c r="R127" s="10"/>
      <c r="S127" s="10"/>
      <c r="T127" s="10"/>
      <c r="U127" s="9"/>
      <c r="V127" s="8"/>
      <c r="W127" s="7">
        <v>754</v>
      </c>
      <c r="X127" s="4"/>
      <c r="Y127" s="6">
        <v>15</v>
      </c>
      <c r="Z127" s="5">
        <f>IF(Y127&gt;0,Y127-J127,".")</f>
        <v>0</v>
      </c>
      <c r="AB127" s="1">
        <v>1589173340</v>
      </c>
      <c r="AC127" s="1">
        <v>6804500982</v>
      </c>
      <c r="AD127" s="1" t="s">
        <v>7210</v>
      </c>
      <c r="AE127" s="1">
        <v>1</v>
      </c>
      <c r="AF127" s="1">
        <v>135</v>
      </c>
      <c r="AG127" s="1" t="s">
        <v>4178</v>
      </c>
      <c r="AH127" s="1">
        <v>42855.485694444447</v>
      </c>
      <c r="AI127" s="1">
        <v>42858.792974537035</v>
      </c>
    </row>
    <row r="128" spans="1:35" s="1" customFormat="1" x14ac:dyDescent="0.25">
      <c r="A128" s="31">
        <v>42671</v>
      </c>
      <c r="B128" s="24"/>
      <c r="C128" s="23" t="s">
        <v>412</v>
      </c>
      <c r="D128" s="22" t="s">
        <v>411</v>
      </c>
      <c r="E128" s="21">
        <v>0.15</v>
      </c>
      <c r="G128" s="20"/>
      <c r="H128" s="19">
        <f>E128/0.03988</f>
        <v>3.7612838515546638</v>
      </c>
      <c r="I128" s="18">
        <f>J128/100*4</f>
        <v>0.6</v>
      </c>
      <c r="J128" s="17">
        <v>15</v>
      </c>
      <c r="K128" s="16">
        <f>IF(J128&gt;1,J128-H128-I128,0)</f>
        <v>10.638716148445337</v>
      </c>
      <c r="L128" s="15">
        <v>42697</v>
      </c>
      <c r="M128" s="14"/>
      <c r="N128" s="29">
        <v>42876</v>
      </c>
      <c r="O128" s="12">
        <v>42877</v>
      </c>
      <c r="P128" s="11" t="s">
        <v>3803</v>
      </c>
      <c r="Q128" s="10"/>
      <c r="R128" s="10"/>
      <c r="S128" s="10"/>
      <c r="T128" s="10"/>
      <c r="U128" s="9"/>
      <c r="V128" s="8"/>
      <c r="W128" s="7">
        <v>754</v>
      </c>
      <c r="X128" s="4"/>
      <c r="Y128" s="6">
        <v>15</v>
      </c>
      <c r="Z128" s="5">
        <f>IF(Y128&gt;0,Y128-J128,".")</f>
        <v>0</v>
      </c>
      <c r="AB128" s="1">
        <v>1589275434</v>
      </c>
      <c r="AC128" s="1">
        <v>6802794644</v>
      </c>
      <c r="AD128" s="1" t="s">
        <v>7126</v>
      </c>
      <c r="AE128" s="1">
        <v>1</v>
      </c>
      <c r="AF128" s="1">
        <v>36</v>
      </c>
      <c r="AG128" s="1" t="s">
        <v>4174</v>
      </c>
      <c r="AH128" s="1">
        <v>42853.590775462966</v>
      </c>
      <c r="AI128" s="1">
        <v>42858.871331018519</v>
      </c>
    </row>
    <row r="129" spans="1:35" s="1" customFormat="1" x14ac:dyDescent="0.25">
      <c r="A129" s="31">
        <v>42671</v>
      </c>
      <c r="B129" s="24"/>
      <c r="C129" s="23" t="s">
        <v>412</v>
      </c>
      <c r="D129" s="22" t="s">
        <v>411</v>
      </c>
      <c r="E129" s="21">
        <v>0.15</v>
      </c>
      <c r="G129" s="20"/>
      <c r="H129" s="19">
        <f>E129/0.03988</f>
        <v>3.7612838515546638</v>
      </c>
      <c r="I129" s="18">
        <f>J129/100*4</f>
        <v>0.6</v>
      </c>
      <c r="J129" s="17">
        <v>15</v>
      </c>
      <c r="K129" s="16">
        <f>IF(J129&gt;1,J129-H129-I129,0)</f>
        <v>10.638716148445337</v>
      </c>
      <c r="L129" s="15">
        <v>42697</v>
      </c>
      <c r="M129" s="14"/>
      <c r="N129" s="29">
        <v>42876</v>
      </c>
      <c r="O129" s="12">
        <v>42877</v>
      </c>
      <c r="P129" s="11" t="s">
        <v>3803</v>
      </c>
      <c r="Q129" s="10"/>
      <c r="R129" s="10"/>
      <c r="S129" s="10"/>
      <c r="T129" s="10"/>
      <c r="U129" s="9"/>
      <c r="V129" s="8"/>
      <c r="W129" s="7">
        <v>754</v>
      </c>
      <c r="X129" s="4"/>
      <c r="Y129" s="6">
        <v>15</v>
      </c>
      <c r="Z129" s="5">
        <f>IF(Y129&gt;0,Y129-J129,".")</f>
        <v>0</v>
      </c>
      <c r="AB129" s="1">
        <v>1589435891</v>
      </c>
      <c r="AC129" s="1">
        <v>6804539437</v>
      </c>
      <c r="AD129" s="1" t="s">
        <v>7140</v>
      </c>
      <c r="AE129" s="1">
        <v>1</v>
      </c>
      <c r="AF129" s="1">
        <v>125</v>
      </c>
      <c r="AG129" s="1" t="s">
        <v>7162</v>
      </c>
      <c r="AH129" s="1">
        <v>42855.520833333336</v>
      </c>
      <c r="AI129" s="1">
        <v>42859.109826388885</v>
      </c>
    </row>
    <row r="130" spans="1:35" s="1" customFormat="1" x14ac:dyDescent="0.25">
      <c r="A130" s="31">
        <v>42671</v>
      </c>
      <c r="B130" s="24"/>
      <c r="C130" s="23" t="s">
        <v>412</v>
      </c>
      <c r="D130" s="22" t="s">
        <v>411</v>
      </c>
      <c r="E130" s="21">
        <v>0.15</v>
      </c>
      <c r="G130" s="20"/>
      <c r="H130" s="19">
        <f>E130/0.03988</f>
        <v>3.7612838515546638</v>
      </c>
      <c r="I130" s="18">
        <f>J130/100*4</f>
        <v>0.6</v>
      </c>
      <c r="J130" s="17">
        <v>15</v>
      </c>
      <c r="K130" s="16">
        <f>IF(J130&gt;1,J130-H130-I130,0)</f>
        <v>10.638716148445337</v>
      </c>
      <c r="L130" s="15">
        <v>42697</v>
      </c>
      <c r="M130" s="14"/>
      <c r="N130" s="29">
        <v>42876</v>
      </c>
      <c r="O130" s="12">
        <v>42877</v>
      </c>
      <c r="P130" s="11" t="s">
        <v>3803</v>
      </c>
      <c r="Q130" s="10"/>
      <c r="R130" s="10"/>
      <c r="S130" s="10"/>
      <c r="T130" s="10"/>
      <c r="U130" s="9"/>
      <c r="V130" s="8"/>
      <c r="W130" s="7">
        <v>754</v>
      </c>
      <c r="X130" s="4"/>
      <c r="Y130" s="6">
        <v>15</v>
      </c>
      <c r="Z130" s="5">
        <f>IF(Y130&gt;0,Y130-J130,".")</f>
        <v>0</v>
      </c>
      <c r="AB130" s="1">
        <v>1589440655</v>
      </c>
      <c r="AC130" s="1">
        <v>6804895068</v>
      </c>
      <c r="AD130" s="1" t="s">
        <v>7211</v>
      </c>
      <c r="AE130" s="1">
        <v>1</v>
      </c>
      <c r="AF130" s="1">
        <v>48</v>
      </c>
      <c r="AG130" s="1" t="s">
        <v>4151</v>
      </c>
      <c r="AH130" s="1">
        <v>42855.827662037038</v>
      </c>
      <c r="AI130" s="1">
        <v>42859.263148148151</v>
      </c>
    </row>
    <row r="131" spans="1:35" s="1" customFormat="1" x14ac:dyDescent="0.25">
      <c r="A131" s="31">
        <v>42671</v>
      </c>
      <c r="B131" s="24"/>
      <c r="C131" s="23" t="s">
        <v>412</v>
      </c>
      <c r="D131" s="22" t="s">
        <v>411</v>
      </c>
      <c r="E131" s="21">
        <v>0.15</v>
      </c>
      <c r="G131" s="20"/>
      <c r="H131" s="19">
        <f>E131/0.03988</f>
        <v>3.7612838515546638</v>
      </c>
      <c r="I131" s="18">
        <f>J131/100*4</f>
        <v>0.6</v>
      </c>
      <c r="J131" s="17">
        <v>15</v>
      </c>
      <c r="K131" s="16">
        <f>IF(J131&gt;1,J131-H131-I131,0)</f>
        <v>10.638716148445337</v>
      </c>
      <c r="L131" s="15">
        <v>42697</v>
      </c>
      <c r="M131" s="14"/>
      <c r="N131" s="29">
        <v>42876</v>
      </c>
      <c r="O131" s="12">
        <v>42877</v>
      </c>
      <c r="P131" s="11" t="s">
        <v>3803</v>
      </c>
      <c r="Q131" s="10"/>
      <c r="R131" s="10"/>
      <c r="S131" s="10"/>
      <c r="T131" s="10"/>
      <c r="U131" s="9"/>
      <c r="V131" s="8"/>
      <c r="W131" s="7">
        <v>754</v>
      </c>
      <c r="X131" s="4"/>
      <c r="Y131" s="6">
        <v>15</v>
      </c>
      <c r="Z131" s="5">
        <f>IF(Y131&gt;0,Y131-J131,".")</f>
        <v>0</v>
      </c>
      <c r="AB131" s="1">
        <v>1589655828</v>
      </c>
      <c r="AC131" s="1">
        <v>6804856099</v>
      </c>
      <c r="AD131" s="1" t="s">
        <v>7146</v>
      </c>
      <c r="AE131" s="1">
        <v>1</v>
      </c>
      <c r="AF131" s="1">
        <v>65</v>
      </c>
      <c r="AG131" s="1" t="s">
        <v>7212</v>
      </c>
      <c r="AH131" s="1">
        <v>42855.805625000001</v>
      </c>
      <c r="AI131" s="1">
        <v>42859.563530092593</v>
      </c>
    </row>
    <row r="132" spans="1:35" s="1" customFormat="1" x14ac:dyDescent="0.25">
      <c r="A132" s="31">
        <v>42671</v>
      </c>
      <c r="B132" s="24"/>
      <c r="C132" s="23" t="s">
        <v>412</v>
      </c>
      <c r="D132" s="22" t="s">
        <v>411</v>
      </c>
      <c r="E132" s="21">
        <v>0.15</v>
      </c>
      <c r="G132" s="20"/>
      <c r="H132" s="19">
        <f>E132/0.03988</f>
        <v>3.7612838515546638</v>
      </c>
      <c r="I132" s="18">
        <f>J132/100*4</f>
        <v>0.6</v>
      </c>
      <c r="J132" s="17">
        <v>15</v>
      </c>
      <c r="K132" s="16">
        <f>IF(J132&gt;1,J132-H132-I132,0)</f>
        <v>10.638716148445337</v>
      </c>
      <c r="L132" s="15">
        <v>42697</v>
      </c>
      <c r="M132" s="14"/>
      <c r="N132" s="29">
        <v>42876</v>
      </c>
      <c r="O132" s="12">
        <v>42877</v>
      </c>
      <c r="P132" s="11" t="s">
        <v>3803</v>
      </c>
      <c r="Q132" s="10"/>
      <c r="R132" s="10"/>
      <c r="S132" s="10"/>
      <c r="T132" s="10"/>
      <c r="U132" s="9"/>
      <c r="V132" s="8"/>
      <c r="W132" s="7">
        <v>754</v>
      </c>
      <c r="X132" s="4"/>
      <c r="Y132" s="6">
        <v>15</v>
      </c>
      <c r="Z132" s="5">
        <f>IF(Y132&gt;0,Y132-J132,".")</f>
        <v>0</v>
      </c>
      <c r="AB132" s="1">
        <v>1589655830</v>
      </c>
      <c r="AC132" s="1">
        <v>6806431967</v>
      </c>
      <c r="AD132" s="1" t="s">
        <v>7169</v>
      </c>
      <c r="AE132" s="1">
        <v>1</v>
      </c>
      <c r="AF132" s="1">
        <v>277</v>
      </c>
      <c r="AG132" s="1" t="s">
        <v>4140</v>
      </c>
      <c r="AH132" s="1">
        <v>42857.496493055558</v>
      </c>
      <c r="AI132" s="1">
        <v>42859.56354166667</v>
      </c>
    </row>
    <row r="133" spans="1:35" s="1" customFormat="1" x14ac:dyDescent="0.25">
      <c r="A133" s="31">
        <v>42671</v>
      </c>
      <c r="B133" s="24"/>
      <c r="C133" s="23" t="s">
        <v>412</v>
      </c>
      <c r="D133" s="22" t="s">
        <v>411</v>
      </c>
      <c r="E133" s="21">
        <v>0.15</v>
      </c>
      <c r="G133" s="20"/>
      <c r="H133" s="19">
        <f>E133/0.03988</f>
        <v>3.7612838515546638</v>
      </c>
      <c r="I133" s="18">
        <f>J133/100*4</f>
        <v>0.6</v>
      </c>
      <c r="J133" s="17">
        <v>15</v>
      </c>
      <c r="K133" s="16">
        <f>IF(J133&gt;1,J133-H133-I133,0)</f>
        <v>10.638716148445337</v>
      </c>
      <c r="L133" s="15">
        <v>42697</v>
      </c>
      <c r="M133" s="14"/>
      <c r="N133" s="29">
        <v>42884</v>
      </c>
      <c r="O133" s="12">
        <v>42884</v>
      </c>
      <c r="P133" s="11" t="s">
        <v>3678</v>
      </c>
      <c r="Q133" s="10"/>
      <c r="R133" s="10"/>
      <c r="S133" s="10"/>
      <c r="T133" s="10"/>
      <c r="U133" s="9">
        <v>6829312456</v>
      </c>
      <c r="V133" s="8"/>
      <c r="W133" s="7">
        <v>778</v>
      </c>
      <c r="X133" s="4"/>
      <c r="Y133" s="6">
        <v>15</v>
      </c>
      <c r="Z133" s="5">
        <f>IF(Y133&gt;0,Y133-J133,".")</f>
        <v>0</v>
      </c>
      <c r="AB133" s="1">
        <v>1589670566</v>
      </c>
      <c r="AC133" s="1">
        <v>6804495111</v>
      </c>
      <c r="AD133" s="1" t="s">
        <v>7171</v>
      </c>
      <c r="AE133" s="1">
        <v>1</v>
      </c>
      <c r="AF133" s="1">
        <v>129</v>
      </c>
      <c r="AG133" s="1" t="s">
        <v>7213</v>
      </c>
      <c r="AH133" s="1">
        <v>42855.473333333335</v>
      </c>
      <c r="AI133" s="1">
        <v>42859.579791666663</v>
      </c>
    </row>
    <row r="134" spans="1:35" s="1" customFormat="1" x14ac:dyDescent="0.25">
      <c r="A134" s="31">
        <v>42671</v>
      </c>
      <c r="B134" s="24"/>
      <c r="C134" s="23" t="s">
        <v>412</v>
      </c>
      <c r="D134" s="22" t="s">
        <v>411</v>
      </c>
      <c r="E134" s="21">
        <v>0.15</v>
      </c>
      <c r="G134" s="20"/>
      <c r="H134" s="19">
        <f>E134/0.03988</f>
        <v>3.7612838515546638</v>
      </c>
      <c r="I134" s="18">
        <f>J134/100*4</f>
        <v>0.6</v>
      </c>
      <c r="J134" s="17">
        <v>15</v>
      </c>
      <c r="K134" s="16">
        <f>IF(J134&gt;1,J134-H134-I134,0)</f>
        <v>10.638716148445337</v>
      </c>
      <c r="L134" s="15">
        <v>42697</v>
      </c>
      <c r="M134" s="14"/>
      <c r="N134" s="29">
        <v>42884</v>
      </c>
      <c r="O134" s="12">
        <v>42884</v>
      </c>
      <c r="P134" s="11" t="s">
        <v>3678</v>
      </c>
      <c r="Q134" s="10"/>
      <c r="R134" s="10"/>
      <c r="S134" s="10"/>
      <c r="T134" s="10"/>
      <c r="U134" s="9"/>
      <c r="V134" s="8"/>
      <c r="W134" s="7">
        <v>778</v>
      </c>
      <c r="X134" s="4"/>
      <c r="Y134" s="6">
        <v>15</v>
      </c>
      <c r="Z134" s="5">
        <f>IF(Y134&gt;0,Y134-J134,".")</f>
        <v>0</v>
      </c>
      <c r="AB134" s="1">
        <v>1589680958</v>
      </c>
      <c r="AC134" s="1">
        <v>6804495111</v>
      </c>
      <c r="AD134" s="1" t="s">
        <v>7171</v>
      </c>
      <c r="AE134" s="1">
        <v>1</v>
      </c>
      <c r="AF134" s="1">
        <v>129</v>
      </c>
      <c r="AG134" s="1" t="s">
        <v>7214</v>
      </c>
      <c r="AH134" s="1">
        <v>42855.473333333335</v>
      </c>
      <c r="AI134" s="1">
        <v>42859.592673611114</v>
      </c>
    </row>
    <row r="135" spans="1:35" s="1" customFormat="1" x14ac:dyDescent="0.25">
      <c r="A135" s="31">
        <v>42671</v>
      </c>
      <c r="B135" s="24"/>
      <c r="C135" s="23" t="s">
        <v>412</v>
      </c>
      <c r="D135" s="22" t="s">
        <v>411</v>
      </c>
      <c r="E135" s="21">
        <v>0.15</v>
      </c>
      <c r="G135" s="20"/>
      <c r="H135" s="19">
        <f>E135/0.03988</f>
        <v>3.7612838515546638</v>
      </c>
      <c r="I135" s="18">
        <f>J135/100*4</f>
        <v>0.6</v>
      </c>
      <c r="J135" s="17">
        <v>15</v>
      </c>
      <c r="K135" s="16">
        <f>IF(J135&gt;1,J135-H135-I135,0)</f>
        <v>10.638716148445337</v>
      </c>
      <c r="L135" s="15">
        <v>42697</v>
      </c>
      <c r="M135" s="14"/>
      <c r="N135" s="29">
        <v>42906</v>
      </c>
      <c r="O135" s="12">
        <v>42906</v>
      </c>
      <c r="P135" s="11" t="s">
        <v>3258</v>
      </c>
      <c r="Q135" s="10"/>
      <c r="R135" s="10"/>
      <c r="S135" s="10"/>
      <c r="T135" s="10"/>
      <c r="U135" s="9"/>
      <c r="V135" s="8"/>
      <c r="W135" s="7">
        <v>865</v>
      </c>
      <c r="X135" s="4"/>
      <c r="Y135" s="6">
        <v>15</v>
      </c>
      <c r="Z135" s="5">
        <f>IF(Y135&gt;0,Y135-J135,".")</f>
        <v>0</v>
      </c>
      <c r="AB135" s="1">
        <v>1589693449</v>
      </c>
      <c r="AC135" s="1">
        <v>6804495111</v>
      </c>
      <c r="AD135" s="1" t="s">
        <v>7171</v>
      </c>
      <c r="AE135" s="1">
        <v>1</v>
      </c>
      <c r="AF135" s="1">
        <v>129</v>
      </c>
      <c r="AG135" s="1" t="s">
        <v>7214</v>
      </c>
      <c r="AH135" s="1">
        <v>42855.473333333335</v>
      </c>
      <c r="AI135" s="1">
        <v>42859.607673611114</v>
      </c>
    </row>
    <row r="136" spans="1:35" s="1" customFormat="1" x14ac:dyDescent="0.25">
      <c r="A136" s="31">
        <v>42671</v>
      </c>
      <c r="B136" s="24"/>
      <c r="C136" s="23" t="s">
        <v>412</v>
      </c>
      <c r="D136" s="22" t="s">
        <v>411</v>
      </c>
      <c r="E136" s="21">
        <v>0.15</v>
      </c>
      <c r="G136" s="20"/>
      <c r="H136" s="19">
        <f>E136/0.03988</f>
        <v>3.7612838515546638</v>
      </c>
      <c r="I136" s="18">
        <f>J136/100*4</f>
        <v>0.6</v>
      </c>
      <c r="J136" s="17">
        <v>15</v>
      </c>
      <c r="K136" s="16">
        <f>IF(J136&gt;1,J136-H136-I136,0)</f>
        <v>10.638716148445337</v>
      </c>
      <c r="L136" s="15">
        <v>42697</v>
      </c>
      <c r="M136" s="14"/>
      <c r="N136" s="29">
        <v>42906</v>
      </c>
      <c r="O136" s="12">
        <v>42906</v>
      </c>
      <c r="P136" s="11" t="s">
        <v>3258</v>
      </c>
      <c r="Q136" s="10"/>
      <c r="R136" s="10"/>
      <c r="S136" s="10"/>
      <c r="T136" s="10"/>
      <c r="U136" s="9"/>
      <c r="V136" s="8"/>
      <c r="W136" s="7">
        <v>865</v>
      </c>
      <c r="X136" s="4"/>
      <c r="Y136" s="6">
        <v>15</v>
      </c>
      <c r="Z136" s="5">
        <f>IF(Y136&gt;0,Y136-J136,".")</f>
        <v>0</v>
      </c>
      <c r="AB136" s="1">
        <v>1589703281</v>
      </c>
      <c r="AC136" s="1">
        <v>6804495111</v>
      </c>
      <c r="AD136" s="1" t="s">
        <v>7171</v>
      </c>
      <c r="AE136" s="1">
        <v>1</v>
      </c>
      <c r="AF136" s="1">
        <v>129</v>
      </c>
      <c r="AG136" s="1" t="s">
        <v>7214</v>
      </c>
      <c r="AH136" s="1">
        <v>42855.473333333335</v>
      </c>
      <c r="AI136" s="1">
        <v>42859.618483796294</v>
      </c>
    </row>
    <row r="137" spans="1:35" s="1" customFormat="1" x14ac:dyDescent="0.25">
      <c r="A137" s="31">
        <v>42671</v>
      </c>
      <c r="B137" s="24"/>
      <c r="C137" s="23" t="s">
        <v>412</v>
      </c>
      <c r="D137" s="22" t="s">
        <v>411</v>
      </c>
      <c r="E137" s="21">
        <v>0.15</v>
      </c>
      <c r="G137" s="20"/>
      <c r="H137" s="19">
        <f>E137/0.03988</f>
        <v>3.7612838515546638</v>
      </c>
      <c r="I137" s="18">
        <f>J137/100*4</f>
        <v>0.6</v>
      </c>
      <c r="J137" s="17">
        <v>15</v>
      </c>
      <c r="K137" s="16">
        <f>IF(J137&gt;1,J137-H137-I137,0)</f>
        <v>10.638716148445337</v>
      </c>
      <c r="L137" s="15">
        <v>42697</v>
      </c>
      <c r="M137" s="14"/>
      <c r="N137" s="29">
        <v>42906</v>
      </c>
      <c r="O137" s="12">
        <v>42906</v>
      </c>
      <c r="P137" s="11" t="s">
        <v>3258</v>
      </c>
      <c r="Q137" s="10"/>
      <c r="R137" s="10"/>
      <c r="S137" s="10"/>
      <c r="T137" s="10"/>
      <c r="U137" s="9"/>
      <c r="V137" s="8"/>
      <c r="W137" s="7">
        <v>865</v>
      </c>
      <c r="X137" s="4"/>
      <c r="Y137" s="6">
        <v>15</v>
      </c>
      <c r="Z137" s="5">
        <f>IF(Y137&gt;0,Y137-J137,".")</f>
        <v>0</v>
      </c>
      <c r="AB137" s="1">
        <v>1589708488</v>
      </c>
      <c r="AC137" s="1">
        <v>6803631058</v>
      </c>
      <c r="AD137" s="1" t="s">
        <v>7192</v>
      </c>
      <c r="AE137" s="1">
        <v>4</v>
      </c>
      <c r="AF137" s="1">
        <v>60</v>
      </c>
      <c r="AG137" s="1" t="s">
        <v>4128</v>
      </c>
      <c r="AH137" s="1">
        <v>42854.495162037034</v>
      </c>
      <c r="AI137" s="1">
        <v>42859.6252662037</v>
      </c>
    </row>
    <row r="138" spans="1:35" s="1" customFormat="1" x14ac:dyDescent="0.25">
      <c r="A138" s="31">
        <v>42671</v>
      </c>
      <c r="B138" s="24"/>
      <c r="C138" s="23" t="s">
        <v>412</v>
      </c>
      <c r="D138" s="22" t="s">
        <v>411</v>
      </c>
      <c r="E138" s="21">
        <v>0.15</v>
      </c>
      <c r="G138" s="20"/>
      <c r="H138" s="19">
        <f>E138/0.03988</f>
        <v>3.7612838515546638</v>
      </c>
      <c r="I138" s="18">
        <f>J138/100*4</f>
        <v>0.6</v>
      </c>
      <c r="J138" s="17">
        <v>15</v>
      </c>
      <c r="K138" s="16">
        <f>IF(J138&gt;1,J138-H138-I138,0)</f>
        <v>10.638716148445337</v>
      </c>
      <c r="L138" s="15">
        <v>42697</v>
      </c>
      <c r="M138" s="14"/>
      <c r="N138" s="29">
        <v>42906</v>
      </c>
      <c r="O138" s="12">
        <v>42906</v>
      </c>
      <c r="P138" s="11" t="s">
        <v>3258</v>
      </c>
      <c r="Q138" s="10"/>
      <c r="R138" s="10"/>
      <c r="S138" s="10"/>
      <c r="T138" s="10"/>
      <c r="U138" s="9"/>
      <c r="V138" s="8"/>
      <c r="W138" s="7">
        <v>865</v>
      </c>
      <c r="X138" s="4"/>
      <c r="Y138" s="6">
        <v>15</v>
      </c>
      <c r="Z138" s="5">
        <f>IF(Y138&gt;0,Y138-J138,".")</f>
        <v>0</v>
      </c>
      <c r="AB138" s="1">
        <v>1589790710</v>
      </c>
      <c r="AC138" s="1">
        <v>6803583422</v>
      </c>
      <c r="AD138" s="1" t="s">
        <v>7215</v>
      </c>
      <c r="AE138" s="1">
        <v>1</v>
      </c>
      <c r="AF138" s="1">
        <v>65</v>
      </c>
      <c r="AG138" s="1" t="s">
        <v>7216</v>
      </c>
      <c r="AH138" s="1">
        <v>42854.462604166663</v>
      </c>
      <c r="AI138" s="1">
        <v>42859.731944444444</v>
      </c>
    </row>
    <row r="139" spans="1:35" s="1" customFormat="1" x14ac:dyDescent="0.25">
      <c r="A139" s="31">
        <v>42898</v>
      </c>
      <c r="B139" s="24" t="s">
        <v>3147</v>
      </c>
      <c r="C139" s="23" t="s">
        <v>412</v>
      </c>
      <c r="D139" s="22" t="s">
        <v>411</v>
      </c>
      <c r="E139" s="21">
        <v>0.15</v>
      </c>
      <c r="G139" s="20"/>
      <c r="H139" s="19">
        <f>E139/0.0418425</f>
        <v>3.5848718408316902</v>
      </c>
      <c r="I139" s="18">
        <f>J139/100*4</f>
        <v>0.6</v>
      </c>
      <c r="J139" s="17">
        <v>15</v>
      </c>
      <c r="K139" s="16">
        <f>IF(J139&gt;1,J139-H139-I139,0)</f>
        <v>10.81512815916831</v>
      </c>
      <c r="L139" s="15">
        <v>42909</v>
      </c>
      <c r="M139" s="14"/>
      <c r="N139" s="29">
        <v>42912</v>
      </c>
      <c r="O139" s="12">
        <v>42913</v>
      </c>
      <c r="P139" s="11" t="s">
        <v>3146</v>
      </c>
      <c r="Q139" s="10"/>
      <c r="R139" s="10"/>
      <c r="S139" s="10"/>
      <c r="T139" s="10"/>
      <c r="U139" s="9">
        <v>6867709671</v>
      </c>
      <c r="V139" s="8"/>
      <c r="W139" s="7">
        <v>885</v>
      </c>
      <c r="X139" s="4"/>
      <c r="Y139" s="6">
        <v>15</v>
      </c>
      <c r="Z139" s="5">
        <f>IF(Y139&gt;0,Y139-J139,".")</f>
        <v>0</v>
      </c>
      <c r="AB139" s="1">
        <v>1589790711</v>
      </c>
      <c r="AC139" s="1">
        <v>6805969181</v>
      </c>
      <c r="AD139" s="1" t="s">
        <v>7215</v>
      </c>
      <c r="AE139" s="1">
        <v>1</v>
      </c>
      <c r="AF139" s="1">
        <v>65</v>
      </c>
      <c r="AG139" s="1" t="s">
        <v>7216</v>
      </c>
      <c r="AH139" s="1">
        <v>42856.888564814813</v>
      </c>
      <c r="AI139" s="1">
        <v>42859.731944444444</v>
      </c>
    </row>
    <row r="140" spans="1:35" s="1" customFormat="1" x14ac:dyDescent="0.25">
      <c r="A140" s="31">
        <v>42811</v>
      </c>
      <c r="B140" s="24"/>
      <c r="C140" s="23" t="s">
        <v>368</v>
      </c>
      <c r="D140" s="22" t="s">
        <v>367</v>
      </c>
      <c r="E140" s="21">
        <v>0.114</v>
      </c>
      <c r="G140" s="20"/>
      <c r="H140" s="19">
        <f>E140/0.038689</f>
        <v>2.9465739615911501</v>
      </c>
      <c r="I140" s="18">
        <f>J140/100*4</f>
        <v>0.6</v>
      </c>
      <c r="J140" s="17">
        <v>15</v>
      </c>
      <c r="K140" s="16">
        <f>IF(J140&gt;1,J140-H140-I140,0)</f>
        <v>11.45342603840885</v>
      </c>
      <c r="L140" s="15">
        <v>42833</v>
      </c>
      <c r="M140" s="14"/>
      <c r="N140" s="29">
        <v>42918</v>
      </c>
      <c r="O140" s="12">
        <v>42926</v>
      </c>
      <c r="P140" s="11" t="s">
        <v>3023</v>
      </c>
      <c r="Q140" s="10" t="s">
        <v>3026</v>
      </c>
      <c r="R140" s="10" t="s">
        <v>3025</v>
      </c>
      <c r="S140" s="10" t="s">
        <v>3024</v>
      </c>
      <c r="T140" s="10"/>
      <c r="U140" s="9">
        <v>6876726059</v>
      </c>
      <c r="V140" s="8"/>
      <c r="W140" s="7">
        <v>936</v>
      </c>
      <c r="X140" s="4"/>
      <c r="Y140" s="6">
        <v>15</v>
      </c>
      <c r="Z140" s="5">
        <f>IF(Y140&gt;0,Y140-J140,".")</f>
        <v>0</v>
      </c>
      <c r="AB140" s="1">
        <v>1590067253</v>
      </c>
      <c r="AC140" s="1">
        <v>6806782720</v>
      </c>
      <c r="AD140" s="1" t="s">
        <v>7217</v>
      </c>
      <c r="AE140" s="1">
        <v>1</v>
      </c>
      <c r="AF140" s="1">
        <v>65</v>
      </c>
      <c r="AG140" s="1" t="s">
        <v>4119</v>
      </c>
      <c r="AH140" s="1">
        <v>42857.722986111112</v>
      </c>
      <c r="AI140" s="1">
        <v>42860.055891203701</v>
      </c>
    </row>
    <row r="141" spans="1:35" s="1" customFormat="1" x14ac:dyDescent="0.25">
      <c r="A141" s="31">
        <v>42811</v>
      </c>
      <c r="B141" s="24"/>
      <c r="C141" s="23" t="s">
        <v>368</v>
      </c>
      <c r="D141" s="22" t="s">
        <v>367</v>
      </c>
      <c r="E141" s="21">
        <v>0.114</v>
      </c>
      <c r="G141" s="20"/>
      <c r="H141" s="19">
        <f>E141/0.038689</f>
        <v>2.9465739615911501</v>
      </c>
      <c r="I141" s="18">
        <f>J141/100*4</f>
        <v>0.6</v>
      </c>
      <c r="J141" s="17">
        <v>15</v>
      </c>
      <c r="K141" s="16">
        <f>IF(J141&gt;1,J141-H141-I141,0)</f>
        <v>11.45342603840885</v>
      </c>
      <c r="L141" s="15">
        <v>42833</v>
      </c>
      <c r="M141" s="14"/>
      <c r="N141" s="29">
        <v>42918</v>
      </c>
      <c r="O141" s="12">
        <v>42926</v>
      </c>
      <c r="P141" s="11" t="s">
        <v>3023</v>
      </c>
      <c r="Q141" s="10"/>
      <c r="R141" s="10"/>
      <c r="S141" s="10"/>
      <c r="T141" s="10"/>
      <c r="U141" s="9"/>
      <c r="V141" s="8"/>
      <c r="W141" s="7">
        <v>936</v>
      </c>
      <c r="X141" s="4"/>
      <c r="Y141" s="6">
        <v>15</v>
      </c>
      <c r="Z141" s="5">
        <f>IF(Y141&gt;0,Y141-J141,".")</f>
        <v>0</v>
      </c>
      <c r="AB141" s="1">
        <v>1590067254</v>
      </c>
      <c r="AC141" s="1">
        <v>6802797793</v>
      </c>
      <c r="AD141" s="1" t="s">
        <v>7218</v>
      </c>
      <c r="AE141" s="1">
        <v>2</v>
      </c>
      <c r="AF141" s="1">
        <v>42</v>
      </c>
      <c r="AG141" s="1" t="s">
        <v>4119</v>
      </c>
      <c r="AH141" s="1">
        <v>42853.594537037039</v>
      </c>
      <c r="AI141" s="1">
        <v>42860.055891203701</v>
      </c>
    </row>
    <row r="142" spans="1:35" s="1" customFormat="1" x14ac:dyDescent="0.25">
      <c r="A142" s="31">
        <v>42898</v>
      </c>
      <c r="B142" s="24"/>
      <c r="C142" s="23" t="s">
        <v>412</v>
      </c>
      <c r="D142" s="22" t="s">
        <v>411</v>
      </c>
      <c r="E142" s="21">
        <v>0.15</v>
      </c>
      <c r="G142" s="20"/>
      <c r="H142" s="19">
        <f>E142/0.0418425</f>
        <v>3.5848718408316902</v>
      </c>
      <c r="I142" s="18">
        <f>J142/100*4</f>
        <v>0.6</v>
      </c>
      <c r="J142" s="17">
        <v>15</v>
      </c>
      <c r="K142" s="16">
        <f>IF(J142&gt;1,J142-H142-I142,0)</f>
        <v>10.81512815916831</v>
      </c>
      <c r="L142" s="15">
        <v>42909</v>
      </c>
      <c r="M142" s="14"/>
      <c r="N142" s="29">
        <v>42920</v>
      </c>
      <c r="O142" s="12">
        <v>42925</v>
      </c>
      <c r="P142" s="11" t="s">
        <v>2990</v>
      </c>
      <c r="Q142" s="10"/>
      <c r="R142" s="10"/>
      <c r="S142" s="10"/>
      <c r="T142" s="10"/>
      <c r="U142" s="9">
        <v>6876279191</v>
      </c>
      <c r="V142" s="8"/>
      <c r="W142" s="7">
        <v>932</v>
      </c>
      <c r="X142" s="4"/>
      <c r="Y142" s="6">
        <v>15</v>
      </c>
      <c r="Z142" s="5">
        <f>IF(Y142&gt;0,Y142-J142,".")</f>
        <v>0</v>
      </c>
      <c r="AB142" s="1">
        <v>1590218208</v>
      </c>
      <c r="AC142" s="1">
        <v>6804539437</v>
      </c>
      <c r="AD142" s="1" t="s">
        <v>7140</v>
      </c>
      <c r="AE142" s="1">
        <v>1</v>
      </c>
      <c r="AF142" s="1">
        <v>125</v>
      </c>
      <c r="AG142" s="1" t="s">
        <v>4110</v>
      </c>
      <c r="AH142" s="1">
        <v>42855.520833333336</v>
      </c>
      <c r="AI142" s="1">
        <v>42860.526076388887</v>
      </c>
    </row>
    <row r="143" spans="1:35" s="1" customFormat="1" x14ac:dyDescent="0.25">
      <c r="A143" s="31">
        <v>42898</v>
      </c>
      <c r="B143" s="24"/>
      <c r="C143" s="23" t="s">
        <v>412</v>
      </c>
      <c r="D143" s="22" t="s">
        <v>411</v>
      </c>
      <c r="E143" s="21">
        <v>0.15</v>
      </c>
      <c r="G143" s="20"/>
      <c r="H143" s="19">
        <f>E143/0.0418425</f>
        <v>3.5848718408316902</v>
      </c>
      <c r="I143" s="18">
        <f>J143/100*4</f>
        <v>0.6</v>
      </c>
      <c r="J143" s="17">
        <v>15</v>
      </c>
      <c r="K143" s="16">
        <f>IF(J143&gt;1,J143-H143-I143,0)</f>
        <v>10.81512815916831</v>
      </c>
      <c r="L143" s="15">
        <v>42909</v>
      </c>
      <c r="M143" s="14"/>
      <c r="N143" s="29">
        <v>42920</v>
      </c>
      <c r="O143" s="12">
        <v>42925</v>
      </c>
      <c r="P143" s="11" t="s">
        <v>2990</v>
      </c>
      <c r="Q143" s="10"/>
      <c r="R143" s="10"/>
      <c r="S143" s="10"/>
      <c r="T143" s="10"/>
      <c r="U143" s="9"/>
      <c r="V143" s="8"/>
      <c r="W143" s="7">
        <v>932</v>
      </c>
      <c r="X143" s="4"/>
      <c r="Y143" s="6">
        <v>15</v>
      </c>
      <c r="Z143" s="5">
        <f>IF(Y143&gt;0,Y143-J143,".")</f>
        <v>0</v>
      </c>
      <c r="AB143" s="1">
        <v>1590377253</v>
      </c>
      <c r="AC143" s="1">
        <v>6804078988</v>
      </c>
      <c r="AD143" s="1" t="s">
        <v>7219</v>
      </c>
      <c r="AE143" s="1">
        <v>1</v>
      </c>
      <c r="AF143" s="1">
        <v>70</v>
      </c>
      <c r="AG143" s="1" t="s">
        <v>4118</v>
      </c>
      <c r="AH143" s="1">
        <v>42854.852083333331</v>
      </c>
      <c r="AI143" s="1">
        <v>42860.795185185183</v>
      </c>
    </row>
    <row r="144" spans="1:35" s="1" customFormat="1" x14ac:dyDescent="0.25">
      <c r="A144" s="31">
        <v>42898</v>
      </c>
      <c r="B144" s="24"/>
      <c r="C144" s="23" t="s">
        <v>412</v>
      </c>
      <c r="D144" s="22" t="s">
        <v>411</v>
      </c>
      <c r="E144" s="21">
        <v>0.15</v>
      </c>
      <c r="G144" s="20"/>
      <c r="H144" s="19">
        <f>E144/0.0418425</f>
        <v>3.5848718408316902</v>
      </c>
      <c r="I144" s="18">
        <f>J144/100*4</f>
        <v>0.6</v>
      </c>
      <c r="J144" s="17">
        <v>15</v>
      </c>
      <c r="K144" s="16">
        <f>IF(J144&gt;1,J144-H144-I144,0)</f>
        <v>10.81512815916831</v>
      </c>
      <c r="L144" s="15">
        <v>42909</v>
      </c>
      <c r="M144" s="14"/>
      <c r="N144" s="29">
        <v>42920</v>
      </c>
      <c r="O144" s="12">
        <v>42925</v>
      </c>
      <c r="P144" s="11" t="s">
        <v>2990</v>
      </c>
      <c r="Q144" s="10"/>
      <c r="R144" s="10"/>
      <c r="S144" s="10"/>
      <c r="T144" s="10"/>
      <c r="U144" s="9"/>
      <c r="V144" s="8"/>
      <c r="W144" s="7">
        <v>932</v>
      </c>
      <c r="X144" s="4"/>
      <c r="Y144" s="6">
        <v>15</v>
      </c>
      <c r="Z144" s="5">
        <f>IF(Y144&gt;0,Y144-J144,".")</f>
        <v>0</v>
      </c>
      <c r="AB144" s="1">
        <v>1590393117</v>
      </c>
      <c r="AC144" s="1">
        <v>6806761203</v>
      </c>
      <c r="AD144" s="1" t="s">
        <v>7220</v>
      </c>
      <c r="AE144" s="1">
        <v>2</v>
      </c>
      <c r="AF144" s="1">
        <v>60</v>
      </c>
      <c r="AG144" s="1" t="s">
        <v>4105</v>
      </c>
      <c r="AH144" s="1">
        <v>42857.702141203707</v>
      </c>
      <c r="AI144" s="1">
        <v>42860.819837962961</v>
      </c>
    </row>
    <row r="145" spans="1:35" s="1" customFormat="1" x14ac:dyDescent="0.25">
      <c r="A145" s="31">
        <v>42898</v>
      </c>
      <c r="B145" s="24"/>
      <c r="C145" s="23" t="s">
        <v>412</v>
      </c>
      <c r="D145" s="22" t="s">
        <v>411</v>
      </c>
      <c r="E145" s="21">
        <v>0.15</v>
      </c>
      <c r="G145" s="20"/>
      <c r="H145" s="19">
        <f>E145/0.0418425</f>
        <v>3.5848718408316902</v>
      </c>
      <c r="I145" s="18">
        <f>J145/100*4</f>
        <v>0.6</v>
      </c>
      <c r="J145" s="17">
        <v>15</v>
      </c>
      <c r="K145" s="16">
        <f>IF(J145&gt;1,J145-H145-I145,0)</f>
        <v>10.81512815916831</v>
      </c>
      <c r="L145" s="15">
        <v>42909</v>
      </c>
      <c r="M145" s="14"/>
      <c r="N145" s="29">
        <v>42920</v>
      </c>
      <c r="O145" s="12">
        <v>42925</v>
      </c>
      <c r="P145" s="11" t="s">
        <v>2990</v>
      </c>
      <c r="Q145" s="10"/>
      <c r="R145" s="10"/>
      <c r="S145" s="10"/>
      <c r="T145" s="10"/>
      <c r="U145" s="9"/>
      <c r="V145" s="8"/>
      <c r="W145" s="7">
        <v>932</v>
      </c>
      <c r="X145" s="4"/>
      <c r="Y145" s="6">
        <v>15</v>
      </c>
      <c r="Z145" s="5">
        <f>IF(Y145&gt;0,Y145-J145,".")</f>
        <v>0</v>
      </c>
      <c r="AB145" s="1">
        <v>1590393118</v>
      </c>
      <c r="AC145" s="1">
        <v>6804704088</v>
      </c>
      <c r="AD145" s="1" t="s">
        <v>7221</v>
      </c>
      <c r="AE145" s="1">
        <v>1</v>
      </c>
      <c r="AF145" s="1">
        <v>33</v>
      </c>
      <c r="AG145" s="1" t="s">
        <v>4105</v>
      </c>
      <c r="AH145" s="1">
        <v>42855.683310185188</v>
      </c>
      <c r="AI145" s="1">
        <v>42860.819837962961</v>
      </c>
    </row>
    <row r="146" spans="1:35" s="1" customFormat="1" x14ac:dyDescent="0.25">
      <c r="A146" s="31">
        <v>42898</v>
      </c>
      <c r="B146" s="24"/>
      <c r="C146" s="23" t="s">
        <v>412</v>
      </c>
      <c r="D146" s="22" t="s">
        <v>411</v>
      </c>
      <c r="E146" s="21">
        <v>0.15</v>
      </c>
      <c r="G146" s="20"/>
      <c r="H146" s="19">
        <f>E146/0.0418425</f>
        <v>3.5848718408316902</v>
      </c>
      <c r="I146" s="18">
        <f>J146/100*4</f>
        <v>0.6</v>
      </c>
      <c r="J146" s="17">
        <v>15</v>
      </c>
      <c r="K146" s="16">
        <f>IF(J146&gt;1,J146-H146-I146,0)</f>
        <v>10.81512815916831</v>
      </c>
      <c r="L146" s="15">
        <v>42909</v>
      </c>
      <c r="M146" s="14"/>
      <c r="N146" s="29">
        <v>42920</v>
      </c>
      <c r="O146" s="12">
        <v>42925</v>
      </c>
      <c r="P146" s="11" t="s">
        <v>2990</v>
      </c>
      <c r="Q146" s="10"/>
      <c r="R146" s="10"/>
      <c r="S146" s="10"/>
      <c r="T146" s="10"/>
      <c r="U146" s="9"/>
      <c r="V146" s="8"/>
      <c r="W146" s="7">
        <v>932</v>
      </c>
      <c r="X146" s="4"/>
      <c r="Y146" s="6">
        <v>15</v>
      </c>
      <c r="Z146" s="5">
        <f>IF(Y146&gt;0,Y146-J146,".")</f>
        <v>0</v>
      </c>
      <c r="AB146" s="1">
        <v>1590393119</v>
      </c>
      <c r="AC146" s="1">
        <v>6806888135</v>
      </c>
      <c r="AD146" s="1" t="s">
        <v>7118</v>
      </c>
      <c r="AE146" s="1">
        <v>1</v>
      </c>
      <c r="AF146" s="1">
        <v>38</v>
      </c>
      <c r="AG146" s="1" t="s">
        <v>4105</v>
      </c>
      <c r="AH146" s="1">
        <v>42857.800254629627</v>
      </c>
      <c r="AI146" s="1">
        <v>42860.819837962961</v>
      </c>
    </row>
    <row r="147" spans="1:35" s="1" customFormat="1" x14ac:dyDescent="0.25">
      <c r="A147" s="31">
        <v>42898</v>
      </c>
      <c r="B147" s="24"/>
      <c r="C147" s="23" t="s">
        <v>412</v>
      </c>
      <c r="D147" s="22" t="s">
        <v>411</v>
      </c>
      <c r="E147" s="21">
        <v>0.15</v>
      </c>
      <c r="G147" s="20"/>
      <c r="H147" s="19">
        <f>E147/0.0418425</f>
        <v>3.5848718408316902</v>
      </c>
      <c r="I147" s="18">
        <f>J147/100*4</f>
        <v>0.6</v>
      </c>
      <c r="J147" s="17">
        <v>15</v>
      </c>
      <c r="K147" s="16">
        <f>IF(J147&gt;1,J147-H147-I147,0)</f>
        <v>10.81512815916831</v>
      </c>
      <c r="L147" s="15">
        <v>42909</v>
      </c>
      <c r="M147" s="14"/>
      <c r="N147" s="29">
        <v>42920</v>
      </c>
      <c r="O147" s="12">
        <v>42925</v>
      </c>
      <c r="P147" s="11" t="s">
        <v>2990</v>
      </c>
      <c r="Q147" s="10"/>
      <c r="R147" s="10"/>
      <c r="S147" s="10"/>
      <c r="T147" s="10"/>
      <c r="U147" s="9"/>
      <c r="V147" s="8"/>
      <c r="W147" s="7">
        <v>932</v>
      </c>
      <c r="X147" s="4"/>
      <c r="Y147" s="6">
        <v>15</v>
      </c>
      <c r="Z147" s="5">
        <f>IF(Y147&gt;0,Y147-J147,".")</f>
        <v>0</v>
      </c>
      <c r="AB147" s="1">
        <v>1590588797</v>
      </c>
      <c r="AC147" s="1">
        <v>6807775560</v>
      </c>
      <c r="AD147" s="1" t="s">
        <v>7222</v>
      </c>
      <c r="AE147" s="1">
        <v>2</v>
      </c>
      <c r="AF147" s="1">
        <v>138</v>
      </c>
      <c r="AG147" s="1" t="s">
        <v>4093</v>
      </c>
      <c r="AH147" s="1">
        <v>42858.761817129627</v>
      </c>
      <c r="AI147" s="1">
        <v>42861.487037037034</v>
      </c>
    </row>
    <row r="148" spans="1:35" s="1" customFormat="1" x14ac:dyDescent="0.25">
      <c r="A148" s="31">
        <v>42898</v>
      </c>
      <c r="B148" s="24"/>
      <c r="C148" s="23" t="s">
        <v>412</v>
      </c>
      <c r="D148" s="22" t="s">
        <v>411</v>
      </c>
      <c r="E148" s="21">
        <v>0.15</v>
      </c>
      <c r="G148" s="20"/>
      <c r="H148" s="19">
        <f>E148/0.0418425</f>
        <v>3.5848718408316902</v>
      </c>
      <c r="I148" s="18">
        <f>J148/100*4</f>
        <v>0.6</v>
      </c>
      <c r="J148" s="17">
        <v>15</v>
      </c>
      <c r="K148" s="16">
        <f>IF(J148&gt;1,J148-H148-I148,0)</f>
        <v>10.81512815916831</v>
      </c>
      <c r="L148" s="15">
        <v>42909</v>
      </c>
      <c r="M148" s="14"/>
      <c r="N148" s="29">
        <v>42920</v>
      </c>
      <c r="O148" s="12">
        <v>42925</v>
      </c>
      <c r="P148" s="11" t="s">
        <v>2990</v>
      </c>
      <c r="Q148" s="10"/>
      <c r="R148" s="10"/>
      <c r="S148" s="10"/>
      <c r="T148" s="10"/>
      <c r="U148" s="9"/>
      <c r="V148" s="8"/>
      <c r="W148" s="7">
        <v>932</v>
      </c>
      <c r="X148" s="4"/>
      <c r="Y148" s="6">
        <v>15</v>
      </c>
      <c r="Z148" s="5">
        <f>IF(Y148&gt;0,Y148-J148,".")</f>
        <v>0</v>
      </c>
      <c r="AB148" s="1">
        <v>1590621775</v>
      </c>
      <c r="AC148" s="1">
        <v>6806396564</v>
      </c>
      <c r="AD148" s="1" t="s">
        <v>7223</v>
      </c>
      <c r="AE148" s="1">
        <v>1</v>
      </c>
      <c r="AF148" s="1">
        <v>125</v>
      </c>
      <c r="AG148" s="1" t="s">
        <v>7224</v>
      </c>
      <c r="AH148" s="1">
        <v>42857.471250000002</v>
      </c>
      <c r="AI148" s="1">
        <v>42861.554108796299</v>
      </c>
    </row>
    <row r="149" spans="1:35" s="1" customFormat="1" x14ac:dyDescent="0.25">
      <c r="A149" s="31">
        <v>42898</v>
      </c>
      <c r="B149" s="24"/>
      <c r="C149" s="23" t="s">
        <v>412</v>
      </c>
      <c r="D149" s="22" t="s">
        <v>411</v>
      </c>
      <c r="E149" s="21">
        <v>0.15</v>
      </c>
      <c r="G149" s="20"/>
      <c r="H149" s="19">
        <f>E149/0.0418425</f>
        <v>3.5848718408316902</v>
      </c>
      <c r="I149" s="18">
        <f>J149/100*4</f>
        <v>0.6</v>
      </c>
      <c r="J149" s="17">
        <v>15</v>
      </c>
      <c r="K149" s="16">
        <f>IF(J149&gt;1,J149-H149-I149,0)</f>
        <v>10.81512815916831</v>
      </c>
      <c r="L149" s="15">
        <v>42909</v>
      </c>
      <c r="M149" s="14"/>
      <c r="N149" s="29">
        <v>42920</v>
      </c>
      <c r="O149" s="12">
        <v>42925</v>
      </c>
      <c r="P149" s="11" t="s">
        <v>2990</v>
      </c>
      <c r="Q149" s="10"/>
      <c r="R149" s="10"/>
      <c r="S149" s="10"/>
      <c r="T149" s="10"/>
      <c r="U149" s="9"/>
      <c r="V149" s="8"/>
      <c r="W149" s="7">
        <v>932</v>
      </c>
      <c r="X149" s="4"/>
      <c r="Y149" s="6">
        <v>15</v>
      </c>
      <c r="Z149" s="5">
        <f>IF(Y149&gt;0,Y149-J149,".")</f>
        <v>0</v>
      </c>
      <c r="AB149" s="1">
        <v>1590671980</v>
      </c>
      <c r="AC149" s="1">
        <v>6805896688</v>
      </c>
      <c r="AD149" s="1" t="s">
        <v>7225</v>
      </c>
      <c r="AE149" s="1">
        <v>1</v>
      </c>
      <c r="AF149" s="1">
        <v>199</v>
      </c>
      <c r="AG149" s="1" t="s">
        <v>4091</v>
      </c>
      <c r="AH149" s="1">
        <v>42856.854143518518</v>
      </c>
      <c r="AI149" s="1">
        <v>42861.659722222219</v>
      </c>
    </row>
    <row r="150" spans="1:35" s="1" customFormat="1" x14ac:dyDescent="0.25">
      <c r="A150" s="31">
        <v>42898</v>
      </c>
      <c r="B150" s="24"/>
      <c r="C150" s="23" t="s">
        <v>412</v>
      </c>
      <c r="D150" s="22" t="s">
        <v>411</v>
      </c>
      <c r="E150" s="21">
        <v>0.15</v>
      </c>
      <c r="G150" s="20"/>
      <c r="H150" s="19">
        <f>E150/0.0418425</f>
        <v>3.5848718408316902</v>
      </c>
      <c r="I150" s="18">
        <f>J150/100*4</f>
        <v>0.6</v>
      </c>
      <c r="J150" s="17">
        <v>15</v>
      </c>
      <c r="K150" s="16">
        <f>IF(J150&gt;1,J150-H150-I150,0)</f>
        <v>10.81512815916831</v>
      </c>
      <c r="L150" s="15">
        <v>42909</v>
      </c>
      <c r="M150" s="14"/>
      <c r="N150" s="29">
        <v>42920</v>
      </c>
      <c r="O150" s="12">
        <v>42925</v>
      </c>
      <c r="P150" s="11" t="s">
        <v>2990</v>
      </c>
      <c r="Q150" s="10"/>
      <c r="R150" s="10"/>
      <c r="S150" s="10"/>
      <c r="T150" s="10"/>
      <c r="U150" s="9"/>
      <c r="V150" s="8"/>
      <c r="W150" s="7">
        <v>932</v>
      </c>
      <c r="X150" s="4"/>
      <c r="Y150" s="6">
        <v>15</v>
      </c>
      <c r="Z150" s="5">
        <f>IF(Y150&gt;0,Y150-J150,".")</f>
        <v>0</v>
      </c>
      <c r="AB150" s="1">
        <v>1590732914</v>
      </c>
      <c r="AC150" s="1">
        <v>6810759179</v>
      </c>
      <c r="AD150" s="1" t="s">
        <v>7226</v>
      </c>
      <c r="AE150" s="1">
        <v>2</v>
      </c>
      <c r="AF150" s="1">
        <v>80</v>
      </c>
      <c r="AG150" s="1" t="s">
        <v>7227</v>
      </c>
      <c r="AH150" s="1">
        <v>42861.34951388889</v>
      </c>
      <c r="AI150" s="1">
        <v>42861.779895833337</v>
      </c>
    </row>
    <row r="151" spans="1:35" s="1" customFormat="1" x14ac:dyDescent="0.25">
      <c r="A151" s="31">
        <v>42898</v>
      </c>
      <c r="B151" s="24"/>
      <c r="C151" s="23" t="s">
        <v>412</v>
      </c>
      <c r="D151" s="22" t="s">
        <v>411</v>
      </c>
      <c r="E151" s="21">
        <v>0.15</v>
      </c>
      <c r="G151" s="20"/>
      <c r="H151" s="19">
        <f>E151/0.0418425</f>
        <v>3.5848718408316902</v>
      </c>
      <c r="I151" s="18">
        <f>J151/100*4</f>
        <v>0.6</v>
      </c>
      <c r="J151" s="17">
        <v>15</v>
      </c>
      <c r="K151" s="16">
        <f>IF(J151&gt;1,J151-H151-I151,0)</f>
        <v>10.81512815916831</v>
      </c>
      <c r="L151" s="15">
        <v>42909</v>
      </c>
      <c r="M151" s="14"/>
      <c r="N151" s="29">
        <v>42920</v>
      </c>
      <c r="O151" s="12">
        <v>42925</v>
      </c>
      <c r="P151" s="11" t="s">
        <v>2990</v>
      </c>
      <c r="Q151" s="10"/>
      <c r="R151" s="10"/>
      <c r="S151" s="10"/>
      <c r="T151" s="10"/>
      <c r="U151" s="9"/>
      <c r="V151" s="8"/>
      <c r="W151" s="7">
        <v>932</v>
      </c>
      <c r="X151" s="4"/>
      <c r="Y151" s="6">
        <v>15</v>
      </c>
      <c r="Z151" s="5">
        <f>IF(Y151&gt;0,Y151-J151,".")</f>
        <v>0</v>
      </c>
      <c r="AB151" s="1">
        <v>1590891862</v>
      </c>
      <c r="AC151" s="1">
        <v>6810807551</v>
      </c>
      <c r="AD151" s="1" t="s">
        <v>7228</v>
      </c>
      <c r="AE151" s="1">
        <v>1</v>
      </c>
      <c r="AF151" s="1">
        <v>75</v>
      </c>
      <c r="AG151" s="1" t="s">
        <v>4072</v>
      </c>
      <c r="AH151" s="1">
        <v>42861.402280092596</v>
      </c>
      <c r="AI151" s="1">
        <v>42862.297395833331</v>
      </c>
    </row>
    <row r="152" spans="1:35" s="1" customFormat="1" x14ac:dyDescent="0.25">
      <c r="A152" s="31">
        <v>42898</v>
      </c>
      <c r="B152" s="24"/>
      <c r="C152" s="23" t="s">
        <v>412</v>
      </c>
      <c r="D152" s="22" t="s">
        <v>411</v>
      </c>
      <c r="E152" s="21">
        <v>0.15</v>
      </c>
      <c r="G152" s="20"/>
      <c r="H152" s="19">
        <f>E152/0.0418425</f>
        <v>3.5848718408316902</v>
      </c>
      <c r="I152" s="18">
        <f>J152/100*4</f>
        <v>0.6</v>
      </c>
      <c r="J152" s="17">
        <v>15</v>
      </c>
      <c r="K152" s="16">
        <f>IF(J152&gt;1,J152-H152-I152,0)</f>
        <v>10.81512815916831</v>
      </c>
      <c r="L152" s="15">
        <v>42909</v>
      </c>
      <c r="M152" s="14"/>
      <c r="N152" s="29">
        <v>42963</v>
      </c>
      <c r="O152" s="12">
        <v>42963</v>
      </c>
      <c r="P152" s="11" t="s">
        <v>2426</v>
      </c>
      <c r="Q152" s="10"/>
      <c r="R152" s="10"/>
      <c r="S152" s="10"/>
      <c r="T152" s="10"/>
      <c r="U152" s="9">
        <v>6909651341</v>
      </c>
      <c r="V152" s="8"/>
      <c r="W152" s="7">
        <v>1048</v>
      </c>
      <c r="X152" s="4"/>
      <c r="Y152" s="6">
        <v>15</v>
      </c>
      <c r="Z152" s="5">
        <f>IF(Y152&gt;0,Y152-J152,".")</f>
        <v>0</v>
      </c>
      <c r="AB152" s="1">
        <v>1591161990</v>
      </c>
      <c r="AC152" s="1">
        <v>6804782955</v>
      </c>
      <c r="AD152" s="1" t="s">
        <v>7229</v>
      </c>
      <c r="AE152" s="1">
        <v>1</v>
      </c>
      <c r="AF152" s="1">
        <v>115</v>
      </c>
      <c r="AG152" s="1" t="s">
        <v>4077</v>
      </c>
      <c r="AH152" s="1">
        <v>42855.760370370372</v>
      </c>
      <c r="AI152" s="1">
        <v>42862.715185185189</v>
      </c>
    </row>
    <row r="153" spans="1:35" s="1" customFormat="1" x14ac:dyDescent="0.25">
      <c r="A153" s="31">
        <v>42898</v>
      </c>
      <c r="B153" s="24"/>
      <c r="C153" s="23" t="s">
        <v>412</v>
      </c>
      <c r="D153" s="22" t="s">
        <v>411</v>
      </c>
      <c r="E153" s="21">
        <v>0.15</v>
      </c>
      <c r="G153" s="20"/>
      <c r="H153" s="19">
        <f>E153/0.0418425</f>
        <v>3.5848718408316902</v>
      </c>
      <c r="I153" s="18">
        <f>J153/100*4</f>
        <v>0.6</v>
      </c>
      <c r="J153" s="17">
        <v>15</v>
      </c>
      <c r="K153" s="16">
        <f>IF(J153&gt;1,J153-H153-I153,0)</f>
        <v>10.81512815916831</v>
      </c>
      <c r="L153" s="15">
        <v>42909</v>
      </c>
      <c r="M153" s="14"/>
      <c r="N153" s="29">
        <v>42978</v>
      </c>
      <c r="O153" s="12">
        <v>42979</v>
      </c>
      <c r="P153" s="11" t="s">
        <v>2231</v>
      </c>
      <c r="Q153" s="10"/>
      <c r="R153" s="10"/>
      <c r="S153" s="10"/>
      <c r="T153" s="10"/>
      <c r="U153" s="9"/>
      <c r="V153" s="8"/>
      <c r="W153" s="7">
        <v>1095</v>
      </c>
      <c r="X153" s="4"/>
      <c r="Y153" s="6">
        <v>15</v>
      </c>
      <c r="Z153" s="5">
        <f>IF(Y153&gt;0,Y153-J153,".")</f>
        <v>0</v>
      </c>
      <c r="AB153" s="1">
        <v>1591402426</v>
      </c>
      <c r="AC153" s="1">
        <v>6807417517</v>
      </c>
      <c r="AD153" s="1" t="s">
        <v>7230</v>
      </c>
      <c r="AE153" s="1">
        <v>1</v>
      </c>
      <c r="AF153" s="1">
        <v>199</v>
      </c>
      <c r="AG153" s="1" t="s">
        <v>4082</v>
      </c>
      <c r="AH153" s="1">
        <v>42858.482800925929</v>
      </c>
      <c r="AI153" s="1">
        <v>42862.892627314817</v>
      </c>
    </row>
    <row r="154" spans="1:35" s="1" customFormat="1" x14ac:dyDescent="0.25">
      <c r="A154" s="31">
        <v>42898</v>
      </c>
      <c r="B154" s="24"/>
      <c r="C154" s="23" t="s">
        <v>412</v>
      </c>
      <c r="D154" s="22" t="s">
        <v>411</v>
      </c>
      <c r="E154" s="21">
        <v>0.15</v>
      </c>
      <c r="G154" s="20"/>
      <c r="H154" s="19">
        <f>E154/0.0418425</f>
        <v>3.5848718408316902</v>
      </c>
      <c r="I154" s="18">
        <f>J154/100*4</f>
        <v>0.6</v>
      </c>
      <c r="J154" s="17">
        <v>15</v>
      </c>
      <c r="K154" s="16">
        <f>IF(J154&gt;1,J154-H154-I154,0)</f>
        <v>10.81512815916831</v>
      </c>
      <c r="L154" s="15">
        <v>42909</v>
      </c>
      <c r="M154" s="14"/>
      <c r="N154" s="29">
        <v>43000</v>
      </c>
      <c r="O154" s="12">
        <v>43002</v>
      </c>
      <c r="P154" s="11" t="s">
        <v>1863</v>
      </c>
      <c r="Q154" s="10"/>
      <c r="R154" s="10"/>
      <c r="S154" s="10"/>
      <c r="T154" s="10"/>
      <c r="U154" s="9" t="s">
        <v>1864</v>
      </c>
      <c r="V154" s="8"/>
      <c r="W154" s="7">
        <v>1166</v>
      </c>
      <c r="X154" s="4"/>
      <c r="Y154" s="6">
        <v>15</v>
      </c>
      <c r="Z154" s="5">
        <f>IF(Y154&gt;0,Y154-J154,".")</f>
        <v>0</v>
      </c>
      <c r="AB154" s="1">
        <v>1591469414</v>
      </c>
      <c r="AC154" s="1">
        <v>6808853779</v>
      </c>
      <c r="AD154" s="1" t="s">
        <v>7169</v>
      </c>
      <c r="AE154" s="1">
        <v>1</v>
      </c>
      <c r="AF154" s="1">
        <v>277</v>
      </c>
      <c r="AG154" s="1" t="s">
        <v>1803</v>
      </c>
      <c r="AH154" s="1">
        <v>42859.653541666667</v>
      </c>
      <c r="AI154" s="1">
        <v>42862.930104166669</v>
      </c>
    </row>
    <row r="155" spans="1:35" s="1" customFormat="1" x14ac:dyDescent="0.25">
      <c r="A155" s="31">
        <v>42352</v>
      </c>
      <c r="B155" s="24"/>
      <c r="C155" s="23" t="s">
        <v>780</v>
      </c>
      <c r="D155" s="22" t="s">
        <v>779</v>
      </c>
      <c r="E155" s="21">
        <v>0.158</v>
      </c>
      <c r="G155" s="20"/>
      <c r="H155" s="19">
        <f>E155/0.03963</f>
        <v>3.9868786273025489</v>
      </c>
      <c r="I155" s="32">
        <f>J155/100*4</f>
        <v>0.6</v>
      </c>
      <c r="J155" s="17">
        <v>15</v>
      </c>
      <c r="K155" s="16">
        <f>IF(J155&gt;1,J155-H155-I155,0)</f>
        <v>10.413121372697452</v>
      </c>
      <c r="L155" s="15">
        <v>42381</v>
      </c>
      <c r="M155" s="14"/>
      <c r="N155" s="29">
        <v>43056</v>
      </c>
      <c r="O155" s="12">
        <v>43058</v>
      </c>
      <c r="P155" s="11" t="s">
        <v>996</v>
      </c>
      <c r="Q155" s="10"/>
      <c r="R155" s="10"/>
      <c r="S155" s="10"/>
      <c r="T155" s="10"/>
      <c r="U155" s="9">
        <v>6910372478</v>
      </c>
      <c r="V155" s="8"/>
      <c r="W155" s="7">
        <v>1337</v>
      </c>
      <c r="X155" s="4"/>
      <c r="Y155" s="6">
        <v>15</v>
      </c>
      <c r="Z155" s="5">
        <f>IF(Y155&gt;0,Y155-J155,".")</f>
        <v>0</v>
      </c>
      <c r="AB155" s="1">
        <v>1591650744</v>
      </c>
      <c r="AC155" s="1">
        <v>6805768688</v>
      </c>
      <c r="AD155" s="1" t="s">
        <v>7231</v>
      </c>
      <c r="AE155" s="1">
        <v>1</v>
      </c>
      <c r="AF155" s="1">
        <v>38</v>
      </c>
      <c r="AG155" s="1" t="s">
        <v>7232</v>
      </c>
      <c r="AH155" s="1">
        <v>42856.764340277776</v>
      </c>
      <c r="AI155" s="1">
        <v>42863.417303240742</v>
      </c>
    </row>
    <row r="156" spans="1:35" s="1" customFormat="1" x14ac:dyDescent="0.25">
      <c r="A156" s="31">
        <v>42352</v>
      </c>
      <c r="B156" s="24"/>
      <c r="C156" s="23" t="s">
        <v>780</v>
      </c>
      <c r="D156" s="22" t="s">
        <v>779</v>
      </c>
      <c r="E156" s="21">
        <v>0.158</v>
      </c>
      <c r="G156" s="20"/>
      <c r="H156" s="19">
        <f>E156/0.03963</f>
        <v>3.9868786273025489</v>
      </c>
      <c r="I156" s="32">
        <f>J156/100*4</f>
        <v>0.6</v>
      </c>
      <c r="J156" s="17">
        <v>15</v>
      </c>
      <c r="K156" s="16">
        <f>IF(J156&gt;1,J156-H156-I156,0)</f>
        <v>10.413121372697452</v>
      </c>
      <c r="L156" s="15">
        <v>42381</v>
      </c>
      <c r="M156" s="14"/>
      <c r="N156" s="29">
        <v>43056</v>
      </c>
      <c r="O156" s="12">
        <v>43058</v>
      </c>
      <c r="P156" s="11" t="s">
        <v>996</v>
      </c>
      <c r="Q156" s="10"/>
      <c r="R156" s="10"/>
      <c r="S156" s="10"/>
      <c r="T156" s="10"/>
      <c r="U156" s="9"/>
      <c r="V156" s="8"/>
      <c r="W156" s="7">
        <v>1337</v>
      </c>
      <c r="X156" s="4"/>
      <c r="Y156" s="6">
        <v>15</v>
      </c>
      <c r="Z156" s="5">
        <f>IF(Y156&gt;0,Y156-J156,".")</f>
        <v>0</v>
      </c>
      <c r="AB156" s="1">
        <v>1591721472</v>
      </c>
      <c r="AC156" s="1">
        <v>6812381952</v>
      </c>
      <c r="AD156" s="1" t="s">
        <v>7112</v>
      </c>
      <c r="AE156" s="1">
        <v>1</v>
      </c>
      <c r="AF156" s="1">
        <v>110</v>
      </c>
      <c r="AG156" s="1" t="s">
        <v>4066</v>
      </c>
      <c r="AH156" s="1">
        <v>42862.880486111113</v>
      </c>
      <c r="AI156" s="1">
        <v>42863.483460648145</v>
      </c>
    </row>
    <row r="157" spans="1:35" s="1" customFormat="1" x14ac:dyDescent="0.25">
      <c r="A157" s="31">
        <v>42352</v>
      </c>
      <c r="B157" s="24"/>
      <c r="C157" s="23" t="s">
        <v>780</v>
      </c>
      <c r="D157" s="22" t="s">
        <v>779</v>
      </c>
      <c r="E157" s="21">
        <v>0.158</v>
      </c>
      <c r="G157" s="20"/>
      <c r="H157" s="19">
        <f>E157/0.03963</f>
        <v>3.9868786273025489</v>
      </c>
      <c r="I157" s="32">
        <f>J157/100*4</f>
        <v>0.6</v>
      </c>
      <c r="J157" s="17">
        <v>15</v>
      </c>
      <c r="K157" s="16">
        <f>IF(J157&gt;1,J157-H157-I157,0)</f>
        <v>10.413121372697452</v>
      </c>
      <c r="L157" s="15">
        <v>42381</v>
      </c>
      <c r="M157" s="14"/>
      <c r="N157" s="29">
        <v>43056</v>
      </c>
      <c r="O157" s="12">
        <v>43058</v>
      </c>
      <c r="P157" s="11" t="s">
        <v>996</v>
      </c>
      <c r="Q157" s="10"/>
      <c r="R157" s="10"/>
      <c r="S157" s="10"/>
      <c r="T157" s="10"/>
      <c r="U157" s="9"/>
      <c r="V157" s="8"/>
      <c r="W157" s="7">
        <v>1337</v>
      </c>
      <c r="X157" s="4"/>
      <c r="Y157" s="6">
        <v>15</v>
      </c>
      <c r="Z157" s="5">
        <f>IF(Y157&gt;0,Y157-J157,".")</f>
        <v>0</v>
      </c>
      <c r="AB157" s="1">
        <v>1591935938</v>
      </c>
      <c r="AC157" s="1">
        <v>6806782804</v>
      </c>
      <c r="AD157" s="1" t="s">
        <v>7233</v>
      </c>
      <c r="AE157" s="1">
        <v>1</v>
      </c>
      <c r="AF157" s="1">
        <v>58</v>
      </c>
      <c r="AG157" s="1" t="s">
        <v>7234</v>
      </c>
      <c r="AH157" s="1">
        <v>42857.722893518519</v>
      </c>
      <c r="AI157" s="1">
        <v>42863.745879629627</v>
      </c>
    </row>
    <row r="158" spans="1:35" s="1" customFormat="1" x14ac:dyDescent="0.25">
      <c r="A158" s="31">
        <v>42352</v>
      </c>
      <c r="B158" s="24"/>
      <c r="C158" s="23" t="s">
        <v>780</v>
      </c>
      <c r="D158" s="22" t="s">
        <v>779</v>
      </c>
      <c r="E158" s="21">
        <v>0.158</v>
      </c>
      <c r="G158" s="20"/>
      <c r="H158" s="19">
        <f>E158/0.03963</f>
        <v>3.9868786273025489</v>
      </c>
      <c r="I158" s="32">
        <f>J158/100*4</f>
        <v>0.6</v>
      </c>
      <c r="J158" s="17">
        <v>15</v>
      </c>
      <c r="K158" s="16">
        <f>IF(J158&gt;1,J158-H158-I158,0)</f>
        <v>10.413121372697452</v>
      </c>
      <c r="L158" s="15">
        <v>42381</v>
      </c>
      <c r="M158" s="14"/>
      <c r="N158" s="29">
        <v>43056</v>
      </c>
      <c r="O158" s="12">
        <v>43058</v>
      </c>
      <c r="P158" s="11" t="s">
        <v>996</v>
      </c>
      <c r="Q158" s="10"/>
      <c r="R158" s="10"/>
      <c r="S158" s="10"/>
      <c r="T158" s="10"/>
      <c r="U158" s="9"/>
      <c r="V158" s="8"/>
      <c r="W158" s="7">
        <v>1337</v>
      </c>
      <c r="X158" s="4"/>
      <c r="Y158" s="6">
        <v>15</v>
      </c>
      <c r="Z158" s="5">
        <f>IF(Y158&gt;0,Y158-J158,".")</f>
        <v>0</v>
      </c>
      <c r="AB158" s="1">
        <v>1591935939</v>
      </c>
      <c r="AC158" s="1">
        <v>6808796309</v>
      </c>
      <c r="AD158" s="1" t="s">
        <v>7128</v>
      </c>
      <c r="AE158" s="1">
        <v>1</v>
      </c>
      <c r="AF158" s="1">
        <v>39</v>
      </c>
      <c r="AG158" s="1" t="s">
        <v>7234</v>
      </c>
      <c r="AH158" s="1">
        <v>42859.615254629629</v>
      </c>
      <c r="AI158" s="1">
        <v>42863.745879629627</v>
      </c>
    </row>
    <row r="159" spans="1:35" s="1" customFormat="1" x14ac:dyDescent="0.25">
      <c r="A159" s="31">
        <v>42352</v>
      </c>
      <c r="B159" s="24"/>
      <c r="C159" s="23" t="s">
        <v>780</v>
      </c>
      <c r="D159" s="22" t="s">
        <v>779</v>
      </c>
      <c r="E159" s="21">
        <v>0.158</v>
      </c>
      <c r="G159" s="20"/>
      <c r="H159" s="19">
        <f>E159/0.03963</f>
        <v>3.9868786273025489</v>
      </c>
      <c r="I159" s="32">
        <f>J159/100*4</f>
        <v>0.6</v>
      </c>
      <c r="J159" s="17">
        <v>15</v>
      </c>
      <c r="K159" s="16">
        <f>IF(J159&gt;1,J159-H159-I159,0)</f>
        <v>10.413121372697452</v>
      </c>
      <c r="L159" s="15">
        <v>42381</v>
      </c>
      <c r="M159" s="14"/>
      <c r="N159" s="29">
        <v>43056</v>
      </c>
      <c r="O159" s="12">
        <v>43058</v>
      </c>
      <c r="P159" s="11" t="s">
        <v>996</v>
      </c>
      <c r="Q159" s="10"/>
      <c r="R159" s="10"/>
      <c r="S159" s="10"/>
      <c r="T159" s="10"/>
      <c r="U159" s="9"/>
      <c r="V159" s="8"/>
      <c r="W159" s="7">
        <v>1337</v>
      </c>
      <c r="X159" s="4"/>
      <c r="Y159" s="6">
        <v>15</v>
      </c>
      <c r="Z159" s="5">
        <f>IF(Y159&gt;0,Y159-J159,".")</f>
        <v>0</v>
      </c>
      <c r="AB159" s="1">
        <v>1592017886</v>
      </c>
      <c r="AC159" s="1">
        <v>6810243433</v>
      </c>
      <c r="AD159" s="1" t="s">
        <v>7165</v>
      </c>
      <c r="AE159" s="1">
        <v>1</v>
      </c>
      <c r="AF159" s="1">
        <v>55</v>
      </c>
      <c r="AG159" s="1" t="s">
        <v>4053</v>
      </c>
      <c r="AH159" s="1">
        <v>42860.737835648149</v>
      </c>
      <c r="AI159" s="1">
        <v>42863.819016203706</v>
      </c>
    </row>
    <row r="160" spans="1:35" s="1" customFormat="1" x14ac:dyDescent="0.25">
      <c r="A160" s="31">
        <v>42352</v>
      </c>
      <c r="B160" s="24"/>
      <c r="C160" s="23" t="s">
        <v>780</v>
      </c>
      <c r="D160" s="22" t="s">
        <v>779</v>
      </c>
      <c r="E160" s="21">
        <v>0.158</v>
      </c>
      <c r="G160" s="20"/>
      <c r="H160" s="19">
        <f>E160/0.03963</f>
        <v>3.9868786273025489</v>
      </c>
      <c r="I160" s="32">
        <f>J160/100*4</f>
        <v>0.6</v>
      </c>
      <c r="J160" s="17">
        <v>15</v>
      </c>
      <c r="K160" s="16">
        <f>IF(J160&gt;1,J160-H160-I160,0)</f>
        <v>10.413121372697452</v>
      </c>
      <c r="L160" s="15">
        <v>42381</v>
      </c>
      <c r="M160" s="14"/>
      <c r="N160" s="29">
        <v>43066</v>
      </c>
      <c r="O160" s="12">
        <v>43066</v>
      </c>
      <c r="P160" s="11" t="s">
        <v>778</v>
      </c>
      <c r="Q160" s="10"/>
      <c r="R160" s="10"/>
      <c r="S160" s="10"/>
      <c r="T160" s="10"/>
      <c r="U160" s="9">
        <v>6910372478</v>
      </c>
      <c r="V160" s="8"/>
      <c r="W160" s="7">
        <v>1384</v>
      </c>
      <c r="X160" s="4"/>
      <c r="Y160" s="6">
        <v>15</v>
      </c>
      <c r="Z160" s="5">
        <f>IF(Y160&gt;0,Y160-J160,".")</f>
        <v>0</v>
      </c>
      <c r="AB160" s="1">
        <v>1592243946</v>
      </c>
      <c r="AC160" s="1">
        <v>6812766509</v>
      </c>
      <c r="AD160" s="1" t="s">
        <v>7225</v>
      </c>
      <c r="AE160" s="1">
        <v>1</v>
      </c>
      <c r="AF160" s="1">
        <v>199</v>
      </c>
      <c r="AG160" s="1" t="s">
        <v>4039</v>
      </c>
      <c r="AH160" s="1">
        <v>42863.391145833331</v>
      </c>
      <c r="AI160" s="1">
        <v>42863.982268518521</v>
      </c>
    </row>
    <row r="161" spans="1:35" s="1" customFormat="1" x14ac:dyDescent="0.25">
      <c r="A161" s="28">
        <v>41158</v>
      </c>
      <c r="B161" s="27" t="s">
        <v>445</v>
      </c>
      <c r="C161" s="23" t="s">
        <v>444</v>
      </c>
      <c r="D161" s="22" t="s">
        <v>443</v>
      </c>
      <c r="E161" s="21">
        <v>0.42</v>
      </c>
      <c r="G161" s="20"/>
      <c r="H161" s="19">
        <f>E161/0.0490374</f>
        <v>8.5648912870584493</v>
      </c>
      <c r="I161" s="18">
        <f>J161/100*4</f>
        <v>0.6</v>
      </c>
      <c r="J161" s="17">
        <v>15</v>
      </c>
      <c r="K161" s="16">
        <f>IF(J161&gt;1,J161-H161-I161,0)</f>
        <v>5.8351087129415511</v>
      </c>
      <c r="L161" s="15">
        <v>41173</v>
      </c>
      <c r="M161" s="14"/>
      <c r="N161" s="29">
        <v>43078</v>
      </c>
      <c r="O161" s="12">
        <v>43080</v>
      </c>
      <c r="P161" s="11" t="s">
        <v>442</v>
      </c>
      <c r="Q161" s="10"/>
      <c r="R161" s="10"/>
      <c r="S161" s="10"/>
      <c r="T161" s="10"/>
      <c r="U161" s="9"/>
      <c r="V161" s="8"/>
      <c r="W161" s="7">
        <v>1448</v>
      </c>
      <c r="X161" s="4"/>
      <c r="Y161" s="6">
        <v>15</v>
      </c>
      <c r="Z161" s="5">
        <f>IF(Y161&gt;0,Y161-J161,".")</f>
        <v>0</v>
      </c>
      <c r="AB161" s="1">
        <v>1592354182</v>
      </c>
      <c r="AC161" s="1">
        <v>6812010727</v>
      </c>
      <c r="AD161" s="1" t="s">
        <v>7235</v>
      </c>
      <c r="AE161" s="1">
        <v>1</v>
      </c>
      <c r="AF161" s="1">
        <v>39</v>
      </c>
      <c r="AG161" s="1" t="s">
        <v>4035</v>
      </c>
      <c r="AH161" s="1">
        <v>42862.646053240744</v>
      </c>
      <c r="AI161" s="1">
        <v>42864.409317129626</v>
      </c>
    </row>
    <row r="162" spans="1:35" s="1" customFormat="1" x14ac:dyDescent="0.25">
      <c r="A162" s="28">
        <v>41158</v>
      </c>
      <c r="B162" s="27" t="s">
        <v>445</v>
      </c>
      <c r="C162" s="23" t="s">
        <v>444</v>
      </c>
      <c r="D162" s="22" t="s">
        <v>443</v>
      </c>
      <c r="E162" s="21">
        <v>0.42</v>
      </c>
      <c r="G162" s="20"/>
      <c r="H162" s="19">
        <f>E162/0.0490374</f>
        <v>8.5648912870584493</v>
      </c>
      <c r="I162" s="18">
        <f>J162/100*4</f>
        <v>0.6</v>
      </c>
      <c r="J162" s="17">
        <v>15</v>
      </c>
      <c r="K162" s="16">
        <f>IF(J162&gt;1,J162-H162-I162,0)</f>
        <v>5.8351087129415511</v>
      </c>
      <c r="L162" s="15">
        <v>41173</v>
      </c>
      <c r="M162" s="14"/>
      <c r="N162" s="29">
        <v>43078</v>
      </c>
      <c r="O162" s="12">
        <v>43080</v>
      </c>
      <c r="P162" s="11" t="s">
        <v>442</v>
      </c>
      <c r="Q162" s="10"/>
      <c r="R162" s="10"/>
      <c r="S162" s="10"/>
      <c r="T162" s="10"/>
      <c r="U162" s="9"/>
      <c r="V162" s="8"/>
      <c r="W162" s="7">
        <v>1448</v>
      </c>
      <c r="X162" s="4"/>
      <c r="Y162" s="6">
        <v>15</v>
      </c>
      <c r="Z162" s="5">
        <f>IF(Y162&gt;0,Y162-J162,".")</f>
        <v>0</v>
      </c>
      <c r="AB162" s="1">
        <v>1592354183</v>
      </c>
      <c r="AC162" s="1">
        <v>6809729587</v>
      </c>
      <c r="AD162" s="1" t="s">
        <v>7236</v>
      </c>
      <c r="AE162" s="1">
        <v>1</v>
      </c>
      <c r="AF162" s="1">
        <v>25</v>
      </c>
      <c r="AG162" s="1" t="s">
        <v>4035</v>
      </c>
      <c r="AH162" s="1">
        <v>42860.446539351855</v>
      </c>
      <c r="AI162" s="1">
        <v>42864.409317129626</v>
      </c>
    </row>
    <row r="163" spans="1:35" s="1" customFormat="1" x14ac:dyDescent="0.25">
      <c r="A163" s="28">
        <v>41158</v>
      </c>
      <c r="B163" s="27" t="s">
        <v>445</v>
      </c>
      <c r="C163" s="23" t="s">
        <v>444</v>
      </c>
      <c r="D163" s="22" t="s">
        <v>443</v>
      </c>
      <c r="E163" s="21">
        <v>0.42</v>
      </c>
      <c r="G163" s="20"/>
      <c r="H163" s="19">
        <f>E163/0.0490374</f>
        <v>8.5648912870584493</v>
      </c>
      <c r="I163" s="18">
        <f>J163/100*4</f>
        <v>0.6</v>
      </c>
      <c r="J163" s="17">
        <v>15</v>
      </c>
      <c r="K163" s="16">
        <f>IF(J163&gt;1,J163-H163-I163,0)</f>
        <v>5.8351087129415511</v>
      </c>
      <c r="L163" s="15">
        <v>41173</v>
      </c>
      <c r="M163" s="14"/>
      <c r="N163" s="29">
        <v>43078</v>
      </c>
      <c r="O163" s="12">
        <v>43080</v>
      </c>
      <c r="P163" s="11" t="s">
        <v>442</v>
      </c>
      <c r="Q163" s="10"/>
      <c r="R163" s="10"/>
      <c r="S163" s="10"/>
      <c r="T163" s="10"/>
      <c r="U163" s="9"/>
      <c r="V163" s="8"/>
      <c r="W163" s="7">
        <v>1448</v>
      </c>
      <c r="X163" s="4"/>
      <c r="Y163" s="6">
        <v>15</v>
      </c>
      <c r="Z163" s="5">
        <f>IF(Y163&gt;0,Y163-J163,".")</f>
        <v>0</v>
      </c>
      <c r="AB163" s="1">
        <v>1592354187</v>
      </c>
      <c r="AC163" s="1">
        <v>6806929496</v>
      </c>
      <c r="AD163" s="1" t="s">
        <v>7237</v>
      </c>
      <c r="AE163" s="1">
        <v>1</v>
      </c>
      <c r="AF163" s="1">
        <v>28</v>
      </c>
      <c r="AG163" s="1" t="s">
        <v>4035</v>
      </c>
      <c r="AH163" s="1">
        <v>42857.830636574072</v>
      </c>
      <c r="AI163" s="1">
        <v>42864.409317129626</v>
      </c>
    </row>
    <row r="164" spans="1:35" s="1" customFormat="1" x14ac:dyDescent="0.25">
      <c r="A164" s="28">
        <v>41158</v>
      </c>
      <c r="B164" s="27" t="s">
        <v>445</v>
      </c>
      <c r="C164" s="23" t="s">
        <v>444</v>
      </c>
      <c r="D164" s="22" t="s">
        <v>443</v>
      </c>
      <c r="E164" s="21">
        <v>0.42</v>
      </c>
      <c r="G164" s="20"/>
      <c r="H164" s="19">
        <f>E164/0.0490374</f>
        <v>8.5648912870584493</v>
      </c>
      <c r="I164" s="18">
        <f>J164/100*4</f>
        <v>0.6</v>
      </c>
      <c r="J164" s="17">
        <v>15</v>
      </c>
      <c r="K164" s="16">
        <f>IF(J164&gt;1,J164-H164-I164,0)</f>
        <v>5.8351087129415511</v>
      </c>
      <c r="L164" s="15">
        <v>41173</v>
      </c>
      <c r="M164" s="14"/>
      <c r="N164" s="29">
        <v>43078</v>
      </c>
      <c r="O164" s="12">
        <v>43080</v>
      </c>
      <c r="P164" s="11" t="s">
        <v>442</v>
      </c>
      <c r="Q164" s="10"/>
      <c r="R164" s="10"/>
      <c r="S164" s="10"/>
      <c r="T164" s="10"/>
      <c r="U164" s="9"/>
      <c r="V164" s="8"/>
      <c r="W164" s="7">
        <v>1448</v>
      </c>
      <c r="X164" s="4"/>
      <c r="Y164" s="6">
        <v>15</v>
      </c>
      <c r="Z164" s="5">
        <f>IF(Y164&gt;0,Y164-J164,".")</f>
        <v>0</v>
      </c>
      <c r="AB164" s="1">
        <v>1592359369</v>
      </c>
      <c r="AC164" s="1">
        <v>6812850651</v>
      </c>
      <c r="AD164" s="1" t="s">
        <v>7161</v>
      </c>
      <c r="AE164" s="1">
        <v>1</v>
      </c>
      <c r="AF164" s="1">
        <v>70</v>
      </c>
      <c r="AG164" s="1" t="s">
        <v>4031</v>
      </c>
      <c r="AH164" s="1">
        <v>42863.444884259261</v>
      </c>
      <c r="AI164" s="1">
        <v>42864.414965277778</v>
      </c>
    </row>
    <row r="165" spans="1:35" s="1" customFormat="1" x14ac:dyDescent="0.25">
      <c r="A165" s="31">
        <v>42811</v>
      </c>
      <c r="B165" s="24"/>
      <c r="C165" s="23" t="s">
        <v>368</v>
      </c>
      <c r="D165" s="22" t="s">
        <v>367</v>
      </c>
      <c r="E165" s="21">
        <v>0.114</v>
      </c>
      <c r="G165" s="20"/>
      <c r="H165" s="19">
        <f>E165/0.038689</f>
        <v>2.9465739615911501</v>
      </c>
      <c r="I165" s="18">
        <f>J165/100*4</f>
        <v>0.6</v>
      </c>
      <c r="J165" s="17">
        <v>15</v>
      </c>
      <c r="K165" s="16">
        <f>IF(J165&gt;1,J165-H165-I165,0)</f>
        <v>11.45342603840885</v>
      </c>
      <c r="L165" s="15">
        <v>42833</v>
      </c>
      <c r="M165" s="14"/>
      <c r="N165" s="29">
        <v>43082</v>
      </c>
      <c r="O165" s="12">
        <v>43082</v>
      </c>
      <c r="P165" s="11" t="s">
        <v>366</v>
      </c>
      <c r="Q165" s="10"/>
      <c r="R165" s="10"/>
      <c r="S165" s="10"/>
      <c r="T165" s="10"/>
      <c r="U165" s="9"/>
      <c r="V165" s="8"/>
      <c r="W165" s="7">
        <v>1458</v>
      </c>
      <c r="X165" s="4"/>
      <c r="Y165" s="6">
        <v>15</v>
      </c>
      <c r="Z165" s="5">
        <f>IF(Y165&gt;0,Y165-J165,".")</f>
        <v>0</v>
      </c>
      <c r="AB165" s="1">
        <v>1592469838</v>
      </c>
      <c r="AC165" s="1">
        <v>6806947851</v>
      </c>
      <c r="AD165" s="1" t="s">
        <v>7238</v>
      </c>
      <c r="AE165" s="1">
        <v>1</v>
      </c>
      <c r="AF165" s="1">
        <v>85</v>
      </c>
      <c r="AG165" s="1" t="s">
        <v>4021</v>
      </c>
      <c r="AH165" s="1">
        <v>42857.839826388888</v>
      </c>
      <c r="AI165" s="1">
        <v>42864.520300925928</v>
      </c>
    </row>
    <row r="166" spans="1:35" s="1" customFormat="1" x14ac:dyDescent="0.25">
      <c r="A166" s="31">
        <v>42811</v>
      </c>
      <c r="B166" s="24"/>
      <c r="C166" s="23" t="s">
        <v>368</v>
      </c>
      <c r="D166" s="22" t="s">
        <v>367</v>
      </c>
      <c r="E166" s="21">
        <v>0.114</v>
      </c>
      <c r="G166" s="20"/>
      <c r="H166" s="19">
        <f>E166/0.038689</f>
        <v>2.9465739615911501</v>
      </c>
      <c r="I166" s="18">
        <f>J166/100*4</f>
        <v>0.6</v>
      </c>
      <c r="J166" s="17">
        <v>15</v>
      </c>
      <c r="K166" s="16">
        <f>IF(J166&gt;1,J166-H166-I166,0)</f>
        <v>11.45342603840885</v>
      </c>
      <c r="L166" s="15">
        <v>42833</v>
      </c>
      <c r="M166" s="14"/>
      <c r="N166" s="29">
        <v>43082</v>
      </c>
      <c r="O166" s="12">
        <v>43082</v>
      </c>
      <c r="P166" s="11" t="s">
        <v>366</v>
      </c>
      <c r="Q166" s="10"/>
      <c r="R166" s="10"/>
      <c r="S166" s="10"/>
      <c r="T166" s="10"/>
      <c r="U166" s="9"/>
      <c r="V166" s="8"/>
      <c r="W166" s="7">
        <v>1458</v>
      </c>
      <c r="X166" s="4"/>
      <c r="Y166" s="6">
        <v>15</v>
      </c>
      <c r="Z166" s="5">
        <f>IF(Y166&gt;0,Y166-J166,".")</f>
        <v>0</v>
      </c>
      <c r="AB166" s="1">
        <v>1592536352</v>
      </c>
      <c r="AC166" s="1">
        <v>6811209765</v>
      </c>
      <c r="AD166" s="1" t="s">
        <v>7239</v>
      </c>
      <c r="AE166" s="1">
        <v>2</v>
      </c>
      <c r="AF166" s="1">
        <v>138</v>
      </c>
      <c r="AG166" s="1" t="s">
        <v>4042</v>
      </c>
      <c r="AH166" s="1">
        <v>42861.719918981478</v>
      </c>
      <c r="AI166" s="1">
        <v>42864.589004629626</v>
      </c>
    </row>
    <row r="167" spans="1:35" s="1" customFormat="1" x14ac:dyDescent="0.25">
      <c r="A167" s="31">
        <v>42811</v>
      </c>
      <c r="B167" s="24"/>
      <c r="C167" s="23" t="s">
        <v>368</v>
      </c>
      <c r="D167" s="22" t="s">
        <v>367</v>
      </c>
      <c r="E167" s="21">
        <v>0.114</v>
      </c>
      <c r="G167" s="20"/>
      <c r="H167" s="19">
        <f>E167/0.038689</f>
        <v>2.9465739615911501</v>
      </c>
      <c r="I167" s="18">
        <f>J167/100*4</f>
        <v>0.6</v>
      </c>
      <c r="J167" s="17">
        <v>15</v>
      </c>
      <c r="K167" s="16">
        <f>IF(J167&gt;1,J167-H167-I167,0)</f>
        <v>11.45342603840885</v>
      </c>
      <c r="L167" s="15">
        <v>42833</v>
      </c>
      <c r="M167" s="14"/>
      <c r="N167" s="29">
        <v>43082</v>
      </c>
      <c r="O167" s="12">
        <v>43082</v>
      </c>
      <c r="P167" s="11" t="s">
        <v>366</v>
      </c>
      <c r="Q167" s="10"/>
      <c r="R167" s="10"/>
      <c r="S167" s="10"/>
      <c r="T167" s="10"/>
      <c r="U167" s="9"/>
      <c r="V167" s="8"/>
      <c r="W167" s="7">
        <v>1458</v>
      </c>
      <c r="X167" s="4"/>
      <c r="Y167" s="6">
        <v>15</v>
      </c>
      <c r="Z167" s="5">
        <f>IF(Y167&gt;0,Y167-J167,".")</f>
        <v>0</v>
      </c>
      <c r="AB167" s="1">
        <v>1592674659</v>
      </c>
      <c r="AC167" s="1">
        <v>6810361462</v>
      </c>
      <c r="AD167" s="1" t="s">
        <v>7135</v>
      </c>
      <c r="AE167" s="1">
        <v>1</v>
      </c>
      <c r="AF167" s="1">
        <v>145</v>
      </c>
      <c r="AG167" s="1" t="s">
        <v>4025</v>
      </c>
      <c r="AH167" s="1">
        <v>42860.823298611111</v>
      </c>
      <c r="AI167" s="1">
        <v>42864.748680555553</v>
      </c>
    </row>
    <row r="168" spans="1:35" s="1" customFormat="1" x14ac:dyDescent="0.25">
      <c r="A168" s="31">
        <v>42811</v>
      </c>
      <c r="B168" s="24"/>
      <c r="C168" s="23" t="s">
        <v>368</v>
      </c>
      <c r="D168" s="22" t="s">
        <v>367</v>
      </c>
      <c r="E168" s="21">
        <v>0.114</v>
      </c>
      <c r="G168" s="20"/>
      <c r="H168" s="19">
        <f>E168/0.038689</f>
        <v>2.9465739615911501</v>
      </c>
      <c r="I168" s="18">
        <f>J168/100*4</f>
        <v>0.6</v>
      </c>
      <c r="J168" s="17">
        <v>15</v>
      </c>
      <c r="K168" s="16">
        <f>IF(J168&gt;1,J168-H168-I168,0)</f>
        <v>11.45342603840885</v>
      </c>
      <c r="L168" s="15">
        <v>42833</v>
      </c>
      <c r="M168" s="14"/>
      <c r="N168" s="29">
        <v>43082</v>
      </c>
      <c r="O168" s="12">
        <v>43082</v>
      </c>
      <c r="P168" s="11" t="s">
        <v>366</v>
      </c>
      <c r="Q168" s="10"/>
      <c r="R168" s="10"/>
      <c r="S168" s="10"/>
      <c r="T168" s="10"/>
      <c r="U168" s="9"/>
      <c r="V168" s="8"/>
      <c r="W168" s="7">
        <v>1458</v>
      </c>
      <c r="X168" s="4"/>
      <c r="Y168" s="6">
        <v>15</v>
      </c>
      <c r="Z168" s="5">
        <f>IF(Y168&gt;0,Y168-J168,".")</f>
        <v>0</v>
      </c>
      <c r="AB168" s="1">
        <v>1592674660</v>
      </c>
      <c r="AC168" s="1">
        <v>6810809178</v>
      </c>
      <c r="AD168" s="1" t="s">
        <v>7240</v>
      </c>
      <c r="AE168" s="1">
        <v>1</v>
      </c>
      <c r="AF168" s="1">
        <v>135</v>
      </c>
      <c r="AG168" s="1" t="s">
        <v>4025</v>
      </c>
      <c r="AH168" s="1">
        <v>42861.404745370368</v>
      </c>
      <c r="AI168" s="1">
        <v>42864.748680555553</v>
      </c>
    </row>
    <row r="169" spans="1:35" s="1" customFormat="1" x14ac:dyDescent="0.25">
      <c r="A169" s="28">
        <v>41935</v>
      </c>
      <c r="B169" s="27"/>
      <c r="C169" s="23" t="s">
        <v>6624</v>
      </c>
      <c r="D169" s="22" t="s">
        <v>6623</v>
      </c>
      <c r="E169" s="21">
        <v>0.29899999999999999</v>
      </c>
      <c r="G169" s="20"/>
      <c r="H169" s="19">
        <f>E169/0.0498205</f>
        <v>6.001545548519184</v>
      </c>
      <c r="I169" s="18">
        <f>J169/100*4</f>
        <v>0.68</v>
      </c>
      <c r="J169" s="17">
        <v>17</v>
      </c>
      <c r="K169" s="16">
        <f>IF(J169&gt;1,J169-H169-I169,0)</f>
        <v>10.318454451480816</v>
      </c>
      <c r="L169" s="15">
        <v>41959</v>
      </c>
      <c r="M169" s="14"/>
      <c r="N169" s="13">
        <v>42750</v>
      </c>
      <c r="O169" s="12">
        <v>42750</v>
      </c>
      <c r="P169" s="11" t="s">
        <v>6622</v>
      </c>
      <c r="Q169" s="10"/>
      <c r="R169" s="10"/>
      <c r="S169" s="10"/>
      <c r="T169" s="10"/>
      <c r="U169" s="9"/>
      <c r="V169" s="8"/>
      <c r="W169" s="7">
        <v>1515</v>
      </c>
      <c r="X169" s="4"/>
      <c r="Y169" s="6">
        <v>17</v>
      </c>
      <c r="Z169" s="5">
        <f>IF(Y169&gt;0,Y169-J169,".")</f>
        <v>0</v>
      </c>
      <c r="AB169" s="1">
        <v>1592674661</v>
      </c>
      <c r="AC169" s="1">
        <v>6811817532</v>
      </c>
      <c r="AD169" s="1" t="s">
        <v>7210</v>
      </c>
      <c r="AE169" s="1">
        <v>1</v>
      </c>
      <c r="AF169" s="1">
        <v>135</v>
      </c>
      <c r="AG169" s="1" t="s">
        <v>4025</v>
      </c>
      <c r="AH169" s="1">
        <v>42862.485694444447</v>
      </c>
      <c r="AI169" s="1">
        <v>42864.748680555553</v>
      </c>
    </row>
    <row r="170" spans="1:35" s="1" customFormat="1" x14ac:dyDescent="0.25">
      <c r="A170" s="28">
        <v>41935</v>
      </c>
      <c r="B170" s="27"/>
      <c r="C170" s="23" t="s">
        <v>6624</v>
      </c>
      <c r="D170" s="22" t="s">
        <v>6623</v>
      </c>
      <c r="E170" s="21">
        <v>0.29899999999999999</v>
      </c>
      <c r="G170" s="20"/>
      <c r="H170" s="19">
        <f>E170/0.0498205</f>
        <v>6.001545548519184</v>
      </c>
      <c r="I170" s="18">
        <f>J170/100*4</f>
        <v>0.68</v>
      </c>
      <c r="J170" s="17">
        <v>17</v>
      </c>
      <c r="K170" s="16">
        <f>IF(J170&gt;1,J170-H170-I170,0)</f>
        <v>10.318454451480816</v>
      </c>
      <c r="L170" s="15">
        <v>41959</v>
      </c>
      <c r="M170" s="14"/>
      <c r="N170" s="13">
        <v>42750</v>
      </c>
      <c r="O170" s="12">
        <v>42750</v>
      </c>
      <c r="P170" s="11" t="s">
        <v>6622</v>
      </c>
      <c r="Q170" s="10"/>
      <c r="R170" s="10"/>
      <c r="S170" s="10"/>
      <c r="T170" s="10"/>
      <c r="U170" s="9"/>
      <c r="V170" s="8"/>
      <c r="W170" s="7">
        <v>1515</v>
      </c>
      <c r="X170" s="4"/>
      <c r="Y170" s="6">
        <v>17</v>
      </c>
      <c r="Z170" s="5">
        <f>IF(Y170&gt;0,Y170-J170,".")</f>
        <v>0</v>
      </c>
      <c r="AB170" s="1">
        <v>1593176601</v>
      </c>
      <c r="AC170" s="1">
        <v>6812665680</v>
      </c>
      <c r="AD170" s="1" t="s">
        <v>7114</v>
      </c>
      <c r="AE170" s="1">
        <v>1</v>
      </c>
      <c r="AF170" s="1">
        <v>19</v>
      </c>
      <c r="AG170" s="1" t="s">
        <v>3997</v>
      </c>
      <c r="AH170" s="1">
        <v>42863.302777777775</v>
      </c>
      <c r="AI170" s="1">
        <v>42865.503877314812</v>
      </c>
    </row>
    <row r="171" spans="1:35" s="1" customFormat="1" x14ac:dyDescent="0.25">
      <c r="A171" s="28">
        <v>41345</v>
      </c>
      <c r="B171" s="27" t="s">
        <v>3480</v>
      </c>
      <c r="C171" s="23" t="s">
        <v>3479</v>
      </c>
      <c r="D171" s="22" t="s">
        <v>3478</v>
      </c>
      <c r="E171" s="21">
        <v>0.15</v>
      </c>
      <c r="G171" s="20"/>
      <c r="H171" s="19">
        <f>E171/0.04891</f>
        <v>3.0668574933551418</v>
      </c>
      <c r="I171" s="18">
        <f>J171/100*4</f>
        <v>0.68</v>
      </c>
      <c r="J171" s="17">
        <v>17</v>
      </c>
      <c r="K171" s="16">
        <f>IF(J171&gt;1,J171-H171-I171,0)</f>
        <v>13.253142506644858</v>
      </c>
      <c r="L171" s="15">
        <v>41360</v>
      </c>
      <c r="M171" s="14"/>
      <c r="N171" s="29">
        <v>42819</v>
      </c>
      <c r="O171" s="12">
        <v>42820</v>
      </c>
      <c r="P171" s="11" t="s">
        <v>4993</v>
      </c>
      <c r="Q171" s="10"/>
      <c r="R171" s="10"/>
      <c r="S171" s="10"/>
      <c r="T171" s="10"/>
      <c r="U171" s="9"/>
      <c r="V171" s="8"/>
      <c r="W171" s="7">
        <v>486</v>
      </c>
      <c r="X171" s="4"/>
      <c r="Y171" s="6">
        <v>17</v>
      </c>
      <c r="Z171" s="5">
        <f>IF(Y171&gt;0,Y171-J171,".")</f>
        <v>0</v>
      </c>
      <c r="AB171" s="1">
        <v>1593290341</v>
      </c>
      <c r="AC171" s="1">
        <v>6811209765</v>
      </c>
      <c r="AD171" s="1" t="s">
        <v>7239</v>
      </c>
      <c r="AE171" s="1">
        <v>1</v>
      </c>
      <c r="AF171" s="1">
        <v>69</v>
      </c>
      <c r="AG171" s="1" t="s">
        <v>4011</v>
      </c>
      <c r="AH171" s="1">
        <v>42861.719918981478</v>
      </c>
      <c r="AI171" s="1">
        <v>42865.62259259259</v>
      </c>
    </row>
    <row r="172" spans="1:35" s="1" customFormat="1" x14ac:dyDescent="0.25">
      <c r="A172" s="28">
        <v>41345</v>
      </c>
      <c r="B172" s="27" t="s">
        <v>3480</v>
      </c>
      <c r="C172" s="23" t="s">
        <v>3479</v>
      </c>
      <c r="D172" s="22" t="s">
        <v>3478</v>
      </c>
      <c r="E172" s="21">
        <v>0.15</v>
      </c>
      <c r="G172" s="20"/>
      <c r="H172" s="19">
        <f>E172/0.04891</f>
        <v>3.0668574933551418</v>
      </c>
      <c r="I172" s="18">
        <f>J172/100*4</f>
        <v>0.68</v>
      </c>
      <c r="J172" s="17">
        <v>17</v>
      </c>
      <c r="K172" s="16">
        <f>IF(J172&gt;1,J172-H172-I172,0)</f>
        <v>13.253142506644858</v>
      </c>
      <c r="L172" s="15">
        <v>41360</v>
      </c>
      <c r="M172" s="14"/>
      <c r="N172" s="29">
        <v>42819</v>
      </c>
      <c r="O172" s="12">
        <v>42820</v>
      </c>
      <c r="P172" s="11" t="s">
        <v>4993</v>
      </c>
      <c r="Q172" s="10"/>
      <c r="R172" s="10"/>
      <c r="S172" s="10"/>
      <c r="T172" s="10"/>
      <c r="U172" s="9"/>
      <c r="V172" s="8"/>
      <c r="W172" s="7">
        <v>486</v>
      </c>
      <c r="X172" s="4"/>
      <c r="Y172" s="6">
        <v>17</v>
      </c>
      <c r="Z172" s="5">
        <f>IF(Y172&gt;0,Y172-J172,".")</f>
        <v>0</v>
      </c>
      <c r="AB172" s="1">
        <v>1593293416</v>
      </c>
      <c r="AC172" s="1">
        <v>6815202861</v>
      </c>
      <c r="AD172" s="1" t="s">
        <v>7103</v>
      </c>
      <c r="AE172" s="1">
        <v>1</v>
      </c>
      <c r="AF172" s="1">
        <v>69</v>
      </c>
      <c r="AG172" s="1" t="s">
        <v>4003</v>
      </c>
      <c r="AH172" s="1">
        <v>42865.355312500003</v>
      </c>
      <c r="AI172" s="1">
        <v>42865.626342592594</v>
      </c>
    </row>
    <row r="173" spans="1:35" s="1" customFormat="1" x14ac:dyDescent="0.25">
      <c r="A173" s="28">
        <v>41345</v>
      </c>
      <c r="B173" s="27" t="s">
        <v>3480</v>
      </c>
      <c r="C173" s="23" t="s">
        <v>3479</v>
      </c>
      <c r="D173" s="22" t="s">
        <v>3478</v>
      </c>
      <c r="E173" s="21">
        <v>0.15</v>
      </c>
      <c r="G173" s="20"/>
      <c r="H173" s="19">
        <f>E173/0.04891</f>
        <v>3.0668574933551418</v>
      </c>
      <c r="I173" s="18">
        <f>J173/100*4</f>
        <v>0.68</v>
      </c>
      <c r="J173" s="17">
        <v>17</v>
      </c>
      <c r="K173" s="16">
        <f>IF(J173&gt;1,J173-H173-I173,0)</f>
        <v>13.253142506644858</v>
      </c>
      <c r="L173" s="15">
        <v>41360</v>
      </c>
      <c r="M173" s="14"/>
      <c r="N173" s="29">
        <v>42898</v>
      </c>
      <c r="O173" s="12">
        <v>42898</v>
      </c>
      <c r="P173" s="11" t="s">
        <v>3477</v>
      </c>
      <c r="Q173" s="10"/>
      <c r="R173" s="10"/>
      <c r="S173" s="10"/>
      <c r="T173" s="10"/>
      <c r="U173" s="9"/>
      <c r="V173" s="8"/>
      <c r="W173" s="7">
        <v>824</v>
      </c>
      <c r="X173" s="4"/>
      <c r="Y173" s="6">
        <v>17</v>
      </c>
      <c r="Z173" s="5">
        <f>IF(Y173&gt;0,Y173-J173,".")</f>
        <v>0</v>
      </c>
      <c r="AB173" s="1">
        <v>1593373475</v>
      </c>
      <c r="AC173" s="1">
        <v>6810439521</v>
      </c>
      <c r="AD173" s="1" t="s">
        <v>7241</v>
      </c>
      <c r="AE173" s="1">
        <v>1</v>
      </c>
      <c r="AF173" s="1">
        <v>38</v>
      </c>
      <c r="AG173" s="1" t="s">
        <v>4007</v>
      </c>
      <c r="AH173" s="1">
        <v>42860.864120370374</v>
      </c>
      <c r="AI173" s="1">
        <v>42865.72284722222</v>
      </c>
    </row>
    <row r="174" spans="1:35" s="1" customFormat="1" x14ac:dyDescent="0.25">
      <c r="A174" s="28">
        <v>41345</v>
      </c>
      <c r="B174" s="27" t="s">
        <v>3480</v>
      </c>
      <c r="C174" s="23" t="s">
        <v>3479</v>
      </c>
      <c r="D174" s="22" t="s">
        <v>3478</v>
      </c>
      <c r="E174" s="21">
        <v>0.15</v>
      </c>
      <c r="G174" s="20"/>
      <c r="H174" s="19">
        <f>E174/0.04891</f>
        <v>3.0668574933551418</v>
      </c>
      <c r="I174" s="18">
        <f>J174/100*4</f>
        <v>0.68</v>
      </c>
      <c r="J174" s="17">
        <v>17</v>
      </c>
      <c r="K174" s="16">
        <f>IF(J174&gt;1,J174-H174-I174,0)</f>
        <v>13.253142506644858</v>
      </c>
      <c r="L174" s="15">
        <v>41360</v>
      </c>
      <c r="M174" s="14"/>
      <c r="N174" s="29">
        <v>42898</v>
      </c>
      <c r="O174" s="12">
        <v>42898</v>
      </c>
      <c r="P174" s="11" t="s">
        <v>3477</v>
      </c>
      <c r="Q174" s="10"/>
      <c r="R174" s="10"/>
      <c r="S174" s="10"/>
      <c r="T174" s="10"/>
      <c r="U174" s="9"/>
      <c r="V174" s="8"/>
      <c r="W174" s="7">
        <v>824</v>
      </c>
      <c r="X174" s="4"/>
      <c r="Y174" s="6">
        <v>17</v>
      </c>
      <c r="Z174" s="5">
        <f>IF(Y174&gt;0,Y174-J174,".")</f>
        <v>0</v>
      </c>
      <c r="AB174" s="1">
        <v>1593475319</v>
      </c>
      <c r="AC174" s="1">
        <v>6809865650</v>
      </c>
      <c r="AD174" s="1" t="s">
        <v>7242</v>
      </c>
      <c r="AE174" s="1">
        <v>1</v>
      </c>
      <c r="AF174" s="1">
        <v>59</v>
      </c>
      <c r="AG174" s="1" t="s">
        <v>4016</v>
      </c>
      <c r="AH174" s="1">
        <v>42860.522013888891</v>
      </c>
      <c r="AI174" s="1">
        <v>42865.828981481478</v>
      </c>
    </row>
    <row r="175" spans="1:35" s="1" customFormat="1" x14ac:dyDescent="0.25">
      <c r="A175" s="28">
        <v>41860</v>
      </c>
      <c r="B175" s="27"/>
      <c r="C175" s="23" t="s">
        <v>587</v>
      </c>
      <c r="D175" s="22" t="s">
        <v>586</v>
      </c>
      <c r="E175" s="21">
        <v>0.35899999999999999</v>
      </c>
      <c r="G175" s="20"/>
      <c r="H175" s="19">
        <f>E175/0.0461888</f>
        <v>7.7724470001385608</v>
      </c>
      <c r="I175" s="18">
        <f>J175/100*4</f>
        <v>0.68</v>
      </c>
      <c r="J175" s="17">
        <v>17</v>
      </c>
      <c r="K175" s="16">
        <f>IF(J175&gt;1,J175-H175-I175,0)</f>
        <v>8.5475529998614395</v>
      </c>
      <c r="L175" s="15">
        <v>41881</v>
      </c>
      <c r="M175" s="14"/>
      <c r="N175" s="29">
        <v>42990</v>
      </c>
      <c r="O175" s="12">
        <v>42991</v>
      </c>
      <c r="P175" s="11" t="s">
        <v>2039</v>
      </c>
      <c r="Q175" s="10"/>
      <c r="R175" s="10"/>
      <c r="S175" s="10"/>
      <c r="T175" s="10"/>
      <c r="U175" s="9">
        <v>6903453223</v>
      </c>
      <c r="V175" s="8"/>
      <c r="W175" s="7">
        <v>1129</v>
      </c>
      <c r="X175" s="4"/>
      <c r="Y175" s="6">
        <v>17</v>
      </c>
      <c r="Z175" s="5">
        <f>IF(Y175&gt;0,Y175-J175,".")</f>
        <v>0</v>
      </c>
      <c r="AB175" s="1">
        <v>1593611968</v>
      </c>
      <c r="AC175" s="1">
        <v>6813103520</v>
      </c>
      <c r="AD175" s="1" t="s">
        <v>7243</v>
      </c>
      <c r="AE175" s="1">
        <v>1</v>
      </c>
      <c r="AF175" s="1">
        <v>120</v>
      </c>
      <c r="AG175" s="1" t="s">
        <v>3993</v>
      </c>
      <c r="AH175" s="1">
        <v>42863.572743055556</v>
      </c>
      <c r="AI175" s="1">
        <v>42865.925104166665</v>
      </c>
    </row>
    <row r="176" spans="1:35" s="1" customFormat="1" x14ac:dyDescent="0.25">
      <c r="A176" s="28">
        <v>41860</v>
      </c>
      <c r="B176" s="27"/>
      <c r="C176" s="23" t="s">
        <v>587</v>
      </c>
      <c r="D176" s="22" t="s">
        <v>586</v>
      </c>
      <c r="E176" s="21">
        <v>0.35899999999999999</v>
      </c>
      <c r="G176" s="20"/>
      <c r="H176" s="19">
        <f>E176/0.0461888</f>
        <v>7.7724470001385608</v>
      </c>
      <c r="I176" s="18">
        <f>J176/100*4</f>
        <v>0.68</v>
      </c>
      <c r="J176" s="17">
        <v>17</v>
      </c>
      <c r="K176" s="16">
        <f>IF(J176&gt;1,J176-H176-I176,0)</f>
        <v>8.5475529998614395</v>
      </c>
      <c r="L176" s="15">
        <v>41881</v>
      </c>
      <c r="M176" s="14"/>
      <c r="N176" s="29">
        <v>42990</v>
      </c>
      <c r="O176" s="12">
        <v>42991</v>
      </c>
      <c r="P176" s="11" t="s">
        <v>2039</v>
      </c>
      <c r="Q176" s="10"/>
      <c r="R176" s="10"/>
      <c r="S176" s="10"/>
      <c r="T176" s="10"/>
      <c r="U176" s="9"/>
      <c r="V176" s="8"/>
      <c r="W176" s="7">
        <v>1129</v>
      </c>
      <c r="X176" s="4"/>
      <c r="Y176" s="6">
        <v>17</v>
      </c>
      <c r="Z176" s="5">
        <f>IF(Y176&gt;0,Y176-J176,".")</f>
        <v>0</v>
      </c>
      <c r="AB176" s="1">
        <v>1593870093</v>
      </c>
      <c r="AC176" s="1">
        <v>6808839707</v>
      </c>
      <c r="AD176" s="1" t="s">
        <v>7244</v>
      </c>
      <c r="AE176" s="1">
        <v>1</v>
      </c>
      <c r="AF176" s="1">
        <v>69</v>
      </c>
      <c r="AG176" s="1" t="s">
        <v>3985</v>
      </c>
      <c r="AH176" s="1">
        <v>42859.646469907406</v>
      </c>
      <c r="AI176" s="1">
        <v>42866.518217592595</v>
      </c>
    </row>
    <row r="177" spans="1:35" s="1" customFormat="1" x14ac:dyDescent="0.25">
      <c r="A177" s="28">
        <v>40845</v>
      </c>
      <c r="B177" s="27" t="s">
        <v>3513</v>
      </c>
      <c r="C177" s="23" t="s">
        <v>3512</v>
      </c>
      <c r="D177" s="22" t="s">
        <v>3511</v>
      </c>
      <c r="E177" s="21">
        <v>0.38</v>
      </c>
      <c r="G177" s="20"/>
      <c r="H177" s="19">
        <f>E177/0.0556121</f>
        <v>6.8330453264667224</v>
      </c>
      <c r="I177" s="18">
        <f>J177/100*4</f>
        <v>0.72</v>
      </c>
      <c r="J177" s="17">
        <v>18</v>
      </c>
      <c r="K177" s="16">
        <f>IF(J177&gt;1,J177-H177-I177,0)</f>
        <v>10.446954673533277</v>
      </c>
      <c r="L177" s="15">
        <v>40855</v>
      </c>
      <c r="M177" s="14"/>
      <c r="N177" s="29">
        <v>42895</v>
      </c>
      <c r="O177" s="12">
        <v>42898</v>
      </c>
      <c r="P177" s="11" t="s">
        <v>3510</v>
      </c>
      <c r="Q177" s="10"/>
      <c r="R177" s="10"/>
      <c r="S177" s="10"/>
      <c r="T177" s="10"/>
      <c r="U177" s="9"/>
      <c r="V177" s="8"/>
      <c r="W177" s="7">
        <v>827</v>
      </c>
      <c r="X177" s="4"/>
      <c r="Y177" s="6">
        <v>18</v>
      </c>
      <c r="Z177" s="5">
        <f>IF(Y177&gt;0,Y177-J177,".")</f>
        <v>0</v>
      </c>
      <c r="AB177" s="1">
        <v>1593900070</v>
      </c>
      <c r="AC177" s="1">
        <v>6812363153</v>
      </c>
      <c r="AD177" s="1" t="s">
        <v>7107</v>
      </c>
      <c r="AE177" s="1">
        <v>2</v>
      </c>
      <c r="AF177" s="1">
        <v>184</v>
      </c>
      <c r="AG177" s="1" t="s">
        <v>3971</v>
      </c>
      <c r="AH177" s="1">
        <v>42862.873738425929</v>
      </c>
      <c r="AI177" s="1">
        <v>42866.5546875</v>
      </c>
    </row>
    <row r="178" spans="1:35" s="1" customFormat="1" x14ac:dyDescent="0.25">
      <c r="A178" s="28">
        <v>40845</v>
      </c>
      <c r="B178" s="27" t="s">
        <v>3513</v>
      </c>
      <c r="C178" s="23" t="s">
        <v>3512</v>
      </c>
      <c r="D178" s="22" t="s">
        <v>3511</v>
      </c>
      <c r="E178" s="21">
        <v>0.38</v>
      </c>
      <c r="G178" s="20"/>
      <c r="H178" s="19">
        <f>E178/0.0556121</f>
        <v>6.8330453264667224</v>
      </c>
      <c r="I178" s="18">
        <f>J178/100*4</f>
        <v>0.72</v>
      </c>
      <c r="J178" s="17">
        <v>18</v>
      </c>
      <c r="K178" s="16">
        <f>IF(J178&gt;1,J178-H178-I178,0)</f>
        <v>10.446954673533277</v>
      </c>
      <c r="L178" s="15">
        <v>40855</v>
      </c>
      <c r="M178" s="14"/>
      <c r="N178" s="29">
        <v>42895</v>
      </c>
      <c r="O178" s="12">
        <v>42898</v>
      </c>
      <c r="P178" s="11" t="s">
        <v>3510</v>
      </c>
      <c r="Q178" s="10"/>
      <c r="R178" s="10"/>
      <c r="S178" s="10"/>
      <c r="T178" s="10"/>
      <c r="U178" s="9"/>
      <c r="V178" s="8"/>
      <c r="W178" s="7">
        <v>827</v>
      </c>
      <c r="X178" s="4"/>
      <c r="Y178" s="6">
        <v>18</v>
      </c>
      <c r="Z178" s="5">
        <f>IF(Y178&gt;0,Y178-J178,".")</f>
        <v>0</v>
      </c>
      <c r="AB178" s="1">
        <v>1593925498</v>
      </c>
      <c r="AC178" s="1">
        <v>6812849840</v>
      </c>
      <c r="AD178" s="1" t="s">
        <v>7245</v>
      </c>
      <c r="AE178" s="1">
        <v>1</v>
      </c>
      <c r="AF178" s="1">
        <v>70</v>
      </c>
      <c r="AG178" s="1" t="s">
        <v>3976</v>
      </c>
      <c r="AH178" s="1">
        <v>42863.443726851852</v>
      </c>
      <c r="AI178" s="1">
        <v>42866.589409722219</v>
      </c>
    </row>
    <row r="179" spans="1:35" s="1" customFormat="1" x14ac:dyDescent="0.25">
      <c r="A179" s="28">
        <v>41703</v>
      </c>
      <c r="B179" s="27" t="s">
        <v>2764</v>
      </c>
      <c r="C179" s="23" t="s">
        <v>2763</v>
      </c>
      <c r="D179" s="22" t="s">
        <v>2762</v>
      </c>
      <c r="E179" s="21">
        <v>0.1</v>
      </c>
      <c r="G179" s="20"/>
      <c r="H179" s="19">
        <f>E179/0.02888</f>
        <v>3.4626038781163437</v>
      </c>
      <c r="I179" s="18">
        <f>J179/100*4</f>
        <v>0.72</v>
      </c>
      <c r="J179" s="17">
        <v>18</v>
      </c>
      <c r="K179" s="16">
        <f>IF(J179&gt;1,J179-H179-I179,0)</f>
        <v>13.817396121883656</v>
      </c>
      <c r="L179" s="15">
        <v>41721</v>
      </c>
      <c r="M179" s="14"/>
      <c r="N179" s="29">
        <v>42936</v>
      </c>
      <c r="O179" s="12">
        <v>42940</v>
      </c>
      <c r="P179" s="11" t="s">
        <v>2761</v>
      </c>
      <c r="Q179" s="10"/>
      <c r="R179" s="10"/>
      <c r="S179" s="10"/>
      <c r="T179" s="10"/>
      <c r="U179" s="9"/>
      <c r="V179" s="8"/>
      <c r="W179" s="7">
        <v>977</v>
      </c>
      <c r="X179" s="4"/>
      <c r="Y179" s="6">
        <v>18</v>
      </c>
      <c r="Z179" s="5">
        <f>IF(Y179&gt;0,Y179-J179,".")</f>
        <v>0</v>
      </c>
      <c r="AB179" s="1">
        <v>1594342279</v>
      </c>
      <c r="AC179" s="1">
        <v>6816948481</v>
      </c>
      <c r="AD179" s="1" t="s">
        <v>7128</v>
      </c>
      <c r="AE179" s="1">
        <v>1</v>
      </c>
      <c r="AF179" s="1">
        <v>39</v>
      </c>
      <c r="AG179" s="1" t="s">
        <v>7246</v>
      </c>
      <c r="AH179" s="1">
        <v>42866.615254629629</v>
      </c>
      <c r="AI179" s="1">
        <v>42867.45453703704</v>
      </c>
    </row>
    <row r="180" spans="1:35" s="1" customFormat="1" x14ac:dyDescent="0.25">
      <c r="A180" s="28">
        <v>41703</v>
      </c>
      <c r="B180" s="27" t="s">
        <v>2764</v>
      </c>
      <c r="C180" s="23" t="s">
        <v>2763</v>
      </c>
      <c r="D180" s="22" t="s">
        <v>2762</v>
      </c>
      <c r="E180" s="21">
        <v>0.1</v>
      </c>
      <c r="G180" s="20"/>
      <c r="H180" s="19">
        <f>E180/0.02888</f>
        <v>3.4626038781163437</v>
      </c>
      <c r="I180" s="18">
        <f>J180/100*4</f>
        <v>0.72</v>
      </c>
      <c r="J180" s="17">
        <v>18</v>
      </c>
      <c r="K180" s="16">
        <f>IF(J180&gt;1,J180-H180-I180,0)</f>
        <v>13.817396121883656</v>
      </c>
      <c r="L180" s="15">
        <v>41721</v>
      </c>
      <c r="M180" s="14"/>
      <c r="N180" s="29">
        <v>42936</v>
      </c>
      <c r="O180" s="12">
        <v>42940</v>
      </c>
      <c r="P180" s="11" t="s">
        <v>2761</v>
      </c>
      <c r="Q180" s="10"/>
      <c r="R180" s="10"/>
      <c r="S180" s="10"/>
      <c r="T180" s="10"/>
      <c r="U180" s="9"/>
      <c r="V180" s="8"/>
      <c r="W180" s="7">
        <v>977</v>
      </c>
      <c r="X180" s="4"/>
      <c r="Y180" s="6">
        <v>18</v>
      </c>
      <c r="Z180" s="5">
        <f>IF(Y180&gt;0,Y180-J180,".")</f>
        <v>0</v>
      </c>
      <c r="AB180" s="1">
        <v>1594384577</v>
      </c>
      <c r="AC180" s="1">
        <v>6814308426</v>
      </c>
      <c r="AD180" s="1" t="s">
        <v>7161</v>
      </c>
      <c r="AE180" s="1">
        <v>1</v>
      </c>
      <c r="AF180" s="1">
        <v>70</v>
      </c>
      <c r="AG180" s="1" t="s">
        <v>3953</v>
      </c>
      <c r="AH180" s="1">
        <v>42864.571840277778</v>
      </c>
      <c r="AI180" s="1">
        <v>42867.509884259256</v>
      </c>
    </row>
    <row r="181" spans="1:35" s="1" customFormat="1" x14ac:dyDescent="0.25">
      <c r="A181" s="28">
        <v>41597</v>
      </c>
      <c r="B181" s="27" t="s">
        <v>1208</v>
      </c>
      <c r="C181" s="23" t="s">
        <v>2252</v>
      </c>
      <c r="D181" s="22" t="s">
        <v>2251</v>
      </c>
      <c r="E181" s="21">
        <v>0.31</v>
      </c>
      <c r="G181" s="20"/>
      <c r="H181" s="19">
        <f>E181/0.047678</f>
        <v>6.5019505851755532</v>
      </c>
      <c r="I181" s="18">
        <f>J181/100*4</f>
        <v>0.72</v>
      </c>
      <c r="J181" s="17">
        <v>18</v>
      </c>
      <c r="K181" s="16">
        <f>IF(J181&gt;1,J181-H181-I181,0)</f>
        <v>10.778049414824446</v>
      </c>
      <c r="L181" s="15">
        <v>41615</v>
      </c>
      <c r="M181" s="14"/>
      <c r="N181" s="29">
        <v>42976</v>
      </c>
      <c r="O181" s="12">
        <v>42976</v>
      </c>
      <c r="P181" s="11" t="s">
        <v>2250</v>
      </c>
      <c r="Q181" s="10"/>
      <c r="R181" s="10"/>
      <c r="S181" s="10"/>
      <c r="T181" s="10"/>
      <c r="U181" s="9">
        <v>6909080296</v>
      </c>
      <c r="V181" s="8"/>
      <c r="W181" s="7">
        <v>1091</v>
      </c>
      <c r="X181" s="4"/>
      <c r="Y181" s="6">
        <v>18</v>
      </c>
      <c r="Z181" s="5">
        <f>IF(Y181&gt;0,Y181-J181,".")</f>
        <v>0</v>
      </c>
      <c r="AB181" s="1">
        <v>1594426383</v>
      </c>
      <c r="AC181" s="1">
        <v>6814700050</v>
      </c>
      <c r="AD181" s="1" t="s">
        <v>7247</v>
      </c>
      <c r="AE181" s="1">
        <v>1</v>
      </c>
      <c r="AF181" s="1">
        <v>179</v>
      </c>
      <c r="AG181" s="1" t="s">
        <v>3964</v>
      </c>
      <c r="AH181" s="1">
        <v>42864.79109953704</v>
      </c>
      <c r="AI181" s="1">
        <v>42867.56927083333</v>
      </c>
    </row>
    <row r="182" spans="1:35" s="1" customFormat="1" x14ac:dyDescent="0.25">
      <c r="A182" s="28">
        <v>40905</v>
      </c>
      <c r="B182" s="27" t="s">
        <v>492</v>
      </c>
      <c r="C182" s="23" t="s">
        <v>2197</v>
      </c>
      <c r="D182" s="22" t="s">
        <v>2196</v>
      </c>
      <c r="E182" s="21">
        <v>0.35499999999999998</v>
      </c>
      <c r="G182" s="20"/>
      <c r="H182" s="19">
        <f>E182/0.0491514</f>
        <v>7.222581655863312</v>
      </c>
      <c r="I182" s="18">
        <f>J182/100*4</f>
        <v>0.72</v>
      </c>
      <c r="J182" s="17">
        <v>18</v>
      </c>
      <c r="K182" s="16">
        <f>IF(J182&gt;1,J182-H182-I182,0)</f>
        <v>10.057418344136687</v>
      </c>
      <c r="L182" s="15">
        <v>40924</v>
      </c>
      <c r="M182" s="14"/>
      <c r="N182" s="29">
        <v>42981</v>
      </c>
      <c r="O182" s="12">
        <v>42982</v>
      </c>
      <c r="P182" s="11" t="s">
        <v>2195</v>
      </c>
      <c r="Q182" s="10"/>
      <c r="R182" s="10"/>
      <c r="S182" s="10"/>
      <c r="T182" s="10"/>
      <c r="U182" s="9"/>
      <c r="V182" s="8"/>
      <c r="W182" s="7">
        <v>1102</v>
      </c>
      <c r="X182" s="4"/>
      <c r="Y182" s="6">
        <v>18</v>
      </c>
      <c r="Z182" s="5">
        <f>IF(Y182&gt;0,Y182-J182,".")</f>
        <v>0</v>
      </c>
      <c r="AB182" s="1">
        <v>1594525569</v>
      </c>
      <c r="AC182" s="1">
        <v>6816948481</v>
      </c>
      <c r="AD182" s="1" t="s">
        <v>7128</v>
      </c>
      <c r="AE182" s="1">
        <v>1</v>
      </c>
      <c r="AF182" s="1">
        <v>39</v>
      </c>
      <c r="AG182" s="1" t="s">
        <v>3968</v>
      </c>
      <c r="AH182" s="1">
        <v>42866.615254629629</v>
      </c>
      <c r="AI182" s="1">
        <v>42867.757407407407</v>
      </c>
    </row>
    <row r="183" spans="1:35" s="1" customFormat="1" x14ac:dyDescent="0.25">
      <c r="A183" s="28">
        <v>40651</v>
      </c>
      <c r="B183" s="27" t="s">
        <v>397</v>
      </c>
      <c r="C183" s="23" t="s">
        <v>396</v>
      </c>
      <c r="D183" s="22" t="s">
        <v>395</v>
      </c>
      <c r="E183" s="21">
        <v>0.52</v>
      </c>
      <c r="G183" s="20"/>
      <c r="H183" s="19">
        <f>E183/0.0579906</f>
        <v>8.9669705090135299</v>
      </c>
      <c r="I183" s="18">
        <f>J183/100*4</f>
        <v>0.72</v>
      </c>
      <c r="J183" s="17">
        <v>18</v>
      </c>
      <c r="K183" s="16">
        <f>IF(J183&gt;1,J183-H183-I183,0)</f>
        <v>8.3130294909864695</v>
      </c>
      <c r="L183" s="15">
        <v>40660</v>
      </c>
      <c r="M183" s="14"/>
      <c r="N183" s="29">
        <v>43081</v>
      </c>
      <c r="O183" s="12">
        <v>43082</v>
      </c>
      <c r="P183" s="11" t="s">
        <v>380</v>
      </c>
      <c r="Q183" s="10"/>
      <c r="R183" s="10"/>
      <c r="S183" s="10"/>
      <c r="T183" s="10"/>
      <c r="U183" s="9">
        <v>6909158609</v>
      </c>
      <c r="V183" s="8"/>
      <c r="W183" s="7">
        <v>1454</v>
      </c>
      <c r="X183" s="4"/>
      <c r="Y183" s="6">
        <v>18</v>
      </c>
      <c r="Z183" s="5">
        <f>IF(Y183&gt;0,Y183-J183,".")</f>
        <v>0</v>
      </c>
      <c r="AB183" s="1">
        <v>1594613354</v>
      </c>
      <c r="AC183" s="1">
        <v>6813573401</v>
      </c>
      <c r="AD183" s="1" t="s">
        <v>7248</v>
      </c>
      <c r="AE183" s="1">
        <v>1</v>
      </c>
      <c r="AF183" s="1">
        <v>88</v>
      </c>
      <c r="AG183" s="1" t="s">
        <v>3957</v>
      </c>
      <c r="AH183" s="1">
        <v>42863.870891203704</v>
      </c>
      <c r="AI183" s="1">
        <v>42867.899201388886</v>
      </c>
    </row>
    <row r="184" spans="1:35" s="1" customFormat="1" x14ac:dyDescent="0.25">
      <c r="A184" s="31">
        <v>42050</v>
      </c>
      <c r="B184" s="24"/>
      <c r="C184" s="23" t="s">
        <v>3704</v>
      </c>
      <c r="D184" s="22" t="s">
        <v>3703</v>
      </c>
      <c r="E184" s="21">
        <v>0.188</v>
      </c>
      <c r="G184" s="20"/>
      <c r="H184" s="19">
        <f>E184/0.04098</f>
        <v>4.5876037091264026</v>
      </c>
      <c r="I184" s="18">
        <f>J184/100*4</f>
        <v>0.76</v>
      </c>
      <c r="J184" s="17">
        <v>19</v>
      </c>
      <c r="K184" s="16">
        <f>IF(J184&gt;1,J184-H184-I184,0)</f>
        <v>13.652396290873599</v>
      </c>
      <c r="L184" s="15">
        <v>42075</v>
      </c>
      <c r="M184" s="14"/>
      <c r="N184" s="29">
        <v>42738</v>
      </c>
      <c r="O184" s="12">
        <v>42738</v>
      </c>
      <c r="P184" s="11" t="s">
        <v>6980</v>
      </c>
      <c r="Q184" s="10"/>
      <c r="R184" s="10"/>
      <c r="S184" s="10"/>
      <c r="T184" s="10"/>
      <c r="U184" s="9">
        <v>6662805817</v>
      </c>
      <c r="V184" s="8"/>
      <c r="W184" s="7">
        <v>24</v>
      </c>
      <c r="X184" s="4"/>
      <c r="Y184" s="6">
        <v>19</v>
      </c>
      <c r="Z184" s="5">
        <f>IF(Y184&gt;0,Y184-J184,".")</f>
        <v>0</v>
      </c>
      <c r="AB184" s="1">
        <v>1594730653</v>
      </c>
      <c r="AC184" s="1">
        <v>6816948481</v>
      </c>
      <c r="AD184" s="1" t="s">
        <v>7128</v>
      </c>
      <c r="AE184" s="1">
        <v>1</v>
      </c>
      <c r="AF184" s="1">
        <v>39</v>
      </c>
      <c r="AG184" s="1" t="s">
        <v>7246</v>
      </c>
      <c r="AH184" s="1">
        <v>42866.615254629629</v>
      </c>
      <c r="AI184" s="1">
        <v>42868.462372685186</v>
      </c>
    </row>
    <row r="185" spans="1:35" s="1" customFormat="1" x14ac:dyDescent="0.25">
      <c r="A185" s="31">
        <v>42464</v>
      </c>
      <c r="B185" s="24"/>
      <c r="C185" s="23" t="s">
        <v>6884</v>
      </c>
      <c r="D185" s="22" t="s">
        <v>6883</v>
      </c>
      <c r="E185" s="21"/>
      <c r="G185" s="20"/>
      <c r="H185" s="19">
        <f>E185/0.04128</f>
        <v>0</v>
      </c>
      <c r="I185" s="32">
        <f>J185/100*4</f>
        <v>0.76</v>
      </c>
      <c r="J185" s="17">
        <v>19</v>
      </c>
      <c r="K185" s="16">
        <f>IF(J185&gt;1,J185-H185-I185,0)</f>
        <v>18.239999999999998</v>
      </c>
      <c r="L185" s="15">
        <v>42466</v>
      </c>
      <c r="M185" s="14"/>
      <c r="N185" s="29">
        <v>42742</v>
      </c>
      <c r="O185" s="12">
        <v>42743</v>
      </c>
      <c r="P185" s="11" t="s">
        <v>2848</v>
      </c>
      <c r="Q185" s="10"/>
      <c r="R185" s="10"/>
      <c r="S185" s="10"/>
      <c r="T185" s="10"/>
      <c r="U185" s="9">
        <v>6664623619</v>
      </c>
      <c r="V185" s="8"/>
      <c r="W185" s="7">
        <v>47</v>
      </c>
      <c r="X185" s="4"/>
      <c r="Y185" s="6">
        <v>19</v>
      </c>
      <c r="Z185" s="5">
        <f>IF(Y185&gt;0,Y185-J185,".")</f>
        <v>0</v>
      </c>
      <c r="AB185" s="1">
        <v>1594739085</v>
      </c>
      <c r="AC185" s="1">
        <v>6812013999</v>
      </c>
      <c r="AD185" s="1" t="s">
        <v>7249</v>
      </c>
      <c r="AE185" s="1">
        <v>3</v>
      </c>
      <c r="AF185" s="1">
        <v>60</v>
      </c>
      <c r="AG185" s="1" t="s">
        <v>3939</v>
      </c>
      <c r="AH185" s="1">
        <v>42862.652314814812</v>
      </c>
      <c r="AI185" s="1">
        <v>42868.481724537036</v>
      </c>
    </row>
    <row r="186" spans="1:35" s="1" customFormat="1" x14ac:dyDescent="0.25">
      <c r="A186" s="31">
        <v>42464</v>
      </c>
      <c r="B186" s="24"/>
      <c r="C186" s="23" t="s">
        <v>6884</v>
      </c>
      <c r="D186" s="22" t="s">
        <v>6883</v>
      </c>
      <c r="E186" s="21"/>
      <c r="G186" s="20"/>
      <c r="H186" s="19">
        <f>E186/0.04128</f>
        <v>0</v>
      </c>
      <c r="I186" s="32">
        <f>J186/100*4</f>
        <v>0.76</v>
      </c>
      <c r="J186" s="17">
        <v>19</v>
      </c>
      <c r="K186" s="16">
        <f>IF(J186&gt;1,J186-H186-I186,0)</f>
        <v>18.239999999999998</v>
      </c>
      <c r="L186" s="15">
        <v>42466</v>
      </c>
      <c r="M186" s="14"/>
      <c r="N186" s="29">
        <v>42742</v>
      </c>
      <c r="O186" s="12">
        <v>42743</v>
      </c>
      <c r="P186" s="11" t="s">
        <v>2848</v>
      </c>
      <c r="Q186" s="10"/>
      <c r="R186" s="10"/>
      <c r="S186" s="10"/>
      <c r="T186" s="10"/>
      <c r="U186" s="9">
        <v>6664623619</v>
      </c>
      <c r="V186" s="8"/>
      <c r="W186" s="7">
        <v>47</v>
      </c>
      <c r="X186" s="4"/>
      <c r="Y186" s="6">
        <v>19</v>
      </c>
      <c r="Z186" s="5">
        <f>IF(Y186&gt;0,Y186-J186,".")</f>
        <v>0</v>
      </c>
      <c r="AB186" s="1">
        <v>1594945325</v>
      </c>
      <c r="AC186" s="1">
        <v>6817202210</v>
      </c>
      <c r="AD186" s="1" t="s">
        <v>7120</v>
      </c>
      <c r="AE186" s="1">
        <v>1</v>
      </c>
      <c r="AF186" s="1">
        <v>70</v>
      </c>
      <c r="AG186" s="1" t="s">
        <v>3947</v>
      </c>
      <c r="AH186" s="1">
        <v>42866.787233796298</v>
      </c>
      <c r="AI186" s="1">
        <v>42868.901712962965</v>
      </c>
    </row>
    <row r="187" spans="1:35" s="1" customFormat="1" x14ac:dyDescent="0.25">
      <c r="A187" s="31">
        <v>42751</v>
      </c>
      <c r="B187" s="24"/>
      <c r="C187" s="23" t="s">
        <v>6468</v>
      </c>
      <c r="D187" s="22"/>
      <c r="E187" s="21"/>
      <c r="G187" s="20"/>
      <c r="H187" s="19">
        <f>E187/0.03821</f>
        <v>0</v>
      </c>
      <c r="I187" s="18">
        <f>J187/100*4</f>
        <v>0.76</v>
      </c>
      <c r="J187" s="17">
        <v>19</v>
      </c>
      <c r="K187" s="16">
        <f>IF(J187&gt;1,J187-H187-I187,0)</f>
        <v>18.239999999999998</v>
      </c>
      <c r="L187" s="15">
        <v>42752</v>
      </c>
      <c r="M187" s="14"/>
      <c r="N187" s="13">
        <v>42752</v>
      </c>
      <c r="O187" s="12">
        <v>42754</v>
      </c>
      <c r="P187" s="11" t="s">
        <v>6545</v>
      </c>
      <c r="Q187" s="10"/>
      <c r="R187" s="10"/>
      <c r="S187" s="10"/>
      <c r="T187" s="10"/>
      <c r="U187" s="9">
        <v>6680555627</v>
      </c>
      <c r="V187" s="8"/>
      <c r="W187" s="7">
        <v>124</v>
      </c>
      <c r="X187" s="4"/>
      <c r="Y187" s="6">
        <v>19</v>
      </c>
      <c r="Z187" s="5">
        <f>IF(Y187&gt;0,Y187-J187,".")</f>
        <v>0</v>
      </c>
      <c r="AB187" s="1">
        <v>1595075977</v>
      </c>
      <c r="AC187" s="1">
        <v>6818654137</v>
      </c>
      <c r="AD187" s="1" t="s">
        <v>7109</v>
      </c>
      <c r="AE187" s="1">
        <v>1</v>
      </c>
      <c r="AF187" s="1">
        <v>33</v>
      </c>
      <c r="AG187" s="1" t="s">
        <v>3929</v>
      </c>
      <c r="AH187" s="1">
        <v>42867.892916666664</v>
      </c>
      <c r="AI187" s="1">
        <v>42869.473182870373</v>
      </c>
    </row>
    <row r="188" spans="1:35" s="1" customFormat="1" x14ac:dyDescent="0.25">
      <c r="A188" s="31">
        <v>42756</v>
      </c>
      <c r="B188" s="24"/>
      <c r="C188" s="23" t="s">
        <v>6468</v>
      </c>
      <c r="D188" s="22"/>
      <c r="E188" s="21"/>
      <c r="G188" s="20"/>
      <c r="H188" s="19">
        <f>E188/0.03865</f>
        <v>0</v>
      </c>
      <c r="I188" s="18">
        <f>J188/100*4</f>
        <v>0.76</v>
      </c>
      <c r="J188" s="17">
        <v>19</v>
      </c>
      <c r="K188" s="16">
        <f>IF(J188&gt;1,J188-H188-I188,0)</f>
        <v>18.239999999999998</v>
      </c>
      <c r="L188" s="15">
        <v>42757</v>
      </c>
      <c r="M188" s="14"/>
      <c r="N188" s="29">
        <v>42756</v>
      </c>
      <c r="O188" s="12">
        <v>42757</v>
      </c>
      <c r="P188" s="11" t="s">
        <v>6464</v>
      </c>
      <c r="Q188" s="10"/>
      <c r="R188" s="10"/>
      <c r="S188" s="10"/>
      <c r="T188" s="10"/>
      <c r="U188" s="9">
        <v>6690204310</v>
      </c>
      <c r="V188" s="8"/>
      <c r="W188" s="7">
        <v>141</v>
      </c>
      <c r="X188" s="4"/>
      <c r="Y188" s="6">
        <v>19</v>
      </c>
      <c r="Z188" s="5">
        <f>IF(Y188&gt;0,Y188-J188,".")</f>
        <v>0</v>
      </c>
      <c r="AB188" s="1">
        <v>1595128051</v>
      </c>
      <c r="AC188" s="1">
        <v>6816083927</v>
      </c>
      <c r="AD188" s="1" t="s">
        <v>7250</v>
      </c>
      <c r="AE188" s="1">
        <v>1</v>
      </c>
      <c r="AF188" s="1">
        <v>79</v>
      </c>
      <c r="AG188" s="1" t="s">
        <v>3932</v>
      </c>
      <c r="AH188" s="1">
        <v>42865.860312500001</v>
      </c>
      <c r="AI188" s="1">
        <v>42869.551655092589</v>
      </c>
    </row>
    <row r="189" spans="1:35" s="1" customFormat="1" x14ac:dyDescent="0.25">
      <c r="A189" s="31">
        <v>42755</v>
      </c>
      <c r="B189" s="24"/>
      <c r="C189" s="23" t="s">
        <v>4423</v>
      </c>
      <c r="D189" s="22" t="s">
        <v>186</v>
      </c>
      <c r="E189" s="21"/>
      <c r="G189" s="20"/>
      <c r="H189" s="19">
        <f>E189/0.03878</f>
        <v>0</v>
      </c>
      <c r="I189" s="18">
        <f>J189/100*4</f>
        <v>0.76</v>
      </c>
      <c r="J189" s="17">
        <v>19</v>
      </c>
      <c r="K189" s="16">
        <f>IF(J189&gt;1,J189-H189-I189,0)</f>
        <v>18.239999999999998</v>
      </c>
      <c r="L189" s="15">
        <v>42764</v>
      </c>
      <c r="M189" s="14"/>
      <c r="N189" s="29">
        <v>42764</v>
      </c>
      <c r="O189" s="12">
        <v>42765</v>
      </c>
      <c r="P189" s="11" t="s">
        <v>4258</v>
      </c>
      <c r="Q189" s="10"/>
      <c r="R189" s="10"/>
      <c r="S189" s="10"/>
      <c r="T189" s="10"/>
      <c r="U189" s="9">
        <v>6698096500</v>
      </c>
      <c r="V189" s="8"/>
      <c r="W189" s="7">
        <v>182</v>
      </c>
      <c r="X189" s="4"/>
      <c r="Y189" s="6">
        <v>19</v>
      </c>
      <c r="Z189" s="5">
        <f>IF(Y189&gt;0,Y189-J189,".")</f>
        <v>0</v>
      </c>
      <c r="AB189" s="1">
        <v>1595128052</v>
      </c>
      <c r="AC189" s="1">
        <v>6814589003</v>
      </c>
      <c r="AD189" s="1" t="s">
        <v>7233</v>
      </c>
      <c r="AE189" s="1">
        <v>1</v>
      </c>
      <c r="AF189" s="1">
        <v>58</v>
      </c>
      <c r="AG189" s="1" t="s">
        <v>3932</v>
      </c>
      <c r="AH189" s="1">
        <v>42864.722893518519</v>
      </c>
      <c r="AI189" s="1">
        <v>42869.551655092589</v>
      </c>
    </row>
    <row r="190" spans="1:35" s="1" customFormat="1" x14ac:dyDescent="0.25">
      <c r="A190" s="31">
        <v>42755</v>
      </c>
      <c r="B190" s="24"/>
      <c r="C190" s="23" t="s">
        <v>4423</v>
      </c>
      <c r="D190" s="22" t="s">
        <v>186</v>
      </c>
      <c r="E190" s="21"/>
      <c r="G190" s="20"/>
      <c r="H190" s="19">
        <f>E190/0.03878</f>
        <v>0</v>
      </c>
      <c r="I190" s="18">
        <f>J190/100*4</f>
        <v>0.76</v>
      </c>
      <c r="J190" s="17">
        <v>19</v>
      </c>
      <c r="K190" s="16">
        <f>IF(J190&gt;1,J190-H190-I190,0)</f>
        <v>18.239999999999998</v>
      </c>
      <c r="L190" s="15">
        <v>42764</v>
      </c>
      <c r="M190" s="14"/>
      <c r="N190" s="29">
        <v>42778</v>
      </c>
      <c r="O190" s="12">
        <v>42778</v>
      </c>
      <c r="P190" s="11" t="s">
        <v>6009</v>
      </c>
      <c r="Q190" s="10"/>
      <c r="R190" s="10"/>
      <c r="S190" s="10"/>
      <c r="T190" s="10"/>
      <c r="U190" s="9">
        <v>6715798737</v>
      </c>
      <c r="V190" s="8"/>
      <c r="W190" s="7">
        <v>249</v>
      </c>
      <c r="X190" s="4"/>
      <c r="Y190" s="6">
        <v>19</v>
      </c>
      <c r="Z190" s="5">
        <f>IF(Y190&gt;0,Y190-J190,".")</f>
        <v>0</v>
      </c>
      <c r="AB190" s="1">
        <v>1595293926</v>
      </c>
      <c r="AC190" s="1">
        <v>6818967295</v>
      </c>
      <c r="AD190" s="1" t="s">
        <v>7240</v>
      </c>
      <c r="AE190" s="1">
        <v>1</v>
      </c>
      <c r="AF190" s="1">
        <v>135</v>
      </c>
      <c r="AG190" s="1" t="s">
        <v>3926</v>
      </c>
      <c r="AH190" s="1">
        <v>42868.404745370368</v>
      </c>
      <c r="AI190" s="1">
        <v>42869.794050925928</v>
      </c>
    </row>
    <row r="191" spans="1:35" s="1" customFormat="1" x14ac:dyDescent="0.25">
      <c r="A191" s="31">
        <v>42755</v>
      </c>
      <c r="B191" s="24"/>
      <c r="C191" s="23" t="s">
        <v>4423</v>
      </c>
      <c r="D191" s="22" t="s">
        <v>186</v>
      </c>
      <c r="E191" s="21"/>
      <c r="G191" s="20"/>
      <c r="H191" s="19">
        <f>E191/0.03878</f>
        <v>0</v>
      </c>
      <c r="I191" s="18">
        <f>J191/100*4</f>
        <v>0.76</v>
      </c>
      <c r="J191" s="17">
        <v>19</v>
      </c>
      <c r="K191" s="16">
        <f>IF(J191&gt;1,J191-H191-I191,0)</f>
        <v>18.239999999999998</v>
      </c>
      <c r="L191" s="15">
        <v>42764</v>
      </c>
      <c r="M191" s="14"/>
      <c r="N191" s="29">
        <v>42781</v>
      </c>
      <c r="O191" s="12">
        <v>42781</v>
      </c>
      <c r="P191" s="11" t="s">
        <v>5926</v>
      </c>
      <c r="Q191" s="10"/>
      <c r="R191" s="10"/>
      <c r="S191" s="10"/>
      <c r="T191" s="10"/>
      <c r="U191" s="9">
        <v>6717288495</v>
      </c>
      <c r="V191" s="8"/>
      <c r="W191" s="7">
        <v>271</v>
      </c>
      <c r="X191" s="4"/>
      <c r="Y191" s="6">
        <v>19</v>
      </c>
      <c r="Z191" s="5">
        <f>IF(Y191&gt;0,Y191-J191,".")</f>
        <v>0</v>
      </c>
      <c r="AB191" s="1">
        <v>1595341822</v>
      </c>
      <c r="AC191" s="1">
        <v>6816091565</v>
      </c>
      <c r="AD191" s="1" t="s">
        <v>7239</v>
      </c>
      <c r="AE191" s="1">
        <v>2</v>
      </c>
      <c r="AF191" s="1">
        <v>138</v>
      </c>
      <c r="AG191" s="1" t="s">
        <v>7251</v>
      </c>
      <c r="AH191" s="1">
        <v>42865.861944444441</v>
      </c>
      <c r="AI191" s="1">
        <v>42869.836493055554</v>
      </c>
    </row>
    <row r="192" spans="1:35" s="1" customFormat="1" x14ac:dyDescent="0.25">
      <c r="A192" s="31">
        <v>42050</v>
      </c>
      <c r="B192" s="24"/>
      <c r="C192" s="23" t="s">
        <v>3704</v>
      </c>
      <c r="D192" s="22" t="s">
        <v>3703</v>
      </c>
      <c r="E192" s="21">
        <v>0.188</v>
      </c>
      <c r="G192" s="20"/>
      <c r="H192" s="19">
        <f>E192/0.04098</f>
        <v>4.5876037091264026</v>
      </c>
      <c r="I192" s="18">
        <f>J192/100*4</f>
        <v>0.76</v>
      </c>
      <c r="J192" s="17">
        <v>19</v>
      </c>
      <c r="K192" s="16">
        <f>IF(J192&gt;1,J192-H192-I192,0)</f>
        <v>13.652396290873599</v>
      </c>
      <c r="L192" s="15">
        <v>42075</v>
      </c>
      <c r="M192" s="14"/>
      <c r="N192" s="29">
        <v>42881</v>
      </c>
      <c r="O192" s="12">
        <v>42883</v>
      </c>
      <c r="P192" s="11" t="s">
        <v>3702</v>
      </c>
      <c r="Q192" s="10"/>
      <c r="R192" s="10"/>
      <c r="S192" s="10"/>
      <c r="T192" s="10"/>
      <c r="U192" s="9"/>
      <c r="V192" s="8"/>
      <c r="W192" s="7">
        <v>773</v>
      </c>
      <c r="X192" s="4"/>
      <c r="Y192" s="6">
        <v>19</v>
      </c>
      <c r="Z192" s="5">
        <f>IF(Y192&gt;0,Y192-J192,".")</f>
        <v>0</v>
      </c>
      <c r="AB192" s="1">
        <v>1595595358</v>
      </c>
      <c r="AC192" s="1">
        <v>6814718434</v>
      </c>
      <c r="AD192" s="1" t="s">
        <v>7182</v>
      </c>
      <c r="AE192" s="1">
        <v>1</v>
      </c>
      <c r="AF192" s="1">
        <v>159</v>
      </c>
      <c r="AG192" s="1" t="s">
        <v>3914</v>
      </c>
      <c r="AH192" s="1">
        <v>42864.802002314813</v>
      </c>
      <c r="AI192" s="1">
        <v>42870.311643518522</v>
      </c>
    </row>
    <row r="193" spans="1:35" x14ac:dyDescent="0.25">
      <c r="A193" s="31">
        <v>42050</v>
      </c>
      <c r="C193" s="23" t="s">
        <v>3704</v>
      </c>
      <c r="D193" s="22" t="s">
        <v>3703</v>
      </c>
      <c r="E193" s="21">
        <v>0.188</v>
      </c>
      <c r="H193" s="19">
        <f>E193/0.04098</f>
        <v>4.5876037091264026</v>
      </c>
      <c r="I193" s="18">
        <f>J193/100*4</f>
        <v>0.76</v>
      </c>
      <c r="J193" s="17">
        <v>19</v>
      </c>
      <c r="K193" s="16">
        <f>IF(J193&gt;1,J193-H193-I193,0)</f>
        <v>13.652396290873599</v>
      </c>
      <c r="L193" s="15">
        <v>42075</v>
      </c>
      <c r="N193" s="29">
        <v>42881</v>
      </c>
      <c r="O193" s="12">
        <v>42883</v>
      </c>
      <c r="P193" s="11" t="s">
        <v>3702</v>
      </c>
      <c r="W193" s="7">
        <v>773</v>
      </c>
      <c r="Y193" s="6">
        <v>19</v>
      </c>
      <c r="Z193" s="5">
        <f>IF(Y193&gt;0,Y193-J193,".")</f>
        <v>0</v>
      </c>
      <c r="AA193" s="1"/>
      <c r="AB193" s="1">
        <v>1596038979</v>
      </c>
      <c r="AC193">
        <v>6815144492</v>
      </c>
      <c r="AD193" t="s">
        <v>7252</v>
      </c>
      <c r="AE193">
        <v>1</v>
      </c>
      <c r="AF193">
        <v>290</v>
      </c>
      <c r="AG193" t="s">
        <v>3919</v>
      </c>
      <c r="AH193">
        <v>42865.263553240744</v>
      </c>
      <c r="AI193">
        <v>42870.803391203706</v>
      </c>
    </row>
    <row r="194" spans="1:35" x14ac:dyDescent="0.25">
      <c r="A194" s="31">
        <v>42814</v>
      </c>
      <c r="C194" s="23" t="s">
        <v>157</v>
      </c>
      <c r="D194" s="22" t="s">
        <v>156</v>
      </c>
      <c r="E194" s="21">
        <v>0.19400000000000001</v>
      </c>
      <c r="H194" s="19">
        <f>E194/0.038689</f>
        <v>5.0143451627077464</v>
      </c>
      <c r="I194" s="18">
        <f>J194/100*4</f>
        <v>0.76</v>
      </c>
      <c r="J194" s="17">
        <v>19</v>
      </c>
      <c r="K194" s="16">
        <f>IF(J194&gt;1,J194-H194-I194,0)</f>
        <v>13.225654837292254</v>
      </c>
      <c r="L194" s="15">
        <v>42814</v>
      </c>
      <c r="N194" s="29">
        <v>42975</v>
      </c>
      <c r="O194" s="12">
        <v>42975</v>
      </c>
      <c r="P194" s="11" t="s">
        <v>2267</v>
      </c>
      <c r="U194" s="9">
        <v>6905057721</v>
      </c>
      <c r="W194" s="7">
        <v>1084</v>
      </c>
      <c r="Y194" s="6">
        <v>19</v>
      </c>
      <c r="Z194" s="5">
        <f>IF(Y194&gt;0,Y194-J194,".")</f>
        <v>0</v>
      </c>
      <c r="AA194" s="1"/>
      <c r="AB194" s="1">
        <v>1596255039</v>
      </c>
      <c r="AC194">
        <v>6816715463</v>
      </c>
      <c r="AD194" t="s">
        <v>7117</v>
      </c>
      <c r="AE194">
        <v>10</v>
      </c>
      <c r="AF194">
        <v>50</v>
      </c>
      <c r="AG194" t="s">
        <v>7253</v>
      </c>
      <c r="AH194">
        <v>42866.48609953704</v>
      </c>
      <c r="AI194">
        <v>42870.958541666667</v>
      </c>
    </row>
    <row r="195" spans="1:35" x14ac:dyDescent="0.25">
      <c r="A195" s="31">
        <v>42182</v>
      </c>
      <c r="C195" s="23" t="s">
        <v>880</v>
      </c>
      <c r="D195" s="22" t="s">
        <v>879</v>
      </c>
      <c r="E195" s="21">
        <v>0.12</v>
      </c>
      <c r="H195" s="19">
        <f>E195/0.0411</f>
        <v>2.9197080291970803</v>
      </c>
      <c r="I195" s="32">
        <f>J195/100*4</f>
        <v>0.76</v>
      </c>
      <c r="J195" s="17">
        <v>19</v>
      </c>
      <c r="K195" s="16">
        <f>IF(J195&gt;1,J195-H195-I195,0)</f>
        <v>15.320291970802918</v>
      </c>
      <c r="L195" s="15">
        <v>42211</v>
      </c>
      <c r="N195" s="29">
        <v>42994</v>
      </c>
      <c r="O195" s="12">
        <v>42995</v>
      </c>
      <c r="P195" s="11" t="s">
        <v>1986</v>
      </c>
      <c r="U195" s="9">
        <v>6904259104</v>
      </c>
      <c r="W195" s="7">
        <v>1144</v>
      </c>
      <c r="Y195" s="6">
        <v>19</v>
      </c>
      <c r="Z195" s="5">
        <f>IF(Y195&gt;0,Y195-J195,".")</f>
        <v>0</v>
      </c>
      <c r="AA195" s="1"/>
      <c r="AB195" s="1">
        <v>1596255040</v>
      </c>
      <c r="AC195">
        <v>6820121375</v>
      </c>
      <c r="AD195" t="s">
        <v>7254</v>
      </c>
      <c r="AE195">
        <v>1</v>
      </c>
      <c r="AF195">
        <v>22</v>
      </c>
      <c r="AG195" t="s">
        <v>7253</v>
      </c>
      <c r="AH195">
        <v>42869.563530092593</v>
      </c>
      <c r="AI195">
        <v>42870.958541666667</v>
      </c>
    </row>
    <row r="196" spans="1:35" x14ac:dyDescent="0.25">
      <c r="A196" s="31">
        <v>42182</v>
      </c>
      <c r="C196" s="23" t="s">
        <v>880</v>
      </c>
      <c r="D196" s="22" t="s">
        <v>879</v>
      </c>
      <c r="E196" s="21">
        <v>0.12</v>
      </c>
      <c r="H196" s="19">
        <f>E196/0.0411</f>
        <v>2.9197080291970803</v>
      </c>
      <c r="I196" s="32">
        <f>J196/100*4</f>
        <v>0.76</v>
      </c>
      <c r="J196" s="17">
        <v>19</v>
      </c>
      <c r="K196" s="16">
        <f>IF(J196&gt;1,J196-H196-I196,0)</f>
        <v>15.320291970802918</v>
      </c>
      <c r="L196" s="15">
        <v>42211</v>
      </c>
      <c r="N196" s="29">
        <v>42994</v>
      </c>
      <c r="O196" s="12">
        <v>42995</v>
      </c>
      <c r="P196" s="11" t="s">
        <v>1986</v>
      </c>
      <c r="U196" s="9">
        <v>6904259104</v>
      </c>
      <c r="W196" s="7">
        <v>1144</v>
      </c>
      <c r="Y196" s="6">
        <v>19</v>
      </c>
      <c r="Z196" s="5">
        <f>IF(Y196&gt;0,Y196-J196,".")</f>
        <v>0</v>
      </c>
      <c r="AA196" s="1"/>
      <c r="AB196" s="1">
        <v>1596255041</v>
      </c>
      <c r="AC196">
        <v>6815893240</v>
      </c>
      <c r="AD196" t="s">
        <v>7255</v>
      </c>
      <c r="AE196">
        <v>1</v>
      </c>
      <c r="AF196">
        <v>90</v>
      </c>
      <c r="AG196" t="s">
        <v>7253</v>
      </c>
      <c r="AH196">
        <v>42865.743402777778</v>
      </c>
      <c r="AI196">
        <v>42870.958541666667</v>
      </c>
    </row>
    <row r="197" spans="1:35" x14ac:dyDescent="0.25">
      <c r="A197" s="31">
        <v>42239</v>
      </c>
      <c r="C197" s="23" t="s">
        <v>1530</v>
      </c>
      <c r="D197" s="22" t="s">
        <v>1529</v>
      </c>
      <c r="E197" s="21">
        <v>0.32300000000000001</v>
      </c>
      <c r="H197" s="19">
        <f>E197/0.04114</f>
        <v>7.8512396694214877</v>
      </c>
      <c r="I197" s="32">
        <f>J197/100*4</f>
        <v>0.76</v>
      </c>
      <c r="J197" s="17">
        <v>19</v>
      </c>
      <c r="K197" s="16">
        <f>IF(J197&gt;1,J197-H197-I197,0)</f>
        <v>10.388760330578512</v>
      </c>
      <c r="L197" s="15">
        <v>42262</v>
      </c>
      <c r="N197" s="29">
        <v>43020</v>
      </c>
      <c r="O197" s="12">
        <v>43023</v>
      </c>
      <c r="P197" s="11" t="s">
        <v>1528</v>
      </c>
      <c r="W197" s="7">
        <v>1234</v>
      </c>
      <c r="Y197" s="6">
        <v>19</v>
      </c>
      <c r="Z197" s="5">
        <f>IF(Y197&gt;0,Y197-J197,".")</f>
        <v>0</v>
      </c>
      <c r="AA197" s="1"/>
      <c r="AB197" s="1">
        <v>1596255042</v>
      </c>
      <c r="AC197">
        <v>6814588620</v>
      </c>
      <c r="AD197" t="s">
        <v>7256</v>
      </c>
      <c r="AE197">
        <v>1</v>
      </c>
      <c r="AF197">
        <v>36</v>
      </c>
      <c r="AG197" t="s">
        <v>7253</v>
      </c>
      <c r="AH197">
        <v>42864.721909722219</v>
      </c>
      <c r="AI197">
        <v>42870.958541666667</v>
      </c>
    </row>
    <row r="198" spans="1:35" x14ac:dyDescent="0.25">
      <c r="A198" s="31">
        <v>42239</v>
      </c>
      <c r="C198" s="23" t="s">
        <v>1530</v>
      </c>
      <c r="D198" s="22" t="s">
        <v>1529</v>
      </c>
      <c r="E198" s="21">
        <v>0.32300000000000001</v>
      </c>
      <c r="H198" s="19">
        <f>E198/0.04114</f>
        <v>7.8512396694214877</v>
      </c>
      <c r="I198" s="32">
        <f>J198/100*4</f>
        <v>0.76</v>
      </c>
      <c r="J198" s="17">
        <v>19</v>
      </c>
      <c r="K198" s="16">
        <f>IF(J198&gt;1,J198-H198-I198,0)</f>
        <v>10.388760330578512</v>
      </c>
      <c r="L198" s="15">
        <v>42262</v>
      </c>
      <c r="N198" s="29">
        <v>43020</v>
      </c>
      <c r="O198" s="12">
        <v>43023</v>
      </c>
      <c r="P198" s="11" t="s">
        <v>1528</v>
      </c>
      <c r="W198" s="7">
        <v>1234</v>
      </c>
      <c r="Y198" s="6">
        <v>19</v>
      </c>
      <c r="Z198" s="5">
        <f>IF(Y198&gt;0,Y198-J198,".")</f>
        <v>0</v>
      </c>
      <c r="AA198" s="1"/>
      <c r="AB198" s="1">
        <v>1596313927</v>
      </c>
      <c r="AC198">
        <v>6815202861</v>
      </c>
      <c r="AD198" t="s">
        <v>7103</v>
      </c>
      <c r="AE198">
        <v>1</v>
      </c>
      <c r="AF198">
        <v>69</v>
      </c>
      <c r="AG198" t="s">
        <v>3891</v>
      </c>
      <c r="AH198">
        <v>42865.355312500003</v>
      </c>
      <c r="AI198">
        <v>42871.282418981478</v>
      </c>
    </row>
    <row r="199" spans="1:35" x14ac:dyDescent="0.25">
      <c r="A199" s="28">
        <v>41785</v>
      </c>
      <c r="B199" s="27" t="s">
        <v>1377</v>
      </c>
      <c r="C199" s="23" t="s">
        <v>1376</v>
      </c>
      <c r="D199" s="22" t="s">
        <v>1375</v>
      </c>
      <c r="E199" s="21">
        <v>0.1</v>
      </c>
      <c r="H199" s="19">
        <f>E199/0.0283279</f>
        <v>3.5300887111293111</v>
      </c>
      <c r="I199" s="18">
        <f>J199/100*4</f>
        <v>0.76</v>
      </c>
      <c r="J199" s="17">
        <v>19</v>
      </c>
      <c r="K199" s="16">
        <f>IF(J199&gt;1,J199-H199-I199,0)</f>
        <v>14.709911288870689</v>
      </c>
      <c r="L199" s="15">
        <v>41805</v>
      </c>
      <c r="N199" s="29">
        <v>43034</v>
      </c>
      <c r="O199" s="12">
        <v>43037</v>
      </c>
      <c r="P199" s="11" t="s">
        <v>1374</v>
      </c>
      <c r="W199" s="7">
        <v>1268</v>
      </c>
      <c r="Y199" s="6">
        <v>19</v>
      </c>
      <c r="Z199" s="5">
        <f>IF(Y199&gt;0,Y199-J199,".")</f>
        <v>0</v>
      </c>
      <c r="AA199" s="1"/>
      <c r="AB199" s="1">
        <v>1596672588</v>
      </c>
      <c r="AC199">
        <v>6822399907</v>
      </c>
      <c r="AD199" t="s">
        <v>7257</v>
      </c>
      <c r="AE199">
        <v>1</v>
      </c>
      <c r="AF199">
        <v>98</v>
      </c>
      <c r="AG199" t="s">
        <v>3896</v>
      </c>
      <c r="AH199">
        <v>42871.488530092596</v>
      </c>
      <c r="AI199">
        <v>42871.74827546296</v>
      </c>
    </row>
    <row r="200" spans="1:35" x14ac:dyDescent="0.25">
      <c r="A200" s="31">
        <v>42814</v>
      </c>
      <c r="C200" s="23" t="s">
        <v>157</v>
      </c>
      <c r="D200" s="22" t="s">
        <v>156</v>
      </c>
      <c r="E200" s="21">
        <v>0.19400000000000001</v>
      </c>
      <c r="H200" s="19">
        <f>E200/0.038689</f>
        <v>5.0143451627077464</v>
      </c>
      <c r="I200" s="18">
        <f>J200/100*4</f>
        <v>0.76</v>
      </c>
      <c r="J200" s="17">
        <v>19</v>
      </c>
      <c r="K200" s="16">
        <f>IF(J200&gt;1,J200-H200-I200,0)</f>
        <v>13.225654837292254</v>
      </c>
      <c r="L200" s="15">
        <v>42814</v>
      </c>
      <c r="N200" s="29">
        <v>43081</v>
      </c>
      <c r="O200" s="12">
        <v>43082</v>
      </c>
      <c r="P200" s="11" t="s">
        <v>380</v>
      </c>
      <c r="U200" s="9">
        <v>6916037934</v>
      </c>
      <c r="W200" s="7">
        <v>1454</v>
      </c>
      <c r="Y200" s="6">
        <v>19</v>
      </c>
      <c r="Z200" s="5">
        <f>IF(Y200&gt;0,Y200-J200,".")</f>
        <v>0</v>
      </c>
      <c r="AA200" s="1"/>
      <c r="AB200" s="1">
        <v>1596678287</v>
      </c>
      <c r="AC200">
        <v>6822750020</v>
      </c>
      <c r="AD200" t="s">
        <v>7258</v>
      </c>
      <c r="AE200">
        <v>1</v>
      </c>
      <c r="AF200">
        <v>135</v>
      </c>
      <c r="AG200" t="s">
        <v>3896</v>
      </c>
      <c r="AH200">
        <v>42871.688726851855</v>
      </c>
      <c r="AI200">
        <v>42871.757002314815</v>
      </c>
    </row>
    <row r="201" spans="1:35" x14ac:dyDescent="0.25">
      <c r="A201" s="31">
        <v>42472</v>
      </c>
      <c r="C201" s="23" t="s">
        <v>3941</v>
      </c>
      <c r="D201" s="22" t="s">
        <v>3940</v>
      </c>
      <c r="E201" s="21">
        <v>0.152</v>
      </c>
      <c r="H201" s="19">
        <f>E201/0.042177</f>
        <v>3.6038599236550728</v>
      </c>
      <c r="I201" s="32">
        <f>J201/100*4</f>
        <v>0.8</v>
      </c>
      <c r="J201" s="17">
        <v>20</v>
      </c>
      <c r="K201" s="16">
        <f>IF(J201&gt;1,J201-H201-I201,0)</f>
        <v>15.596140076344927</v>
      </c>
      <c r="L201" s="15">
        <v>42498</v>
      </c>
      <c r="N201" s="29">
        <v>42760</v>
      </c>
      <c r="O201" s="12">
        <v>42761</v>
      </c>
      <c r="P201" s="11" t="s">
        <v>6384</v>
      </c>
      <c r="W201" s="7">
        <v>162</v>
      </c>
      <c r="Y201" s="6">
        <v>20</v>
      </c>
      <c r="Z201" s="5">
        <f>IF(Y201&gt;0,Y201-J201,".")</f>
        <v>0</v>
      </c>
      <c r="AA201" s="1"/>
      <c r="AB201" s="1">
        <v>1596741082</v>
      </c>
      <c r="AC201">
        <v>6818587885</v>
      </c>
      <c r="AD201" t="s">
        <v>7259</v>
      </c>
      <c r="AE201">
        <v>1</v>
      </c>
      <c r="AF201">
        <v>135</v>
      </c>
      <c r="AG201" t="s">
        <v>3888</v>
      </c>
      <c r="AH201">
        <v>42867.860266203701</v>
      </c>
      <c r="AI201">
        <v>42871.831805555557</v>
      </c>
    </row>
    <row r="202" spans="1:35" x14ac:dyDescent="0.25">
      <c r="A202" s="31">
        <v>42182</v>
      </c>
      <c r="C202" s="23" t="s">
        <v>880</v>
      </c>
      <c r="D202" s="22" t="s">
        <v>879</v>
      </c>
      <c r="E202" s="21">
        <v>0.12</v>
      </c>
      <c r="H202" s="19">
        <f>E202/0.0411</f>
        <v>2.9197080291970803</v>
      </c>
      <c r="I202" s="32">
        <f>J202/100*4</f>
        <v>0.8</v>
      </c>
      <c r="J202" s="17">
        <v>20</v>
      </c>
      <c r="K202" s="16">
        <f>IF(J202&gt;1,J202-H202-I202,0)</f>
        <v>16.280291970802917</v>
      </c>
      <c r="L202" s="15">
        <v>42211</v>
      </c>
      <c r="N202" s="29">
        <v>42766</v>
      </c>
      <c r="O202" s="12">
        <v>42766</v>
      </c>
      <c r="P202" s="11" t="s">
        <v>6265</v>
      </c>
      <c r="U202" s="9">
        <v>6700615164</v>
      </c>
      <c r="W202" s="7">
        <v>188</v>
      </c>
      <c r="Y202" s="6">
        <v>20</v>
      </c>
      <c r="Z202" s="5">
        <f>IF(Y202&gt;0,Y202-J202,".")</f>
        <v>0</v>
      </c>
      <c r="AA202" s="1"/>
      <c r="AB202" s="1">
        <v>1596752480</v>
      </c>
      <c r="AC202">
        <v>6820562926</v>
      </c>
      <c r="AD202" t="s">
        <v>7160</v>
      </c>
      <c r="AE202">
        <v>1</v>
      </c>
      <c r="AF202">
        <v>70</v>
      </c>
      <c r="AG202" t="s">
        <v>3885</v>
      </c>
      <c r="AH202">
        <v>42869.875578703701</v>
      </c>
      <c r="AI202">
        <v>42871.841550925928</v>
      </c>
    </row>
    <row r="203" spans="1:35" x14ac:dyDescent="0.25">
      <c r="A203" s="28">
        <v>41992</v>
      </c>
      <c r="B203" s="27"/>
      <c r="C203" s="23" t="s">
        <v>1992</v>
      </c>
      <c r="D203" s="22" t="s">
        <v>1991</v>
      </c>
      <c r="E203" s="21">
        <v>0.29899999999999999</v>
      </c>
      <c r="H203" s="19">
        <f>E203/0.042871</f>
        <v>6.9744116069137645</v>
      </c>
      <c r="I203" s="18">
        <f>J203/100*4</f>
        <v>0.8</v>
      </c>
      <c r="J203" s="17">
        <v>20</v>
      </c>
      <c r="K203" s="16">
        <f>IF(J203&gt;1,J203-H203-I203,0)</f>
        <v>12.225588393086234</v>
      </c>
      <c r="L203" s="15">
        <v>42019</v>
      </c>
      <c r="N203" s="29">
        <v>42795</v>
      </c>
      <c r="O203" s="12">
        <v>42796</v>
      </c>
      <c r="P203" s="11" t="s">
        <v>1945</v>
      </c>
      <c r="W203" s="7">
        <v>352</v>
      </c>
      <c r="Y203" s="6">
        <v>20</v>
      </c>
      <c r="Z203" s="5">
        <f>IF(Y203&gt;0,Y203-J203,".")</f>
        <v>0</v>
      </c>
      <c r="AA203" s="1"/>
      <c r="AB203" s="1">
        <v>1596811374</v>
      </c>
      <c r="AC203">
        <v>6819098262</v>
      </c>
      <c r="AD203" t="s">
        <v>7202</v>
      </c>
      <c r="AE203">
        <v>2</v>
      </c>
      <c r="AF203">
        <v>138</v>
      </c>
      <c r="AG203" t="s">
        <v>7260</v>
      </c>
      <c r="AH203">
        <v>42868.512037037035</v>
      </c>
      <c r="AI203">
        <v>42871.886608796296</v>
      </c>
    </row>
    <row r="204" spans="1:35" x14ac:dyDescent="0.25">
      <c r="A204" s="31">
        <v>42293</v>
      </c>
      <c r="B204" s="23"/>
      <c r="C204" s="23" t="s">
        <v>3904</v>
      </c>
      <c r="D204" s="22" t="s">
        <v>3903</v>
      </c>
      <c r="E204" s="21">
        <v>3.5000000000000003E-2</v>
      </c>
      <c r="H204" s="19">
        <f>E204/0.04198</f>
        <v>0.83373034778465938</v>
      </c>
      <c r="I204" s="32">
        <f>J204/100*4</f>
        <v>0.2</v>
      </c>
      <c r="J204" s="17">
        <v>5</v>
      </c>
      <c r="K204" s="16">
        <f>IF(J204&gt;1,J204-H204-I204,0)</f>
        <v>3.9662696522153409</v>
      </c>
      <c r="L204" s="15">
        <v>42345</v>
      </c>
      <c r="N204" s="29">
        <v>42801</v>
      </c>
      <c r="O204" s="12">
        <v>42814</v>
      </c>
      <c r="P204" s="11" t="s">
        <v>5434</v>
      </c>
      <c r="Q204" s="10" t="s">
        <v>5433</v>
      </c>
      <c r="R204" s="10" t="s">
        <v>5432</v>
      </c>
      <c r="S204" s="10" t="s">
        <v>5431</v>
      </c>
      <c r="U204" s="9">
        <v>6735709176</v>
      </c>
      <c r="W204" s="7">
        <v>456</v>
      </c>
      <c r="X204" s="7"/>
      <c r="Y204" s="6">
        <v>20</v>
      </c>
      <c r="Z204" s="5">
        <f>IF(Y204&gt;0,Y204-J204,".")</f>
        <v>15</v>
      </c>
      <c r="AA204" s="1"/>
      <c r="AB204" s="1">
        <v>1596943524</v>
      </c>
      <c r="AC204">
        <v>6820503147</v>
      </c>
      <c r="AD204" t="s">
        <v>7179</v>
      </c>
      <c r="AE204">
        <v>1</v>
      </c>
      <c r="AF204">
        <v>20</v>
      </c>
      <c r="AG204" t="s">
        <v>3862</v>
      </c>
      <c r="AH204">
        <v>42869.854780092595</v>
      </c>
      <c r="AI204">
        <v>42872.025254629632</v>
      </c>
    </row>
    <row r="205" spans="1:35" x14ac:dyDescent="0.25">
      <c r="A205" s="31">
        <v>42343</v>
      </c>
      <c r="C205" s="23" t="s">
        <v>4933</v>
      </c>
      <c r="D205" s="22" t="s">
        <v>4932</v>
      </c>
      <c r="E205" s="21">
        <v>0.182</v>
      </c>
      <c r="H205" s="19">
        <f>E205/0.03963</f>
        <v>4.5924804441079994</v>
      </c>
      <c r="I205" s="32">
        <f>J205/100*4</f>
        <v>0.8</v>
      </c>
      <c r="J205" s="17">
        <v>20</v>
      </c>
      <c r="K205" s="16">
        <f>IF(J205&gt;1,J205-H205-I205,0)</f>
        <v>14.607519555892001</v>
      </c>
      <c r="L205" s="15">
        <v>42385</v>
      </c>
      <c r="N205" s="29">
        <v>42805</v>
      </c>
      <c r="O205" s="12">
        <v>42807</v>
      </c>
      <c r="P205" s="11" t="s">
        <v>5332</v>
      </c>
      <c r="W205" s="7">
        <v>408</v>
      </c>
      <c r="Y205" s="6">
        <v>20</v>
      </c>
      <c r="Z205" s="5">
        <f>IF(Y205&gt;0,Y205-J205,".")</f>
        <v>0</v>
      </c>
      <c r="AA205" s="1"/>
      <c r="AB205" s="1">
        <v>1597311782</v>
      </c>
      <c r="AC205">
        <v>6820000619</v>
      </c>
      <c r="AD205" t="s">
        <v>7125</v>
      </c>
      <c r="AE205">
        <v>2</v>
      </c>
      <c r="AF205">
        <v>44</v>
      </c>
      <c r="AG205" t="s">
        <v>3876</v>
      </c>
      <c r="AH205">
        <v>42869.472418981481</v>
      </c>
      <c r="AI205">
        <v>42872.75409722222</v>
      </c>
    </row>
    <row r="206" spans="1:35" x14ac:dyDescent="0.25">
      <c r="A206" s="31">
        <v>42343</v>
      </c>
      <c r="C206" s="23" t="s">
        <v>4933</v>
      </c>
      <c r="D206" s="22" t="s">
        <v>4932</v>
      </c>
      <c r="E206" s="21">
        <v>0.182</v>
      </c>
      <c r="H206" s="19">
        <f>E206/0.03963</f>
        <v>4.5924804441079994</v>
      </c>
      <c r="I206" s="32">
        <f>J206/100*4</f>
        <v>0.8</v>
      </c>
      <c r="J206" s="17">
        <v>20</v>
      </c>
      <c r="K206" s="16">
        <f>IF(J206&gt;1,J206-H206-I206,0)</f>
        <v>14.607519555892001</v>
      </c>
      <c r="L206" s="15">
        <v>42385</v>
      </c>
      <c r="N206" s="29">
        <v>42805</v>
      </c>
      <c r="O206" s="12">
        <v>42807</v>
      </c>
      <c r="P206" s="11" t="s">
        <v>5332</v>
      </c>
      <c r="W206" s="7">
        <v>408</v>
      </c>
      <c r="Y206" s="6">
        <v>20</v>
      </c>
      <c r="Z206" s="5">
        <f>IF(Y206&gt;0,Y206-J206,".")</f>
        <v>0</v>
      </c>
      <c r="AA206" s="1"/>
      <c r="AB206" s="1">
        <v>1597358048</v>
      </c>
      <c r="AC206">
        <v>6821874659</v>
      </c>
      <c r="AD206" t="s">
        <v>7195</v>
      </c>
      <c r="AE206">
        <v>1</v>
      </c>
      <c r="AF206">
        <v>215</v>
      </c>
      <c r="AG206" t="s">
        <v>3874</v>
      </c>
      <c r="AH206">
        <v>42870.904560185183</v>
      </c>
      <c r="AI206">
        <v>42872.822152777779</v>
      </c>
    </row>
    <row r="207" spans="1:35" x14ac:dyDescent="0.25">
      <c r="A207" s="28">
        <v>41792</v>
      </c>
      <c r="B207" s="27" t="s">
        <v>5107</v>
      </c>
      <c r="C207" s="23" t="s">
        <v>5106</v>
      </c>
      <c r="D207" s="22" t="s">
        <v>5105</v>
      </c>
      <c r="E207" s="21">
        <v>0.29899999999999999</v>
      </c>
      <c r="H207" s="19">
        <f>E207/0.0512652</f>
        <v>5.8324165320724388</v>
      </c>
      <c r="I207" s="18">
        <f>J207/100*4</f>
        <v>0.8</v>
      </c>
      <c r="J207" s="17">
        <v>20</v>
      </c>
      <c r="K207" s="16">
        <f>IF(J207&gt;1,J207-H207-I207,0)</f>
        <v>13.36758346792756</v>
      </c>
      <c r="L207" s="15">
        <v>41815</v>
      </c>
      <c r="N207" s="29">
        <v>42814</v>
      </c>
      <c r="O207" s="12">
        <v>42814</v>
      </c>
      <c r="P207" s="11" t="s">
        <v>5104</v>
      </c>
      <c r="W207" s="7">
        <v>458</v>
      </c>
      <c r="Y207" s="6">
        <v>20</v>
      </c>
      <c r="Z207" s="5">
        <f>IF(Y207&gt;0,Y207-J207,".")</f>
        <v>0</v>
      </c>
      <c r="AA207" s="1"/>
      <c r="AB207" s="1">
        <v>1597406969</v>
      </c>
      <c r="AC207">
        <v>6818966019</v>
      </c>
      <c r="AD207" t="s">
        <v>7228</v>
      </c>
      <c r="AE207">
        <v>1</v>
      </c>
      <c r="AF207">
        <v>75</v>
      </c>
      <c r="AG207" t="s">
        <v>3867</v>
      </c>
      <c r="AH207">
        <v>42868.402280092596</v>
      </c>
      <c r="AI207">
        <v>42872.871921296297</v>
      </c>
    </row>
    <row r="208" spans="1:35" x14ac:dyDescent="0.25">
      <c r="A208" s="31">
        <v>42343</v>
      </c>
      <c r="C208" s="23" t="s">
        <v>4933</v>
      </c>
      <c r="D208" s="22" t="s">
        <v>4932</v>
      </c>
      <c r="E208" s="21">
        <v>0.182</v>
      </c>
      <c r="H208" s="19">
        <f>E208/0.03963</f>
        <v>4.5924804441079994</v>
      </c>
      <c r="I208" s="32">
        <f>J208/100*4</f>
        <v>0.8</v>
      </c>
      <c r="J208" s="17">
        <v>20</v>
      </c>
      <c r="K208" s="16">
        <f>IF(J208&gt;1,J208-H208-I208,0)</f>
        <v>14.607519555892001</v>
      </c>
      <c r="L208" s="15">
        <v>42385</v>
      </c>
      <c r="N208" s="29">
        <v>42816</v>
      </c>
      <c r="O208" s="12">
        <v>42816</v>
      </c>
      <c r="P208" s="11" t="s">
        <v>5062</v>
      </c>
      <c r="Q208" s="10" t="s">
        <v>5065</v>
      </c>
      <c r="R208" s="10" t="s">
        <v>5064</v>
      </c>
      <c r="S208" s="10" t="s">
        <v>5063</v>
      </c>
      <c r="U208" s="9">
        <v>6755564910</v>
      </c>
      <c r="W208" s="7">
        <v>476</v>
      </c>
      <c r="Y208" s="6">
        <v>20</v>
      </c>
      <c r="Z208" s="5">
        <f>IF(Y208&gt;0,Y208-J208,".")</f>
        <v>0</v>
      </c>
      <c r="AA208" s="1"/>
      <c r="AB208" s="1">
        <v>1597625457</v>
      </c>
      <c r="AC208">
        <v>6817393932</v>
      </c>
      <c r="AD208" t="s">
        <v>7261</v>
      </c>
      <c r="AE208">
        <v>1</v>
      </c>
      <c r="AF208">
        <v>24</v>
      </c>
      <c r="AG208" t="s">
        <v>3848</v>
      </c>
      <c r="AH208">
        <v>42866.885972222219</v>
      </c>
      <c r="AI208">
        <v>42873.413877314815</v>
      </c>
    </row>
    <row r="209" spans="1:35" s="1" customFormat="1" x14ac:dyDescent="0.25">
      <c r="A209" s="28">
        <v>41708</v>
      </c>
      <c r="B209" s="27" t="s">
        <v>2024</v>
      </c>
      <c r="C209" s="23" t="s">
        <v>5019</v>
      </c>
      <c r="D209" s="22" t="s">
        <v>5018</v>
      </c>
      <c r="E209" s="21">
        <v>0.33900000000000002</v>
      </c>
      <c r="G209" s="20"/>
      <c r="H209" s="19">
        <f>E209/0.0538494</f>
        <v>6.2953347669611928</v>
      </c>
      <c r="I209" s="18">
        <f>J209/100*4</f>
        <v>0.8</v>
      </c>
      <c r="J209" s="17">
        <v>20</v>
      </c>
      <c r="K209" s="16">
        <f>IF(J209&gt;1,J209-H209-I209,0)</f>
        <v>12.904665233038806</v>
      </c>
      <c r="L209" s="15">
        <v>41733</v>
      </c>
      <c r="M209" s="14"/>
      <c r="N209" s="29">
        <v>42818</v>
      </c>
      <c r="O209" s="12">
        <v>42820</v>
      </c>
      <c r="P209" s="11" t="s">
        <v>5017</v>
      </c>
      <c r="Q209" s="10"/>
      <c r="R209" s="10"/>
      <c r="S209" s="10"/>
      <c r="T209" s="10"/>
      <c r="U209" s="9"/>
      <c r="V209" s="8"/>
      <c r="W209" s="7">
        <v>481</v>
      </c>
      <c r="X209" s="4"/>
      <c r="Y209" s="6">
        <v>20</v>
      </c>
      <c r="Z209" s="5">
        <f>IF(Y209&gt;0,Y209-J209,".")</f>
        <v>0</v>
      </c>
      <c r="AB209" s="1">
        <v>1597651908</v>
      </c>
      <c r="AC209" s="1">
        <v>6817066799</v>
      </c>
      <c r="AD209" s="1" t="s">
        <v>7262</v>
      </c>
      <c r="AE209" s="1">
        <v>3</v>
      </c>
      <c r="AF209" s="1">
        <v>60</v>
      </c>
      <c r="AG209" s="1" t="s">
        <v>7263</v>
      </c>
      <c r="AH209" s="1">
        <v>42866.683518518519</v>
      </c>
      <c r="AI209" s="1">
        <v>42873.444965277777</v>
      </c>
    </row>
    <row r="210" spans="1:35" s="1" customFormat="1" x14ac:dyDescent="0.25">
      <c r="A210" s="31">
        <v>42250</v>
      </c>
      <c r="B210" s="24"/>
      <c r="C210" s="23" t="s">
        <v>4857</v>
      </c>
      <c r="D210" s="22" t="s">
        <v>4856</v>
      </c>
      <c r="E210" s="21">
        <v>0.125</v>
      </c>
      <c r="G210" s="20"/>
      <c r="H210" s="19">
        <f>E210/0.04165</f>
        <v>3.0012004801920771</v>
      </c>
      <c r="I210" s="32">
        <f>J210/100*4</f>
        <v>0.8</v>
      </c>
      <c r="J210" s="17">
        <v>20</v>
      </c>
      <c r="K210" s="16">
        <f>IF(J210&gt;1,J210-H210-I210,0)</f>
        <v>16.198799519807924</v>
      </c>
      <c r="L210" s="15">
        <v>42305</v>
      </c>
      <c r="M210" s="14"/>
      <c r="N210" s="29">
        <v>42821</v>
      </c>
      <c r="O210" s="12">
        <v>42822</v>
      </c>
      <c r="P210" s="11" t="s">
        <v>4958</v>
      </c>
      <c r="Q210" s="10"/>
      <c r="R210" s="10"/>
      <c r="S210" s="10"/>
      <c r="T210" s="10"/>
      <c r="U210" s="9"/>
      <c r="V210" s="8"/>
      <c r="W210" s="7">
        <v>502</v>
      </c>
      <c r="X210" s="4"/>
      <c r="Y210" s="6">
        <v>20</v>
      </c>
      <c r="Z210" s="5">
        <f>IF(Y210&gt;0,Y210-J210,".")</f>
        <v>0</v>
      </c>
      <c r="AB210" s="1">
        <v>1597726051</v>
      </c>
      <c r="AC210" s="1">
        <v>6822564678</v>
      </c>
      <c r="AD210" s="1" t="s">
        <v>7161</v>
      </c>
      <c r="AE210" s="1">
        <v>1</v>
      </c>
      <c r="AF210" s="1">
        <v>70</v>
      </c>
      <c r="AG210" s="1" t="s">
        <v>3844</v>
      </c>
      <c r="AH210" s="1">
        <v>42871.571840277778</v>
      </c>
      <c r="AI210" s="1">
        <v>42873.534247685187</v>
      </c>
    </row>
    <row r="211" spans="1:35" s="1" customFormat="1" x14ac:dyDescent="0.25">
      <c r="A211" s="31">
        <v>42044</v>
      </c>
      <c r="B211" s="24"/>
      <c r="C211" s="23" t="s">
        <v>4233</v>
      </c>
      <c r="D211" s="22" t="s">
        <v>4232</v>
      </c>
      <c r="E211" s="21">
        <v>0.26900000000000002</v>
      </c>
      <c r="G211" s="20"/>
      <c r="H211" s="19">
        <f>E211/0.0504341</f>
        <v>5.333692878429475</v>
      </c>
      <c r="I211" s="18">
        <f>J211/100*4</f>
        <v>0.8</v>
      </c>
      <c r="J211" s="17">
        <v>20</v>
      </c>
      <c r="K211" s="16">
        <f>IF(J211&gt;1,J211-H211-I211,0)</f>
        <v>13.866307121570525</v>
      </c>
      <c r="L211" s="15">
        <v>42071</v>
      </c>
      <c r="M211" s="14"/>
      <c r="N211" s="29">
        <v>42856</v>
      </c>
      <c r="O211" s="12">
        <v>42856</v>
      </c>
      <c r="P211" s="11" t="s">
        <v>4225</v>
      </c>
      <c r="Q211" s="10" t="s">
        <v>4231</v>
      </c>
      <c r="R211" s="10" t="s">
        <v>4230</v>
      </c>
      <c r="S211" s="10" t="s">
        <v>4229</v>
      </c>
      <c r="T211" s="10"/>
      <c r="U211" s="9" t="s">
        <v>4228</v>
      </c>
      <c r="V211" s="8"/>
      <c r="W211" s="7">
        <v>669</v>
      </c>
      <c r="X211" s="4"/>
      <c r="Y211" s="6">
        <v>20</v>
      </c>
      <c r="Z211" s="5">
        <f>IF(Y211&gt;0,Y211-J211,".")</f>
        <v>0</v>
      </c>
      <c r="AB211" s="1">
        <v>1597826656</v>
      </c>
      <c r="AC211" s="1">
        <v>6818520917</v>
      </c>
      <c r="AD211" s="1" t="s">
        <v>7135</v>
      </c>
      <c r="AE211" s="1">
        <v>1</v>
      </c>
      <c r="AF211" s="1">
        <v>145</v>
      </c>
      <c r="AG211" s="1" t="s">
        <v>3854</v>
      </c>
      <c r="AH211" s="1">
        <v>42867.823298611111</v>
      </c>
      <c r="AI211" s="1">
        <v>42873.693009259259</v>
      </c>
    </row>
    <row r="212" spans="1:35" s="1" customFormat="1" x14ac:dyDescent="0.25">
      <c r="A212" s="31">
        <v>42472</v>
      </c>
      <c r="B212" s="24"/>
      <c r="C212" s="23" t="s">
        <v>3941</v>
      </c>
      <c r="D212" s="22" t="s">
        <v>3940</v>
      </c>
      <c r="E212" s="21">
        <v>0.152</v>
      </c>
      <c r="G212" s="20"/>
      <c r="H212" s="19">
        <f>E212/0.042177</f>
        <v>3.6038599236550728</v>
      </c>
      <c r="I212" s="32">
        <f>J212/100*4</f>
        <v>0.8</v>
      </c>
      <c r="J212" s="17">
        <v>20</v>
      </c>
      <c r="K212" s="16">
        <f>IF(J212&gt;1,J212-H212-I212,0)</f>
        <v>15.596140076344927</v>
      </c>
      <c r="L212" s="15">
        <v>42498</v>
      </c>
      <c r="M212" s="14"/>
      <c r="N212" s="29">
        <v>42868</v>
      </c>
      <c r="O212" s="12">
        <v>42871</v>
      </c>
      <c r="P212" s="11" t="s">
        <v>3939</v>
      </c>
      <c r="Q212" s="10"/>
      <c r="R212" s="10"/>
      <c r="S212" s="10"/>
      <c r="T212" s="10"/>
      <c r="U212" s="9"/>
      <c r="V212" s="8"/>
      <c r="W212" s="7">
        <v>735</v>
      </c>
      <c r="X212" s="4"/>
      <c r="Y212" s="6">
        <v>20</v>
      </c>
      <c r="Z212" s="5">
        <f>IF(Y212&gt;0,Y212-J212,".")</f>
        <v>0</v>
      </c>
      <c r="AB212" s="1">
        <v>1597904506</v>
      </c>
      <c r="AC212" s="1">
        <v>6819964126</v>
      </c>
      <c r="AD212" s="1" t="s">
        <v>7128</v>
      </c>
      <c r="AE212" s="1">
        <v>1</v>
      </c>
      <c r="AF212" s="1">
        <v>39</v>
      </c>
      <c r="AG212" s="1" t="s">
        <v>3851</v>
      </c>
      <c r="AH212" s="1">
        <v>42869.441932870373</v>
      </c>
      <c r="AI212" s="1">
        <v>42873.831192129626</v>
      </c>
    </row>
    <row r="213" spans="1:35" s="1" customFormat="1" x14ac:dyDescent="0.25">
      <c r="A213" s="31">
        <v>42472</v>
      </c>
      <c r="B213" s="24"/>
      <c r="C213" s="23" t="s">
        <v>3941</v>
      </c>
      <c r="D213" s="22" t="s">
        <v>3940</v>
      </c>
      <c r="E213" s="21">
        <v>0.152</v>
      </c>
      <c r="G213" s="20"/>
      <c r="H213" s="19">
        <f>E213/0.042177</f>
        <v>3.6038599236550728</v>
      </c>
      <c r="I213" s="32">
        <f>J213/100*4</f>
        <v>0.8</v>
      </c>
      <c r="J213" s="17">
        <v>20</v>
      </c>
      <c r="K213" s="16">
        <f>IF(J213&gt;1,J213-H213-I213,0)</f>
        <v>15.596140076344927</v>
      </c>
      <c r="L213" s="15">
        <v>42498</v>
      </c>
      <c r="M213" s="14"/>
      <c r="N213" s="29">
        <v>42868</v>
      </c>
      <c r="O213" s="12">
        <v>42871</v>
      </c>
      <c r="P213" s="11" t="s">
        <v>3939</v>
      </c>
      <c r="Q213" s="10"/>
      <c r="R213" s="10"/>
      <c r="S213" s="10"/>
      <c r="T213" s="10"/>
      <c r="U213" s="9"/>
      <c r="V213" s="8"/>
      <c r="W213" s="7">
        <v>735</v>
      </c>
      <c r="X213" s="4"/>
      <c r="Y213" s="6">
        <v>20</v>
      </c>
      <c r="Z213" s="5">
        <f>IF(Y213&gt;0,Y213-J213,".")</f>
        <v>0</v>
      </c>
      <c r="AB213" s="1">
        <v>1597906523</v>
      </c>
      <c r="AC213" s="1">
        <v>6818949188</v>
      </c>
      <c r="AD213" s="1" t="s">
        <v>7140</v>
      </c>
      <c r="AE213" s="1">
        <v>1</v>
      </c>
      <c r="AF213" s="1">
        <v>125</v>
      </c>
      <c r="AG213" s="1" t="s">
        <v>3840</v>
      </c>
      <c r="AH213" s="1">
        <v>42868.386423611111</v>
      </c>
      <c r="AI213" s="1">
        <v>42873.834768518522</v>
      </c>
    </row>
    <row r="214" spans="1:35" s="1" customFormat="1" x14ac:dyDescent="0.25">
      <c r="A214" s="28">
        <v>41992</v>
      </c>
      <c r="B214" s="27"/>
      <c r="C214" s="23" t="s">
        <v>1992</v>
      </c>
      <c r="D214" s="22" t="s">
        <v>1991</v>
      </c>
      <c r="E214" s="21">
        <v>0.29899999999999999</v>
      </c>
      <c r="G214" s="20"/>
      <c r="H214" s="19">
        <f>E214/0.042871</f>
        <v>6.9744116069137645</v>
      </c>
      <c r="I214" s="18">
        <f>J214/100*4</f>
        <v>0.8</v>
      </c>
      <c r="J214" s="17">
        <v>20</v>
      </c>
      <c r="K214" s="16">
        <f>IF(J214&gt;1,J214-H214-I214,0)</f>
        <v>12.225588393086234</v>
      </c>
      <c r="L214" s="15">
        <v>42019</v>
      </c>
      <c r="M214" s="14"/>
      <c r="N214" s="29">
        <v>42873</v>
      </c>
      <c r="O214" s="12">
        <v>42876</v>
      </c>
      <c r="P214" s="11" t="s">
        <v>3855</v>
      </c>
      <c r="Q214" s="10"/>
      <c r="R214" s="10"/>
      <c r="S214" s="10"/>
      <c r="T214" s="10"/>
      <c r="U214" s="9"/>
      <c r="V214" s="8"/>
      <c r="W214" s="7">
        <v>743</v>
      </c>
      <c r="X214" s="4"/>
      <c r="Y214" s="6">
        <v>20</v>
      </c>
      <c r="Z214" s="5">
        <f>IF(Y214&gt;0,Y214-J214,".")</f>
        <v>0</v>
      </c>
      <c r="AB214" s="1">
        <v>1598068040</v>
      </c>
      <c r="AC214" s="1">
        <v>6819964126</v>
      </c>
      <c r="AD214" s="1" t="s">
        <v>7128</v>
      </c>
      <c r="AE214" s="1">
        <v>1</v>
      </c>
      <c r="AF214" s="1">
        <v>39</v>
      </c>
      <c r="AG214" s="1" t="s">
        <v>7246</v>
      </c>
      <c r="AH214" s="1">
        <v>42869.441932870373</v>
      </c>
      <c r="AI214" s="1">
        <v>42874.324780092589</v>
      </c>
    </row>
    <row r="215" spans="1:35" s="1" customFormat="1" x14ac:dyDescent="0.25">
      <c r="A215" s="28">
        <v>41992</v>
      </c>
      <c r="B215" s="27"/>
      <c r="C215" s="23" t="s">
        <v>1992</v>
      </c>
      <c r="D215" s="22" t="s">
        <v>1991</v>
      </c>
      <c r="E215" s="21">
        <v>0.29899999999999999</v>
      </c>
      <c r="G215" s="20"/>
      <c r="H215" s="19">
        <f>E215/0.042871</f>
        <v>6.9744116069137645</v>
      </c>
      <c r="I215" s="18">
        <f>J215/100*4</f>
        <v>0.8</v>
      </c>
      <c r="J215" s="17">
        <v>20</v>
      </c>
      <c r="K215" s="16">
        <f>IF(J215&gt;1,J215-H215-I215,0)</f>
        <v>12.225588393086234</v>
      </c>
      <c r="L215" s="15">
        <v>42019</v>
      </c>
      <c r="M215" s="14"/>
      <c r="N215" s="29">
        <v>42873</v>
      </c>
      <c r="O215" s="12">
        <v>42876</v>
      </c>
      <c r="P215" s="11" t="s">
        <v>3855</v>
      </c>
      <c r="Q215" s="10"/>
      <c r="R215" s="10"/>
      <c r="S215" s="10"/>
      <c r="T215" s="10"/>
      <c r="U215" s="9"/>
      <c r="V215" s="8"/>
      <c r="W215" s="7">
        <v>743</v>
      </c>
      <c r="X215" s="4"/>
      <c r="Y215" s="6">
        <v>20</v>
      </c>
      <c r="Z215" s="5">
        <f>IF(Y215&gt;0,Y215-J215,".")</f>
        <v>0</v>
      </c>
      <c r="AB215" s="1">
        <v>1598091776</v>
      </c>
      <c r="AC215" s="1">
        <v>6820070892</v>
      </c>
      <c r="AD215" s="1" t="s">
        <v>7264</v>
      </c>
      <c r="AE215" s="1">
        <v>1</v>
      </c>
      <c r="AF215" s="1">
        <v>75</v>
      </c>
      <c r="AG215" s="1" t="s">
        <v>7265</v>
      </c>
      <c r="AH215" s="1">
        <v>42869.526469907411</v>
      </c>
      <c r="AI215" s="1">
        <v>42874.37773148148</v>
      </c>
    </row>
    <row r="216" spans="1:35" s="1" customFormat="1" x14ac:dyDescent="0.25">
      <c r="A216" s="28">
        <v>41671</v>
      </c>
      <c r="B216" s="27" t="s">
        <v>3644</v>
      </c>
      <c r="C216" s="23" t="s">
        <v>3643</v>
      </c>
      <c r="D216" s="22" t="s">
        <v>3642</v>
      </c>
      <c r="E216" s="21">
        <v>0.2</v>
      </c>
      <c r="G216" s="20"/>
      <c r="H216" s="19">
        <f>E216/0.0472322</f>
        <v>4.234399413959121</v>
      </c>
      <c r="I216" s="18">
        <f>J216/100*4</f>
        <v>0.8</v>
      </c>
      <c r="J216" s="17">
        <v>20</v>
      </c>
      <c r="K216" s="16">
        <f>IF(J216&gt;1,J216-H216-I216,0)</f>
        <v>14.965600586040878</v>
      </c>
      <c r="L216" s="15">
        <v>41699</v>
      </c>
      <c r="M216" s="14"/>
      <c r="N216" s="29">
        <v>42886</v>
      </c>
      <c r="O216" s="12">
        <v>42886</v>
      </c>
      <c r="P216" s="11" t="s">
        <v>3641</v>
      </c>
      <c r="Q216" s="10"/>
      <c r="R216" s="10"/>
      <c r="S216" s="10"/>
      <c r="T216" s="10"/>
      <c r="U216" s="9"/>
      <c r="V216" s="8"/>
      <c r="W216" s="7">
        <v>789</v>
      </c>
      <c r="X216" s="4"/>
      <c r="Y216" s="6">
        <v>20</v>
      </c>
      <c r="Z216" s="5">
        <f>IF(Y216&gt;0,Y216-J216,".")</f>
        <v>0</v>
      </c>
      <c r="AB216" s="1">
        <v>1598109586</v>
      </c>
      <c r="AC216" s="1">
        <v>6819014282</v>
      </c>
      <c r="AD216" s="1" t="s">
        <v>7266</v>
      </c>
      <c r="AE216" s="1">
        <v>1</v>
      </c>
      <c r="AF216" s="1">
        <v>99</v>
      </c>
      <c r="AG216" s="1" t="s">
        <v>3836</v>
      </c>
      <c r="AH216" s="1">
        <v>42868.452557870369</v>
      </c>
      <c r="AI216" s="1">
        <v>42874.405636574076</v>
      </c>
    </row>
    <row r="217" spans="1:35" s="1" customFormat="1" x14ac:dyDescent="0.25">
      <c r="A217" s="28">
        <v>41671</v>
      </c>
      <c r="B217" s="27" t="s">
        <v>3644</v>
      </c>
      <c r="C217" s="23" t="s">
        <v>3643</v>
      </c>
      <c r="D217" s="22" t="s">
        <v>3642</v>
      </c>
      <c r="E217" s="21">
        <v>0.2</v>
      </c>
      <c r="G217" s="20"/>
      <c r="H217" s="19">
        <f>E217/0.0472322</f>
        <v>4.234399413959121</v>
      </c>
      <c r="I217" s="18">
        <f>J217/100*4</f>
        <v>0.8</v>
      </c>
      <c r="J217" s="17">
        <v>20</v>
      </c>
      <c r="K217" s="16">
        <f>IF(J217&gt;1,J217-H217-I217,0)</f>
        <v>14.965600586040878</v>
      </c>
      <c r="L217" s="15">
        <v>41699</v>
      </c>
      <c r="M217" s="14"/>
      <c r="N217" s="29">
        <v>42886</v>
      </c>
      <c r="O217" s="12">
        <v>42886</v>
      </c>
      <c r="P217" s="11" t="s">
        <v>3641</v>
      </c>
      <c r="Q217" s="10"/>
      <c r="R217" s="10"/>
      <c r="S217" s="10"/>
      <c r="T217" s="10"/>
      <c r="U217" s="9"/>
      <c r="V217" s="8"/>
      <c r="W217" s="7">
        <v>789</v>
      </c>
      <c r="X217" s="4"/>
      <c r="Y217" s="6">
        <v>20</v>
      </c>
      <c r="Z217" s="5">
        <f>IF(Y217&gt;0,Y217-J217,".")</f>
        <v>0</v>
      </c>
      <c r="AB217" s="1">
        <v>1598276159</v>
      </c>
      <c r="AC217" s="1">
        <v>6824270998</v>
      </c>
      <c r="AD217" s="1" t="s">
        <v>7148</v>
      </c>
      <c r="AE217" s="1">
        <v>2</v>
      </c>
      <c r="AF217" s="1">
        <v>158</v>
      </c>
      <c r="AG217" s="1" t="s">
        <v>3829</v>
      </c>
      <c r="AH217" s="1">
        <v>42872.86859953704</v>
      </c>
      <c r="AI217" s="1">
        <v>42874.674097222225</v>
      </c>
    </row>
    <row r="218" spans="1:35" s="1" customFormat="1" x14ac:dyDescent="0.25">
      <c r="A218" s="31">
        <v>42362</v>
      </c>
      <c r="B218" s="24"/>
      <c r="C218" s="23" t="s">
        <v>3018</v>
      </c>
      <c r="D218" s="22" t="s">
        <v>711</v>
      </c>
      <c r="E218" s="21">
        <v>0.2</v>
      </c>
      <c r="G218" s="20"/>
      <c r="H218" s="19">
        <f>E218/0.04032</f>
        <v>4.9603174603174605</v>
      </c>
      <c r="I218" s="32">
        <f>J218/100*4</f>
        <v>0.8</v>
      </c>
      <c r="J218" s="17">
        <v>20</v>
      </c>
      <c r="K218" s="16">
        <f>IF(J218&gt;1,J218-H218-I218,0)</f>
        <v>14.239682539682539</v>
      </c>
      <c r="L218" s="15">
        <v>42393</v>
      </c>
      <c r="M218" s="14"/>
      <c r="N218" s="29">
        <v>42919</v>
      </c>
      <c r="O218" s="12">
        <v>42919</v>
      </c>
      <c r="P218" s="11" t="s">
        <v>3017</v>
      </c>
      <c r="Q218" s="10"/>
      <c r="R218" s="10"/>
      <c r="S218" s="10"/>
      <c r="T218" s="10"/>
      <c r="U218" s="9"/>
      <c r="V218" s="8"/>
      <c r="W218" s="7">
        <v>921</v>
      </c>
      <c r="X218" s="4"/>
      <c r="Y218" s="6">
        <v>20</v>
      </c>
      <c r="Z218" s="5">
        <f>IF(Y218&gt;0,Y218-J218,".")</f>
        <v>0</v>
      </c>
      <c r="AB218" s="1">
        <v>1598720459</v>
      </c>
      <c r="AC218" s="1">
        <v>6820001219</v>
      </c>
      <c r="AD218" s="1" t="s">
        <v>7171</v>
      </c>
      <c r="AE218" s="1">
        <v>1</v>
      </c>
      <c r="AF218" s="1">
        <v>129</v>
      </c>
      <c r="AG218" s="1" t="s">
        <v>496</v>
      </c>
      <c r="AH218" s="1">
        <v>42869.473333333335</v>
      </c>
      <c r="AI218" s="1">
        <v>42875.944502314815</v>
      </c>
    </row>
    <row r="219" spans="1:35" s="1" customFormat="1" x14ac:dyDescent="0.25">
      <c r="A219" s="31">
        <v>42362</v>
      </c>
      <c r="B219" s="24"/>
      <c r="C219" s="23" t="s">
        <v>3018</v>
      </c>
      <c r="D219" s="22" t="s">
        <v>711</v>
      </c>
      <c r="E219" s="21">
        <v>0.2</v>
      </c>
      <c r="G219" s="20"/>
      <c r="H219" s="19">
        <f>E219/0.04032</f>
        <v>4.9603174603174605</v>
      </c>
      <c r="I219" s="32">
        <f>J219/100*4</f>
        <v>0.8</v>
      </c>
      <c r="J219" s="17">
        <v>20</v>
      </c>
      <c r="K219" s="16">
        <f>IF(J219&gt;1,J219-H219-I219,0)</f>
        <v>14.239682539682539</v>
      </c>
      <c r="L219" s="15">
        <v>42393</v>
      </c>
      <c r="M219" s="14"/>
      <c r="N219" s="29">
        <v>42919</v>
      </c>
      <c r="O219" s="12">
        <v>42919</v>
      </c>
      <c r="P219" s="11" t="s">
        <v>3017</v>
      </c>
      <c r="Q219" s="10"/>
      <c r="R219" s="10"/>
      <c r="S219" s="10"/>
      <c r="T219" s="10"/>
      <c r="U219" s="9"/>
      <c r="V219" s="8"/>
      <c r="W219" s="7">
        <v>921</v>
      </c>
      <c r="X219" s="4"/>
      <c r="Y219" s="6">
        <v>20</v>
      </c>
      <c r="Z219" s="5">
        <f>IF(Y219&gt;0,Y219-J219,".")</f>
        <v>0</v>
      </c>
      <c r="AB219" s="1">
        <v>1598722291</v>
      </c>
      <c r="AC219" s="1">
        <v>6820977399</v>
      </c>
      <c r="AD219" s="1" t="s">
        <v>7229</v>
      </c>
      <c r="AE219" s="1">
        <v>1</v>
      </c>
      <c r="AF219" s="1">
        <v>115</v>
      </c>
      <c r="AG219" s="1" t="s">
        <v>3827</v>
      </c>
      <c r="AH219" s="1">
        <v>42870.399606481478</v>
      </c>
      <c r="AI219" s="1">
        <v>42875.948784722219</v>
      </c>
    </row>
    <row r="220" spans="1:35" s="1" customFormat="1" x14ac:dyDescent="0.25">
      <c r="A220" s="31">
        <v>42362</v>
      </c>
      <c r="B220" s="24"/>
      <c r="C220" s="23" t="s">
        <v>3018</v>
      </c>
      <c r="D220" s="22" t="s">
        <v>711</v>
      </c>
      <c r="E220" s="21">
        <v>0.2</v>
      </c>
      <c r="G220" s="20"/>
      <c r="H220" s="19">
        <f>E220/0.04032</f>
        <v>4.9603174603174605</v>
      </c>
      <c r="I220" s="32">
        <f>J220/100*4</f>
        <v>0.8</v>
      </c>
      <c r="J220" s="17">
        <v>20</v>
      </c>
      <c r="K220" s="16">
        <f>IF(J220&gt;1,J220-H220-I220,0)</f>
        <v>14.239682539682539</v>
      </c>
      <c r="L220" s="15">
        <v>42393</v>
      </c>
      <c r="M220" s="14"/>
      <c r="N220" s="29">
        <v>42919</v>
      </c>
      <c r="O220" s="12">
        <v>42919</v>
      </c>
      <c r="P220" s="11" t="s">
        <v>3017</v>
      </c>
      <c r="Q220" s="10"/>
      <c r="R220" s="10"/>
      <c r="S220" s="10"/>
      <c r="T220" s="10"/>
      <c r="U220" s="9"/>
      <c r="V220" s="8"/>
      <c r="W220" s="7">
        <v>921</v>
      </c>
      <c r="X220" s="4"/>
      <c r="Y220" s="6">
        <v>20</v>
      </c>
      <c r="Z220" s="5">
        <f>IF(Y220&gt;0,Y220-J220,".")</f>
        <v>0</v>
      </c>
      <c r="AB220" s="1">
        <v>1598758974</v>
      </c>
      <c r="AC220" s="1">
        <v>6821547462</v>
      </c>
      <c r="AD220" s="1" t="s">
        <v>7267</v>
      </c>
      <c r="AE220" s="1">
        <v>1</v>
      </c>
      <c r="AF220" s="1">
        <v>115</v>
      </c>
      <c r="AG220" s="1" t="s">
        <v>3823</v>
      </c>
      <c r="AH220" s="1">
        <v>42870.741782407407</v>
      </c>
      <c r="AI220" s="1">
        <v>42876.335358796299</v>
      </c>
    </row>
    <row r="221" spans="1:35" s="1" customFormat="1" x14ac:dyDescent="0.25">
      <c r="A221" s="31">
        <v>42362</v>
      </c>
      <c r="B221" s="24"/>
      <c r="C221" s="23" t="s">
        <v>3018</v>
      </c>
      <c r="D221" s="22" t="s">
        <v>711</v>
      </c>
      <c r="E221" s="21">
        <v>0.2</v>
      </c>
      <c r="G221" s="20"/>
      <c r="H221" s="19">
        <f>E221/0.04032</f>
        <v>4.9603174603174605</v>
      </c>
      <c r="I221" s="32">
        <f>J221/100*4</f>
        <v>0.8</v>
      </c>
      <c r="J221" s="17">
        <v>20</v>
      </c>
      <c r="K221" s="16">
        <f>IF(J221&gt;1,J221-H221-I221,0)</f>
        <v>14.239682539682539</v>
      </c>
      <c r="L221" s="15">
        <v>42393</v>
      </c>
      <c r="M221" s="14"/>
      <c r="N221" s="29">
        <v>42919</v>
      </c>
      <c r="O221" s="12">
        <v>42919</v>
      </c>
      <c r="P221" s="11" t="s">
        <v>3017</v>
      </c>
      <c r="Q221" s="10"/>
      <c r="R221" s="10"/>
      <c r="S221" s="10"/>
      <c r="T221" s="10"/>
      <c r="U221" s="9"/>
      <c r="V221" s="8"/>
      <c r="W221" s="7">
        <v>921</v>
      </c>
      <c r="X221" s="4"/>
      <c r="Y221" s="6">
        <v>20</v>
      </c>
      <c r="Z221" s="5">
        <f>IF(Y221&gt;0,Y221-J221,".")</f>
        <v>0</v>
      </c>
      <c r="AB221" s="1">
        <v>1599012231</v>
      </c>
      <c r="AC221" s="1">
        <v>6827447897</v>
      </c>
      <c r="AD221" s="1" t="s">
        <v>7268</v>
      </c>
      <c r="AE221" s="1">
        <v>1</v>
      </c>
      <c r="AF221" s="1">
        <v>250</v>
      </c>
      <c r="AG221" s="1" t="s">
        <v>7269</v>
      </c>
      <c r="AH221" s="1">
        <v>42875.596030092594</v>
      </c>
      <c r="AI221" s="1">
        <v>42876.758657407408</v>
      </c>
    </row>
    <row r="222" spans="1:35" s="1" customFormat="1" x14ac:dyDescent="0.25">
      <c r="A222" s="28">
        <v>41390</v>
      </c>
      <c r="B222" s="27" t="s">
        <v>2694</v>
      </c>
      <c r="C222" s="23" t="s">
        <v>2832</v>
      </c>
      <c r="D222" s="22" t="s">
        <v>2831</v>
      </c>
      <c r="E222" s="21">
        <v>0.23799999999999999</v>
      </c>
      <c r="G222" s="20"/>
      <c r="H222" s="19">
        <f>E222/0.0484</f>
        <v>4.9173553719008263</v>
      </c>
      <c r="I222" s="18">
        <f>J222/100*4</f>
        <v>0.8</v>
      </c>
      <c r="J222" s="17">
        <v>20</v>
      </c>
      <c r="K222" s="16">
        <f>IF(J222&gt;1,J222-H222-I222,0)</f>
        <v>14.282644628099174</v>
      </c>
      <c r="L222" s="15">
        <v>41404</v>
      </c>
      <c r="M222" s="14"/>
      <c r="N222" s="29">
        <v>42933</v>
      </c>
      <c r="O222" s="12">
        <v>42933</v>
      </c>
      <c r="P222" s="11" t="s">
        <v>2830</v>
      </c>
      <c r="Q222" s="10"/>
      <c r="R222" s="10"/>
      <c r="S222" s="10"/>
      <c r="T222" s="10"/>
      <c r="U222" s="9"/>
      <c r="V222" s="8"/>
      <c r="W222" s="7">
        <v>960</v>
      </c>
      <c r="X222" s="4"/>
      <c r="Y222" s="6">
        <v>20</v>
      </c>
      <c r="Z222" s="5">
        <f>IF(Y222&gt;0,Y222-J222,".")</f>
        <v>0</v>
      </c>
      <c r="AB222" s="1">
        <v>1599034763</v>
      </c>
      <c r="AC222" s="1">
        <v>6823995289</v>
      </c>
      <c r="AD222" s="1" t="s">
        <v>7270</v>
      </c>
      <c r="AE222" s="1">
        <v>1</v>
      </c>
      <c r="AF222" s="1">
        <v>35</v>
      </c>
      <c r="AG222" s="1" t="s">
        <v>3815</v>
      </c>
      <c r="AH222" s="1">
        <v>42872.691446759258</v>
      </c>
      <c r="AI222" s="1">
        <v>42876.785277777781</v>
      </c>
    </row>
    <row r="223" spans="1:35" s="1" customFormat="1" x14ac:dyDescent="0.25">
      <c r="A223" s="28">
        <v>41390</v>
      </c>
      <c r="B223" s="27" t="s">
        <v>2694</v>
      </c>
      <c r="C223" s="23" t="s">
        <v>2832</v>
      </c>
      <c r="D223" s="22" t="s">
        <v>2831</v>
      </c>
      <c r="E223" s="21">
        <v>0.23799999999999999</v>
      </c>
      <c r="G223" s="20"/>
      <c r="H223" s="19">
        <f>E223/0.0484</f>
        <v>4.9173553719008263</v>
      </c>
      <c r="I223" s="18">
        <f>J223/100*4</f>
        <v>0.8</v>
      </c>
      <c r="J223" s="17">
        <v>20</v>
      </c>
      <c r="K223" s="16">
        <f>IF(J223&gt;1,J223-H223-I223,0)</f>
        <v>14.282644628099174</v>
      </c>
      <c r="L223" s="15">
        <v>41404</v>
      </c>
      <c r="M223" s="14"/>
      <c r="N223" s="29">
        <v>42933</v>
      </c>
      <c r="O223" s="12">
        <v>42933</v>
      </c>
      <c r="P223" s="11" t="s">
        <v>2830</v>
      </c>
      <c r="Q223" s="10"/>
      <c r="R223" s="10"/>
      <c r="S223" s="10"/>
      <c r="T223" s="10"/>
      <c r="U223" s="9"/>
      <c r="V223" s="8"/>
      <c r="W223" s="7">
        <v>960</v>
      </c>
      <c r="X223" s="4"/>
      <c r="Y223" s="6">
        <v>20</v>
      </c>
      <c r="Z223" s="5">
        <f>IF(Y223&gt;0,Y223-J223,".")</f>
        <v>0</v>
      </c>
      <c r="AB223" s="1">
        <v>1599089937</v>
      </c>
      <c r="AC223" s="1">
        <v>6822984237</v>
      </c>
      <c r="AD223" s="1" t="s">
        <v>7271</v>
      </c>
      <c r="AE223" s="1">
        <v>1</v>
      </c>
      <c r="AF223" s="1">
        <v>267</v>
      </c>
      <c r="AG223" s="1" t="s">
        <v>3801</v>
      </c>
      <c r="AH223" s="1">
        <v>42871.842824074076</v>
      </c>
      <c r="AI223" s="1">
        <v>42876.836898148147</v>
      </c>
    </row>
    <row r="224" spans="1:35" s="1" customFormat="1" x14ac:dyDescent="0.25">
      <c r="A224" s="28">
        <v>41192</v>
      </c>
      <c r="B224" s="27" t="s">
        <v>2582</v>
      </c>
      <c r="C224" s="23" t="s">
        <v>491</v>
      </c>
      <c r="D224" s="22" t="s">
        <v>490</v>
      </c>
      <c r="E224" s="21">
        <v>0.26800000000000002</v>
      </c>
      <c r="G224" s="20"/>
      <c r="H224" s="19">
        <f>E224/0.0494</f>
        <v>5.4251012145748989</v>
      </c>
      <c r="I224" s="18">
        <f>J224/100*4</f>
        <v>0.8</v>
      </c>
      <c r="J224" s="17">
        <v>20</v>
      </c>
      <c r="K224" s="16">
        <f>IF(J224&gt;1,J224-H224-I224,0)</f>
        <v>13.774898785425101</v>
      </c>
      <c r="L224" s="15">
        <v>41234</v>
      </c>
      <c r="M224" s="14"/>
      <c r="N224" s="29">
        <v>42954</v>
      </c>
      <c r="O224" s="12">
        <v>42954</v>
      </c>
      <c r="P224" s="11" t="s">
        <v>2566</v>
      </c>
      <c r="Q224" s="10"/>
      <c r="R224" s="10"/>
      <c r="S224" s="10"/>
      <c r="T224" s="10"/>
      <c r="U224" s="9"/>
      <c r="V224" s="8"/>
      <c r="W224" s="7">
        <v>1010</v>
      </c>
      <c r="X224" s="4"/>
      <c r="Y224" s="6">
        <v>20</v>
      </c>
      <c r="Z224" s="5">
        <f>IF(Y224&gt;0,Y224-J224,".")</f>
        <v>0</v>
      </c>
      <c r="AB224" s="1">
        <v>1599166775</v>
      </c>
      <c r="AC224" s="1">
        <v>6822964291</v>
      </c>
      <c r="AD224" s="1" t="s">
        <v>7210</v>
      </c>
      <c r="AE224" s="1">
        <v>1</v>
      </c>
      <c r="AF224" s="1">
        <v>135</v>
      </c>
      <c r="AG224" s="1" t="s">
        <v>3811</v>
      </c>
      <c r="AH224" s="1">
        <v>42871.831412037034</v>
      </c>
      <c r="AI224" s="1">
        <v>42876.887013888889</v>
      </c>
    </row>
    <row r="225" spans="1:35" s="1" customFormat="1" x14ac:dyDescent="0.25">
      <c r="A225" s="31">
        <v>42250</v>
      </c>
      <c r="B225" s="24"/>
      <c r="C225" s="23" t="s">
        <v>4441</v>
      </c>
      <c r="D225" s="22" t="s">
        <v>533</v>
      </c>
      <c r="E225" s="21">
        <v>0.193</v>
      </c>
      <c r="G225" s="20"/>
      <c r="H225" s="19">
        <f>E225/0.04165</f>
        <v>4.6338535414165669</v>
      </c>
      <c r="I225" s="32">
        <f>J225/100*4</f>
        <v>0.84</v>
      </c>
      <c r="J225" s="17">
        <v>21</v>
      </c>
      <c r="K225" s="16">
        <f>IF(J225&gt;1,J225-H225-I225,0)</f>
        <v>15.526146458583433</v>
      </c>
      <c r="L225" s="15">
        <v>42281</v>
      </c>
      <c r="M225" s="14"/>
      <c r="N225" s="29">
        <v>42738</v>
      </c>
      <c r="O225" s="12">
        <v>42738</v>
      </c>
      <c r="P225" s="11" t="s">
        <v>6980</v>
      </c>
      <c r="Q225" s="10"/>
      <c r="R225" s="10"/>
      <c r="S225" s="10"/>
      <c r="T225" s="10"/>
      <c r="U225" s="9" t="s">
        <v>6983</v>
      </c>
      <c r="V225" s="8"/>
      <c r="W225" s="7">
        <v>24</v>
      </c>
      <c r="X225" s="4"/>
      <c r="Y225" s="6">
        <v>21</v>
      </c>
      <c r="Z225" s="5">
        <f>IF(Y225&gt;0,Y225-J225,".")</f>
        <v>0</v>
      </c>
      <c r="AB225" s="1">
        <v>1599266275</v>
      </c>
      <c r="AC225" s="1">
        <v>6828229300</v>
      </c>
      <c r="AD225" s="1" t="s">
        <v>7110</v>
      </c>
      <c r="AE225" s="1">
        <v>10</v>
      </c>
      <c r="AF225" s="1">
        <v>150</v>
      </c>
      <c r="AG225" s="1" t="s">
        <v>3803</v>
      </c>
      <c r="AH225" s="1">
        <v>42876.503622685188</v>
      </c>
      <c r="AI225" s="1">
        <v>42876.953020833331</v>
      </c>
    </row>
    <row r="226" spans="1:35" s="1" customFormat="1" x14ac:dyDescent="0.25">
      <c r="A226" s="31">
        <v>42250</v>
      </c>
      <c r="B226" s="24"/>
      <c r="C226" s="23" t="s">
        <v>6982</v>
      </c>
      <c r="D226" s="22" t="s">
        <v>6981</v>
      </c>
      <c r="E226" s="21">
        <v>0.188</v>
      </c>
      <c r="G226" s="20"/>
      <c r="H226" s="19">
        <f>E226/0.04165</f>
        <v>4.5138055222088838</v>
      </c>
      <c r="I226" s="32">
        <f>J226/100*4</f>
        <v>0.84</v>
      </c>
      <c r="J226" s="17">
        <v>21</v>
      </c>
      <c r="K226" s="16">
        <f>IF(J226&gt;1,J226-H226-I226,0)</f>
        <v>15.646194477791116</v>
      </c>
      <c r="L226" s="15">
        <v>42266</v>
      </c>
      <c r="M226" s="14"/>
      <c r="N226" s="29">
        <v>42738</v>
      </c>
      <c r="O226" s="12">
        <v>42738</v>
      </c>
      <c r="P226" s="11" t="s">
        <v>6980</v>
      </c>
      <c r="Q226" s="10"/>
      <c r="R226" s="10"/>
      <c r="S226" s="10"/>
      <c r="T226" s="10"/>
      <c r="U226" s="9">
        <v>6664392059</v>
      </c>
      <c r="V226" s="8"/>
      <c r="W226" s="7">
        <v>24</v>
      </c>
      <c r="X226" s="4"/>
      <c r="Y226" s="6">
        <v>21</v>
      </c>
      <c r="Z226" s="5">
        <f>IF(Y226&gt;0,Y226-J226,".")</f>
        <v>0</v>
      </c>
      <c r="AB226" s="1">
        <v>1599347952</v>
      </c>
      <c r="AC226" s="1">
        <v>6828282304</v>
      </c>
      <c r="AD226" s="1" t="s">
        <v>7148</v>
      </c>
      <c r="AE226" s="1">
        <v>1</v>
      </c>
      <c r="AF226" s="1">
        <v>48</v>
      </c>
      <c r="AG226" s="1" t="s">
        <v>7272</v>
      </c>
      <c r="AH226" s="1">
        <v>42876.560277777775</v>
      </c>
      <c r="AI226" s="1">
        <v>42877.336284722223</v>
      </c>
    </row>
    <row r="227" spans="1:35" s="1" customFormat="1" x14ac:dyDescent="0.25">
      <c r="A227" s="28">
        <v>41582</v>
      </c>
      <c r="B227" s="27" t="s">
        <v>2694</v>
      </c>
      <c r="C227" s="23" t="s">
        <v>3131</v>
      </c>
      <c r="D227" s="22" t="s">
        <v>652</v>
      </c>
      <c r="E227" s="21">
        <v>0.16900000000000001</v>
      </c>
      <c r="G227" s="20"/>
      <c r="H227" s="19">
        <f>E227/0.0502151</f>
        <v>3.3655215263934557</v>
      </c>
      <c r="I227" s="18">
        <f>J227/100*4</f>
        <v>0.84</v>
      </c>
      <c r="J227" s="17">
        <v>21</v>
      </c>
      <c r="K227" s="16">
        <f>IF(J227&gt;1,J227-H227-I227,0)</f>
        <v>16.794478473606546</v>
      </c>
      <c r="L227" s="15">
        <v>41607</v>
      </c>
      <c r="M227" s="14"/>
      <c r="N227" s="29">
        <v>42754</v>
      </c>
      <c r="O227" s="12">
        <v>42755</v>
      </c>
      <c r="P227" s="11" t="s">
        <v>6528</v>
      </c>
      <c r="Q227" s="10"/>
      <c r="R227" s="10"/>
      <c r="S227" s="10"/>
      <c r="T227" s="10"/>
      <c r="U227" s="9"/>
      <c r="V227" s="8"/>
      <c r="W227" s="7">
        <v>133</v>
      </c>
      <c r="X227" s="4"/>
      <c r="Y227" s="6">
        <v>21</v>
      </c>
      <c r="Z227" s="5">
        <f>IF(Y227&gt;0,Y227-J227,".")</f>
        <v>0</v>
      </c>
      <c r="AB227" s="1">
        <v>1599370691</v>
      </c>
      <c r="AC227" s="1">
        <v>6823609712</v>
      </c>
      <c r="AD227" s="1" t="s">
        <v>7230</v>
      </c>
      <c r="AE227" s="1">
        <v>1</v>
      </c>
      <c r="AF227" s="1">
        <v>199</v>
      </c>
      <c r="AG227" s="1" t="s">
        <v>3795</v>
      </c>
      <c r="AH227" s="1">
        <v>42872.482800925929</v>
      </c>
      <c r="AI227" s="1">
        <v>42877.371331018519</v>
      </c>
    </row>
    <row r="228" spans="1:35" s="1" customFormat="1" x14ac:dyDescent="0.25">
      <c r="A228" s="31">
        <v>42267</v>
      </c>
      <c r="B228" s="24"/>
      <c r="C228" s="23" t="s">
        <v>5996</v>
      </c>
      <c r="D228" s="22" t="s">
        <v>2802</v>
      </c>
      <c r="E228" s="21">
        <v>0.17899999999999999</v>
      </c>
      <c r="G228" s="20"/>
      <c r="H228" s="19">
        <f>E228/0.04125</f>
        <v>4.3393939393939389</v>
      </c>
      <c r="I228" s="32">
        <f>J228/100*4</f>
        <v>0.84</v>
      </c>
      <c r="J228" s="17">
        <v>21</v>
      </c>
      <c r="K228" s="16">
        <f>IF(J228&gt;1,J228-H228-I228,0)</f>
        <v>15.82060606060606</v>
      </c>
      <c r="L228" s="15">
        <v>42294</v>
      </c>
      <c r="M228" s="14"/>
      <c r="N228" s="29">
        <v>42780</v>
      </c>
      <c r="O228" s="12">
        <v>42780</v>
      </c>
      <c r="P228" s="11" t="s">
        <v>5979</v>
      </c>
      <c r="Q228" s="10"/>
      <c r="R228" s="10"/>
      <c r="S228" s="10"/>
      <c r="T228" s="10"/>
      <c r="U228" s="9">
        <v>6712922422</v>
      </c>
      <c r="V228" s="8"/>
      <c r="W228" s="7">
        <v>260</v>
      </c>
      <c r="X228" s="4"/>
      <c r="Y228" s="6">
        <v>21</v>
      </c>
      <c r="Z228" s="5">
        <f>IF(Y228&gt;0,Y228-J228,".")</f>
        <v>0</v>
      </c>
      <c r="AB228" s="1">
        <v>1599514545</v>
      </c>
      <c r="AC228" s="1">
        <v>6828071802</v>
      </c>
      <c r="AD228" s="1" t="s">
        <v>7267</v>
      </c>
      <c r="AE228" s="1">
        <v>1</v>
      </c>
      <c r="AF228" s="1">
        <v>115</v>
      </c>
      <c r="AG228" s="1" t="s">
        <v>3784</v>
      </c>
      <c r="AH228" s="1">
        <v>42876.363009259258</v>
      </c>
      <c r="AI228" s="1">
        <v>42877.508622685185</v>
      </c>
    </row>
    <row r="229" spans="1:35" s="1" customFormat="1" x14ac:dyDescent="0.25">
      <c r="A229" s="31">
        <v>42495</v>
      </c>
      <c r="B229" s="24"/>
      <c r="C229" s="23" t="s">
        <v>5007</v>
      </c>
      <c r="D229" s="22" t="s">
        <v>5006</v>
      </c>
      <c r="E229" s="21">
        <v>1.2</v>
      </c>
      <c r="G229" s="20"/>
      <c r="H229" s="19">
        <f>E229/0.04188</f>
        <v>28.653295128939828</v>
      </c>
      <c r="I229" s="18">
        <f>J229/100*4</f>
        <v>0.84</v>
      </c>
      <c r="J229" s="17">
        <v>21</v>
      </c>
      <c r="K229" s="16">
        <f>IF(J229&gt;1,J229-H229-I229,0)</f>
        <v>-8.4932951289398275</v>
      </c>
      <c r="L229" s="15">
        <v>42519</v>
      </c>
      <c r="M229" s="14"/>
      <c r="N229" s="29">
        <v>42818</v>
      </c>
      <c r="O229" s="12">
        <v>42822</v>
      </c>
      <c r="P229" s="11" t="s">
        <v>5004</v>
      </c>
      <c r="Q229" s="10"/>
      <c r="R229" s="10"/>
      <c r="S229" s="10"/>
      <c r="T229" s="10"/>
      <c r="U229" s="9"/>
      <c r="V229" s="8"/>
      <c r="W229" s="7">
        <v>495</v>
      </c>
      <c r="X229" s="4"/>
      <c r="Y229" s="6">
        <v>21</v>
      </c>
      <c r="Z229" s="5">
        <f>IF(Y229&gt;0,Y229-J229,".")</f>
        <v>0</v>
      </c>
      <c r="AB229" s="1">
        <v>1599590382</v>
      </c>
      <c r="AC229" s="1">
        <v>6827426792</v>
      </c>
      <c r="AD229" s="1" t="s">
        <v>7273</v>
      </c>
      <c r="AE229" s="1">
        <v>1</v>
      </c>
      <c r="AF229" s="1">
        <v>125</v>
      </c>
      <c r="AG229" s="1" t="s">
        <v>3762</v>
      </c>
      <c r="AH229" s="1">
        <v>42875.573819444442</v>
      </c>
      <c r="AI229" s="1">
        <v>42877.584768518522</v>
      </c>
    </row>
    <row r="230" spans="1:35" s="1" customFormat="1" x14ac:dyDescent="0.25">
      <c r="A230" s="28">
        <v>41562</v>
      </c>
      <c r="B230" s="27" t="s">
        <v>4122</v>
      </c>
      <c r="C230" s="23" t="s">
        <v>4121</v>
      </c>
      <c r="D230" s="22" t="s">
        <v>4120</v>
      </c>
      <c r="E230" s="21">
        <v>0.159</v>
      </c>
      <c r="G230" s="20"/>
      <c r="H230" s="19">
        <f>E230/0.0316627</f>
        <v>5.021681663282032</v>
      </c>
      <c r="I230" s="18">
        <f>J230/100*4</f>
        <v>0.84</v>
      </c>
      <c r="J230" s="17">
        <v>21</v>
      </c>
      <c r="K230" s="16">
        <f>IF(J230&gt;1,J230-H230-I230,0)</f>
        <v>15.138318336717969</v>
      </c>
      <c r="L230" s="15">
        <v>41620</v>
      </c>
      <c r="M230" s="14"/>
      <c r="N230" s="29">
        <v>42860</v>
      </c>
      <c r="O230" s="12">
        <v>42860</v>
      </c>
      <c r="P230" s="11" t="s">
        <v>4119</v>
      </c>
      <c r="Q230" s="10"/>
      <c r="R230" s="10"/>
      <c r="S230" s="10"/>
      <c r="T230" s="10"/>
      <c r="U230" s="9"/>
      <c r="V230" s="8"/>
      <c r="W230" s="7">
        <v>686</v>
      </c>
      <c r="X230" s="4"/>
      <c r="Y230" s="6">
        <v>21</v>
      </c>
      <c r="Z230" s="5">
        <f>IF(Y230&gt;0,Y230-J230,".")</f>
        <v>0</v>
      </c>
      <c r="AB230" s="1">
        <v>1599750614</v>
      </c>
      <c r="AC230" s="1">
        <v>6821787229</v>
      </c>
      <c r="AD230" s="1" t="s">
        <v>7248</v>
      </c>
      <c r="AE230" s="1">
        <v>1</v>
      </c>
      <c r="AF230" s="1">
        <v>88</v>
      </c>
      <c r="AG230" s="1" t="s">
        <v>7274</v>
      </c>
      <c r="AH230" s="1">
        <v>42870.870891203704</v>
      </c>
      <c r="AI230" s="1">
        <v>42877.791284722225</v>
      </c>
    </row>
    <row r="231" spans="1:35" s="1" customFormat="1" x14ac:dyDescent="0.25">
      <c r="A231" s="31">
        <v>42254</v>
      </c>
      <c r="B231" s="24"/>
      <c r="C231" s="23" t="s">
        <v>3302</v>
      </c>
      <c r="D231" s="22" t="s">
        <v>3301</v>
      </c>
      <c r="E231" s="21">
        <v>0.184</v>
      </c>
      <c r="G231" s="20"/>
      <c r="H231" s="19">
        <f>E231/0.04165</f>
        <v>4.4177671068427369</v>
      </c>
      <c r="I231" s="32">
        <f>J231/100*4</f>
        <v>0.84</v>
      </c>
      <c r="J231" s="17">
        <v>21</v>
      </c>
      <c r="K231" s="16">
        <f>IF(J231&gt;1,J231-H231-I231,0)</f>
        <v>15.742232893157261</v>
      </c>
      <c r="L231" s="15">
        <v>42294</v>
      </c>
      <c r="M231" s="14"/>
      <c r="N231" s="29">
        <v>42904</v>
      </c>
      <c r="O231" s="12">
        <v>42904</v>
      </c>
      <c r="P231" s="11" t="s">
        <v>3300</v>
      </c>
      <c r="Q231" s="10"/>
      <c r="R231" s="10"/>
      <c r="S231" s="10"/>
      <c r="T231" s="10"/>
      <c r="U231" s="9"/>
      <c r="V231" s="8"/>
      <c r="W231" s="7">
        <v>856</v>
      </c>
      <c r="X231" s="4"/>
      <c r="Y231" s="6">
        <v>21</v>
      </c>
      <c r="Z231" s="5">
        <f>IF(Y231&gt;0,Y231-J231,".")</f>
        <v>0</v>
      </c>
      <c r="AB231" s="1">
        <v>1599774586</v>
      </c>
      <c r="AC231" s="1">
        <v>6827213455</v>
      </c>
      <c r="AD231" s="1" t="s">
        <v>7137</v>
      </c>
      <c r="AE231" s="1">
        <v>1</v>
      </c>
      <c r="AF231" s="1">
        <v>135</v>
      </c>
      <c r="AG231" s="1" t="s">
        <v>3779</v>
      </c>
      <c r="AH231" s="1">
        <v>42875.429976851854</v>
      </c>
      <c r="AI231" s="1">
        <v>42877.818761574075</v>
      </c>
    </row>
    <row r="232" spans="1:35" s="1" customFormat="1" x14ac:dyDescent="0.25">
      <c r="A232" s="31">
        <v>42254</v>
      </c>
      <c r="B232" s="24"/>
      <c r="C232" s="23" t="s">
        <v>3302</v>
      </c>
      <c r="D232" s="22" t="s">
        <v>3301</v>
      </c>
      <c r="E232" s="21">
        <v>0.184</v>
      </c>
      <c r="G232" s="20"/>
      <c r="H232" s="19">
        <f>E232/0.04165</f>
        <v>4.4177671068427369</v>
      </c>
      <c r="I232" s="32">
        <f>J232/100*4</f>
        <v>0.84</v>
      </c>
      <c r="J232" s="17">
        <v>21</v>
      </c>
      <c r="K232" s="16">
        <f>IF(J232&gt;1,J232-H232-I232,0)</f>
        <v>15.742232893157261</v>
      </c>
      <c r="L232" s="15">
        <v>42294</v>
      </c>
      <c r="M232" s="14"/>
      <c r="N232" s="13">
        <v>42904</v>
      </c>
      <c r="O232" s="12">
        <v>42904</v>
      </c>
      <c r="P232" s="11" t="s">
        <v>3300</v>
      </c>
      <c r="Q232" s="10"/>
      <c r="R232" s="10"/>
      <c r="S232" s="10"/>
      <c r="T232" s="10"/>
      <c r="U232" s="9"/>
      <c r="V232" s="8"/>
      <c r="W232" s="7">
        <v>856</v>
      </c>
      <c r="X232" s="4"/>
      <c r="Y232" s="6">
        <v>21</v>
      </c>
      <c r="Z232" s="5">
        <f>IF(Y232&gt;0,Y232-J232,".")</f>
        <v>0</v>
      </c>
      <c r="AB232" s="1">
        <v>1599884227</v>
      </c>
      <c r="AC232" s="1">
        <v>6827672066</v>
      </c>
      <c r="AD232" s="1" t="s">
        <v>7275</v>
      </c>
      <c r="AE232" s="1">
        <v>1</v>
      </c>
      <c r="AF232" s="1">
        <v>32</v>
      </c>
      <c r="AG232" s="1" t="s">
        <v>3767</v>
      </c>
      <c r="AH232" s="1">
        <v>42875.78707175926</v>
      </c>
      <c r="AI232" s="1">
        <v>42877.902326388888</v>
      </c>
    </row>
    <row r="233" spans="1:35" s="1" customFormat="1" x14ac:dyDescent="0.25">
      <c r="A233" s="31">
        <v>42254</v>
      </c>
      <c r="B233" s="24"/>
      <c r="C233" s="23" t="s">
        <v>3302</v>
      </c>
      <c r="D233" s="22" t="s">
        <v>3301</v>
      </c>
      <c r="E233" s="21">
        <v>0.184</v>
      </c>
      <c r="G233" s="20"/>
      <c r="H233" s="19">
        <f>E233/0.04165</f>
        <v>4.4177671068427369</v>
      </c>
      <c r="I233" s="32">
        <f>J233/100*4</f>
        <v>0.84</v>
      </c>
      <c r="J233" s="17">
        <v>21</v>
      </c>
      <c r="K233" s="16">
        <f>IF(J233&gt;1,J233-H233-I233,0)</f>
        <v>15.742232893157261</v>
      </c>
      <c r="L233" s="15">
        <v>42294</v>
      </c>
      <c r="M233" s="14"/>
      <c r="N233" s="29">
        <v>42904</v>
      </c>
      <c r="O233" s="12">
        <v>42904</v>
      </c>
      <c r="P233" s="11" t="s">
        <v>3300</v>
      </c>
      <c r="Q233" s="10"/>
      <c r="R233" s="10"/>
      <c r="S233" s="10"/>
      <c r="T233" s="10"/>
      <c r="U233" s="9"/>
      <c r="V233" s="8"/>
      <c r="W233" s="7">
        <v>856</v>
      </c>
      <c r="X233" s="4"/>
      <c r="Y233" s="6">
        <v>21</v>
      </c>
      <c r="Z233" s="5">
        <f>IF(Y233&gt;0,Y233-J233,".")</f>
        <v>0</v>
      </c>
      <c r="AB233" s="1">
        <v>1600091486</v>
      </c>
      <c r="AC233" s="1">
        <v>6822806213</v>
      </c>
      <c r="AD233" s="1" t="s">
        <v>7256</v>
      </c>
      <c r="AE233" s="1">
        <v>2</v>
      </c>
      <c r="AF233" s="1">
        <v>72</v>
      </c>
      <c r="AG233" s="1" t="s">
        <v>3755</v>
      </c>
      <c r="AH233" s="1">
        <v>42871.721909722219</v>
      </c>
      <c r="AI233" s="1">
        <v>42878.40216435185</v>
      </c>
    </row>
    <row r="234" spans="1:35" s="1" customFormat="1" x14ac:dyDescent="0.25">
      <c r="A234" s="28">
        <v>41582</v>
      </c>
      <c r="B234" s="27" t="s">
        <v>2694</v>
      </c>
      <c r="C234" s="23" t="s">
        <v>3131</v>
      </c>
      <c r="D234" s="22" t="s">
        <v>652</v>
      </c>
      <c r="E234" s="21">
        <v>0.16900000000000001</v>
      </c>
      <c r="G234" s="20"/>
      <c r="H234" s="19">
        <f>E234/0.0502151</f>
        <v>3.3655215263934557</v>
      </c>
      <c r="I234" s="18">
        <f>J234/100*4</f>
        <v>0.84</v>
      </c>
      <c r="J234" s="17">
        <v>21</v>
      </c>
      <c r="K234" s="16">
        <f>IF(J234&gt;1,J234-H234-I234,0)</f>
        <v>16.794478473606546</v>
      </c>
      <c r="L234" s="15">
        <v>41607</v>
      </c>
      <c r="M234" s="14"/>
      <c r="N234" s="29">
        <v>42914</v>
      </c>
      <c r="O234" s="12">
        <v>42914</v>
      </c>
      <c r="P234" s="11" t="s">
        <v>3130</v>
      </c>
      <c r="Q234" s="10"/>
      <c r="R234" s="10"/>
      <c r="S234" s="10"/>
      <c r="T234" s="10"/>
      <c r="U234" s="9"/>
      <c r="V234" s="8"/>
      <c r="W234" s="7">
        <v>898</v>
      </c>
      <c r="X234" s="4"/>
      <c r="Y234" s="6">
        <v>21</v>
      </c>
      <c r="Z234" s="5">
        <f>IF(Y234&gt;0,Y234-J234,".")</f>
        <v>0</v>
      </c>
      <c r="AB234" s="1">
        <v>1600240166</v>
      </c>
      <c r="AC234" s="1">
        <v>6828714645</v>
      </c>
      <c r="AD234" s="1" t="s">
        <v>7107</v>
      </c>
      <c r="AE234" s="1">
        <v>1</v>
      </c>
      <c r="AF234" s="1">
        <v>92</v>
      </c>
      <c r="AG234" s="1" t="s">
        <v>3742</v>
      </c>
      <c r="AH234" s="1">
        <v>42876.873738425929</v>
      </c>
      <c r="AI234" s="1">
        <v>42878.556759259256</v>
      </c>
    </row>
    <row r="235" spans="1:35" s="1" customFormat="1" x14ac:dyDescent="0.25">
      <c r="A235" s="28">
        <v>41719</v>
      </c>
      <c r="B235" s="27" t="s">
        <v>2024</v>
      </c>
      <c r="C235" s="23" t="s">
        <v>2023</v>
      </c>
      <c r="D235" s="22" t="s">
        <v>2022</v>
      </c>
      <c r="E235" s="21">
        <v>0.29899999999999999</v>
      </c>
      <c r="G235" s="20"/>
      <c r="H235" s="19">
        <f>E235/0.04814</f>
        <v>6.2110511009555456</v>
      </c>
      <c r="I235" s="18">
        <f>J235/100*4</f>
        <v>0.84</v>
      </c>
      <c r="J235" s="17">
        <v>21</v>
      </c>
      <c r="K235" s="16">
        <f>IF(J235&gt;1,J235-H235-I235,0)</f>
        <v>13.948948899044455</v>
      </c>
      <c r="L235" s="15">
        <v>41738</v>
      </c>
      <c r="M235" s="14"/>
      <c r="N235" s="29">
        <v>42975</v>
      </c>
      <c r="O235" s="12">
        <v>42975</v>
      </c>
      <c r="P235" s="11" t="s">
        <v>2280</v>
      </c>
      <c r="Q235" s="10"/>
      <c r="R235" s="10"/>
      <c r="S235" s="10"/>
      <c r="T235" s="10"/>
      <c r="U235" s="9">
        <v>6905279531</v>
      </c>
      <c r="V235" s="8"/>
      <c r="W235" s="7">
        <v>1088</v>
      </c>
      <c r="X235" s="4"/>
      <c r="Y235" s="6">
        <v>21</v>
      </c>
      <c r="Z235" s="5">
        <f>IF(Y235&gt;0,Y235-J235,".")</f>
        <v>0</v>
      </c>
      <c r="AB235" s="1">
        <v>1600377939</v>
      </c>
      <c r="AC235" s="1">
        <v>6826807361</v>
      </c>
      <c r="AD235" s="1" t="s">
        <v>7259</v>
      </c>
      <c r="AE235" s="1">
        <v>1</v>
      </c>
      <c r="AF235" s="1">
        <v>135</v>
      </c>
      <c r="AG235" s="1" t="s">
        <v>3754</v>
      </c>
      <c r="AH235" s="1">
        <v>42874.860266203701</v>
      </c>
      <c r="AI235" s="1">
        <v>42878.744143518517</v>
      </c>
    </row>
    <row r="236" spans="1:35" s="1" customFormat="1" x14ac:dyDescent="0.25">
      <c r="A236" s="31">
        <v>42363</v>
      </c>
      <c r="B236" s="24"/>
      <c r="C236" s="23" t="s">
        <v>1164</v>
      </c>
      <c r="D236" s="22" t="s">
        <v>1163</v>
      </c>
      <c r="E236" s="21">
        <v>0.189</v>
      </c>
      <c r="G236" s="20"/>
      <c r="H236" s="19">
        <f>E236/0.04032</f>
        <v>4.6875</v>
      </c>
      <c r="I236" s="32">
        <f>J236/100*4</f>
        <v>0.84</v>
      </c>
      <c r="J236" s="17">
        <v>21</v>
      </c>
      <c r="K236" s="16">
        <f>IF(J236&gt;1,J236-H236-I236,0)</f>
        <v>15.4725</v>
      </c>
      <c r="L236" s="15">
        <v>42392</v>
      </c>
      <c r="M236" s="14"/>
      <c r="N236" s="29">
        <v>42979</v>
      </c>
      <c r="O236" s="12">
        <v>42979</v>
      </c>
      <c r="P236" s="11" t="s">
        <v>2228</v>
      </c>
      <c r="Q236" s="10"/>
      <c r="R236" s="10"/>
      <c r="S236" s="10"/>
      <c r="T236" s="10"/>
      <c r="U236" s="9"/>
      <c r="V236" s="8"/>
      <c r="W236" s="7">
        <v>1096</v>
      </c>
      <c r="X236" s="4"/>
      <c r="Y236" s="6">
        <v>21</v>
      </c>
      <c r="Z236" s="5">
        <f>IF(Y236&gt;0,Y236-J236,".")</f>
        <v>0</v>
      </c>
      <c r="AB236" s="1">
        <v>1600475318</v>
      </c>
      <c r="AC236" s="1">
        <v>6827301761</v>
      </c>
      <c r="AD236" s="1" t="s">
        <v>7276</v>
      </c>
      <c r="AE236" s="1">
        <v>1</v>
      </c>
      <c r="AF236" s="1">
        <v>69</v>
      </c>
      <c r="AG236" s="1" t="s">
        <v>3747</v>
      </c>
      <c r="AH236" s="1">
        <v>42875.495625000003</v>
      </c>
      <c r="AI236" s="1">
        <v>42878.857372685183</v>
      </c>
    </row>
    <row r="237" spans="1:35" s="1" customFormat="1" x14ac:dyDescent="0.25">
      <c r="A237" s="31">
        <v>42206</v>
      </c>
      <c r="B237" s="27"/>
      <c r="C237" s="23" t="s">
        <v>1849</v>
      </c>
      <c r="D237" s="22" t="s">
        <v>1848</v>
      </c>
      <c r="E237" s="21">
        <v>0.17799999999999999</v>
      </c>
      <c r="G237" s="20"/>
      <c r="H237" s="19">
        <f>E237/0.04021</f>
        <v>4.4267595125590642</v>
      </c>
      <c r="I237" s="32">
        <f>J237/100*4</f>
        <v>0.84</v>
      </c>
      <c r="J237" s="17">
        <v>21</v>
      </c>
      <c r="K237" s="16">
        <f>IF(J237&gt;1,J237-H237-I237,0)</f>
        <v>15.733240487440934</v>
      </c>
      <c r="L237" s="15">
        <v>42231</v>
      </c>
      <c r="M237" s="14"/>
      <c r="N237" s="29">
        <v>43002</v>
      </c>
      <c r="O237" s="12">
        <v>43002</v>
      </c>
      <c r="P237" s="11" t="s">
        <v>1847</v>
      </c>
      <c r="Q237" s="10"/>
      <c r="R237" s="10"/>
      <c r="S237" s="10"/>
      <c r="T237" s="10"/>
      <c r="U237" s="9"/>
      <c r="V237" s="8"/>
      <c r="W237" s="7">
        <v>1167</v>
      </c>
      <c r="X237" s="4"/>
      <c r="Y237" s="6">
        <v>21</v>
      </c>
      <c r="Z237" s="5">
        <f>IF(Y237&gt;0,Y237-J237,".")</f>
        <v>0</v>
      </c>
      <c r="AB237" s="1">
        <v>1600721435</v>
      </c>
      <c r="AC237" s="1">
        <v>6828165993</v>
      </c>
      <c r="AD237" s="1" t="s">
        <v>7128</v>
      </c>
      <c r="AE237" s="1">
        <v>2</v>
      </c>
      <c r="AF237" s="1">
        <v>78</v>
      </c>
      <c r="AG237" s="1" t="s">
        <v>3732</v>
      </c>
      <c r="AH237" s="1">
        <v>42876.441932870373</v>
      </c>
      <c r="AI237" s="1">
        <v>42879.400081018517</v>
      </c>
    </row>
    <row r="238" spans="1:35" s="1" customFormat="1" x14ac:dyDescent="0.25">
      <c r="A238" s="31">
        <v>42363</v>
      </c>
      <c r="B238" s="24"/>
      <c r="C238" s="23" t="s">
        <v>1164</v>
      </c>
      <c r="D238" s="22" t="s">
        <v>1163</v>
      </c>
      <c r="E238" s="21">
        <v>0.189</v>
      </c>
      <c r="G238" s="20"/>
      <c r="H238" s="19">
        <f>E238/0.04032</f>
        <v>4.6875</v>
      </c>
      <c r="I238" s="32">
        <f>J238/100*4</f>
        <v>0.84</v>
      </c>
      <c r="J238" s="17">
        <v>21</v>
      </c>
      <c r="K238" s="16">
        <f>IF(J238&gt;1,J238-H238-I238,0)</f>
        <v>15.4725</v>
      </c>
      <c r="L238" s="15">
        <v>42392</v>
      </c>
      <c r="M238" s="14"/>
      <c r="N238" s="29">
        <v>43048</v>
      </c>
      <c r="O238" s="12">
        <v>43048</v>
      </c>
      <c r="P238" s="11" t="s">
        <v>1162</v>
      </c>
      <c r="Q238" s="10"/>
      <c r="R238" s="10"/>
      <c r="S238" s="10"/>
      <c r="T238" s="10"/>
      <c r="U238" s="9"/>
      <c r="V238" s="8"/>
      <c r="W238" s="7">
        <v>1312</v>
      </c>
      <c r="X238" s="4"/>
      <c r="Y238" s="6">
        <v>21</v>
      </c>
      <c r="Z238" s="5">
        <f>IF(Y238&gt;0,Y238-J238,".")</f>
        <v>0</v>
      </c>
      <c r="AB238" s="1">
        <v>1600743057</v>
      </c>
      <c r="AC238" s="1">
        <v>6829702021</v>
      </c>
      <c r="AD238" s="1" t="s">
        <v>7193</v>
      </c>
      <c r="AE238" s="1">
        <v>1</v>
      </c>
      <c r="AF238" s="1">
        <v>55</v>
      </c>
      <c r="AG238" s="1" t="s">
        <v>7277</v>
      </c>
      <c r="AH238" s="1">
        <v>42877.715451388889</v>
      </c>
      <c r="AI238" s="1">
        <v>42879.422905092593</v>
      </c>
    </row>
    <row r="239" spans="1:35" s="1" customFormat="1" x14ac:dyDescent="0.25">
      <c r="A239" s="28">
        <v>41174</v>
      </c>
      <c r="B239" s="27" t="s">
        <v>1012</v>
      </c>
      <c r="C239" s="23" t="s">
        <v>1011</v>
      </c>
      <c r="D239" s="22" t="s">
        <v>1010</v>
      </c>
      <c r="E239" s="21">
        <v>0.374</v>
      </c>
      <c r="G239" s="20"/>
      <c r="H239" s="19">
        <f>E239/0.050139</f>
        <v>7.4592632481700871</v>
      </c>
      <c r="I239" s="18">
        <f>J239/100*4</f>
        <v>0.84</v>
      </c>
      <c r="J239" s="17">
        <v>21</v>
      </c>
      <c r="K239" s="16">
        <f>IF(J239&gt;1,J239-H239-I239,0)</f>
        <v>12.700736751829913</v>
      </c>
      <c r="L239" s="15">
        <v>41189</v>
      </c>
      <c r="M239" s="14"/>
      <c r="N239" s="29">
        <v>43056</v>
      </c>
      <c r="O239" s="12">
        <v>43058</v>
      </c>
      <c r="P239" s="11" t="s">
        <v>996</v>
      </c>
      <c r="Q239" s="10"/>
      <c r="R239" s="10"/>
      <c r="S239" s="10"/>
      <c r="T239" s="10"/>
      <c r="U239" s="9">
        <v>6908693161</v>
      </c>
      <c r="V239" s="8"/>
      <c r="W239" s="7">
        <v>1337</v>
      </c>
      <c r="X239" s="4"/>
      <c r="Y239" s="6">
        <v>21</v>
      </c>
      <c r="Z239" s="5">
        <f>IF(Y239&gt;0,Y239-J239,".")</f>
        <v>0</v>
      </c>
      <c r="AB239" s="1">
        <v>1600763081</v>
      </c>
      <c r="AC239" s="1">
        <v>6829983384</v>
      </c>
      <c r="AD239" s="1" t="s">
        <v>7238</v>
      </c>
      <c r="AE239" s="1">
        <v>1</v>
      </c>
      <c r="AF239" s="1">
        <v>85</v>
      </c>
      <c r="AG239" s="1" t="s">
        <v>3726</v>
      </c>
      <c r="AH239" s="1">
        <v>42877.873611111114</v>
      </c>
      <c r="AI239" s="1">
        <v>42879.442766203705</v>
      </c>
    </row>
    <row r="240" spans="1:35" s="1" customFormat="1" x14ac:dyDescent="0.25">
      <c r="A240" s="31">
        <v>42291</v>
      </c>
      <c r="B240" s="24"/>
      <c r="C240" s="23" t="s">
        <v>1651</v>
      </c>
      <c r="D240" s="22" t="s">
        <v>1650</v>
      </c>
      <c r="E240" s="21">
        <v>0.19800000000000001</v>
      </c>
      <c r="G240" s="20"/>
      <c r="H240" s="19">
        <f>E240/0.04198</f>
        <v>4.7165316817532155</v>
      </c>
      <c r="I240" s="32">
        <f>J240/100*4</f>
        <v>0.88</v>
      </c>
      <c r="J240" s="17">
        <v>22</v>
      </c>
      <c r="K240" s="16">
        <f>IF(J240&gt;1,J240-H240-I240,0)</f>
        <v>16.403468318246784</v>
      </c>
      <c r="L240" s="15">
        <v>42351</v>
      </c>
      <c r="M240" s="14"/>
      <c r="N240" s="29">
        <v>42736</v>
      </c>
      <c r="O240" s="12">
        <v>42736</v>
      </c>
      <c r="P240" s="11" t="s">
        <v>7021</v>
      </c>
      <c r="Q240" s="10"/>
      <c r="R240" s="10"/>
      <c r="S240" s="10"/>
      <c r="T240" s="10"/>
      <c r="U240" s="9"/>
      <c r="V240" s="8"/>
      <c r="W240" s="7">
        <v>7</v>
      </c>
      <c r="X240" s="4"/>
      <c r="Y240" s="6">
        <v>22</v>
      </c>
      <c r="Z240" s="5">
        <f>IF(Y240&gt;0,Y240-J240,".")</f>
        <v>0</v>
      </c>
      <c r="AB240" s="1">
        <v>1600771889</v>
      </c>
      <c r="AC240" s="1">
        <v>6829841668</v>
      </c>
      <c r="AD240" s="1" t="s">
        <v>7108</v>
      </c>
      <c r="AE240" s="1">
        <v>1</v>
      </c>
      <c r="AF240" s="1">
        <v>99</v>
      </c>
      <c r="AG240" s="1" t="s">
        <v>3731</v>
      </c>
      <c r="AH240" s="1">
        <v>42877.806180555555</v>
      </c>
      <c r="AI240" s="1">
        <v>42879.451840277776</v>
      </c>
    </row>
    <row r="241" spans="1:35" s="1" customFormat="1" x14ac:dyDescent="0.25">
      <c r="A241" s="31">
        <v>42254</v>
      </c>
      <c r="B241" s="24"/>
      <c r="C241" s="23" t="s">
        <v>6697</v>
      </c>
      <c r="D241" s="22" t="s">
        <v>6696</v>
      </c>
      <c r="E241" s="21">
        <v>0.39600000000000002</v>
      </c>
      <c r="G241" s="20"/>
      <c r="H241" s="19">
        <f>E241/0.04165</f>
        <v>9.5078031212485001</v>
      </c>
      <c r="I241" s="32">
        <f>J241/100*4</f>
        <v>0.88</v>
      </c>
      <c r="J241" s="17">
        <v>22</v>
      </c>
      <c r="K241" s="16">
        <f>IF(J241&gt;1,J241-H241-I241,0)</f>
        <v>11.612196878751499</v>
      </c>
      <c r="L241" s="15">
        <v>42290</v>
      </c>
      <c r="M241" s="14"/>
      <c r="N241" s="29">
        <v>42747</v>
      </c>
      <c r="O241" s="12">
        <v>42748</v>
      </c>
      <c r="P241" s="11" t="s">
        <v>6695</v>
      </c>
      <c r="Q241" s="10"/>
      <c r="R241" s="10"/>
      <c r="S241" s="10"/>
      <c r="T241" s="10"/>
      <c r="U241" s="9"/>
      <c r="V241" s="8"/>
      <c r="W241" s="7">
        <v>91</v>
      </c>
      <c r="X241" s="4"/>
      <c r="Y241" s="6">
        <v>22</v>
      </c>
      <c r="Z241" s="5">
        <f>IF(Y241&gt;0,Y241-J241,".")</f>
        <v>0</v>
      </c>
      <c r="AB241" s="1">
        <v>1601004238</v>
      </c>
      <c r="AC241" s="1">
        <v>6825561813</v>
      </c>
      <c r="AD241" s="1" t="s">
        <v>7278</v>
      </c>
      <c r="AE241" s="1">
        <v>1</v>
      </c>
      <c r="AF241" s="1">
        <v>59</v>
      </c>
      <c r="AG241" s="1" t="s">
        <v>3739</v>
      </c>
      <c r="AH241" s="1">
        <v>42873.867511574077</v>
      </c>
      <c r="AI241" s="1">
        <v>42879.721828703703</v>
      </c>
    </row>
    <row r="242" spans="1:35" s="1" customFormat="1" x14ac:dyDescent="0.25">
      <c r="A242" s="31">
        <v>42293</v>
      </c>
      <c r="B242" s="23"/>
      <c r="C242" s="23" t="s">
        <v>3904</v>
      </c>
      <c r="D242" s="22" t="s">
        <v>3903</v>
      </c>
      <c r="E242" s="21">
        <v>3.5000000000000003E-2</v>
      </c>
      <c r="G242" s="20"/>
      <c r="H242" s="19">
        <f>E242/0.04198</f>
        <v>0.83373034778465938</v>
      </c>
      <c r="I242" s="32">
        <f>J242/100*4</f>
        <v>0.2</v>
      </c>
      <c r="J242" s="17">
        <v>5</v>
      </c>
      <c r="K242" s="16">
        <f>IF(J242&gt;1,J242-H242-I242,0)</f>
        <v>3.9662696522153409</v>
      </c>
      <c r="L242" s="15">
        <v>42345</v>
      </c>
      <c r="M242" s="14"/>
      <c r="N242" s="29">
        <v>42752</v>
      </c>
      <c r="O242" s="12">
        <v>42754</v>
      </c>
      <c r="P242" s="11" t="s">
        <v>6545</v>
      </c>
      <c r="Q242" s="10" t="s">
        <v>6312</v>
      </c>
      <c r="R242" s="10" t="s">
        <v>6311</v>
      </c>
      <c r="S242" s="10" t="s">
        <v>2883</v>
      </c>
      <c r="T242" s="10"/>
      <c r="U242" s="9">
        <v>6676399829</v>
      </c>
      <c r="V242" s="8"/>
      <c r="W242" s="7">
        <v>124</v>
      </c>
      <c r="X242" s="4"/>
      <c r="Y242" s="6">
        <v>22</v>
      </c>
      <c r="Z242" s="5">
        <f>IF(Y242&gt;0,Y242-J242,".")</f>
        <v>17</v>
      </c>
      <c r="AB242" s="1">
        <v>1601015737</v>
      </c>
      <c r="AC242" s="1">
        <v>6827300114</v>
      </c>
      <c r="AD242" s="1" t="s">
        <v>7279</v>
      </c>
      <c r="AE242" s="1">
        <v>1</v>
      </c>
      <c r="AF242" s="1">
        <v>65</v>
      </c>
      <c r="AG242" s="1" t="s">
        <v>3722</v>
      </c>
      <c r="AH242" s="1">
        <v>42875.493611111109</v>
      </c>
      <c r="AI242" s="1">
        <v>42879.739004629628</v>
      </c>
    </row>
    <row r="243" spans="1:35" s="1" customFormat="1" x14ac:dyDescent="0.25">
      <c r="A243" s="31">
        <v>42250</v>
      </c>
      <c r="B243" s="24"/>
      <c r="C243" s="23" t="s">
        <v>2163</v>
      </c>
      <c r="D243" s="22" t="s">
        <v>2162</v>
      </c>
      <c r="E243" s="21">
        <v>0.19800000000000001</v>
      </c>
      <c r="G243" s="20"/>
      <c r="H243" s="19">
        <f>E243/0.04165</f>
        <v>4.7539015606242501</v>
      </c>
      <c r="I243" s="32">
        <f>J243/100*4</f>
        <v>0.88</v>
      </c>
      <c r="J243" s="17">
        <v>22</v>
      </c>
      <c r="K243" s="16">
        <f>IF(J243&gt;1,J243-H243-I243,0)</f>
        <v>16.366098439375751</v>
      </c>
      <c r="L243" s="15">
        <v>42281</v>
      </c>
      <c r="M243" s="14"/>
      <c r="N243" s="13">
        <v>42759</v>
      </c>
      <c r="O243" s="12">
        <v>42759</v>
      </c>
      <c r="P243" s="11" t="s">
        <v>6420</v>
      </c>
      <c r="Q243" s="10"/>
      <c r="R243" s="10"/>
      <c r="S243" s="10"/>
      <c r="T243" s="10"/>
      <c r="U243" s="9"/>
      <c r="V243" s="8"/>
      <c r="W243" s="7">
        <v>150</v>
      </c>
      <c r="X243" s="4"/>
      <c r="Y243" s="6">
        <v>22</v>
      </c>
      <c r="Z243" s="5">
        <f>IF(Y243&gt;0,Y243-J243,".")</f>
        <v>0</v>
      </c>
      <c r="AB243" s="1">
        <v>1601301319</v>
      </c>
      <c r="AC243" s="1">
        <v>6825089786</v>
      </c>
      <c r="AD243" s="1" t="s">
        <v>7125</v>
      </c>
      <c r="AE243" s="1">
        <v>1</v>
      </c>
      <c r="AF243" s="1">
        <v>22</v>
      </c>
      <c r="AG243" s="1" t="s">
        <v>7280</v>
      </c>
      <c r="AH243" s="1">
        <v>42873.601273148146</v>
      </c>
      <c r="AI243" s="1">
        <v>42880.295567129629</v>
      </c>
    </row>
    <row r="244" spans="1:35" s="1" customFormat="1" x14ac:dyDescent="0.25">
      <c r="A244" s="31">
        <v>42362</v>
      </c>
      <c r="B244" s="24"/>
      <c r="C244" s="23" t="s">
        <v>1230</v>
      </c>
      <c r="D244" s="22" t="s">
        <v>613</v>
      </c>
      <c r="E244" s="21">
        <v>0.187</v>
      </c>
      <c r="G244" s="20"/>
      <c r="H244" s="19">
        <f>E244/0.04032</f>
        <v>4.6378968253968251</v>
      </c>
      <c r="I244" s="32">
        <f>J244/100*4</f>
        <v>0.88</v>
      </c>
      <c r="J244" s="17">
        <v>22</v>
      </c>
      <c r="K244" s="16">
        <f>IF(J244&gt;1,J244-H244-I244,0)</f>
        <v>16.482103174603175</v>
      </c>
      <c r="L244" s="15">
        <v>42387</v>
      </c>
      <c r="M244" s="14"/>
      <c r="N244" s="29">
        <v>42774</v>
      </c>
      <c r="O244" s="12">
        <v>42774</v>
      </c>
      <c r="P244" s="11" t="s">
        <v>6120</v>
      </c>
      <c r="Q244" s="10"/>
      <c r="R244" s="10"/>
      <c r="S244" s="10"/>
      <c r="T244" s="10"/>
      <c r="U244" s="9"/>
      <c r="V244" s="8"/>
      <c r="W244" s="7">
        <v>224</v>
      </c>
      <c r="X244" s="4"/>
      <c r="Y244" s="6">
        <v>22</v>
      </c>
      <c r="Z244" s="5">
        <f>IF(Y244&gt;0,Y244-J244,".")</f>
        <v>0</v>
      </c>
      <c r="AB244" s="1">
        <v>1601441486</v>
      </c>
      <c r="AC244" s="1">
        <v>6829143464</v>
      </c>
      <c r="AD244" s="1" t="s">
        <v>7169</v>
      </c>
      <c r="AE244" s="1">
        <v>1</v>
      </c>
      <c r="AF244" s="1">
        <v>277</v>
      </c>
      <c r="AG244" s="1" t="s">
        <v>3707</v>
      </c>
      <c r="AH244" s="1">
        <v>42877.402858796297</v>
      </c>
      <c r="AI244" s="1">
        <v>42880.50105324074</v>
      </c>
    </row>
    <row r="245" spans="1:35" s="1" customFormat="1" x14ac:dyDescent="0.25">
      <c r="A245" s="31">
        <v>42472</v>
      </c>
      <c r="B245" s="24"/>
      <c r="C245" s="23" t="s">
        <v>434</v>
      </c>
      <c r="D245" s="22" t="s">
        <v>433</v>
      </c>
      <c r="E245" s="21">
        <v>0.156</v>
      </c>
      <c r="G245" s="20"/>
      <c r="H245" s="19">
        <f>E245/0.042177</f>
        <v>3.6986983426986271</v>
      </c>
      <c r="I245" s="32">
        <f>J245/100*4</f>
        <v>0.88</v>
      </c>
      <c r="J245" s="17">
        <v>22</v>
      </c>
      <c r="K245" s="16">
        <f>IF(J245&gt;1,J245-H245-I245,0)</f>
        <v>17.421301657301374</v>
      </c>
      <c r="L245" s="15">
        <v>42488</v>
      </c>
      <c r="M245" s="14"/>
      <c r="N245" s="29">
        <v>42801</v>
      </c>
      <c r="O245" s="12">
        <v>42801</v>
      </c>
      <c r="P245" s="11" t="s">
        <v>5461</v>
      </c>
      <c r="Q245" s="10"/>
      <c r="R245" s="10"/>
      <c r="S245" s="10"/>
      <c r="T245" s="10"/>
      <c r="U245" s="9"/>
      <c r="V245" s="8"/>
      <c r="W245" s="7">
        <v>381</v>
      </c>
      <c r="X245" s="4"/>
      <c r="Y245" s="6">
        <v>22</v>
      </c>
      <c r="Z245" s="5">
        <f>IF(Y245&gt;0,Y245-J245,".")</f>
        <v>0</v>
      </c>
      <c r="AB245" s="1">
        <v>1601441487</v>
      </c>
      <c r="AC245" s="1">
        <v>6829312456</v>
      </c>
      <c r="AD245" s="1" t="s">
        <v>7110</v>
      </c>
      <c r="AE245" s="1">
        <v>1</v>
      </c>
      <c r="AF245" s="1">
        <v>15</v>
      </c>
      <c r="AG245" s="1" t="s">
        <v>3707</v>
      </c>
      <c r="AH245" s="1">
        <v>42877.494039351855</v>
      </c>
      <c r="AI245" s="1">
        <v>42880.50105324074</v>
      </c>
    </row>
    <row r="246" spans="1:35" s="1" customFormat="1" x14ac:dyDescent="0.25">
      <c r="A246" s="31">
        <v>42362</v>
      </c>
      <c r="B246" s="24"/>
      <c r="C246" s="23" t="s">
        <v>1230</v>
      </c>
      <c r="D246" s="22" t="s">
        <v>613</v>
      </c>
      <c r="E246" s="21">
        <v>0.187</v>
      </c>
      <c r="G246" s="20"/>
      <c r="H246" s="19">
        <f>E246/0.04032</f>
        <v>4.6378968253968251</v>
      </c>
      <c r="I246" s="32">
        <f>J246/100*4</f>
        <v>0.88</v>
      </c>
      <c r="J246" s="17">
        <v>22</v>
      </c>
      <c r="K246" s="16">
        <f>IF(J246&gt;1,J246-H246-I246,0)</f>
        <v>16.482103174603175</v>
      </c>
      <c r="L246" s="15">
        <v>42387</v>
      </c>
      <c r="M246" s="14"/>
      <c r="N246" s="29">
        <v>42845</v>
      </c>
      <c r="O246" s="12">
        <v>42845</v>
      </c>
      <c r="P246" s="11" t="s">
        <v>4442</v>
      </c>
      <c r="Q246" s="10"/>
      <c r="R246" s="10"/>
      <c r="S246" s="10"/>
      <c r="T246" s="10"/>
      <c r="U246" s="9"/>
      <c r="V246" s="8"/>
      <c r="W246" s="7">
        <v>619</v>
      </c>
      <c r="X246" s="4"/>
      <c r="Y246" s="6">
        <v>22</v>
      </c>
      <c r="Z246" s="5">
        <f>IF(Y246&gt;0,Y246-J246,".")</f>
        <v>0</v>
      </c>
      <c r="AB246" s="1">
        <v>1601677381</v>
      </c>
      <c r="AC246" s="1">
        <v>6828384224</v>
      </c>
      <c r="AD246" s="1" t="s">
        <v>7281</v>
      </c>
      <c r="AE246" s="1">
        <v>1</v>
      </c>
      <c r="AF246" s="1">
        <v>77</v>
      </c>
      <c r="AG246" s="1" t="s">
        <v>3713</v>
      </c>
      <c r="AH246" s="1">
        <v>42876.653865740744</v>
      </c>
      <c r="AI246" s="1">
        <v>42880.850613425922</v>
      </c>
    </row>
    <row r="247" spans="1:35" s="1" customFormat="1" x14ac:dyDescent="0.25">
      <c r="A247" s="31">
        <v>42755</v>
      </c>
      <c r="B247" s="24"/>
      <c r="C247" s="23" t="s">
        <v>4423</v>
      </c>
      <c r="D247" s="22" t="s">
        <v>186</v>
      </c>
      <c r="E247" s="21"/>
      <c r="G247" s="20"/>
      <c r="H247" s="19">
        <f>E247/0.03878</f>
        <v>0</v>
      </c>
      <c r="I247" s="18">
        <f>J247/100*4</f>
        <v>0.88</v>
      </c>
      <c r="J247" s="17">
        <v>22</v>
      </c>
      <c r="K247" s="16">
        <f>IF(J247&gt;1,J247-H247-I247,0)</f>
        <v>21.12</v>
      </c>
      <c r="L247" s="15">
        <v>42764</v>
      </c>
      <c r="M247" s="14"/>
      <c r="N247" s="29">
        <v>42846</v>
      </c>
      <c r="O247" s="12">
        <v>42848</v>
      </c>
      <c r="P247" s="11" t="s">
        <v>4422</v>
      </c>
      <c r="Q247" s="10"/>
      <c r="R247" s="10"/>
      <c r="S247" s="10"/>
      <c r="T247" s="10"/>
      <c r="U247" s="9">
        <v>6787899672</v>
      </c>
      <c r="V247" s="8"/>
      <c r="W247" s="7">
        <v>621</v>
      </c>
      <c r="X247" s="4"/>
      <c r="Y247" s="6">
        <v>22</v>
      </c>
      <c r="Z247" s="5">
        <f>IF(Y247&gt;0,Y247-J247,".")</f>
        <v>0</v>
      </c>
      <c r="AB247" s="1">
        <v>1601680396</v>
      </c>
      <c r="AC247" s="1">
        <v>6828384224</v>
      </c>
      <c r="AD247" s="1" t="s">
        <v>7281</v>
      </c>
      <c r="AE247" s="1">
        <v>1</v>
      </c>
      <c r="AF247" s="1">
        <v>77</v>
      </c>
      <c r="AG247" s="1" t="s">
        <v>3713</v>
      </c>
      <c r="AH247" s="1">
        <v>42876.653865740744</v>
      </c>
      <c r="AI247" s="1">
        <v>42880.853391203702</v>
      </c>
    </row>
    <row r="248" spans="1:35" s="1" customFormat="1" x14ac:dyDescent="0.25">
      <c r="A248" s="31">
        <v>42362</v>
      </c>
      <c r="B248" s="24"/>
      <c r="C248" s="23" t="s">
        <v>1230</v>
      </c>
      <c r="D248" s="22" t="s">
        <v>613</v>
      </c>
      <c r="E248" s="21">
        <v>0.187</v>
      </c>
      <c r="G248" s="20"/>
      <c r="H248" s="19">
        <f>E248/0.04032</f>
        <v>4.6378968253968251</v>
      </c>
      <c r="I248" s="32">
        <f>J248/100*4</f>
        <v>0.88</v>
      </c>
      <c r="J248" s="17">
        <v>22</v>
      </c>
      <c r="K248" s="16">
        <f>IF(J248&gt;1,J248-H248-I248,0)</f>
        <v>16.482103174603175</v>
      </c>
      <c r="L248" s="15">
        <v>42387</v>
      </c>
      <c r="M248" s="14"/>
      <c r="N248" s="29">
        <v>42847</v>
      </c>
      <c r="O248" s="12">
        <v>42848</v>
      </c>
      <c r="P248" s="11" t="s">
        <v>4410</v>
      </c>
      <c r="Q248" s="10"/>
      <c r="R248" s="10"/>
      <c r="S248" s="10"/>
      <c r="T248" s="10"/>
      <c r="U248" s="9"/>
      <c r="V248" s="8"/>
      <c r="W248" s="7">
        <v>626</v>
      </c>
      <c r="X248" s="4"/>
      <c r="Y248" s="6">
        <v>22</v>
      </c>
      <c r="Z248" s="5">
        <f>IF(Y248&gt;0,Y248-J248,".")</f>
        <v>0</v>
      </c>
      <c r="AB248" s="1">
        <v>1601708730</v>
      </c>
      <c r="AC248" s="1">
        <v>6828480964</v>
      </c>
      <c r="AD248" s="1" t="s">
        <v>7282</v>
      </c>
      <c r="AE248" s="1">
        <v>2</v>
      </c>
      <c r="AF248" s="1">
        <v>76</v>
      </c>
      <c r="AG248" s="1" t="s">
        <v>3697</v>
      </c>
      <c r="AH248" s="1">
        <v>42876.743391203701</v>
      </c>
      <c r="AI248" s="1">
        <v>42880.880844907406</v>
      </c>
    </row>
    <row r="249" spans="1:35" s="1" customFormat="1" x14ac:dyDescent="0.25">
      <c r="A249" s="31">
        <v>42778</v>
      </c>
      <c r="B249" s="24"/>
      <c r="C249" s="23" t="s">
        <v>959</v>
      </c>
      <c r="D249" s="22" t="s">
        <v>186</v>
      </c>
      <c r="E249" s="21">
        <v>0.32</v>
      </c>
      <c r="G249" s="20"/>
      <c r="H249" s="19">
        <f>E249/0.03851</f>
        <v>8.309529992209816</v>
      </c>
      <c r="I249" s="18">
        <f>J249/100*4</f>
        <v>0.88</v>
      </c>
      <c r="J249" s="17">
        <v>22</v>
      </c>
      <c r="K249" s="16">
        <f>IF(J249&gt;1,J249-H249-I249,0)</f>
        <v>12.810470007790183</v>
      </c>
      <c r="L249" s="15">
        <v>42812</v>
      </c>
      <c r="M249" s="14"/>
      <c r="N249" s="29">
        <v>42857</v>
      </c>
      <c r="O249" s="12">
        <v>42857</v>
      </c>
      <c r="P249" s="11" t="s">
        <v>4184</v>
      </c>
      <c r="Q249" s="10"/>
      <c r="R249" s="10"/>
      <c r="S249" s="10"/>
      <c r="T249" s="10"/>
      <c r="U249" s="9">
        <v>6803710104</v>
      </c>
      <c r="V249" s="8"/>
      <c r="W249" s="7">
        <v>672</v>
      </c>
      <c r="X249" s="4"/>
      <c r="Y249" s="6">
        <v>22</v>
      </c>
      <c r="Z249" s="5">
        <f>IF(Y249&gt;0,Y249-J249,".")</f>
        <v>0</v>
      </c>
      <c r="AB249" s="1">
        <v>1601857018</v>
      </c>
      <c r="AC249" s="1">
        <v>6828192341</v>
      </c>
      <c r="AD249" s="1" t="s">
        <v>7171</v>
      </c>
      <c r="AE249" s="1">
        <v>1</v>
      </c>
      <c r="AF249" s="1">
        <v>129</v>
      </c>
      <c r="AG249" s="1" t="s">
        <v>3563</v>
      </c>
      <c r="AH249" s="1">
        <v>42876.473333333335</v>
      </c>
      <c r="AI249" s="1">
        <v>42881.37641203704</v>
      </c>
    </row>
    <row r="250" spans="1:35" s="1" customFormat="1" x14ac:dyDescent="0.25">
      <c r="A250" s="31">
        <v>42778</v>
      </c>
      <c r="B250" s="24"/>
      <c r="C250" s="23" t="s">
        <v>959</v>
      </c>
      <c r="D250" s="22" t="s">
        <v>186</v>
      </c>
      <c r="E250" s="21">
        <v>0.32</v>
      </c>
      <c r="G250" s="20"/>
      <c r="H250" s="19">
        <f>E250/0.03851</f>
        <v>8.309529992209816</v>
      </c>
      <c r="I250" s="18">
        <f>J250/100*4</f>
        <v>0.88</v>
      </c>
      <c r="J250" s="17">
        <v>22</v>
      </c>
      <c r="K250" s="16">
        <f>IF(J250&gt;1,J250-H250-I250,0)</f>
        <v>12.810470007790183</v>
      </c>
      <c r="L250" s="15">
        <v>42812</v>
      </c>
      <c r="M250" s="14"/>
      <c r="N250" s="29">
        <v>42857</v>
      </c>
      <c r="O250" s="12">
        <v>42857</v>
      </c>
      <c r="P250" s="11" t="s">
        <v>4184</v>
      </c>
      <c r="Q250" s="10"/>
      <c r="R250" s="10"/>
      <c r="S250" s="10"/>
      <c r="T250" s="10"/>
      <c r="U250" s="9"/>
      <c r="V250" s="8"/>
      <c r="W250" s="7">
        <v>672</v>
      </c>
      <c r="X250" s="4"/>
      <c r="Y250" s="6">
        <v>22</v>
      </c>
      <c r="Z250" s="5">
        <f>IF(Y250&gt;0,Y250-J250,".")</f>
        <v>0</v>
      </c>
      <c r="AB250" s="1">
        <v>1602153944</v>
      </c>
      <c r="AC250" s="1">
        <v>6833612012</v>
      </c>
      <c r="AD250" s="1" t="s">
        <v>7283</v>
      </c>
      <c r="AE250" s="1">
        <v>3</v>
      </c>
      <c r="AF250" s="1">
        <v>57</v>
      </c>
      <c r="AG250" s="1" t="s">
        <v>3702</v>
      </c>
      <c r="AH250" s="1">
        <v>42880.780115740738</v>
      </c>
      <c r="AI250" s="1">
        <v>42881.906030092592</v>
      </c>
    </row>
    <row r="251" spans="1:35" s="1" customFormat="1" x14ac:dyDescent="0.25">
      <c r="A251" s="31">
        <v>42094</v>
      </c>
      <c r="B251" s="24"/>
      <c r="C251" s="23" t="s">
        <v>3910</v>
      </c>
      <c r="D251" s="22" t="s">
        <v>3909</v>
      </c>
      <c r="E251" s="21">
        <v>0.31900000000000001</v>
      </c>
      <c r="G251" s="20"/>
      <c r="H251" s="19">
        <f>E251/0.03984</f>
        <v>8.0070281124497988</v>
      </c>
      <c r="I251" s="18">
        <f>J251/100*4</f>
        <v>0.88</v>
      </c>
      <c r="J251" s="17">
        <v>22</v>
      </c>
      <c r="K251" s="16">
        <f>IF(J251&gt;1,J251-H251-I251,0)</f>
        <v>13.1129718875502</v>
      </c>
      <c r="L251" s="15">
        <v>42126</v>
      </c>
      <c r="M251" s="14"/>
      <c r="N251" s="29">
        <v>42870</v>
      </c>
      <c r="O251" s="12">
        <v>42871</v>
      </c>
      <c r="P251" s="11" t="s">
        <v>3900</v>
      </c>
      <c r="Q251" s="10" t="s">
        <v>3908</v>
      </c>
      <c r="R251" s="10" t="s">
        <v>3907</v>
      </c>
      <c r="S251" s="10" t="s">
        <v>3906</v>
      </c>
      <c r="T251" s="10" t="s">
        <v>3905</v>
      </c>
      <c r="U251" s="9">
        <v>6820121375</v>
      </c>
      <c r="V251" s="8"/>
      <c r="W251" s="7">
        <v>732</v>
      </c>
      <c r="X251" s="4"/>
      <c r="Y251" s="6">
        <v>22</v>
      </c>
      <c r="Z251" s="5">
        <f>IF(Y251&gt;0,Y251-J251,".")</f>
        <v>0</v>
      </c>
      <c r="AB251" s="1">
        <v>1602612137</v>
      </c>
      <c r="AC251" s="1">
        <v>6833605787</v>
      </c>
      <c r="AD251" s="1" t="s">
        <v>7145</v>
      </c>
      <c r="AE251" s="1">
        <v>1</v>
      </c>
      <c r="AF251" s="1">
        <v>65</v>
      </c>
      <c r="AG251" s="1" t="s">
        <v>3696</v>
      </c>
      <c r="AH251" s="1">
        <v>42880.772175925929</v>
      </c>
      <c r="AI251" s="1">
        <v>42883.566886574074</v>
      </c>
    </row>
    <row r="252" spans="1:35" s="1" customFormat="1" x14ac:dyDescent="0.25">
      <c r="A252" s="31">
        <v>42362</v>
      </c>
      <c r="B252" s="24"/>
      <c r="C252" s="23" t="s">
        <v>1230</v>
      </c>
      <c r="D252" s="22" t="s">
        <v>613</v>
      </c>
      <c r="E252" s="21">
        <v>0.187</v>
      </c>
      <c r="G252" s="20"/>
      <c r="H252" s="19">
        <f>E252/0.04032</f>
        <v>4.6378968253968251</v>
      </c>
      <c r="I252" s="32">
        <f>J252/100*4</f>
        <v>0.88</v>
      </c>
      <c r="J252" s="17">
        <v>22</v>
      </c>
      <c r="K252" s="16">
        <f>IF(J252&gt;1,J252-H252-I252,0)</f>
        <v>16.482103174603175</v>
      </c>
      <c r="L252" s="15">
        <v>42387</v>
      </c>
      <c r="M252" s="14"/>
      <c r="N252" s="29">
        <v>42872</v>
      </c>
      <c r="O252" s="12">
        <v>42872</v>
      </c>
      <c r="P252" s="11" t="s">
        <v>3876</v>
      </c>
      <c r="Q252" s="10" t="s">
        <v>3878</v>
      </c>
      <c r="R252" s="10" t="s">
        <v>3877</v>
      </c>
      <c r="S252" s="10" t="s">
        <v>1089</v>
      </c>
      <c r="T252" s="10"/>
      <c r="U252" s="9">
        <v>6820000619</v>
      </c>
      <c r="V252" s="8"/>
      <c r="W252" s="7">
        <v>738</v>
      </c>
      <c r="X252" s="4"/>
      <c r="Y252" s="6">
        <v>22</v>
      </c>
      <c r="Z252" s="5">
        <f>IF(Y252&gt;0,Y252-J252,".")</f>
        <v>0</v>
      </c>
      <c r="AB252" s="1">
        <v>1602800496</v>
      </c>
      <c r="AC252" s="1">
        <v>6828717742</v>
      </c>
      <c r="AD252" s="1" t="s">
        <v>7160</v>
      </c>
      <c r="AE252" s="1">
        <v>1</v>
      </c>
      <c r="AF252" s="1">
        <v>70</v>
      </c>
      <c r="AG252" s="1" t="s">
        <v>3691</v>
      </c>
      <c r="AH252" s="1">
        <v>42876.875578703701</v>
      </c>
      <c r="AI252" s="1">
        <v>42883.846365740741</v>
      </c>
    </row>
    <row r="253" spans="1:35" s="1" customFormat="1" x14ac:dyDescent="0.25">
      <c r="A253" s="31">
        <v>42472</v>
      </c>
      <c r="B253" s="24"/>
      <c r="C253" s="23" t="s">
        <v>434</v>
      </c>
      <c r="D253" s="22" t="s">
        <v>433</v>
      </c>
      <c r="E253" s="21">
        <v>0.156</v>
      </c>
      <c r="G253" s="20"/>
      <c r="H253" s="19">
        <f>E253/0.042177</f>
        <v>3.6986983426986271</v>
      </c>
      <c r="I253" s="32">
        <f>J253/100*4</f>
        <v>0.88</v>
      </c>
      <c r="J253" s="17">
        <v>22</v>
      </c>
      <c r="K253" s="16">
        <f>IF(J253&gt;1,J253-H253-I253,0)</f>
        <v>17.421301657301374</v>
      </c>
      <c r="L253" s="15">
        <v>42488</v>
      </c>
      <c r="M253" s="14"/>
      <c r="N253" s="29">
        <v>42898</v>
      </c>
      <c r="O253" s="12">
        <v>42898</v>
      </c>
      <c r="P253" s="11" t="s">
        <v>3467</v>
      </c>
      <c r="Q253" s="10"/>
      <c r="R253" s="10"/>
      <c r="S253" s="10"/>
      <c r="T253" s="10"/>
      <c r="U253" s="9"/>
      <c r="V253" s="8"/>
      <c r="W253" s="7">
        <v>825</v>
      </c>
      <c r="X253" s="4"/>
      <c r="Y253" s="6">
        <v>22</v>
      </c>
      <c r="Z253" s="5">
        <f>IF(Y253&gt;0,Y253-J253,".")</f>
        <v>0</v>
      </c>
      <c r="AB253" s="1">
        <v>1603058664</v>
      </c>
      <c r="AC253" s="1">
        <v>6836923867</v>
      </c>
      <c r="AD253" s="1" t="s">
        <v>7284</v>
      </c>
      <c r="AE253" s="1">
        <v>1</v>
      </c>
      <c r="AF253" s="1">
        <v>225</v>
      </c>
      <c r="AG253" s="1" t="s">
        <v>3678</v>
      </c>
      <c r="AH253" s="1">
        <v>42883.740069444444</v>
      </c>
      <c r="AI253" s="1">
        <v>42884.358576388891</v>
      </c>
    </row>
    <row r="254" spans="1:35" s="1" customFormat="1" x14ac:dyDescent="0.25">
      <c r="A254" s="31">
        <v>42472</v>
      </c>
      <c r="B254" s="24"/>
      <c r="C254" s="23" t="s">
        <v>434</v>
      </c>
      <c r="D254" s="22" t="s">
        <v>433</v>
      </c>
      <c r="E254" s="21">
        <v>0.156</v>
      </c>
      <c r="G254" s="20"/>
      <c r="H254" s="19">
        <f>E254/0.042177</f>
        <v>3.6986983426986271</v>
      </c>
      <c r="I254" s="32">
        <f>J254/100*4</f>
        <v>0.88</v>
      </c>
      <c r="J254" s="17">
        <v>22</v>
      </c>
      <c r="K254" s="16">
        <f>IF(J254&gt;1,J254-H254-I254,0)</f>
        <v>17.421301657301374</v>
      </c>
      <c r="L254" s="15">
        <v>42488</v>
      </c>
      <c r="M254" s="14"/>
      <c r="N254" s="29">
        <v>42898</v>
      </c>
      <c r="O254" s="12">
        <v>42898</v>
      </c>
      <c r="P254" s="11" t="s">
        <v>3460</v>
      </c>
      <c r="Q254" s="10"/>
      <c r="R254" s="10"/>
      <c r="S254" s="10"/>
      <c r="T254" s="10"/>
      <c r="U254" s="9">
        <v>6852101074</v>
      </c>
      <c r="V254" s="8"/>
      <c r="W254" s="7">
        <v>826</v>
      </c>
      <c r="X254" s="4"/>
      <c r="Y254" s="6">
        <v>22</v>
      </c>
      <c r="Z254" s="5">
        <f>IF(Y254&gt;0,Y254-J254,".")</f>
        <v>0</v>
      </c>
      <c r="AB254" s="1">
        <v>1603058665</v>
      </c>
      <c r="AC254" s="1">
        <v>6830968538</v>
      </c>
      <c r="AD254" s="1" t="s">
        <v>7256</v>
      </c>
      <c r="AE254" s="1">
        <v>1</v>
      </c>
      <c r="AF254" s="1">
        <v>36</v>
      </c>
      <c r="AG254" s="1" t="s">
        <v>3678</v>
      </c>
      <c r="AH254" s="1">
        <v>42878.721909722219</v>
      </c>
      <c r="AI254" s="1">
        <v>42884.358576388891</v>
      </c>
    </row>
    <row r="255" spans="1:35" s="1" customFormat="1" x14ac:dyDescent="0.25">
      <c r="A255" s="31">
        <v>42291</v>
      </c>
      <c r="B255" s="24"/>
      <c r="C255" s="23" t="s">
        <v>1651</v>
      </c>
      <c r="D255" s="22" t="s">
        <v>1650</v>
      </c>
      <c r="E255" s="21">
        <v>0.19800000000000001</v>
      </c>
      <c r="G255" s="20"/>
      <c r="H255" s="19">
        <f>E255/0.04198</f>
        <v>4.7165316817532155</v>
      </c>
      <c r="I255" s="32">
        <f>J255/100*4</f>
        <v>0.88</v>
      </c>
      <c r="J255" s="17">
        <v>22</v>
      </c>
      <c r="K255" s="16">
        <f>IF(J255&gt;1,J255-H255-I255,0)</f>
        <v>16.403468318246784</v>
      </c>
      <c r="L255" s="15">
        <v>42351</v>
      </c>
      <c r="M255" s="14"/>
      <c r="N255" s="29">
        <v>42909</v>
      </c>
      <c r="O255" s="12">
        <v>42910</v>
      </c>
      <c r="P255" s="11" t="s">
        <v>3222</v>
      </c>
      <c r="Q255" s="10"/>
      <c r="R255" s="10"/>
      <c r="S255" s="10"/>
      <c r="T255" s="10"/>
      <c r="U255" s="9">
        <v>6860826966</v>
      </c>
      <c r="V255" s="8"/>
      <c r="W255" s="7">
        <v>878</v>
      </c>
      <c r="X255" s="4"/>
      <c r="Y255" s="6">
        <v>22</v>
      </c>
      <c r="Z255" s="5">
        <f>IF(Y255&gt;0,Y255-J255,".")</f>
        <v>0</v>
      </c>
      <c r="AB255" s="1">
        <v>1603058666</v>
      </c>
      <c r="AC255" s="1">
        <v>6829312456</v>
      </c>
      <c r="AD255" s="1" t="s">
        <v>7110</v>
      </c>
      <c r="AE255" s="1">
        <v>2</v>
      </c>
      <c r="AF255" s="1">
        <v>30</v>
      </c>
      <c r="AG255" s="1" t="s">
        <v>3678</v>
      </c>
      <c r="AH255" s="1">
        <v>42877.494039351855</v>
      </c>
      <c r="AI255" s="1">
        <v>42884.358576388891</v>
      </c>
    </row>
    <row r="256" spans="1:35" s="1" customFormat="1" x14ac:dyDescent="0.25">
      <c r="A256" s="31">
        <v>42229</v>
      </c>
      <c r="B256" s="24"/>
      <c r="C256" s="23" t="s">
        <v>3052</v>
      </c>
      <c r="D256" s="22" t="s">
        <v>3051</v>
      </c>
      <c r="E256" s="21">
        <v>0.16900000000000001</v>
      </c>
      <c r="G256" s="20"/>
      <c r="H256" s="19">
        <f>E256/0.0409</f>
        <v>4.1320293398533012</v>
      </c>
      <c r="I256" s="32">
        <f>J256/100*4</f>
        <v>0.88</v>
      </c>
      <c r="J256" s="17">
        <v>22</v>
      </c>
      <c r="K256" s="16">
        <f>IF(J256&gt;1,J256-H256-I256,0)</f>
        <v>16.987970660146701</v>
      </c>
      <c r="L256" s="15">
        <v>42257</v>
      </c>
      <c r="M256" s="14"/>
      <c r="N256" s="29">
        <v>42917</v>
      </c>
      <c r="O256" s="12">
        <v>42918</v>
      </c>
      <c r="P256" s="11" t="s">
        <v>3050</v>
      </c>
      <c r="Q256" s="10"/>
      <c r="R256" s="10"/>
      <c r="S256" s="10"/>
      <c r="T256" s="10"/>
      <c r="U256" s="9">
        <v>6874267157</v>
      </c>
      <c r="V256" s="8"/>
      <c r="W256" s="7">
        <v>912</v>
      </c>
      <c r="X256" s="4"/>
      <c r="Y256" s="6">
        <v>22</v>
      </c>
      <c r="Z256" s="5">
        <f>IF(Y256&gt;0,Y256-J256,".")</f>
        <v>0</v>
      </c>
      <c r="AB256" s="1">
        <v>1603069277</v>
      </c>
      <c r="AC256" s="1">
        <v>6835648616</v>
      </c>
      <c r="AD256" s="1" t="s">
        <v>7285</v>
      </c>
      <c r="AE256" s="1">
        <v>1</v>
      </c>
      <c r="AF256" s="1">
        <v>135</v>
      </c>
      <c r="AG256" s="1" t="s">
        <v>7286</v>
      </c>
      <c r="AH256" s="1">
        <v>42882.572581018518</v>
      </c>
      <c r="AI256" s="1">
        <v>42884.371608796297</v>
      </c>
    </row>
    <row r="257" spans="1:35" s="1" customFormat="1" x14ac:dyDescent="0.25">
      <c r="A257" s="28">
        <v>41563</v>
      </c>
      <c r="B257" s="27" t="s">
        <v>2024</v>
      </c>
      <c r="C257" s="23" t="s">
        <v>2398</v>
      </c>
      <c r="D257" s="22" t="s">
        <v>2397</v>
      </c>
      <c r="E257" s="21">
        <v>0.23899999999999999</v>
      </c>
      <c r="G257" s="20"/>
      <c r="H257" s="19">
        <f>E257/0.0531235</f>
        <v>4.4989505586040073</v>
      </c>
      <c r="I257" s="18">
        <f>J257/100*4</f>
        <v>0.88</v>
      </c>
      <c r="J257" s="17">
        <v>22</v>
      </c>
      <c r="K257" s="16">
        <f>IF(J257&gt;1,J257-H257-I257,0)</f>
        <v>16.621049441395993</v>
      </c>
      <c r="L257" s="15">
        <v>41574</v>
      </c>
      <c r="M257" s="14"/>
      <c r="N257" s="29">
        <v>42921</v>
      </c>
      <c r="O257" s="12">
        <v>42922</v>
      </c>
      <c r="P257" s="11" t="s">
        <v>2987</v>
      </c>
      <c r="Q257" s="10"/>
      <c r="R257" s="10"/>
      <c r="S257" s="10"/>
      <c r="T257" s="10"/>
      <c r="U257" s="9"/>
      <c r="V257" s="8"/>
      <c r="W257" s="7">
        <v>925</v>
      </c>
      <c r="X257" s="4"/>
      <c r="Y257" s="6">
        <v>22</v>
      </c>
      <c r="Z257" s="5">
        <f>IF(Y257&gt;0,Y257-J257,".")</f>
        <v>0</v>
      </c>
      <c r="AB257" s="1">
        <v>1603225902</v>
      </c>
      <c r="AC257" s="1">
        <v>6836783002</v>
      </c>
      <c r="AD257" s="1" t="s">
        <v>7287</v>
      </c>
      <c r="AE257" s="1">
        <v>1</v>
      </c>
      <c r="AF257" s="1">
        <v>22</v>
      </c>
      <c r="AG257" s="1" t="s">
        <v>3686</v>
      </c>
      <c r="AH257" s="1">
        <v>42883.579039351855</v>
      </c>
      <c r="AI257" s="1">
        <v>42884.510706018518</v>
      </c>
    </row>
    <row r="258" spans="1:35" s="1" customFormat="1" x14ac:dyDescent="0.25">
      <c r="A258" s="31">
        <v>42472</v>
      </c>
      <c r="B258" s="24"/>
      <c r="C258" s="23" t="s">
        <v>434</v>
      </c>
      <c r="D258" s="22" t="s">
        <v>433</v>
      </c>
      <c r="E258" s="21">
        <v>0.156</v>
      </c>
      <c r="G258" s="20"/>
      <c r="H258" s="19">
        <f>E258/0.042177</f>
        <v>3.6986983426986271</v>
      </c>
      <c r="I258" s="32">
        <f>J258/100*4</f>
        <v>0.88</v>
      </c>
      <c r="J258" s="17">
        <v>22</v>
      </c>
      <c r="K258" s="16">
        <f>IF(J258&gt;1,J258-H258-I258,0)</f>
        <v>17.421301657301374</v>
      </c>
      <c r="L258" s="15">
        <v>42488</v>
      </c>
      <c r="M258" s="14"/>
      <c r="N258" s="29">
        <v>42937</v>
      </c>
      <c r="O258" s="12">
        <v>42940</v>
      </c>
      <c r="P258" s="11" t="s">
        <v>2752</v>
      </c>
      <c r="Q258" s="10"/>
      <c r="R258" s="10"/>
      <c r="S258" s="10"/>
      <c r="T258" s="10"/>
      <c r="U258" s="9">
        <v>6893361972</v>
      </c>
      <c r="V258" s="8"/>
      <c r="W258" s="7">
        <v>980</v>
      </c>
      <c r="X258" s="4"/>
      <c r="Y258" s="6">
        <v>22</v>
      </c>
      <c r="Z258" s="5">
        <f>IF(Y258&gt;0,Y258-J258,".")</f>
        <v>0</v>
      </c>
      <c r="AB258" s="1">
        <v>1603499526</v>
      </c>
      <c r="AC258" s="1">
        <v>6837638316</v>
      </c>
      <c r="AD258" s="1" t="s">
        <v>7245</v>
      </c>
      <c r="AE258" s="1">
        <v>1</v>
      </c>
      <c r="AF258" s="1">
        <v>69</v>
      </c>
      <c r="AG258" s="1" t="s">
        <v>3677</v>
      </c>
      <c r="AH258" s="1">
        <v>42884.443726851852</v>
      </c>
      <c r="AI258" s="1">
        <v>42884.81790509259</v>
      </c>
    </row>
    <row r="259" spans="1:35" s="1" customFormat="1" x14ac:dyDescent="0.25">
      <c r="A259" s="28">
        <v>41997</v>
      </c>
      <c r="B259" s="24"/>
      <c r="C259" s="23" t="s">
        <v>1791</v>
      </c>
      <c r="D259" s="22" t="s">
        <v>1790</v>
      </c>
      <c r="E259" s="21">
        <v>0.29899999999999999</v>
      </c>
      <c r="G259" s="20"/>
      <c r="H259" s="19">
        <f>E259/0.0422706</f>
        <v>7.0734742350475273</v>
      </c>
      <c r="I259" s="18">
        <f>J259/100*4</f>
        <v>0.88</v>
      </c>
      <c r="J259" s="17">
        <v>22</v>
      </c>
      <c r="K259" s="16">
        <f>IF(J259&gt;1,J259-H259-I259,0)</f>
        <v>14.046525764952472</v>
      </c>
      <c r="L259" s="15">
        <v>42024</v>
      </c>
      <c r="M259" s="14"/>
      <c r="N259" s="29">
        <v>42955</v>
      </c>
      <c r="O259" s="12">
        <v>42958</v>
      </c>
      <c r="P259" s="11" t="s">
        <v>2562</v>
      </c>
      <c r="Q259" s="10"/>
      <c r="R259" s="10"/>
      <c r="S259" s="10"/>
      <c r="T259" s="10"/>
      <c r="U259" s="9"/>
      <c r="V259" s="8"/>
      <c r="W259" s="7">
        <v>1024</v>
      </c>
      <c r="X259" s="4"/>
      <c r="Y259" s="6">
        <v>22</v>
      </c>
      <c r="Z259" s="5">
        <f>IF(Y259&gt;0,Y259-J259,".")</f>
        <v>0</v>
      </c>
      <c r="AB259" s="1">
        <v>1603795424</v>
      </c>
      <c r="AC259" s="1">
        <v>6834458390</v>
      </c>
      <c r="AD259" s="1" t="s">
        <v>7242</v>
      </c>
      <c r="AE259" s="1">
        <v>1</v>
      </c>
      <c r="AF259" s="1">
        <v>59</v>
      </c>
      <c r="AG259" s="1" t="s">
        <v>2801</v>
      </c>
      <c r="AH259" s="1">
        <v>42881.522013888891</v>
      </c>
      <c r="AI259" s="1">
        <v>42885.360381944447</v>
      </c>
    </row>
    <row r="260" spans="1:35" s="1" customFormat="1" x14ac:dyDescent="0.25">
      <c r="A260" s="28">
        <v>41563</v>
      </c>
      <c r="B260" s="27" t="s">
        <v>2024</v>
      </c>
      <c r="C260" s="23" t="s">
        <v>2398</v>
      </c>
      <c r="D260" s="22" t="s">
        <v>2397</v>
      </c>
      <c r="E260" s="21">
        <v>0.23899999999999999</v>
      </c>
      <c r="G260" s="20"/>
      <c r="H260" s="19">
        <f>E260/0.0531235</f>
        <v>4.4989505586040073</v>
      </c>
      <c r="I260" s="18">
        <f>J260/100*4</f>
        <v>0.88</v>
      </c>
      <c r="J260" s="17">
        <v>22</v>
      </c>
      <c r="K260" s="16">
        <f>IF(J260&gt;1,J260-H260-I260,0)</f>
        <v>16.621049441395993</v>
      </c>
      <c r="L260" s="15">
        <v>41574</v>
      </c>
      <c r="M260" s="14"/>
      <c r="N260" s="29">
        <v>42967</v>
      </c>
      <c r="O260" s="12">
        <v>42967</v>
      </c>
      <c r="P260" s="11" t="s">
        <v>2393</v>
      </c>
      <c r="Q260" s="10" t="s">
        <v>2401</v>
      </c>
      <c r="R260" s="10" t="s">
        <v>2400</v>
      </c>
      <c r="S260" s="10" t="s">
        <v>2399</v>
      </c>
      <c r="T260" s="10"/>
      <c r="U260" s="9">
        <v>6908691129</v>
      </c>
      <c r="V260" s="8"/>
      <c r="W260" s="7">
        <v>1055</v>
      </c>
      <c r="X260" s="4"/>
      <c r="Y260" s="6">
        <v>22</v>
      </c>
      <c r="Z260" s="5">
        <f>IF(Y260&gt;0,Y260-J260,".")</f>
        <v>0</v>
      </c>
      <c r="AB260" s="1">
        <v>1603818524</v>
      </c>
      <c r="AC260" s="1">
        <v>6831076831</v>
      </c>
      <c r="AD260" s="1" t="s">
        <v>7197</v>
      </c>
      <c r="AE260" s="1">
        <v>1</v>
      </c>
      <c r="AF260" s="1">
        <v>115</v>
      </c>
      <c r="AG260" s="1" t="s">
        <v>3657</v>
      </c>
      <c r="AH260" s="1">
        <v>42878.791493055556</v>
      </c>
      <c r="AI260" s="1">
        <v>42885.386643518519</v>
      </c>
    </row>
    <row r="261" spans="1:35" s="1" customFormat="1" x14ac:dyDescent="0.25">
      <c r="A261" s="28">
        <v>41563</v>
      </c>
      <c r="B261" s="27" t="s">
        <v>2024</v>
      </c>
      <c r="C261" s="23" t="s">
        <v>2398</v>
      </c>
      <c r="D261" s="22" t="s">
        <v>2397</v>
      </c>
      <c r="E261" s="21">
        <v>0.23899999999999999</v>
      </c>
      <c r="G261" s="20"/>
      <c r="H261" s="19">
        <f>E261/0.0531235</f>
        <v>4.4989505586040073</v>
      </c>
      <c r="I261" s="18">
        <f>J261/100*4</f>
        <v>0.88</v>
      </c>
      <c r="J261" s="17">
        <v>22</v>
      </c>
      <c r="K261" s="16">
        <f>IF(J261&gt;1,J261-H261-I261,0)</f>
        <v>16.621049441395993</v>
      </c>
      <c r="L261" s="15">
        <v>41574</v>
      </c>
      <c r="M261" s="14"/>
      <c r="N261" s="29">
        <v>42967</v>
      </c>
      <c r="O261" s="12">
        <v>42967</v>
      </c>
      <c r="P261" s="11" t="s">
        <v>2393</v>
      </c>
      <c r="Q261" s="10"/>
      <c r="R261" s="10"/>
      <c r="S261" s="10"/>
      <c r="T261" s="10"/>
      <c r="U261" s="9"/>
      <c r="V261" s="8"/>
      <c r="W261" s="7">
        <v>1055</v>
      </c>
      <c r="X261" s="4"/>
      <c r="Y261" s="6">
        <v>22</v>
      </c>
      <c r="Z261" s="5">
        <f>IF(Y261&gt;0,Y261-J261,".")</f>
        <v>0</v>
      </c>
      <c r="AB261" s="1">
        <v>1604112785</v>
      </c>
      <c r="AC261" s="1">
        <v>6833554803</v>
      </c>
      <c r="AD261" s="1" t="s">
        <v>7164</v>
      </c>
      <c r="AE261" s="1">
        <v>1</v>
      </c>
      <c r="AF261" s="1">
        <v>95</v>
      </c>
      <c r="AG261" s="1" t="s">
        <v>3661</v>
      </c>
      <c r="AH261" s="1">
        <v>42880.737569444442</v>
      </c>
      <c r="AI261" s="1">
        <v>42885.70412037037</v>
      </c>
    </row>
    <row r="262" spans="1:35" s="1" customFormat="1" x14ac:dyDescent="0.25">
      <c r="A262" s="31">
        <v>42472</v>
      </c>
      <c r="B262" s="24"/>
      <c r="C262" s="23" t="s">
        <v>434</v>
      </c>
      <c r="D262" s="22" t="s">
        <v>433</v>
      </c>
      <c r="E262" s="21">
        <v>0.156</v>
      </c>
      <c r="G262" s="20"/>
      <c r="H262" s="19">
        <f>E262/0.042177</f>
        <v>3.6986983426986271</v>
      </c>
      <c r="I262" s="32">
        <f>J262/100*4</f>
        <v>0.88</v>
      </c>
      <c r="J262" s="17">
        <v>22</v>
      </c>
      <c r="K262" s="16">
        <f>IF(J262&gt;1,J262-H262-I262,0)</f>
        <v>17.421301657301374</v>
      </c>
      <c r="L262" s="15">
        <v>42488</v>
      </c>
      <c r="M262" s="14"/>
      <c r="N262" s="29">
        <v>43002</v>
      </c>
      <c r="O262" s="12">
        <v>43003</v>
      </c>
      <c r="P262" s="11" t="s">
        <v>1838</v>
      </c>
      <c r="Q262" s="10"/>
      <c r="R262" s="10"/>
      <c r="S262" s="10"/>
      <c r="T262" s="10"/>
      <c r="U262" s="9">
        <v>6910131227</v>
      </c>
      <c r="V262" s="8"/>
      <c r="W262" s="7">
        <v>1168</v>
      </c>
      <c r="X262" s="4"/>
      <c r="Y262" s="6">
        <v>22</v>
      </c>
      <c r="Z262" s="5">
        <f>IF(Y262&gt;0,Y262-J262,".")</f>
        <v>0</v>
      </c>
      <c r="AB262" s="1">
        <v>1604282922</v>
      </c>
      <c r="AC262" s="1">
        <v>6837011918</v>
      </c>
      <c r="AD262" s="1" t="s">
        <v>7146</v>
      </c>
      <c r="AE262" s="1">
        <v>1</v>
      </c>
      <c r="AF262" s="1">
        <v>65</v>
      </c>
      <c r="AG262" s="1" t="s">
        <v>3666</v>
      </c>
      <c r="AH262" s="1">
        <v>42883.805625000001</v>
      </c>
      <c r="AI262" s="1">
        <v>42885.878750000003</v>
      </c>
    </row>
    <row r="263" spans="1:35" s="1" customFormat="1" x14ac:dyDescent="0.25">
      <c r="A263" s="28">
        <v>41997</v>
      </c>
      <c r="B263" s="24"/>
      <c r="C263" s="23" t="s">
        <v>1791</v>
      </c>
      <c r="D263" s="22" t="s">
        <v>1790</v>
      </c>
      <c r="E263" s="21">
        <v>0.29899999999999999</v>
      </c>
      <c r="G263" s="20"/>
      <c r="H263" s="19">
        <f>E263/0.0422706</f>
        <v>7.0734742350475273</v>
      </c>
      <c r="I263" s="18">
        <f>J263/100*4</f>
        <v>0.88</v>
      </c>
      <c r="J263" s="17">
        <v>22</v>
      </c>
      <c r="K263" s="16">
        <f>IF(J263&gt;1,J263-H263-I263,0)</f>
        <v>14.046525764952472</v>
      </c>
      <c r="L263" s="15">
        <v>42024</v>
      </c>
      <c r="M263" s="14"/>
      <c r="N263" s="29">
        <v>43006</v>
      </c>
      <c r="O263" s="12">
        <v>43007</v>
      </c>
      <c r="P263" s="11" t="s">
        <v>1784</v>
      </c>
      <c r="Q263" s="10"/>
      <c r="R263" s="10"/>
      <c r="S263" s="10"/>
      <c r="T263" s="10"/>
      <c r="U263" s="9" t="s">
        <v>1789</v>
      </c>
      <c r="V263" s="8"/>
      <c r="W263" s="7">
        <v>1183</v>
      </c>
      <c r="X263" s="4"/>
      <c r="Y263" s="6">
        <v>22</v>
      </c>
      <c r="Z263" s="5">
        <f>IF(Y263&gt;0,Y263-J263,".")</f>
        <v>0</v>
      </c>
      <c r="AB263" s="1">
        <v>1604432525</v>
      </c>
      <c r="AC263" s="1">
        <v>6839415604</v>
      </c>
      <c r="AD263" s="1" t="s">
        <v>7288</v>
      </c>
      <c r="AE263" s="1">
        <v>3</v>
      </c>
      <c r="AF263" s="1">
        <v>60</v>
      </c>
      <c r="AG263" s="1" t="s">
        <v>3641</v>
      </c>
      <c r="AH263" s="1">
        <v>42885.721192129633</v>
      </c>
      <c r="AI263" s="1">
        <v>42886.034224537034</v>
      </c>
    </row>
    <row r="264" spans="1:35" s="1" customFormat="1" x14ac:dyDescent="0.25">
      <c r="A264" s="31">
        <v>42291</v>
      </c>
      <c r="B264" s="24"/>
      <c r="C264" s="23" t="s">
        <v>1651</v>
      </c>
      <c r="D264" s="22" t="s">
        <v>1650</v>
      </c>
      <c r="E264" s="21">
        <v>0.19800000000000001</v>
      </c>
      <c r="G264" s="20"/>
      <c r="H264" s="19">
        <f>E264/0.04198</f>
        <v>4.7165316817532155</v>
      </c>
      <c r="I264" s="32">
        <f>J264/100*4</f>
        <v>0.88</v>
      </c>
      <c r="J264" s="17">
        <v>22</v>
      </c>
      <c r="K264" s="16">
        <f>IF(J264&gt;1,J264-H264-I264,0)</f>
        <v>16.403468318246784</v>
      </c>
      <c r="L264" s="15">
        <v>42351</v>
      </c>
      <c r="M264" s="14"/>
      <c r="N264" s="29">
        <v>43014</v>
      </c>
      <c r="O264" s="12">
        <v>43016</v>
      </c>
      <c r="P264" s="11" t="s">
        <v>1649</v>
      </c>
      <c r="Q264" s="10"/>
      <c r="R264" s="10"/>
      <c r="S264" s="10"/>
      <c r="T264" s="10"/>
      <c r="U264" s="9">
        <v>6911009988</v>
      </c>
      <c r="V264" s="8"/>
      <c r="W264" s="7">
        <v>1211</v>
      </c>
      <c r="X264" s="4"/>
      <c r="Y264" s="6">
        <v>22</v>
      </c>
      <c r="Z264" s="5">
        <f>IF(Y264&gt;0,Y264-J264,".")</f>
        <v>0</v>
      </c>
      <c r="AB264" s="1">
        <v>1604480622</v>
      </c>
      <c r="AC264" s="1">
        <v>6832496865</v>
      </c>
      <c r="AD264" s="1" t="s">
        <v>7195</v>
      </c>
      <c r="AE264" s="1">
        <v>1</v>
      </c>
      <c r="AF264" s="1">
        <v>215</v>
      </c>
      <c r="AG264" s="1" t="s">
        <v>3629</v>
      </c>
      <c r="AH264" s="1">
        <v>42879.870254629626</v>
      </c>
      <c r="AI264" s="1">
        <v>42886.361875000002</v>
      </c>
    </row>
    <row r="265" spans="1:35" s="1" customFormat="1" x14ac:dyDescent="0.25">
      <c r="A265" s="31">
        <v>42362</v>
      </c>
      <c r="B265" s="24"/>
      <c r="C265" s="23" t="s">
        <v>1230</v>
      </c>
      <c r="D265" s="22" t="s">
        <v>613</v>
      </c>
      <c r="E265" s="21">
        <v>0.187</v>
      </c>
      <c r="G265" s="20"/>
      <c r="H265" s="19">
        <f>E265/0.04032</f>
        <v>4.6378968253968251</v>
      </c>
      <c r="I265" s="32">
        <f>J265/100*4</f>
        <v>0.88</v>
      </c>
      <c r="J265" s="17">
        <v>22</v>
      </c>
      <c r="K265" s="16">
        <f>IF(J265&gt;1,J265-H265-I265,0)</f>
        <v>16.482103174603175</v>
      </c>
      <c r="L265" s="15">
        <v>42387</v>
      </c>
      <c r="M265" s="14"/>
      <c r="N265" s="29">
        <v>43022</v>
      </c>
      <c r="O265" s="12">
        <v>43023</v>
      </c>
      <c r="P265" s="11" t="s">
        <v>1511</v>
      </c>
      <c r="Q265" s="10"/>
      <c r="R265" s="10"/>
      <c r="S265" s="10"/>
      <c r="T265" s="10"/>
      <c r="U265" s="9">
        <v>6907837354</v>
      </c>
      <c r="V265" s="8"/>
      <c r="W265" s="7">
        <v>1238</v>
      </c>
      <c r="X265" s="4"/>
      <c r="Y265" s="6">
        <v>22</v>
      </c>
      <c r="Z265" s="5">
        <f>IF(Y265&gt;0,Y265-J265,".")</f>
        <v>0</v>
      </c>
      <c r="AB265" s="1">
        <v>1604577664</v>
      </c>
      <c r="AC265" s="1">
        <v>6834658091</v>
      </c>
      <c r="AD265" s="1" t="s">
        <v>7289</v>
      </c>
      <c r="AE265" s="1">
        <v>1</v>
      </c>
      <c r="AF265" s="1">
        <v>55</v>
      </c>
      <c r="AG265" s="1" t="s">
        <v>3652</v>
      </c>
      <c r="AH265" s="1">
        <v>42881.640266203707</v>
      </c>
      <c r="AI265" s="1">
        <v>42886.468310185184</v>
      </c>
    </row>
    <row r="266" spans="1:35" s="1" customFormat="1" x14ac:dyDescent="0.25">
      <c r="A266" s="28">
        <v>40770</v>
      </c>
      <c r="B266" s="27" t="s">
        <v>1500</v>
      </c>
      <c r="C266" s="23" t="s">
        <v>1499</v>
      </c>
      <c r="D266" s="22" t="s">
        <v>1498</v>
      </c>
      <c r="E266" s="21">
        <v>0.28999999999999998</v>
      </c>
      <c r="G266" s="20"/>
      <c r="H266" s="19">
        <f>E266/0.0574743</f>
        <v>5.0457334843573562</v>
      </c>
      <c r="I266" s="18">
        <f>J266/100*4</f>
        <v>0.88</v>
      </c>
      <c r="J266" s="17">
        <v>22</v>
      </c>
      <c r="K266" s="16">
        <f>IF(J266&gt;1,J266-H266-I266,0)</f>
        <v>16.074266515642645</v>
      </c>
      <c r="L266" s="15">
        <v>40778</v>
      </c>
      <c r="M266" s="14"/>
      <c r="N266" s="29">
        <v>43022</v>
      </c>
      <c r="O266" s="12">
        <v>43024</v>
      </c>
      <c r="P266" s="11" t="s">
        <v>1497</v>
      </c>
      <c r="Q266" s="10"/>
      <c r="R266" s="10"/>
      <c r="S266" s="10"/>
      <c r="T266" s="10"/>
      <c r="U266" s="9"/>
      <c r="V266" s="8"/>
      <c r="W266" s="7">
        <v>1245</v>
      </c>
      <c r="X266" s="4"/>
      <c r="Y266" s="6">
        <v>22</v>
      </c>
      <c r="Z266" s="5">
        <f>IF(Y266&gt;0,Y266-J266,".")</f>
        <v>0</v>
      </c>
      <c r="AB266" s="1">
        <v>1604876504</v>
      </c>
      <c r="AC266" s="1">
        <v>6839520929</v>
      </c>
      <c r="AD266" s="1" t="s">
        <v>7118</v>
      </c>
      <c r="AE266" s="1">
        <v>2</v>
      </c>
      <c r="AF266" s="1">
        <v>76</v>
      </c>
      <c r="AG266" s="1" t="s">
        <v>3631</v>
      </c>
      <c r="AH266" s="1">
        <v>42885.800254629627</v>
      </c>
      <c r="AI266" s="1">
        <v>42886.839988425927</v>
      </c>
    </row>
    <row r="267" spans="1:35" s="1" customFormat="1" x14ac:dyDescent="0.25">
      <c r="A267" s="31">
        <v>42778</v>
      </c>
      <c r="B267" s="24"/>
      <c r="C267" s="23" t="s">
        <v>959</v>
      </c>
      <c r="D267" s="22" t="s">
        <v>186</v>
      </c>
      <c r="E267" s="21">
        <v>0.32</v>
      </c>
      <c r="G267" s="20"/>
      <c r="H267" s="19">
        <f>E267/0.03851</f>
        <v>8.309529992209816</v>
      </c>
      <c r="I267" s="18">
        <f>J267/100*4</f>
        <v>0.88</v>
      </c>
      <c r="J267" s="17">
        <v>22</v>
      </c>
      <c r="K267" s="16">
        <f>IF(J267&gt;1,J267-H267-I267,0)</f>
        <v>12.810470007790183</v>
      </c>
      <c r="L267" s="15">
        <v>42812</v>
      </c>
      <c r="M267" s="14"/>
      <c r="N267" s="29">
        <v>43048</v>
      </c>
      <c r="O267" s="12">
        <v>43048</v>
      </c>
      <c r="P267" s="11" t="s">
        <v>1143</v>
      </c>
      <c r="Q267" s="10"/>
      <c r="R267" s="10"/>
      <c r="S267" s="10"/>
      <c r="T267" s="10"/>
      <c r="U267" s="9">
        <v>6910176074</v>
      </c>
      <c r="V267" s="8"/>
      <c r="W267" s="7">
        <v>1310</v>
      </c>
      <c r="X267" s="4"/>
      <c r="Y267" s="6">
        <v>22</v>
      </c>
      <c r="Z267" s="5">
        <f>IF(Y267&gt;0,Y267-J267,".")</f>
        <v>0</v>
      </c>
      <c r="AB267" s="1">
        <v>1604881942</v>
      </c>
      <c r="AC267" s="1">
        <v>6833626626</v>
      </c>
      <c r="AD267" s="1" t="s">
        <v>7120</v>
      </c>
      <c r="AE267" s="1">
        <v>1</v>
      </c>
      <c r="AF267" s="1">
        <v>70</v>
      </c>
      <c r="AG267" s="1" t="s">
        <v>3639</v>
      </c>
      <c r="AH267" s="1">
        <v>42880.787233796298</v>
      </c>
      <c r="AI267" s="1">
        <v>42886.844861111109</v>
      </c>
    </row>
    <row r="268" spans="1:35" s="1" customFormat="1" x14ac:dyDescent="0.25">
      <c r="A268" s="31">
        <v>42778</v>
      </c>
      <c r="B268" s="24"/>
      <c r="C268" s="23" t="s">
        <v>959</v>
      </c>
      <c r="D268" s="22" t="s">
        <v>186</v>
      </c>
      <c r="E268" s="21">
        <v>0.32</v>
      </c>
      <c r="G268" s="20"/>
      <c r="H268" s="19">
        <f>E268/0.03851</f>
        <v>8.309529992209816</v>
      </c>
      <c r="I268" s="18">
        <f>J268/100*4</f>
        <v>0.88</v>
      </c>
      <c r="J268" s="17">
        <v>22</v>
      </c>
      <c r="K268" s="16">
        <f>IF(J268&gt;1,J268-H268-I268,0)</f>
        <v>12.810470007790183</v>
      </c>
      <c r="L268" s="15">
        <v>42812</v>
      </c>
      <c r="M268" s="14"/>
      <c r="N268" s="29">
        <v>43048</v>
      </c>
      <c r="O268" s="12">
        <v>43048</v>
      </c>
      <c r="P268" s="11" t="s">
        <v>1143</v>
      </c>
      <c r="Q268" s="10"/>
      <c r="R268" s="10"/>
      <c r="S268" s="10"/>
      <c r="T268" s="10"/>
      <c r="U268" s="9"/>
      <c r="V268" s="8"/>
      <c r="W268" s="7">
        <v>1310</v>
      </c>
      <c r="X268" s="4"/>
      <c r="Y268" s="6">
        <v>22</v>
      </c>
      <c r="Z268" s="5">
        <f>IF(Y268&gt;0,Y268-J268,".")</f>
        <v>0</v>
      </c>
      <c r="AB268" s="1">
        <v>1605149539</v>
      </c>
      <c r="AC268" s="1">
        <v>6834375416</v>
      </c>
      <c r="AD268" s="1" t="s">
        <v>7290</v>
      </c>
      <c r="AE268" s="1">
        <v>2</v>
      </c>
      <c r="AF268" s="1">
        <v>250</v>
      </c>
      <c r="AG268" s="1" t="s">
        <v>3616</v>
      </c>
      <c r="AH268" s="1">
        <v>42881.47415509259</v>
      </c>
      <c r="AI268" s="1">
        <v>42887.414930555555</v>
      </c>
    </row>
    <row r="269" spans="1:35" s="1" customFormat="1" x14ac:dyDescent="0.25">
      <c r="A269" s="31">
        <v>42778</v>
      </c>
      <c r="B269" s="24"/>
      <c r="C269" s="23" t="s">
        <v>959</v>
      </c>
      <c r="D269" s="22" t="s">
        <v>186</v>
      </c>
      <c r="E269" s="21">
        <v>0.32</v>
      </c>
      <c r="G269" s="20"/>
      <c r="H269" s="19">
        <f>E269/0.03851</f>
        <v>8.309529992209816</v>
      </c>
      <c r="I269" s="18">
        <f>J269/100*4</f>
        <v>0.88</v>
      </c>
      <c r="J269" s="17">
        <v>22</v>
      </c>
      <c r="K269" s="16">
        <f>IF(J269&gt;1,J269-H269-I269,0)</f>
        <v>12.810470007790183</v>
      </c>
      <c r="L269" s="15">
        <v>42812</v>
      </c>
      <c r="M269" s="14"/>
      <c r="N269" s="29">
        <v>43048</v>
      </c>
      <c r="O269" s="12">
        <v>43048</v>
      </c>
      <c r="P269" s="11" t="s">
        <v>1143</v>
      </c>
      <c r="Q269" s="10"/>
      <c r="R269" s="10"/>
      <c r="S269" s="10"/>
      <c r="T269" s="10"/>
      <c r="U269" s="9"/>
      <c r="V269" s="8"/>
      <c r="W269" s="7">
        <v>1310</v>
      </c>
      <c r="X269" s="4"/>
      <c r="Y269" s="6">
        <v>22</v>
      </c>
      <c r="Z269" s="5">
        <f>IF(Y269&gt;0,Y269-J269,".")</f>
        <v>0</v>
      </c>
      <c r="AB269" s="1">
        <v>1605171170</v>
      </c>
      <c r="AC269" s="1">
        <v>6834318995</v>
      </c>
      <c r="AD269" s="1" t="s">
        <v>7236</v>
      </c>
      <c r="AE269" s="1">
        <v>1</v>
      </c>
      <c r="AF269" s="1">
        <v>25</v>
      </c>
      <c r="AG269" s="1" t="s">
        <v>7291</v>
      </c>
      <c r="AH269" s="1">
        <v>42881.446539351855</v>
      </c>
      <c r="AI269" s="1">
        <v>42887.440949074073</v>
      </c>
    </row>
    <row r="270" spans="1:35" s="1" customFormat="1" x14ac:dyDescent="0.25">
      <c r="A270" s="31">
        <v>42778</v>
      </c>
      <c r="B270" s="24"/>
      <c r="C270" s="23" t="s">
        <v>959</v>
      </c>
      <c r="D270" s="22" t="s">
        <v>186</v>
      </c>
      <c r="E270" s="21">
        <v>0.32</v>
      </c>
      <c r="G270" s="20"/>
      <c r="H270" s="19">
        <f>E270/0.03851</f>
        <v>8.309529992209816</v>
      </c>
      <c r="I270" s="18">
        <f>J270/100*4</f>
        <v>0.88</v>
      </c>
      <c r="J270" s="17">
        <v>22</v>
      </c>
      <c r="K270" s="16">
        <f>IF(J270&gt;1,J270-H270-I270,0)</f>
        <v>12.810470007790183</v>
      </c>
      <c r="L270" s="15">
        <v>42812</v>
      </c>
      <c r="M270" s="14"/>
      <c r="N270" s="29">
        <v>43057</v>
      </c>
      <c r="O270" s="12">
        <v>43058</v>
      </c>
      <c r="P270" s="11" t="s">
        <v>325</v>
      </c>
      <c r="Q270" s="10" t="s">
        <v>324</v>
      </c>
      <c r="R270" s="10" t="s">
        <v>323</v>
      </c>
      <c r="S270" s="10" t="s">
        <v>322</v>
      </c>
      <c r="T270" s="10"/>
      <c r="U270" s="9">
        <v>6917739176</v>
      </c>
      <c r="V270" s="8"/>
      <c r="W270" s="7">
        <v>1345</v>
      </c>
      <c r="X270" s="4"/>
      <c r="Y270" s="6">
        <v>22</v>
      </c>
      <c r="Z270" s="5">
        <f>IF(Y270&gt;0,Y270-J270,".")</f>
        <v>0</v>
      </c>
      <c r="AB270" s="1">
        <v>1605208843</v>
      </c>
      <c r="AC270" s="1">
        <v>6835444814</v>
      </c>
      <c r="AD270" s="1" t="s">
        <v>7137</v>
      </c>
      <c r="AE270" s="1">
        <v>1</v>
      </c>
      <c r="AF270" s="1">
        <v>135</v>
      </c>
      <c r="AG270" s="1" t="s">
        <v>3615</v>
      </c>
      <c r="AH270" s="1">
        <v>42882.429976851854</v>
      </c>
      <c r="AI270" s="1">
        <v>42887.486087962963</v>
      </c>
    </row>
    <row r="271" spans="1:35" s="1" customFormat="1" x14ac:dyDescent="0.25">
      <c r="A271" s="31">
        <v>42254</v>
      </c>
      <c r="B271" s="24" t="s">
        <v>6229</v>
      </c>
      <c r="C271" s="23" t="s">
        <v>2552</v>
      </c>
      <c r="D271" s="22" t="s">
        <v>2183</v>
      </c>
      <c r="E271" s="21">
        <v>0.17499999999999999</v>
      </c>
      <c r="G271" s="20"/>
      <c r="H271" s="19">
        <f>E271/0.04165</f>
        <v>4.2016806722689077</v>
      </c>
      <c r="I271" s="32">
        <f>J271/100*4</f>
        <v>0.92</v>
      </c>
      <c r="J271" s="17">
        <v>23</v>
      </c>
      <c r="K271" s="16">
        <f>IF(J271&gt;1,J271-H271-I271,0)</f>
        <v>17.878319327731091</v>
      </c>
      <c r="L271" s="15">
        <v>42281</v>
      </c>
      <c r="M271" s="14"/>
      <c r="N271" s="29">
        <v>42768</v>
      </c>
      <c r="O271" s="12">
        <v>42768</v>
      </c>
      <c r="P271" s="11" t="s">
        <v>6226</v>
      </c>
      <c r="Q271" s="10"/>
      <c r="R271" s="10"/>
      <c r="S271" s="10"/>
      <c r="T271" s="10"/>
      <c r="U271" s="9">
        <v>6699188301</v>
      </c>
      <c r="V271" s="8"/>
      <c r="W271" s="7">
        <v>201</v>
      </c>
      <c r="X271" s="4"/>
      <c r="Y271" s="6">
        <v>23</v>
      </c>
      <c r="Z271" s="5">
        <f>IF(Y271&gt;0,Y271-J271,".")</f>
        <v>0</v>
      </c>
      <c r="AB271" s="1">
        <v>1605513072</v>
      </c>
      <c r="AC271" s="1">
        <v>6841592507</v>
      </c>
      <c r="AD271" s="1" t="s">
        <v>7163</v>
      </c>
      <c r="AE271" s="1">
        <v>1</v>
      </c>
      <c r="AF271" s="1">
        <v>39</v>
      </c>
      <c r="AG271" s="1" t="s">
        <v>3610</v>
      </c>
      <c r="AH271" s="1">
        <v>42887.531319444446</v>
      </c>
      <c r="AI271" s="1">
        <v>42887.901273148149</v>
      </c>
    </row>
    <row r="272" spans="1:35" s="1" customFormat="1" x14ac:dyDescent="0.25">
      <c r="A272" s="31">
        <v>42254</v>
      </c>
      <c r="B272" s="24"/>
      <c r="C272" s="23" t="s">
        <v>2552</v>
      </c>
      <c r="D272" s="22" t="s">
        <v>2183</v>
      </c>
      <c r="E272" s="21">
        <v>0.17499999999999999</v>
      </c>
      <c r="G272" s="20"/>
      <c r="H272" s="19">
        <f>E272/0.04165</f>
        <v>4.2016806722689077</v>
      </c>
      <c r="I272" s="32">
        <f>J272/100*4</f>
        <v>0.92</v>
      </c>
      <c r="J272" s="17">
        <v>23</v>
      </c>
      <c r="K272" s="16">
        <f>IF(J272&gt;1,J272-H272-I272,0)</f>
        <v>17.878319327731091</v>
      </c>
      <c r="L272" s="15">
        <v>42281</v>
      </c>
      <c r="M272" s="14"/>
      <c r="N272" s="29">
        <v>42768</v>
      </c>
      <c r="O272" s="12">
        <v>42768</v>
      </c>
      <c r="P272" s="11" t="s">
        <v>6226</v>
      </c>
      <c r="Q272" s="10"/>
      <c r="R272" s="10"/>
      <c r="S272" s="10"/>
      <c r="T272" s="10"/>
      <c r="U272" s="9"/>
      <c r="V272" s="8"/>
      <c r="W272" s="7">
        <v>201</v>
      </c>
      <c r="X272" s="4"/>
      <c r="Y272" s="6">
        <v>23</v>
      </c>
      <c r="Z272" s="5">
        <f>IF(Y272&gt;0,Y272-J272,".")</f>
        <v>0</v>
      </c>
      <c r="AB272" s="1">
        <v>1605712510</v>
      </c>
      <c r="AC272" s="1">
        <v>6840908452</v>
      </c>
      <c r="AD272" s="1" t="s">
        <v>7292</v>
      </c>
      <c r="AE272" s="1">
        <v>2</v>
      </c>
      <c r="AF272" s="1">
        <v>140</v>
      </c>
      <c r="AG272" s="1" t="s">
        <v>3604</v>
      </c>
      <c r="AH272" s="1">
        <v>42886.887465277781</v>
      </c>
      <c r="AI272" s="1">
        <v>42888.474085648151</v>
      </c>
    </row>
    <row r="273" spans="1:35" s="1" customFormat="1" x14ac:dyDescent="0.25">
      <c r="A273" s="28">
        <v>42000</v>
      </c>
      <c r="B273" s="24"/>
      <c r="C273" s="23" t="s">
        <v>5875</v>
      </c>
      <c r="D273" s="22" t="s">
        <v>696</v>
      </c>
      <c r="E273" s="21">
        <v>0.379</v>
      </c>
      <c r="G273" s="20"/>
      <c r="H273" s="19">
        <f>E273/0.0420575</f>
        <v>9.0114723889912618</v>
      </c>
      <c r="I273" s="18">
        <f>J273/100*4</f>
        <v>0.96</v>
      </c>
      <c r="J273" s="17">
        <v>24</v>
      </c>
      <c r="K273" s="16">
        <f>IF(J273&gt;1,J273-H273-I273,0)</f>
        <v>14.028527611008737</v>
      </c>
      <c r="L273" s="15">
        <v>42025</v>
      </c>
      <c r="M273" s="14"/>
      <c r="N273" s="29">
        <v>42736</v>
      </c>
      <c r="O273" s="12">
        <v>42736</v>
      </c>
      <c r="P273" s="11" t="s">
        <v>6692</v>
      </c>
      <c r="Q273" s="10"/>
      <c r="R273" s="10"/>
      <c r="S273" s="10"/>
      <c r="T273" s="10"/>
      <c r="U273" s="9"/>
      <c r="V273" s="8"/>
      <c r="W273" s="7">
        <v>6</v>
      </c>
      <c r="X273" s="4"/>
      <c r="Y273" s="6">
        <v>24</v>
      </c>
      <c r="Z273" s="5">
        <f>IF(Y273&gt;0,Y273-J273,".")</f>
        <v>0</v>
      </c>
      <c r="AB273" s="1">
        <v>1605713157</v>
      </c>
      <c r="AC273" s="1">
        <v>6840908452</v>
      </c>
      <c r="AD273" s="1" t="s">
        <v>7292</v>
      </c>
      <c r="AE273" s="1">
        <v>2</v>
      </c>
      <c r="AF273" s="1">
        <v>140</v>
      </c>
      <c r="AG273" s="1" t="s">
        <v>3604</v>
      </c>
      <c r="AH273" s="1">
        <v>42886.887465277781</v>
      </c>
      <c r="AI273" s="1">
        <v>42888.474895833337</v>
      </c>
    </row>
    <row r="274" spans="1:35" s="1" customFormat="1" x14ac:dyDescent="0.25">
      <c r="A274" s="31">
        <v>42541</v>
      </c>
      <c r="B274" s="24"/>
      <c r="C274" s="23" t="s">
        <v>6010</v>
      </c>
      <c r="D274" s="22" t="s">
        <v>186</v>
      </c>
      <c r="E274" s="21">
        <v>0.48</v>
      </c>
      <c r="G274" s="20"/>
      <c r="H274" s="19">
        <f>E274/0.04111</f>
        <v>11.675991243006568</v>
      </c>
      <c r="I274" s="18">
        <f>J274/100*4</f>
        <v>0.96</v>
      </c>
      <c r="J274" s="17">
        <v>24</v>
      </c>
      <c r="K274" s="16">
        <f>IF(J274&gt;1,J274-H274-I274,0)</f>
        <v>11.364008756993432</v>
      </c>
      <c r="L274" s="15">
        <v>42554</v>
      </c>
      <c r="M274" s="14"/>
      <c r="N274" s="29">
        <v>42736</v>
      </c>
      <c r="O274" s="12">
        <v>42738</v>
      </c>
      <c r="P274" s="11" t="s">
        <v>7013</v>
      </c>
      <c r="Q274" s="10"/>
      <c r="R274" s="10"/>
      <c r="S274" s="10"/>
      <c r="T274" s="10"/>
      <c r="U274" s="9"/>
      <c r="V274" s="8"/>
      <c r="W274" s="7">
        <v>19</v>
      </c>
      <c r="X274" s="4"/>
      <c r="Y274" s="6">
        <v>24</v>
      </c>
      <c r="Z274" s="5">
        <f>IF(Y274&gt;0,Y274-J274,".")</f>
        <v>0</v>
      </c>
      <c r="AB274" s="1">
        <v>1605795297</v>
      </c>
      <c r="AC274" s="1">
        <v>6836842410</v>
      </c>
      <c r="AD274" s="1" t="s">
        <v>7235</v>
      </c>
      <c r="AE274" s="1">
        <v>2</v>
      </c>
      <c r="AF274" s="1">
        <v>78</v>
      </c>
      <c r="AG274" s="1" t="s">
        <v>3600</v>
      </c>
      <c r="AH274" s="1">
        <v>42883.646053240744</v>
      </c>
      <c r="AI274" s="1">
        <v>42888.598067129627</v>
      </c>
    </row>
    <row r="275" spans="1:35" s="1" customFormat="1" x14ac:dyDescent="0.25">
      <c r="A275" s="31">
        <v>42541</v>
      </c>
      <c r="B275" s="24"/>
      <c r="C275" s="23" t="s">
        <v>6010</v>
      </c>
      <c r="D275" s="22" t="s">
        <v>186</v>
      </c>
      <c r="E275" s="21">
        <v>0.48</v>
      </c>
      <c r="G275" s="20"/>
      <c r="H275" s="19">
        <f>E275/0.04111</f>
        <v>11.675991243006568</v>
      </c>
      <c r="I275" s="18">
        <f>J275/100*4</f>
        <v>0.96</v>
      </c>
      <c r="J275" s="17">
        <v>24</v>
      </c>
      <c r="K275" s="16">
        <f>IF(J275&gt;1,J275-H275-I275,0)</f>
        <v>11.364008756993432</v>
      </c>
      <c r="L275" s="15">
        <v>42554</v>
      </c>
      <c r="M275" s="14"/>
      <c r="N275" s="29">
        <v>42736</v>
      </c>
      <c r="O275" s="12">
        <v>42738</v>
      </c>
      <c r="P275" s="11" t="s">
        <v>7013</v>
      </c>
      <c r="Q275" s="10"/>
      <c r="R275" s="10"/>
      <c r="S275" s="10"/>
      <c r="T275" s="10"/>
      <c r="U275" s="9"/>
      <c r="V275" s="8"/>
      <c r="W275" s="7">
        <v>19</v>
      </c>
      <c r="X275" s="4"/>
      <c r="Y275" s="6">
        <v>24</v>
      </c>
      <c r="Z275" s="5">
        <f>IF(Y275&gt;0,Y275-J275,".")</f>
        <v>0</v>
      </c>
      <c r="AB275" s="1">
        <v>1606417791</v>
      </c>
      <c r="AC275" s="1">
        <v>6836755467</v>
      </c>
      <c r="AD275" s="1" t="s">
        <v>7188</v>
      </c>
      <c r="AE275" s="1">
        <v>2</v>
      </c>
      <c r="AF275" s="1">
        <v>98</v>
      </c>
      <c r="AG275" s="1" t="s">
        <v>3598</v>
      </c>
      <c r="AH275" s="1">
        <v>42883.54351851852</v>
      </c>
      <c r="AI275" s="1">
        <v>42890.542939814812</v>
      </c>
    </row>
    <row r="276" spans="1:35" s="1" customFormat="1" x14ac:dyDescent="0.25">
      <c r="A276" s="31">
        <v>42736</v>
      </c>
      <c r="B276" s="24"/>
      <c r="C276" s="23" t="s">
        <v>6010</v>
      </c>
      <c r="D276" s="22" t="s">
        <v>186</v>
      </c>
      <c r="E276" s="21">
        <v>0.56000000000000005</v>
      </c>
      <c r="G276" s="20"/>
      <c r="H276" s="19">
        <f>E276/0.03785</f>
        <v>14.795244385733158</v>
      </c>
      <c r="I276" s="18">
        <f>J276/100*4</f>
        <v>0.96</v>
      </c>
      <c r="J276" s="17">
        <v>24</v>
      </c>
      <c r="K276" s="16">
        <f>IF(J276&gt;1,J276-H276-I276,0)</f>
        <v>8.2447556142668432</v>
      </c>
      <c r="L276" s="15">
        <v>42762</v>
      </c>
      <c r="M276" s="14"/>
      <c r="N276" s="29">
        <v>42774</v>
      </c>
      <c r="O276" s="12">
        <v>42774</v>
      </c>
      <c r="P276" s="11" t="s">
        <v>6081</v>
      </c>
      <c r="Q276" s="10"/>
      <c r="R276" s="10"/>
      <c r="S276" s="10"/>
      <c r="T276" s="10"/>
      <c r="U276" s="9"/>
      <c r="V276" s="8"/>
      <c r="W276" s="7">
        <v>235</v>
      </c>
      <c r="X276" s="4"/>
      <c r="Y276" s="6">
        <v>24</v>
      </c>
      <c r="Z276" s="5">
        <f>IF(Y276&gt;0,Y276-J276,".")</f>
        <v>0</v>
      </c>
      <c r="AB276" s="1">
        <v>1606660816</v>
      </c>
      <c r="AC276" s="1">
        <v>6842636125</v>
      </c>
      <c r="AD276" s="1" t="s">
        <v>7180</v>
      </c>
      <c r="AE276" s="1">
        <v>3</v>
      </c>
      <c r="AF276" s="1">
        <v>99</v>
      </c>
      <c r="AG276" s="1" t="s">
        <v>3591</v>
      </c>
      <c r="AH276" s="1">
        <v>42888.435902777775</v>
      </c>
      <c r="AI276" s="1">
        <v>42890.824340277781</v>
      </c>
    </row>
    <row r="277" spans="1:35" s="1" customFormat="1" x14ac:dyDescent="0.25">
      <c r="A277" s="31">
        <v>42736</v>
      </c>
      <c r="B277" s="24"/>
      <c r="C277" s="23" t="s">
        <v>6010</v>
      </c>
      <c r="D277" s="22" t="s">
        <v>186</v>
      </c>
      <c r="E277" s="21">
        <v>0.56000000000000005</v>
      </c>
      <c r="G277" s="20"/>
      <c r="H277" s="19">
        <f>E277/0.03785</f>
        <v>14.795244385733158</v>
      </c>
      <c r="I277" s="18">
        <f>J277/100*4</f>
        <v>0.96</v>
      </c>
      <c r="J277" s="17">
        <v>24</v>
      </c>
      <c r="K277" s="16">
        <f>IF(J277&gt;1,J277-H277-I277,0)</f>
        <v>8.2447556142668432</v>
      </c>
      <c r="L277" s="15">
        <v>42762</v>
      </c>
      <c r="M277" s="14"/>
      <c r="N277" s="29">
        <v>42774</v>
      </c>
      <c r="O277" s="12">
        <v>42774</v>
      </c>
      <c r="P277" s="11" t="s">
        <v>6081</v>
      </c>
      <c r="Q277" s="10"/>
      <c r="R277" s="10"/>
      <c r="S277" s="10"/>
      <c r="T277" s="10"/>
      <c r="U277" s="9"/>
      <c r="V277" s="8"/>
      <c r="W277" s="7">
        <v>235</v>
      </c>
      <c r="X277" s="4"/>
      <c r="Y277" s="6">
        <v>24</v>
      </c>
      <c r="Z277" s="5">
        <f>IF(Y277&gt;0,Y277-J277,".")</f>
        <v>0</v>
      </c>
      <c r="AB277" s="1">
        <v>1606922837</v>
      </c>
      <c r="AC277" s="1">
        <v>6843779459</v>
      </c>
      <c r="AD277" s="1" t="s">
        <v>7136</v>
      </c>
      <c r="AE277" s="1">
        <v>1</v>
      </c>
      <c r="AF277" s="1">
        <v>189</v>
      </c>
      <c r="AG277" s="1" t="s">
        <v>3590</v>
      </c>
      <c r="AH277" s="1">
        <v>42889.495509259257</v>
      </c>
      <c r="AI277" s="1">
        <v>42891.311597222222</v>
      </c>
    </row>
    <row r="278" spans="1:35" s="1" customFormat="1" x14ac:dyDescent="0.25">
      <c r="A278" s="31">
        <v>42736</v>
      </c>
      <c r="B278" s="24"/>
      <c r="C278" s="23" t="s">
        <v>6010</v>
      </c>
      <c r="D278" s="22" t="s">
        <v>186</v>
      </c>
      <c r="E278" s="21">
        <v>0.56000000000000005</v>
      </c>
      <c r="G278" s="20"/>
      <c r="H278" s="19">
        <f>E278/0.03785</f>
        <v>14.795244385733158</v>
      </c>
      <c r="I278" s="18">
        <f>J278/100*4</f>
        <v>0.96</v>
      </c>
      <c r="J278" s="17">
        <v>24</v>
      </c>
      <c r="K278" s="16">
        <f>IF(J278&gt;1,J278-H278-I278,0)</f>
        <v>8.2447556142668432</v>
      </c>
      <c r="L278" s="15">
        <v>42762</v>
      </c>
      <c r="M278" s="14"/>
      <c r="N278" s="29">
        <v>42774</v>
      </c>
      <c r="O278" s="12">
        <v>42774</v>
      </c>
      <c r="P278" s="11" t="s">
        <v>6081</v>
      </c>
      <c r="Q278" s="10"/>
      <c r="R278" s="10"/>
      <c r="S278" s="10"/>
      <c r="T278" s="10"/>
      <c r="U278" s="9"/>
      <c r="V278" s="8"/>
      <c r="W278" s="7">
        <v>235</v>
      </c>
      <c r="X278" s="4"/>
      <c r="Y278" s="6">
        <v>24</v>
      </c>
      <c r="Z278" s="5">
        <f>IF(Y278&gt;0,Y278-J278,".")</f>
        <v>0</v>
      </c>
      <c r="AB278" s="1">
        <v>1607002575</v>
      </c>
      <c r="AC278" s="1">
        <v>6839522758</v>
      </c>
      <c r="AD278" s="1" t="s">
        <v>7107</v>
      </c>
      <c r="AE278" s="1">
        <v>1</v>
      </c>
      <c r="AF278" s="1">
        <v>92</v>
      </c>
      <c r="AG278" s="1" t="s">
        <v>3578</v>
      </c>
      <c r="AH278" s="1">
        <v>42885.803425925929</v>
      </c>
      <c r="AI278" s="1">
        <v>42891.42255787037</v>
      </c>
    </row>
    <row r="279" spans="1:35" s="1" customFormat="1" x14ac:dyDescent="0.25">
      <c r="A279" s="28">
        <v>42000</v>
      </c>
      <c r="B279" s="24"/>
      <c r="C279" s="23" t="s">
        <v>5875</v>
      </c>
      <c r="D279" s="22" t="s">
        <v>696</v>
      </c>
      <c r="E279" s="21">
        <v>0.379</v>
      </c>
      <c r="G279" s="20"/>
      <c r="H279" s="19">
        <f>E279/0.0420575</f>
        <v>9.0114723889912618</v>
      </c>
      <c r="I279" s="18">
        <f>J279/100*4</f>
        <v>0.96</v>
      </c>
      <c r="J279" s="17">
        <v>24</v>
      </c>
      <c r="K279" s="16">
        <f>IF(J279&gt;1,J279-H279-I279,0)</f>
        <v>14.028527611008737</v>
      </c>
      <c r="L279" s="15">
        <v>42025</v>
      </c>
      <c r="M279" s="14"/>
      <c r="N279" s="29">
        <v>42778</v>
      </c>
      <c r="O279" s="12">
        <v>42778</v>
      </c>
      <c r="P279" s="11" t="s">
        <v>6009</v>
      </c>
      <c r="Q279" s="10"/>
      <c r="R279" s="10"/>
      <c r="S279" s="10"/>
      <c r="T279" s="10"/>
      <c r="U279" s="9"/>
      <c r="V279" s="8"/>
      <c r="W279" s="7">
        <v>249</v>
      </c>
      <c r="X279" s="4"/>
      <c r="Y279" s="6">
        <v>24</v>
      </c>
      <c r="Z279" s="5">
        <f>IF(Y279&gt;0,Y279-J279,".")</f>
        <v>0</v>
      </c>
      <c r="AB279" s="1">
        <v>1607307928</v>
      </c>
      <c r="AC279" s="1">
        <v>6839416682</v>
      </c>
      <c r="AD279" s="1" t="s">
        <v>7233</v>
      </c>
      <c r="AE279" s="1">
        <v>1</v>
      </c>
      <c r="AF279" s="1">
        <v>58</v>
      </c>
      <c r="AG279" s="1" t="s">
        <v>3585</v>
      </c>
      <c r="AH279" s="1">
        <v>42885.722893518519</v>
      </c>
      <c r="AI279" s="1">
        <v>42891.75167824074</v>
      </c>
    </row>
    <row r="280" spans="1:35" s="1" customFormat="1" x14ac:dyDescent="0.25">
      <c r="A280" s="31">
        <v>42736</v>
      </c>
      <c r="B280" s="24"/>
      <c r="C280" s="23" t="s">
        <v>6010</v>
      </c>
      <c r="D280" s="22" t="s">
        <v>186</v>
      </c>
      <c r="E280" s="21">
        <v>0.56000000000000005</v>
      </c>
      <c r="G280" s="20"/>
      <c r="H280" s="19">
        <f>E280/0.03785</f>
        <v>14.795244385733158</v>
      </c>
      <c r="I280" s="18">
        <f>J280/100*4</f>
        <v>0.96</v>
      </c>
      <c r="J280" s="17">
        <v>24</v>
      </c>
      <c r="K280" s="16">
        <f>IF(J280&gt;1,J280-H280-I280,0)</f>
        <v>8.2447556142668432</v>
      </c>
      <c r="L280" s="15">
        <v>42762</v>
      </c>
      <c r="M280" s="14"/>
      <c r="N280" s="29">
        <v>42778</v>
      </c>
      <c r="O280" s="12">
        <v>42778</v>
      </c>
      <c r="P280" s="11" t="s">
        <v>6009</v>
      </c>
      <c r="Q280" s="10"/>
      <c r="R280" s="10"/>
      <c r="S280" s="10"/>
      <c r="T280" s="10"/>
      <c r="U280" s="9">
        <v>6714945636</v>
      </c>
      <c r="V280" s="8"/>
      <c r="W280" s="7">
        <v>249</v>
      </c>
      <c r="X280" s="4"/>
      <c r="Y280" s="6">
        <v>24</v>
      </c>
      <c r="Z280" s="5">
        <f>IF(Y280&gt;0,Y280-J280,".")</f>
        <v>0</v>
      </c>
      <c r="AB280" s="1">
        <v>1607638296</v>
      </c>
      <c r="AC280" s="1">
        <v>6839522758</v>
      </c>
      <c r="AD280" s="1" t="s">
        <v>7107</v>
      </c>
      <c r="AE280" s="1">
        <v>1</v>
      </c>
      <c r="AF280" s="1">
        <v>92</v>
      </c>
      <c r="AG280" s="1" t="s">
        <v>3578</v>
      </c>
      <c r="AH280" s="1">
        <v>42885.803425925929</v>
      </c>
      <c r="AI280" s="1">
        <v>42892.335277777776</v>
      </c>
    </row>
    <row r="281" spans="1:35" s="1" customFormat="1" x14ac:dyDescent="0.25">
      <c r="A281" s="31">
        <v>42786</v>
      </c>
      <c r="B281" s="24"/>
      <c r="C281" s="23" t="s">
        <v>697</v>
      </c>
      <c r="D281" s="22" t="s">
        <v>696</v>
      </c>
      <c r="E281" s="21">
        <v>0.33</v>
      </c>
      <c r="G281" s="20"/>
      <c r="H281" s="19">
        <f>E281/0.03844</f>
        <v>8.5848074921956297</v>
      </c>
      <c r="I281" s="18">
        <f>J281/100*4</f>
        <v>0.96</v>
      </c>
      <c r="J281" s="17">
        <v>24</v>
      </c>
      <c r="K281" s="16">
        <f>IF(J281&gt;1,J281-H281-I281,0)</f>
        <v>14.455192507804369</v>
      </c>
      <c r="L281" s="15">
        <v>42803</v>
      </c>
      <c r="M281" s="14"/>
      <c r="N281" s="13">
        <v>42805</v>
      </c>
      <c r="O281" s="12">
        <v>42808</v>
      </c>
      <c r="P281" s="11" t="s">
        <v>5318</v>
      </c>
      <c r="Q281" s="10"/>
      <c r="R281" s="10"/>
      <c r="S281" s="10"/>
      <c r="T281" s="10"/>
      <c r="U281" s="9"/>
      <c r="V281" s="8"/>
      <c r="W281" s="7">
        <v>431</v>
      </c>
      <c r="X281" s="4"/>
      <c r="Y281" s="6">
        <v>24</v>
      </c>
      <c r="Z281" s="5">
        <f>IF(Y281&gt;0,Y281-J281,".")</f>
        <v>0</v>
      </c>
      <c r="AB281" s="1">
        <v>1607780984</v>
      </c>
      <c r="AC281" s="1">
        <v>6844938111</v>
      </c>
      <c r="AD281" s="1" t="s">
        <v>7155</v>
      </c>
      <c r="AE281" s="1">
        <v>3</v>
      </c>
      <c r="AF281" s="1">
        <v>207</v>
      </c>
      <c r="AG281" s="1" t="s">
        <v>3574</v>
      </c>
      <c r="AH281" s="1">
        <v>42890.769849537035</v>
      </c>
      <c r="AI281" s="1">
        <v>42892.497928240744</v>
      </c>
    </row>
    <row r="282" spans="1:35" s="1" customFormat="1" x14ac:dyDescent="0.25">
      <c r="A282" s="31">
        <v>42293</v>
      </c>
      <c r="B282" s="23"/>
      <c r="C282" s="23" t="s">
        <v>3904</v>
      </c>
      <c r="D282" s="22" t="s">
        <v>3903</v>
      </c>
      <c r="E282" s="21">
        <v>3.5000000000000003E-2</v>
      </c>
      <c r="G282" s="20"/>
      <c r="H282" s="19">
        <f>E282/0.04198</f>
        <v>0.83373034778465938</v>
      </c>
      <c r="I282" s="32">
        <f>J282/100*4</f>
        <v>0.2</v>
      </c>
      <c r="J282" s="17">
        <v>5</v>
      </c>
      <c r="K282" s="16">
        <f>IF(J282&gt;1,J282-H282-I282,0)</f>
        <v>3.9662696522153409</v>
      </c>
      <c r="L282" s="15">
        <v>42345</v>
      </c>
      <c r="M282" s="14"/>
      <c r="N282" s="29">
        <v>42824</v>
      </c>
      <c r="O282" s="12">
        <v>42824</v>
      </c>
      <c r="P282" s="11" t="s">
        <v>4908</v>
      </c>
      <c r="Q282" s="10" t="s">
        <v>4910</v>
      </c>
      <c r="R282" s="10" t="s">
        <v>4909</v>
      </c>
      <c r="S282" s="10" t="s">
        <v>3359</v>
      </c>
      <c r="T282" s="10"/>
      <c r="U282" s="9">
        <v>6768575453</v>
      </c>
      <c r="V282" s="8"/>
      <c r="W282" s="7">
        <v>514</v>
      </c>
      <c r="X282" s="4"/>
      <c r="Y282" s="6">
        <v>24</v>
      </c>
      <c r="Z282" s="5">
        <f>IF(Y282&gt;0,Y282-J282,".")</f>
        <v>19</v>
      </c>
      <c r="AB282" s="1">
        <v>1608041359</v>
      </c>
      <c r="AC282" s="1">
        <v>6845657371</v>
      </c>
      <c r="AD282" s="1" t="s">
        <v>7245</v>
      </c>
      <c r="AE282" s="1">
        <v>1</v>
      </c>
      <c r="AF282" s="1">
        <v>69</v>
      </c>
      <c r="AG282" s="1" t="s">
        <v>3573</v>
      </c>
      <c r="AH282" s="1">
        <v>42891.443726851852</v>
      </c>
      <c r="AI282" s="1">
        <v>42892.814768518518</v>
      </c>
    </row>
    <row r="283" spans="1:35" s="1" customFormat="1" x14ac:dyDescent="0.25">
      <c r="A283" s="31">
        <v>42786</v>
      </c>
      <c r="B283" s="24"/>
      <c r="C283" s="23" t="s">
        <v>697</v>
      </c>
      <c r="D283" s="22" t="s">
        <v>696</v>
      </c>
      <c r="E283" s="21">
        <v>0.33</v>
      </c>
      <c r="G283" s="20"/>
      <c r="H283" s="19">
        <f>E283/0.03844</f>
        <v>8.5848074921956297</v>
      </c>
      <c r="I283" s="18">
        <f>J283/100*4</f>
        <v>0.96</v>
      </c>
      <c r="J283" s="17">
        <v>24</v>
      </c>
      <c r="K283" s="16">
        <f>IF(J283&gt;1,J283-H283-I283,0)</f>
        <v>14.455192507804369</v>
      </c>
      <c r="L283" s="15">
        <v>42803</v>
      </c>
      <c r="M283" s="14"/>
      <c r="N283" s="29">
        <v>42894</v>
      </c>
      <c r="O283" s="12">
        <v>42895</v>
      </c>
      <c r="P283" s="11" t="s">
        <v>3531</v>
      </c>
      <c r="Q283" s="10"/>
      <c r="R283" s="10"/>
      <c r="S283" s="10"/>
      <c r="T283" s="10"/>
      <c r="U283" s="9"/>
      <c r="V283" s="8"/>
      <c r="W283" s="7">
        <v>814</v>
      </c>
      <c r="X283" s="4"/>
      <c r="Y283" s="6">
        <v>24</v>
      </c>
      <c r="Z283" s="5">
        <f>IF(Y283&gt;0,Y283-J283,".")</f>
        <v>0</v>
      </c>
      <c r="AB283" s="1">
        <v>1608258226</v>
      </c>
      <c r="AC283" s="1">
        <v>6844505937</v>
      </c>
      <c r="AD283" s="1" t="s">
        <v>7293</v>
      </c>
      <c r="AE283" s="1">
        <v>1</v>
      </c>
      <c r="AF283" s="1">
        <v>88</v>
      </c>
      <c r="AG283" s="1" t="s">
        <v>7294</v>
      </c>
      <c r="AH283" s="1">
        <v>42890.40730324074</v>
      </c>
      <c r="AI283" s="1">
        <v>42893.014502314814</v>
      </c>
    </row>
    <row r="284" spans="1:35" s="1" customFormat="1" x14ac:dyDescent="0.25">
      <c r="A284" s="31">
        <v>42786</v>
      </c>
      <c r="B284" s="24"/>
      <c r="C284" s="23" t="s">
        <v>697</v>
      </c>
      <c r="D284" s="22" t="s">
        <v>696</v>
      </c>
      <c r="E284" s="21">
        <v>0.33</v>
      </c>
      <c r="G284" s="20"/>
      <c r="H284" s="19">
        <f>E284/0.03844</f>
        <v>8.5848074921956297</v>
      </c>
      <c r="I284" s="18">
        <f>J284/100*4</f>
        <v>0.96</v>
      </c>
      <c r="J284" s="17">
        <v>24</v>
      </c>
      <c r="K284" s="16">
        <f>IF(J284&gt;1,J284-H284-I284,0)</f>
        <v>14.455192507804369</v>
      </c>
      <c r="L284" s="15">
        <v>42803</v>
      </c>
      <c r="M284" s="14"/>
      <c r="N284" s="29">
        <v>42937</v>
      </c>
      <c r="O284" s="12">
        <v>42940</v>
      </c>
      <c r="P284" s="11" t="s">
        <v>2752</v>
      </c>
      <c r="Q284" s="10"/>
      <c r="R284" s="10"/>
      <c r="S284" s="10"/>
      <c r="T284" s="10"/>
      <c r="U284" s="9">
        <v>6899792251</v>
      </c>
      <c r="V284" s="8"/>
      <c r="W284" s="7">
        <v>980</v>
      </c>
      <c r="X284" s="4"/>
      <c r="Y284" s="6">
        <v>24</v>
      </c>
      <c r="Z284" s="5">
        <f>IF(Y284&gt;0,Y284-J284,".")</f>
        <v>0</v>
      </c>
      <c r="AB284" s="1">
        <v>1608310589</v>
      </c>
      <c r="AC284" s="1">
        <v>6844571775</v>
      </c>
      <c r="AD284" s="1" t="s">
        <v>7171</v>
      </c>
      <c r="AE284" s="1">
        <v>1</v>
      </c>
      <c r="AF284" s="1">
        <v>129</v>
      </c>
      <c r="AG284" s="1" t="s">
        <v>3563</v>
      </c>
      <c r="AH284" s="1">
        <v>42890.473333333335</v>
      </c>
      <c r="AI284" s="1">
        <v>42893.365567129629</v>
      </c>
    </row>
    <row r="285" spans="1:35" s="1" customFormat="1" x14ac:dyDescent="0.25">
      <c r="A285" s="31">
        <v>42786</v>
      </c>
      <c r="B285" s="24"/>
      <c r="C285" s="23" t="s">
        <v>697</v>
      </c>
      <c r="D285" s="22" t="s">
        <v>696</v>
      </c>
      <c r="E285" s="21">
        <v>0.33</v>
      </c>
      <c r="G285" s="20"/>
      <c r="H285" s="19">
        <f>E285/0.03844</f>
        <v>8.5848074921956297</v>
      </c>
      <c r="I285" s="18">
        <f>J285/100*4</f>
        <v>0.96</v>
      </c>
      <c r="J285" s="17">
        <v>24</v>
      </c>
      <c r="K285" s="16">
        <f>IF(J285&gt;1,J285-H285-I285,0)</f>
        <v>14.455192507804369</v>
      </c>
      <c r="L285" s="15">
        <v>42803</v>
      </c>
      <c r="M285" s="14"/>
      <c r="N285" s="29">
        <v>42975</v>
      </c>
      <c r="O285" s="12">
        <v>42975</v>
      </c>
      <c r="P285" s="11" t="s">
        <v>2268</v>
      </c>
      <c r="Q285" s="10"/>
      <c r="R285" s="10"/>
      <c r="S285" s="10"/>
      <c r="T285" s="10"/>
      <c r="U285" s="9">
        <v>6908405879</v>
      </c>
      <c r="V285" s="8"/>
      <c r="W285" s="7">
        <v>1085</v>
      </c>
      <c r="X285" s="4"/>
      <c r="Y285" s="6">
        <v>24</v>
      </c>
      <c r="Z285" s="5">
        <f>IF(Y285&gt;0,Y285-J285,".")</f>
        <v>0</v>
      </c>
      <c r="AB285" s="1">
        <v>1608637848</v>
      </c>
      <c r="AC285" s="1">
        <v>6840772832</v>
      </c>
      <c r="AD285" s="1" t="s">
        <v>7195</v>
      </c>
      <c r="AE285" s="1">
        <v>1</v>
      </c>
      <c r="AF285" s="1">
        <v>215</v>
      </c>
      <c r="AG285" s="1" t="s">
        <v>7295</v>
      </c>
      <c r="AH285" s="1">
        <v>42886.83121527778</v>
      </c>
      <c r="AI285" s="1">
        <v>42893.76457175926</v>
      </c>
    </row>
    <row r="286" spans="1:35" s="1" customFormat="1" x14ac:dyDescent="0.25">
      <c r="A286" s="31">
        <v>42786</v>
      </c>
      <c r="B286" s="24"/>
      <c r="C286" s="23" t="s">
        <v>697</v>
      </c>
      <c r="D286" s="22" t="s">
        <v>696</v>
      </c>
      <c r="E286" s="21">
        <v>0.33</v>
      </c>
      <c r="G286" s="20"/>
      <c r="H286" s="19">
        <f>E286/0.03844</f>
        <v>8.5848074921956297</v>
      </c>
      <c r="I286" s="18">
        <f>J286/100*4</f>
        <v>0.96</v>
      </c>
      <c r="J286" s="17">
        <v>24</v>
      </c>
      <c r="K286" s="16">
        <f>IF(J286&gt;1,J286-H286-I286,0)</f>
        <v>14.455192507804369</v>
      </c>
      <c r="L286" s="15">
        <v>42803</v>
      </c>
      <c r="M286" s="14"/>
      <c r="N286" s="29">
        <v>43006</v>
      </c>
      <c r="O286" s="12">
        <v>43007</v>
      </c>
      <c r="P286" s="11" t="s">
        <v>1785</v>
      </c>
      <c r="Q286" s="10"/>
      <c r="R286" s="10"/>
      <c r="S286" s="10"/>
      <c r="T286" s="10"/>
      <c r="U286" s="9">
        <v>6908405879</v>
      </c>
      <c r="V286" s="8"/>
      <c r="W286" s="7">
        <v>1185</v>
      </c>
      <c r="X286" s="4"/>
      <c r="Y286" s="6">
        <v>24</v>
      </c>
      <c r="Z286" s="5">
        <f>IF(Y286&gt;0,Y286-J286,".")</f>
        <v>0</v>
      </c>
      <c r="AB286" s="1">
        <v>1608736093</v>
      </c>
      <c r="AC286" s="1">
        <v>6846038476</v>
      </c>
      <c r="AD286" s="1" t="s">
        <v>7182</v>
      </c>
      <c r="AE286" s="1">
        <v>1</v>
      </c>
      <c r="AF286" s="1">
        <v>159</v>
      </c>
      <c r="AG286" s="1" t="s">
        <v>3552</v>
      </c>
      <c r="AH286" s="1">
        <v>42891.635775462964</v>
      </c>
      <c r="AI286" s="1">
        <v>42893.871782407405</v>
      </c>
    </row>
    <row r="287" spans="1:35" s="1" customFormat="1" x14ac:dyDescent="0.25">
      <c r="A287" s="31">
        <v>42786</v>
      </c>
      <c r="B287" s="24"/>
      <c r="C287" s="23" t="s">
        <v>697</v>
      </c>
      <c r="D287" s="22" t="s">
        <v>696</v>
      </c>
      <c r="E287" s="21">
        <v>0.33</v>
      </c>
      <c r="G287" s="20"/>
      <c r="H287" s="19">
        <f>E287/0.03844</f>
        <v>8.5848074921956297</v>
      </c>
      <c r="I287" s="18">
        <f>J287/100*4</f>
        <v>0.96</v>
      </c>
      <c r="J287" s="17">
        <v>24</v>
      </c>
      <c r="K287" s="16">
        <f>IF(J287&gt;1,J287-H287-I287,0)</f>
        <v>14.455192507804369</v>
      </c>
      <c r="L287" s="15">
        <v>42803</v>
      </c>
      <c r="M287" s="14"/>
      <c r="N287" s="29">
        <v>43006</v>
      </c>
      <c r="O287" s="12">
        <v>43007</v>
      </c>
      <c r="P287" s="11" t="s">
        <v>1785</v>
      </c>
      <c r="Q287" s="10"/>
      <c r="R287" s="10"/>
      <c r="S287" s="10"/>
      <c r="T287" s="10"/>
      <c r="U287" s="9"/>
      <c r="V287" s="8"/>
      <c r="W287" s="7">
        <v>1185</v>
      </c>
      <c r="X287" s="4"/>
      <c r="Y287" s="6">
        <v>24</v>
      </c>
      <c r="Z287" s="5">
        <f>IF(Y287&gt;0,Y287-J287,".")</f>
        <v>0</v>
      </c>
      <c r="AB287" s="1">
        <v>1608839248</v>
      </c>
      <c r="AC287" s="1">
        <v>6844877783</v>
      </c>
      <c r="AD287" s="1" t="s">
        <v>7296</v>
      </c>
      <c r="AE287" s="1">
        <v>1</v>
      </c>
      <c r="AF287" s="1">
        <v>44</v>
      </c>
      <c r="AG287" s="1" t="s">
        <v>3547</v>
      </c>
      <c r="AH287" s="1">
        <v>42890.724305555559</v>
      </c>
      <c r="AI287" s="1">
        <v>42893.953136574077</v>
      </c>
    </row>
    <row r="288" spans="1:35" s="1" customFormat="1" x14ac:dyDescent="0.25">
      <c r="A288" s="31">
        <v>42786</v>
      </c>
      <c r="B288" s="24"/>
      <c r="C288" s="23" t="s">
        <v>697</v>
      </c>
      <c r="D288" s="22" t="s">
        <v>696</v>
      </c>
      <c r="E288" s="21">
        <v>0.33</v>
      </c>
      <c r="G288" s="20"/>
      <c r="H288" s="19">
        <f>E288/0.03844</f>
        <v>8.5848074921956297</v>
      </c>
      <c r="I288" s="18">
        <f>J288/100*4</f>
        <v>0.96</v>
      </c>
      <c r="J288" s="17">
        <v>24</v>
      </c>
      <c r="K288" s="16">
        <f>IF(J288&gt;1,J288-H288-I288,0)</f>
        <v>14.455192507804369</v>
      </c>
      <c r="L288" s="15">
        <v>42803</v>
      </c>
      <c r="M288" s="14"/>
      <c r="N288" s="29">
        <v>43068</v>
      </c>
      <c r="O288" s="12">
        <v>43068</v>
      </c>
      <c r="P288" s="11" t="s">
        <v>95</v>
      </c>
      <c r="Q288" s="10"/>
      <c r="R288" s="10"/>
      <c r="S288" s="10"/>
      <c r="T288" s="10"/>
      <c r="U288" s="9">
        <v>6908405879</v>
      </c>
      <c r="V288" s="8"/>
      <c r="W288" s="7">
        <v>1397</v>
      </c>
      <c r="X288" s="4"/>
      <c r="Y288" s="6">
        <v>24</v>
      </c>
      <c r="Z288" s="5">
        <f>IF(Y288&gt;0,Y288-J288,".")</f>
        <v>0</v>
      </c>
      <c r="AB288" s="1">
        <v>1608839247</v>
      </c>
      <c r="AC288" s="1">
        <v>6845785215</v>
      </c>
      <c r="AD288" s="1" t="s">
        <v>7193</v>
      </c>
      <c r="AE288" s="1">
        <v>1</v>
      </c>
      <c r="AF288" s="1">
        <v>65</v>
      </c>
      <c r="AG288" s="1" t="s">
        <v>3547</v>
      </c>
      <c r="AH288" s="1">
        <v>42891.507106481484</v>
      </c>
      <c r="AI288" s="1">
        <v>42893.953136574077</v>
      </c>
    </row>
    <row r="289" spans="1:35" s="1" customFormat="1" x14ac:dyDescent="0.25">
      <c r="A289" s="31">
        <v>42786</v>
      </c>
      <c r="B289" s="24"/>
      <c r="C289" s="23" t="s">
        <v>697</v>
      </c>
      <c r="D289" s="22" t="s">
        <v>696</v>
      </c>
      <c r="E289" s="21">
        <v>0.33</v>
      </c>
      <c r="G289" s="20"/>
      <c r="H289" s="19">
        <f>E289/0.03844</f>
        <v>8.5848074921956297</v>
      </c>
      <c r="I289" s="18">
        <f>J289/100*4</f>
        <v>0.96</v>
      </c>
      <c r="J289" s="17">
        <v>24</v>
      </c>
      <c r="K289" s="16">
        <f>IF(J289&gt;1,J289-H289-I289,0)</f>
        <v>14.455192507804369</v>
      </c>
      <c r="L289" s="15">
        <v>42803</v>
      </c>
      <c r="M289" s="14"/>
      <c r="N289" s="29">
        <v>43068</v>
      </c>
      <c r="O289" s="12">
        <v>43068</v>
      </c>
      <c r="P289" s="11" t="s">
        <v>95</v>
      </c>
      <c r="Q289" s="10"/>
      <c r="R289" s="10"/>
      <c r="S289" s="10"/>
      <c r="T289" s="10"/>
      <c r="U289" s="9"/>
      <c r="V289" s="8"/>
      <c r="W289" s="7">
        <v>1397</v>
      </c>
      <c r="X289" s="4"/>
      <c r="Y289" s="6">
        <v>24</v>
      </c>
      <c r="Z289" s="5">
        <f>IF(Y289&gt;0,Y289-J289,".")</f>
        <v>0</v>
      </c>
      <c r="AB289" s="1">
        <v>1609051567</v>
      </c>
      <c r="AC289" s="1">
        <v>6848800086</v>
      </c>
      <c r="AD289" s="1" t="s">
        <v>7131</v>
      </c>
      <c r="AE289" s="1">
        <v>2</v>
      </c>
      <c r="AF289" s="1">
        <v>120</v>
      </c>
      <c r="AG289" s="1" t="s">
        <v>3525</v>
      </c>
      <c r="AH289" s="1">
        <v>42893.750949074078</v>
      </c>
      <c r="AI289" s="1">
        <v>42894.514120370368</v>
      </c>
    </row>
    <row r="290" spans="1:35" s="1" customFormat="1" x14ac:dyDescent="0.25">
      <c r="A290" s="31">
        <v>42437</v>
      </c>
      <c r="B290" s="24"/>
      <c r="C290" s="23" t="s">
        <v>2088</v>
      </c>
      <c r="D290" s="22" t="s">
        <v>2087</v>
      </c>
      <c r="E290" s="21">
        <v>0.27</v>
      </c>
      <c r="G290" s="20"/>
      <c r="H290" s="19">
        <f>E290/0.03995</f>
        <v>6.7584480600750947</v>
      </c>
      <c r="I290" s="32">
        <f>J290/100*4</f>
        <v>1</v>
      </c>
      <c r="J290" s="17">
        <v>25</v>
      </c>
      <c r="K290" s="16">
        <f>IF(J290&gt;1,J290-H290-I290,0)</f>
        <v>17.241551939924904</v>
      </c>
      <c r="L290" s="15">
        <v>42461</v>
      </c>
      <c r="M290" s="14"/>
      <c r="N290" s="29">
        <v>42749</v>
      </c>
      <c r="O290" s="12">
        <v>42751</v>
      </c>
      <c r="P290" s="11" t="s">
        <v>6627</v>
      </c>
      <c r="Q290" s="10" t="s">
        <v>6633</v>
      </c>
      <c r="R290" s="10" t="s">
        <v>6632</v>
      </c>
      <c r="S290" s="10" t="s">
        <v>6631</v>
      </c>
      <c r="T290" s="10" t="s">
        <v>6630</v>
      </c>
      <c r="U290" s="9" t="s">
        <v>6629</v>
      </c>
      <c r="V290" s="8"/>
      <c r="W290" s="7">
        <v>112</v>
      </c>
      <c r="X290" s="4"/>
      <c r="Y290" s="6">
        <v>25</v>
      </c>
      <c r="Z290" s="5">
        <f>IF(Y290&gt;0,Y290-J290,".")</f>
        <v>0</v>
      </c>
      <c r="AB290" s="1">
        <v>1609051568</v>
      </c>
      <c r="AC290" s="1">
        <v>6848947460</v>
      </c>
      <c r="AD290" s="1" t="s">
        <v>7171</v>
      </c>
      <c r="AE290" s="1">
        <v>1</v>
      </c>
      <c r="AF290" s="1">
        <v>129</v>
      </c>
      <c r="AG290" s="1" t="s">
        <v>3525</v>
      </c>
      <c r="AH290" s="1">
        <v>42893.842199074075</v>
      </c>
      <c r="AI290" s="1">
        <v>42894.514120370368</v>
      </c>
    </row>
    <row r="291" spans="1:35" s="1" customFormat="1" x14ac:dyDescent="0.25">
      <c r="A291" s="31">
        <v>42437</v>
      </c>
      <c r="B291" s="24"/>
      <c r="C291" s="23" t="s">
        <v>2088</v>
      </c>
      <c r="D291" s="22" t="s">
        <v>2087</v>
      </c>
      <c r="E291" s="21">
        <v>0.27</v>
      </c>
      <c r="G291" s="20"/>
      <c r="H291" s="19">
        <f>E291/0.03995</f>
        <v>6.7584480600750947</v>
      </c>
      <c r="I291" s="32">
        <f>J291/100*4</f>
        <v>1</v>
      </c>
      <c r="J291" s="17">
        <v>25</v>
      </c>
      <c r="K291" s="16">
        <f>IF(J291&gt;1,J291-H291-I291,0)</f>
        <v>17.241551939924904</v>
      </c>
      <c r="L291" s="15">
        <v>42461</v>
      </c>
      <c r="M291" s="14"/>
      <c r="N291" s="29">
        <v>42788</v>
      </c>
      <c r="O291" s="12">
        <v>42789</v>
      </c>
      <c r="P291" s="11" t="s">
        <v>1945</v>
      </c>
      <c r="Q291" s="10"/>
      <c r="R291" s="10"/>
      <c r="S291" s="10"/>
      <c r="T291" s="10"/>
      <c r="U291" s="9"/>
      <c r="V291" s="8"/>
      <c r="W291" s="7">
        <v>1516</v>
      </c>
      <c r="X291" s="4"/>
      <c r="Y291" s="6">
        <v>25</v>
      </c>
      <c r="Z291" s="5">
        <f>IF(Y291&gt;0,Y291-J291,".")</f>
        <v>0</v>
      </c>
      <c r="AB291" s="1">
        <v>1609103479</v>
      </c>
      <c r="AC291" s="1">
        <v>6847208011</v>
      </c>
      <c r="AD291" s="1" t="s">
        <v>7161</v>
      </c>
      <c r="AE291" s="1">
        <v>1</v>
      </c>
      <c r="AF291" s="1">
        <v>70</v>
      </c>
      <c r="AG291" s="1" t="s">
        <v>3531</v>
      </c>
      <c r="AH291" s="1">
        <v>42892.571840277778</v>
      </c>
      <c r="AI291" s="1">
        <v>42894.581284722219</v>
      </c>
    </row>
    <row r="292" spans="1:35" s="1" customFormat="1" x14ac:dyDescent="0.25">
      <c r="A292" s="31">
        <v>42495</v>
      </c>
      <c r="B292" s="24"/>
      <c r="C292" s="23" t="s">
        <v>5098</v>
      </c>
      <c r="D292" s="22" t="s">
        <v>5097</v>
      </c>
      <c r="E292" s="21">
        <v>0.15</v>
      </c>
      <c r="G292" s="20"/>
      <c r="H292" s="19">
        <f>E292/0.04188</f>
        <v>3.5816618911174785</v>
      </c>
      <c r="I292" s="18">
        <f>J292/100*4</f>
        <v>1</v>
      </c>
      <c r="J292" s="17">
        <v>25</v>
      </c>
      <c r="K292" s="16">
        <f>IF(J292&gt;1,J292-H292-I292,0)</f>
        <v>20.418338108882523</v>
      </c>
      <c r="L292" s="15">
        <v>42519</v>
      </c>
      <c r="M292" s="14"/>
      <c r="N292" s="29">
        <v>42814</v>
      </c>
      <c r="O292" s="12">
        <v>42814</v>
      </c>
      <c r="P292" s="11" t="s">
        <v>5096</v>
      </c>
      <c r="Q292" s="10"/>
      <c r="R292" s="10"/>
      <c r="S292" s="10"/>
      <c r="T292" s="10"/>
      <c r="U292" s="9"/>
      <c r="V292" s="8"/>
      <c r="W292" s="7">
        <v>459</v>
      </c>
      <c r="X292" s="4"/>
      <c r="Y292" s="6">
        <v>25</v>
      </c>
      <c r="Z292" s="5">
        <f>IF(Y292&gt;0,Y292-J292,".")</f>
        <v>0</v>
      </c>
      <c r="AB292" s="1">
        <v>1609103478</v>
      </c>
      <c r="AC292" s="1">
        <v>6842204589</v>
      </c>
      <c r="AD292" s="1" t="s">
        <v>7261</v>
      </c>
      <c r="AE292" s="1">
        <v>2</v>
      </c>
      <c r="AF292" s="1">
        <v>48</v>
      </c>
      <c r="AG292" s="1" t="s">
        <v>3531</v>
      </c>
      <c r="AH292" s="1">
        <v>42887.885972222219</v>
      </c>
      <c r="AI292" s="1">
        <v>42894.581284722219</v>
      </c>
    </row>
    <row r="293" spans="1:35" s="1" customFormat="1" x14ac:dyDescent="0.25">
      <c r="A293" s="31">
        <v>42437</v>
      </c>
      <c r="B293" s="24"/>
      <c r="C293" s="23" t="s">
        <v>2088</v>
      </c>
      <c r="D293" s="22" t="s">
        <v>2087</v>
      </c>
      <c r="E293" s="21">
        <v>0.27</v>
      </c>
      <c r="G293" s="20"/>
      <c r="H293" s="19">
        <f>E293/0.03995</f>
        <v>6.7584480600750947</v>
      </c>
      <c r="I293" s="32">
        <f>J293/100*4</f>
        <v>1</v>
      </c>
      <c r="J293" s="17">
        <v>25</v>
      </c>
      <c r="K293" s="16">
        <f>IF(J293&gt;1,J293-H293-I293,0)</f>
        <v>17.241551939924904</v>
      </c>
      <c r="L293" s="15">
        <v>42461</v>
      </c>
      <c r="M293" s="14"/>
      <c r="N293" s="29">
        <v>42864</v>
      </c>
      <c r="O293" s="12">
        <v>42864</v>
      </c>
      <c r="P293" s="11" t="s">
        <v>4035</v>
      </c>
      <c r="Q293" s="10"/>
      <c r="R293" s="10"/>
      <c r="S293" s="10"/>
      <c r="T293" s="10"/>
      <c r="U293" s="9">
        <v>6809729587</v>
      </c>
      <c r="V293" s="8"/>
      <c r="W293" s="7">
        <v>703</v>
      </c>
      <c r="X293" s="4"/>
      <c r="Y293" s="6">
        <v>25</v>
      </c>
      <c r="Z293" s="5">
        <f>IF(Y293&gt;0,Y293-J293,".")</f>
        <v>0</v>
      </c>
      <c r="AB293" s="1">
        <v>1609143657</v>
      </c>
      <c r="AC293" s="1">
        <v>6846462944</v>
      </c>
      <c r="AD293" s="1" t="s">
        <v>7284</v>
      </c>
      <c r="AE293" s="1">
        <v>1</v>
      </c>
      <c r="AF293" s="1">
        <v>225</v>
      </c>
      <c r="AG293" s="1" t="s">
        <v>3529</v>
      </c>
      <c r="AH293" s="1">
        <v>42891.875960648147</v>
      </c>
      <c r="AI293" s="1">
        <v>42894.640613425923</v>
      </c>
    </row>
    <row r="294" spans="1:35" s="1" customFormat="1" x14ac:dyDescent="0.25">
      <c r="A294" s="31">
        <v>42437</v>
      </c>
      <c r="B294" s="24"/>
      <c r="C294" s="23" t="s">
        <v>2088</v>
      </c>
      <c r="D294" s="22" t="s">
        <v>2087</v>
      </c>
      <c r="E294" s="21">
        <v>0.27</v>
      </c>
      <c r="G294" s="20"/>
      <c r="H294" s="19">
        <f>E294/0.03995</f>
        <v>6.7584480600750947</v>
      </c>
      <c r="I294" s="32">
        <f>J294/100*4</f>
        <v>1</v>
      </c>
      <c r="J294" s="17">
        <v>25</v>
      </c>
      <c r="K294" s="16">
        <f>IF(J294&gt;1,J294-H294-I294,0)</f>
        <v>17.241551939924904</v>
      </c>
      <c r="L294" s="15">
        <v>42461</v>
      </c>
      <c r="M294" s="14"/>
      <c r="N294" s="29">
        <v>42904</v>
      </c>
      <c r="O294" s="12">
        <v>42904</v>
      </c>
      <c r="P294" s="11" t="s">
        <v>3293</v>
      </c>
      <c r="Q294" s="10"/>
      <c r="R294" s="10"/>
      <c r="S294" s="10"/>
      <c r="T294" s="10"/>
      <c r="U294" s="9">
        <v>6858565410</v>
      </c>
      <c r="V294" s="8"/>
      <c r="W294" s="7">
        <v>857</v>
      </c>
      <c r="X294" s="4"/>
      <c r="Y294" s="6">
        <v>25</v>
      </c>
      <c r="Z294" s="5">
        <f>IF(Y294&gt;0,Y294-J294,".")</f>
        <v>0</v>
      </c>
      <c r="AB294" s="1">
        <v>1609296888</v>
      </c>
      <c r="AC294" s="1">
        <v>6844626066</v>
      </c>
      <c r="AD294" s="1" t="s">
        <v>7143</v>
      </c>
      <c r="AE294" s="1">
        <v>1</v>
      </c>
      <c r="AF294" s="1">
        <v>45</v>
      </c>
      <c r="AG294" s="1" t="s">
        <v>3539</v>
      </c>
      <c r="AH294" s="1">
        <v>42890.514965277776</v>
      </c>
      <c r="AI294" s="1">
        <v>42894.863437499997</v>
      </c>
    </row>
    <row r="295" spans="1:35" s="1" customFormat="1" x14ac:dyDescent="0.25">
      <c r="A295" s="31">
        <v>42437</v>
      </c>
      <c r="B295" s="24"/>
      <c r="C295" s="23" t="s">
        <v>2088</v>
      </c>
      <c r="D295" s="22" t="s">
        <v>2087</v>
      </c>
      <c r="E295" s="21">
        <v>0.27</v>
      </c>
      <c r="G295" s="20"/>
      <c r="H295" s="19">
        <f>E295/0.03995</f>
        <v>6.7584480600750947</v>
      </c>
      <c r="I295" s="32">
        <f>J295/100*4</f>
        <v>1</v>
      </c>
      <c r="J295" s="17">
        <v>25</v>
      </c>
      <c r="K295" s="16">
        <f>IF(J295&gt;1,J295-H295-I295,0)</f>
        <v>17.241551939924904</v>
      </c>
      <c r="L295" s="15">
        <v>42461</v>
      </c>
      <c r="M295" s="14"/>
      <c r="N295" s="29">
        <v>42904</v>
      </c>
      <c r="O295" s="12">
        <v>42904</v>
      </c>
      <c r="P295" s="11" t="s">
        <v>3293</v>
      </c>
      <c r="Q295" s="10"/>
      <c r="R295" s="10"/>
      <c r="S295" s="10"/>
      <c r="T295" s="10"/>
      <c r="U295" s="9"/>
      <c r="V295" s="8"/>
      <c r="W295" s="7">
        <v>857</v>
      </c>
      <c r="X295" s="4"/>
      <c r="Y295" s="6">
        <v>25</v>
      </c>
      <c r="Z295" s="5">
        <f>IF(Y295&gt;0,Y295-J295,".")</f>
        <v>0</v>
      </c>
      <c r="AB295" s="1">
        <v>1609656958</v>
      </c>
      <c r="AC295" s="1">
        <v>6850065838</v>
      </c>
      <c r="AD295" s="1" t="s">
        <v>7178</v>
      </c>
      <c r="AE295" s="1">
        <v>2</v>
      </c>
      <c r="AF295" s="1">
        <v>84</v>
      </c>
      <c r="AG295" s="1" t="s">
        <v>3521</v>
      </c>
      <c r="AH295" s="1">
        <v>42894.725312499999</v>
      </c>
      <c r="AI295" s="1">
        <v>42895.63008101852</v>
      </c>
    </row>
    <row r="296" spans="1:35" s="1" customFormat="1" x14ac:dyDescent="0.25">
      <c r="A296" s="31">
        <v>42778</v>
      </c>
      <c r="B296" s="24" t="s">
        <v>4589</v>
      </c>
      <c r="C296" s="23" t="s">
        <v>187</v>
      </c>
      <c r="D296" s="22" t="s">
        <v>186</v>
      </c>
      <c r="E296" s="21">
        <v>0.56000000000000005</v>
      </c>
      <c r="G296" s="20"/>
      <c r="H296" s="19">
        <f>E296/0.03851</f>
        <v>14.541677486367178</v>
      </c>
      <c r="I296" s="18">
        <f>J296/100*4</f>
        <v>1.08</v>
      </c>
      <c r="J296" s="17">
        <v>27</v>
      </c>
      <c r="K296" s="16">
        <f>IF(J296&gt;1,J296-H296-I296,0)</f>
        <v>11.378322513632822</v>
      </c>
      <c r="L296" s="15">
        <v>42797</v>
      </c>
      <c r="M296" s="14"/>
      <c r="N296" s="29">
        <v>42838</v>
      </c>
      <c r="O296" s="12">
        <v>42842</v>
      </c>
      <c r="P296" s="11" t="s">
        <v>4588</v>
      </c>
      <c r="Q296" s="10"/>
      <c r="R296" s="10"/>
      <c r="S296" s="10"/>
      <c r="T296" s="10"/>
      <c r="U296" s="9">
        <v>6779614184</v>
      </c>
      <c r="V296" s="8"/>
      <c r="W296" s="7">
        <v>586</v>
      </c>
      <c r="X296" s="4"/>
      <c r="Y296" s="6">
        <v>27</v>
      </c>
      <c r="Z296" s="5">
        <f>IF(Y296&gt;0,Y296-J296,".")</f>
        <v>0</v>
      </c>
      <c r="AB296" s="1">
        <v>1609677745</v>
      </c>
      <c r="AC296" s="1">
        <v>6844050347</v>
      </c>
      <c r="AD296" s="1" t="s">
        <v>7204</v>
      </c>
      <c r="AE296" s="1">
        <v>1</v>
      </c>
      <c r="AF296" s="1">
        <v>55</v>
      </c>
      <c r="AG296" s="1" t="s">
        <v>7297</v>
      </c>
      <c r="AH296" s="1">
        <v>42889.746712962966</v>
      </c>
      <c r="AI296" s="1">
        <v>42895.665902777779</v>
      </c>
    </row>
    <row r="297" spans="1:35" s="1" customFormat="1" x14ac:dyDescent="0.25">
      <c r="A297" s="31">
        <v>42778</v>
      </c>
      <c r="B297" s="24"/>
      <c r="C297" s="23" t="s">
        <v>187</v>
      </c>
      <c r="D297" s="22" t="s">
        <v>186</v>
      </c>
      <c r="E297" s="21">
        <v>0.56000000000000005</v>
      </c>
      <c r="G297" s="20"/>
      <c r="H297" s="19">
        <f>E297/0.03851</f>
        <v>14.541677486367178</v>
      </c>
      <c r="I297" s="18">
        <f>J297/100*4</f>
        <v>1.08</v>
      </c>
      <c r="J297" s="17">
        <v>27</v>
      </c>
      <c r="K297" s="16">
        <f>IF(J297&gt;1,J297-H297-I297,0)</f>
        <v>11.378322513632822</v>
      </c>
      <c r="L297" s="15">
        <v>42797</v>
      </c>
      <c r="M297" s="14"/>
      <c r="N297" s="29">
        <v>43087</v>
      </c>
      <c r="O297" s="12">
        <v>43087</v>
      </c>
      <c r="P297" s="11" t="s">
        <v>215</v>
      </c>
      <c r="Q297" s="10"/>
      <c r="R297" s="10"/>
      <c r="S297" s="10"/>
      <c r="T297" s="10"/>
      <c r="U297" s="9">
        <v>6909582354</v>
      </c>
      <c r="V297" s="8"/>
      <c r="W297" s="7">
        <v>1480</v>
      </c>
      <c r="X297" s="4"/>
      <c r="Y297" s="6">
        <v>27</v>
      </c>
      <c r="Z297" s="5">
        <f>IF(Y297&gt;0,Y297-J297,".")</f>
        <v>0</v>
      </c>
      <c r="AB297" s="1">
        <v>1609772591</v>
      </c>
      <c r="AC297" s="1">
        <v>6850699225</v>
      </c>
      <c r="AD297" s="1" t="s">
        <v>7298</v>
      </c>
      <c r="AE297" s="1">
        <v>3</v>
      </c>
      <c r="AF297" s="1">
        <v>54</v>
      </c>
      <c r="AG297" s="1" t="s">
        <v>3510</v>
      </c>
      <c r="AH297" s="1">
        <v>42895.325428240743</v>
      </c>
      <c r="AI297" s="1">
        <v>42895.846724537034</v>
      </c>
    </row>
    <row r="298" spans="1:35" s="1" customFormat="1" x14ac:dyDescent="0.25">
      <c r="A298" s="31">
        <v>42778</v>
      </c>
      <c r="B298" s="24"/>
      <c r="C298" s="23" t="s">
        <v>187</v>
      </c>
      <c r="D298" s="22" t="s">
        <v>186</v>
      </c>
      <c r="E298" s="21">
        <v>0.56000000000000005</v>
      </c>
      <c r="G298" s="20"/>
      <c r="H298" s="19">
        <f>E298/0.03851</f>
        <v>14.541677486367178</v>
      </c>
      <c r="I298" s="18">
        <f>J298/100*4</f>
        <v>1.08</v>
      </c>
      <c r="J298" s="17">
        <v>27</v>
      </c>
      <c r="K298" s="16">
        <f>IF(J298&gt;1,J298-H298-I298,0)</f>
        <v>11.378322513632822</v>
      </c>
      <c r="L298" s="15">
        <v>42797</v>
      </c>
      <c r="M298" s="14"/>
      <c r="N298" s="29">
        <v>43087</v>
      </c>
      <c r="O298" s="12">
        <v>43087</v>
      </c>
      <c r="P298" s="11" t="s">
        <v>215</v>
      </c>
      <c r="Q298" s="10"/>
      <c r="R298" s="10"/>
      <c r="S298" s="10"/>
      <c r="T298" s="10"/>
      <c r="U298" s="9"/>
      <c r="V298" s="8"/>
      <c r="W298" s="7">
        <v>1480</v>
      </c>
      <c r="X298" s="4"/>
      <c r="Y298" s="6">
        <v>27</v>
      </c>
      <c r="Z298" s="5">
        <f>IF(Y298&gt;0,Y298-J298,".")</f>
        <v>0</v>
      </c>
      <c r="AB298" s="1">
        <v>1610059907</v>
      </c>
      <c r="AC298" s="1">
        <v>6850151639</v>
      </c>
      <c r="AD298" s="1" t="s">
        <v>7120</v>
      </c>
      <c r="AE298" s="1">
        <v>1</v>
      </c>
      <c r="AF298" s="1">
        <v>70</v>
      </c>
      <c r="AG298" s="1" t="s">
        <v>3507</v>
      </c>
      <c r="AH298" s="1">
        <v>42894.787233796298</v>
      </c>
      <c r="AI298" s="1">
        <v>42896.703518518516</v>
      </c>
    </row>
    <row r="299" spans="1:35" s="1" customFormat="1" x14ac:dyDescent="0.25">
      <c r="A299" s="31">
        <v>42778</v>
      </c>
      <c r="B299" s="24"/>
      <c r="C299" s="23" t="s">
        <v>187</v>
      </c>
      <c r="D299" s="22" t="s">
        <v>186</v>
      </c>
      <c r="E299" s="21">
        <v>0.56000000000000005</v>
      </c>
      <c r="G299" s="20"/>
      <c r="H299" s="19">
        <f>E299/0.03851</f>
        <v>14.541677486367178</v>
      </c>
      <c r="I299" s="18">
        <f>J299/100*4</f>
        <v>1.08</v>
      </c>
      <c r="J299" s="17">
        <v>27</v>
      </c>
      <c r="K299" s="16">
        <f>IF(J299&gt;1,J299-H299-I299,0)</f>
        <v>11.378322513632822</v>
      </c>
      <c r="L299" s="15">
        <v>42797</v>
      </c>
      <c r="M299" s="14"/>
      <c r="N299" s="29">
        <v>43087</v>
      </c>
      <c r="O299" s="12">
        <v>43087</v>
      </c>
      <c r="P299" s="11" t="s">
        <v>215</v>
      </c>
      <c r="Q299" s="10"/>
      <c r="R299" s="10"/>
      <c r="S299" s="10"/>
      <c r="T299" s="10"/>
      <c r="U299" s="9"/>
      <c r="V299" s="8"/>
      <c r="W299" s="7">
        <v>1480</v>
      </c>
      <c r="X299" s="4"/>
      <c r="Y299" s="6">
        <v>27</v>
      </c>
      <c r="Z299" s="5">
        <f>IF(Y299&gt;0,Y299-J299,".")</f>
        <v>0</v>
      </c>
      <c r="AB299" s="1">
        <v>1610292425</v>
      </c>
      <c r="AC299" s="1">
        <v>6851922967</v>
      </c>
      <c r="AD299" s="1" t="s">
        <v>7219</v>
      </c>
      <c r="AE299" s="1">
        <v>1</v>
      </c>
      <c r="AF299" s="1">
        <v>69</v>
      </c>
      <c r="AG299" s="1" t="s">
        <v>3497</v>
      </c>
      <c r="AH299" s="1">
        <v>42896.389050925929</v>
      </c>
      <c r="AI299" s="1">
        <v>42897.44866898148</v>
      </c>
    </row>
    <row r="300" spans="1:35" s="1" customFormat="1" x14ac:dyDescent="0.25">
      <c r="A300" s="31">
        <v>42778</v>
      </c>
      <c r="B300" s="24"/>
      <c r="C300" s="23" t="s">
        <v>187</v>
      </c>
      <c r="D300" s="22" t="s">
        <v>186</v>
      </c>
      <c r="E300" s="21">
        <v>0.56000000000000005</v>
      </c>
      <c r="G300" s="20"/>
      <c r="H300" s="19">
        <f>E300/0.03851</f>
        <v>14.541677486367178</v>
      </c>
      <c r="I300" s="18">
        <f>J300/100*4</f>
        <v>1.08</v>
      </c>
      <c r="J300" s="17">
        <v>27</v>
      </c>
      <c r="K300" s="16">
        <f>IF(J300&gt;1,J300-H300-I300,0)</f>
        <v>11.378322513632822</v>
      </c>
      <c r="L300" s="15">
        <v>42797</v>
      </c>
      <c r="M300" s="14"/>
      <c r="N300" s="29">
        <v>43087</v>
      </c>
      <c r="O300" s="12">
        <v>43087</v>
      </c>
      <c r="P300" s="11" t="s">
        <v>215</v>
      </c>
      <c r="Q300" s="10"/>
      <c r="R300" s="10"/>
      <c r="S300" s="10"/>
      <c r="T300" s="10"/>
      <c r="U300" s="9"/>
      <c r="V300" s="8"/>
      <c r="W300" s="7">
        <v>1480</v>
      </c>
      <c r="X300" s="4"/>
      <c r="Y300" s="6">
        <v>27</v>
      </c>
      <c r="Z300" s="5">
        <f>IF(Y300&gt;0,Y300-J300,".")</f>
        <v>0</v>
      </c>
      <c r="AB300" s="1">
        <v>1610553192</v>
      </c>
      <c r="AC300" s="1">
        <v>6847611087</v>
      </c>
      <c r="AD300" s="1" t="s">
        <v>7118</v>
      </c>
      <c r="AE300" s="1">
        <v>4</v>
      </c>
      <c r="AF300" s="1">
        <v>152</v>
      </c>
      <c r="AG300" s="1" t="s">
        <v>3499</v>
      </c>
      <c r="AH300" s="1">
        <v>42892.800254629627</v>
      </c>
      <c r="AI300" s="1">
        <v>42897.813043981485</v>
      </c>
    </row>
    <row r="301" spans="1:35" s="1" customFormat="1" x14ac:dyDescent="0.25">
      <c r="A301" s="31">
        <v>42383</v>
      </c>
      <c r="B301" s="24"/>
      <c r="C301" s="23" t="s">
        <v>4047</v>
      </c>
      <c r="D301" s="22" t="s">
        <v>4046</v>
      </c>
      <c r="E301" s="21">
        <v>0.24</v>
      </c>
      <c r="G301" s="20"/>
      <c r="H301" s="19">
        <f>E301/0.040263</f>
        <v>5.9608076894419195</v>
      </c>
      <c r="I301" s="32">
        <f>J301/100*4</f>
        <v>1.1200000000000001</v>
      </c>
      <c r="J301" s="17">
        <v>28</v>
      </c>
      <c r="K301" s="16">
        <f>IF(J301&gt;1,J301-H301-I301,0)</f>
        <v>20.919192310558078</v>
      </c>
      <c r="L301" s="15">
        <v>42414</v>
      </c>
      <c r="M301" s="14"/>
      <c r="N301" s="29">
        <v>42770</v>
      </c>
      <c r="O301" s="12">
        <v>42771</v>
      </c>
      <c r="P301" s="11" t="s">
        <v>6190</v>
      </c>
      <c r="Q301" s="10"/>
      <c r="R301" s="10"/>
      <c r="S301" s="10"/>
      <c r="T301" s="10"/>
      <c r="U301" s="9">
        <v>6701779090</v>
      </c>
      <c r="V301" s="8"/>
      <c r="W301" s="7">
        <v>208</v>
      </c>
      <c r="X301" s="4"/>
      <c r="Y301" s="6">
        <v>28</v>
      </c>
      <c r="Z301" s="5">
        <f>IF(Y301&gt;0,Y301-J301,".")</f>
        <v>0</v>
      </c>
      <c r="AB301" s="1">
        <v>1610661978</v>
      </c>
      <c r="AC301" s="1">
        <v>6847020455</v>
      </c>
      <c r="AD301" s="1" t="s">
        <v>7299</v>
      </c>
      <c r="AE301" s="1">
        <v>1</v>
      </c>
      <c r="AF301" s="1">
        <v>70</v>
      </c>
      <c r="AG301" s="1" t="s">
        <v>3487</v>
      </c>
      <c r="AH301" s="1">
        <v>42892.475763888891</v>
      </c>
      <c r="AI301" s="1">
        <v>42897.890439814815</v>
      </c>
    </row>
    <row r="302" spans="1:35" s="1" customFormat="1" x14ac:dyDescent="0.25">
      <c r="A302" s="31">
        <v>42383</v>
      </c>
      <c r="B302" s="24"/>
      <c r="C302" s="23" t="s">
        <v>4047</v>
      </c>
      <c r="D302" s="22" t="s">
        <v>4046</v>
      </c>
      <c r="E302" s="21">
        <v>0.24</v>
      </c>
      <c r="G302" s="20"/>
      <c r="H302" s="19">
        <f>E302/0.040263</f>
        <v>5.9608076894419195</v>
      </c>
      <c r="I302" s="32">
        <f>J302/100*4</f>
        <v>1.1200000000000001</v>
      </c>
      <c r="J302" s="17">
        <v>28</v>
      </c>
      <c r="K302" s="16">
        <f>IF(J302&gt;1,J302-H302-I302,0)</f>
        <v>20.919192310558078</v>
      </c>
      <c r="L302" s="15">
        <v>42414</v>
      </c>
      <c r="M302" s="14"/>
      <c r="N302" s="29">
        <v>42770</v>
      </c>
      <c r="O302" s="12">
        <v>42771</v>
      </c>
      <c r="P302" s="11" t="s">
        <v>6190</v>
      </c>
      <c r="Q302" s="10"/>
      <c r="R302" s="10"/>
      <c r="S302" s="10"/>
      <c r="T302" s="10"/>
      <c r="U302" s="9"/>
      <c r="V302" s="8"/>
      <c r="W302" s="7">
        <v>208</v>
      </c>
      <c r="X302" s="4"/>
      <c r="Y302" s="6">
        <v>28</v>
      </c>
      <c r="Z302" s="5">
        <f>IF(Y302&gt;0,Y302-J302,".")</f>
        <v>0</v>
      </c>
      <c r="AB302" s="1">
        <v>1610661975</v>
      </c>
      <c r="AC302" s="1">
        <v>6847676630</v>
      </c>
      <c r="AD302" s="1" t="s">
        <v>7300</v>
      </c>
      <c r="AE302" s="1">
        <v>1</v>
      </c>
      <c r="AF302" s="1">
        <v>39</v>
      </c>
      <c r="AG302" s="1" t="s">
        <v>3487</v>
      </c>
      <c r="AH302" s="1">
        <v>42892.833275462966</v>
      </c>
      <c r="AI302" s="1">
        <v>42897.890439814815</v>
      </c>
    </row>
    <row r="303" spans="1:35" s="1" customFormat="1" x14ac:dyDescent="0.25">
      <c r="A303" s="31">
        <v>42383</v>
      </c>
      <c r="B303" s="24"/>
      <c r="C303" s="23" t="s">
        <v>4047</v>
      </c>
      <c r="D303" s="22" t="s">
        <v>4046</v>
      </c>
      <c r="E303" s="21">
        <v>0.24</v>
      </c>
      <c r="G303" s="20"/>
      <c r="H303" s="19">
        <f>E303/0.040263</f>
        <v>5.9608076894419195</v>
      </c>
      <c r="I303" s="32">
        <f>J303/100*4</f>
        <v>1.1200000000000001</v>
      </c>
      <c r="J303" s="17">
        <v>28</v>
      </c>
      <c r="K303" s="16">
        <f>IF(J303&gt;1,J303-H303-I303,0)</f>
        <v>20.919192310558078</v>
      </c>
      <c r="L303" s="15">
        <v>42414</v>
      </c>
      <c r="M303" s="14"/>
      <c r="N303" s="29">
        <v>42792</v>
      </c>
      <c r="O303" s="12">
        <v>42794</v>
      </c>
      <c r="P303" s="11" t="s">
        <v>5656</v>
      </c>
      <c r="Q303" s="10"/>
      <c r="R303" s="10"/>
      <c r="S303" s="10"/>
      <c r="T303" s="10"/>
      <c r="U303" s="9"/>
      <c r="V303" s="8"/>
      <c r="W303" s="7">
        <v>332</v>
      </c>
      <c r="X303" s="4"/>
      <c r="Y303" s="6">
        <v>28</v>
      </c>
      <c r="Z303" s="5">
        <f>IF(Y303&gt;0,Y303-J303,".")</f>
        <v>0</v>
      </c>
      <c r="AB303" s="1">
        <v>1610661977</v>
      </c>
      <c r="AC303" s="1">
        <v>6853119195</v>
      </c>
      <c r="AD303" s="1" t="s">
        <v>7301</v>
      </c>
      <c r="AE303" s="1">
        <v>1</v>
      </c>
      <c r="AF303" s="1">
        <v>75</v>
      </c>
      <c r="AG303" s="1" t="s">
        <v>3487</v>
      </c>
      <c r="AH303" s="1">
        <v>42897.686562499999</v>
      </c>
      <c r="AI303" s="1">
        <v>42897.890439814815</v>
      </c>
    </row>
    <row r="304" spans="1:35" s="1" customFormat="1" x14ac:dyDescent="0.25">
      <c r="A304" s="28">
        <v>41825</v>
      </c>
      <c r="B304" s="27" t="s">
        <v>4048</v>
      </c>
      <c r="C304" s="23" t="s">
        <v>4047</v>
      </c>
      <c r="D304" s="22" t="s">
        <v>4046</v>
      </c>
      <c r="E304" s="21">
        <v>0.3</v>
      </c>
      <c r="G304" s="20"/>
      <c r="H304" s="19">
        <f>E304/0.0475906</f>
        <v>6.3037658697305776</v>
      </c>
      <c r="I304" s="18">
        <f>J304/100*4</f>
        <v>1.1200000000000001</v>
      </c>
      <c r="J304" s="17">
        <v>28</v>
      </c>
      <c r="K304" s="16">
        <f>IF(J304&gt;1,J304-H304-I304,0)</f>
        <v>20.576234130269423</v>
      </c>
      <c r="L304" s="15">
        <v>41852</v>
      </c>
      <c r="M304" s="14"/>
      <c r="N304" s="29">
        <v>42864</v>
      </c>
      <c r="O304" s="12">
        <v>42864</v>
      </c>
      <c r="P304" s="11" t="s">
        <v>4035</v>
      </c>
      <c r="Q304" s="10"/>
      <c r="R304" s="10"/>
      <c r="S304" s="10"/>
      <c r="T304" s="10"/>
      <c r="U304" s="9">
        <v>6806929496</v>
      </c>
      <c r="V304" s="8"/>
      <c r="W304" s="7">
        <v>703</v>
      </c>
      <c r="X304" s="4"/>
      <c r="Y304" s="6">
        <v>28</v>
      </c>
      <c r="Z304" s="5">
        <f>IF(Y304&gt;0,Y304-J304,".")</f>
        <v>0</v>
      </c>
      <c r="AB304" s="1">
        <v>1610828820</v>
      </c>
      <c r="AC304" s="1">
        <v>6851635475</v>
      </c>
      <c r="AD304" s="1" t="s">
        <v>7109</v>
      </c>
      <c r="AE304" s="1">
        <v>1</v>
      </c>
      <c r="AF304" s="1">
        <v>33</v>
      </c>
      <c r="AG304" s="1" t="s">
        <v>3464</v>
      </c>
      <c r="AH304" s="1">
        <v>42895.892916666664</v>
      </c>
      <c r="AI304" s="1">
        <v>42898.05736111111</v>
      </c>
    </row>
    <row r="305" spans="1:35" s="1" customFormat="1" x14ac:dyDescent="0.25">
      <c r="A305" s="28">
        <v>41928</v>
      </c>
      <c r="B305" s="27"/>
      <c r="C305" s="23" t="s">
        <v>6919</v>
      </c>
      <c r="D305" s="22" t="s">
        <v>939</v>
      </c>
      <c r="E305" s="21">
        <v>0.39910000000000001</v>
      </c>
      <c r="G305" s="20"/>
      <c r="H305" s="19">
        <f>E305/0.0278807</f>
        <v>14.31456168604088</v>
      </c>
      <c r="I305" s="18">
        <f>J305/100*4</f>
        <v>1.1599999999999999</v>
      </c>
      <c r="J305" s="17">
        <v>29</v>
      </c>
      <c r="K305" s="16">
        <f>IF(J305&gt;1,J305-H305-I305,0)</f>
        <v>13.525438313959119</v>
      </c>
      <c r="L305" s="15">
        <v>41937</v>
      </c>
      <c r="M305" s="14"/>
      <c r="N305" s="29">
        <v>42739</v>
      </c>
      <c r="O305" s="12">
        <v>42739</v>
      </c>
      <c r="P305" s="11" t="s">
        <v>6918</v>
      </c>
      <c r="Q305" s="10"/>
      <c r="R305" s="10"/>
      <c r="S305" s="10"/>
      <c r="T305" s="10"/>
      <c r="U305" s="9"/>
      <c r="V305" s="8"/>
      <c r="W305" s="7">
        <v>36</v>
      </c>
      <c r="X305" s="4"/>
      <c r="Y305" s="6">
        <v>29</v>
      </c>
      <c r="Z305" s="5">
        <f>IF(Y305&gt;0,Y305-J305,".")</f>
        <v>0</v>
      </c>
      <c r="AB305" s="1">
        <v>1611002806</v>
      </c>
      <c r="AC305" s="1">
        <v>6847346709</v>
      </c>
      <c r="AD305" s="1" t="s">
        <v>7302</v>
      </c>
      <c r="AE305" s="1">
        <v>1</v>
      </c>
      <c r="AF305" s="1">
        <v>69</v>
      </c>
      <c r="AG305" s="1" t="s">
        <v>3471</v>
      </c>
      <c r="AH305" s="1">
        <v>42892.642083333332</v>
      </c>
      <c r="AI305" s="1">
        <v>42898.482141203705</v>
      </c>
    </row>
    <row r="306" spans="1:35" s="1" customFormat="1" x14ac:dyDescent="0.25">
      <c r="A306" s="28">
        <v>41770</v>
      </c>
      <c r="B306" s="27" t="s">
        <v>2694</v>
      </c>
      <c r="C306" s="23" t="s">
        <v>2693</v>
      </c>
      <c r="D306" s="22" t="s">
        <v>2692</v>
      </c>
      <c r="E306" s="21">
        <v>1</v>
      </c>
      <c r="G306" s="20"/>
      <c r="H306" s="19">
        <f>E306/0.0514508</f>
        <v>19.4360437544217</v>
      </c>
      <c r="I306" s="18">
        <f>J306/100*4</f>
        <v>1.1599999999999999</v>
      </c>
      <c r="J306" s="17">
        <v>29</v>
      </c>
      <c r="K306" s="16">
        <f>IF(J306&gt;1,J306-H306-I306,0)</f>
        <v>8.4039562455782999</v>
      </c>
      <c r="L306" s="15">
        <v>41799</v>
      </c>
      <c r="M306" s="14"/>
      <c r="N306" s="29">
        <v>42748</v>
      </c>
      <c r="O306" s="12">
        <v>42750</v>
      </c>
      <c r="P306" s="11" t="s">
        <v>6645</v>
      </c>
      <c r="Q306" s="10"/>
      <c r="R306" s="10"/>
      <c r="S306" s="10"/>
      <c r="T306" s="10"/>
      <c r="U306" s="9"/>
      <c r="V306" s="8"/>
      <c r="W306" s="7">
        <v>97</v>
      </c>
      <c r="X306" s="4"/>
      <c r="Y306" s="6">
        <v>29</v>
      </c>
      <c r="Z306" s="5">
        <f>IF(Y306&gt;0,Y306-J306,".")</f>
        <v>0</v>
      </c>
      <c r="AB306" s="1">
        <v>1611002809</v>
      </c>
      <c r="AC306" s="1">
        <v>6846252702</v>
      </c>
      <c r="AD306" s="1" t="s">
        <v>7303</v>
      </c>
      <c r="AE306" s="1">
        <v>1</v>
      </c>
      <c r="AF306" s="1">
        <v>85</v>
      </c>
      <c r="AG306" s="1" t="s">
        <v>3471</v>
      </c>
      <c r="AH306" s="1">
        <v>42891.770925925928</v>
      </c>
      <c r="AI306" s="1">
        <v>42898.482141203705</v>
      </c>
    </row>
    <row r="307" spans="1:35" s="1" customFormat="1" x14ac:dyDescent="0.25">
      <c r="A307" s="28">
        <v>41770</v>
      </c>
      <c r="B307" s="27" t="s">
        <v>2694</v>
      </c>
      <c r="C307" s="23" t="s">
        <v>2693</v>
      </c>
      <c r="D307" s="22" t="s">
        <v>2692</v>
      </c>
      <c r="E307" s="21">
        <v>1</v>
      </c>
      <c r="G307" s="20"/>
      <c r="H307" s="19">
        <f>E307/0.0514508</f>
        <v>19.4360437544217</v>
      </c>
      <c r="I307" s="18">
        <f>J307/100*4</f>
        <v>1.1599999999999999</v>
      </c>
      <c r="J307" s="17">
        <v>29</v>
      </c>
      <c r="K307" s="16">
        <f>IF(J307&gt;1,J307-H307-I307,0)</f>
        <v>8.4039562455782999</v>
      </c>
      <c r="L307" s="15">
        <v>41799</v>
      </c>
      <c r="M307" s="14"/>
      <c r="N307" s="13">
        <v>42748</v>
      </c>
      <c r="O307" s="12">
        <v>42750</v>
      </c>
      <c r="P307" s="11" t="s">
        <v>6645</v>
      </c>
      <c r="Q307" s="10"/>
      <c r="R307" s="10"/>
      <c r="S307" s="10"/>
      <c r="T307" s="10"/>
      <c r="U307" s="9"/>
      <c r="V307" s="8"/>
      <c r="W307" s="7">
        <v>97</v>
      </c>
      <c r="X307" s="4"/>
      <c r="Y307" s="6">
        <v>29</v>
      </c>
      <c r="Z307" s="5">
        <f>IF(Y307&gt;0,Y307-J307,".")</f>
        <v>0</v>
      </c>
      <c r="AB307" s="1">
        <v>1611002808</v>
      </c>
      <c r="AC307" s="1">
        <v>6850072141</v>
      </c>
      <c r="AD307" s="1" t="s">
        <v>7211</v>
      </c>
      <c r="AE307" s="1">
        <v>3</v>
      </c>
      <c r="AF307" s="1">
        <v>144</v>
      </c>
      <c r="AG307" s="1" t="s">
        <v>3471</v>
      </c>
      <c r="AH307" s="1">
        <v>42894.73364583333</v>
      </c>
      <c r="AI307" s="1">
        <v>42898.482141203705</v>
      </c>
    </row>
    <row r="308" spans="1:35" s="1" customFormat="1" x14ac:dyDescent="0.25">
      <c r="A308" s="31">
        <v>42416</v>
      </c>
      <c r="B308" s="24"/>
      <c r="C308" s="23" t="s">
        <v>435</v>
      </c>
      <c r="D308" s="22" t="s">
        <v>222</v>
      </c>
      <c r="E308" s="21">
        <v>0.72899999999999998</v>
      </c>
      <c r="G308" s="20"/>
      <c r="H308" s="19">
        <f>E308/0.04033</f>
        <v>18.075874039176792</v>
      </c>
      <c r="I308" s="32">
        <f>J308/100*4</f>
        <v>1.1599999999999999</v>
      </c>
      <c r="J308" s="17">
        <v>29</v>
      </c>
      <c r="K308" s="16">
        <f>IF(J308&gt;1,J308-H308-I308,0)</f>
        <v>9.7641259608232076</v>
      </c>
      <c r="L308" s="15">
        <v>42451</v>
      </c>
      <c r="M308" s="14"/>
      <c r="N308" s="29">
        <v>42770</v>
      </c>
      <c r="O308" s="12">
        <v>42771</v>
      </c>
      <c r="P308" s="11" t="s">
        <v>6190</v>
      </c>
      <c r="Q308" s="10"/>
      <c r="R308" s="10"/>
      <c r="S308" s="10"/>
      <c r="T308" s="10"/>
      <c r="U308" s="9"/>
      <c r="V308" s="8"/>
      <c r="W308" s="7">
        <v>208</v>
      </c>
      <c r="X308" s="4"/>
      <c r="Y308" s="6">
        <v>29</v>
      </c>
      <c r="Z308" s="5">
        <f>IF(Y308&gt;0,Y308-J308,".")</f>
        <v>0</v>
      </c>
      <c r="AB308" s="1">
        <v>1611055247</v>
      </c>
      <c r="AC308" s="1">
        <v>6851235812</v>
      </c>
      <c r="AD308" s="1" t="s">
        <v>7304</v>
      </c>
      <c r="AE308" s="1">
        <v>3</v>
      </c>
      <c r="AF308" s="1">
        <v>51</v>
      </c>
      <c r="AG308" s="1" t="s">
        <v>2761</v>
      </c>
      <c r="AH308" s="1">
        <v>42895.638993055552</v>
      </c>
      <c r="AI308" s="1">
        <v>42898.52820601852</v>
      </c>
    </row>
    <row r="309" spans="1:35" s="1" customFormat="1" x14ac:dyDescent="0.25">
      <c r="A309" s="28">
        <v>41765</v>
      </c>
      <c r="B309" s="27" t="s">
        <v>2694</v>
      </c>
      <c r="C309" s="23" t="s">
        <v>2693</v>
      </c>
      <c r="D309" s="22" t="s">
        <v>2692</v>
      </c>
      <c r="E309" s="21">
        <v>1</v>
      </c>
      <c r="G309" s="20"/>
      <c r="H309" s="19">
        <f>E309/0.0523221</f>
        <v>19.112382721641524</v>
      </c>
      <c r="I309" s="18">
        <f>J309/100*4</f>
        <v>1.1599999999999999</v>
      </c>
      <c r="J309" s="17">
        <v>29</v>
      </c>
      <c r="K309" s="16">
        <f>IF(J309&gt;1,J309-H309-I309,0)</f>
        <v>8.7276172783584762</v>
      </c>
      <c r="L309" s="15">
        <v>41782</v>
      </c>
      <c r="M309" s="14"/>
      <c r="N309" s="29">
        <v>42776</v>
      </c>
      <c r="O309" s="12">
        <v>42778</v>
      </c>
      <c r="P309" s="11" t="s">
        <v>6059</v>
      </c>
      <c r="Q309" s="10"/>
      <c r="R309" s="10"/>
      <c r="S309" s="10"/>
      <c r="T309" s="10"/>
      <c r="U309" s="9"/>
      <c r="V309" s="8"/>
      <c r="W309" s="7">
        <v>239</v>
      </c>
      <c r="X309" s="4"/>
      <c r="Y309" s="6">
        <v>29</v>
      </c>
      <c r="Z309" s="5">
        <f>IF(Y309&gt;0,Y309-J309,".")</f>
        <v>0</v>
      </c>
      <c r="AB309" s="1">
        <v>1611123210</v>
      </c>
      <c r="AC309" s="1">
        <v>6852978091</v>
      </c>
      <c r="AD309" s="1" t="s">
        <v>7148</v>
      </c>
      <c r="AE309" s="1">
        <v>1</v>
      </c>
      <c r="AF309" s="1">
        <v>48</v>
      </c>
      <c r="AG309" s="1" t="s">
        <v>1695</v>
      </c>
      <c r="AH309" s="1">
        <v>42897.560277777775</v>
      </c>
      <c r="AI309" s="1">
        <v>42898.596145833333</v>
      </c>
    </row>
    <row r="310" spans="1:35" s="1" customFormat="1" x14ac:dyDescent="0.25">
      <c r="A310" s="31">
        <v>42416</v>
      </c>
      <c r="B310" s="24"/>
      <c r="C310" s="23" t="s">
        <v>435</v>
      </c>
      <c r="D310" s="22" t="s">
        <v>222</v>
      </c>
      <c r="E310" s="21">
        <v>0.72899999999999998</v>
      </c>
      <c r="G310" s="20"/>
      <c r="H310" s="19">
        <f>E310/0.04033</f>
        <v>18.075874039176792</v>
      </c>
      <c r="I310" s="32">
        <f>J310/100*4</f>
        <v>1.1599999999999999</v>
      </c>
      <c r="J310" s="17">
        <v>29</v>
      </c>
      <c r="K310" s="16">
        <f>IF(J310&gt;1,J310-H310-I310,0)</f>
        <v>9.7641259608232076</v>
      </c>
      <c r="L310" s="15">
        <v>42451</v>
      </c>
      <c r="M310" s="14"/>
      <c r="N310" s="29">
        <v>42794</v>
      </c>
      <c r="O310" s="12">
        <v>42795</v>
      </c>
      <c r="P310" s="11" t="s">
        <v>5595</v>
      </c>
      <c r="Q310" s="10"/>
      <c r="R310" s="10"/>
      <c r="S310" s="10"/>
      <c r="T310" s="10"/>
      <c r="U310" s="9">
        <v>6734806947</v>
      </c>
      <c r="V310" s="8" t="s">
        <v>110</v>
      </c>
      <c r="W310" s="7">
        <v>345</v>
      </c>
      <c r="X310" s="4"/>
      <c r="Y310" s="6">
        <v>29</v>
      </c>
      <c r="Z310" s="5">
        <f>IF(Y310&gt;0,Y310-J310,".")</f>
        <v>0</v>
      </c>
      <c r="AB310" s="1">
        <v>1611125224</v>
      </c>
      <c r="AC310" s="1">
        <v>6852978091</v>
      </c>
      <c r="AD310" s="1" t="s">
        <v>7148</v>
      </c>
      <c r="AE310" s="1">
        <v>1</v>
      </c>
      <c r="AF310" s="1">
        <v>48</v>
      </c>
      <c r="AG310" s="1" t="s">
        <v>1695</v>
      </c>
      <c r="AH310" s="1">
        <v>42897.560277777775</v>
      </c>
      <c r="AI310" s="1">
        <v>42898.598391203705</v>
      </c>
    </row>
    <row r="311" spans="1:35" s="1" customFormat="1" x14ac:dyDescent="0.25">
      <c r="A311" s="31">
        <v>42795</v>
      </c>
      <c r="B311" s="24"/>
      <c r="C311" s="23" t="s">
        <v>5549</v>
      </c>
      <c r="D311" s="22"/>
      <c r="E311" s="21"/>
      <c r="G311" s="20"/>
      <c r="H311" s="19">
        <f>E311/0.03824</f>
        <v>0</v>
      </c>
      <c r="I311" s="18">
        <f>J311/100*4</f>
        <v>1.1599999999999999</v>
      </c>
      <c r="J311" s="17">
        <v>29</v>
      </c>
      <c r="K311" s="16">
        <f>IF(J311&gt;1,J311-H311-I311,0)</f>
        <v>27.84</v>
      </c>
      <c r="L311" s="15">
        <v>42796</v>
      </c>
      <c r="M311" s="14"/>
      <c r="N311" s="29">
        <v>42796</v>
      </c>
      <c r="O311" s="12">
        <v>42809</v>
      </c>
      <c r="P311" s="11" t="s">
        <v>5548</v>
      </c>
      <c r="Q311" s="10"/>
      <c r="R311" s="10"/>
      <c r="S311" s="10"/>
      <c r="T311" s="10"/>
      <c r="U311" s="9">
        <v>6732996684</v>
      </c>
      <c r="V311" s="8" t="s">
        <v>5547</v>
      </c>
      <c r="W311" s="7">
        <v>322</v>
      </c>
      <c r="X311" s="4"/>
      <c r="Y311" s="6">
        <v>29</v>
      </c>
      <c r="Z311" s="5">
        <f>IF(Y311&gt;0,Y311-J311,".")</f>
        <v>0</v>
      </c>
      <c r="AB311" s="1">
        <v>1611128333</v>
      </c>
      <c r="AC311" s="1">
        <v>6852978091</v>
      </c>
      <c r="AD311" s="1" t="s">
        <v>7148</v>
      </c>
      <c r="AE311" s="1">
        <v>1</v>
      </c>
      <c r="AF311" s="1">
        <v>48</v>
      </c>
      <c r="AG311" s="1" t="s">
        <v>1695</v>
      </c>
      <c r="AH311" s="1">
        <v>42897.560277777775</v>
      </c>
      <c r="AI311" s="1">
        <v>42898.602175925924</v>
      </c>
    </row>
    <row r="312" spans="1:35" s="1" customFormat="1" x14ac:dyDescent="0.25">
      <c r="A312" s="31">
        <v>42416</v>
      </c>
      <c r="B312" s="24"/>
      <c r="C312" s="23" t="s">
        <v>435</v>
      </c>
      <c r="D312" s="22" t="s">
        <v>222</v>
      </c>
      <c r="E312" s="21">
        <v>0.72899999999999998</v>
      </c>
      <c r="G312" s="20"/>
      <c r="H312" s="19">
        <f>E312/0.04033</f>
        <v>18.075874039176792</v>
      </c>
      <c r="I312" s="32">
        <f>J312/100*4</f>
        <v>1.1599999999999999</v>
      </c>
      <c r="J312" s="17">
        <v>29</v>
      </c>
      <c r="K312" s="16">
        <f>IF(J312&gt;1,J312-H312-I312,0)</f>
        <v>9.7641259608232076</v>
      </c>
      <c r="L312" s="15">
        <v>42451</v>
      </c>
      <c r="M312" s="14"/>
      <c r="N312" s="29">
        <v>42858</v>
      </c>
      <c r="O312" s="12">
        <v>42859</v>
      </c>
      <c r="P312" s="11" t="s">
        <v>4152</v>
      </c>
      <c r="Q312" s="10"/>
      <c r="R312" s="10"/>
      <c r="S312" s="10"/>
      <c r="T312" s="10"/>
      <c r="U312" s="9">
        <v>6800610357</v>
      </c>
      <c r="V312" s="8"/>
      <c r="W312" s="7">
        <v>679</v>
      </c>
      <c r="X312" s="4"/>
      <c r="Y312" s="6">
        <v>29</v>
      </c>
      <c r="Z312" s="5">
        <f>IF(Y312&gt;0,Y312-J312,".")</f>
        <v>0</v>
      </c>
      <c r="AB312" s="1">
        <v>1611128838</v>
      </c>
      <c r="AC312" s="1">
        <v>6852978091</v>
      </c>
      <c r="AD312" s="1" t="s">
        <v>7148</v>
      </c>
      <c r="AE312" s="1">
        <v>1</v>
      </c>
      <c r="AF312" s="1">
        <v>48</v>
      </c>
      <c r="AG312" s="1" t="s">
        <v>1695</v>
      </c>
      <c r="AH312" s="1">
        <v>42897.560277777775</v>
      </c>
      <c r="AI312" s="1">
        <v>42898.602789351855</v>
      </c>
    </row>
    <row r="313" spans="1:35" s="1" customFormat="1" x14ac:dyDescent="0.25">
      <c r="A313" s="31">
        <v>42416</v>
      </c>
      <c r="B313" s="24"/>
      <c r="C313" s="23" t="s">
        <v>435</v>
      </c>
      <c r="D313" s="22" t="s">
        <v>222</v>
      </c>
      <c r="E313" s="21">
        <v>0.72899999999999998</v>
      </c>
      <c r="G313" s="20"/>
      <c r="H313" s="19">
        <f>E313/0.04033</f>
        <v>18.075874039176792</v>
      </c>
      <c r="I313" s="32">
        <f>J313/100*4</f>
        <v>1.1599999999999999</v>
      </c>
      <c r="J313" s="17">
        <v>29</v>
      </c>
      <c r="K313" s="16">
        <f>IF(J313&gt;1,J313-H313-I313,0)</f>
        <v>9.7641259608232076</v>
      </c>
      <c r="L313" s="15">
        <v>42451</v>
      </c>
      <c r="M313" s="14"/>
      <c r="N313" s="29">
        <v>43079</v>
      </c>
      <c r="O313" s="12">
        <v>43082</v>
      </c>
      <c r="P313" s="11" t="s">
        <v>432</v>
      </c>
      <c r="Q313" s="10"/>
      <c r="R313" s="10"/>
      <c r="S313" s="10"/>
      <c r="T313" s="10"/>
      <c r="U313" s="9">
        <v>6915899403</v>
      </c>
      <c r="V313" s="8"/>
      <c r="W313" s="7">
        <v>1462</v>
      </c>
      <c r="X313" s="4"/>
      <c r="Y313" s="6">
        <v>29</v>
      </c>
      <c r="Z313" s="5">
        <f>IF(Y313&gt;0,Y313-J313,".")</f>
        <v>0</v>
      </c>
      <c r="AB313" s="1">
        <v>1611192719</v>
      </c>
      <c r="AC313" s="1">
        <v>6852101074</v>
      </c>
      <c r="AD313" s="1" t="s">
        <v>7305</v>
      </c>
      <c r="AE313" s="1">
        <v>2</v>
      </c>
      <c r="AF313" s="1">
        <v>44</v>
      </c>
      <c r="AG313" s="1" t="s">
        <v>3467</v>
      </c>
      <c r="AH313" s="1">
        <v>42896.531388888892</v>
      </c>
      <c r="AI313" s="1">
        <v>42898.676979166667</v>
      </c>
    </row>
    <row r="314" spans="1:35" s="1" customFormat="1" x14ac:dyDescent="0.25">
      <c r="A314" s="31">
        <v>42495</v>
      </c>
      <c r="B314" s="24"/>
      <c r="C314" s="23" t="s">
        <v>7005</v>
      </c>
      <c r="D314" s="22" t="s">
        <v>246</v>
      </c>
      <c r="E314" s="21">
        <v>0.57999999999999996</v>
      </c>
      <c r="G314" s="20"/>
      <c r="H314" s="19">
        <f>E314/0.04188</f>
        <v>13.849092645654249</v>
      </c>
      <c r="I314" s="18">
        <f>J314/100*4</f>
        <v>1.2</v>
      </c>
      <c r="J314" s="17">
        <v>30</v>
      </c>
      <c r="K314" s="16">
        <f>IF(J314&gt;1,J314-H314-I314,0)</f>
        <v>14.950907354345752</v>
      </c>
      <c r="L314" s="15">
        <v>42519</v>
      </c>
      <c r="M314" s="14"/>
      <c r="N314" s="29">
        <v>42737</v>
      </c>
      <c r="O314" s="12">
        <v>42738</v>
      </c>
      <c r="P314" s="11" t="s">
        <v>5146</v>
      </c>
      <c r="Q314" s="10"/>
      <c r="R314" s="10"/>
      <c r="S314" s="10"/>
      <c r="T314" s="10"/>
      <c r="U314" s="9"/>
      <c r="V314" s="8"/>
      <c r="W314" s="7">
        <v>32</v>
      </c>
      <c r="X314" s="4"/>
      <c r="Y314" s="6">
        <v>30</v>
      </c>
      <c r="Z314" s="5">
        <f>IF(Y314&gt;0,Y314-J314,".")</f>
        <v>0</v>
      </c>
      <c r="AB314" s="1">
        <v>1611219516</v>
      </c>
      <c r="AC314" s="1">
        <v>6847786806</v>
      </c>
      <c r="AD314" s="1" t="s">
        <v>7306</v>
      </c>
      <c r="AE314" s="1">
        <v>1</v>
      </c>
      <c r="AF314" s="1">
        <v>325</v>
      </c>
      <c r="AG314" s="1" t="s">
        <v>3460</v>
      </c>
      <c r="AH314" s="1">
        <v>42892.882037037038</v>
      </c>
      <c r="AI314" s="1">
        <v>42898.709756944445</v>
      </c>
    </row>
    <row r="315" spans="1:35" s="1" customFormat="1" x14ac:dyDescent="0.25">
      <c r="A315" s="31">
        <v>42495</v>
      </c>
      <c r="B315" s="24"/>
      <c r="C315" s="23" t="s">
        <v>7005</v>
      </c>
      <c r="D315" s="22" t="s">
        <v>246</v>
      </c>
      <c r="E315" s="21">
        <v>0.57999999999999996</v>
      </c>
      <c r="G315" s="20"/>
      <c r="H315" s="19">
        <f>E315/0.04188</f>
        <v>13.849092645654249</v>
      </c>
      <c r="I315" s="18">
        <f>J315/100*4</f>
        <v>1.2</v>
      </c>
      <c r="J315" s="17">
        <v>30</v>
      </c>
      <c r="K315" s="16">
        <f>IF(J315&gt;1,J315-H315-I315,0)</f>
        <v>14.950907354345752</v>
      </c>
      <c r="L315" s="15">
        <v>42519</v>
      </c>
      <c r="M315" s="14"/>
      <c r="N315" s="29">
        <v>42737</v>
      </c>
      <c r="O315" s="12">
        <v>42738</v>
      </c>
      <c r="P315" s="11" t="s">
        <v>5146</v>
      </c>
      <c r="Q315" s="10"/>
      <c r="R315" s="10"/>
      <c r="S315" s="10"/>
      <c r="T315" s="10"/>
      <c r="U315" s="9"/>
      <c r="V315" s="8"/>
      <c r="W315" s="7">
        <v>32</v>
      </c>
      <c r="X315" s="4"/>
      <c r="Y315" s="6">
        <v>30</v>
      </c>
      <c r="Z315" s="5">
        <f>IF(Y315&gt;0,Y315-J315,".")</f>
        <v>0</v>
      </c>
      <c r="AB315" s="1">
        <v>1611219517</v>
      </c>
      <c r="AC315" s="1">
        <v>6850320520</v>
      </c>
      <c r="AD315" s="1" t="s">
        <v>7307</v>
      </c>
      <c r="AE315" s="1">
        <v>1</v>
      </c>
      <c r="AF315" s="1">
        <v>129</v>
      </c>
      <c r="AG315" s="1" t="s">
        <v>3460</v>
      </c>
      <c r="AH315" s="1">
        <v>42894.866469907407</v>
      </c>
      <c r="AI315" s="1">
        <v>42898.709756944445</v>
      </c>
    </row>
    <row r="316" spans="1:35" s="1" customFormat="1" x14ac:dyDescent="0.25">
      <c r="A316" s="31">
        <v>42495</v>
      </c>
      <c r="B316" s="24"/>
      <c r="C316" s="23" t="s">
        <v>7005</v>
      </c>
      <c r="D316" s="22" t="s">
        <v>246</v>
      </c>
      <c r="E316" s="21">
        <v>0.57999999999999996</v>
      </c>
      <c r="G316" s="20"/>
      <c r="H316" s="19">
        <f>E316/0.04188</f>
        <v>13.849092645654249</v>
      </c>
      <c r="I316" s="18">
        <f>J316/100*4</f>
        <v>1.2</v>
      </c>
      <c r="J316" s="17">
        <v>30</v>
      </c>
      <c r="K316" s="16">
        <f>IF(J316&gt;1,J316-H316-I316,0)</f>
        <v>14.950907354345752</v>
      </c>
      <c r="L316" s="15">
        <v>42519</v>
      </c>
      <c r="M316" s="14"/>
      <c r="N316" s="29">
        <v>42737</v>
      </c>
      <c r="O316" s="12">
        <v>42738</v>
      </c>
      <c r="P316" s="11" t="s">
        <v>5146</v>
      </c>
      <c r="Q316" s="10"/>
      <c r="R316" s="10"/>
      <c r="S316" s="10"/>
      <c r="T316" s="10"/>
      <c r="U316" s="9"/>
      <c r="V316" s="8"/>
      <c r="W316" s="7">
        <v>32</v>
      </c>
      <c r="X316" s="4"/>
      <c r="Y316" s="6">
        <v>30</v>
      </c>
      <c r="Z316" s="5">
        <f>IF(Y316&gt;0,Y316-J316,".")</f>
        <v>0</v>
      </c>
      <c r="AB316" s="1">
        <v>1611219514</v>
      </c>
      <c r="AC316" s="1">
        <v>6852101074</v>
      </c>
      <c r="AD316" s="1" t="s">
        <v>7305</v>
      </c>
      <c r="AE316" s="1">
        <v>1</v>
      </c>
      <c r="AF316" s="1">
        <v>22</v>
      </c>
      <c r="AG316" s="1" t="s">
        <v>3460</v>
      </c>
      <c r="AH316" s="1">
        <v>42896.531388888892</v>
      </c>
      <c r="AI316" s="1">
        <v>42898.709756944445</v>
      </c>
    </row>
    <row r="317" spans="1:35" s="1" customFormat="1" x14ac:dyDescent="0.25">
      <c r="A317" s="31">
        <v>42495</v>
      </c>
      <c r="B317" s="24"/>
      <c r="C317" s="23" t="s">
        <v>247</v>
      </c>
      <c r="D317" s="22" t="s">
        <v>246</v>
      </c>
      <c r="E317" s="21">
        <v>0.7</v>
      </c>
      <c r="G317" s="20"/>
      <c r="H317" s="19">
        <f>E317/0.04188</f>
        <v>16.714422158548231</v>
      </c>
      <c r="I317" s="18">
        <f>J317/100*4</f>
        <v>1.2</v>
      </c>
      <c r="J317" s="17">
        <v>30</v>
      </c>
      <c r="K317" s="16">
        <f>IF(J317&gt;1,J317-H317-I317,0)</f>
        <v>12.085577841451769</v>
      </c>
      <c r="L317" s="15">
        <v>42519</v>
      </c>
      <c r="M317" s="14"/>
      <c r="N317" s="29">
        <v>42742</v>
      </c>
      <c r="O317" s="12">
        <v>42743</v>
      </c>
      <c r="P317" s="11" t="s">
        <v>2848</v>
      </c>
      <c r="Q317" s="10"/>
      <c r="R317" s="10"/>
      <c r="S317" s="10"/>
      <c r="T317" s="10"/>
      <c r="U317" s="9">
        <v>6667796883</v>
      </c>
      <c r="V317" s="8"/>
      <c r="W317" s="7">
        <v>47</v>
      </c>
      <c r="X317" s="4"/>
      <c r="Y317" s="6">
        <v>30</v>
      </c>
      <c r="Z317" s="5">
        <f>IF(Y317&gt;0,Y317-J317,".")</f>
        <v>0</v>
      </c>
      <c r="AB317" s="1">
        <v>1611219515</v>
      </c>
      <c r="AC317" s="1">
        <v>6850386516</v>
      </c>
      <c r="AD317" s="1" t="s">
        <v>7200</v>
      </c>
      <c r="AE317" s="1">
        <v>1</v>
      </c>
      <c r="AF317" s="1">
        <v>39</v>
      </c>
      <c r="AG317" s="1" t="s">
        <v>3460</v>
      </c>
      <c r="AH317" s="1">
        <v>42894.8908912037</v>
      </c>
      <c r="AI317" s="1">
        <v>42898.709756944445</v>
      </c>
    </row>
    <row r="318" spans="1:35" s="1" customFormat="1" x14ac:dyDescent="0.25">
      <c r="A318" s="31">
        <v>42319</v>
      </c>
      <c r="B318" s="24"/>
      <c r="C318" s="23" t="s">
        <v>699</v>
      </c>
      <c r="D318" s="22" t="s">
        <v>698</v>
      </c>
      <c r="E318" s="21">
        <v>0.53300000000000003</v>
      </c>
      <c r="G318" s="20"/>
      <c r="H318" s="19">
        <f>E318/0.0397</f>
        <v>13.425692695214106</v>
      </c>
      <c r="I318" s="32">
        <f>J318/100*4</f>
        <v>1.2</v>
      </c>
      <c r="J318" s="17">
        <v>30</v>
      </c>
      <c r="K318" s="16">
        <f>IF(J318&gt;1,J318-H318-I318,0)</f>
        <v>15.374307304785894</v>
      </c>
      <c r="L318" s="15">
        <v>42339</v>
      </c>
      <c r="M318" s="14"/>
      <c r="N318" s="29">
        <v>42750</v>
      </c>
      <c r="O318" s="12">
        <v>42750</v>
      </c>
      <c r="P318" s="11" t="s">
        <v>5986</v>
      </c>
      <c r="Q318" s="10" t="s">
        <v>5985</v>
      </c>
      <c r="R318" s="10" t="s">
        <v>6621</v>
      </c>
      <c r="S318" s="10" t="s">
        <v>6620</v>
      </c>
      <c r="T318" s="10" t="s">
        <v>6619</v>
      </c>
      <c r="U318" s="9">
        <v>6674374165</v>
      </c>
      <c r="V318" s="8"/>
      <c r="W318" s="7">
        <v>101</v>
      </c>
      <c r="X318" s="4"/>
      <c r="Y318" s="6">
        <v>30</v>
      </c>
      <c r="Z318" s="5">
        <f>IF(Y318&gt;0,Y318-J318,".")</f>
        <v>0</v>
      </c>
      <c r="AB318" s="1">
        <v>1611556278</v>
      </c>
      <c r="AC318" s="1">
        <v>6854154586</v>
      </c>
      <c r="AD318" s="1" t="s">
        <v>7243</v>
      </c>
      <c r="AE318" s="1">
        <v>1</v>
      </c>
      <c r="AF318" s="1">
        <v>120</v>
      </c>
      <c r="AG318" s="1" t="s">
        <v>3435</v>
      </c>
      <c r="AH318" s="1">
        <v>42898.572743055556</v>
      </c>
      <c r="AI318" s="1">
        <v>42899.030960648146</v>
      </c>
    </row>
    <row r="319" spans="1:35" s="1" customFormat="1" x14ac:dyDescent="0.25">
      <c r="A319" s="31">
        <v>42671</v>
      </c>
      <c r="B319" s="24"/>
      <c r="C319" s="23" t="s">
        <v>412</v>
      </c>
      <c r="D319" s="22" t="s">
        <v>411</v>
      </c>
      <c r="E319" s="21">
        <v>0.15</v>
      </c>
      <c r="G319" s="20"/>
      <c r="H319" s="19">
        <f>E319/0.03988</f>
        <v>3.7612838515546638</v>
      </c>
      <c r="I319" s="18">
        <f>J319/100*4</f>
        <v>0.6</v>
      </c>
      <c r="J319" s="17">
        <v>15</v>
      </c>
      <c r="K319" s="16">
        <f>IF(J319&gt;1,J319-H319-I319,0)</f>
        <v>10.638716148445337</v>
      </c>
      <c r="L319" s="15">
        <v>42697</v>
      </c>
      <c r="M319" s="14"/>
      <c r="N319" s="29">
        <v>42761</v>
      </c>
      <c r="O319" s="12">
        <v>42761</v>
      </c>
      <c r="P319" s="11" t="s">
        <v>1945</v>
      </c>
      <c r="Q319" s="10" t="s">
        <v>6369</v>
      </c>
      <c r="R319" s="10" t="s">
        <v>6368</v>
      </c>
      <c r="S319" s="10" t="s">
        <v>6367</v>
      </c>
      <c r="T319" s="10"/>
      <c r="U319" s="9">
        <v>6695144885</v>
      </c>
      <c r="V319" s="8"/>
      <c r="W319" s="7">
        <v>165</v>
      </c>
      <c r="X319" s="4"/>
      <c r="Y319" s="6">
        <v>30</v>
      </c>
      <c r="Z319" s="5">
        <f>IF(Y319&gt;0,Y319-J319,".")</f>
        <v>15</v>
      </c>
      <c r="AB319" s="1">
        <v>1611576857</v>
      </c>
      <c r="AC319" s="1">
        <v>6853416511</v>
      </c>
      <c r="AD319" s="1" t="s">
        <v>7160</v>
      </c>
      <c r="AE319" s="1">
        <v>1</v>
      </c>
      <c r="AF319" s="1">
        <v>70</v>
      </c>
      <c r="AG319" s="1" t="s">
        <v>3411</v>
      </c>
      <c r="AH319" s="1">
        <v>42897.875578703701</v>
      </c>
      <c r="AI319" s="1">
        <v>42899.299490740741</v>
      </c>
    </row>
    <row r="320" spans="1:35" s="1" customFormat="1" x14ac:dyDescent="0.25">
      <c r="A320" s="31">
        <v>42319</v>
      </c>
      <c r="B320" s="24"/>
      <c r="C320" s="23" t="s">
        <v>699</v>
      </c>
      <c r="D320" s="22" t="s">
        <v>698</v>
      </c>
      <c r="E320" s="21">
        <v>0.53300000000000003</v>
      </c>
      <c r="G320" s="20"/>
      <c r="H320" s="19">
        <f>E320/0.0397</f>
        <v>13.425692695214106</v>
      </c>
      <c r="I320" s="32">
        <f>J320/100*4</f>
        <v>1.2</v>
      </c>
      <c r="J320" s="17">
        <v>30</v>
      </c>
      <c r="K320" s="16">
        <f>IF(J320&gt;1,J320-H320-I320,0)</f>
        <v>15.374307304785894</v>
      </c>
      <c r="L320" s="15">
        <v>42339</v>
      </c>
      <c r="M320" s="14"/>
      <c r="N320" s="29">
        <v>42762</v>
      </c>
      <c r="O320" s="12">
        <v>42766</v>
      </c>
      <c r="P320" s="11" t="s">
        <v>6338</v>
      </c>
      <c r="Q320" s="10"/>
      <c r="R320" s="10"/>
      <c r="S320" s="10"/>
      <c r="T320" s="10"/>
      <c r="U320" s="9"/>
      <c r="V320" s="8"/>
      <c r="W320" s="7">
        <v>187</v>
      </c>
      <c r="X320" s="4"/>
      <c r="Y320" s="6">
        <v>30</v>
      </c>
      <c r="Z320" s="5">
        <f>IF(Y320&gt;0,Y320-J320,".")</f>
        <v>0</v>
      </c>
      <c r="AB320" s="1">
        <v>1611624234</v>
      </c>
      <c r="AC320" s="1">
        <v>6854257295</v>
      </c>
      <c r="AD320" s="1" t="s">
        <v>7148</v>
      </c>
      <c r="AE320" s="1">
        <v>2</v>
      </c>
      <c r="AF320" s="1">
        <v>96</v>
      </c>
      <c r="AG320" s="1" t="s">
        <v>3400</v>
      </c>
      <c r="AH320" s="1">
        <v>42898.62939814815</v>
      </c>
      <c r="AI320" s="1">
        <v>42899.387986111113</v>
      </c>
    </row>
    <row r="321" spans="1:35" s="1" customFormat="1" x14ac:dyDescent="0.25">
      <c r="A321" s="31">
        <v>42319</v>
      </c>
      <c r="B321" s="24"/>
      <c r="C321" s="23" t="s">
        <v>699</v>
      </c>
      <c r="D321" s="22" t="s">
        <v>698</v>
      </c>
      <c r="E321" s="21">
        <v>0.53300000000000003</v>
      </c>
      <c r="G321" s="20"/>
      <c r="H321" s="19">
        <f>E321/0.0397</f>
        <v>13.425692695214106</v>
      </c>
      <c r="I321" s="32">
        <f>J321/100*4</f>
        <v>1.2</v>
      </c>
      <c r="J321" s="17">
        <v>30</v>
      </c>
      <c r="K321" s="16">
        <f>IF(J321&gt;1,J321-H321-I321,0)</f>
        <v>15.374307304785894</v>
      </c>
      <c r="L321" s="15">
        <v>42339</v>
      </c>
      <c r="M321" s="14"/>
      <c r="N321" s="29">
        <v>42765</v>
      </c>
      <c r="O321" s="12">
        <v>42765</v>
      </c>
      <c r="P321" s="11" t="s">
        <v>6301</v>
      </c>
      <c r="Q321" s="10"/>
      <c r="R321" s="10"/>
      <c r="S321" s="10"/>
      <c r="T321" s="10"/>
      <c r="U321" s="9">
        <v>6700363309</v>
      </c>
      <c r="V321" s="8"/>
      <c r="W321" s="7">
        <v>183</v>
      </c>
      <c r="X321" s="4"/>
      <c r="Y321" s="6">
        <v>30</v>
      </c>
      <c r="Z321" s="5">
        <f>IF(Y321&gt;0,Y321-J321,".")</f>
        <v>0</v>
      </c>
      <c r="AB321" s="1">
        <v>1611643800</v>
      </c>
      <c r="AC321" s="1">
        <v>6853188678</v>
      </c>
      <c r="AD321" s="1" t="s">
        <v>7282</v>
      </c>
      <c r="AE321" s="1">
        <v>1</v>
      </c>
      <c r="AF321" s="1">
        <v>38</v>
      </c>
      <c r="AG321" s="1" t="s">
        <v>3418</v>
      </c>
      <c r="AH321" s="1">
        <v>42897.743391203701</v>
      </c>
      <c r="AI321" s="1">
        <v>42899.412673611114</v>
      </c>
    </row>
    <row r="322" spans="1:35" s="1" customFormat="1" x14ac:dyDescent="0.25">
      <c r="A322" s="31">
        <v>42319</v>
      </c>
      <c r="B322" s="24"/>
      <c r="C322" s="23" t="s">
        <v>699</v>
      </c>
      <c r="D322" s="22" t="s">
        <v>698</v>
      </c>
      <c r="E322" s="21">
        <v>0.53300000000000003</v>
      </c>
      <c r="G322" s="20"/>
      <c r="H322" s="19">
        <f>E322/0.0397</f>
        <v>13.425692695214106</v>
      </c>
      <c r="I322" s="32">
        <f>J322/100*4</f>
        <v>1.2</v>
      </c>
      <c r="J322" s="17">
        <v>30</v>
      </c>
      <c r="K322" s="16">
        <f>IF(J322&gt;1,J322-H322-I322,0)</f>
        <v>15.374307304785894</v>
      </c>
      <c r="L322" s="15">
        <v>42339</v>
      </c>
      <c r="M322" s="14"/>
      <c r="N322" s="13">
        <v>42765</v>
      </c>
      <c r="O322" s="12">
        <v>42765</v>
      </c>
      <c r="P322" s="11" t="s">
        <v>6301</v>
      </c>
      <c r="Q322" s="10"/>
      <c r="R322" s="10"/>
      <c r="S322" s="10"/>
      <c r="T322" s="10"/>
      <c r="U322" s="9"/>
      <c r="V322" s="8"/>
      <c r="W322" s="7">
        <v>183</v>
      </c>
      <c r="X322" s="4"/>
      <c r="Y322" s="6">
        <v>30</v>
      </c>
      <c r="Z322" s="5">
        <f>IF(Y322&gt;0,Y322-J322,".")</f>
        <v>0</v>
      </c>
      <c r="AB322" s="1">
        <v>1611644053</v>
      </c>
      <c r="AC322" s="1">
        <v>6851453063</v>
      </c>
      <c r="AD322" s="1" t="s">
        <v>7169</v>
      </c>
      <c r="AE322" s="1">
        <v>1</v>
      </c>
      <c r="AF322" s="1">
        <v>277</v>
      </c>
      <c r="AG322" s="1" t="s">
        <v>7308</v>
      </c>
      <c r="AH322" s="1">
        <v>42895.791689814818</v>
      </c>
      <c r="AI322" s="1">
        <v>42899.41300925926</v>
      </c>
    </row>
    <row r="323" spans="1:35" s="1" customFormat="1" x14ac:dyDescent="0.25">
      <c r="A323" s="31">
        <v>42319</v>
      </c>
      <c r="B323" s="24"/>
      <c r="C323" s="23" t="s">
        <v>699</v>
      </c>
      <c r="D323" s="22" t="s">
        <v>698</v>
      </c>
      <c r="E323" s="21">
        <v>0.53300000000000003</v>
      </c>
      <c r="G323" s="20"/>
      <c r="H323" s="19">
        <f>E323/0.0397</f>
        <v>13.425692695214106</v>
      </c>
      <c r="I323" s="32">
        <f>J323/100*4</f>
        <v>1.2</v>
      </c>
      <c r="J323" s="17">
        <v>30</v>
      </c>
      <c r="K323" s="16">
        <f>IF(J323&gt;1,J323-H323-I323,0)</f>
        <v>15.374307304785894</v>
      </c>
      <c r="L323" s="15">
        <v>42339</v>
      </c>
      <c r="M323" s="14"/>
      <c r="N323" s="13">
        <v>42765</v>
      </c>
      <c r="O323" s="12">
        <v>42765</v>
      </c>
      <c r="P323" s="11" t="s">
        <v>6301</v>
      </c>
      <c r="Q323" s="10"/>
      <c r="R323" s="10"/>
      <c r="S323" s="10"/>
      <c r="T323" s="10"/>
      <c r="U323" s="9"/>
      <c r="V323" s="8"/>
      <c r="W323" s="7">
        <v>183</v>
      </c>
      <c r="X323" s="4"/>
      <c r="Y323" s="6">
        <v>30</v>
      </c>
      <c r="Z323" s="5">
        <f>IF(Y323&gt;0,Y323-J323,".")</f>
        <v>0</v>
      </c>
      <c r="AB323" s="1">
        <v>1611655484</v>
      </c>
      <c r="AC323" s="1">
        <v>6850367774</v>
      </c>
      <c r="AD323" s="1" t="s">
        <v>7309</v>
      </c>
      <c r="AE323" s="1">
        <v>1</v>
      </c>
      <c r="AF323" s="1">
        <v>99</v>
      </c>
      <c r="AG323" s="1" t="s">
        <v>3423</v>
      </c>
      <c r="AH323" s="1">
        <v>42894.884733796294</v>
      </c>
      <c r="AI323" s="1">
        <v>42899.424988425926</v>
      </c>
    </row>
    <row r="324" spans="1:35" s="1" customFormat="1" x14ac:dyDescent="0.25">
      <c r="A324" s="31">
        <v>42703</v>
      </c>
      <c r="B324" t="s">
        <v>6189</v>
      </c>
      <c r="C324" s="23" t="s">
        <v>1685</v>
      </c>
      <c r="D324" s="22" t="s">
        <v>1684</v>
      </c>
      <c r="E324" s="21">
        <v>0.501</v>
      </c>
      <c r="G324" s="20"/>
      <c r="H324" s="19">
        <f>E324/0.0391</f>
        <v>12.813299232736572</v>
      </c>
      <c r="I324" s="18">
        <f>J324/100*4</f>
        <v>1.2</v>
      </c>
      <c r="J324" s="17">
        <v>30</v>
      </c>
      <c r="K324" s="16">
        <f>IF(J324&gt;1,J324-H324-I324,0)</f>
        <v>15.986700767263429</v>
      </c>
      <c r="L324" s="15">
        <v>42755</v>
      </c>
      <c r="M324" s="14"/>
      <c r="N324" s="13">
        <v>42770</v>
      </c>
      <c r="O324" s="12">
        <v>42771</v>
      </c>
      <c r="P324" s="11" t="s">
        <v>6188</v>
      </c>
      <c r="Q324" s="10"/>
      <c r="R324" s="10"/>
      <c r="S324" s="10"/>
      <c r="T324" s="10"/>
      <c r="U324" s="9">
        <v>6705127351</v>
      </c>
      <c r="V324" s="8"/>
      <c r="W324" s="7">
        <v>207</v>
      </c>
      <c r="X324" s="4"/>
      <c r="Y324" s="6">
        <v>30</v>
      </c>
      <c r="Z324" s="5">
        <f>IF(Y324&gt;0,Y324-J324,".")</f>
        <v>0</v>
      </c>
      <c r="AB324" s="1">
        <v>1611659336</v>
      </c>
      <c r="AC324" s="1">
        <v>6854473302</v>
      </c>
      <c r="AD324" s="1" t="s">
        <v>7211</v>
      </c>
      <c r="AE324" s="1">
        <v>1</v>
      </c>
      <c r="AF324" s="1">
        <v>48</v>
      </c>
      <c r="AG324" s="1" t="s">
        <v>3442</v>
      </c>
      <c r="AH324" s="1">
        <v>42898.771307870367</v>
      </c>
      <c r="AI324" s="1">
        <v>42899.429236111115</v>
      </c>
    </row>
    <row r="325" spans="1:35" s="1" customFormat="1" x14ac:dyDescent="0.25">
      <c r="A325" s="31">
        <v>42703</v>
      </c>
      <c r="B325" s="24"/>
      <c r="C325" s="23" t="s">
        <v>1685</v>
      </c>
      <c r="D325" s="22" t="s">
        <v>1684</v>
      </c>
      <c r="E325" s="21">
        <v>0.501</v>
      </c>
      <c r="G325" s="20"/>
      <c r="H325" s="19">
        <f>E325/0.0391</f>
        <v>12.813299232736572</v>
      </c>
      <c r="I325" s="18">
        <f>J325/100*4</f>
        <v>1.2</v>
      </c>
      <c r="J325" s="17">
        <v>30</v>
      </c>
      <c r="K325" s="16">
        <f>IF(J325&gt;1,J325-H325-I325,0)</f>
        <v>15.986700767263429</v>
      </c>
      <c r="L325" s="15">
        <v>42755</v>
      </c>
      <c r="M325" s="14"/>
      <c r="N325" s="29">
        <v>42789</v>
      </c>
      <c r="O325" s="12">
        <v>42789</v>
      </c>
      <c r="P325" s="11" t="s">
        <v>5712</v>
      </c>
      <c r="Q325" s="10"/>
      <c r="R325" s="10"/>
      <c r="S325" s="10"/>
      <c r="T325" s="10"/>
      <c r="U325" s="9">
        <v>6722388962</v>
      </c>
      <c r="V325" s="8"/>
      <c r="W325" s="7">
        <v>319</v>
      </c>
      <c r="X325" s="4"/>
      <c r="Y325" s="6">
        <v>30</v>
      </c>
      <c r="Z325" s="5">
        <f>IF(Y325&gt;0,Y325-J325,".")</f>
        <v>0</v>
      </c>
      <c r="AB325" s="1">
        <v>1611856626</v>
      </c>
      <c r="AC325" s="1">
        <v>6852900488</v>
      </c>
      <c r="AD325" s="1" t="s">
        <v>7310</v>
      </c>
      <c r="AE325" s="1">
        <v>1</v>
      </c>
      <c r="AF325" s="1">
        <v>69</v>
      </c>
      <c r="AG325" s="1" t="s">
        <v>3428</v>
      </c>
      <c r="AH325" s="1">
        <v>42897.49428240741</v>
      </c>
      <c r="AI325" s="1">
        <v>42899.673101851855</v>
      </c>
    </row>
    <row r="326" spans="1:35" s="1" customFormat="1" x14ac:dyDescent="0.25">
      <c r="A326" s="31">
        <v>42703</v>
      </c>
      <c r="B326" s="24"/>
      <c r="C326" s="23" t="s">
        <v>1685</v>
      </c>
      <c r="D326" s="22" t="s">
        <v>1684</v>
      </c>
      <c r="E326" s="21">
        <v>0.501</v>
      </c>
      <c r="G326" s="20"/>
      <c r="H326" s="19">
        <f>E326/0.0391</f>
        <v>12.813299232736572</v>
      </c>
      <c r="I326" s="18">
        <f>J326/100*4</f>
        <v>1.2</v>
      </c>
      <c r="J326" s="17">
        <v>30</v>
      </c>
      <c r="K326" s="16">
        <f>IF(J326&gt;1,J326-H326-I326,0)</f>
        <v>15.986700767263429</v>
      </c>
      <c r="L326" s="15">
        <v>42755</v>
      </c>
      <c r="M326" s="14"/>
      <c r="N326" s="29">
        <v>42789</v>
      </c>
      <c r="O326" s="12">
        <v>42789</v>
      </c>
      <c r="P326" s="11" t="s">
        <v>5712</v>
      </c>
      <c r="Q326" s="10"/>
      <c r="R326" s="10"/>
      <c r="S326" s="10"/>
      <c r="T326" s="10"/>
      <c r="U326" s="9"/>
      <c r="V326" s="8"/>
      <c r="W326" s="7">
        <v>319</v>
      </c>
      <c r="X326" s="4"/>
      <c r="Y326" s="6">
        <v>30</v>
      </c>
      <c r="Z326" s="5">
        <f>IF(Y326&gt;0,Y326-J326,".")</f>
        <v>0</v>
      </c>
      <c r="AB326" s="1">
        <v>1611902674</v>
      </c>
      <c r="AC326" s="1">
        <v>6852850078</v>
      </c>
      <c r="AD326" s="1" t="s">
        <v>7311</v>
      </c>
      <c r="AE326" s="1">
        <v>1</v>
      </c>
      <c r="AF326" s="1">
        <v>69</v>
      </c>
      <c r="AG326" s="1" t="s">
        <v>3437</v>
      </c>
      <c r="AH326" s="1">
        <v>42897.450555555559</v>
      </c>
      <c r="AI326" s="1">
        <v>42899.743252314816</v>
      </c>
    </row>
    <row r="327" spans="1:35" s="1" customFormat="1" x14ac:dyDescent="0.25">
      <c r="A327" s="31">
        <v>42703</v>
      </c>
      <c r="B327" s="24"/>
      <c r="C327" s="23" t="s">
        <v>1685</v>
      </c>
      <c r="D327" s="22" t="s">
        <v>1684</v>
      </c>
      <c r="E327" s="21">
        <v>0.501</v>
      </c>
      <c r="G327" s="20"/>
      <c r="H327" s="19">
        <f>E327/0.0391</f>
        <v>12.813299232736572</v>
      </c>
      <c r="I327" s="18">
        <f>J327/100*4</f>
        <v>1.2</v>
      </c>
      <c r="J327" s="17">
        <v>30</v>
      </c>
      <c r="K327" s="16">
        <f>IF(J327&gt;1,J327-H327-I327,0)</f>
        <v>15.986700767263429</v>
      </c>
      <c r="L327" s="15">
        <v>42755</v>
      </c>
      <c r="M327" s="14"/>
      <c r="N327" s="29">
        <v>42789</v>
      </c>
      <c r="O327" s="12">
        <v>42789</v>
      </c>
      <c r="P327" s="11" t="s">
        <v>5712</v>
      </c>
      <c r="Q327" s="10"/>
      <c r="R327" s="10"/>
      <c r="S327" s="10"/>
      <c r="T327" s="10"/>
      <c r="U327" s="9"/>
      <c r="V327" s="8"/>
      <c r="W327" s="7">
        <v>319</v>
      </c>
      <c r="X327" s="4"/>
      <c r="Y327" s="6">
        <v>30</v>
      </c>
      <c r="Z327" s="5">
        <f>IF(Y327&gt;0,Y327-J327,".")</f>
        <v>0</v>
      </c>
      <c r="AB327" s="1">
        <v>1611902673</v>
      </c>
      <c r="AC327" s="1">
        <v>6851635475</v>
      </c>
      <c r="AD327" s="1" t="s">
        <v>7109</v>
      </c>
      <c r="AE327" s="1">
        <v>2</v>
      </c>
      <c r="AF327" s="1">
        <v>66</v>
      </c>
      <c r="AG327" s="1" t="s">
        <v>3437</v>
      </c>
      <c r="AH327" s="1">
        <v>42895.892916666664</v>
      </c>
      <c r="AI327" s="1">
        <v>42899.743252314816</v>
      </c>
    </row>
    <row r="328" spans="1:35" s="1" customFormat="1" x14ac:dyDescent="0.25">
      <c r="A328" s="31">
        <v>42703</v>
      </c>
      <c r="B328" s="24"/>
      <c r="C328" s="23" t="s">
        <v>1685</v>
      </c>
      <c r="D328" s="22" t="s">
        <v>1684</v>
      </c>
      <c r="E328" s="21">
        <v>0.501</v>
      </c>
      <c r="G328" s="20"/>
      <c r="H328" s="19">
        <f>E328/0.0391</f>
        <v>12.813299232736572</v>
      </c>
      <c r="I328" s="18">
        <f>J328/100*4</f>
        <v>1.2</v>
      </c>
      <c r="J328" s="17">
        <v>30</v>
      </c>
      <c r="K328" s="16">
        <f>IF(J328&gt;1,J328-H328-I328,0)</f>
        <v>15.986700767263429</v>
      </c>
      <c r="L328" s="15">
        <v>42755</v>
      </c>
      <c r="M328" s="14"/>
      <c r="N328" s="29">
        <v>42789</v>
      </c>
      <c r="O328" s="12">
        <v>42789</v>
      </c>
      <c r="P328" s="11" t="s">
        <v>5712</v>
      </c>
      <c r="Q328" s="10"/>
      <c r="R328" s="10"/>
      <c r="S328" s="10"/>
      <c r="T328" s="10"/>
      <c r="U328" s="9"/>
      <c r="V328" s="8"/>
      <c r="W328" s="7">
        <v>319</v>
      </c>
      <c r="X328" s="4"/>
      <c r="Y328" s="6">
        <v>30</v>
      </c>
      <c r="Z328" s="5">
        <f>IF(Y328&gt;0,Y328-J328,".")</f>
        <v>0</v>
      </c>
      <c r="AB328" s="1">
        <v>1611915921</v>
      </c>
      <c r="AC328" s="1">
        <v>6847559651</v>
      </c>
      <c r="AD328" s="1" t="s">
        <v>7312</v>
      </c>
      <c r="AE328" s="1">
        <v>1</v>
      </c>
      <c r="AF328" s="1">
        <v>79</v>
      </c>
      <c r="AG328" s="1" t="s">
        <v>3407</v>
      </c>
      <c r="AH328" s="1">
        <v>42892.764988425923</v>
      </c>
      <c r="AI328" s="1">
        <v>42899.763078703705</v>
      </c>
    </row>
    <row r="329" spans="1:35" s="1" customFormat="1" x14ac:dyDescent="0.25">
      <c r="A329" s="31">
        <v>42531</v>
      </c>
      <c r="B329" s="24"/>
      <c r="C329" s="23" t="s">
        <v>2073</v>
      </c>
      <c r="D329" s="22" t="s">
        <v>2072</v>
      </c>
      <c r="E329" s="21">
        <v>0.41</v>
      </c>
      <c r="G329" s="20"/>
      <c r="H329" s="19">
        <f>E329/0.04111</f>
        <v>9.9732425200681085</v>
      </c>
      <c r="I329" s="18">
        <f>J329/100*4</f>
        <v>1.2</v>
      </c>
      <c r="J329" s="17">
        <v>30</v>
      </c>
      <c r="K329" s="16">
        <f>IF(J329&gt;1,J329-H329-I329,0)</f>
        <v>18.826757479931892</v>
      </c>
      <c r="L329" s="15">
        <v>42543</v>
      </c>
      <c r="M329" s="14"/>
      <c r="N329" s="29">
        <v>42796</v>
      </c>
      <c r="O329" s="12">
        <v>42796</v>
      </c>
      <c r="P329" s="11" t="s">
        <v>2531</v>
      </c>
      <c r="Q329" s="10"/>
      <c r="R329" s="10"/>
      <c r="S329" s="10"/>
      <c r="T329" s="10"/>
      <c r="U329" s="9">
        <v>6729431021</v>
      </c>
      <c r="V329" s="8"/>
      <c r="W329" s="7">
        <v>353</v>
      </c>
      <c r="X329" s="4"/>
      <c r="Y329" s="6">
        <v>30</v>
      </c>
      <c r="Z329" s="5">
        <f>IF(Y329&gt;0,Y329-J329,".")</f>
        <v>0</v>
      </c>
      <c r="AB329" s="1">
        <v>1611948997</v>
      </c>
      <c r="AC329" s="1">
        <v>6849909935</v>
      </c>
      <c r="AD329" s="1" t="s">
        <v>7313</v>
      </c>
      <c r="AE329" s="1">
        <v>1</v>
      </c>
      <c r="AF329" s="1">
        <v>20</v>
      </c>
      <c r="AG329" s="1" t="s">
        <v>3450</v>
      </c>
      <c r="AH329" s="1">
        <v>42894.640763888892</v>
      </c>
      <c r="AI329" s="1">
        <v>42899.807523148149</v>
      </c>
    </row>
    <row r="330" spans="1:35" s="1" customFormat="1" x14ac:dyDescent="0.25">
      <c r="A330" s="31">
        <v>42703</v>
      </c>
      <c r="B330" s="24"/>
      <c r="C330" s="23" t="s">
        <v>1685</v>
      </c>
      <c r="D330" s="22" t="s">
        <v>1684</v>
      </c>
      <c r="E330" s="21">
        <v>0.501</v>
      </c>
      <c r="G330" s="20"/>
      <c r="H330" s="19">
        <f>E330/0.0391</f>
        <v>12.813299232736572</v>
      </c>
      <c r="I330" s="18">
        <f>J330/100*4</f>
        <v>1.2</v>
      </c>
      <c r="J330" s="17">
        <v>30</v>
      </c>
      <c r="K330" s="16">
        <f>IF(J330&gt;1,J330-H330-I330,0)</f>
        <v>15.986700767263429</v>
      </c>
      <c r="L330" s="15">
        <v>42755</v>
      </c>
      <c r="M330" s="14"/>
      <c r="N330" s="29">
        <v>42820</v>
      </c>
      <c r="O330" s="12">
        <v>42822</v>
      </c>
      <c r="P330" s="11" t="s">
        <v>4962</v>
      </c>
      <c r="Q330" s="10"/>
      <c r="R330" s="10"/>
      <c r="S330" s="10"/>
      <c r="T330" s="10"/>
      <c r="U330" s="9">
        <v>6762898894</v>
      </c>
      <c r="V330" s="8"/>
      <c r="W330" s="7">
        <v>493</v>
      </c>
      <c r="X330" s="4"/>
      <c r="Y330" s="6">
        <v>30</v>
      </c>
      <c r="Z330" s="5">
        <f>IF(Y330&gt;0,Y330-J330,".")</f>
        <v>0</v>
      </c>
      <c r="AB330" s="1">
        <v>1612071381</v>
      </c>
      <c r="AC330" s="1">
        <v>6853213941</v>
      </c>
      <c r="AD330" s="1" t="s">
        <v>7314</v>
      </c>
      <c r="AE330" s="1">
        <v>1</v>
      </c>
      <c r="AF330" s="1">
        <v>69</v>
      </c>
      <c r="AG330" s="1" t="s">
        <v>3396</v>
      </c>
      <c r="AH330" s="1">
        <v>42897.767592592594</v>
      </c>
      <c r="AI330" s="1">
        <v>42899.918321759258</v>
      </c>
    </row>
    <row r="331" spans="1:35" s="1" customFormat="1" x14ac:dyDescent="0.25">
      <c r="A331" s="31">
        <v>42703</v>
      </c>
      <c r="B331" s="24"/>
      <c r="C331" s="23" t="s">
        <v>1685</v>
      </c>
      <c r="D331" s="22" t="s">
        <v>1684</v>
      </c>
      <c r="E331" s="21">
        <v>0.501</v>
      </c>
      <c r="G331" s="20"/>
      <c r="H331" s="19">
        <f>E331/0.0391</f>
        <v>12.813299232736572</v>
      </c>
      <c r="I331" s="18">
        <f>J331/100*4</f>
        <v>1.2</v>
      </c>
      <c r="J331" s="17">
        <v>30</v>
      </c>
      <c r="K331" s="16">
        <f>IF(J331&gt;1,J331-H331-I331,0)</f>
        <v>15.986700767263429</v>
      </c>
      <c r="L331" s="15">
        <v>42755</v>
      </c>
      <c r="M331" s="14"/>
      <c r="N331" s="29">
        <v>42830</v>
      </c>
      <c r="O331" s="12">
        <v>42830</v>
      </c>
      <c r="P331" s="11" t="s">
        <v>4780</v>
      </c>
      <c r="Q331" s="10"/>
      <c r="R331" s="10"/>
      <c r="S331" s="10"/>
      <c r="T331" s="10"/>
      <c r="U331" s="9"/>
      <c r="V331" s="8"/>
      <c r="W331" s="7">
        <v>541</v>
      </c>
      <c r="X331" s="4"/>
      <c r="Y331" s="6">
        <v>30</v>
      </c>
      <c r="Z331" s="5">
        <f>IF(Y331&gt;0,Y331-J331,".")</f>
        <v>0</v>
      </c>
      <c r="AB331" s="1">
        <v>1612336418</v>
      </c>
      <c r="AC331" s="1">
        <v>6851453063</v>
      </c>
      <c r="AD331" s="1" t="s">
        <v>7169</v>
      </c>
      <c r="AE331" s="1">
        <v>1</v>
      </c>
      <c r="AF331" s="1">
        <v>277</v>
      </c>
      <c r="AG331" s="1" t="s">
        <v>3379</v>
      </c>
      <c r="AH331" s="1">
        <v>42895.791689814818</v>
      </c>
      <c r="AI331" s="1">
        <v>42900.584606481483</v>
      </c>
    </row>
    <row r="332" spans="1:35" s="1" customFormat="1" x14ac:dyDescent="0.25">
      <c r="A332" s="31">
        <v>42769</v>
      </c>
      <c r="B332" s="24"/>
      <c r="C332" s="23" t="s">
        <v>699</v>
      </c>
      <c r="D332" s="22" t="s">
        <v>698</v>
      </c>
      <c r="E332" s="21">
        <v>0.53300000000000003</v>
      </c>
      <c r="G332" s="20"/>
      <c r="H332" s="19">
        <f>E332/0.03878</f>
        <v>13.744198040226921</v>
      </c>
      <c r="I332" s="18">
        <f>J332/100*4</f>
        <v>1.2</v>
      </c>
      <c r="J332" s="17">
        <v>30</v>
      </c>
      <c r="K332" s="16">
        <f>IF(J332&gt;1,J332-H332-I332,0)</f>
        <v>15.055801959773081</v>
      </c>
      <c r="L332" s="15">
        <v>42797</v>
      </c>
      <c r="M332" s="14"/>
      <c r="N332" s="29">
        <v>42860</v>
      </c>
      <c r="O332" s="12">
        <v>42863</v>
      </c>
      <c r="P332" s="11" t="s">
        <v>4105</v>
      </c>
      <c r="Q332" s="10"/>
      <c r="R332" s="10"/>
      <c r="S332" s="10"/>
      <c r="T332" s="10"/>
      <c r="U332" s="9"/>
      <c r="V332" s="8"/>
      <c r="W332" s="7">
        <v>690</v>
      </c>
      <c r="X332" s="4"/>
      <c r="Y332" s="6">
        <v>30</v>
      </c>
      <c r="Z332" s="5">
        <f>IF(Y332&gt;0,Y332-J332,".")</f>
        <v>0</v>
      </c>
      <c r="AB332" s="1">
        <v>1612345230</v>
      </c>
      <c r="AC332" s="1">
        <v>6856719165</v>
      </c>
      <c r="AD332" s="1" t="s">
        <v>7148</v>
      </c>
      <c r="AE332" s="1">
        <v>1</v>
      </c>
      <c r="AF332" s="1">
        <v>48</v>
      </c>
      <c r="AG332" s="1" t="s">
        <v>1695</v>
      </c>
      <c r="AH332" s="1">
        <v>42900.572939814818</v>
      </c>
      <c r="AI332" s="1">
        <v>42900.600254629629</v>
      </c>
    </row>
    <row r="333" spans="1:35" s="1" customFormat="1" x14ac:dyDescent="0.25">
      <c r="A333" s="31">
        <v>42319</v>
      </c>
      <c r="B333" s="24"/>
      <c r="C333" s="23" t="s">
        <v>699</v>
      </c>
      <c r="D333" s="22" t="s">
        <v>698</v>
      </c>
      <c r="E333" s="21">
        <v>0.53300000000000003</v>
      </c>
      <c r="G333" s="20"/>
      <c r="H333" s="19">
        <f>E333/0.0397</f>
        <v>13.425692695214106</v>
      </c>
      <c r="I333" s="32">
        <f>J333/100*4</f>
        <v>1.2</v>
      </c>
      <c r="J333" s="17">
        <v>30</v>
      </c>
      <c r="K333" s="16">
        <f>IF(J333&gt;1,J333-H333-I333,0)</f>
        <v>15.374307304785894</v>
      </c>
      <c r="L333" s="15">
        <v>42339</v>
      </c>
      <c r="M333" s="14"/>
      <c r="N333" s="29">
        <v>42904</v>
      </c>
      <c r="O333" s="12">
        <v>42904</v>
      </c>
      <c r="P333" s="11" t="s">
        <v>3293</v>
      </c>
      <c r="Q333" s="10"/>
      <c r="R333" s="10"/>
      <c r="S333" s="10"/>
      <c r="T333" s="10"/>
      <c r="U333" s="9">
        <v>6855676492</v>
      </c>
      <c r="V333" s="8"/>
      <c r="W333" s="7">
        <v>857</v>
      </c>
      <c r="X333" s="4"/>
      <c r="Y333" s="6">
        <v>30</v>
      </c>
      <c r="Z333" s="5">
        <f>IF(Y333&gt;0,Y333-J333,".")</f>
        <v>0</v>
      </c>
      <c r="AB333" s="1">
        <v>1612386816</v>
      </c>
      <c r="AC333" s="1">
        <v>6851453063</v>
      </c>
      <c r="AD333" s="1" t="s">
        <v>7169</v>
      </c>
      <c r="AE333" s="1">
        <v>1</v>
      </c>
      <c r="AF333" s="1">
        <v>277</v>
      </c>
      <c r="AG333" s="1" t="s">
        <v>3379</v>
      </c>
      <c r="AH333" s="1">
        <v>42895.791689814818</v>
      </c>
      <c r="AI333" s="1">
        <v>42900.679467592592</v>
      </c>
    </row>
    <row r="334" spans="1:35" s="1" customFormat="1" x14ac:dyDescent="0.25">
      <c r="A334" s="31">
        <v>42898</v>
      </c>
      <c r="B334" s="24"/>
      <c r="C334" s="23" t="s">
        <v>412</v>
      </c>
      <c r="D334" s="22" t="s">
        <v>411</v>
      </c>
      <c r="E334" s="21">
        <v>0.15</v>
      </c>
      <c r="G334" s="20"/>
      <c r="H334" s="19">
        <f>E334/0.0418425</f>
        <v>3.5848718408316902</v>
      </c>
      <c r="I334" s="18">
        <f>J334/100*4</f>
        <v>0.6</v>
      </c>
      <c r="J334" s="17">
        <v>15</v>
      </c>
      <c r="K334" s="16">
        <f>IF(J334&gt;1,J334-H334-I334,0)</f>
        <v>10.81512815916831</v>
      </c>
      <c r="L334" s="15">
        <v>42909</v>
      </c>
      <c r="M334" s="14"/>
      <c r="N334" s="13">
        <v>42971</v>
      </c>
      <c r="O334" s="12">
        <v>42972</v>
      </c>
      <c r="P334" s="11" t="s">
        <v>2321</v>
      </c>
      <c r="Q334" s="10" t="s">
        <v>2320</v>
      </c>
      <c r="R334" s="10" t="s">
        <v>2319</v>
      </c>
      <c r="S334" s="10" t="s">
        <v>2318</v>
      </c>
      <c r="T334" s="10"/>
      <c r="U334" s="9">
        <v>6909651341</v>
      </c>
      <c r="V334" s="8"/>
      <c r="W334" s="7">
        <v>1070</v>
      </c>
      <c r="X334" s="4"/>
      <c r="Y334" s="6">
        <v>30</v>
      </c>
      <c r="Z334" s="5">
        <f>IF(Y334&gt;0,Y334-J334,".")</f>
        <v>15</v>
      </c>
      <c r="AB334" s="1">
        <v>1612463104</v>
      </c>
      <c r="AC334" s="1">
        <v>6852209483</v>
      </c>
      <c r="AD334" s="1" t="s">
        <v>7315</v>
      </c>
      <c r="AE334" s="1">
        <v>2</v>
      </c>
      <c r="AF334" s="1">
        <v>144</v>
      </c>
      <c r="AG334" s="1" t="s">
        <v>3388</v>
      </c>
      <c r="AH334" s="1">
        <v>42896.616030092591</v>
      </c>
      <c r="AI334" s="1">
        <v>42900.843888888892</v>
      </c>
    </row>
    <row r="335" spans="1:35" s="1" customFormat="1" x14ac:dyDescent="0.25">
      <c r="A335" s="31">
        <v>42703</v>
      </c>
      <c r="B335" s="24"/>
      <c r="C335" s="23" t="s">
        <v>1685</v>
      </c>
      <c r="D335" s="22" t="s">
        <v>1684</v>
      </c>
      <c r="E335" s="21">
        <v>0.501</v>
      </c>
      <c r="G335" s="20"/>
      <c r="H335" s="19">
        <f>E335/0.0391</f>
        <v>12.813299232736572</v>
      </c>
      <c r="I335" s="18">
        <f>J335/100*4</f>
        <v>1.2</v>
      </c>
      <c r="J335" s="17">
        <v>30</v>
      </c>
      <c r="K335" s="16">
        <f>IF(J335&gt;1,J335-H335-I335,0)</f>
        <v>15.986700767263429</v>
      </c>
      <c r="L335" s="15">
        <v>42755</v>
      </c>
      <c r="M335" s="14"/>
      <c r="N335" s="29">
        <v>42981</v>
      </c>
      <c r="O335" s="12">
        <v>42981</v>
      </c>
      <c r="P335" s="11" t="s">
        <v>2205</v>
      </c>
      <c r="Q335" s="10"/>
      <c r="R335" s="10"/>
      <c r="S335" s="10"/>
      <c r="T335" s="10"/>
      <c r="U335" s="9">
        <v>6909020422</v>
      </c>
      <c r="V335" s="8"/>
      <c r="W335" s="7">
        <v>1099</v>
      </c>
      <c r="X335" s="4"/>
      <c r="Y335" s="6">
        <v>30</v>
      </c>
      <c r="Z335" s="5">
        <f>IF(Y335&gt;0,Y335-J335,".")</f>
        <v>0</v>
      </c>
      <c r="AB335" s="1">
        <v>1612463105</v>
      </c>
      <c r="AC335" s="1">
        <v>6853893526</v>
      </c>
      <c r="AD335" s="1" t="s">
        <v>7245</v>
      </c>
      <c r="AE335" s="1">
        <v>2</v>
      </c>
      <c r="AF335" s="1">
        <v>138</v>
      </c>
      <c r="AG335" s="1" t="s">
        <v>3388</v>
      </c>
      <c r="AH335" s="1">
        <v>42898.443726851852</v>
      </c>
      <c r="AI335" s="1">
        <v>42900.843888888892</v>
      </c>
    </row>
    <row r="336" spans="1:35" s="1" customFormat="1" x14ac:dyDescent="0.25">
      <c r="A336" s="31">
        <v>42703</v>
      </c>
      <c r="B336" s="24"/>
      <c r="C336" s="23" t="s">
        <v>1685</v>
      </c>
      <c r="D336" s="22" t="s">
        <v>1684</v>
      </c>
      <c r="E336" s="21">
        <v>0.501</v>
      </c>
      <c r="G336" s="20"/>
      <c r="H336" s="19">
        <f>E336/0.0391</f>
        <v>12.813299232736572</v>
      </c>
      <c r="I336" s="18">
        <f>J336/100*4</f>
        <v>1.2</v>
      </c>
      <c r="J336" s="17">
        <v>30</v>
      </c>
      <c r="K336" s="16">
        <f>IF(J336&gt;1,J336-H336-I336,0)</f>
        <v>15.986700767263429</v>
      </c>
      <c r="L336" s="15">
        <v>42755</v>
      </c>
      <c r="M336" s="14"/>
      <c r="N336" s="29">
        <v>43012</v>
      </c>
      <c r="O336" s="12">
        <v>43012</v>
      </c>
      <c r="P336" s="11" t="s">
        <v>1674</v>
      </c>
      <c r="Q336" s="10"/>
      <c r="R336" s="10"/>
      <c r="S336" s="10"/>
      <c r="T336" s="10"/>
      <c r="U336" s="9">
        <v>6909020422</v>
      </c>
      <c r="V336" s="8"/>
      <c r="W336" s="7">
        <v>1199</v>
      </c>
      <c r="X336" s="4"/>
      <c r="Y336" s="6">
        <v>30</v>
      </c>
      <c r="Z336" s="5">
        <f>IF(Y336&gt;0,Y336-J336,".")</f>
        <v>0</v>
      </c>
      <c r="AB336" s="1">
        <v>1612498512</v>
      </c>
      <c r="AC336" s="1">
        <v>6852371200</v>
      </c>
      <c r="AD336" s="1" t="s">
        <v>7316</v>
      </c>
      <c r="AE336" s="1">
        <v>1</v>
      </c>
      <c r="AF336" s="1">
        <v>85</v>
      </c>
      <c r="AG336" s="1" t="s">
        <v>3384</v>
      </c>
      <c r="AH336" s="1">
        <v>42896.770219907405</v>
      </c>
      <c r="AI336" s="1">
        <v>42900.895335648151</v>
      </c>
    </row>
    <row r="337" spans="1:35" s="1" customFormat="1" x14ac:dyDescent="0.25">
      <c r="A337" s="28">
        <v>41723</v>
      </c>
      <c r="B337" s="27" t="s">
        <v>886</v>
      </c>
      <c r="C337" s="23" t="s">
        <v>885</v>
      </c>
      <c r="D337" s="22" t="s">
        <v>884</v>
      </c>
      <c r="E337" s="21">
        <v>0.39900000000000002</v>
      </c>
      <c r="G337" s="20"/>
      <c r="H337" s="19">
        <f>E337/0.02928</f>
        <v>13.627049180327869</v>
      </c>
      <c r="I337" s="18">
        <f>J337/100*4</f>
        <v>1.2</v>
      </c>
      <c r="J337" s="17">
        <v>30</v>
      </c>
      <c r="K337" s="16">
        <f>IF(J337&gt;1,J337-H337-I337,0)</f>
        <v>15.172950819672131</v>
      </c>
      <c r="L337" s="15">
        <v>41750</v>
      </c>
      <c r="M337" s="14"/>
      <c r="N337" s="29">
        <v>43023</v>
      </c>
      <c r="O337" s="12">
        <v>43024</v>
      </c>
      <c r="P337" s="11" t="s">
        <v>1479</v>
      </c>
      <c r="Q337" s="10"/>
      <c r="R337" s="10"/>
      <c r="S337" s="10"/>
      <c r="T337" s="10"/>
      <c r="U337" s="9">
        <v>6909213735</v>
      </c>
      <c r="V337" s="8"/>
      <c r="W337" s="7">
        <v>1249</v>
      </c>
      <c r="X337" s="4"/>
      <c r="Y337" s="6">
        <v>30</v>
      </c>
      <c r="Z337" s="5">
        <f>IF(Y337&gt;0,Y337-J337,".")</f>
        <v>0</v>
      </c>
      <c r="AB337" s="1">
        <v>1612497511</v>
      </c>
      <c r="AC337" s="1">
        <v>6851619612</v>
      </c>
      <c r="AD337" s="1" t="s">
        <v>7152</v>
      </c>
      <c r="AE337" s="1">
        <v>1</v>
      </c>
      <c r="AF337" s="1">
        <v>70</v>
      </c>
      <c r="AG337" s="1" t="s">
        <v>3384</v>
      </c>
      <c r="AH337" s="1">
        <v>42895.886666666665</v>
      </c>
      <c r="AI337" s="1">
        <v>42900.895335648151</v>
      </c>
    </row>
    <row r="338" spans="1:35" s="1" customFormat="1" x14ac:dyDescent="0.25">
      <c r="A338" s="28">
        <v>41723</v>
      </c>
      <c r="B338" s="27" t="s">
        <v>886</v>
      </c>
      <c r="C338" s="23" t="s">
        <v>885</v>
      </c>
      <c r="D338" s="22" t="s">
        <v>884</v>
      </c>
      <c r="E338" s="21">
        <v>0.39900000000000002</v>
      </c>
      <c r="G338" s="20"/>
      <c r="H338" s="19">
        <f>E338/0.02928</f>
        <v>13.627049180327869</v>
      </c>
      <c r="I338" s="18">
        <f>J338/100*4</f>
        <v>1.2</v>
      </c>
      <c r="J338" s="17">
        <v>30</v>
      </c>
      <c r="K338" s="16">
        <f>IF(J338&gt;1,J338-H338-I338,0)</f>
        <v>15.172950819672131</v>
      </c>
      <c r="L338" s="15">
        <v>41750</v>
      </c>
      <c r="M338" s="14"/>
      <c r="N338" s="29">
        <v>43023</v>
      </c>
      <c r="O338" s="12">
        <v>43024</v>
      </c>
      <c r="P338" s="11" t="s">
        <v>1479</v>
      </c>
      <c r="Q338" s="10"/>
      <c r="R338" s="10"/>
      <c r="S338" s="10"/>
      <c r="T338" s="10"/>
      <c r="U338" s="9">
        <v>6909213735</v>
      </c>
      <c r="V338" s="8"/>
      <c r="W338" s="7">
        <v>1249</v>
      </c>
      <c r="X338" s="4"/>
      <c r="Y338" s="6">
        <v>30</v>
      </c>
      <c r="Z338" s="5">
        <f>IF(Y338&gt;0,Y338-J338,".")</f>
        <v>0</v>
      </c>
      <c r="AB338" s="1">
        <v>1612506982</v>
      </c>
      <c r="AC338" s="1">
        <v>6853303698</v>
      </c>
      <c r="AD338" s="1" t="s">
        <v>7317</v>
      </c>
      <c r="AE338" s="1">
        <v>1</v>
      </c>
      <c r="AF338" s="1">
        <v>139</v>
      </c>
      <c r="AG338" s="1" t="s">
        <v>3375</v>
      </c>
      <c r="AH338" s="1">
        <v>42897.829837962963</v>
      </c>
      <c r="AI338" s="1">
        <v>42900.907754629632</v>
      </c>
    </row>
    <row r="339" spans="1:35" s="1" customFormat="1" x14ac:dyDescent="0.25">
      <c r="A339" s="31">
        <v>42769</v>
      </c>
      <c r="B339" s="24"/>
      <c r="C339" s="23" t="s">
        <v>699</v>
      </c>
      <c r="D339" s="22" t="s">
        <v>698</v>
      </c>
      <c r="E339" s="21">
        <v>0.53300000000000003</v>
      </c>
      <c r="G339" s="20"/>
      <c r="H339" s="19">
        <f>E339/0.03878</f>
        <v>13.744198040226921</v>
      </c>
      <c r="I339" s="18">
        <f>J339/100*4</f>
        <v>1.2</v>
      </c>
      <c r="J339" s="17">
        <v>30</v>
      </c>
      <c r="K339" s="16">
        <f>IF(J339&gt;1,J339-H339-I339,0)</f>
        <v>15.055801959773081</v>
      </c>
      <c r="L339" s="15">
        <v>42797</v>
      </c>
      <c r="M339" s="14"/>
      <c r="N339" s="29">
        <v>43056</v>
      </c>
      <c r="O339" s="12">
        <v>43058</v>
      </c>
      <c r="P339" s="11" t="s">
        <v>989</v>
      </c>
      <c r="Q339" s="10" t="s">
        <v>993</v>
      </c>
      <c r="R339" s="10" t="s">
        <v>992</v>
      </c>
      <c r="S339" s="10" t="s">
        <v>991</v>
      </c>
      <c r="T339" s="10" t="s">
        <v>990</v>
      </c>
      <c r="U339" s="9">
        <v>6915955616</v>
      </c>
      <c r="V339" s="8"/>
      <c r="W339" s="7">
        <v>1339</v>
      </c>
      <c r="X339" s="4"/>
      <c r="Y339" s="6">
        <v>30</v>
      </c>
      <c r="Z339" s="5">
        <f>IF(Y339&gt;0,Y339-J339,".")</f>
        <v>0</v>
      </c>
      <c r="AB339" s="1">
        <v>1612680035</v>
      </c>
      <c r="AC339" s="1">
        <v>6856028887</v>
      </c>
      <c r="AD339" s="1" t="s">
        <v>7203</v>
      </c>
      <c r="AE339" s="1">
        <v>2</v>
      </c>
      <c r="AF339" s="1">
        <v>94</v>
      </c>
      <c r="AG339" s="1" t="s">
        <v>3358</v>
      </c>
      <c r="AH339" s="1">
        <v>42899.894629629627</v>
      </c>
      <c r="AI339" s="1">
        <v>42901.580208333333</v>
      </c>
    </row>
    <row r="340" spans="1:35" s="1" customFormat="1" x14ac:dyDescent="0.25">
      <c r="A340" s="31">
        <v>42769</v>
      </c>
      <c r="B340" s="24"/>
      <c r="C340" s="23" t="s">
        <v>699</v>
      </c>
      <c r="D340" s="22" t="s">
        <v>698</v>
      </c>
      <c r="E340" s="21">
        <v>0.53300000000000003</v>
      </c>
      <c r="G340" s="20"/>
      <c r="H340" s="19">
        <f>E340/0.03878</f>
        <v>13.744198040226921</v>
      </c>
      <c r="I340" s="18">
        <f>J340/100*4</f>
        <v>1.2</v>
      </c>
      <c r="J340" s="17">
        <v>30</v>
      </c>
      <c r="K340" s="16">
        <f>IF(J340&gt;1,J340-H340-I340,0)</f>
        <v>15.055801959773081</v>
      </c>
      <c r="L340" s="15">
        <v>42797</v>
      </c>
      <c r="M340" s="14"/>
      <c r="N340" s="29">
        <v>43056</v>
      </c>
      <c r="O340" s="12">
        <v>43058</v>
      </c>
      <c r="P340" s="11" t="s">
        <v>989</v>
      </c>
      <c r="Q340" s="10"/>
      <c r="R340" s="10"/>
      <c r="S340" s="10"/>
      <c r="T340" s="10"/>
      <c r="U340" s="9"/>
      <c r="V340" s="8"/>
      <c r="W340" s="7">
        <v>1339</v>
      </c>
      <c r="X340" s="4"/>
      <c r="Y340" s="6">
        <v>30</v>
      </c>
      <c r="Z340" s="5">
        <f>IF(Y340&gt;0,Y340-J340,".")</f>
        <v>0</v>
      </c>
      <c r="AB340" s="1">
        <v>1612781655</v>
      </c>
      <c r="AC340" s="1">
        <v>6858025507</v>
      </c>
      <c r="AD340" s="1" t="s">
        <v>7145</v>
      </c>
      <c r="AE340" s="1">
        <v>1</v>
      </c>
      <c r="AF340" s="1">
        <v>65</v>
      </c>
      <c r="AG340" s="1" t="s">
        <v>3365</v>
      </c>
      <c r="AH340" s="1">
        <v>42901.772175925929</v>
      </c>
      <c r="AI340" s="1">
        <v>42901.781412037039</v>
      </c>
    </row>
    <row r="341" spans="1:35" s="1" customFormat="1" x14ac:dyDescent="0.25">
      <c r="A341" s="28">
        <v>41723</v>
      </c>
      <c r="B341" s="27" t="s">
        <v>886</v>
      </c>
      <c r="C341" s="23" t="s">
        <v>885</v>
      </c>
      <c r="D341" s="22" t="s">
        <v>884</v>
      </c>
      <c r="E341" s="21">
        <v>0.39900000000000002</v>
      </c>
      <c r="G341" s="20"/>
      <c r="H341" s="19">
        <f>E341/0.02928</f>
        <v>13.627049180327869</v>
      </c>
      <c r="I341" s="18">
        <f>J341/100*4</f>
        <v>1.2</v>
      </c>
      <c r="J341" s="17">
        <v>30</v>
      </c>
      <c r="K341" s="16">
        <f>IF(J341&gt;1,J341-H341-I341,0)</f>
        <v>15.172950819672131</v>
      </c>
      <c r="L341" s="15">
        <v>41750</v>
      </c>
      <c r="M341" s="14"/>
      <c r="N341" s="29">
        <v>43062</v>
      </c>
      <c r="O341" s="12">
        <v>43062</v>
      </c>
      <c r="P341" s="11" t="s">
        <v>878</v>
      </c>
      <c r="Q341" s="10" t="s">
        <v>883</v>
      </c>
      <c r="R341" s="10" t="s">
        <v>882</v>
      </c>
      <c r="S341" s="10" t="s">
        <v>881</v>
      </c>
      <c r="T341" s="10"/>
      <c r="U341" s="9">
        <v>6909213735</v>
      </c>
      <c r="V341" s="8"/>
      <c r="W341" s="7">
        <v>1370</v>
      </c>
      <c r="X341" s="4"/>
      <c r="Y341" s="6">
        <v>30</v>
      </c>
      <c r="Z341" s="5">
        <f>IF(Y341&gt;0,Y341-J341,".")</f>
        <v>0</v>
      </c>
      <c r="AB341" s="1">
        <v>1612832541</v>
      </c>
      <c r="AC341" s="1">
        <v>6851429866</v>
      </c>
      <c r="AD341" s="1" t="s">
        <v>7318</v>
      </c>
      <c r="AE341" s="1">
        <v>2</v>
      </c>
      <c r="AF341" s="1">
        <v>78</v>
      </c>
      <c r="AG341" s="1" t="s">
        <v>3366</v>
      </c>
      <c r="AH341" s="1">
        <v>42895.769641203704</v>
      </c>
      <c r="AI341" s="1">
        <v>42901.85533564815</v>
      </c>
    </row>
    <row r="342" spans="1:35" s="1" customFormat="1" x14ac:dyDescent="0.25">
      <c r="A342" s="31">
        <v>42769</v>
      </c>
      <c r="B342" s="24"/>
      <c r="C342" s="23" t="s">
        <v>699</v>
      </c>
      <c r="D342" s="22" t="s">
        <v>698</v>
      </c>
      <c r="E342" s="21">
        <v>0.53300000000000003</v>
      </c>
      <c r="G342" s="20"/>
      <c r="H342" s="19">
        <f>E342/0.03878</f>
        <v>13.744198040226921</v>
      </c>
      <c r="I342" s="18">
        <f>J342/100*4</f>
        <v>1.2</v>
      </c>
      <c r="J342" s="17">
        <v>30</v>
      </c>
      <c r="K342" s="16">
        <f>IF(J342&gt;1,J342-H342-I342,0)</f>
        <v>15.055801959773081</v>
      </c>
      <c r="L342" s="15">
        <v>42797</v>
      </c>
      <c r="M342" s="14"/>
      <c r="N342" s="29">
        <v>43068</v>
      </c>
      <c r="O342" s="12">
        <v>43068</v>
      </c>
      <c r="P342" s="11" t="s">
        <v>669</v>
      </c>
      <c r="Q342" s="10"/>
      <c r="R342" s="10"/>
      <c r="S342" s="10"/>
      <c r="T342" s="10"/>
      <c r="U342" s="9">
        <v>6915955616</v>
      </c>
      <c r="V342" s="8"/>
      <c r="W342" s="7">
        <v>1398</v>
      </c>
      <c r="X342" s="4"/>
      <c r="Y342" s="6">
        <v>30</v>
      </c>
      <c r="Z342" s="5">
        <f>IF(Y342&gt;0,Y342-J342,".")</f>
        <v>0</v>
      </c>
      <c r="AB342" s="1">
        <v>1612894014</v>
      </c>
      <c r="AC342" s="1">
        <v>6852326827</v>
      </c>
      <c r="AD342" s="1" t="s">
        <v>7319</v>
      </c>
      <c r="AE342" s="1">
        <v>1</v>
      </c>
      <c r="AF342" s="1">
        <v>32</v>
      </c>
      <c r="AG342" s="1" t="s">
        <v>3357</v>
      </c>
      <c r="AH342" s="1">
        <v>42896.718310185184</v>
      </c>
      <c r="AI342" s="1">
        <v>42901.919282407405</v>
      </c>
    </row>
    <row r="343" spans="1:35" s="1" customFormat="1" x14ac:dyDescent="0.25">
      <c r="A343" s="31">
        <v>42898</v>
      </c>
      <c r="B343" s="24"/>
      <c r="C343" s="23" t="s">
        <v>412</v>
      </c>
      <c r="D343" s="22" t="s">
        <v>411</v>
      </c>
      <c r="E343" s="21">
        <v>0.15</v>
      </c>
      <c r="G343" s="20"/>
      <c r="H343" s="19">
        <f>E343/0.0418425</f>
        <v>3.5848718408316902</v>
      </c>
      <c r="I343" s="18">
        <f>J343/100*4</f>
        <v>0.6</v>
      </c>
      <c r="J343" s="17">
        <v>15</v>
      </c>
      <c r="K343" s="16">
        <f>IF(J343&gt;1,J343-H343-I343,0)</f>
        <v>10.81512815916831</v>
      </c>
      <c r="L343" s="15">
        <v>42909</v>
      </c>
      <c r="M343" s="14"/>
      <c r="N343" s="29">
        <v>43081</v>
      </c>
      <c r="O343" s="12">
        <v>43081</v>
      </c>
      <c r="P343" s="11" t="s">
        <v>410</v>
      </c>
      <c r="Q343" s="10" t="s">
        <v>409</v>
      </c>
      <c r="R343" s="10" t="s">
        <v>408</v>
      </c>
      <c r="S343" s="10" t="s">
        <v>407</v>
      </c>
      <c r="T343" s="10"/>
      <c r="U343" s="9">
        <v>6909651341</v>
      </c>
      <c r="V343" s="8"/>
      <c r="W343" s="7">
        <v>1450</v>
      </c>
      <c r="X343" s="4"/>
      <c r="Y343" s="6">
        <v>30</v>
      </c>
      <c r="Z343" s="5">
        <f>IF(Y343&gt;0,Y343-J343,".")</f>
        <v>15</v>
      </c>
      <c r="AB343" s="1">
        <v>1612957471</v>
      </c>
      <c r="AC343" s="1">
        <v>6858009492</v>
      </c>
      <c r="AD343" s="1" t="s">
        <v>7320</v>
      </c>
      <c r="AE343" s="1">
        <v>1</v>
      </c>
      <c r="AF343" s="1">
        <v>85</v>
      </c>
      <c r="AG343" s="1" t="s">
        <v>3352</v>
      </c>
      <c r="AH343" s="1">
        <v>42901.760497685187</v>
      </c>
      <c r="AI343" s="1">
        <v>42902.056631944448</v>
      </c>
    </row>
    <row r="344" spans="1:35" s="1" customFormat="1" x14ac:dyDescent="0.25">
      <c r="A344" s="31">
        <v>42671</v>
      </c>
      <c r="B344" s="24"/>
      <c r="C344" s="23" t="s">
        <v>412</v>
      </c>
      <c r="D344" s="22" t="s">
        <v>411</v>
      </c>
      <c r="E344" s="21">
        <v>0.15</v>
      </c>
      <c r="G344" s="20"/>
      <c r="H344" s="19">
        <f>E344/0.03988</f>
        <v>3.7612838515546638</v>
      </c>
      <c r="I344" s="18">
        <f>J344/100*4</f>
        <v>0.6</v>
      </c>
      <c r="J344" s="17">
        <v>15</v>
      </c>
      <c r="K344" s="16">
        <f>IF(J344&gt;1,J344-H344-I344,0)</f>
        <v>10.638716148445337</v>
      </c>
      <c r="L344" s="15">
        <v>42697</v>
      </c>
      <c r="M344" s="14"/>
      <c r="N344" s="29">
        <v>42738</v>
      </c>
      <c r="O344" s="12">
        <v>42739</v>
      </c>
      <c r="P344" s="11" t="s">
        <v>6922</v>
      </c>
      <c r="Q344" s="10" t="s">
        <v>6925</v>
      </c>
      <c r="R344" s="10" t="s">
        <v>6924</v>
      </c>
      <c r="S344" s="10" t="s">
        <v>6923</v>
      </c>
      <c r="T344" s="10"/>
      <c r="U344" s="9">
        <v>6661759376</v>
      </c>
      <c r="V344" s="8"/>
      <c r="W344" s="7">
        <v>35</v>
      </c>
      <c r="X344" s="4"/>
      <c r="Y344" s="6">
        <v>31</v>
      </c>
      <c r="Z344" s="5">
        <f>IF(Y344&gt;0,Y344-J344,".")</f>
        <v>16</v>
      </c>
      <c r="AB344" s="1">
        <v>1613027080</v>
      </c>
      <c r="AC344" s="1">
        <v>6853051814</v>
      </c>
      <c r="AD344" s="1" t="s">
        <v>7321</v>
      </c>
      <c r="AE344" s="1">
        <v>1</v>
      </c>
      <c r="AF344" s="1">
        <v>325</v>
      </c>
      <c r="AG344" s="1" t="s">
        <v>3337</v>
      </c>
      <c r="AH344" s="1">
        <v>42897.630104166667</v>
      </c>
      <c r="AI344" s="1">
        <v>42902.43509259259</v>
      </c>
    </row>
    <row r="345" spans="1:35" s="1" customFormat="1" x14ac:dyDescent="0.25">
      <c r="A345" s="31">
        <v>42671</v>
      </c>
      <c r="B345" s="24"/>
      <c r="C345" s="23" t="s">
        <v>412</v>
      </c>
      <c r="D345" s="22" t="s">
        <v>411</v>
      </c>
      <c r="E345" s="21">
        <v>0.15</v>
      </c>
      <c r="G345" s="20"/>
      <c r="H345" s="19">
        <f>E345/0.03988</f>
        <v>3.7612838515546638</v>
      </c>
      <c r="I345" s="18">
        <f>J345/100*4</f>
        <v>0.6</v>
      </c>
      <c r="J345" s="17">
        <v>15</v>
      </c>
      <c r="K345" s="16">
        <f>IF(J345&gt;1,J345-H345-I345,0)</f>
        <v>10.638716148445337</v>
      </c>
      <c r="L345" s="15">
        <v>42697</v>
      </c>
      <c r="M345" s="14"/>
      <c r="N345" s="29">
        <v>42757</v>
      </c>
      <c r="O345" s="12">
        <v>42759</v>
      </c>
      <c r="P345" s="11" t="s">
        <v>6441</v>
      </c>
      <c r="Q345" s="10" t="s">
        <v>6443</v>
      </c>
      <c r="R345" s="10" t="s">
        <v>6442</v>
      </c>
      <c r="S345" s="10" t="s">
        <v>991</v>
      </c>
      <c r="T345" s="10"/>
      <c r="U345" s="9">
        <v>6686157100</v>
      </c>
      <c r="V345" s="8"/>
      <c r="W345" s="7">
        <v>152</v>
      </c>
      <c r="X345" s="4"/>
      <c r="Y345" s="6">
        <v>31</v>
      </c>
      <c r="Z345" s="5">
        <f>IF(Y345&gt;0,Y345-J345,".")</f>
        <v>16</v>
      </c>
      <c r="AB345" s="1">
        <v>1613073935</v>
      </c>
      <c r="AC345" s="1">
        <v>6851640007</v>
      </c>
      <c r="AD345" s="1" t="s">
        <v>7322</v>
      </c>
      <c r="AE345" s="1">
        <v>1</v>
      </c>
      <c r="AF345" s="1">
        <v>79</v>
      </c>
      <c r="AG345" s="1" t="s">
        <v>3342</v>
      </c>
      <c r="AH345" s="1">
        <v>42895.896458333336</v>
      </c>
      <c r="AI345" s="1">
        <v>42902.499837962961</v>
      </c>
    </row>
    <row r="346" spans="1:35" s="1" customFormat="1" x14ac:dyDescent="0.25">
      <c r="A346" s="31">
        <v>42182</v>
      </c>
      <c r="B346" s="24"/>
      <c r="C346" s="23" t="s">
        <v>368</v>
      </c>
      <c r="D346" s="22" t="s">
        <v>367</v>
      </c>
      <c r="E346" s="21">
        <v>0.2</v>
      </c>
      <c r="G346" s="20"/>
      <c r="H346" s="19">
        <f>E346/0.0393453</f>
        <v>5.0831992639527472</v>
      </c>
      <c r="I346" s="32">
        <f>J346/100*4</f>
        <v>0.6</v>
      </c>
      <c r="J346" s="17">
        <v>15</v>
      </c>
      <c r="K346" s="16">
        <f>IF(J346&gt;1,J346-H346-I346,0)</f>
        <v>9.316800736047254</v>
      </c>
      <c r="L346" s="15">
        <v>42196</v>
      </c>
      <c r="M346" s="14"/>
      <c r="N346" s="29">
        <v>42789</v>
      </c>
      <c r="O346" s="12">
        <v>42789</v>
      </c>
      <c r="P346" s="11" t="s">
        <v>5720</v>
      </c>
      <c r="Q346" s="10"/>
      <c r="R346" s="10"/>
      <c r="S346" s="10"/>
      <c r="T346" s="10"/>
      <c r="U346" s="9"/>
      <c r="V346" s="8"/>
      <c r="W346" s="7">
        <v>1517</v>
      </c>
      <c r="X346" s="4"/>
      <c r="Y346" s="6">
        <v>31</v>
      </c>
      <c r="Z346" s="5">
        <f>IF(Y346&gt;0,Y346-J346,".")</f>
        <v>16</v>
      </c>
      <c r="AB346" s="1">
        <v>1613365424</v>
      </c>
      <c r="AC346" s="1">
        <v>6853893526</v>
      </c>
      <c r="AD346" s="1" t="s">
        <v>7245</v>
      </c>
      <c r="AE346" s="1">
        <v>1</v>
      </c>
      <c r="AF346" s="1">
        <v>69</v>
      </c>
      <c r="AG346" s="1" t="s">
        <v>3331</v>
      </c>
      <c r="AH346" s="1">
        <v>42898.443726851852</v>
      </c>
      <c r="AI346" s="1">
        <v>42902.944791666669</v>
      </c>
    </row>
    <row r="347" spans="1:35" s="1" customFormat="1" x14ac:dyDescent="0.25">
      <c r="A347" s="31">
        <v>42182</v>
      </c>
      <c r="B347" s="24"/>
      <c r="C347" s="23" t="s">
        <v>368</v>
      </c>
      <c r="D347" s="22" t="s">
        <v>367</v>
      </c>
      <c r="E347" s="21">
        <v>0.2</v>
      </c>
      <c r="G347" s="20"/>
      <c r="H347" s="19">
        <f>E347/0.0393453</f>
        <v>5.0831992639527472</v>
      </c>
      <c r="I347" s="32">
        <f>J347/100*4</f>
        <v>0.6</v>
      </c>
      <c r="J347" s="17">
        <v>15</v>
      </c>
      <c r="K347" s="16">
        <f>IF(J347&gt;1,J347-H347-I347,0)</f>
        <v>9.316800736047254</v>
      </c>
      <c r="L347" s="15">
        <v>42196</v>
      </c>
      <c r="M347" s="14"/>
      <c r="N347" s="13">
        <v>42810</v>
      </c>
      <c r="O347" s="12">
        <v>42810</v>
      </c>
      <c r="P347" s="11" t="s">
        <v>5205</v>
      </c>
      <c r="Q347" s="10" t="s">
        <v>5207</v>
      </c>
      <c r="R347" s="10" t="s">
        <v>5206</v>
      </c>
      <c r="S347" s="10" t="s">
        <v>407</v>
      </c>
      <c r="T347" s="10"/>
      <c r="U347" s="9">
        <v>6752608976</v>
      </c>
      <c r="V347" s="8"/>
      <c r="W347" s="7">
        <v>437</v>
      </c>
      <c r="X347" s="4"/>
      <c r="Y347" s="6">
        <v>31</v>
      </c>
      <c r="Z347" s="5">
        <f>IF(Y347&gt;0,Y347-J347,".")</f>
        <v>16</v>
      </c>
      <c r="AB347" s="1">
        <v>1613378421</v>
      </c>
      <c r="AC347" s="1">
        <v>6852101074</v>
      </c>
      <c r="AD347" s="1" t="s">
        <v>7305</v>
      </c>
      <c r="AE347" s="1">
        <v>1</v>
      </c>
      <c r="AF347" s="1">
        <v>22</v>
      </c>
      <c r="AG347" s="1" t="s">
        <v>3349</v>
      </c>
      <c r="AH347" s="1">
        <v>42896.531388888892</v>
      </c>
      <c r="AI347" s="1">
        <v>42902.969409722224</v>
      </c>
    </row>
    <row r="348" spans="1:35" s="1" customFormat="1" x14ac:dyDescent="0.25">
      <c r="A348" s="28">
        <v>41144</v>
      </c>
      <c r="B348" s="27" t="s">
        <v>4595</v>
      </c>
      <c r="C348" s="23" t="s">
        <v>4594</v>
      </c>
      <c r="D348" s="22" t="s">
        <v>4593</v>
      </c>
      <c r="E348" s="21">
        <v>0.27800000000000002</v>
      </c>
      <c r="G348" s="20"/>
      <c r="H348" s="19">
        <f>E348/0.0483</f>
        <v>5.7556935817805384</v>
      </c>
      <c r="I348" s="18">
        <f>J348/100*4</f>
        <v>1.24</v>
      </c>
      <c r="J348" s="17">
        <v>31</v>
      </c>
      <c r="K348" s="16">
        <f>IF(J348&gt;1,J348-H348-I348,0)</f>
        <v>24.004306418219464</v>
      </c>
      <c r="L348" s="15">
        <v>41164</v>
      </c>
      <c r="M348" s="14"/>
      <c r="N348" s="13">
        <v>42838</v>
      </c>
      <c r="O348" s="12">
        <v>42842</v>
      </c>
      <c r="P348" s="11" t="s">
        <v>3258</v>
      </c>
      <c r="Q348" s="10"/>
      <c r="R348" s="10"/>
      <c r="S348" s="10"/>
      <c r="T348" s="10"/>
      <c r="U348" s="9">
        <v>6785736787</v>
      </c>
      <c r="V348" s="8"/>
      <c r="W348" s="7">
        <v>585</v>
      </c>
      <c r="X348" s="4"/>
      <c r="Y348" s="6">
        <v>31</v>
      </c>
      <c r="Z348" s="5">
        <f>IF(Y348&gt;0,Y348-J348,".")</f>
        <v>0</v>
      </c>
      <c r="AB348" s="1">
        <v>1613411775</v>
      </c>
      <c r="AC348" s="1">
        <v>6858181540</v>
      </c>
      <c r="AD348" s="1" t="s">
        <v>7323</v>
      </c>
      <c r="AE348" s="1">
        <v>1</v>
      </c>
      <c r="AF348" s="1">
        <v>145</v>
      </c>
      <c r="AG348" s="1" t="s">
        <v>3320</v>
      </c>
      <c r="AH348" s="1">
        <v>42901.869583333333</v>
      </c>
      <c r="AI348" s="1">
        <v>42903.350451388891</v>
      </c>
    </row>
    <row r="349" spans="1:35" s="1" customFormat="1" x14ac:dyDescent="0.25">
      <c r="A349" s="31">
        <v>42811</v>
      </c>
      <c r="B349" s="24" t="s">
        <v>4216</v>
      </c>
      <c r="C349" s="23" t="s">
        <v>368</v>
      </c>
      <c r="D349" s="22" t="s">
        <v>367</v>
      </c>
      <c r="E349" s="21">
        <v>0.114</v>
      </c>
      <c r="G349" s="20"/>
      <c r="H349" s="19">
        <f>E349/0.038689</f>
        <v>2.9465739615911501</v>
      </c>
      <c r="I349" s="18">
        <f>J349/100*4</f>
        <v>0.6</v>
      </c>
      <c r="J349" s="17">
        <v>15</v>
      </c>
      <c r="K349" s="16">
        <f>IF(J349&gt;1,J349-H349-I349,0)</f>
        <v>11.45342603840885</v>
      </c>
      <c r="L349" s="15">
        <v>42833</v>
      </c>
      <c r="M349" s="14"/>
      <c r="N349" s="13">
        <v>42856</v>
      </c>
      <c r="O349" s="12">
        <v>42856</v>
      </c>
      <c r="P349" s="11" t="s">
        <v>4212</v>
      </c>
      <c r="Q349" s="10" t="s">
        <v>4215</v>
      </c>
      <c r="R349" s="10" t="s">
        <v>4214</v>
      </c>
      <c r="S349" s="10" t="s">
        <v>4213</v>
      </c>
      <c r="T349" s="10"/>
      <c r="U349" s="9">
        <v>6803631058</v>
      </c>
      <c r="V349" s="8"/>
      <c r="W349" s="7">
        <v>668</v>
      </c>
      <c r="X349" s="4"/>
      <c r="Y349" s="6">
        <v>31</v>
      </c>
      <c r="Z349" s="5">
        <f>IF(Y349&gt;0,Y349-J349,".")</f>
        <v>16</v>
      </c>
      <c r="AB349" s="1">
        <v>1613445346</v>
      </c>
      <c r="AC349" s="1">
        <v>6855707505</v>
      </c>
      <c r="AD349" s="1" t="s">
        <v>7256</v>
      </c>
      <c r="AE349" s="1">
        <v>2</v>
      </c>
      <c r="AF349" s="1">
        <v>72</v>
      </c>
      <c r="AG349" s="1" t="s">
        <v>3306</v>
      </c>
      <c r="AH349" s="1">
        <v>42899.721909722219</v>
      </c>
      <c r="AI349" s="1">
        <v>42903.44599537037</v>
      </c>
    </row>
    <row r="350" spans="1:35" s="1" customFormat="1" x14ac:dyDescent="0.25">
      <c r="A350" s="31">
        <v>42898</v>
      </c>
      <c r="B350" s="24"/>
      <c r="C350" s="23" t="s">
        <v>412</v>
      </c>
      <c r="D350" s="22" t="s">
        <v>411</v>
      </c>
      <c r="E350" s="21">
        <v>0.15</v>
      </c>
      <c r="G350" s="20"/>
      <c r="H350" s="19">
        <f>E350/0.0418425</f>
        <v>3.5848718408316902</v>
      </c>
      <c r="I350" s="18">
        <f>J350/100*4</f>
        <v>0.6</v>
      </c>
      <c r="J350" s="17">
        <v>15</v>
      </c>
      <c r="K350" s="16">
        <f>IF(J350&gt;1,J350-H350-I350,0)</f>
        <v>10.81512815916831</v>
      </c>
      <c r="L350" s="15">
        <v>42909</v>
      </c>
      <c r="M350" s="14"/>
      <c r="N350" s="13">
        <v>42978</v>
      </c>
      <c r="O350" s="12">
        <v>42979</v>
      </c>
      <c r="P350" s="11" t="s">
        <v>2231</v>
      </c>
      <c r="Q350" s="10" t="s">
        <v>2233</v>
      </c>
      <c r="R350" s="10" t="s">
        <v>2232</v>
      </c>
      <c r="S350" s="10" t="s">
        <v>2057</v>
      </c>
      <c r="T350" s="10"/>
      <c r="U350" s="9">
        <v>6909651341</v>
      </c>
      <c r="V350" s="8"/>
      <c r="W350" s="7">
        <v>1095</v>
      </c>
      <c r="X350" s="4"/>
      <c r="Y350" s="6">
        <v>31</v>
      </c>
      <c r="Z350" s="5">
        <f>IF(Y350&gt;0,Y350-J350,".")</f>
        <v>16</v>
      </c>
      <c r="AB350" s="1">
        <v>1613513393</v>
      </c>
      <c r="AC350" s="1">
        <v>6853825424</v>
      </c>
      <c r="AD350" s="1" t="s">
        <v>7229</v>
      </c>
      <c r="AE350" s="1">
        <v>2</v>
      </c>
      <c r="AF350" s="1">
        <v>230</v>
      </c>
      <c r="AG350" s="1" t="s">
        <v>3309</v>
      </c>
      <c r="AH350" s="1">
        <v>42898.399606481478</v>
      </c>
      <c r="AI350" s="1">
        <v>42903.575011574074</v>
      </c>
    </row>
    <row r="351" spans="1:35" s="1" customFormat="1" x14ac:dyDescent="0.25">
      <c r="A351" s="28">
        <v>42001</v>
      </c>
      <c r="B351" s="27"/>
      <c r="C351" s="23" t="s">
        <v>6766</v>
      </c>
      <c r="D351" s="22" t="s">
        <v>6765</v>
      </c>
      <c r="E351" s="21">
        <v>0.26900000000000002</v>
      </c>
      <c r="G351" s="20"/>
      <c r="H351" s="19">
        <f>E351/0.0517915</f>
        <v>5.1939024743442461</v>
      </c>
      <c r="I351" s="18">
        <f>J351/100*4</f>
        <v>0.6</v>
      </c>
      <c r="J351" s="17">
        <v>15</v>
      </c>
      <c r="K351" s="16">
        <f>IF(J351&gt;1,J351-H351-I351,0)</f>
        <v>9.2060975256557551</v>
      </c>
      <c r="L351" s="15">
        <v>42027</v>
      </c>
      <c r="M351" s="14"/>
      <c r="N351" s="29">
        <v>42746</v>
      </c>
      <c r="O351" s="12">
        <v>42746</v>
      </c>
      <c r="P351" s="11" t="s">
        <v>4673</v>
      </c>
      <c r="Q351" s="10" t="s">
        <v>4672</v>
      </c>
      <c r="R351" s="10" t="s">
        <v>4671</v>
      </c>
      <c r="S351" s="10" t="s">
        <v>4670</v>
      </c>
      <c r="T351" s="10"/>
      <c r="U351" s="9">
        <v>6671074613</v>
      </c>
      <c r="V351" s="8"/>
      <c r="W351" s="7">
        <v>74</v>
      </c>
      <c r="X351" s="4"/>
      <c r="Y351" s="6">
        <v>32</v>
      </c>
      <c r="Z351" s="5">
        <f>IF(Y351&gt;0,Y351-J351,".")</f>
        <v>17</v>
      </c>
      <c r="AB351" s="1">
        <v>1613660801</v>
      </c>
      <c r="AC351" s="1">
        <v>6855302670</v>
      </c>
      <c r="AD351" s="1" t="s">
        <v>7324</v>
      </c>
      <c r="AE351" s="1">
        <v>1</v>
      </c>
      <c r="AF351" s="1">
        <v>69</v>
      </c>
      <c r="AG351" s="1" t="s">
        <v>3327</v>
      </c>
      <c r="AH351" s="1">
        <v>42899.497615740744</v>
      </c>
      <c r="AI351" s="1">
        <v>42903.843854166669</v>
      </c>
    </row>
    <row r="352" spans="1:35" s="1" customFormat="1" x14ac:dyDescent="0.25">
      <c r="A352" s="31">
        <v>42671</v>
      </c>
      <c r="B352" s="24"/>
      <c r="C352" s="23" t="s">
        <v>412</v>
      </c>
      <c r="D352" s="22" t="s">
        <v>411</v>
      </c>
      <c r="E352" s="21">
        <v>0.15</v>
      </c>
      <c r="G352" s="20"/>
      <c r="H352" s="19">
        <f>E352/0.03988</f>
        <v>3.7612838515546638</v>
      </c>
      <c r="I352" s="18">
        <f>J352/100*4</f>
        <v>0.6</v>
      </c>
      <c r="J352" s="17">
        <v>15</v>
      </c>
      <c r="K352" s="16">
        <f>IF(J352&gt;1,J352-H352-I352,0)</f>
        <v>10.638716148445337</v>
      </c>
      <c r="L352" s="15">
        <v>42697</v>
      </c>
      <c r="M352" s="14"/>
      <c r="N352" s="29">
        <v>42756</v>
      </c>
      <c r="O352" s="12">
        <v>42757</v>
      </c>
      <c r="P352" s="11" t="s">
        <v>6479</v>
      </c>
      <c r="Q352" s="10" t="s">
        <v>6481</v>
      </c>
      <c r="R352" s="10" t="s">
        <v>6480</v>
      </c>
      <c r="S352" s="10" t="s">
        <v>5700</v>
      </c>
      <c r="T352" s="10"/>
      <c r="U352" s="9">
        <v>6686157100</v>
      </c>
      <c r="V352" s="8"/>
      <c r="W352" s="7">
        <v>138</v>
      </c>
      <c r="X352" s="4"/>
      <c r="Y352" s="6">
        <v>32</v>
      </c>
      <c r="Z352" s="5">
        <f>IF(Y352&gt;0,Y352-J352,".")</f>
        <v>17</v>
      </c>
      <c r="AB352" s="1">
        <v>1613665054</v>
      </c>
      <c r="AC352" s="1">
        <v>6853633739</v>
      </c>
      <c r="AD352" s="1" t="s">
        <v>7222</v>
      </c>
      <c r="AE352" s="1">
        <v>1</v>
      </c>
      <c r="AF352" s="1">
        <v>69</v>
      </c>
      <c r="AG352" s="1" t="s">
        <v>3203</v>
      </c>
      <c r="AH352" s="1">
        <v>42898.24050925926</v>
      </c>
      <c r="AI352" s="1">
        <v>42903.849861111114</v>
      </c>
    </row>
    <row r="353" spans="1:35" s="1" customFormat="1" x14ac:dyDescent="0.25">
      <c r="A353" s="31">
        <v>42182</v>
      </c>
      <c r="B353" s="24"/>
      <c r="C353" s="23" t="s">
        <v>368</v>
      </c>
      <c r="D353" s="22" t="s">
        <v>367</v>
      </c>
      <c r="E353" s="21">
        <v>0.2</v>
      </c>
      <c r="G353" s="20"/>
      <c r="H353" s="19">
        <f>E353/0.0393453</f>
        <v>5.0831992639527472</v>
      </c>
      <c r="I353" s="32">
        <f>J353/100*4</f>
        <v>0.6</v>
      </c>
      <c r="J353" s="17">
        <v>15</v>
      </c>
      <c r="K353" s="16">
        <f>IF(J353&gt;1,J353-H353-I353,0)</f>
        <v>9.316800736047254</v>
      </c>
      <c r="L353" s="15">
        <v>42196</v>
      </c>
      <c r="M353" s="14"/>
      <c r="N353" s="29">
        <v>42760</v>
      </c>
      <c r="O353" s="12">
        <v>42760</v>
      </c>
      <c r="P353" s="11" t="s">
        <v>1388</v>
      </c>
      <c r="Q353" s="10" t="s">
        <v>1387</v>
      </c>
      <c r="R353" s="10" t="s">
        <v>1386</v>
      </c>
      <c r="S353" s="10" t="s">
        <v>1385</v>
      </c>
      <c r="T353" s="10"/>
      <c r="U353" s="9">
        <v>6690772824</v>
      </c>
      <c r="V353" s="8"/>
      <c r="W353" s="7">
        <v>153</v>
      </c>
      <c r="X353" s="4"/>
      <c r="Y353" s="6">
        <v>32</v>
      </c>
      <c r="Z353" s="5">
        <f>IF(Y353&gt;0,Y353-J353,".")</f>
        <v>17</v>
      </c>
      <c r="AB353" s="1">
        <v>1613684705</v>
      </c>
      <c r="AC353" s="1">
        <v>6855302670</v>
      </c>
      <c r="AD353" s="1" t="s">
        <v>7324</v>
      </c>
      <c r="AE353" s="1">
        <v>1</v>
      </c>
      <c r="AF353" s="1">
        <v>69</v>
      </c>
      <c r="AG353" s="1" t="s">
        <v>3327</v>
      </c>
      <c r="AH353" s="1">
        <v>42899.497615740744</v>
      </c>
      <c r="AI353" s="1">
        <v>42903.877268518518</v>
      </c>
    </row>
    <row r="354" spans="1:35" s="1" customFormat="1" x14ac:dyDescent="0.25">
      <c r="A354" s="31">
        <v>42352</v>
      </c>
      <c r="B354" s="24"/>
      <c r="C354" s="23" t="s">
        <v>780</v>
      </c>
      <c r="D354" s="22" t="s">
        <v>779</v>
      </c>
      <c r="E354" s="21">
        <v>0.158</v>
      </c>
      <c r="G354" s="20"/>
      <c r="H354" s="19">
        <f>E354/0.03963</f>
        <v>3.9868786273025489</v>
      </c>
      <c r="I354" s="32">
        <f>J354/100*4</f>
        <v>0.6</v>
      </c>
      <c r="J354" s="17">
        <v>15</v>
      </c>
      <c r="K354" s="16">
        <f>IF(J354&gt;1,J354-H354-I354,0)</f>
        <v>10.413121372697452</v>
      </c>
      <c r="L354" s="15">
        <v>42381</v>
      </c>
      <c r="M354" s="14"/>
      <c r="N354" s="29">
        <v>42770</v>
      </c>
      <c r="O354" s="12">
        <v>42771</v>
      </c>
      <c r="P354" s="11" t="s">
        <v>6188</v>
      </c>
      <c r="Q354" s="10" t="s">
        <v>6196</v>
      </c>
      <c r="R354" s="10" t="s">
        <v>6195</v>
      </c>
      <c r="S354" s="10" t="s">
        <v>6194</v>
      </c>
      <c r="T354" s="10"/>
      <c r="U354" s="9">
        <v>6698096862</v>
      </c>
      <c r="V354" s="8"/>
      <c r="W354" s="7">
        <v>207</v>
      </c>
      <c r="X354" s="4"/>
      <c r="Y354" s="6">
        <v>32</v>
      </c>
      <c r="Z354" s="5">
        <f>IF(Y354&gt;0,Y354-J354,".")</f>
        <v>17</v>
      </c>
      <c r="AB354" s="1">
        <v>1613728042</v>
      </c>
      <c r="AC354" s="1">
        <v>6859678590</v>
      </c>
      <c r="AD354" s="1" t="s">
        <v>7325</v>
      </c>
      <c r="AE354" s="1">
        <v>4</v>
      </c>
      <c r="AF354" s="1">
        <v>84</v>
      </c>
      <c r="AG354" s="1" t="s">
        <v>7326</v>
      </c>
      <c r="AH354" s="1">
        <v>42903.362962962965</v>
      </c>
      <c r="AI354" s="1">
        <v>42903.941562499997</v>
      </c>
    </row>
    <row r="355" spans="1:35" s="1" customFormat="1" x14ac:dyDescent="0.25">
      <c r="A355" s="28">
        <v>40604</v>
      </c>
      <c r="B355" s="27" t="s">
        <v>115</v>
      </c>
      <c r="C355" s="23" t="s">
        <v>4983</v>
      </c>
      <c r="D355" s="22" t="s">
        <v>4982</v>
      </c>
      <c r="E355" s="21">
        <v>0.48</v>
      </c>
      <c r="G355" s="20"/>
      <c r="H355" s="19">
        <f>E355/0.0551398</f>
        <v>8.7051458293283606</v>
      </c>
      <c r="I355" s="18">
        <f>J355/100*4</f>
        <v>0.6</v>
      </c>
      <c r="J355" s="17">
        <v>15</v>
      </c>
      <c r="K355" s="16">
        <f>IF(J355&gt;1,J355-H355-I355,0)</f>
        <v>5.6948541706716398</v>
      </c>
      <c r="L355" s="15">
        <v>40632</v>
      </c>
      <c r="M355" s="14"/>
      <c r="N355" s="29">
        <v>42820</v>
      </c>
      <c r="O355" s="12">
        <v>42820</v>
      </c>
      <c r="P355" s="11" t="s">
        <v>1945</v>
      </c>
      <c r="Q355" s="10" t="s">
        <v>4200</v>
      </c>
      <c r="R355" s="10" t="s">
        <v>4199</v>
      </c>
      <c r="S355" s="10" t="s">
        <v>1857</v>
      </c>
      <c r="T355" s="10"/>
      <c r="U355" s="9">
        <v>6757597020</v>
      </c>
      <c r="V355" s="8"/>
      <c r="W355" s="7">
        <v>487</v>
      </c>
      <c r="X355" s="4"/>
      <c r="Y355" s="6">
        <v>32</v>
      </c>
      <c r="Z355" s="5">
        <f>IF(Y355&gt;0,Y355-J355,".")</f>
        <v>17</v>
      </c>
      <c r="AB355" s="1">
        <v>1613740565</v>
      </c>
      <c r="AC355" s="1">
        <v>6853804613</v>
      </c>
      <c r="AD355" s="1" t="s">
        <v>7327</v>
      </c>
      <c r="AE355" s="1">
        <v>1</v>
      </c>
      <c r="AF355" s="1">
        <v>55</v>
      </c>
      <c r="AG355" s="1" t="s">
        <v>7328</v>
      </c>
      <c r="AH355" s="1">
        <v>42898.387604166666</v>
      </c>
      <c r="AI355" s="1">
        <v>42903.966273148151</v>
      </c>
    </row>
    <row r="356" spans="1:35" s="1" customFormat="1" x14ac:dyDescent="0.25">
      <c r="A356" s="31">
        <v>42794</v>
      </c>
      <c r="B356" s="24"/>
      <c r="C356" s="23" t="s">
        <v>1570</v>
      </c>
      <c r="D356" s="22" t="s">
        <v>1569</v>
      </c>
      <c r="E356" s="21">
        <v>0.31</v>
      </c>
      <c r="G356" s="20"/>
      <c r="H356" s="19">
        <f>E356/0.03844</f>
        <v>8.064516129032258</v>
      </c>
      <c r="I356" s="18">
        <f>J356/100*4</f>
        <v>1.28</v>
      </c>
      <c r="J356" s="17">
        <v>32</v>
      </c>
      <c r="K356" s="16">
        <f>IF(J356&gt;1,J356-H356-I356,0)</f>
        <v>22.655483870967743</v>
      </c>
      <c r="L356" s="15">
        <v>42808</v>
      </c>
      <c r="M356" s="14"/>
      <c r="N356" s="29">
        <v>42838</v>
      </c>
      <c r="O356" s="12">
        <v>42842</v>
      </c>
      <c r="P356" s="11" t="s">
        <v>4584</v>
      </c>
      <c r="Q356" s="10"/>
      <c r="R356" s="10"/>
      <c r="S356" s="10"/>
      <c r="T356" s="10"/>
      <c r="U356" s="9"/>
      <c r="V356" s="8"/>
      <c r="W356" s="7">
        <v>582</v>
      </c>
      <c r="X356" s="4"/>
      <c r="Y356" s="6">
        <v>32</v>
      </c>
      <c r="Z356" s="5">
        <f>IF(Y356&gt;0,Y356-J356,".")</f>
        <v>0</v>
      </c>
      <c r="AB356" s="1">
        <v>1613800485</v>
      </c>
      <c r="AC356" s="1">
        <v>6852873224</v>
      </c>
      <c r="AD356" s="1" t="s">
        <v>7329</v>
      </c>
      <c r="AE356" s="1">
        <v>1</v>
      </c>
      <c r="AF356" s="1">
        <v>90</v>
      </c>
      <c r="AG356" s="1" t="s">
        <v>3285</v>
      </c>
      <c r="AH356" s="1">
        <v>42897.470567129632</v>
      </c>
      <c r="AI356" s="1">
        <v>42904.424293981479</v>
      </c>
    </row>
    <row r="357" spans="1:35" s="1" customFormat="1" x14ac:dyDescent="0.25">
      <c r="A357" s="31">
        <v>42811</v>
      </c>
      <c r="B357" s="24"/>
      <c r="C357" s="23" t="s">
        <v>368</v>
      </c>
      <c r="D357" s="22" t="s">
        <v>367</v>
      </c>
      <c r="E357" s="21">
        <v>0.114</v>
      </c>
      <c r="G357" s="20"/>
      <c r="H357" s="19">
        <f>E357/0.038689</f>
        <v>2.9465739615911501</v>
      </c>
      <c r="I357" s="18">
        <f>J357/100*4</f>
        <v>0.6</v>
      </c>
      <c r="J357" s="17">
        <v>15</v>
      </c>
      <c r="K357" s="16">
        <f>IF(J357&gt;1,J357-H357-I357,0)</f>
        <v>11.45342603840885</v>
      </c>
      <c r="L357" s="15">
        <v>42833</v>
      </c>
      <c r="M357" s="14"/>
      <c r="N357" s="29">
        <v>42918</v>
      </c>
      <c r="O357" s="12">
        <v>42926</v>
      </c>
      <c r="P357" s="11" t="s">
        <v>3023</v>
      </c>
      <c r="Q357" s="10"/>
      <c r="R357" s="10"/>
      <c r="S357" s="10"/>
      <c r="T357" s="10"/>
      <c r="U357" s="9"/>
      <c r="V357" s="8"/>
      <c r="W357" s="7">
        <v>936</v>
      </c>
      <c r="X357" s="4"/>
      <c r="Y357" s="6">
        <v>32</v>
      </c>
      <c r="Z357" s="5">
        <f>IF(Y357&gt;0,Y357-J357,".")</f>
        <v>17</v>
      </c>
      <c r="AB357" s="1">
        <v>1613800537</v>
      </c>
      <c r="AC357" s="1">
        <v>6855817521</v>
      </c>
      <c r="AD357" s="1" t="s">
        <v>7197</v>
      </c>
      <c r="AE357" s="1">
        <v>1</v>
      </c>
      <c r="AF357" s="1">
        <v>115</v>
      </c>
      <c r="AG357" s="1" t="s">
        <v>3293</v>
      </c>
      <c r="AH357" s="1">
        <v>42899.791493055556</v>
      </c>
      <c r="AI357" s="1">
        <v>42904.424386574072</v>
      </c>
    </row>
    <row r="358" spans="1:35" s="1" customFormat="1" x14ac:dyDescent="0.25">
      <c r="A358" s="31">
        <v>41706</v>
      </c>
      <c r="B358" s="27" t="s">
        <v>2311</v>
      </c>
      <c r="C358" s="23" t="s">
        <v>2310</v>
      </c>
      <c r="D358" s="22" t="s">
        <v>2309</v>
      </c>
      <c r="E358" s="21">
        <v>0.6</v>
      </c>
      <c r="G358" s="20"/>
      <c r="H358" s="19">
        <f>E358/0.047842</f>
        <v>12.54128171899168</v>
      </c>
      <c r="I358" s="18">
        <f>J358/100*4</f>
        <v>1.28</v>
      </c>
      <c r="J358" s="17">
        <v>32</v>
      </c>
      <c r="K358" s="16">
        <f>IF(J358&gt;1,J358-H358-I358,0)</f>
        <v>18.178718281008319</v>
      </c>
      <c r="L358" s="15">
        <v>41741</v>
      </c>
      <c r="M358" s="14"/>
      <c r="N358" s="29">
        <v>42973</v>
      </c>
      <c r="O358" s="12">
        <v>42974</v>
      </c>
      <c r="P358" s="11" t="s">
        <v>2308</v>
      </c>
      <c r="Q358" s="10"/>
      <c r="R358" s="10"/>
      <c r="S358" s="10"/>
      <c r="T358" s="10"/>
      <c r="U358" s="9"/>
      <c r="V358" s="8"/>
      <c r="W358" s="7">
        <v>1073</v>
      </c>
      <c r="X358" s="4"/>
      <c r="Y358" s="6">
        <v>32</v>
      </c>
      <c r="Z358" s="5">
        <f>IF(Y358&gt;0,Y358-J358,".")</f>
        <v>0</v>
      </c>
      <c r="AB358" s="1">
        <v>1613800532</v>
      </c>
      <c r="AC358" s="1">
        <v>6859701444</v>
      </c>
      <c r="AD358" s="1" t="s">
        <v>7221</v>
      </c>
      <c r="AE358" s="1">
        <v>1</v>
      </c>
      <c r="AF358" s="1">
        <v>33</v>
      </c>
      <c r="AG358" s="1" t="s">
        <v>3293</v>
      </c>
      <c r="AH358" s="1">
        <v>42903.394884259258</v>
      </c>
      <c r="AI358" s="1">
        <v>42904.424386574072</v>
      </c>
    </row>
    <row r="359" spans="1:35" s="1" customFormat="1" x14ac:dyDescent="0.25">
      <c r="A359" s="31">
        <v>42794</v>
      </c>
      <c r="B359" s="24"/>
      <c r="C359" s="23" t="s">
        <v>1570</v>
      </c>
      <c r="D359" s="22" t="s">
        <v>1569</v>
      </c>
      <c r="E359" s="21">
        <v>0.31</v>
      </c>
      <c r="G359" s="20"/>
      <c r="H359" s="19">
        <f>E359/0.03844</f>
        <v>8.064516129032258</v>
      </c>
      <c r="I359" s="18">
        <f>J359/100*4</f>
        <v>1.28</v>
      </c>
      <c r="J359" s="17">
        <v>32</v>
      </c>
      <c r="K359" s="16">
        <f>IF(J359&gt;1,J359-H359-I359,0)</f>
        <v>22.655483870967743</v>
      </c>
      <c r="L359" s="15">
        <v>42808</v>
      </c>
      <c r="M359" s="14"/>
      <c r="N359" s="29">
        <v>43018</v>
      </c>
      <c r="O359" s="12">
        <v>43018</v>
      </c>
      <c r="P359" s="11" t="s">
        <v>1568</v>
      </c>
      <c r="Q359" s="10"/>
      <c r="R359" s="10"/>
      <c r="S359" s="10"/>
      <c r="T359" s="10"/>
      <c r="U359" s="9">
        <v>6910415421</v>
      </c>
      <c r="V359" s="8"/>
      <c r="W359" s="7">
        <v>1225</v>
      </c>
      <c r="X359" s="4"/>
      <c r="Y359" s="6">
        <v>32</v>
      </c>
      <c r="Z359" s="5">
        <f>IF(Y359&gt;0,Y359-J359,".")</f>
        <v>0</v>
      </c>
      <c r="AB359" s="1">
        <v>1613800533</v>
      </c>
      <c r="AC359" s="1">
        <v>6855676492</v>
      </c>
      <c r="AD359" s="1" t="s">
        <v>7220</v>
      </c>
      <c r="AE359" s="1">
        <v>1</v>
      </c>
      <c r="AF359" s="1">
        <v>30</v>
      </c>
      <c r="AG359" s="1" t="s">
        <v>3293</v>
      </c>
      <c r="AH359" s="1">
        <v>42899.702141203707</v>
      </c>
      <c r="AI359" s="1">
        <v>42904.424386574072</v>
      </c>
    </row>
    <row r="360" spans="1:35" s="1" customFormat="1" x14ac:dyDescent="0.25">
      <c r="A360" s="31">
        <v>42671</v>
      </c>
      <c r="B360" s="24"/>
      <c r="C360" s="23" t="s">
        <v>412</v>
      </c>
      <c r="D360" s="22" t="s">
        <v>411</v>
      </c>
      <c r="E360" s="21">
        <v>0.15</v>
      </c>
      <c r="G360" s="20"/>
      <c r="H360" s="19">
        <f>E360/0.03988</f>
        <v>3.7612838515546638</v>
      </c>
      <c r="I360" s="18">
        <f>J360/100*4</f>
        <v>0.6</v>
      </c>
      <c r="J360" s="17">
        <v>15</v>
      </c>
      <c r="K360" s="16">
        <f>IF(J360&gt;1,J360-H360-I360,0)</f>
        <v>10.638716148445337</v>
      </c>
      <c r="L360" s="15">
        <v>42697</v>
      </c>
      <c r="M360" s="14"/>
      <c r="N360" s="29">
        <v>42736</v>
      </c>
      <c r="O360" s="12">
        <v>42736</v>
      </c>
      <c r="P360" s="11" t="s">
        <v>7017</v>
      </c>
      <c r="Q360" s="10" t="s">
        <v>7020</v>
      </c>
      <c r="R360" s="10" t="s">
        <v>7019</v>
      </c>
      <c r="S360" s="10" t="s">
        <v>7018</v>
      </c>
      <c r="T360" s="10"/>
      <c r="U360" s="9">
        <v>6661759376</v>
      </c>
      <c r="V360" s="8"/>
      <c r="W360" s="7">
        <v>9</v>
      </c>
      <c r="X360" s="4"/>
      <c r="Y360" s="6">
        <v>33</v>
      </c>
      <c r="Z360" s="5">
        <f>IF(Y360&gt;0,Y360-J360,".")</f>
        <v>18</v>
      </c>
      <c r="AB360" s="1">
        <v>1613800534</v>
      </c>
      <c r="AC360" s="1">
        <v>6858565410</v>
      </c>
      <c r="AD360" s="1" t="s">
        <v>7236</v>
      </c>
      <c r="AE360" s="1">
        <v>2</v>
      </c>
      <c r="AF360" s="1">
        <v>50</v>
      </c>
      <c r="AG360" s="1" t="s">
        <v>3293</v>
      </c>
      <c r="AH360" s="1">
        <v>42902.385509259257</v>
      </c>
      <c r="AI360" s="1">
        <v>42904.424386574072</v>
      </c>
    </row>
    <row r="361" spans="1:35" s="1" customFormat="1" x14ac:dyDescent="0.25">
      <c r="A361" s="31">
        <v>42469</v>
      </c>
      <c r="B361" s="24"/>
      <c r="C361" s="23" t="s">
        <v>97</v>
      </c>
      <c r="D361" s="22" t="s">
        <v>96</v>
      </c>
      <c r="E361" s="21">
        <v>0.53100000000000003</v>
      </c>
      <c r="G361" s="20"/>
      <c r="H361" s="19">
        <f>E361/0.04128</f>
        <v>12.863372093023257</v>
      </c>
      <c r="I361" s="32">
        <f>J361/100*4</f>
        <v>1.32</v>
      </c>
      <c r="J361" s="17">
        <v>33</v>
      </c>
      <c r="K361" s="16">
        <f>IF(J361&gt;1,J361-H361-I361,0)</f>
        <v>18.816627906976741</v>
      </c>
      <c r="L361" s="15">
        <v>42494</v>
      </c>
      <c r="M361" s="14"/>
      <c r="N361" s="29">
        <v>42742</v>
      </c>
      <c r="O361" s="12">
        <v>42743</v>
      </c>
      <c r="P361" s="11" t="s">
        <v>2848</v>
      </c>
      <c r="Q361" s="10"/>
      <c r="R361" s="10"/>
      <c r="S361" s="10"/>
      <c r="T361" s="10"/>
      <c r="U361" s="9"/>
      <c r="V361" s="8"/>
      <c r="W361" s="7">
        <v>47</v>
      </c>
      <c r="X361" s="4"/>
      <c r="Y361" s="6">
        <v>33</v>
      </c>
      <c r="Z361" s="5">
        <f>IF(Y361&gt;0,Y361-J361,".")</f>
        <v>0</v>
      </c>
      <c r="AB361" s="1">
        <v>1613800535</v>
      </c>
      <c r="AC361" s="1">
        <v>6858228822</v>
      </c>
      <c r="AD361" s="1" t="s">
        <v>7200</v>
      </c>
      <c r="AE361" s="1">
        <v>1</v>
      </c>
      <c r="AF361" s="1">
        <v>39</v>
      </c>
      <c r="AG361" s="1" t="s">
        <v>3293</v>
      </c>
      <c r="AH361" s="1">
        <v>42901.8908912037</v>
      </c>
      <c r="AI361" s="1">
        <v>42904.424386574072</v>
      </c>
    </row>
    <row r="362" spans="1:35" s="1" customFormat="1" x14ac:dyDescent="0.25">
      <c r="A362" s="31">
        <v>42469</v>
      </c>
      <c r="B362" s="24"/>
      <c r="C362" s="23" t="s">
        <v>97</v>
      </c>
      <c r="D362" s="22" t="s">
        <v>96</v>
      </c>
      <c r="E362" s="21">
        <v>0.53100000000000003</v>
      </c>
      <c r="G362" s="20"/>
      <c r="H362" s="19">
        <f>E362/0.04128</f>
        <v>12.863372093023257</v>
      </c>
      <c r="I362" s="32">
        <f>J362/100*4</f>
        <v>1.32</v>
      </c>
      <c r="J362" s="17">
        <v>33</v>
      </c>
      <c r="K362" s="16">
        <f>IF(J362&gt;1,J362-H362-I362,0)</f>
        <v>18.816627906976741</v>
      </c>
      <c r="L362" s="15">
        <v>42494</v>
      </c>
      <c r="M362" s="14"/>
      <c r="N362" s="29">
        <v>42750</v>
      </c>
      <c r="O362" s="12">
        <v>42750</v>
      </c>
      <c r="P362" s="11" t="s">
        <v>5986</v>
      </c>
      <c r="Q362" s="10"/>
      <c r="R362" s="10"/>
      <c r="S362" s="10"/>
      <c r="T362" s="10"/>
      <c r="U362" s="9">
        <v>6679697196</v>
      </c>
      <c r="V362" s="8"/>
      <c r="W362" s="7">
        <v>101</v>
      </c>
      <c r="X362" s="4"/>
      <c r="Y362" s="6">
        <v>33</v>
      </c>
      <c r="Z362" s="5">
        <f>IF(Y362&gt;0,Y362-J362,".")</f>
        <v>0</v>
      </c>
      <c r="AB362" s="1">
        <v>1614200333</v>
      </c>
      <c r="AC362" s="1">
        <v>6859241191</v>
      </c>
      <c r="AD362" s="1" t="s">
        <v>7247</v>
      </c>
      <c r="AE362" s="1">
        <v>1</v>
      </c>
      <c r="AF362" s="1">
        <v>179</v>
      </c>
      <c r="AG362" s="1" t="s">
        <v>3271</v>
      </c>
      <c r="AH362" s="1">
        <v>42902.817210648151</v>
      </c>
      <c r="AI362" s="1">
        <v>42904.914212962962</v>
      </c>
    </row>
    <row r="363" spans="1:35" s="1" customFormat="1" x14ac:dyDescent="0.25">
      <c r="A363" s="31">
        <v>42469</v>
      </c>
      <c r="B363" s="24"/>
      <c r="C363" s="23" t="s">
        <v>97</v>
      </c>
      <c r="D363" s="22" t="s">
        <v>96</v>
      </c>
      <c r="E363" s="21">
        <v>0.53100000000000003</v>
      </c>
      <c r="G363" s="20"/>
      <c r="H363" s="19">
        <f>E363/0.04128</f>
        <v>12.863372093023257</v>
      </c>
      <c r="I363" s="32">
        <f>J363/100*4</f>
        <v>1.32</v>
      </c>
      <c r="J363" s="17">
        <v>33</v>
      </c>
      <c r="K363" s="16">
        <f>IF(J363&gt;1,J363-H363-I363,0)</f>
        <v>18.816627906976741</v>
      </c>
      <c r="L363" s="15">
        <v>42494</v>
      </c>
      <c r="M363" s="14"/>
      <c r="N363" s="29">
        <v>42750</v>
      </c>
      <c r="O363" s="12">
        <v>42750</v>
      </c>
      <c r="P363" s="11" t="s">
        <v>5986</v>
      </c>
      <c r="Q363" s="10"/>
      <c r="R363" s="10"/>
      <c r="S363" s="10"/>
      <c r="T363" s="10"/>
      <c r="U363" s="9"/>
      <c r="V363" s="8"/>
      <c r="W363" s="7">
        <v>101</v>
      </c>
      <c r="X363" s="4"/>
      <c r="Y363" s="6">
        <v>33</v>
      </c>
      <c r="Z363" s="5">
        <f>IF(Y363&gt;0,Y363-J363,".")</f>
        <v>0</v>
      </c>
      <c r="AB363" s="1">
        <v>1614256177</v>
      </c>
      <c r="AC363" s="1">
        <v>6859870125</v>
      </c>
      <c r="AD363" s="1" t="s">
        <v>7266</v>
      </c>
      <c r="AE363" s="1">
        <v>1</v>
      </c>
      <c r="AF363" s="1">
        <v>99</v>
      </c>
      <c r="AG363" s="1" t="s">
        <v>3291</v>
      </c>
      <c r="AH363" s="1">
        <v>42903.531400462962</v>
      </c>
      <c r="AI363" s="1">
        <v>42904.952731481484</v>
      </c>
    </row>
    <row r="364" spans="1:35" s="1" customFormat="1" x14ac:dyDescent="0.25">
      <c r="A364" s="31">
        <v>42639</v>
      </c>
      <c r="B364" s="30" t="s">
        <v>6611</v>
      </c>
      <c r="C364" s="23" t="s">
        <v>2648</v>
      </c>
      <c r="D364" s="22" t="s">
        <v>2647</v>
      </c>
      <c r="E364" s="21">
        <v>0.9</v>
      </c>
      <c r="G364" s="20"/>
      <c r="H364" s="19">
        <f>E364/0.0404</f>
        <v>22.277227722772277</v>
      </c>
      <c r="I364" s="18">
        <f>J364/100*4</f>
        <v>1.32</v>
      </c>
      <c r="J364" s="17">
        <v>33</v>
      </c>
      <c r="K364" s="16">
        <f>IF(J364&gt;1,J364-H364-I364,0)</f>
        <v>9.4027722772277222</v>
      </c>
      <c r="L364" s="15">
        <v>42680</v>
      </c>
      <c r="M364" s="14"/>
      <c r="N364" s="29">
        <v>42750</v>
      </c>
      <c r="O364" s="12">
        <v>42750</v>
      </c>
      <c r="P364" s="11" t="s">
        <v>5986</v>
      </c>
      <c r="Q364" s="10"/>
      <c r="R364" s="10"/>
      <c r="S364" s="10"/>
      <c r="T364" s="10"/>
      <c r="U364" s="9">
        <v>6673068468</v>
      </c>
      <c r="V364" s="8"/>
      <c r="W364" s="7">
        <v>101</v>
      </c>
      <c r="X364" s="4"/>
      <c r="Y364" s="6">
        <v>33</v>
      </c>
      <c r="Z364" s="5">
        <f>IF(Y364&gt;0,Y364-J364,".")</f>
        <v>0</v>
      </c>
      <c r="AA364"/>
      <c r="AB364">
        <v>1614326124</v>
      </c>
      <c r="AC364" s="1">
        <v>6855762917</v>
      </c>
      <c r="AD364" s="1" t="s">
        <v>7312</v>
      </c>
      <c r="AE364" s="1">
        <v>1</v>
      </c>
      <c r="AF364" s="1">
        <v>79</v>
      </c>
      <c r="AG364" s="1" t="s">
        <v>3276</v>
      </c>
      <c r="AH364" s="1">
        <v>42899.764988425923</v>
      </c>
      <c r="AI364" s="1">
        <v>42905.26457175926</v>
      </c>
    </row>
    <row r="365" spans="1:35" s="1" customFormat="1" x14ac:dyDescent="0.25">
      <c r="A365" s="31">
        <v>42469</v>
      </c>
      <c r="B365" s="24"/>
      <c r="C365" s="23" t="s">
        <v>97</v>
      </c>
      <c r="D365" s="22" t="s">
        <v>96</v>
      </c>
      <c r="E365" s="21">
        <v>0.53100000000000003</v>
      </c>
      <c r="G365" s="20"/>
      <c r="H365" s="19">
        <f>E365/0.04128</f>
        <v>12.863372093023257</v>
      </c>
      <c r="I365" s="32">
        <f>J365/100*4</f>
        <v>1.32</v>
      </c>
      <c r="J365" s="17">
        <v>33</v>
      </c>
      <c r="K365" s="16">
        <f>IF(J365&gt;1,J365-H365-I365,0)</f>
        <v>18.816627906976741</v>
      </c>
      <c r="L365" s="15">
        <v>42494</v>
      </c>
      <c r="M365" s="14"/>
      <c r="N365" s="29">
        <v>42754</v>
      </c>
      <c r="O365" s="12">
        <v>42755</v>
      </c>
      <c r="P365" s="11" t="s">
        <v>6516</v>
      </c>
      <c r="Q365" s="10" t="s">
        <v>5145</v>
      </c>
      <c r="R365" s="10" t="s">
        <v>249</v>
      </c>
      <c r="S365" s="10" t="s">
        <v>248</v>
      </c>
      <c r="T365" s="10"/>
      <c r="U365" s="9">
        <v>6681547443</v>
      </c>
      <c r="V365" s="8"/>
      <c r="W365" s="7">
        <v>132</v>
      </c>
      <c r="X365" s="4"/>
      <c r="Y365" s="6">
        <v>33</v>
      </c>
      <c r="Z365" s="5">
        <f>IF(Y365&gt;0,Y365-J365,".")</f>
        <v>0</v>
      </c>
      <c r="AB365" s="1">
        <v>1614470815</v>
      </c>
      <c r="AC365" s="1">
        <v>6858605429</v>
      </c>
      <c r="AD365" s="1" t="s">
        <v>7273</v>
      </c>
      <c r="AE365" s="1">
        <v>1</v>
      </c>
      <c r="AF365" s="1">
        <v>125</v>
      </c>
      <c r="AG365" s="1" t="s">
        <v>3280</v>
      </c>
      <c r="AH365" s="1">
        <v>42902.414687500001</v>
      </c>
      <c r="AI365" s="1">
        <v>42905.478009259263</v>
      </c>
    </row>
    <row r="366" spans="1:35" s="1" customFormat="1" x14ac:dyDescent="0.25">
      <c r="A366" s="31">
        <v>42469</v>
      </c>
      <c r="B366" s="24"/>
      <c r="C366" s="23" t="s">
        <v>97</v>
      </c>
      <c r="D366" s="22" t="s">
        <v>96</v>
      </c>
      <c r="E366" s="21">
        <v>0.53100000000000003</v>
      </c>
      <c r="G366" s="20"/>
      <c r="H366" s="19">
        <f>E366/0.04128</f>
        <v>12.863372093023257</v>
      </c>
      <c r="I366" s="32">
        <f>J366/100*4</f>
        <v>1.32</v>
      </c>
      <c r="J366" s="17">
        <v>33</v>
      </c>
      <c r="K366" s="16">
        <f>IF(J366&gt;1,J366-H366-I366,0)</f>
        <v>18.816627906976741</v>
      </c>
      <c r="L366" s="15">
        <v>42494</v>
      </c>
      <c r="M366" s="14"/>
      <c r="N366" s="29">
        <v>42754</v>
      </c>
      <c r="O366" s="12">
        <v>42755</v>
      </c>
      <c r="P366" s="11" t="s">
        <v>6516</v>
      </c>
      <c r="Q366" s="10"/>
      <c r="R366" s="10"/>
      <c r="S366" s="10"/>
      <c r="T366" s="10"/>
      <c r="U366" s="9"/>
      <c r="V366" s="8"/>
      <c r="W366" s="7">
        <v>132</v>
      </c>
      <c r="X366" s="4"/>
      <c r="Y366" s="6">
        <v>33</v>
      </c>
      <c r="Z366" s="5">
        <f>IF(Y366&gt;0,Y366-J366,".")</f>
        <v>0</v>
      </c>
      <c r="AB366" s="1">
        <v>1614860906</v>
      </c>
      <c r="AC366" s="1">
        <v>6859395560</v>
      </c>
      <c r="AD366" s="1" t="s">
        <v>7109</v>
      </c>
      <c r="AE366" s="1">
        <v>1</v>
      </c>
      <c r="AF366" s="1">
        <v>33</v>
      </c>
      <c r="AG366" s="1" t="s">
        <v>7330</v>
      </c>
      <c r="AH366" s="1">
        <v>42902.892916666664</v>
      </c>
      <c r="AI366" s="1">
        <v>42905.903287037036</v>
      </c>
    </row>
    <row r="367" spans="1:35" s="1" customFormat="1" x14ac:dyDescent="0.25">
      <c r="A367" s="28">
        <v>41774</v>
      </c>
      <c r="B367" s="27" t="s">
        <v>6307</v>
      </c>
      <c r="C367" s="23" t="s">
        <v>6306</v>
      </c>
      <c r="D367" s="22" t="s">
        <v>2647</v>
      </c>
      <c r="E367" s="21">
        <v>0.69599999999999995</v>
      </c>
      <c r="G367" s="20"/>
      <c r="H367" s="19">
        <f>E367/0.0477991</f>
        <v>14.560943616093191</v>
      </c>
      <c r="I367" s="18">
        <f>J367/100*4</f>
        <v>1.32</v>
      </c>
      <c r="J367" s="17">
        <v>33</v>
      </c>
      <c r="K367" s="16">
        <f>IF(J367&gt;1,J367-H367-I367,0)</f>
        <v>17.119056383906809</v>
      </c>
      <c r="L367" s="15">
        <v>41803</v>
      </c>
      <c r="M367" s="14"/>
      <c r="N367" s="29">
        <v>42765</v>
      </c>
      <c r="O367" s="12">
        <v>42765</v>
      </c>
      <c r="P367" s="11" t="s">
        <v>6301</v>
      </c>
      <c r="Q367" s="10"/>
      <c r="R367" s="10"/>
      <c r="S367" s="10"/>
      <c r="T367" s="10"/>
      <c r="U367" s="9"/>
      <c r="V367" s="8"/>
      <c r="W367" s="7">
        <v>183</v>
      </c>
      <c r="X367" s="4"/>
      <c r="Y367" s="6">
        <v>33</v>
      </c>
      <c r="Z367" s="5">
        <f>IF(Y367&gt;0,Y367-J367,".")</f>
        <v>0</v>
      </c>
      <c r="AB367" s="1">
        <v>1614975323</v>
      </c>
      <c r="AC367" s="1">
        <v>6855913639</v>
      </c>
      <c r="AD367" s="1" t="s">
        <v>7331</v>
      </c>
      <c r="AE367" s="1">
        <v>1</v>
      </c>
      <c r="AF367" s="1">
        <v>74</v>
      </c>
      <c r="AG367" s="1" t="s">
        <v>3245</v>
      </c>
      <c r="AH367" s="1">
        <v>42899.850127314814</v>
      </c>
      <c r="AI367" s="1">
        <v>42906.008425925924</v>
      </c>
    </row>
    <row r="368" spans="1:35" s="1" customFormat="1" x14ac:dyDescent="0.25">
      <c r="A368" s="31">
        <v>42469</v>
      </c>
      <c r="B368" s="24"/>
      <c r="C368" s="23" t="s">
        <v>97</v>
      </c>
      <c r="D368" s="22" t="s">
        <v>96</v>
      </c>
      <c r="E368" s="21">
        <v>0.53100000000000003</v>
      </c>
      <c r="G368" s="20"/>
      <c r="H368" s="19">
        <f>E368/0.04128</f>
        <v>12.863372093023257</v>
      </c>
      <c r="I368" s="32">
        <f>J368/100*4</f>
        <v>1.32</v>
      </c>
      <c r="J368" s="17">
        <v>33</v>
      </c>
      <c r="K368" s="16">
        <f>IF(J368&gt;1,J368-H368-I368,0)</f>
        <v>18.816627906976741</v>
      </c>
      <c r="L368" s="15">
        <v>42494</v>
      </c>
      <c r="M368" s="14"/>
      <c r="N368" s="29">
        <v>42778</v>
      </c>
      <c r="O368" s="12">
        <v>42778</v>
      </c>
      <c r="P368" s="11" t="s">
        <v>6009</v>
      </c>
      <c r="Q368" s="10"/>
      <c r="R368" s="10"/>
      <c r="S368" s="10"/>
      <c r="T368" s="10"/>
      <c r="U368" s="9">
        <v>6714130422</v>
      </c>
      <c r="V368" s="8"/>
      <c r="W368" s="7">
        <v>249</v>
      </c>
      <c r="X368" s="4"/>
      <c r="Y368" s="6">
        <v>33</v>
      </c>
      <c r="Z368" s="5">
        <f>IF(Y368&gt;0,Y368-J368,".")</f>
        <v>0</v>
      </c>
      <c r="AB368" s="1">
        <v>1615077816</v>
      </c>
      <c r="AC368" s="1">
        <v>6861865753</v>
      </c>
      <c r="AD368" s="1" t="s">
        <v>7110</v>
      </c>
      <c r="AE368" s="1">
        <v>5</v>
      </c>
      <c r="AF368" s="1">
        <v>75</v>
      </c>
      <c r="AG368" s="1" t="s">
        <v>3258</v>
      </c>
      <c r="AH368" s="1">
        <v>42905.494039351855</v>
      </c>
      <c r="AI368" s="1">
        <v>42906.417962962965</v>
      </c>
    </row>
    <row r="369" spans="1:35" s="1" customFormat="1" x14ac:dyDescent="0.25">
      <c r="A369" s="31">
        <v>42469</v>
      </c>
      <c r="B369" s="24"/>
      <c r="C369" s="23" t="s">
        <v>97</v>
      </c>
      <c r="D369" s="22" t="s">
        <v>96</v>
      </c>
      <c r="E369" s="21">
        <v>0.53100000000000003</v>
      </c>
      <c r="G369" s="20"/>
      <c r="H369" s="19">
        <f>E369/0.04128</f>
        <v>12.863372093023257</v>
      </c>
      <c r="I369" s="32">
        <f>J369/100*4</f>
        <v>1.32</v>
      </c>
      <c r="J369" s="17">
        <v>33</v>
      </c>
      <c r="K369" s="16">
        <f>IF(J369&gt;1,J369-H369-I369,0)</f>
        <v>18.816627906976741</v>
      </c>
      <c r="L369" s="15">
        <v>42494</v>
      </c>
      <c r="M369" s="14"/>
      <c r="N369" s="29">
        <v>42785</v>
      </c>
      <c r="O369" s="12">
        <v>42785</v>
      </c>
      <c r="P369" s="11" t="s">
        <v>5813</v>
      </c>
      <c r="Q369" s="10"/>
      <c r="R369" s="10"/>
      <c r="S369" s="10"/>
      <c r="T369" s="10"/>
      <c r="U369" s="9">
        <v>6722082904</v>
      </c>
      <c r="V369" s="8"/>
      <c r="W369" s="7">
        <v>290</v>
      </c>
      <c r="X369" s="4"/>
      <c r="Y369" s="6">
        <v>33</v>
      </c>
      <c r="Z369" s="5">
        <f>IF(Y369&gt;0,Y369-J369,".")</f>
        <v>0</v>
      </c>
      <c r="AB369" s="1">
        <v>1615136292</v>
      </c>
      <c r="AC369" s="1">
        <v>6859238246</v>
      </c>
      <c r="AD369" s="1" t="s">
        <v>7148</v>
      </c>
      <c r="AE369" s="1">
        <v>1</v>
      </c>
      <c r="AF369" s="1">
        <v>79</v>
      </c>
      <c r="AG369" s="1" t="s">
        <v>3246</v>
      </c>
      <c r="AH369" s="1">
        <v>42902.813449074078</v>
      </c>
      <c r="AI369" s="1">
        <v>42906.479259259257</v>
      </c>
    </row>
    <row r="370" spans="1:35" s="1" customFormat="1" x14ac:dyDescent="0.25">
      <c r="A370" s="31">
        <v>42751</v>
      </c>
      <c r="B370" s="24" t="s">
        <v>5618</v>
      </c>
      <c r="C370" s="23" t="s">
        <v>247</v>
      </c>
      <c r="D370" s="22" t="s">
        <v>246</v>
      </c>
      <c r="E370" s="21">
        <v>0.7</v>
      </c>
      <c r="G370" s="20"/>
      <c r="H370" s="19">
        <f>E370/0.03821</f>
        <v>18.319811567652444</v>
      </c>
      <c r="I370" s="18">
        <f>J370/100*4</f>
        <v>1.32</v>
      </c>
      <c r="J370" s="17">
        <v>33</v>
      </c>
      <c r="K370" s="16">
        <f>IF(J370&gt;1,J370-H370-I370,0)</f>
        <v>13.360188432347556</v>
      </c>
      <c r="L370" s="15">
        <v>42777</v>
      </c>
      <c r="M370" s="14"/>
      <c r="N370" s="29">
        <v>42794</v>
      </c>
      <c r="O370" s="12">
        <v>42794</v>
      </c>
      <c r="P370" s="11" t="s">
        <v>4184</v>
      </c>
      <c r="Q370" s="10"/>
      <c r="R370" s="10"/>
      <c r="S370" s="10"/>
      <c r="T370" s="10"/>
      <c r="U370" s="9">
        <v>6731560426</v>
      </c>
      <c r="V370" s="8"/>
      <c r="W370" s="7">
        <v>340</v>
      </c>
      <c r="X370" s="4"/>
      <c r="Y370" s="6">
        <v>33</v>
      </c>
      <c r="Z370" s="5">
        <f>IF(Y370&gt;0,Y370-J370,".")</f>
        <v>0</v>
      </c>
      <c r="AB370" s="1">
        <v>1615136293</v>
      </c>
      <c r="AC370" s="1">
        <v>6861916257</v>
      </c>
      <c r="AD370" s="1" t="s">
        <v>7154</v>
      </c>
      <c r="AE370" s="1">
        <v>1</v>
      </c>
      <c r="AF370" s="1">
        <v>45</v>
      </c>
      <c r="AG370" s="1" t="s">
        <v>3246</v>
      </c>
      <c r="AH370" s="1">
        <v>42905.515625</v>
      </c>
      <c r="AI370" s="1">
        <v>42906.479259259257</v>
      </c>
    </row>
    <row r="371" spans="1:35" s="1" customFormat="1" x14ac:dyDescent="0.25">
      <c r="A371" s="31">
        <v>42756</v>
      </c>
      <c r="B371" s="24"/>
      <c r="C371" s="23" t="s">
        <v>97</v>
      </c>
      <c r="D371" s="22" t="s">
        <v>96</v>
      </c>
      <c r="E371" s="21">
        <v>0.46160000000000001</v>
      </c>
      <c r="G371" s="20"/>
      <c r="H371" s="19">
        <f>E371/0.03865</f>
        <v>11.94307891332471</v>
      </c>
      <c r="I371" s="18">
        <f>J371/100*4</f>
        <v>1.32</v>
      </c>
      <c r="J371" s="17">
        <v>33</v>
      </c>
      <c r="K371" s="16">
        <f>IF(J371&gt;1,J371-H371-I371,0)</f>
        <v>19.736921086675288</v>
      </c>
      <c r="L371" s="15">
        <v>42797</v>
      </c>
      <c r="M371" s="14"/>
      <c r="N371" s="29">
        <v>42799</v>
      </c>
      <c r="O371" s="12">
        <v>42801</v>
      </c>
      <c r="P371" s="11" t="s">
        <v>5507</v>
      </c>
      <c r="Q371" s="10"/>
      <c r="R371" s="10"/>
      <c r="S371" s="10"/>
      <c r="T371" s="10"/>
      <c r="U371" s="9"/>
      <c r="V371" s="8"/>
      <c r="W371" s="7">
        <v>380</v>
      </c>
      <c r="X371" s="4"/>
      <c r="Y371" s="6">
        <v>33</v>
      </c>
      <c r="Z371" s="5">
        <f>IF(Y371&gt;0,Y371-J371,".")</f>
        <v>0</v>
      </c>
      <c r="AB371" s="1">
        <v>1615153627</v>
      </c>
      <c r="AC371" s="1">
        <v>6858088211</v>
      </c>
      <c r="AD371" s="1" t="s">
        <v>7332</v>
      </c>
      <c r="AE371" s="1">
        <v>1</v>
      </c>
      <c r="AF371" s="1">
        <v>110</v>
      </c>
      <c r="AG371" s="1" t="s">
        <v>3264</v>
      </c>
      <c r="AH371" s="1">
        <v>42901.821875000001</v>
      </c>
      <c r="AI371" s="1">
        <v>42906.497037037036</v>
      </c>
    </row>
    <row r="372" spans="1:35" s="1" customFormat="1" x14ac:dyDescent="0.25">
      <c r="A372" s="31">
        <v>42756</v>
      </c>
      <c r="B372" s="24"/>
      <c r="C372" s="23" t="s">
        <v>97</v>
      </c>
      <c r="D372" s="22" t="s">
        <v>96</v>
      </c>
      <c r="E372" s="21">
        <v>0.46160000000000001</v>
      </c>
      <c r="G372" s="20"/>
      <c r="H372" s="19">
        <f>E372/0.03865</f>
        <v>11.94307891332471</v>
      </c>
      <c r="I372" s="18">
        <f>J372/100*4</f>
        <v>1.32</v>
      </c>
      <c r="J372" s="17">
        <v>33</v>
      </c>
      <c r="K372" s="16">
        <f>IF(J372&gt;1,J372-H372-I372,0)</f>
        <v>19.736921086675288</v>
      </c>
      <c r="L372" s="15">
        <v>42797</v>
      </c>
      <c r="M372" s="14"/>
      <c r="N372" s="29">
        <v>42801</v>
      </c>
      <c r="O372" s="12">
        <v>42801</v>
      </c>
      <c r="P372" s="11" t="s">
        <v>5446</v>
      </c>
      <c r="Q372" s="10"/>
      <c r="R372" s="10"/>
      <c r="S372" s="10"/>
      <c r="T372" s="10"/>
      <c r="U372" s="9"/>
      <c r="V372" s="8"/>
      <c r="W372" s="7">
        <v>383</v>
      </c>
      <c r="X372" s="4"/>
      <c r="Y372" s="6">
        <v>33</v>
      </c>
      <c r="Z372" s="5">
        <f>IF(Y372&gt;0,Y372-J372,".")</f>
        <v>0</v>
      </c>
      <c r="AB372" s="1">
        <v>1615304270</v>
      </c>
      <c r="AC372" s="1">
        <v>6855708248</v>
      </c>
      <c r="AD372" s="1" t="s">
        <v>7233</v>
      </c>
      <c r="AE372" s="1">
        <v>1</v>
      </c>
      <c r="AF372" s="1">
        <v>58</v>
      </c>
      <c r="AG372" s="1" t="s">
        <v>3241</v>
      </c>
      <c r="AH372" s="1">
        <v>42899.722893518519</v>
      </c>
      <c r="AI372" s="1">
        <v>42906.67628472222</v>
      </c>
    </row>
    <row r="373" spans="1:35" s="1" customFormat="1" x14ac:dyDescent="0.25">
      <c r="A373" s="28">
        <v>41647</v>
      </c>
      <c r="B373" s="27" t="s">
        <v>5253</v>
      </c>
      <c r="C373" s="23" t="s">
        <v>5252</v>
      </c>
      <c r="D373" s="22" t="s">
        <v>5251</v>
      </c>
      <c r="E373" s="21">
        <v>0.26</v>
      </c>
      <c r="G373" s="20"/>
      <c r="H373" s="19">
        <f>E373/0.0533513</f>
        <v>4.8733582874269237</v>
      </c>
      <c r="I373" s="18">
        <f>J373/100*4</f>
        <v>0.64</v>
      </c>
      <c r="J373" s="17">
        <v>16</v>
      </c>
      <c r="K373" s="16">
        <f>IF(J373&gt;1,J373-H373-I373,0)</f>
        <v>10.486641712573075</v>
      </c>
      <c r="L373" s="15">
        <v>41665</v>
      </c>
      <c r="M373" s="14"/>
      <c r="N373" s="29">
        <v>42807</v>
      </c>
      <c r="O373" s="12">
        <v>42810</v>
      </c>
      <c r="P373" s="11" t="s">
        <v>5250</v>
      </c>
      <c r="Q373" s="10" t="s">
        <v>5249</v>
      </c>
      <c r="R373" s="10" t="s">
        <v>5248</v>
      </c>
      <c r="S373" s="10" t="s">
        <v>5247</v>
      </c>
      <c r="T373" s="10" t="s">
        <v>5246</v>
      </c>
      <c r="U373" s="9">
        <v>6746445361</v>
      </c>
      <c r="V373" s="8"/>
      <c r="W373" s="7">
        <v>439</v>
      </c>
      <c r="X373" s="4"/>
      <c r="Y373" s="6">
        <v>33</v>
      </c>
      <c r="Z373" s="5">
        <f>IF(Y373&gt;0,Y373-J373,".")</f>
        <v>17</v>
      </c>
      <c r="AB373" s="1">
        <v>1615395032</v>
      </c>
      <c r="AC373" s="1">
        <v>6857963860</v>
      </c>
      <c r="AD373" s="1" t="s">
        <v>7178</v>
      </c>
      <c r="AE373" s="1">
        <v>1</v>
      </c>
      <c r="AF373" s="1">
        <v>42</v>
      </c>
      <c r="AG373" s="1" t="s">
        <v>3254</v>
      </c>
      <c r="AH373" s="1">
        <v>42901.725312499999</v>
      </c>
      <c r="AI373" s="1">
        <v>42906.808356481481</v>
      </c>
    </row>
    <row r="374" spans="1:35" s="1" customFormat="1" x14ac:dyDescent="0.25">
      <c r="A374" s="31">
        <v>42639</v>
      </c>
      <c r="B374" s="24"/>
      <c r="C374" s="23" t="s">
        <v>2648</v>
      </c>
      <c r="D374" s="22" t="s">
        <v>2647</v>
      </c>
      <c r="E374" s="21">
        <v>0.9</v>
      </c>
      <c r="G374" s="20"/>
      <c r="H374" s="19">
        <f>E374/0.0404</f>
        <v>22.277227722772277</v>
      </c>
      <c r="I374" s="18">
        <f>J374/100*4</f>
        <v>1.32</v>
      </c>
      <c r="J374" s="17">
        <v>33</v>
      </c>
      <c r="K374" s="16">
        <f>IF(J374&gt;1,J374-H374-I374,0)</f>
        <v>9.4027722772277222</v>
      </c>
      <c r="L374" s="15">
        <v>42680</v>
      </c>
      <c r="M374" s="14"/>
      <c r="N374" s="29">
        <v>42812</v>
      </c>
      <c r="O374" s="12">
        <v>42815</v>
      </c>
      <c r="P374" s="11" t="s">
        <v>5146</v>
      </c>
      <c r="Q374" s="10"/>
      <c r="R374" s="10"/>
      <c r="S374" s="10"/>
      <c r="T374" s="10"/>
      <c r="U374" s="9">
        <v>6748631561</v>
      </c>
      <c r="V374" s="8"/>
      <c r="W374" s="7">
        <v>464</v>
      </c>
      <c r="X374" s="4"/>
      <c r="Y374" s="6">
        <v>33</v>
      </c>
      <c r="Z374" s="5">
        <f>IF(Y374&gt;0,Y374-J374,".")</f>
        <v>0</v>
      </c>
      <c r="AB374" s="1">
        <v>1615395835</v>
      </c>
      <c r="AC374" s="1">
        <v>6857168617</v>
      </c>
      <c r="AD374" s="1" t="s">
        <v>7128</v>
      </c>
      <c r="AE374" s="1">
        <v>1</v>
      </c>
      <c r="AF374" s="1">
        <v>39</v>
      </c>
      <c r="AG374" s="1" t="s">
        <v>3250</v>
      </c>
      <c r="AH374" s="1">
        <v>42900.850023148145</v>
      </c>
      <c r="AI374" s="1">
        <v>42906.80945601852</v>
      </c>
    </row>
    <row r="375" spans="1:35" s="1" customFormat="1" x14ac:dyDescent="0.25">
      <c r="A375" s="31">
        <v>42665</v>
      </c>
      <c r="B375" s="24"/>
      <c r="C375" s="23" t="s">
        <v>335</v>
      </c>
      <c r="D375" s="22" t="s">
        <v>334</v>
      </c>
      <c r="E375" s="21">
        <v>0.16</v>
      </c>
      <c r="G375" s="20"/>
      <c r="H375" s="19">
        <f>E375/0.03988</f>
        <v>4.0120361083249749</v>
      </c>
      <c r="I375" s="18">
        <f>J375/100*4</f>
        <v>1.32</v>
      </c>
      <c r="J375" s="17">
        <v>33</v>
      </c>
      <c r="K375" s="16">
        <f>IF(J375&gt;1,J375-H375-I375,0)</f>
        <v>27.667963891675026</v>
      </c>
      <c r="L375" s="15">
        <v>42685</v>
      </c>
      <c r="M375" s="14"/>
      <c r="N375" s="29">
        <v>42819</v>
      </c>
      <c r="O375" s="12">
        <v>42820</v>
      </c>
      <c r="P375" s="11" t="s">
        <v>4994</v>
      </c>
      <c r="Q375" s="10"/>
      <c r="R375" s="10"/>
      <c r="S375" s="10"/>
      <c r="T375" s="10"/>
      <c r="U375" s="9"/>
      <c r="V375" s="8"/>
      <c r="W375" s="7">
        <v>483</v>
      </c>
      <c r="X375" s="4"/>
      <c r="Y375" s="6">
        <v>33</v>
      </c>
      <c r="Z375" s="5">
        <f>IF(Y375&gt;0,Y375-J375,".")</f>
        <v>0</v>
      </c>
      <c r="AB375" s="1">
        <v>1615396805</v>
      </c>
      <c r="AC375" s="1">
        <v>6857963860</v>
      </c>
      <c r="AD375" s="1" t="s">
        <v>7178</v>
      </c>
      <c r="AE375" s="1">
        <v>1</v>
      </c>
      <c r="AF375" s="1">
        <v>42</v>
      </c>
      <c r="AG375" s="1" t="s">
        <v>3254</v>
      </c>
      <c r="AH375" s="1">
        <v>42901.725312499999</v>
      </c>
      <c r="AI375" s="1">
        <v>42906.810902777775</v>
      </c>
    </row>
    <row r="376" spans="1:35" s="1" customFormat="1" x14ac:dyDescent="0.25">
      <c r="A376" s="31">
        <v>42765</v>
      </c>
      <c r="B376" s="24"/>
      <c r="C376" s="23" t="s">
        <v>335</v>
      </c>
      <c r="D376" s="22" t="s">
        <v>334</v>
      </c>
      <c r="E376" s="21">
        <v>0.14000000000000001</v>
      </c>
      <c r="G376" s="20"/>
      <c r="H376" s="19">
        <f>E376/0.03878</f>
        <v>3.6101083032490977</v>
      </c>
      <c r="I376" s="18">
        <f>J376/100*4</f>
        <v>1.32</v>
      </c>
      <c r="J376" s="17">
        <v>33</v>
      </c>
      <c r="K376" s="16">
        <f>IF(J376&gt;1,J376-H376-I376,0)</f>
        <v>28.069891696750901</v>
      </c>
      <c r="L376" s="15">
        <v>42797</v>
      </c>
      <c r="M376" s="14"/>
      <c r="N376" s="29">
        <v>42832</v>
      </c>
      <c r="O376" s="12">
        <v>42834</v>
      </c>
      <c r="P376" s="11" t="s">
        <v>4724</v>
      </c>
      <c r="Q376" s="10"/>
      <c r="R376" s="10"/>
      <c r="S376" s="10"/>
      <c r="T376" s="10"/>
      <c r="U376" s="9"/>
      <c r="V376" s="8"/>
      <c r="W376" s="7">
        <v>552</v>
      </c>
      <c r="X376" s="4"/>
      <c r="Y376" s="6">
        <v>33</v>
      </c>
      <c r="Z376" s="5">
        <f>IF(Y376&gt;0,Y376-J376,".")</f>
        <v>0</v>
      </c>
      <c r="AB376" s="1">
        <v>1615932093</v>
      </c>
      <c r="AC376" s="1">
        <v>6863831483</v>
      </c>
      <c r="AD376" s="1" t="s">
        <v>7333</v>
      </c>
      <c r="AE376" s="1">
        <v>1</v>
      </c>
      <c r="AF376" s="1">
        <v>275</v>
      </c>
      <c r="AG376" s="1" t="s">
        <v>3236</v>
      </c>
      <c r="AH376" s="1">
        <v>42906.881678240738</v>
      </c>
      <c r="AI376" s="1">
        <v>42907.723020833335</v>
      </c>
    </row>
    <row r="377" spans="1:35" s="1" customFormat="1" x14ac:dyDescent="0.25">
      <c r="A377" s="31">
        <v>42756</v>
      </c>
      <c r="B377" s="24"/>
      <c r="C377" s="23" t="s">
        <v>97</v>
      </c>
      <c r="D377" s="22" t="s">
        <v>96</v>
      </c>
      <c r="E377" s="21">
        <v>0.46160000000000001</v>
      </c>
      <c r="G377" s="20"/>
      <c r="H377" s="19">
        <f>E377/0.03865</f>
        <v>11.94307891332471</v>
      </c>
      <c r="I377" s="18">
        <f>J377/100*4</f>
        <v>1.32</v>
      </c>
      <c r="J377" s="17">
        <v>33</v>
      </c>
      <c r="K377" s="16">
        <f>IF(J377&gt;1,J377-H377-I377,0)</f>
        <v>19.736921086675288</v>
      </c>
      <c r="L377" s="15">
        <v>42797</v>
      </c>
      <c r="M377" s="14"/>
      <c r="N377" s="29">
        <v>42842</v>
      </c>
      <c r="O377" s="12">
        <v>42845</v>
      </c>
      <c r="P377" s="11" t="s">
        <v>4505</v>
      </c>
      <c r="Q377" s="10"/>
      <c r="R377" s="10"/>
      <c r="S377" s="10"/>
      <c r="T377" s="10"/>
      <c r="U377" s="9"/>
      <c r="V377" s="8"/>
      <c r="W377" s="7">
        <v>618</v>
      </c>
      <c r="X377" s="4"/>
      <c r="Y377" s="6">
        <v>33</v>
      </c>
      <c r="Z377" s="5">
        <f>IF(Y377&gt;0,Y377-J377,".")</f>
        <v>0</v>
      </c>
      <c r="AB377" s="1">
        <v>1616202424</v>
      </c>
      <c r="AC377" s="1">
        <v>6859663530</v>
      </c>
      <c r="AD377" s="1" t="s">
        <v>7226</v>
      </c>
      <c r="AE377" s="1">
        <v>1</v>
      </c>
      <c r="AF377" s="1">
        <v>39</v>
      </c>
      <c r="AG377" s="1" t="s">
        <v>3227</v>
      </c>
      <c r="AH377" s="1">
        <v>42903.346817129626</v>
      </c>
      <c r="AI377" s="1">
        <v>42908.34883101852</v>
      </c>
    </row>
    <row r="378" spans="1:35" s="1" customFormat="1" x14ac:dyDescent="0.25">
      <c r="A378" s="31">
        <v>42756</v>
      </c>
      <c r="B378" s="24"/>
      <c r="C378" s="23" t="s">
        <v>97</v>
      </c>
      <c r="D378" s="22" t="s">
        <v>96</v>
      </c>
      <c r="E378" s="21">
        <v>0.46160000000000001</v>
      </c>
      <c r="G378" s="20"/>
      <c r="H378" s="19">
        <f>E378/0.03865</f>
        <v>11.94307891332471</v>
      </c>
      <c r="I378" s="18">
        <f>J378/100*4</f>
        <v>1.32</v>
      </c>
      <c r="J378" s="17">
        <v>33</v>
      </c>
      <c r="K378" s="16">
        <f>IF(J378&gt;1,J378-H378-I378,0)</f>
        <v>19.736921086675288</v>
      </c>
      <c r="L378" s="15">
        <v>42797</v>
      </c>
      <c r="M378" s="14"/>
      <c r="N378" s="29">
        <v>42842</v>
      </c>
      <c r="O378" s="12">
        <v>42845</v>
      </c>
      <c r="P378" s="11" t="s">
        <v>4505</v>
      </c>
      <c r="Q378" s="10"/>
      <c r="R378" s="10"/>
      <c r="S378" s="10"/>
      <c r="T378" s="10"/>
      <c r="U378" s="9"/>
      <c r="V378" s="8"/>
      <c r="W378" s="7">
        <v>618</v>
      </c>
      <c r="X378" s="4"/>
      <c r="Y378" s="6">
        <v>33</v>
      </c>
      <c r="Z378" s="5">
        <f>IF(Y378&gt;0,Y378-J378,".")</f>
        <v>0</v>
      </c>
      <c r="AB378" s="1">
        <v>1616211423</v>
      </c>
      <c r="AC378" s="1">
        <v>6860880742</v>
      </c>
      <c r="AD378" s="1" t="s">
        <v>7281</v>
      </c>
      <c r="AE378" s="1">
        <v>1</v>
      </c>
      <c r="AF378" s="1">
        <v>75</v>
      </c>
      <c r="AG378" s="1" t="s">
        <v>3232</v>
      </c>
      <c r="AH378" s="1">
        <v>42904.624247685184</v>
      </c>
      <c r="AI378" s="1">
        <v>42908.3675</v>
      </c>
    </row>
    <row r="379" spans="1:35" s="1" customFormat="1" x14ac:dyDescent="0.25">
      <c r="A379" s="31">
        <v>42751</v>
      </c>
      <c r="B379" s="24"/>
      <c r="C379" s="23" t="s">
        <v>247</v>
      </c>
      <c r="D379" s="22" t="s">
        <v>246</v>
      </c>
      <c r="E379" s="21">
        <v>0.7</v>
      </c>
      <c r="G379" s="20"/>
      <c r="H379" s="19">
        <f>E379/0.03821</f>
        <v>18.319811567652444</v>
      </c>
      <c r="I379" s="18">
        <f>J379/100*4</f>
        <v>1.32</v>
      </c>
      <c r="J379" s="17">
        <v>33</v>
      </c>
      <c r="K379" s="16">
        <f>IF(J379&gt;1,J379-H379-I379,0)</f>
        <v>13.360188432347556</v>
      </c>
      <c r="L379" s="15">
        <v>42777</v>
      </c>
      <c r="M379" s="14"/>
      <c r="N379" s="29">
        <v>42843</v>
      </c>
      <c r="O379" s="12">
        <v>42843</v>
      </c>
      <c r="P379" s="11" t="s">
        <v>4494</v>
      </c>
      <c r="Q379" s="10"/>
      <c r="R379" s="10"/>
      <c r="S379" s="10"/>
      <c r="T379" s="10"/>
      <c r="U379" s="9"/>
      <c r="V379" s="8"/>
      <c r="W379" s="7">
        <v>604</v>
      </c>
      <c r="X379" s="4"/>
      <c r="Y379" s="6">
        <v>33</v>
      </c>
      <c r="Z379" s="5">
        <f>IF(Y379&gt;0,Y379-J379,".")</f>
        <v>0</v>
      </c>
      <c r="AB379" s="1">
        <v>1616407011</v>
      </c>
      <c r="AC379" s="1">
        <v>6861916257</v>
      </c>
      <c r="AD379" s="1" t="s">
        <v>7154</v>
      </c>
      <c r="AE379" s="1">
        <v>1</v>
      </c>
      <c r="AF379" s="1">
        <v>45</v>
      </c>
      <c r="AG379" s="1" t="s">
        <v>7334</v>
      </c>
      <c r="AH379" s="1">
        <v>42905.515625</v>
      </c>
      <c r="AI379" s="1">
        <v>42908.652962962966</v>
      </c>
    </row>
    <row r="380" spans="1:35" s="1" customFormat="1" x14ac:dyDescent="0.25">
      <c r="A380" s="31">
        <v>42665</v>
      </c>
      <c r="B380" s="24"/>
      <c r="C380" s="23" t="s">
        <v>335</v>
      </c>
      <c r="D380" s="22" t="s">
        <v>334</v>
      </c>
      <c r="E380" s="21">
        <v>0.16</v>
      </c>
      <c r="G380" s="20"/>
      <c r="H380" s="19">
        <f>E380/0.03988</f>
        <v>4.0120361083249749</v>
      </c>
      <c r="I380" s="18">
        <f>J380/100*4</f>
        <v>1.32</v>
      </c>
      <c r="J380" s="17">
        <v>33</v>
      </c>
      <c r="K380" s="16">
        <f>IF(J380&gt;1,J380-H380-I380,0)</f>
        <v>27.667963891675026</v>
      </c>
      <c r="L380" s="15">
        <v>42685</v>
      </c>
      <c r="M380" s="14"/>
      <c r="N380" s="29">
        <v>42854</v>
      </c>
      <c r="O380" s="12">
        <v>42859</v>
      </c>
      <c r="P380" s="11" t="s">
        <v>4234</v>
      </c>
      <c r="Q380" s="10" t="s">
        <v>4237</v>
      </c>
      <c r="R380" s="10" t="s">
        <v>4236</v>
      </c>
      <c r="S380" s="10" t="s">
        <v>4235</v>
      </c>
      <c r="T380" s="10"/>
      <c r="U380" s="9">
        <v>6802521867</v>
      </c>
      <c r="V380" s="8"/>
      <c r="W380" s="7">
        <v>684</v>
      </c>
      <c r="X380" s="4"/>
      <c r="Y380" s="6">
        <v>33</v>
      </c>
      <c r="Z380" s="5">
        <f>IF(Y380&gt;0,Y380-J380,".")</f>
        <v>0</v>
      </c>
      <c r="AB380" s="1">
        <v>1616680631</v>
      </c>
      <c r="AC380" s="1">
        <v>6859848804</v>
      </c>
      <c r="AD380" s="1" t="s">
        <v>7202</v>
      </c>
      <c r="AE380" s="1">
        <v>2</v>
      </c>
      <c r="AF380" s="1">
        <v>138</v>
      </c>
      <c r="AG380" s="1" t="s">
        <v>3205</v>
      </c>
      <c r="AH380" s="1">
        <v>42903.512037037035</v>
      </c>
      <c r="AI380" s="1">
        <v>42909.406759259262</v>
      </c>
    </row>
    <row r="381" spans="1:35" s="1" customFormat="1" x14ac:dyDescent="0.25">
      <c r="A381" s="31">
        <v>42811</v>
      </c>
      <c r="B381" s="24"/>
      <c r="C381" s="23" t="s">
        <v>368</v>
      </c>
      <c r="D381" s="22" t="s">
        <v>367</v>
      </c>
      <c r="E381" s="21">
        <v>0.114</v>
      </c>
      <c r="G381" s="20"/>
      <c r="H381" s="19">
        <f>E381/0.038689</f>
        <v>2.9465739615911501</v>
      </c>
      <c r="I381" s="18">
        <f>J381/100*4</f>
        <v>0.6</v>
      </c>
      <c r="J381" s="17">
        <v>15</v>
      </c>
      <c r="K381" s="16">
        <f>IF(J381&gt;1,J381-H381-I381,0)</f>
        <v>11.45342603840885</v>
      </c>
      <c r="L381" s="15">
        <v>42833</v>
      </c>
      <c r="M381" s="14"/>
      <c r="N381" s="29">
        <v>42859</v>
      </c>
      <c r="O381" s="12">
        <v>42865</v>
      </c>
      <c r="P381" s="11" t="s">
        <v>4128</v>
      </c>
      <c r="Q381" s="10" t="s">
        <v>4131</v>
      </c>
      <c r="R381" s="10" t="s">
        <v>4130</v>
      </c>
      <c r="S381" s="10" t="s">
        <v>4129</v>
      </c>
      <c r="T381" s="10"/>
      <c r="U381" s="9">
        <v>6803631058</v>
      </c>
      <c r="V381" s="8"/>
      <c r="W381" s="7">
        <v>707</v>
      </c>
      <c r="X381" s="4"/>
      <c r="Y381" s="6">
        <v>33</v>
      </c>
      <c r="Z381" s="5">
        <f>IF(Y381&gt;0,Y381-J381,".")</f>
        <v>18</v>
      </c>
      <c r="AB381" s="1">
        <v>1616743881</v>
      </c>
      <c r="AC381" s="1">
        <v>6859864508</v>
      </c>
      <c r="AD381" s="1" t="s">
        <v>7135</v>
      </c>
      <c r="AE381" s="1">
        <v>1</v>
      </c>
      <c r="AF381" s="1">
        <v>145</v>
      </c>
      <c r="AG381" s="1" t="s">
        <v>3213</v>
      </c>
      <c r="AH381" s="1">
        <v>42903.520879629628</v>
      </c>
      <c r="AI381" s="1">
        <v>42909.509282407409</v>
      </c>
    </row>
    <row r="382" spans="1:35" s="1" customFormat="1" x14ac:dyDescent="0.25">
      <c r="A382" s="31">
        <v>42639</v>
      </c>
      <c r="B382" s="24"/>
      <c r="C382" s="23" t="s">
        <v>2648</v>
      </c>
      <c r="D382" s="22" t="s">
        <v>2647</v>
      </c>
      <c r="E382" s="21">
        <v>0.9</v>
      </c>
      <c r="G382" s="20"/>
      <c r="H382" s="19">
        <f>E382/0.0404</f>
        <v>22.277227722772277</v>
      </c>
      <c r="I382" s="18">
        <f>J382/100*4</f>
        <v>1.32</v>
      </c>
      <c r="J382" s="17">
        <v>33</v>
      </c>
      <c r="K382" s="16">
        <f>IF(J382&gt;1,J382-H382-I382,0)</f>
        <v>9.4027722772277222</v>
      </c>
      <c r="L382" s="15">
        <v>42680</v>
      </c>
      <c r="M382" s="14"/>
      <c r="N382" s="29">
        <v>42860</v>
      </c>
      <c r="O382" s="12">
        <v>42863</v>
      </c>
      <c r="P382" s="11" t="s">
        <v>4105</v>
      </c>
      <c r="Q382" s="10"/>
      <c r="R382" s="10"/>
      <c r="S382" s="10"/>
      <c r="T382" s="10"/>
      <c r="U382" s="9">
        <v>6804704088</v>
      </c>
      <c r="V382" s="8"/>
      <c r="W382" s="7">
        <v>690</v>
      </c>
      <c r="X382" s="4"/>
      <c r="Y382" s="6">
        <v>33</v>
      </c>
      <c r="Z382" s="5">
        <f>IF(Y382&gt;0,Y382-J382,".")</f>
        <v>0</v>
      </c>
      <c r="AB382" s="1">
        <v>1616743882</v>
      </c>
      <c r="AC382" s="1">
        <v>6866948299</v>
      </c>
      <c r="AD382" s="1" t="s">
        <v>7180</v>
      </c>
      <c r="AE382" s="1">
        <v>1</v>
      </c>
      <c r="AF382" s="1">
        <v>33</v>
      </c>
      <c r="AG382" s="1" t="s">
        <v>3213</v>
      </c>
      <c r="AH382" s="1">
        <v>42909.435902777775</v>
      </c>
      <c r="AI382" s="1">
        <v>42909.509282407409</v>
      </c>
    </row>
    <row r="383" spans="1:35" s="1" customFormat="1" x14ac:dyDescent="0.25">
      <c r="A383" s="31">
        <v>42665</v>
      </c>
      <c r="B383" s="24"/>
      <c r="C383" s="23" t="s">
        <v>335</v>
      </c>
      <c r="D383" s="22" t="s">
        <v>334</v>
      </c>
      <c r="E383" s="21">
        <v>0.16</v>
      </c>
      <c r="G383" s="20"/>
      <c r="H383" s="19">
        <f>E383/0.03988</f>
        <v>4.0120361083249749</v>
      </c>
      <c r="I383" s="18">
        <f>J383/100*4</f>
        <v>1.32</v>
      </c>
      <c r="J383" s="17">
        <v>33</v>
      </c>
      <c r="K383" s="16">
        <f>IF(J383&gt;1,J383-H383-I383,0)</f>
        <v>27.667963891675026</v>
      </c>
      <c r="L383" s="15">
        <v>42685</v>
      </c>
      <c r="M383" s="14"/>
      <c r="N383" s="29">
        <v>42890</v>
      </c>
      <c r="O383" s="12">
        <v>42891</v>
      </c>
      <c r="P383" s="11" t="s">
        <v>3591</v>
      </c>
      <c r="Q383" s="10"/>
      <c r="R383" s="10"/>
      <c r="S383" s="10"/>
      <c r="T383" s="10"/>
      <c r="U383" s="9"/>
      <c r="V383" s="8"/>
      <c r="W383" s="7">
        <v>801</v>
      </c>
      <c r="X383" s="4"/>
      <c r="Y383" s="6">
        <v>33</v>
      </c>
      <c r="Z383" s="5">
        <f>IF(Y383&gt;0,Y383-J383,".")</f>
        <v>0</v>
      </c>
      <c r="AB383" s="1">
        <v>1616874625</v>
      </c>
      <c r="AC383" s="1">
        <v>6859866630</v>
      </c>
      <c r="AD383" s="1" t="s">
        <v>7140</v>
      </c>
      <c r="AE383" s="1">
        <v>1</v>
      </c>
      <c r="AF383" s="1">
        <v>125</v>
      </c>
      <c r="AG383" s="1" t="s">
        <v>3212</v>
      </c>
      <c r="AH383" s="1">
        <v>42903.524872685186</v>
      </c>
      <c r="AI383" s="1">
        <v>42909.756145833337</v>
      </c>
    </row>
    <row r="384" spans="1:35" s="1" customFormat="1" x14ac:dyDescent="0.25">
      <c r="A384" s="31">
        <v>42665</v>
      </c>
      <c r="B384" s="24"/>
      <c r="C384" s="23" t="s">
        <v>335</v>
      </c>
      <c r="D384" s="22" t="s">
        <v>334</v>
      </c>
      <c r="E384" s="21">
        <v>0.16</v>
      </c>
      <c r="G384" s="20"/>
      <c r="H384" s="19">
        <f>E384/0.03988</f>
        <v>4.0120361083249749</v>
      </c>
      <c r="I384" s="18">
        <f>J384/100*4</f>
        <v>1.32</v>
      </c>
      <c r="J384" s="17">
        <v>33</v>
      </c>
      <c r="K384" s="16">
        <f>IF(J384&gt;1,J384-H384-I384,0)</f>
        <v>27.667963891675026</v>
      </c>
      <c r="L384" s="15">
        <v>42685</v>
      </c>
      <c r="M384" s="14"/>
      <c r="N384" s="29">
        <v>42890</v>
      </c>
      <c r="O384" s="12">
        <v>42891</v>
      </c>
      <c r="P384" s="11" t="s">
        <v>3591</v>
      </c>
      <c r="Q384" s="10"/>
      <c r="R384" s="10"/>
      <c r="S384" s="10"/>
      <c r="T384" s="10"/>
      <c r="U384" s="9"/>
      <c r="V384" s="8"/>
      <c r="W384" s="7">
        <v>801</v>
      </c>
      <c r="X384" s="4"/>
      <c r="Y384" s="6">
        <v>33</v>
      </c>
      <c r="Z384" s="5">
        <f>IF(Y384&gt;0,Y384-J384,".")</f>
        <v>0</v>
      </c>
      <c r="AB384" s="1">
        <v>1616876289</v>
      </c>
      <c r="AC384" s="1">
        <v>6860826966</v>
      </c>
      <c r="AD384" s="1" t="s">
        <v>7287</v>
      </c>
      <c r="AE384" s="1">
        <v>1</v>
      </c>
      <c r="AF384" s="1">
        <v>22</v>
      </c>
      <c r="AG384" s="1" t="s">
        <v>3222</v>
      </c>
      <c r="AH384" s="1">
        <v>42904.579039351855</v>
      </c>
      <c r="AI384" s="1">
        <v>42909.760300925926</v>
      </c>
    </row>
    <row r="385" spans="1:35" s="1" customFormat="1" x14ac:dyDescent="0.25">
      <c r="A385" s="31">
        <v>42756</v>
      </c>
      <c r="B385" s="24"/>
      <c r="C385" s="23" t="s">
        <v>97</v>
      </c>
      <c r="D385" s="22" t="s">
        <v>96</v>
      </c>
      <c r="E385" s="21">
        <v>0.46160000000000001</v>
      </c>
      <c r="G385" s="20"/>
      <c r="H385" s="19">
        <f>E385/0.03865</f>
        <v>11.94307891332471</v>
      </c>
      <c r="I385" s="18">
        <f>J385/100*4</f>
        <v>1.32</v>
      </c>
      <c r="J385" s="17">
        <v>33</v>
      </c>
      <c r="K385" s="16">
        <f>IF(J385&gt;1,J385-H385-I385,0)</f>
        <v>19.736921086675288</v>
      </c>
      <c r="L385" s="15">
        <v>42797</v>
      </c>
      <c r="M385" s="14"/>
      <c r="N385" s="29">
        <v>42899</v>
      </c>
      <c r="O385" s="12">
        <v>42899</v>
      </c>
      <c r="P385" s="11" t="s">
        <v>3437</v>
      </c>
      <c r="Q385" s="10"/>
      <c r="R385" s="10"/>
      <c r="S385" s="10"/>
      <c r="T385" s="10"/>
      <c r="U385" s="9">
        <v>6851635475</v>
      </c>
      <c r="V385" s="8"/>
      <c r="W385" s="7">
        <v>836</v>
      </c>
      <c r="X385" s="4"/>
      <c r="Y385" s="6">
        <v>33</v>
      </c>
      <c r="Z385" s="5">
        <f>IF(Y385&gt;0,Y385-J385,".")</f>
        <v>0</v>
      </c>
      <c r="AB385" s="1">
        <v>1616876290</v>
      </c>
      <c r="AC385" s="1">
        <v>6866411648</v>
      </c>
      <c r="AD385" s="1" t="s">
        <v>7278</v>
      </c>
      <c r="AE385" s="1">
        <v>1</v>
      </c>
      <c r="AF385" s="1">
        <v>59</v>
      </c>
      <c r="AG385" s="1" t="s">
        <v>3222</v>
      </c>
      <c r="AH385" s="1">
        <v>42908.867511574077</v>
      </c>
      <c r="AI385" s="1">
        <v>42909.760300925926</v>
      </c>
    </row>
    <row r="386" spans="1:35" s="1" customFormat="1" x14ac:dyDescent="0.25">
      <c r="A386" s="31">
        <v>42756</v>
      </c>
      <c r="B386" s="24"/>
      <c r="C386" s="23" t="s">
        <v>97</v>
      </c>
      <c r="D386" s="22" t="s">
        <v>96</v>
      </c>
      <c r="E386" s="21">
        <v>0.46160000000000001</v>
      </c>
      <c r="G386" s="20"/>
      <c r="H386" s="19">
        <f>E386/0.03865</f>
        <v>11.94307891332471</v>
      </c>
      <c r="I386" s="18">
        <f>J386/100*4</f>
        <v>1.32</v>
      </c>
      <c r="J386" s="17">
        <v>33</v>
      </c>
      <c r="K386" s="16">
        <f>IF(J386&gt;1,J386-H386-I386,0)</f>
        <v>19.736921086675288</v>
      </c>
      <c r="L386" s="15">
        <v>42797</v>
      </c>
      <c r="M386" s="14"/>
      <c r="N386" s="29">
        <v>42899</v>
      </c>
      <c r="O386" s="12">
        <v>42899</v>
      </c>
      <c r="P386" s="11" t="s">
        <v>3437</v>
      </c>
      <c r="Q386" s="10"/>
      <c r="R386" s="10"/>
      <c r="S386" s="10"/>
      <c r="T386" s="10"/>
      <c r="U386" s="9"/>
      <c r="V386" s="8"/>
      <c r="W386" s="7">
        <v>836</v>
      </c>
      <c r="X386" s="4"/>
      <c r="Y386" s="6">
        <v>33</v>
      </c>
      <c r="Z386" s="5">
        <f>IF(Y386&gt;0,Y386-J386,".")</f>
        <v>0</v>
      </c>
      <c r="AB386" s="1">
        <v>1617131400</v>
      </c>
      <c r="AC386" s="1">
        <v>6861516161</v>
      </c>
      <c r="AD386" s="1" t="s">
        <v>7222</v>
      </c>
      <c r="AE386" s="1">
        <v>1</v>
      </c>
      <c r="AF386" s="1">
        <v>69</v>
      </c>
      <c r="AG386" s="1" t="s">
        <v>3203</v>
      </c>
      <c r="AH386" s="1">
        <v>42905.24050925926</v>
      </c>
      <c r="AI386" s="1">
        <v>42910.648078703707</v>
      </c>
    </row>
    <row r="387" spans="1:35" s="1" customFormat="1" x14ac:dyDescent="0.25">
      <c r="A387" s="31">
        <v>42751</v>
      </c>
      <c r="B387" s="24"/>
      <c r="C387" s="23" t="s">
        <v>247</v>
      </c>
      <c r="D387" s="22" t="s">
        <v>246</v>
      </c>
      <c r="E387" s="21">
        <v>0.7</v>
      </c>
      <c r="G387" s="20"/>
      <c r="H387" s="19">
        <f>E387/0.03821</f>
        <v>18.319811567652444</v>
      </c>
      <c r="I387" s="18">
        <f>J387/100*4</f>
        <v>1.32</v>
      </c>
      <c r="J387" s="17">
        <v>33</v>
      </c>
      <c r="K387" s="16">
        <f>IF(J387&gt;1,J387-H387-I387,0)</f>
        <v>13.360188432347556</v>
      </c>
      <c r="L387" s="15">
        <v>42777</v>
      </c>
      <c r="M387" s="14"/>
      <c r="N387" s="29">
        <v>42913</v>
      </c>
      <c r="O387" s="12">
        <v>42914</v>
      </c>
      <c r="P387" s="11" t="s">
        <v>3139</v>
      </c>
      <c r="Q387" s="10"/>
      <c r="R387" s="10"/>
      <c r="S387" s="10"/>
      <c r="T387" s="10"/>
      <c r="U387" s="9"/>
      <c r="V387" s="8"/>
      <c r="W387" s="7">
        <v>892</v>
      </c>
      <c r="X387" s="4"/>
      <c r="Y387" s="6">
        <v>33</v>
      </c>
      <c r="Z387" s="5">
        <f>IF(Y387&gt;0,Y387-J387,".")</f>
        <v>0</v>
      </c>
      <c r="AB387" s="1">
        <v>1617194591</v>
      </c>
      <c r="AC387" s="1">
        <v>6868369171</v>
      </c>
      <c r="AD387" s="1" t="s">
        <v>7335</v>
      </c>
      <c r="AE387" s="1">
        <v>1</v>
      </c>
      <c r="AF387" s="1">
        <v>72</v>
      </c>
      <c r="AG387" s="1" t="s">
        <v>3200</v>
      </c>
      <c r="AH387" s="1">
        <v>42910.6955787037</v>
      </c>
      <c r="AI387" s="1">
        <v>42910.801539351851</v>
      </c>
    </row>
    <row r="388" spans="1:35" s="1" customFormat="1" x14ac:dyDescent="0.25">
      <c r="A388" s="31">
        <v>42665</v>
      </c>
      <c r="B388" s="24"/>
      <c r="C388" s="23" t="s">
        <v>335</v>
      </c>
      <c r="D388" s="22" t="s">
        <v>334</v>
      </c>
      <c r="E388" s="21">
        <v>0.16</v>
      </c>
      <c r="G388" s="20"/>
      <c r="H388" s="19">
        <f>E388/0.03988</f>
        <v>4.0120361083249749</v>
      </c>
      <c r="I388" s="18">
        <f>J388/100*4</f>
        <v>1.32</v>
      </c>
      <c r="J388" s="17">
        <v>33</v>
      </c>
      <c r="K388" s="16">
        <f>IF(J388&gt;1,J388-H388-I388,0)</f>
        <v>27.667963891675026</v>
      </c>
      <c r="L388" s="15">
        <v>42685</v>
      </c>
      <c r="M388" s="14"/>
      <c r="N388" s="29">
        <v>42915</v>
      </c>
      <c r="O388" s="12">
        <v>42915</v>
      </c>
      <c r="P388" s="11" t="s">
        <v>3081</v>
      </c>
      <c r="Q388" s="10"/>
      <c r="R388" s="10"/>
      <c r="S388" s="10"/>
      <c r="T388" s="10"/>
      <c r="U388" s="9"/>
      <c r="V388" s="8"/>
      <c r="W388" s="7">
        <v>902</v>
      </c>
      <c r="X388" s="4"/>
      <c r="Y388" s="6">
        <v>33</v>
      </c>
      <c r="Z388" s="5">
        <f>IF(Y388&gt;0,Y388-J388,".")</f>
        <v>0</v>
      </c>
      <c r="AB388" s="1">
        <v>1617294132</v>
      </c>
      <c r="AC388" s="1">
        <v>6867593271</v>
      </c>
      <c r="AD388" s="1" t="s">
        <v>7148</v>
      </c>
      <c r="AE388" s="1">
        <v>1</v>
      </c>
      <c r="AF388" s="1">
        <v>79</v>
      </c>
      <c r="AG388" s="1" t="s">
        <v>3177</v>
      </c>
      <c r="AH388" s="1">
        <v>42909.81417824074</v>
      </c>
      <c r="AI388" s="1">
        <v>42911.03230324074</v>
      </c>
    </row>
    <row r="389" spans="1:35" s="1" customFormat="1" x14ac:dyDescent="0.25">
      <c r="A389" s="31">
        <v>42751</v>
      </c>
      <c r="B389" s="24"/>
      <c r="C389" s="23" t="s">
        <v>247</v>
      </c>
      <c r="D389" s="22" t="s">
        <v>246</v>
      </c>
      <c r="E389" s="21">
        <v>0.7</v>
      </c>
      <c r="G389" s="20"/>
      <c r="H389" s="19">
        <f>E389/0.03821</f>
        <v>18.319811567652444</v>
      </c>
      <c r="I389" s="18">
        <f>J389/100*4</f>
        <v>1.32</v>
      </c>
      <c r="J389" s="17">
        <v>33</v>
      </c>
      <c r="K389" s="16">
        <f>IF(J389&gt;1,J389-H389-I389,0)</f>
        <v>13.360188432347556</v>
      </c>
      <c r="L389" s="15">
        <v>42777</v>
      </c>
      <c r="M389" s="14"/>
      <c r="N389" s="29">
        <v>42931</v>
      </c>
      <c r="O389" s="12">
        <v>42934</v>
      </c>
      <c r="P389" s="11" t="s">
        <v>2588</v>
      </c>
      <c r="Q389" s="10" t="s">
        <v>2862</v>
      </c>
      <c r="R389" s="10" t="s">
        <v>2586</v>
      </c>
      <c r="S389" s="10" t="s">
        <v>2158</v>
      </c>
      <c r="T389" s="10"/>
      <c r="U389" s="9">
        <v>6885486202</v>
      </c>
      <c r="V389" s="8" t="s">
        <v>2861</v>
      </c>
      <c r="W389" s="7">
        <v>970</v>
      </c>
      <c r="X389" s="4"/>
      <c r="Y389" s="6">
        <v>33</v>
      </c>
      <c r="Z389" s="5">
        <f>IF(Y389&gt;0,Y389-J389,".")</f>
        <v>0</v>
      </c>
      <c r="AB389" s="1">
        <v>1617323485</v>
      </c>
      <c r="AC389" s="1">
        <v>6863329293</v>
      </c>
      <c r="AD389" s="1" t="s">
        <v>7243</v>
      </c>
      <c r="AE389" s="1">
        <v>1</v>
      </c>
      <c r="AF389" s="1">
        <v>120</v>
      </c>
      <c r="AG389" s="1" t="s">
        <v>3196</v>
      </c>
      <c r="AH389" s="1">
        <v>42906.573171296295</v>
      </c>
      <c r="AI389" s="1">
        <v>42911.407488425924</v>
      </c>
    </row>
    <row r="390" spans="1:35" s="1" customFormat="1" x14ac:dyDescent="0.25">
      <c r="A390" s="31">
        <v>42765</v>
      </c>
      <c r="B390" s="24"/>
      <c r="C390" s="23" t="s">
        <v>335</v>
      </c>
      <c r="D390" s="22" t="s">
        <v>334</v>
      </c>
      <c r="E390" s="21">
        <v>0.14000000000000001</v>
      </c>
      <c r="G390" s="20"/>
      <c r="H390" s="19">
        <f>E390/0.03878</f>
        <v>3.6101083032490977</v>
      </c>
      <c r="I390" s="18">
        <f>J390/100*4</f>
        <v>1.32</v>
      </c>
      <c r="J390" s="17">
        <v>33</v>
      </c>
      <c r="K390" s="16">
        <f>IF(J390&gt;1,J390-H390-I390,0)</f>
        <v>28.069891696750901</v>
      </c>
      <c r="L390" s="15">
        <v>42797</v>
      </c>
      <c r="M390" s="14"/>
      <c r="N390" s="29">
        <v>42975</v>
      </c>
      <c r="O390" s="12">
        <v>42975</v>
      </c>
      <c r="P390" s="11" t="s">
        <v>2272</v>
      </c>
      <c r="Q390" s="10"/>
      <c r="R390" s="10"/>
      <c r="S390" s="10"/>
      <c r="T390" s="10"/>
      <c r="U390" s="9">
        <v>6908841810</v>
      </c>
      <c r="V390" s="8"/>
      <c r="W390" s="7">
        <v>1087</v>
      </c>
      <c r="X390" s="4"/>
      <c r="Y390" s="6">
        <v>33</v>
      </c>
      <c r="Z390" s="5">
        <f>IF(Y390&gt;0,Y390-J390,".")</f>
        <v>0</v>
      </c>
      <c r="AB390" s="1">
        <v>1617345111</v>
      </c>
      <c r="AC390" s="1">
        <v>6866948299</v>
      </c>
      <c r="AD390" s="1" t="s">
        <v>7180</v>
      </c>
      <c r="AE390" s="1">
        <v>1</v>
      </c>
      <c r="AF390" s="1">
        <v>33</v>
      </c>
      <c r="AG390" s="1" t="s">
        <v>3155</v>
      </c>
      <c r="AH390" s="1">
        <v>42909.435902777775</v>
      </c>
      <c r="AI390" s="1">
        <v>42911.455277777779</v>
      </c>
    </row>
    <row r="391" spans="1:35" s="1" customFormat="1" x14ac:dyDescent="0.25">
      <c r="A391" s="31">
        <v>42765</v>
      </c>
      <c r="B391" s="24"/>
      <c r="C391" s="23" t="s">
        <v>335</v>
      </c>
      <c r="D391" s="22" t="s">
        <v>334</v>
      </c>
      <c r="E391" s="21">
        <v>0.14000000000000001</v>
      </c>
      <c r="G391" s="20"/>
      <c r="H391" s="19">
        <f>E391/0.03878</f>
        <v>3.6101083032490977</v>
      </c>
      <c r="I391" s="18">
        <f>J391/100*4</f>
        <v>1.32</v>
      </c>
      <c r="J391" s="17">
        <v>33</v>
      </c>
      <c r="K391" s="16">
        <f>IF(J391&gt;1,J391-H391-I391,0)</f>
        <v>28.069891696750901</v>
      </c>
      <c r="L391" s="15">
        <v>42797</v>
      </c>
      <c r="M391" s="14"/>
      <c r="N391" s="29">
        <v>42975</v>
      </c>
      <c r="O391" s="12">
        <v>42975</v>
      </c>
      <c r="P391" s="11" t="s">
        <v>2272</v>
      </c>
      <c r="Q391" s="10"/>
      <c r="R391" s="10"/>
      <c r="S391" s="10"/>
      <c r="T391" s="10"/>
      <c r="U391" s="9">
        <v>6908841810</v>
      </c>
      <c r="V391" s="8"/>
      <c r="W391" s="7">
        <v>1087</v>
      </c>
      <c r="X391" s="4"/>
      <c r="Y391" s="6">
        <v>33</v>
      </c>
      <c r="Z391" s="5">
        <f>IF(Y391&gt;0,Y391-J391,".")</f>
        <v>0</v>
      </c>
      <c r="AB391" s="1">
        <v>1617411966</v>
      </c>
      <c r="AC391" s="1">
        <v>6865076534</v>
      </c>
      <c r="AD391" s="1" t="s">
        <v>7239</v>
      </c>
      <c r="AE391" s="1">
        <v>1</v>
      </c>
      <c r="AF391" s="1">
        <v>69</v>
      </c>
      <c r="AG391" s="1" t="s">
        <v>3172</v>
      </c>
      <c r="AH391" s="1">
        <v>42907.861944444441</v>
      </c>
      <c r="AI391" s="1">
        <v>42911.562847222223</v>
      </c>
    </row>
    <row r="392" spans="1:35" s="1" customFormat="1" x14ac:dyDescent="0.25">
      <c r="A392" s="31">
        <v>42765</v>
      </c>
      <c r="B392" s="24"/>
      <c r="C392" s="23" t="s">
        <v>335</v>
      </c>
      <c r="D392" s="22" t="s">
        <v>334</v>
      </c>
      <c r="E392" s="21">
        <v>0.14000000000000001</v>
      </c>
      <c r="G392" s="20"/>
      <c r="H392" s="19">
        <f>E392/0.03878</f>
        <v>3.6101083032490977</v>
      </c>
      <c r="I392" s="18">
        <f>J392/100*4</f>
        <v>1.32</v>
      </c>
      <c r="J392" s="17">
        <v>33</v>
      </c>
      <c r="K392" s="16">
        <f>IF(J392&gt;1,J392-H392-I392,0)</f>
        <v>28.069891696750901</v>
      </c>
      <c r="L392" s="15">
        <v>42797</v>
      </c>
      <c r="M392" s="14"/>
      <c r="N392" s="29">
        <v>42975</v>
      </c>
      <c r="O392" s="12">
        <v>42975</v>
      </c>
      <c r="P392" s="11" t="s">
        <v>2272</v>
      </c>
      <c r="Q392" s="10"/>
      <c r="R392" s="10"/>
      <c r="S392" s="10"/>
      <c r="T392" s="10"/>
      <c r="U392" s="9">
        <v>6908841810</v>
      </c>
      <c r="V392" s="8"/>
      <c r="W392" s="7">
        <v>1087</v>
      </c>
      <c r="X392" s="4"/>
      <c r="Y392" s="6">
        <v>33</v>
      </c>
      <c r="Z392" s="5">
        <f>IF(Y392&gt;0,Y392-J392,".")</f>
        <v>0</v>
      </c>
      <c r="AB392" s="1">
        <v>1617497911</v>
      </c>
      <c r="AC392" s="1">
        <v>6868144018</v>
      </c>
      <c r="AD392" s="1" t="s">
        <v>7336</v>
      </c>
      <c r="AE392" s="1">
        <v>1</v>
      </c>
      <c r="AF392" s="1">
        <v>315</v>
      </c>
      <c r="AG392" s="1" t="s">
        <v>3188</v>
      </c>
      <c r="AH392" s="1">
        <v>42910.502430555556</v>
      </c>
      <c r="AI392" s="1">
        <v>42911.696875000001</v>
      </c>
    </row>
    <row r="393" spans="1:35" s="1" customFormat="1" x14ac:dyDescent="0.25">
      <c r="A393" s="31">
        <v>42765</v>
      </c>
      <c r="B393" s="24"/>
      <c r="C393" s="23" t="s">
        <v>335</v>
      </c>
      <c r="D393" s="22" t="s">
        <v>334</v>
      </c>
      <c r="E393" s="21">
        <v>0.14000000000000001</v>
      </c>
      <c r="G393" s="20"/>
      <c r="H393" s="19">
        <f>E393/0.03878</f>
        <v>3.6101083032490977</v>
      </c>
      <c r="I393" s="18">
        <f>J393/100*4</f>
        <v>1.32</v>
      </c>
      <c r="J393" s="17">
        <v>33</v>
      </c>
      <c r="K393" s="16">
        <f>IF(J393&gt;1,J393-H393-I393,0)</f>
        <v>28.069891696750901</v>
      </c>
      <c r="L393" s="15">
        <v>42797</v>
      </c>
      <c r="M393" s="14"/>
      <c r="N393" s="29">
        <v>42975</v>
      </c>
      <c r="O393" s="12">
        <v>42975</v>
      </c>
      <c r="P393" s="11" t="s">
        <v>2272</v>
      </c>
      <c r="Q393" s="10"/>
      <c r="R393" s="10"/>
      <c r="S393" s="10"/>
      <c r="T393" s="10"/>
      <c r="U393" s="9">
        <v>6908841810</v>
      </c>
      <c r="V393" s="8"/>
      <c r="W393" s="7">
        <v>1087</v>
      </c>
      <c r="X393" s="4"/>
      <c r="Y393" s="6">
        <v>33</v>
      </c>
      <c r="Z393" s="5">
        <f>IF(Y393&gt;0,Y393-J393,".")</f>
        <v>0</v>
      </c>
      <c r="AB393" s="1">
        <v>1617634309</v>
      </c>
      <c r="AC393" s="1">
        <v>6867570313</v>
      </c>
      <c r="AD393" s="1" t="s">
        <v>7207</v>
      </c>
      <c r="AE393" s="1">
        <v>1</v>
      </c>
      <c r="AF393" s="1">
        <v>89</v>
      </c>
      <c r="AG393" s="1" t="s">
        <v>3183</v>
      </c>
      <c r="AH393" s="1">
        <v>42909.794328703705</v>
      </c>
      <c r="AI393" s="1">
        <v>42911.859178240738</v>
      </c>
    </row>
    <row r="394" spans="1:35" s="1" customFormat="1" x14ac:dyDescent="0.25">
      <c r="A394" s="31">
        <v>42765</v>
      </c>
      <c r="B394" s="24"/>
      <c r="C394" s="23" t="s">
        <v>335</v>
      </c>
      <c r="D394" s="22" t="s">
        <v>334</v>
      </c>
      <c r="E394" s="21">
        <v>0.14000000000000001</v>
      </c>
      <c r="G394" s="20"/>
      <c r="H394" s="19">
        <f>E394/0.03878</f>
        <v>3.6101083032490977</v>
      </c>
      <c r="I394" s="18">
        <f>J394/100*4</f>
        <v>1.32</v>
      </c>
      <c r="J394" s="17">
        <v>33</v>
      </c>
      <c r="K394" s="16">
        <f>IF(J394&gt;1,J394-H394-I394,0)</f>
        <v>28.069891696750901</v>
      </c>
      <c r="L394" s="15">
        <v>42797</v>
      </c>
      <c r="M394" s="14"/>
      <c r="N394" s="29">
        <v>42975</v>
      </c>
      <c r="O394" s="12">
        <v>42975</v>
      </c>
      <c r="P394" s="11" t="s">
        <v>2272</v>
      </c>
      <c r="Q394" s="10"/>
      <c r="R394" s="10"/>
      <c r="S394" s="10"/>
      <c r="T394" s="10"/>
      <c r="U394" s="9">
        <v>6908841810</v>
      </c>
      <c r="V394" s="8"/>
      <c r="W394" s="7">
        <v>1087</v>
      </c>
      <c r="X394" s="4"/>
      <c r="Y394" s="6">
        <v>33</v>
      </c>
      <c r="Z394" s="5">
        <f>IF(Y394&gt;0,Y394-J394,".")</f>
        <v>0</v>
      </c>
      <c r="AB394" s="1">
        <v>1617730400</v>
      </c>
      <c r="AC394" s="1">
        <v>6865056201</v>
      </c>
      <c r="AD394" s="1" t="s">
        <v>7238</v>
      </c>
      <c r="AE394" s="1">
        <v>1</v>
      </c>
      <c r="AF394" s="1">
        <v>80</v>
      </c>
      <c r="AG394" s="1" t="s">
        <v>3146</v>
      </c>
      <c r="AH394" s="1">
        <v>42907.853148148148</v>
      </c>
      <c r="AI394" s="1">
        <v>42911.926736111112</v>
      </c>
    </row>
    <row r="395" spans="1:35" s="1" customFormat="1" x14ac:dyDescent="0.25">
      <c r="A395" s="31">
        <v>42751</v>
      </c>
      <c r="B395" s="24"/>
      <c r="C395" s="23" t="s">
        <v>247</v>
      </c>
      <c r="D395" s="22" t="s">
        <v>246</v>
      </c>
      <c r="E395" s="21">
        <v>0.7</v>
      </c>
      <c r="G395" s="20"/>
      <c r="H395" s="19">
        <f>E395/0.03821</f>
        <v>18.319811567652444</v>
      </c>
      <c r="I395" s="18">
        <f>J395/100*4</f>
        <v>1.32</v>
      </c>
      <c r="J395" s="17">
        <v>33</v>
      </c>
      <c r="K395" s="16">
        <f>IF(J395&gt;1,J395-H395-I395,0)</f>
        <v>13.360188432347556</v>
      </c>
      <c r="L395" s="15">
        <v>42777</v>
      </c>
      <c r="M395" s="14"/>
      <c r="N395" s="29">
        <v>42996</v>
      </c>
      <c r="O395" s="12">
        <v>42997</v>
      </c>
      <c r="P395" s="11" t="s">
        <v>1933</v>
      </c>
      <c r="Q395" s="10"/>
      <c r="R395" s="10"/>
      <c r="S395" s="10"/>
      <c r="T395" s="10"/>
      <c r="U395" s="9"/>
      <c r="V395" s="8"/>
      <c r="W395" s="7">
        <v>1156</v>
      </c>
      <c r="X395" s="4"/>
      <c r="Y395" s="6">
        <v>33</v>
      </c>
      <c r="Z395" s="5">
        <f>IF(Y395&gt;0,Y395-J395,".")</f>
        <v>0</v>
      </c>
      <c r="AB395" s="1">
        <v>1617730399</v>
      </c>
      <c r="AC395" s="1">
        <v>6867709671</v>
      </c>
      <c r="AD395" s="1" t="s">
        <v>7110</v>
      </c>
      <c r="AE395" s="1">
        <v>1</v>
      </c>
      <c r="AF395" s="1">
        <v>15</v>
      </c>
      <c r="AG395" s="1" t="s">
        <v>3146</v>
      </c>
      <c r="AH395" s="1">
        <v>42909.887453703705</v>
      </c>
      <c r="AI395" s="1">
        <v>42911.926736111112</v>
      </c>
    </row>
    <row r="396" spans="1:35" s="1" customFormat="1" x14ac:dyDescent="0.25">
      <c r="A396" s="31">
        <v>42751</v>
      </c>
      <c r="B396" s="24"/>
      <c r="C396" s="23" t="s">
        <v>247</v>
      </c>
      <c r="D396" s="22" t="s">
        <v>246</v>
      </c>
      <c r="E396" s="21">
        <v>0.7</v>
      </c>
      <c r="G396" s="20"/>
      <c r="H396" s="19">
        <f>E396/0.03821</f>
        <v>18.319811567652444</v>
      </c>
      <c r="I396" s="18">
        <f>J396/100*4</f>
        <v>1.32</v>
      </c>
      <c r="J396" s="17">
        <v>33</v>
      </c>
      <c r="K396" s="16">
        <f>IF(J396&gt;1,J396-H396-I396,0)</f>
        <v>13.360188432347556</v>
      </c>
      <c r="L396" s="15">
        <v>42777</v>
      </c>
      <c r="M396" s="14"/>
      <c r="N396" s="29">
        <v>42996</v>
      </c>
      <c r="O396" s="12">
        <v>42997</v>
      </c>
      <c r="P396" s="11" t="s">
        <v>1933</v>
      </c>
      <c r="Q396" s="10"/>
      <c r="R396" s="10"/>
      <c r="S396" s="10"/>
      <c r="T396" s="10"/>
      <c r="U396" s="9"/>
      <c r="V396" s="8"/>
      <c r="W396" s="7">
        <v>1156</v>
      </c>
      <c r="X396" s="4"/>
      <c r="Y396" s="6">
        <v>33</v>
      </c>
      <c r="Z396" s="5">
        <f>IF(Y396&gt;0,Y396-J396,".")</f>
        <v>0</v>
      </c>
      <c r="AB396" s="1">
        <v>1617730401</v>
      </c>
      <c r="AC396" s="1">
        <v>6866162663</v>
      </c>
      <c r="AD396" s="1" t="s">
        <v>7164</v>
      </c>
      <c r="AE396" s="1">
        <v>1</v>
      </c>
      <c r="AF396" s="1">
        <v>95</v>
      </c>
      <c r="AG396" s="1" t="s">
        <v>3146</v>
      </c>
      <c r="AH396" s="1">
        <v>42908.735439814816</v>
      </c>
      <c r="AI396" s="1">
        <v>42911.926736111112</v>
      </c>
    </row>
    <row r="397" spans="1:35" s="1" customFormat="1" x14ac:dyDescent="0.25">
      <c r="A397" s="31">
        <v>42751</v>
      </c>
      <c r="B397" s="24"/>
      <c r="C397" s="23" t="s">
        <v>247</v>
      </c>
      <c r="D397" s="22" t="s">
        <v>246</v>
      </c>
      <c r="E397" s="21">
        <v>0.7</v>
      </c>
      <c r="G397" s="20"/>
      <c r="H397" s="19">
        <f>E397/0.03821</f>
        <v>18.319811567652444</v>
      </c>
      <c r="I397" s="18">
        <f>J397/100*4</f>
        <v>1.32</v>
      </c>
      <c r="J397" s="17">
        <v>33</v>
      </c>
      <c r="K397" s="16">
        <f>IF(J397&gt;1,J397-H397-I397,0)</f>
        <v>13.360188432347556</v>
      </c>
      <c r="L397" s="15">
        <v>42777</v>
      </c>
      <c r="M397" s="14"/>
      <c r="N397" s="29">
        <v>42996</v>
      </c>
      <c r="O397" s="12">
        <v>42997</v>
      </c>
      <c r="P397" s="11" t="s">
        <v>1933</v>
      </c>
      <c r="Q397" s="10"/>
      <c r="R397" s="10"/>
      <c r="S397" s="10"/>
      <c r="T397" s="10"/>
      <c r="U397" s="9"/>
      <c r="V397" s="8"/>
      <c r="W397" s="7">
        <v>1156</v>
      </c>
      <c r="X397" s="4"/>
      <c r="Y397" s="6">
        <v>33</v>
      </c>
      <c r="Z397" s="5">
        <f>IF(Y397&gt;0,Y397-J397,".")</f>
        <v>0</v>
      </c>
      <c r="AB397" s="1">
        <v>1617929617</v>
      </c>
      <c r="AC397" s="1">
        <v>6866948299</v>
      </c>
      <c r="AD397" s="1" t="s">
        <v>7180</v>
      </c>
      <c r="AE397" s="1">
        <v>1</v>
      </c>
      <c r="AF397" s="1">
        <v>33</v>
      </c>
      <c r="AG397" s="1" t="s">
        <v>3155</v>
      </c>
      <c r="AH397" s="1">
        <v>42909.435902777775</v>
      </c>
      <c r="AI397" s="1">
        <v>42912.446319444447</v>
      </c>
    </row>
    <row r="398" spans="1:35" s="1" customFormat="1" x14ac:dyDescent="0.25">
      <c r="A398" s="31">
        <v>42765</v>
      </c>
      <c r="B398" s="24"/>
      <c r="C398" s="23" t="s">
        <v>335</v>
      </c>
      <c r="D398" s="22" t="s">
        <v>334</v>
      </c>
      <c r="E398" s="21">
        <v>0.14000000000000001</v>
      </c>
      <c r="G398" s="20"/>
      <c r="H398" s="19">
        <f>E398/0.03878</f>
        <v>3.6101083032490977</v>
      </c>
      <c r="I398" s="18">
        <f>J398/100*4</f>
        <v>1.32</v>
      </c>
      <c r="J398" s="17">
        <v>33</v>
      </c>
      <c r="K398" s="16">
        <f>IF(J398&gt;1,J398-H398-I398,0)</f>
        <v>28.069891696750901</v>
      </c>
      <c r="L398" s="15">
        <v>42797</v>
      </c>
      <c r="M398" s="14"/>
      <c r="N398" s="29">
        <v>43003</v>
      </c>
      <c r="O398" s="12">
        <v>43004</v>
      </c>
      <c r="P398" s="11" t="s">
        <v>1810</v>
      </c>
      <c r="Q398" s="10"/>
      <c r="R398" s="10"/>
      <c r="S398" s="10"/>
      <c r="T398" s="10"/>
      <c r="U398" s="9"/>
      <c r="V398" s="8"/>
      <c r="W398" s="7">
        <v>1175</v>
      </c>
      <c r="X398" s="4"/>
      <c r="Y398" s="6">
        <v>33</v>
      </c>
      <c r="Z398" s="5">
        <f>IF(Y398&gt;0,Y398-J398,".")</f>
        <v>0</v>
      </c>
      <c r="AB398" s="1">
        <v>1618141624</v>
      </c>
      <c r="AC398" s="1">
        <v>6863413681</v>
      </c>
      <c r="AD398" s="1" t="s">
        <v>7115</v>
      </c>
      <c r="AE398" s="1">
        <v>1</v>
      </c>
      <c r="AF398" s="1">
        <v>19</v>
      </c>
      <c r="AG398" s="1" t="s">
        <v>3145</v>
      </c>
      <c r="AH398" s="1">
        <v>42906.6330787037</v>
      </c>
      <c r="AI398" s="1">
        <v>42912.677430555559</v>
      </c>
    </row>
    <row r="399" spans="1:35" s="1" customFormat="1" x14ac:dyDescent="0.25">
      <c r="A399" s="31">
        <v>42751</v>
      </c>
      <c r="B399" s="24"/>
      <c r="C399" s="23" t="s">
        <v>247</v>
      </c>
      <c r="D399" s="22" t="s">
        <v>246</v>
      </c>
      <c r="E399" s="21">
        <v>0.7</v>
      </c>
      <c r="G399" s="20"/>
      <c r="H399" s="19">
        <f>E399/0.03821</f>
        <v>18.319811567652444</v>
      </c>
      <c r="I399" s="18">
        <f>J399/100*4</f>
        <v>1.32</v>
      </c>
      <c r="J399" s="17">
        <v>33</v>
      </c>
      <c r="K399" s="16">
        <f>IF(J399&gt;1,J399-H399-I399,0)</f>
        <v>13.360188432347556</v>
      </c>
      <c r="L399" s="15">
        <v>42777</v>
      </c>
      <c r="M399" s="14"/>
      <c r="N399" s="29">
        <v>43006</v>
      </c>
      <c r="O399" s="12">
        <v>43007</v>
      </c>
      <c r="P399" s="11" t="s">
        <v>1785</v>
      </c>
      <c r="Q399" s="10"/>
      <c r="R399" s="10"/>
      <c r="S399" s="10"/>
      <c r="T399" s="10"/>
      <c r="U399" s="9">
        <v>6910577541</v>
      </c>
      <c r="V399" s="8"/>
      <c r="W399" s="7">
        <v>1185</v>
      </c>
      <c r="X399" s="4"/>
      <c r="Y399" s="6">
        <v>33</v>
      </c>
      <c r="Z399" s="5">
        <f>IF(Y399&gt;0,Y399-J399,".")</f>
        <v>0</v>
      </c>
      <c r="AB399" s="1">
        <v>1618216908</v>
      </c>
      <c r="AC399" s="1">
        <v>6868930747</v>
      </c>
      <c r="AD399" s="1" t="s">
        <v>7337</v>
      </c>
      <c r="AE399" s="1">
        <v>1</v>
      </c>
      <c r="AF399" s="1">
        <v>38</v>
      </c>
      <c r="AG399" s="1" t="s">
        <v>3159</v>
      </c>
      <c r="AH399" s="1">
        <v>42911.417187500003</v>
      </c>
      <c r="AI399" s="1">
        <v>42912.776273148149</v>
      </c>
    </row>
    <row r="400" spans="1:35" s="1" customFormat="1" x14ac:dyDescent="0.25">
      <c r="A400" s="31">
        <v>42751</v>
      </c>
      <c r="B400" s="24"/>
      <c r="C400" s="23" t="s">
        <v>247</v>
      </c>
      <c r="D400" s="22" t="s">
        <v>246</v>
      </c>
      <c r="E400" s="21">
        <v>0.7</v>
      </c>
      <c r="G400" s="20"/>
      <c r="H400" s="19">
        <f>E400/0.03821</f>
        <v>18.319811567652444</v>
      </c>
      <c r="I400" s="18">
        <f>J400/100*4</f>
        <v>1.32</v>
      </c>
      <c r="J400" s="17">
        <v>33</v>
      </c>
      <c r="K400" s="16">
        <f>IF(J400&gt;1,J400-H400-I400,0)</f>
        <v>13.360188432347556</v>
      </c>
      <c r="L400" s="15">
        <v>42777</v>
      </c>
      <c r="M400" s="14"/>
      <c r="N400" s="29">
        <v>43006</v>
      </c>
      <c r="O400" s="12">
        <v>43007</v>
      </c>
      <c r="P400" s="11" t="s">
        <v>1785</v>
      </c>
      <c r="Q400" s="10"/>
      <c r="R400" s="10"/>
      <c r="S400" s="10"/>
      <c r="T400" s="10"/>
      <c r="U400" s="9"/>
      <c r="V400" s="8"/>
      <c r="W400" s="7">
        <v>1185</v>
      </c>
      <c r="X400" s="4"/>
      <c r="Y400" s="6">
        <v>33</v>
      </c>
      <c r="Z400" s="5">
        <f>IF(Y400&gt;0,Y400-J400,".")</f>
        <v>0</v>
      </c>
      <c r="AB400" s="1">
        <v>1618401179</v>
      </c>
      <c r="AC400" s="1">
        <v>6865982915</v>
      </c>
      <c r="AD400" s="1" t="s">
        <v>7338</v>
      </c>
      <c r="AE400" s="1">
        <v>1</v>
      </c>
      <c r="AF400" s="1">
        <v>20</v>
      </c>
      <c r="AG400" s="1" t="s">
        <v>3163</v>
      </c>
      <c r="AH400" s="1">
        <v>42908.640208333331</v>
      </c>
      <c r="AI400" s="1">
        <v>42912.934537037036</v>
      </c>
    </row>
    <row r="401" spans="1:35" s="1" customFormat="1" x14ac:dyDescent="0.25">
      <c r="A401" s="31">
        <v>42756</v>
      </c>
      <c r="B401" s="24"/>
      <c r="C401" s="23" t="s">
        <v>97</v>
      </c>
      <c r="D401" s="22" t="s">
        <v>96</v>
      </c>
      <c r="E401" s="21">
        <v>0.46160000000000001</v>
      </c>
      <c r="G401" s="20"/>
      <c r="H401" s="19">
        <f>E401/0.03865</f>
        <v>11.94307891332471</v>
      </c>
      <c r="I401" s="18">
        <f>J401/100*4</f>
        <v>1.32</v>
      </c>
      <c r="J401" s="17">
        <v>33</v>
      </c>
      <c r="K401" s="16">
        <f>IF(J401&gt;1,J401-H401-I401,0)</f>
        <v>19.736921086675288</v>
      </c>
      <c r="L401" s="15">
        <v>42797</v>
      </c>
      <c r="M401" s="14"/>
      <c r="N401" s="29">
        <v>43006</v>
      </c>
      <c r="O401" s="12">
        <v>43007</v>
      </c>
      <c r="P401" s="11" t="s">
        <v>1785</v>
      </c>
      <c r="Q401" s="10"/>
      <c r="R401" s="10"/>
      <c r="S401" s="10"/>
      <c r="T401" s="10"/>
      <c r="U401" s="9">
        <v>6909657234</v>
      </c>
      <c r="V401" s="8"/>
      <c r="W401" s="7">
        <v>1185</v>
      </c>
      <c r="X401" s="4"/>
      <c r="Y401" s="6">
        <v>33</v>
      </c>
      <c r="Z401" s="5">
        <f>IF(Y401&gt;0,Y401-J401,".")</f>
        <v>0</v>
      </c>
      <c r="AB401" s="1">
        <v>1618752347</v>
      </c>
      <c r="AC401" s="1">
        <v>6871690033</v>
      </c>
      <c r="AD401" s="1" t="s">
        <v>7299</v>
      </c>
      <c r="AE401" s="1">
        <v>1</v>
      </c>
      <c r="AF401" s="1">
        <v>70</v>
      </c>
      <c r="AG401" s="1" t="s">
        <v>3137</v>
      </c>
      <c r="AH401" s="1">
        <v>42913.475763888891</v>
      </c>
      <c r="AI401" s="1">
        <v>42913.633125</v>
      </c>
    </row>
    <row r="402" spans="1:35" s="1" customFormat="1" x14ac:dyDescent="0.25">
      <c r="A402" s="31">
        <v>42756</v>
      </c>
      <c r="B402" s="24"/>
      <c r="C402" s="23" t="s">
        <v>97</v>
      </c>
      <c r="D402" s="22" t="s">
        <v>96</v>
      </c>
      <c r="E402" s="21">
        <v>0.46160000000000001</v>
      </c>
      <c r="G402" s="20"/>
      <c r="H402" s="19">
        <f>E402/0.03865</f>
        <v>11.94307891332471</v>
      </c>
      <c r="I402" s="18">
        <f>J402/100*4</f>
        <v>1.32</v>
      </c>
      <c r="J402" s="17">
        <v>33</v>
      </c>
      <c r="K402" s="16">
        <f>IF(J402&gt;1,J402-H402-I402,0)</f>
        <v>19.736921086675288</v>
      </c>
      <c r="L402" s="15">
        <v>42797</v>
      </c>
      <c r="M402" s="14"/>
      <c r="N402" s="29">
        <v>43009</v>
      </c>
      <c r="O402" s="12">
        <v>43009</v>
      </c>
      <c r="P402" s="11" t="s">
        <v>1729</v>
      </c>
      <c r="Q402" s="10"/>
      <c r="R402" s="10"/>
      <c r="S402" s="10"/>
      <c r="T402" s="10"/>
      <c r="U402" s="9"/>
      <c r="V402" s="8"/>
      <c r="W402" s="7">
        <v>1203</v>
      </c>
      <c r="X402" s="4"/>
      <c r="Y402" s="6">
        <v>33</v>
      </c>
      <c r="Z402" s="5">
        <f>IF(Y402&gt;0,Y402-J402,".")</f>
        <v>0</v>
      </c>
      <c r="AB402" s="1">
        <v>1618795280</v>
      </c>
      <c r="AC402" s="1">
        <v>6868630464</v>
      </c>
      <c r="AD402" s="1" t="s">
        <v>7113</v>
      </c>
      <c r="AE402" s="1">
        <v>2</v>
      </c>
      <c r="AF402" s="1">
        <v>66</v>
      </c>
      <c r="AG402" s="1" t="s">
        <v>3139</v>
      </c>
      <c r="AH402" s="1">
        <v>42910.897881944446</v>
      </c>
      <c r="AI402" s="1">
        <v>42913.695868055554</v>
      </c>
    </row>
    <row r="403" spans="1:35" s="1" customFormat="1" x14ac:dyDescent="0.25">
      <c r="A403" s="28">
        <v>41770</v>
      </c>
      <c r="B403" s="27" t="s">
        <v>1373</v>
      </c>
      <c r="C403" s="23" t="s">
        <v>1372</v>
      </c>
      <c r="D403" s="22" t="s">
        <v>1371</v>
      </c>
      <c r="E403" s="21">
        <v>0.51</v>
      </c>
      <c r="G403" s="20"/>
      <c r="H403" s="19">
        <f>E403/0.0484556</f>
        <v>10.525099266132294</v>
      </c>
      <c r="I403" s="18">
        <f>J403/100*4</f>
        <v>1.32</v>
      </c>
      <c r="J403" s="17">
        <v>33</v>
      </c>
      <c r="K403" s="16">
        <f>IF(J403&gt;1,J403-H403-I403,0)</f>
        <v>21.154900733867706</v>
      </c>
      <c r="L403" s="15">
        <v>41795</v>
      </c>
      <c r="M403" s="14"/>
      <c r="N403" s="29">
        <v>43035</v>
      </c>
      <c r="O403" s="12">
        <v>43037</v>
      </c>
      <c r="P403" s="11" t="s">
        <v>1345</v>
      </c>
      <c r="Q403" s="10"/>
      <c r="R403" s="10"/>
      <c r="S403" s="10"/>
      <c r="T403" s="10"/>
      <c r="U403" s="9">
        <v>6916028230</v>
      </c>
      <c r="V403" s="8"/>
      <c r="W403" s="7">
        <v>1270</v>
      </c>
      <c r="X403" s="4"/>
      <c r="Y403" s="6">
        <v>33</v>
      </c>
      <c r="Z403" s="5">
        <f>IF(Y403&gt;0,Y403-J403,".")</f>
        <v>0</v>
      </c>
      <c r="AB403" s="1">
        <v>1618917902</v>
      </c>
      <c r="AC403" s="1">
        <v>6869283103</v>
      </c>
      <c r="AD403" s="1" t="s">
        <v>7339</v>
      </c>
      <c r="AE403" s="1">
        <v>1</v>
      </c>
      <c r="AF403" s="1">
        <v>65</v>
      </c>
      <c r="AG403" s="1" t="s">
        <v>3103</v>
      </c>
      <c r="AH403" s="1">
        <v>42911.749594907407</v>
      </c>
      <c r="AI403" s="1">
        <v>42913.859768518516</v>
      </c>
    </row>
    <row r="404" spans="1:35" s="1" customFormat="1" x14ac:dyDescent="0.25">
      <c r="A404" s="31">
        <v>42765</v>
      </c>
      <c r="B404" s="24"/>
      <c r="C404" s="23" t="s">
        <v>335</v>
      </c>
      <c r="D404" s="22" t="s">
        <v>334</v>
      </c>
      <c r="E404" s="21">
        <v>0.14000000000000001</v>
      </c>
      <c r="G404" s="20"/>
      <c r="H404" s="19">
        <f>E404/0.03878</f>
        <v>3.6101083032490977</v>
      </c>
      <c r="I404" s="18">
        <f>J404/100*4</f>
        <v>1.32</v>
      </c>
      <c r="J404" s="17">
        <v>33</v>
      </c>
      <c r="K404" s="16">
        <f>IF(J404&gt;1,J404-H404-I404,0)</f>
        <v>28.069891696750901</v>
      </c>
      <c r="L404" s="15">
        <v>42797</v>
      </c>
      <c r="M404" s="14"/>
      <c r="N404" s="29">
        <v>43040</v>
      </c>
      <c r="O404" s="12">
        <v>43041</v>
      </c>
      <c r="P404" s="11" t="s">
        <v>1292</v>
      </c>
      <c r="Q404" s="10"/>
      <c r="R404" s="10"/>
      <c r="S404" s="10"/>
      <c r="T404" s="10"/>
      <c r="U404" s="9">
        <v>6916037493</v>
      </c>
      <c r="V404" s="8"/>
      <c r="W404" s="7">
        <v>1284</v>
      </c>
      <c r="X404" s="4"/>
      <c r="Y404" s="6">
        <v>33</v>
      </c>
      <c r="Z404" s="5">
        <f>IF(Y404&gt;0,Y404-J404,".")</f>
        <v>0</v>
      </c>
      <c r="AB404" s="1">
        <v>1619243082</v>
      </c>
      <c r="AC404" s="1">
        <v>6867989798</v>
      </c>
      <c r="AD404" s="1" t="s">
        <v>7156</v>
      </c>
      <c r="AE404" s="1">
        <v>1</v>
      </c>
      <c r="AF404" s="1">
        <v>249</v>
      </c>
      <c r="AG404" s="1" t="s">
        <v>3109</v>
      </c>
      <c r="AH404" s="1">
        <v>42910.351805555554</v>
      </c>
      <c r="AI404" s="1">
        <v>42914.506666666668</v>
      </c>
    </row>
    <row r="405" spans="1:35" s="1" customFormat="1" x14ac:dyDescent="0.25">
      <c r="A405" s="31">
        <v>42751</v>
      </c>
      <c r="B405" s="24"/>
      <c r="C405" s="23" t="s">
        <v>247</v>
      </c>
      <c r="D405" s="22" t="s">
        <v>246</v>
      </c>
      <c r="E405" s="21">
        <v>0.7</v>
      </c>
      <c r="G405" s="20"/>
      <c r="H405" s="19">
        <f>E405/0.03821</f>
        <v>18.319811567652444</v>
      </c>
      <c r="I405" s="18">
        <f>J405/100*4</f>
        <v>1.32</v>
      </c>
      <c r="J405" s="17">
        <v>33</v>
      </c>
      <c r="K405" s="16">
        <f>IF(J405&gt;1,J405-H405-I405,0)</f>
        <v>13.360188432347556</v>
      </c>
      <c r="L405" s="15">
        <v>42777</v>
      </c>
      <c r="M405" s="14"/>
      <c r="N405" s="29">
        <v>43057</v>
      </c>
      <c r="O405" s="12">
        <v>43058</v>
      </c>
      <c r="P405" s="11" t="s">
        <v>962</v>
      </c>
      <c r="Q405" s="10"/>
      <c r="R405" s="10"/>
      <c r="S405" s="10"/>
      <c r="T405" s="10"/>
      <c r="U405" s="9">
        <v>6910577541</v>
      </c>
      <c r="V405" s="8"/>
      <c r="W405" s="7">
        <v>1346</v>
      </c>
      <c r="X405" s="4"/>
      <c r="Y405" s="6">
        <v>33</v>
      </c>
      <c r="Z405" s="5">
        <f>IF(Y405&gt;0,Y405-J405,".")</f>
        <v>0</v>
      </c>
      <c r="AB405" s="1">
        <v>1619253528</v>
      </c>
      <c r="AC405" s="1">
        <v>6868138774</v>
      </c>
      <c r="AD405" s="1" t="s">
        <v>7279</v>
      </c>
      <c r="AE405" s="1">
        <v>1</v>
      </c>
      <c r="AF405" s="1">
        <v>65</v>
      </c>
      <c r="AG405" s="1" t="s">
        <v>3118</v>
      </c>
      <c r="AH405" s="1">
        <v>42910.493611111109</v>
      </c>
      <c r="AI405" s="1">
        <v>42914.518657407411</v>
      </c>
    </row>
    <row r="406" spans="1:35" s="1" customFormat="1" x14ac:dyDescent="0.25">
      <c r="A406" s="31">
        <v>42765</v>
      </c>
      <c r="B406" s="24"/>
      <c r="C406" s="23" t="s">
        <v>335</v>
      </c>
      <c r="D406" s="22" t="s">
        <v>334</v>
      </c>
      <c r="E406" s="21">
        <v>0.14000000000000001</v>
      </c>
      <c r="G406" s="20"/>
      <c r="H406" s="19">
        <f>E406/0.03878</f>
        <v>3.6101083032490977</v>
      </c>
      <c r="I406" s="18">
        <f>J406/100*4</f>
        <v>1.32</v>
      </c>
      <c r="J406" s="17">
        <v>33</v>
      </c>
      <c r="K406" s="16">
        <f>IF(J406&gt;1,J406-H406-I406,0)</f>
        <v>28.069891696750901</v>
      </c>
      <c r="L406" s="15">
        <v>42797</v>
      </c>
      <c r="M406" s="14"/>
      <c r="N406" s="29">
        <v>43063</v>
      </c>
      <c r="O406" s="12">
        <v>43066</v>
      </c>
      <c r="P406" s="11" t="s">
        <v>842</v>
      </c>
      <c r="Q406" s="10"/>
      <c r="R406" s="10"/>
      <c r="S406" s="10"/>
      <c r="T406" s="10"/>
      <c r="U406" s="9"/>
      <c r="V406" s="8"/>
      <c r="W406" s="7">
        <v>1375</v>
      </c>
      <c r="X406" s="4"/>
      <c r="Y406" s="6">
        <v>33</v>
      </c>
      <c r="Z406" s="5">
        <f>IF(Y406&gt;0,Y406-J406,".")</f>
        <v>0</v>
      </c>
      <c r="AB406" s="1">
        <v>1619253527</v>
      </c>
      <c r="AC406" s="1">
        <v>6866205178</v>
      </c>
      <c r="AD406" s="1" t="s">
        <v>7340</v>
      </c>
      <c r="AE406" s="1">
        <v>1</v>
      </c>
      <c r="AF406" s="1">
        <v>79</v>
      </c>
      <c r="AG406" s="1" t="s">
        <v>3118</v>
      </c>
      <c r="AH406" s="1">
        <v>42908.753796296296</v>
      </c>
      <c r="AI406" s="1">
        <v>42914.518657407411</v>
      </c>
    </row>
    <row r="407" spans="1:35" s="1" customFormat="1" x14ac:dyDescent="0.25">
      <c r="A407" s="31">
        <v>42765</v>
      </c>
      <c r="B407" s="24"/>
      <c r="C407" s="23" t="s">
        <v>335</v>
      </c>
      <c r="D407" s="22" t="s">
        <v>334</v>
      </c>
      <c r="E407" s="21">
        <v>0.14000000000000001</v>
      </c>
      <c r="G407" s="20"/>
      <c r="H407" s="19">
        <f>E407/0.03878</f>
        <v>3.6101083032490977</v>
      </c>
      <c r="I407" s="18">
        <f>J407/100*4</f>
        <v>1.32</v>
      </c>
      <c r="J407" s="17">
        <v>33</v>
      </c>
      <c r="K407" s="16">
        <f>IF(J407&gt;1,J407-H407-I407,0)</f>
        <v>28.069891696750901</v>
      </c>
      <c r="L407" s="15">
        <v>42797</v>
      </c>
      <c r="M407" s="14"/>
      <c r="N407" s="29">
        <v>43063</v>
      </c>
      <c r="O407" s="12">
        <v>43066</v>
      </c>
      <c r="P407" s="11" t="s">
        <v>842</v>
      </c>
      <c r="Q407" s="10"/>
      <c r="R407" s="10"/>
      <c r="S407" s="10"/>
      <c r="T407" s="10"/>
      <c r="U407" s="9"/>
      <c r="V407" s="8"/>
      <c r="W407" s="7">
        <v>1375</v>
      </c>
      <c r="X407" s="4"/>
      <c r="Y407" s="6">
        <v>33</v>
      </c>
      <c r="Z407" s="5">
        <f>IF(Y407&gt;0,Y407-J407,".")</f>
        <v>0</v>
      </c>
      <c r="AB407" s="1">
        <v>1619268316</v>
      </c>
      <c r="AC407" s="1">
        <v>6870580424</v>
      </c>
      <c r="AD407" s="1" t="s">
        <v>7146</v>
      </c>
      <c r="AE407" s="1">
        <v>1</v>
      </c>
      <c r="AF407" s="1">
        <v>65</v>
      </c>
      <c r="AG407" s="1" t="s">
        <v>3113</v>
      </c>
      <c r="AH407" s="1">
        <v>42912.751817129632</v>
      </c>
      <c r="AI407" s="1">
        <v>42914.535682870373</v>
      </c>
    </row>
    <row r="408" spans="1:35" s="1" customFormat="1" x14ac:dyDescent="0.25">
      <c r="A408" s="31">
        <v>42765</v>
      </c>
      <c r="B408" s="24"/>
      <c r="C408" s="23" t="s">
        <v>335</v>
      </c>
      <c r="D408" s="22" t="s">
        <v>334</v>
      </c>
      <c r="E408" s="21">
        <v>0.14000000000000001</v>
      </c>
      <c r="G408" s="20"/>
      <c r="H408" s="19">
        <f>E408/0.03878</f>
        <v>3.6101083032490977</v>
      </c>
      <c r="I408" s="18">
        <f>J408/100*4</f>
        <v>1.32</v>
      </c>
      <c r="J408" s="17">
        <v>33</v>
      </c>
      <c r="K408" s="16">
        <f>IF(J408&gt;1,J408-H408-I408,0)</f>
        <v>28.069891696750901</v>
      </c>
      <c r="L408" s="15">
        <v>42797</v>
      </c>
      <c r="M408" s="14"/>
      <c r="N408" s="29">
        <v>43063</v>
      </c>
      <c r="O408" s="12">
        <v>43066</v>
      </c>
      <c r="P408" s="11" t="s">
        <v>842</v>
      </c>
      <c r="Q408" s="10"/>
      <c r="R408" s="10"/>
      <c r="S408" s="10"/>
      <c r="T408" s="10"/>
      <c r="U408" s="9"/>
      <c r="V408" s="8"/>
      <c r="W408" s="7">
        <v>1375</v>
      </c>
      <c r="X408" s="4"/>
      <c r="Y408" s="6">
        <v>33</v>
      </c>
      <c r="Z408" s="5">
        <f>IF(Y408&gt;0,Y408-J408,".")</f>
        <v>0</v>
      </c>
      <c r="AB408" s="1">
        <v>1619282941</v>
      </c>
      <c r="AC408" s="1">
        <v>6868369171</v>
      </c>
      <c r="AD408" s="1" t="s">
        <v>7335</v>
      </c>
      <c r="AE408" s="1">
        <v>1</v>
      </c>
      <c r="AF408" s="1">
        <v>72</v>
      </c>
      <c r="AG408" s="1" t="s">
        <v>3117</v>
      </c>
      <c r="AH408" s="1">
        <v>42910.6955787037</v>
      </c>
      <c r="AI408" s="1">
        <v>42914.551446759258</v>
      </c>
    </row>
    <row r="409" spans="1:35" s="1" customFormat="1" x14ac:dyDescent="0.25">
      <c r="A409" s="31">
        <v>42765</v>
      </c>
      <c r="B409" s="24"/>
      <c r="C409" s="23" t="s">
        <v>335</v>
      </c>
      <c r="D409" s="22" t="s">
        <v>334</v>
      </c>
      <c r="E409" s="21">
        <v>0.14000000000000001</v>
      </c>
      <c r="G409" s="20"/>
      <c r="H409" s="19">
        <f>E409/0.03878</f>
        <v>3.6101083032490977</v>
      </c>
      <c r="I409" s="18">
        <f>J409/100*4</f>
        <v>1.32</v>
      </c>
      <c r="J409" s="17">
        <v>33</v>
      </c>
      <c r="K409" s="16">
        <f>IF(J409&gt;1,J409-H409-I409,0)</f>
        <v>28.069891696750901</v>
      </c>
      <c r="L409" s="15">
        <v>42797</v>
      </c>
      <c r="M409" s="14"/>
      <c r="N409" s="29">
        <v>43065</v>
      </c>
      <c r="O409" s="12">
        <v>43066</v>
      </c>
      <c r="P409" s="11" t="s">
        <v>799</v>
      </c>
      <c r="Q409" s="10"/>
      <c r="R409" s="10"/>
      <c r="S409" s="10"/>
      <c r="T409" s="10"/>
      <c r="U409" s="9"/>
      <c r="V409" s="8"/>
      <c r="W409" s="7">
        <v>1382</v>
      </c>
      <c r="X409" s="4"/>
      <c r="Y409" s="6">
        <v>33</v>
      </c>
      <c r="Z409" s="5">
        <f>IF(Y409&gt;0,Y409-J409,".")</f>
        <v>0</v>
      </c>
      <c r="AB409" s="1">
        <v>1619412190</v>
      </c>
      <c r="AC409" s="1">
        <v>6865552680</v>
      </c>
      <c r="AD409" s="1" t="s">
        <v>7341</v>
      </c>
      <c r="AE409" s="1">
        <v>2</v>
      </c>
      <c r="AF409" s="1">
        <v>42</v>
      </c>
      <c r="AG409" s="1" t="s">
        <v>3130</v>
      </c>
      <c r="AH409" s="1">
        <v>42908.417928240742</v>
      </c>
      <c r="AI409" s="1">
        <v>42914.739502314813</v>
      </c>
    </row>
    <row r="410" spans="1:35" s="1" customFormat="1" x14ac:dyDescent="0.25">
      <c r="A410" s="31">
        <v>42765</v>
      </c>
      <c r="B410" s="24"/>
      <c r="C410" s="23" t="s">
        <v>335</v>
      </c>
      <c r="D410" s="22" t="s">
        <v>334</v>
      </c>
      <c r="E410" s="21">
        <v>0.14000000000000001</v>
      </c>
      <c r="G410" s="20"/>
      <c r="H410" s="19">
        <f>E410/0.03878</f>
        <v>3.6101083032490977</v>
      </c>
      <c r="I410" s="18">
        <f>J410/100*4</f>
        <v>1.32</v>
      </c>
      <c r="J410" s="17">
        <v>33</v>
      </c>
      <c r="K410" s="16">
        <f>IF(J410&gt;1,J410-H410-I410,0)</f>
        <v>28.069891696750901</v>
      </c>
      <c r="L410" s="15">
        <v>42797</v>
      </c>
      <c r="M410" s="14"/>
      <c r="N410" s="29">
        <v>43065</v>
      </c>
      <c r="O410" s="12">
        <v>43066</v>
      </c>
      <c r="P410" s="11" t="s">
        <v>799</v>
      </c>
      <c r="Q410" s="10"/>
      <c r="R410" s="10"/>
      <c r="S410" s="10"/>
      <c r="T410" s="10"/>
      <c r="U410" s="9"/>
      <c r="V410" s="8"/>
      <c r="W410" s="7">
        <v>1382</v>
      </c>
      <c r="X410" s="4"/>
      <c r="Y410" s="6">
        <v>33</v>
      </c>
      <c r="Z410" s="5">
        <f>IF(Y410&gt;0,Y410-J410,".")</f>
        <v>0</v>
      </c>
      <c r="AB410" s="1">
        <v>1619441649</v>
      </c>
      <c r="AC410" s="1">
        <v>6868966908</v>
      </c>
      <c r="AD410" s="1" t="s">
        <v>7311</v>
      </c>
      <c r="AE410" s="1">
        <v>1</v>
      </c>
      <c r="AF410" s="1">
        <v>69</v>
      </c>
      <c r="AG410" s="1" t="s">
        <v>3123</v>
      </c>
      <c r="AH410" s="1">
        <v>42911.450555555559</v>
      </c>
      <c r="AI410" s="1">
        <v>42914.784560185188</v>
      </c>
    </row>
    <row r="411" spans="1:35" s="1" customFormat="1" x14ac:dyDescent="0.25">
      <c r="A411" s="31">
        <v>42765</v>
      </c>
      <c r="B411" s="24"/>
      <c r="C411" s="23" t="s">
        <v>335</v>
      </c>
      <c r="D411" s="22" t="s">
        <v>334</v>
      </c>
      <c r="E411" s="21">
        <v>0.14000000000000001</v>
      </c>
      <c r="G411" s="20"/>
      <c r="H411" s="19">
        <f>E411/0.03878</f>
        <v>3.6101083032490977</v>
      </c>
      <c r="I411" s="18">
        <f>J411/100*4</f>
        <v>1.32</v>
      </c>
      <c r="J411" s="17">
        <v>33</v>
      </c>
      <c r="K411" s="16">
        <f>IF(J411&gt;1,J411-H411-I411,0)</f>
        <v>28.069891696750901</v>
      </c>
      <c r="L411" s="15">
        <v>42797</v>
      </c>
      <c r="M411" s="14"/>
      <c r="N411" s="29">
        <v>43075</v>
      </c>
      <c r="O411" s="12">
        <v>43075</v>
      </c>
      <c r="P411" s="11" t="s">
        <v>547</v>
      </c>
      <c r="Q411" s="10" t="s">
        <v>550</v>
      </c>
      <c r="R411" s="10" t="s">
        <v>549</v>
      </c>
      <c r="S411" s="10" t="s">
        <v>548</v>
      </c>
      <c r="T411" s="10"/>
      <c r="U411" s="9">
        <v>6916037493</v>
      </c>
      <c r="V411" s="8"/>
      <c r="W411" s="7">
        <v>1427</v>
      </c>
      <c r="X411" s="4"/>
      <c r="Y411" s="6">
        <v>33</v>
      </c>
      <c r="Z411" s="5">
        <f>IF(Y411&gt;0,Y411-J411,".")</f>
        <v>0</v>
      </c>
      <c r="AB411" s="1">
        <v>1619539106</v>
      </c>
      <c r="AC411" s="1">
        <v>6869164538</v>
      </c>
      <c r="AD411" s="1" t="s">
        <v>7250</v>
      </c>
      <c r="AE411" s="1">
        <v>1</v>
      </c>
      <c r="AF411" s="1">
        <v>79</v>
      </c>
      <c r="AG411" s="1" t="s">
        <v>3080</v>
      </c>
      <c r="AH411" s="1">
        <v>42911.637499999997</v>
      </c>
      <c r="AI411" s="1">
        <v>42914.893831018519</v>
      </c>
    </row>
    <row r="412" spans="1:35" s="1" customFormat="1" x14ac:dyDescent="0.25">
      <c r="A412" s="31">
        <v>42765</v>
      </c>
      <c r="B412" s="24"/>
      <c r="C412" s="23" t="s">
        <v>335</v>
      </c>
      <c r="D412" s="22" t="s">
        <v>334</v>
      </c>
      <c r="E412" s="21">
        <v>0.14000000000000001</v>
      </c>
      <c r="G412" s="20"/>
      <c r="H412" s="19">
        <f>E412/0.03878</f>
        <v>3.6101083032490977</v>
      </c>
      <c r="I412" s="18">
        <f>J412/100*4</f>
        <v>1.32</v>
      </c>
      <c r="J412" s="17">
        <v>33</v>
      </c>
      <c r="K412" s="16">
        <f>IF(J412&gt;1,J412-H412-I412,0)</f>
        <v>28.069891696750901</v>
      </c>
      <c r="L412" s="15">
        <v>42797</v>
      </c>
      <c r="M412" s="14"/>
      <c r="N412" s="29">
        <v>43082</v>
      </c>
      <c r="O412" s="12">
        <v>43084</v>
      </c>
      <c r="P412" s="11" t="s">
        <v>333</v>
      </c>
      <c r="Q412" s="10"/>
      <c r="R412" s="10"/>
      <c r="S412" s="10"/>
      <c r="T412" s="10"/>
      <c r="U412" s="9"/>
      <c r="V412" s="8"/>
      <c r="W412" s="7">
        <v>1463</v>
      </c>
      <c r="X412" s="4"/>
      <c r="Y412" s="6">
        <v>33</v>
      </c>
      <c r="Z412" s="5">
        <f>IF(Y412&gt;0,Y412-J412,".")</f>
        <v>0</v>
      </c>
      <c r="AB412" s="1">
        <v>1619676376</v>
      </c>
      <c r="AC412" s="1">
        <v>6870082555</v>
      </c>
      <c r="AD412" s="1" t="s">
        <v>7266</v>
      </c>
      <c r="AE412" s="1">
        <v>1</v>
      </c>
      <c r="AF412" s="1">
        <v>99</v>
      </c>
      <c r="AG412" s="1" t="s">
        <v>1026</v>
      </c>
      <c r="AH412" s="1">
        <v>42912.493252314816</v>
      </c>
      <c r="AI412" s="1">
        <v>42915.35738425926</v>
      </c>
    </row>
    <row r="413" spans="1:35" s="1" customFormat="1" x14ac:dyDescent="0.25">
      <c r="A413" s="31">
        <v>42751</v>
      </c>
      <c r="B413" s="24"/>
      <c r="C413" s="23" t="s">
        <v>247</v>
      </c>
      <c r="D413" s="22" t="s">
        <v>246</v>
      </c>
      <c r="E413" s="21">
        <v>0.7</v>
      </c>
      <c r="G413" s="20"/>
      <c r="H413" s="19">
        <f>E413/0.03821</f>
        <v>18.319811567652444</v>
      </c>
      <c r="I413" s="18">
        <f>J413/100*4</f>
        <v>1.32</v>
      </c>
      <c r="J413" s="17">
        <v>33</v>
      </c>
      <c r="K413" s="16">
        <f>IF(J413&gt;1,J413-H413-I413,0)</f>
        <v>13.360188432347556</v>
      </c>
      <c r="L413" s="15">
        <v>42777</v>
      </c>
      <c r="M413" s="14"/>
      <c r="N413" s="29">
        <v>43087</v>
      </c>
      <c r="O413" s="12">
        <v>43087</v>
      </c>
      <c r="P413" s="11" t="s">
        <v>215</v>
      </c>
      <c r="Q413" s="10"/>
      <c r="R413" s="10"/>
      <c r="S413" s="10"/>
      <c r="T413" s="10"/>
      <c r="U413" s="9"/>
      <c r="V413" s="8"/>
      <c r="W413" s="7">
        <v>1480</v>
      </c>
      <c r="X413" s="4"/>
      <c r="Y413" s="6">
        <v>33</v>
      </c>
      <c r="Z413" s="5">
        <f>IF(Y413&gt;0,Y413-J413,".")</f>
        <v>0</v>
      </c>
      <c r="AB413" s="1">
        <v>1619793769</v>
      </c>
      <c r="AC413" s="1">
        <v>6866948299</v>
      </c>
      <c r="AD413" s="1" t="s">
        <v>7180</v>
      </c>
      <c r="AE413" s="1">
        <v>2</v>
      </c>
      <c r="AF413" s="1">
        <v>66</v>
      </c>
      <c r="AG413" s="1" t="s">
        <v>3081</v>
      </c>
      <c r="AH413" s="1">
        <v>42909.435902777775</v>
      </c>
      <c r="AI413" s="1">
        <v>42915.516215277778</v>
      </c>
    </row>
    <row r="414" spans="1:35" s="1" customFormat="1" x14ac:dyDescent="0.25">
      <c r="A414" s="31">
        <v>42751</v>
      </c>
      <c r="B414" s="24"/>
      <c r="C414" s="23" t="s">
        <v>247</v>
      </c>
      <c r="D414" s="22" t="s">
        <v>246</v>
      </c>
      <c r="E414" s="21">
        <v>0.7</v>
      </c>
      <c r="G414" s="20"/>
      <c r="H414" s="19">
        <f>E414/0.03821</f>
        <v>18.319811567652444</v>
      </c>
      <c r="I414" s="18">
        <f>J414/100*4</f>
        <v>1.32</v>
      </c>
      <c r="J414" s="17">
        <v>33</v>
      </c>
      <c r="K414" s="16">
        <f>IF(J414&gt;1,J414-H414-I414,0)</f>
        <v>13.360188432347556</v>
      </c>
      <c r="L414" s="15">
        <v>42777</v>
      </c>
      <c r="M414" s="14"/>
      <c r="N414" s="29">
        <v>43087</v>
      </c>
      <c r="O414" s="12">
        <v>43087</v>
      </c>
      <c r="P414" s="11" t="s">
        <v>215</v>
      </c>
      <c r="Q414" s="10"/>
      <c r="R414" s="10"/>
      <c r="S414" s="10"/>
      <c r="T414" s="10"/>
      <c r="U414" s="9"/>
      <c r="V414" s="8"/>
      <c r="W414" s="7">
        <v>1480</v>
      </c>
      <c r="X414" s="4"/>
      <c r="Y414" s="6">
        <v>33</v>
      </c>
      <c r="Z414" s="5">
        <f>IF(Y414&gt;0,Y414-J414,".")</f>
        <v>0</v>
      </c>
      <c r="AB414" s="1">
        <v>1619845209</v>
      </c>
      <c r="AC414" s="1">
        <v>6870553369</v>
      </c>
      <c r="AD414" s="1" t="s">
        <v>7342</v>
      </c>
      <c r="AE414" s="1">
        <v>1</v>
      </c>
      <c r="AF414" s="1">
        <v>37</v>
      </c>
      <c r="AG414" s="1" t="s">
        <v>3090</v>
      </c>
      <c r="AH414" s="1">
        <v>42912.740810185183</v>
      </c>
      <c r="AI414" s="1">
        <v>42915.58556712963</v>
      </c>
    </row>
    <row r="415" spans="1:35" s="1" customFormat="1" x14ac:dyDescent="0.25">
      <c r="A415" s="31">
        <v>42751</v>
      </c>
      <c r="B415" s="24"/>
      <c r="C415" s="23" t="s">
        <v>247</v>
      </c>
      <c r="D415" s="22" t="s">
        <v>246</v>
      </c>
      <c r="E415" s="21">
        <v>0.7</v>
      </c>
      <c r="G415" s="20"/>
      <c r="H415" s="19">
        <f>E415/0.03821</f>
        <v>18.319811567652444</v>
      </c>
      <c r="I415" s="18">
        <f>J415/100*4</f>
        <v>1.32</v>
      </c>
      <c r="J415" s="17">
        <v>33</v>
      </c>
      <c r="K415" s="16">
        <f>IF(J415&gt;1,J415-H415-I415,0)</f>
        <v>13.360188432347556</v>
      </c>
      <c r="L415" s="15">
        <v>42777</v>
      </c>
      <c r="M415" s="14"/>
      <c r="N415" s="29">
        <v>43087</v>
      </c>
      <c r="O415" s="12">
        <v>43087</v>
      </c>
      <c r="P415" s="11" t="s">
        <v>215</v>
      </c>
      <c r="Q415" s="10"/>
      <c r="R415" s="10"/>
      <c r="S415" s="10"/>
      <c r="T415" s="10"/>
      <c r="U415" s="9"/>
      <c r="V415" s="8"/>
      <c r="W415" s="7">
        <v>1480</v>
      </c>
      <c r="X415" s="4"/>
      <c r="Y415" s="6">
        <v>33</v>
      </c>
      <c r="Z415" s="5">
        <f>IF(Y415&gt;0,Y415-J415,".")</f>
        <v>0</v>
      </c>
      <c r="AB415" s="1">
        <v>1619868011</v>
      </c>
      <c r="AC415" s="1">
        <v>6868294632</v>
      </c>
      <c r="AD415" s="1" t="s">
        <v>7343</v>
      </c>
      <c r="AE415" s="1">
        <v>1</v>
      </c>
      <c r="AF415" s="1">
        <v>71</v>
      </c>
      <c r="AG415" s="1" t="s">
        <v>3099</v>
      </c>
      <c r="AH415" s="1">
        <v>42910.612280092595</v>
      </c>
      <c r="AI415" s="1">
        <v>42915.620613425926</v>
      </c>
    </row>
    <row r="416" spans="1:35" s="1" customFormat="1" x14ac:dyDescent="0.25">
      <c r="A416" s="31">
        <v>42756</v>
      </c>
      <c r="B416" s="24"/>
      <c r="C416" s="23" t="s">
        <v>97</v>
      </c>
      <c r="D416" s="22" t="s">
        <v>96</v>
      </c>
      <c r="E416" s="21">
        <v>0.46160000000000001</v>
      </c>
      <c r="G416" s="20"/>
      <c r="H416" s="19">
        <f>E416/0.03865</f>
        <v>11.94307891332471</v>
      </c>
      <c r="I416" s="18">
        <f>J416/100*4</f>
        <v>1.32</v>
      </c>
      <c r="J416" s="17">
        <v>33</v>
      </c>
      <c r="K416" s="16">
        <f>IF(J416&gt;1,J416-H416-I416,0)</f>
        <v>19.736921086675288</v>
      </c>
      <c r="L416" s="15">
        <v>42797</v>
      </c>
      <c r="M416" s="14"/>
      <c r="N416" s="29">
        <v>43095</v>
      </c>
      <c r="O416" s="12">
        <v>43095</v>
      </c>
      <c r="P416" s="11" t="s">
        <v>95</v>
      </c>
      <c r="Q416" s="10"/>
      <c r="R416" s="10"/>
      <c r="S416" s="10"/>
      <c r="T416" s="10"/>
      <c r="U416" s="9"/>
      <c r="V416" s="8"/>
      <c r="W416" s="7">
        <v>1502</v>
      </c>
      <c r="X416" s="4"/>
      <c r="Y416" s="6">
        <v>33</v>
      </c>
      <c r="Z416" s="5">
        <f>IF(Y416&gt;0,Y416-J416,".")</f>
        <v>0</v>
      </c>
      <c r="AB416" s="1">
        <v>1619870139</v>
      </c>
      <c r="AC416" s="1">
        <v>6867494873</v>
      </c>
      <c r="AD416" s="1" t="s">
        <v>7165</v>
      </c>
      <c r="AE416" s="1">
        <v>1</v>
      </c>
      <c r="AF416" s="1">
        <v>55</v>
      </c>
      <c r="AG416" s="1" t="s">
        <v>7344</v>
      </c>
      <c r="AH416" s="1">
        <v>42909.737835648149</v>
      </c>
      <c r="AI416" s="1">
        <v>42915.624039351853</v>
      </c>
    </row>
    <row r="417" spans="1:35" s="1" customFormat="1" x14ac:dyDescent="0.25">
      <c r="A417" s="28">
        <v>41935</v>
      </c>
      <c r="B417" s="27"/>
      <c r="C417" s="23" t="s">
        <v>6624</v>
      </c>
      <c r="D417" s="22" t="s">
        <v>6623</v>
      </c>
      <c r="E417" s="21">
        <v>0.29899999999999999</v>
      </c>
      <c r="G417" s="20"/>
      <c r="H417" s="19">
        <f>E417/0.0498205</f>
        <v>6.001545548519184</v>
      </c>
      <c r="I417" s="18">
        <f>J417/100*4</f>
        <v>0.68</v>
      </c>
      <c r="J417" s="17">
        <v>17</v>
      </c>
      <c r="K417" s="16">
        <f>IF(J417&gt;1,J417-H417-I417,0)</f>
        <v>10.318454451480816</v>
      </c>
      <c r="L417" s="15">
        <v>41959</v>
      </c>
      <c r="M417" s="14"/>
      <c r="N417" s="29">
        <v>42745</v>
      </c>
      <c r="O417" s="12">
        <v>42746</v>
      </c>
      <c r="P417" s="11" t="s">
        <v>6780</v>
      </c>
      <c r="Q417" s="10" t="s">
        <v>6779</v>
      </c>
      <c r="R417" s="10" t="s">
        <v>6778</v>
      </c>
      <c r="S417" s="10" t="s">
        <v>6777</v>
      </c>
      <c r="T417" s="10"/>
      <c r="U417" s="9">
        <v>6671079110</v>
      </c>
      <c r="V417" s="8"/>
      <c r="W417" s="7">
        <v>71</v>
      </c>
      <c r="X417" s="4"/>
      <c r="Y417" s="6">
        <v>34</v>
      </c>
      <c r="Z417" s="5">
        <f>IF(Y417&gt;0,Y417-J417,".")</f>
        <v>17</v>
      </c>
      <c r="AB417" s="1">
        <v>1620157310</v>
      </c>
      <c r="AC417" s="1">
        <v>6867131609</v>
      </c>
      <c r="AD417" s="1" t="s">
        <v>7345</v>
      </c>
      <c r="AE417" s="1">
        <v>1</v>
      </c>
      <c r="AF417" s="1">
        <v>30</v>
      </c>
      <c r="AG417" s="1" t="s">
        <v>3069</v>
      </c>
      <c r="AH417" s="1">
        <v>42909.53707175926</v>
      </c>
      <c r="AI417" s="1">
        <v>42916.325057870374</v>
      </c>
    </row>
    <row r="418" spans="1:35" s="1" customFormat="1" x14ac:dyDescent="0.25">
      <c r="A418" s="31">
        <v>42755</v>
      </c>
      <c r="B418" s="24"/>
      <c r="C418" s="23" t="s">
        <v>4423</v>
      </c>
      <c r="D418" s="22" t="s">
        <v>186</v>
      </c>
      <c r="E418" s="21"/>
      <c r="G418" s="20"/>
      <c r="H418" s="19">
        <f>E418/0.03878</f>
        <v>0</v>
      </c>
      <c r="I418" s="18">
        <f>J418/100*4</f>
        <v>0.76</v>
      </c>
      <c r="J418" s="17">
        <v>19</v>
      </c>
      <c r="K418" s="16">
        <f>IF(J418&gt;1,J418-H418-I418,0)</f>
        <v>18.239999999999998</v>
      </c>
      <c r="L418" s="15">
        <v>42764</v>
      </c>
      <c r="M418" s="14"/>
      <c r="N418" s="29">
        <v>42775</v>
      </c>
      <c r="O418" s="12">
        <v>42778</v>
      </c>
      <c r="P418" s="11" t="s">
        <v>6065</v>
      </c>
      <c r="Q418" s="10" t="s">
        <v>6064</v>
      </c>
      <c r="R418" s="10" t="s">
        <v>6063</v>
      </c>
      <c r="S418" s="10" t="s">
        <v>482</v>
      </c>
      <c r="T418" s="10"/>
      <c r="U418" s="9">
        <v>6706407102</v>
      </c>
      <c r="V418" s="8"/>
      <c r="W418" s="7">
        <v>236</v>
      </c>
      <c r="X418" s="4"/>
      <c r="Y418" s="6">
        <v>34</v>
      </c>
      <c r="Z418" s="5">
        <f>IF(Y418&gt;0,Y418-J418,".")</f>
        <v>15</v>
      </c>
      <c r="AB418" s="1">
        <v>1620299138</v>
      </c>
      <c r="AC418" s="1">
        <v>6868925441</v>
      </c>
      <c r="AD418" s="1" t="s">
        <v>7293</v>
      </c>
      <c r="AE418" s="1">
        <v>1</v>
      </c>
      <c r="AF418" s="1">
        <v>88</v>
      </c>
      <c r="AG418" s="1" t="s">
        <v>3064</v>
      </c>
      <c r="AH418" s="1">
        <v>42911.40730324074</v>
      </c>
      <c r="AI418" s="1">
        <v>42916.560706018521</v>
      </c>
    </row>
    <row r="419" spans="1:35" s="1" customFormat="1" x14ac:dyDescent="0.25">
      <c r="A419" s="31">
        <v>42671</v>
      </c>
      <c r="B419" s="24"/>
      <c r="C419" s="23" t="s">
        <v>412</v>
      </c>
      <c r="D419" s="22" t="s">
        <v>411</v>
      </c>
      <c r="E419" s="21">
        <v>0.15</v>
      </c>
      <c r="G419" s="20"/>
      <c r="H419" s="19">
        <f>E419/0.03988</f>
        <v>3.7612838515546638</v>
      </c>
      <c r="I419" s="18">
        <f>J419/100*4</f>
        <v>0.6</v>
      </c>
      <c r="J419" s="17">
        <v>15</v>
      </c>
      <c r="K419" s="16">
        <f>IF(J419&gt;1,J419-H419-I419,0)</f>
        <v>10.638716148445337</v>
      </c>
      <c r="L419" s="15">
        <v>42697</v>
      </c>
      <c r="M419" s="14"/>
      <c r="N419" s="29">
        <v>42906</v>
      </c>
      <c r="O419" s="12">
        <v>42906</v>
      </c>
      <c r="P419" s="11" t="s">
        <v>3258</v>
      </c>
      <c r="Q419" s="10" t="s">
        <v>3261</v>
      </c>
      <c r="R419" s="10" t="s">
        <v>3260</v>
      </c>
      <c r="S419" s="10" t="s">
        <v>3259</v>
      </c>
      <c r="T419" s="10"/>
      <c r="U419" s="9">
        <v>6861865753</v>
      </c>
      <c r="V419" s="8"/>
      <c r="W419" s="7">
        <v>865</v>
      </c>
      <c r="X419" s="4"/>
      <c r="Y419" s="6">
        <v>34</v>
      </c>
      <c r="Z419" s="5">
        <f>IF(Y419&gt;0,Y419-J419,".")</f>
        <v>19</v>
      </c>
      <c r="AB419" s="1">
        <v>1620324665</v>
      </c>
      <c r="AC419" s="1">
        <v>6872474968</v>
      </c>
      <c r="AD419" s="1" t="s">
        <v>7306</v>
      </c>
      <c r="AE419" s="1">
        <v>1</v>
      </c>
      <c r="AF419" s="1">
        <v>325</v>
      </c>
      <c r="AG419" s="1" t="s">
        <v>3060</v>
      </c>
      <c r="AH419" s="1">
        <v>42913.882037037038</v>
      </c>
      <c r="AI419" s="1">
        <v>42916.602511574078</v>
      </c>
    </row>
    <row r="420" spans="1:35" s="1" customFormat="1" x14ac:dyDescent="0.25">
      <c r="A420" s="31">
        <v>42811</v>
      </c>
      <c r="B420" s="24"/>
      <c r="C420" s="23" t="s">
        <v>368</v>
      </c>
      <c r="D420" s="22" t="s">
        <v>367</v>
      </c>
      <c r="E420" s="21">
        <v>0.114</v>
      </c>
      <c r="G420" s="20"/>
      <c r="H420" s="19">
        <f>E420/0.038689</f>
        <v>2.9465739615911501</v>
      </c>
      <c r="I420" s="18">
        <f>J420/100*4</f>
        <v>0.6</v>
      </c>
      <c r="J420" s="17">
        <v>15</v>
      </c>
      <c r="K420" s="16">
        <f>IF(J420&gt;1,J420-H420-I420,0)</f>
        <v>11.45342603840885</v>
      </c>
      <c r="L420" s="15">
        <v>42833</v>
      </c>
      <c r="M420" s="14"/>
      <c r="N420" s="29">
        <v>43082</v>
      </c>
      <c r="O420" s="12">
        <v>43082</v>
      </c>
      <c r="P420" s="11" t="s">
        <v>366</v>
      </c>
      <c r="Q420" s="10" t="s">
        <v>371</v>
      </c>
      <c r="R420" s="10" t="s">
        <v>370</v>
      </c>
      <c r="S420" s="10" t="s">
        <v>369</v>
      </c>
      <c r="T420" s="10"/>
      <c r="U420" s="9">
        <v>6910091740</v>
      </c>
      <c r="V420" s="8"/>
      <c r="W420" s="7">
        <v>1458</v>
      </c>
      <c r="X420" s="4"/>
      <c r="Y420" s="6">
        <v>34</v>
      </c>
      <c r="Z420" s="5">
        <f>IF(Y420&gt;0,Y420-J420,".")</f>
        <v>19</v>
      </c>
      <c r="AB420" s="1">
        <v>1620359782</v>
      </c>
      <c r="AC420" s="1">
        <v>6868294632</v>
      </c>
      <c r="AD420" s="1" t="s">
        <v>7343</v>
      </c>
      <c r="AE420" s="1">
        <v>1</v>
      </c>
      <c r="AF420" s="1">
        <v>71</v>
      </c>
      <c r="AG420" s="1" t="s">
        <v>3073</v>
      </c>
      <c r="AH420" s="1">
        <v>42910.612280092595</v>
      </c>
      <c r="AI420" s="1">
        <v>42916.666134259256</v>
      </c>
    </row>
    <row r="421" spans="1:35" s="1" customFormat="1" x14ac:dyDescent="0.25">
      <c r="A421" s="28">
        <v>41703</v>
      </c>
      <c r="B421" s="27" t="s">
        <v>2764</v>
      </c>
      <c r="C421" s="23" t="s">
        <v>2763</v>
      </c>
      <c r="D421" s="22" t="s">
        <v>2762</v>
      </c>
      <c r="E421" s="21">
        <v>0.1</v>
      </c>
      <c r="G421" s="20"/>
      <c r="H421" s="19">
        <f>E421/0.02888</f>
        <v>3.4626038781163437</v>
      </c>
      <c r="I421" s="18">
        <f>J421/100*4</f>
        <v>0.72</v>
      </c>
      <c r="J421" s="17">
        <v>18</v>
      </c>
      <c r="K421" s="16">
        <f>IF(J421&gt;1,J421-H421-I421,0)</f>
        <v>13.817396121883656</v>
      </c>
      <c r="L421" s="15">
        <v>41721</v>
      </c>
      <c r="M421" s="14"/>
      <c r="N421" s="29">
        <v>42738</v>
      </c>
      <c r="O421" s="12">
        <v>42738</v>
      </c>
      <c r="P421" s="11" t="s">
        <v>6358</v>
      </c>
      <c r="Q421" s="10" t="s">
        <v>6357</v>
      </c>
      <c r="R421" s="10" t="s">
        <v>6356</v>
      </c>
      <c r="S421" s="10" t="s">
        <v>4929</v>
      </c>
      <c r="T421" s="10"/>
      <c r="U421" s="9" t="s">
        <v>6986</v>
      </c>
      <c r="V421" s="8"/>
      <c r="W421" s="7">
        <v>26</v>
      </c>
      <c r="X421" s="4"/>
      <c r="Y421" s="6">
        <v>35</v>
      </c>
      <c r="Z421" s="5">
        <f>IF(Y421&gt;0,Y421-J421,".")</f>
        <v>17</v>
      </c>
      <c r="AB421" s="1">
        <v>1620507664</v>
      </c>
      <c r="AC421" s="1">
        <v>6868100236</v>
      </c>
      <c r="AD421" s="1" t="s">
        <v>7130</v>
      </c>
      <c r="AE421" s="1">
        <v>1</v>
      </c>
      <c r="AF421" s="1">
        <v>95</v>
      </c>
      <c r="AG421" s="1" t="s">
        <v>3044</v>
      </c>
      <c r="AH421" s="1">
        <v>42910.462187500001</v>
      </c>
      <c r="AI421" s="1">
        <v>42916.923807870371</v>
      </c>
    </row>
    <row r="422" spans="1:35" s="1" customFormat="1" x14ac:dyDescent="0.25">
      <c r="A422" s="31">
        <v>42742</v>
      </c>
      <c r="B422" s="24"/>
      <c r="C422" s="23" t="s">
        <v>6670</v>
      </c>
      <c r="D422" s="22"/>
      <c r="E422" s="21"/>
      <c r="G422" s="20"/>
      <c r="H422" s="19">
        <f>E422/0.03821</f>
        <v>0</v>
      </c>
      <c r="I422" s="18">
        <f>J422/100*4</f>
        <v>1.4</v>
      </c>
      <c r="J422" s="17">
        <v>35</v>
      </c>
      <c r="K422" s="16">
        <f>IF(J422&gt;1,J422-H422-I422,0)</f>
        <v>33.6</v>
      </c>
      <c r="L422" s="15">
        <v>42748</v>
      </c>
      <c r="M422" s="14"/>
      <c r="N422" s="29">
        <v>42747</v>
      </c>
      <c r="O422" s="12">
        <v>42748</v>
      </c>
      <c r="P422" s="11" t="s">
        <v>6669</v>
      </c>
      <c r="Q422" s="10"/>
      <c r="R422" s="10"/>
      <c r="S422" s="10"/>
      <c r="T422" s="10"/>
      <c r="U422" s="9">
        <v>6671253373</v>
      </c>
      <c r="V422" s="8"/>
      <c r="W422" s="7">
        <v>92</v>
      </c>
      <c r="X422" s="4"/>
      <c r="Y422" s="6">
        <v>35</v>
      </c>
      <c r="Z422" s="5">
        <f>IF(Y422&gt;0,Y422-J422,".")</f>
        <v>0</v>
      </c>
      <c r="AB422" s="1">
        <v>1620524163</v>
      </c>
      <c r="AC422" s="1">
        <v>6869525141</v>
      </c>
      <c r="AD422" s="1" t="s">
        <v>7346</v>
      </c>
      <c r="AE422" s="1">
        <v>1</v>
      </c>
      <c r="AF422" s="1">
        <v>169</v>
      </c>
      <c r="AG422" s="1" t="s">
        <v>3040</v>
      </c>
      <c r="AH422" s="1">
        <v>42911.880312499998</v>
      </c>
      <c r="AI422" s="1">
        <v>42916.950995370367</v>
      </c>
    </row>
    <row r="423" spans="1:35" s="1" customFormat="1" x14ac:dyDescent="0.25">
      <c r="A423" s="31">
        <v>42742</v>
      </c>
      <c r="B423" s="24"/>
      <c r="C423" s="23" t="s">
        <v>6670</v>
      </c>
      <c r="D423" s="22"/>
      <c r="E423" s="21"/>
      <c r="G423" s="20"/>
      <c r="H423" s="19">
        <f>E423/0.03821</f>
        <v>0</v>
      </c>
      <c r="I423" s="18">
        <f>J423/100*4</f>
        <v>1.4</v>
      </c>
      <c r="J423" s="17">
        <v>35</v>
      </c>
      <c r="K423" s="16">
        <f>IF(J423&gt;1,J423-H423-I423,0)</f>
        <v>33.6</v>
      </c>
      <c r="L423" s="15">
        <v>42748</v>
      </c>
      <c r="M423" s="14"/>
      <c r="N423" s="29">
        <v>42747</v>
      </c>
      <c r="O423" s="12">
        <v>42748</v>
      </c>
      <c r="P423" s="11" t="s">
        <v>6669</v>
      </c>
      <c r="Q423" s="10"/>
      <c r="R423" s="10"/>
      <c r="S423" s="10"/>
      <c r="T423" s="10"/>
      <c r="U423" s="9"/>
      <c r="V423" s="8"/>
      <c r="W423" s="7">
        <v>92</v>
      </c>
      <c r="X423" s="4"/>
      <c r="Y423" s="6">
        <v>35</v>
      </c>
      <c r="Z423" s="5">
        <f>IF(Y423&gt;0,Y423-J423,".")</f>
        <v>0</v>
      </c>
      <c r="AB423" s="1">
        <v>1620805580</v>
      </c>
      <c r="AC423" s="1">
        <v>6875811218</v>
      </c>
      <c r="AD423" s="1" t="s">
        <v>7126</v>
      </c>
      <c r="AE423" s="1">
        <v>1</v>
      </c>
      <c r="AF423" s="1">
        <v>36</v>
      </c>
      <c r="AG423" s="1" t="s">
        <v>3049</v>
      </c>
      <c r="AH423" s="1">
        <v>42916.590775462966</v>
      </c>
      <c r="AI423" s="1">
        <v>42917.87427083333</v>
      </c>
    </row>
    <row r="424" spans="1:35" s="1" customFormat="1" x14ac:dyDescent="0.25">
      <c r="A424" s="31">
        <v>42410</v>
      </c>
      <c r="B424" s="24"/>
      <c r="C424" s="23" t="s">
        <v>2368</v>
      </c>
      <c r="D424" s="22" t="s">
        <v>2367</v>
      </c>
      <c r="E424" s="21">
        <v>0.88</v>
      </c>
      <c r="G424" s="20"/>
      <c r="H424" s="19">
        <f>E424/0.04011</f>
        <v>21.939665918723509</v>
      </c>
      <c r="I424" s="32">
        <f>J424/100*4</f>
        <v>1.4</v>
      </c>
      <c r="J424" s="17">
        <v>35</v>
      </c>
      <c r="K424" s="16">
        <f>IF(J424&gt;1,J424-H424-I424,0)</f>
        <v>11.66033408127649</v>
      </c>
      <c r="L424" s="15">
        <v>42435</v>
      </c>
      <c r="M424" s="14"/>
      <c r="N424" s="29">
        <v>42751</v>
      </c>
      <c r="O424" s="12">
        <v>42751</v>
      </c>
      <c r="P424" s="11" t="s">
        <v>6582</v>
      </c>
      <c r="Q424" s="10"/>
      <c r="R424" s="10"/>
      <c r="S424" s="10"/>
      <c r="T424" s="10"/>
      <c r="U424" s="9"/>
      <c r="V424" s="8"/>
      <c r="W424" s="7">
        <v>108</v>
      </c>
      <c r="X424" s="4"/>
      <c r="Y424" s="6">
        <v>35</v>
      </c>
      <c r="Z424" s="5">
        <f>IF(Y424&gt;0,Y424-J424,".")</f>
        <v>0</v>
      </c>
      <c r="AA424"/>
      <c r="AB424">
        <v>1620869149</v>
      </c>
      <c r="AC424" s="1">
        <v>6870880265</v>
      </c>
      <c r="AD424" s="1" t="s">
        <v>7174</v>
      </c>
      <c r="AE424" s="1">
        <v>1</v>
      </c>
      <c r="AF424" s="1">
        <v>20</v>
      </c>
      <c r="AG424" s="1" t="s">
        <v>3050</v>
      </c>
      <c r="AH424" s="1">
        <v>42912.877106481479</v>
      </c>
      <c r="AI424" s="1">
        <v>42918.002962962964</v>
      </c>
    </row>
    <row r="425" spans="1:35" s="1" customFormat="1" x14ac:dyDescent="0.25">
      <c r="A425" s="28">
        <v>41786</v>
      </c>
      <c r="B425" s="27" t="s">
        <v>3818</v>
      </c>
      <c r="C425" s="23" t="s">
        <v>3817</v>
      </c>
      <c r="D425" s="22" t="s">
        <v>3816</v>
      </c>
      <c r="E425" s="21">
        <v>0.5</v>
      </c>
      <c r="G425" s="20"/>
      <c r="H425" s="19">
        <f>E425/0.0477468</f>
        <v>10.471905970661908</v>
      </c>
      <c r="I425" s="18">
        <f>J425/100*4</f>
        <v>1.4</v>
      </c>
      <c r="J425" s="17">
        <v>35</v>
      </c>
      <c r="K425" s="16">
        <f>IF(J425&gt;1,J425-H425-I425,0)</f>
        <v>23.128094029338094</v>
      </c>
      <c r="L425" s="15">
        <v>41807</v>
      </c>
      <c r="M425" s="14"/>
      <c r="N425" s="29">
        <v>42753</v>
      </c>
      <c r="O425" s="12">
        <v>42754</v>
      </c>
      <c r="P425" s="11" t="s">
        <v>6537</v>
      </c>
      <c r="Q425" s="10"/>
      <c r="R425" s="10"/>
      <c r="S425" s="10"/>
      <c r="T425" s="10"/>
      <c r="U425" s="9"/>
      <c r="V425" s="8"/>
      <c r="W425" s="7">
        <v>122</v>
      </c>
      <c r="X425" s="4"/>
      <c r="Y425" s="6">
        <v>35</v>
      </c>
      <c r="Z425" s="5">
        <f>IF(Y425&gt;0,Y425-J425,".")</f>
        <v>0</v>
      </c>
      <c r="AB425" s="1">
        <v>1620869150</v>
      </c>
      <c r="AC425" s="1">
        <v>6874267157</v>
      </c>
      <c r="AD425" s="1" t="s">
        <v>7347</v>
      </c>
      <c r="AE425" s="1">
        <v>1</v>
      </c>
      <c r="AF425" s="1">
        <v>22</v>
      </c>
      <c r="AG425" s="1" t="s">
        <v>3050</v>
      </c>
      <c r="AH425" s="1">
        <v>42915.429456018515</v>
      </c>
      <c r="AI425" s="1">
        <v>42918.002974537034</v>
      </c>
    </row>
    <row r="426" spans="1:35" s="1" customFormat="1" x14ac:dyDescent="0.25">
      <c r="A426" s="31">
        <v>42095</v>
      </c>
      <c r="B426" s="24"/>
      <c r="C426" s="23" t="s">
        <v>4832</v>
      </c>
      <c r="D426" s="22" t="s">
        <v>4831</v>
      </c>
      <c r="E426" s="21">
        <v>0.69899999999999995</v>
      </c>
      <c r="G426" s="20"/>
      <c r="H426" s="19">
        <f>E426/0.03938</f>
        <v>17.750126968004064</v>
      </c>
      <c r="I426" s="18">
        <f>J426/100*4</f>
        <v>1.4</v>
      </c>
      <c r="J426" s="17">
        <v>35</v>
      </c>
      <c r="K426" s="16">
        <f>IF(J426&gt;1,J426-H426-I426,0)</f>
        <v>15.849873031995935</v>
      </c>
      <c r="L426" s="15">
        <v>42113</v>
      </c>
      <c r="M426" s="14"/>
      <c r="N426" s="29">
        <v>42753</v>
      </c>
      <c r="O426" s="35">
        <v>42754</v>
      </c>
      <c r="P426" s="11" t="s">
        <v>6532</v>
      </c>
      <c r="Q426" s="10"/>
      <c r="R426" s="10"/>
      <c r="S426" s="10"/>
      <c r="T426" s="10"/>
      <c r="U426" s="9">
        <v>6677685172</v>
      </c>
      <c r="V426" s="8"/>
      <c r="W426" s="7">
        <v>121</v>
      </c>
      <c r="X426" s="4"/>
      <c r="Y426" s="6">
        <v>35</v>
      </c>
      <c r="Z426" s="5">
        <f>IF(Y426&gt;0,Y426-J426,".")</f>
        <v>0</v>
      </c>
      <c r="AB426" s="1">
        <v>1620882524</v>
      </c>
      <c r="AC426" s="1">
        <v>6873575707</v>
      </c>
      <c r="AD426" s="1" t="s">
        <v>7176</v>
      </c>
      <c r="AE426" s="1">
        <v>1</v>
      </c>
      <c r="AF426" s="1">
        <v>22</v>
      </c>
      <c r="AG426" s="1" t="s">
        <v>3035</v>
      </c>
      <c r="AH426" s="1">
        <v>42914.751064814816</v>
      </c>
      <c r="AI426" s="1">
        <v>42918.28460648148</v>
      </c>
    </row>
    <row r="427" spans="1:35" s="1" customFormat="1" x14ac:dyDescent="0.25">
      <c r="A427" s="31">
        <v>42387</v>
      </c>
      <c r="B427" s="30" t="s">
        <v>6527</v>
      </c>
      <c r="C427" s="23" t="s">
        <v>6526</v>
      </c>
      <c r="D427" s="22" t="s">
        <v>6525</v>
      </c>
      <c r="E427" s="21">
        <v>0.26</v>
      </c>
      <c r="G427" s="20"/>
      <c r="H427" s="19">
        <f>E427/0.0405</f>
        <v>6.4197530864197532</v>
      </c>
      <c r="I427" s="32">
        <f>J427/100*4</f>
        <v>0.8</v>
      </c>
      <c r="J427" s="17">
        <v>20</v>
      </c>
      <c r="K427" s="16">
        <f>IF(J427&gt;1,J427-H427-I427,0)</f>
        <v>12.780246913580246</v>
      </c>
      <c r="L427" s="15">
        <v>42407</v>
      </c>
      <c r="M427" s="14"/>
      <c r="N427" s="29">
        <v>42754</v>
      </c>
      <c r="O427" s="12">
        <v>42755</v>
      </c>
      <c r="P427" s="11" t="s">
        <v>1945</v>
      </c>
      <c r="Q427" s="10" t="s">
        <v>6524</v>
      </c>
      <c r="R427" s="10" t="s">
        <v>6523</v>
      </c>
      <c r="S427" s="10" t="s">
        <v>6522</v>
      </c>
      <c r="T427" s="10"/>
      <c r="U427" s="9">
        <v>6681111531</v>
      </c>
      <c r="V427" s="8"/>
      <c r="W427" s="7">
        <v>130</v>
      </c>
      <c r="X427" s="4"/>
      <c r="Y427" s="6">
        <v>35</v>
      </c>
      <c r="Z427" s="5">
        <f>IF(Y427&gt;0,Y427-J427,".")</f>
        <v>15</v>
      </c>
      <c r="AB427" s="1">
        <v>1620891931</v>
      </c>
      <c r="AC427" s="1">
        <v>6876726059</v>
      </c>
      <c r="AD427" s="1" t="s">
        <v>7192</v>
      </c>
      <c r="AE427" s="1">
        <v>3</v>
      </c>
      <c r="AF427" s="1">
        <v>45</v>
      </c>
      <c r="AG427" s="1" t="s">
        <v>3023</v>
      </c>
      <c r="AH427" s="1">
        <v>42917.495162037034</v>
      </c>
      <c r="AI427" s="1">
        <v>42918.361493055556</v>
      </c>
    </row>
    <row r="428" spans="1:35" s="1" customFormat="1" x14ac:dyDescent="0.25">
      <c r="A428" s="31">
        <v>42095</v>
      </c>
      <c r="B428" s="24"/>
      <c r="C428" s="23" t="s">
        <v>4832</v>
      </c>
      <c r="D428" s="22" t="s">
        <v>4831</v>
      </c>
      <c r="E428" s="21">
        <v>0.69899999999999995</v>
      </c>
      <c r="G428" s="20"/>
      <c r="H428" s="19">
        <f>E428/0.03938</f>
        <v>17.750126968004064</v>
      </c>
      <c r="I428" s="18">
        <f>J428/100*4</f>
        <v>1.4</v>
      </c>
      <c r="J428" s="17">
        <v>35</v>
      </c>
      <c r="K428" s="16">
        <f>IF(J428&gt;1,J428-H428-I428,0)</f>
        <v>15.849873031995935</v>
      </c>
      <c r="L428" s="15">
        <v>42113</v>
      </c>
      <c r="M428" s="14"/>
      <c r="N428" s="29">
        <v>42756</v>
      </c>
      <c r="O428" s="12">
        <v>42757</v>
      </c>
      <c r="P428" s="11" t="s">
        <v>6464</v>
      </c>
      <c r="Q428" s="10"/>
      <c r="R428" s="10"/>
      <c r="S428" s="10"/>
      <c r="T428" s="10"/>
      <c r="U428" s="9" t="s">
        <v>6484</v>
      </c>
      <c r="V428" s="8"/>
      <c r="W428" s="7">
        <v>141</v>
      </c>
      <c r="X428" s="4"/>
      <c r="Y428" s="6">
        <v>35</v>
      </c>
      <c r="Z428" s="5">
        <f>IF(Y428&gt;0,Y428-J428,".")</f>
        <v>0</v>
      </c>
      <c r="AB428" s="1">
        <v>1621041813</v>
      </c>
      <c r="AC428" s="1">
        <v>6875866351</v>
      </c>
      <c r="AD428" s="1" t="s">
        <v>7348</v>
      </c>
      <c r="AE428" s="1">
        <v>1</v>
      </c>
      <c r="AF428" s="1">
        <v>22</v>
      </c>
      <c r="AG428" s="1" t="s">
        <v>7349</v>
      </c>
      <c r="AH428" s="1">
        <v>42916.617546296293</v>
      </c>
      <c r="AI428" s="1">
        <v>42918.604212962964</v>
      </c>
    </row>
    <row r="429" spans="1:35" s="1" customFormat="1" x14ac:dyDescent="0.25">
      <c r="A429" s="31">
        <v>42395</v>
      </c>
      <c r="B429" s="24"/>
      <c r="C429" s="23" t="s">
        <v>2005</v>
      </c>
      <c r="D429" s="22" t="s">
        <v>2004</v>
      </c>
      <c r="E429" s="21">
        <v>0.51</v>
      </c>
      <c r="G429" s="20"/>
      <c r="H429" s="19">
        <f>E429/0.03995</f>
        <v>12.76595744680851</v>
      </c>
      <c r="I429" s="32">
        <f>J429/100*4</f>
        <v>1.4</v>
      </c>
      <c r="J429" s="17">
        <v>35</v>
      </c>
      <c r="K429" s="16">
        <f>IF(J429&gt;1,J429-H429-I429,0)</f>
        <v>20.834042553191491</v>
      </c>
      <c r="L429" s="15">
        <v>42420</v>
      </c>
      <c r="M429" s="14"/>
      <c r="N429" s="29">
        <v>42756</v>
      </c>
      <c r="O429" s="12">
        <v>42757</v>
      </c>
      <c r="P429" s="11" t="s">
        <v>6464</v>
      </c>
      <c r="Q429" s="10"/>
      <c r="R429" s="10"/>
      <c r="S429" s="10"/>
      <c r="T429" s="10"/>
      <c r="U429" s="9">
        <v>6689298482</v>
      </c>
      <c r="V429" s="8"/>
      <c r="W429" s="7">
        <v>141</v>
      </c>
      <c r="X429" s="4"/>
      <c r="Y429" s="6">
        <v>35</v>
      </c>
      <c r="Z429" s="5">
        <f>IF(Y429&gt;0,Y429-J429,".")</f>
        <v>0</v>
      </c>
      <c r="AB429" s="1">
        <v>1621223792</v>
      </c>
      <c r="AC429" s="1">
        <v>6877111526</v>
      </c>
      <c r="AD429" s="1" t="s">
        <v>7229</v>
      </c>
      <c r="AE429" s="1">
        <v>2</v>
      </c>
      <c r="AF429" s="1">
        <v>230</v>
      </c>
      <c r="AG429" s="1" t="s">
        <v>3028</v>
      </c>
      <c r="AH429" s="1">
        <v>42917.853449074071</v>
      </c>
      <c r="AI429" s="1">
        <v>42918.827256944445</v>
      </c>
    </row>
    <row r="430" spans="1:35" s="1" customFormat="1" x14ac:dyDescent="0.25">
      <c r="A430" s="28">
        <v>41992</v>
      </c>
      <c r="B430" s="27"/>
      <c r="C430" s="23" t="s">
        <v>1992</v>
      </c>
      <c r="D430" s="22" t="s">
        <v>1991</v>
      </c>
      <c r="E430" s="21">
        <v>0.29899999999999999</v>
      </c>
      <c r="G430" s="20"/>
      <c r="H430" s="19">
        <f>E430/0.042871</f>
        <v>6.9744116069137645</v>
      </c>
      <c r="I430" s="18">
        <f>J430/100*4</f>
        <v>0.8</v>
      </c>
      <c r="J430" s="17">
        <v>20</v>
      </c>
      <c r="K430" s="16">
        <f>IF(J430&gt;1,J430-H430-I430,0)</f>
        <v>12.225588393086234</v>
      </c>
      <c r="L430" s="15">
        <v>42019</v>
      </c>
      <c r="M430" s="14"/>
      <c r="N430" s="29">
        <v>42805</v>
      </c>
      <c r="O430" s="12">
        <v>42806</v>
      </c>
      <c r="P430" s="11" t="s">
        <v>5357</v>
      </c>
      <c r="Q430" s="10" t="s">
        <v>5356</v>
      </c>
      <c r="R430" s="10" t="s">
        <v>5355</v>
      </c>
      <c r="S430" s="10" t="s">
        <v>5354</v>
      </c>
      <c r="T430" s="10"/>
      <c r="U430" s="9" t="s">
        <v>5353</v>
      </c>
      <c r="V430" s="8"/>
      <c r="W430" s="7">
        <v>400</v>
      </c>
      <c r="X430" s="4"/>
      <c r="Y430" s="6">
        <v>35</v>
      </c>
      <c r="Z430" s="5">
        <f>IF(Y430&gt;0,Y430-J430,".")</f>
        <v>15</v>
      </c>
      <c r="AB430" s="1">
        <v>1621589661</v>
      </c>
      <c r="AC430" s="1">
        <v>6873518337</v>
      </c>
      <c r="AD430" s="1" t="s">
        <v>7350</v>
      </c>
      <c r="AE430" s="1">
        <v>1</v>
      </c>
      <c r="AF430" s="1">
        <v>35</v>
      </c>
      <c r="AG430" s="1" t="s">
        <v>3016</v>
      </c>
      <c r="AH430" s="1">
        <v>42914.716099537036</v>
      </c>
      <c r="AI430" s="1">
        <v>42919.462164351855</v>
      </c>
    </row>
    <row r="431" spans="1:35" s="1" customFormat="1" x14ac:dyDescent="0.25">
      <c r="A431" s="31">
        <v>42793</v>
      </c>
      <c r="B431" t="s">
        <v>4963</v>
      </c>
      <c r="C431" s="23" t="s">
        <v>2333</v>
      </c>
      <c r="D431" s="22" t="s">
        <v>2004</v>
      </c>
      <c r="E431" s="21">
        <v>0.378</v>
      </c>
      <c r="G431" s="20"/>
      <c r="H431" s="19">
        <f>E431/0.038689</f>
        <v>9.770218925275918</v>
      </c>
      <c r="I431" s="18">
        <f>J431/100*4</f>
        <v>1.4</v>
      </c>
      <c r="J431" s="17">
        <v>35</v>
      </c>
      <c r="K431" s="16">
        <f>IF(J431&gt;1,J431-H431-I431,0)</f>
        <v>23.829781074724082</v>
      </c>
      <c r="L431" s="15">
        <v>42812</v>
      </c>
      <c r="M431" s="14"/>
      <c r="N431" s="13">
        <v>42820</v>
      </c>
      <c r="O431" s="12">
        <v>42822</v>
      </c>
      <c r="P431" s="11" t="s">
        <v>4962</v>
      </c>
      <c r="Q431" s="10"/>
      <c r="R431" s="10"/>
      <c r="S431" s="10"/>
      <c r="T431" s="10"/>
      <c r="U431" s="9">
        <v>6763291409</v>
      </c>
      <c r="V431" s="8"/>
      <c r="W431" s="7">
        <v>493</v>
      </c>
      <c r="X431" s="4"/>
      <c r="Y431" s="6">
        <v>35</v>
      </c>
      <c r="Z431" s="5">
        <f>IF(Y431&gt;0,Y431-J431,".")</f>
        <v>0</v>
      </c>
      <c r="AB431" s="1">
        <v>1621708516</v>
      </c>
      <c r="AC431" s="1">
        <v>6875607396</v>
      </c>
      <c r="AD431" s="1" t="s">
        <v>7351</v>
      </c>
      <c r="AE431" s="1">
        <v>1</v>
      </c>
      <c r="AF431" s="1">
        <v>85</v>
      </c>
      <c r="AG431" s="1" t="s">
        <v>3011</v>
      </c>
      <c r="AH431" s="1">
        <v>42916.473090277781</v>
      </c>
      <c r="AI431" s="1">
        <v>42919.579351851855</v>
      </c>
    </row>
    <row r="432" spans="1:35" s="1" customFormat="1" x14ac:dyDescent="0.25">
      <c r="A432" s="31">
        <v>42343</v>
      </c>
      <c r="B432" s="24"/>
      <c r="C432" s="23" t="s">
        <v>4933</v>
      </c>
      <c r="D432" s="22" t="s">
        <v>4932</v>
      </c>
      <c r="E432" s="21">
        <v>0.182</v>
      </c>
      <c r="G432" s="20"/>
      <c r="H432" s="19">
        <f>E432/0.03963</f>
        <v>4.5924804441079994</v>
      </c>
      <c r="I432" s="32">
        <f>J432/100*4</f>
        <v>0.8</v>
      </c>
      <c r="J432" s="17">
        <v>20</v>
      </c>
      <c r="K432" s="16">
        <f>IF(J432&gt;1,J432-H432-I432,0)</f>
        <v>14.607519555892001</v>
      </c>
      <c r="L432" s="15">
        <v>42385</v>
      </c>
      <c r="M432" s="14"/>
      <c r="N432" s="29">
        <v>42823</v>
      </c>
      <c r="O432" s="12">
        <v>42824</v>
      </c>
      <c r="P432" s="11" t="s">
        <v>1945</v>
      </c>
      <c r="Q432" s="10" t="s">
        <v>4931</v>
      </c>
      <c r="R432" s="10" t="s">
        <v>4930</v>
      </c>
      <c r="S432" s="10" t="s">
        <v>4929</v>
      </c>
      <c r="T432" s="10"/>
      <c r="U432" s="9">
        <v>6763830451</v>
      </c>
      <c r="V432" s="8"/>
      <c r="W432" s="7">
        <v>507</v>
      </c>
      <c r="X432" s="4"/>
      <c r="Y432" s="6">
        <v>35</v>
      </c>
      <c r="Z432" s="5">
        <f>IF(Y432&gt;0,Y432-J432,".")</f>
        <v>15</v>
      </c>
      <c r="AB432" s="1">
        <v>1621795452</v>
      </c>
      <c r="AC432" s="1">
        <v>6872373441</v>
      </c>
      <c r="AD432" s="1" t="s">
        <v>7271</v>
      </c>
      <c r="AE432" s="1">
        <v>1</v>
      </c>
      <c r="AF432" s="1">
        <v>267</v>
      </c>
      <c r="AG432" s="1" t="s">
        <v>7352</v>
      </c>
      <c r="AH432" s="1">
        <v>42913.842824074076</v>
      </c>
      <c r="AI432" s="1">
        <v>42919.684108796297</v>
      </c>
    </row>
    <row r="433" spans="1:35" s="1" customFormat="1" x14ac:dyDescent="0.25">
      <c r="A433" s="31">
        <v>42250</v>
      </c>
      <c r="B433" s="24"/>
      <c r="C433" s="23" t="s">
        <v>4857</v>
      </c>
      <c r="D433" s="22" t="s">
        <v>4856</v>
      </c>
      <c r="E433" s="21">
        <v>0.125</v>
      </c>
      <c r="G433" s="20"/>
      <c r="H433" s="19">
        <f>E433/0.04165</f>
        <v>3.0012004801920771</v>
      </c>
      <c r="I433" s="32">
        <f>J433/100*4</f>
        <v>0.8</v>
      </c>
      <c r="J433" s="17">
        <v>20</v>
      </c>
      <c r="K433" s="16">
        <f>IF(J433&gt;1,J433-H433-I433,0)</f>
        <v>16.198799519807924</v>
      </c>
      <c r="L433" s="15">
        <v>42305</v>
      </c>
      <c r="M433" s="14"/>
      <c r="N433" s="29">
        <v>42827</v>
      </c>
      <c r="O433" s="12">
        <v>42828</v>
      </c>
      <c r="P433" s="11" t="s">
        <v>4855</v>
      </c>
      <c r="Q433" s="10" t="s">
        <v>4854</v>
      </c>
      <c r="R433" s="10" t="s">
        <v>4853</v>
      </c>
      <c r="S433" s="10" t="s">
        <v>4852</v>
      </c>
      <c r="T433" s="10"/>
      <c r="U433" s="9" t="s">
        <v>4851</v>
      </c>
      <c r="V433" s="8"/>
      <c r="W433" s="7">
        <v>525</v>
      </c>
      <c r="X433" s="4"/>
      <c r="Y433" s="6">
        <v>35</v>
      </c>
      <c r="Z433" s="5">
        <f>IF(Y433&gt;0,Y433-J433,".")</f>
        <v>15</v>
      </c>
      <c r="AB433" s="1">
        <v>1621893315</v>
      </c>
      <c r="AC433" s="1">
        <v>6877572139</v>
      </c>
      <c r="AD433" s="1" t="s">
        <v>7353</v>
      </c>
      <c r="AE433" s="1">
        <v>5</v>
      </c>
      <c r="AF433" s="1">
        <v>100</v>
      </c>
      <c r="AG433" s="1" t="s">
        <v>3017</v>
      </c>
      <c r="AH433" s="1">
        <v>42918.511805555558</v>
      </c>
      <c r="AI433" s="1">
        <v>42919.8049537037</v>
      </c>
    </row>
    <row r="434" spans="1:35" s="1" customFormat="1" x14ac:dyDescent="0.25">
      <c r="A434" s="31">
        <v>42095</v>
      </c>
      <c r="B434" s="24"/>
      <c r="C434" s="23" t="s">
        <v>4832</v>
      </c>
      <c r="D434" s="22" t="s">
        <v>4831</v>
      </c>
      <c r="E434" s="21">
        <v>0.69899999999999995</v>
      </c>
      <c r="G434" s="20"/>
      <c r="H434" s="19">
        <f>E434/0.03938</f>
        <v>17.750126968004064</v>
      </c>
      <c r="I434" s="18">
        <f>J434/100*4</f>
        <v>1.4</v>
      </c>
      <c r="J434" s="17">
        <v>35</v>
      </c>
      <c r="K434" s="16">
        <f>IF(J434&gt;1,J434-H434-I434,0)</f>
        <v>15.849873031995935</v>
      </c>
      <c r="L434" s="15">
        <v>42113</v>
      </c>
      <c r="M434" s="14"/>
      <c r="N434" s="29">
        <v>42828</v>
      </c>
      <c r="O434" s="12">
        <v>42829</v>
      </c>
      <c r="P434" s="11" t="s">
        <v>4830</v>
      </c>
      <c r="Q434" s="10"/>
      <c r="R434" s="10"/>
      <c r="S434" s="10"/>
      <c r="T434" s="10"/>
      <c r="U434" s="9">
        <v>6769655027</v>
      </c>
      <c r="V434" s="8"/>
      <c r="W434" s="7">
        <v>529</v>
      </c>
      <c r="X434" s="4"/>
      <c r="Y434" s="6">
        <v>35</v>
      </c>
      <c r="Z434" s="5">
        <f>IF(Y434&gt;0,Y434-J434,".")</f>
        <v>0</v>
      </c>
      <c r="AB434" s="1">
        <v>1621911664</v>
      </c>
      <c r="AC434" s="1">
        <v>6872840635</v>
      </c>
      <c r="AD434" s="1" t="s">
        <v>7103</v>
      </c>
      <c r="AE434" s="1">
        <v>1</v>
      </c>
      <c r="AF434" s="1">
        <v>69</v>
      </c>
      <c r="AG434" s="1" t="s">
        <v>3002</v>
      </c>
      <c r="AH434" s="1">
        <v>42914.355312500003</v>
      </c>
      <c r="AI434" s="1">
        <v>42919.823576388888</v>
      </c>
    </row>
    <row r="435" spans="1:35" s="1" customFormat="1" x14ac:dyDescent="0.25">
      <c r="A435" s="31">
        <v>42846</v>
      </c>
      <c r="B435" s="24"/>
      <c r="C435" s="23" t="s">
        <v>4238</v>
      </c>
      <c r="D435" s="22"/>
      <c r="E435" s="21"/>
      <c r="G435" s="20"/>
      <c r="H435" s="19">
        <f>E435/0.038957</f>
        <v>0</v>
      </c>
      <c r="I435" s="18">
        <f>J435/100*4</f>
        <v>0.8</v>
      </c>
      <c r="J435" s="17">
        <v>20</v>
      </c>
      <c r="K435" s="16">
        <f>IF(J435&gt;1,J435-H435-I435,0)</f>
        <v>19.2</v>
      </c>
      <c r="L435" s="15">
        <v>42851</v>
      </c>
      <c r="M435" s="14"/>
      <c r="N435" s="13">
        <v>42854</v>
      </c>
      <c r="O435" s="12">
        <v>42857</v>
      </c>
      <c r="P435" s="11" t="s">
        <v>3862</v>
      </c>
      <c r="Q435" s="10" t="s">
        <v>3861</v>
      </c>
      <c r="R435" s="10" t="s">
        <v>3860</v>
      </c>
      <c r="S435" s="10" t="s">
        <v>3859</v>
      </c>
      <c r="T435" s="10"/>
      <c r="U435" s="9">
        <v>6796858762</v>
      </c>
      <c r="V435" s="8"/>
      <c r="W435" s="7">
        <v>671</v>
      </c>
      <c r="X435" s="4"/>
      <c r="Y435" s="6">
        <v>35</v>
      </c>
      <c r="Z435" s="5">
        <f>IF(Y435&gt;0,Y435-J435,".")</f>
        <v>15</v>
      </c>
      <c r="AB435" s="1">
        <v>1622505637</v>
      </c>
      <c r="AC435" s="1">
        <v>6874805758</v>
      </c>
      <c r="AD435" s="1" t="s">
        <v>7317</v>
      </c>
      <c r="AE435" s="1">
        <v>1</v>
      </c>
      <c r="AF435" s="1">
        <v>139</v>
      </c>
      <c r="AG435" s="1" t="s">
        <v>2998</v>
      </c>
      <c r="AH435" s="1">
        <v>42915.718124999999</v>
      </c>
      <c r="AI435" s="1">
        <v>42920.740787037037</v>
      </c>
    </row>
    <row r="436" spans="1:35" s="1" customFormat="1" x14ac:dyDescent="0.25">
      <c r="A436" s="31">
        <v>42846</v>
      </c>
      <c r="B436" s="24"/>
      <c r="C436" s="23" t="s">
        <v>4153</v>
      </c>
      <c r="D436" s="22"/>
      <c r="E436" s="21"/>
      <c r="G436" s="20"/>
      <c r="H436" s="19">
        <f>E436/0.038957</f>
        <v>0</v>
      </c>
      <c r="I436" s="18">
        <f>J436/100*4</f>
        <v>1.4</v>
      </c>
      <c r="J436" s="17">
        <v>35</v>
      </c>
      <c r="K436" s="16">
        <f>IF(J436&gt;1,J436-H436-I436,0)</f>
        <v>33.6</v>
      </c>
      <c r="L436" s="15">
        <v>42859</v>
      </c>
      <c r="M436" s="14"/>
      <c r="N436" s="29">
        <v>42858</v>
      </c>
      <c r="O436" s="12">
        <v>42859</v>
      </c>
      <c r="P436" s="11" t="s">
        <v>4152</v>
      </c>
      <c r="Q436" s="10"/>
      <c r="R436" s="10"/>
      <c r="S436" s="10"/>
      <c r="T436" s="10"/>
      <c r="U436" s="9">
        <v>6803037353</v>
      </c>
      <c r="V436" s="8"/>
      <c r="W436" s="7">
        <v>679</v>
      </c>
      <c r="X436" s="4"/>
      <c r="Y436" s="6">
        <v>35</v>
      </c>
      <c r="Z436" s="5">
        <f>IF(Y436&gt;0,Y436-J436,".")</f>
        <v>0</v>
      </c>
      <c r="AB436" s="1">
        <v>1622602352</v>
      </c>
      <c r="AC436" s="1">
        <v>6876279191</v>
      </c>
      <c r="AD436" s="1" t="s">
        <v>7110</v>
      </c>
      <c r="AE436" s="1">
        <v>10</v>
      </c>
      <c r="AF436" s="1">
        <v>150</v>
      </c>
      <c r="AG436" s="1" t="s">
        <v>2990</v>
      </c>
      <c r="AH436" s="1">
        <v>42916.887453703705</v>
      </c>
      <c r="AI436" s="1">
        <v>42920.854456018518</v>
      </c>
    </row>
    <row r="437" spans="1:35" s="1" customFormat="1" x14ac:dyDescent="0.25">
      <c r="A437" s="31">
        <v>42865</v>
      </c>
      <c r="B437" s="24"/>
      <c r="C437" s="23" t="s">
        <v>3863</v>
      </c>
      <c r="D437" s="22"/>
      <c r="E437" s="21"/>
      <c r="G437" s="20"/>
      <c r="H437" s="19">
        <f>E437/0.04001</f>
        <v>0</v>
      </c>
      <c r="I437" s="18">
        <f>J437/100*4</f>
        <v>0.8</v>
      </c>
      <c r="J437" s="17">
        <v>20</v>
      </c>
      <c r="K437" s="16">
        <f>IF(J437&gt;1,J437-H437-I437,0)</f>
        <v>19.2</v>
      </c>
      <c r="L437" s="15">
        <v>42872</v>
      </c>
      <c r="M437" s="14"/>
      <c r="N437" s="29">
        <v>42872</v>
      </c>
      <c r="O437" s="12">
        <v>42883</v>
      </c>
      <c r="P437" s="11" t="s">
        <v>3862</v>
      </c>
      <c r="Q437" s="10" t="s">
        <v>3861</v>
      </c>
      <c r="R437" s="10" t="s">
        <v>3860</v>
      </c>
      <c r="S437" s="10" t="s">
        <v>3859</v>
      </c>
      <c r="T437" s="10"/>
      <c r="U437" s="9">
        <v>6820503147</v>
      </c>
      <c r="V437" s="8"/>
      <c r="W437" s="7">
        <v>775</v>
      </c>
      <c r="X437" s="4"/>
      <c r="Y437" s="6">
        <v>35</v>
      </c>
      <c r="Z437" s="5">
        <f>IF(Y437&gt;0,Y437-J437,".")</f>
        <v>15</v>
      </c>
      <c r="AB437" s="1">
        <v>1622602357</v>
      </c>
      <c r="AC437" s="1">
        <v>6880339763</v>
      </c>
      <c r="AD437" s="1" t="s">
        <v>7256</v>
      </c>
      <c r="AE437" s="1">
        <v>3</v>
      </c>
      <c r="AF437" s="1">
        <v>108</v>
      </c>
      <c r="AG437" s="1" t="s">
        <v>2990</v>
      </c>
      <c r="AH437" s="1">
        <v>42920.721909722219</v>
      </c>
      <c r="AI437" s="1">
        <v>42920.854456018518</v>
      </c>
    </row>
    <row r="438" spans="1:35" s="1" customFormat="1" x14ac:dyDescent="0.25">
      <c r="A438" s="31">
        <v>42410</v>
      </c>
      <c r="B438" s="24"/>
      <c r="C438" s="23" t="s">
        <v>2368</v>
      </c>
      <c r="D438" s="22" t="s">
        <v>2367</v>
      </c>
      <c r="E438" s="21">
        <v>0.88</v>
      </c>
      <c r="G438" s="20"/>
      <c r="H438" s="19">
        <f>E438/0.04011</f>
        <v>21.939665918723509</v>
      </c>
      <c r="I438" s="32">
        <f>J438/100*4</f>
        <v>1.4</v>
      </c>
      <c r="J438" s="17">
        <v>35</v>
      </c>
      <c r="K438" s="16">
        <f>IF(J438&gt;1,J438-H438-I438,0)</f>
        <v>11.66033408127649</v>
      </c>
      <c r="L438" s="15">
        <v>42435</v>
      </c>
      <c r="M438" s="14"/>
      <c r="N438" s="29">
        <v>42924</v>
      </c>
      <c r="O438" s="12">
        <v>42925</v>
      </c>
      <c r="P438" s="11" t="s">
        <v>2969</v>
      </c>
      <c r="Q438" s="10"/>
      <c r="R438" s="10"/>
      <c r="S438" s="10"/>
      <c r="T438" s="10"/>
      <c r="U438" s="9"/>
      <c r="V438" s="8"/>
      <c r="W438" s="7">
        <v>929</v>
      </c>
      <c r="X438" s="4"/>
      <c r="Y438" s="6">
        <v>35</v>
      </c>
      <c r="Z438" s="5">
        <f>IF(Y438&gt;0,Y438-J438,".")</f>
        <v>0</v>
      </c>
      <c r="AB438" s="1">
        <v>1622900536</v>
      </c>
      <c r="AC438" s="1">
        <v>6880960343</v>
      </c>
      <c r="AD438" s="1" t="s">
        <v>7103</v>
      </c>
      <c r="AE438" s="1">
        <v>1</v>
      </c>
      <c r="AF438" s="1">
        <v>69</v>
      </c>
      <c r="AG438" s="1" t="s">
        <v>2985</v>
      </c>
      <c r="AH438" s="1">
        <v>42921.355312500003</v>
      </c>
      <c r="AI438" s="1">
        <v>42921.465532407405</v>
      </c>
    </row>
    <row r="439" spans="1:35" s="1" customFormat="1" x14ac:dyDescent="0.25">
      <c r="A439" s="31">
        <v>42211</v>
      </c>
      <c r="B439" s="24"/>
      <c r="C439" s="23" t="s">
        <v>2497</v>
      </c>
      <c r="D439" s="22" t="s">
        <v>2496</v>
      </c>
      <c r="E439" s="21">
        <v>0.35899999999999999</v>
      </c>
      <c r="G439" s="20"/>
      <c r="H439" s="19">
        <f>E439/0.0418</f>
        <v>8.588516746411484</v>
      </c>
      <c r="I439" s="32">
        <f>J439/100*4</f>
        <v>0.8</v>
      </c>
      <c r="J439" s="17">
        <v>20</v>
      </c>
      <c r="K439" s="16">
        <f>IF(J439&gt;1,J439-H439-I439,0)</f>
        <v>10.611483253588515</v>
      </c>
      <c r="L439" s="15">
        <v>42238</v>
      </c>
      <c r="M439" s="14"/>
      <c r="N439" s="29">
        <v>42960</v>
      </c>
      <c r="O439" s="12">
        <v>42961</v>
      </c>
      <c r="P439" s="11" t="s">
        <v>2495</v>
      </c>
      <c r="Q439" s="10" t="s">
        <v>2494</v>
      </c>
      <c r="R439" s="10" t="s">
        <v>2493</v>
      </c>
      <c r="S439" s="10" t="s">
        <v>2281</v>
      </c>
      <c r="T439" s="10"/>
      <c r="U439" s="9" t="s">
        <v>2492</v>
      </c>
      <c r="V439" s="8"/>
      <c r="W439" s="7">
        <v>1032</v>
      </c>
      <c r="X439" s="4"/>
      <c r="Y439" s="6">
        <v>35</v>
      </c>
      <c r="Z439" s="5">
        <f>IF(Y439&gt;0,Y439-J439,".")</f>
        <v>15</v>
      </c>
      <c r="AB439" s="1">
        <v>1622937505</v>
      </c>
      <c r="AC439" s="1">
        <v>6875384295</v>
      </c>
      <c r="AD439" s="1" t="s">
        <v>7354</v>
      </c>
      <c r="AE439" s="1">
        <v>2</v>
      </c>
      <c r="AF439" s="1">
        <v>44</v>
      </c>
      <c r="AG439" s="1" t="s">
        <v>2987</v>
      </c>
      <c r="AH439" s="1">
        <v>42916.324641203704</v>
      </c>
      <c r="AI439" s="1">
        <v>42921.503796296296</v>
      </c>
    </row>
    <row r="440" spans="1:35" s="1" customFormat="1" x14ac:dyDescent="0.25">
      <c r="A440" s="31">
        <v>42793</v>
      </c>
      <c r="B440" s="24"/>
      <c r="C440" s="23" t="s">
        <v>2333</v>
      </c>
      <c r="D440" s="22" t="s">
        <v>2004</v>
      </c>
      <c r="E440" s="21">
        <v>0.378</v>
      </c>
      <c r="G440" s="20"/>
      <c r="H440" s="19">
        <f>E440/0.038689</f>
        <v>9.770218925275918</v>
      </c>
      <c r="I440" s="18">
        <f>J440/100*4</f>
        <v>1.4</v>
      </c>
      <c r="J440" s="17">
        <v>35</v>
      </c>
      <c r="K440" s="16">
        <f>IF(J440&gt;1,J440-H440-I440,0)</f>
        <v>23.829781074724082</v>
      </c>
      <c r="L440" s="15">
        <v>42812</v>
      </c>
      <c r="M440" s="14"/>
      <c r="N440" s="29">
        <v>42970</v>
      </c>
      <c r="O440" s="12">
        <v>42972</v>
      </c>
      <c r="P440" s="11" t="s">
        <v>2332</v>
      </c>
      <c r="Q440" s="10"/>
      <c r="R440" s="10"/>
      <c r="S440" s="10"/>
      <c r="T440" s="10"/>
      <c r="U440" s="9">
        <v>6909432624</v>
      </c>
      <c r="V440" s="8"/>
      <c r="W440" s="7">
        <v>1069</v>
      </c>
      <c r="X440" s="4"/>
      <c r="Y440" s="6">
        <v>35</v>
      </c>
      <c r="Z440" s="5">
        <f>IF(Y440&gt;0,Y440-J440,".")</f>
        <v>0</v>
      </c>
      <c r="AB440" s="1">
        <v>1623096609</v>
      </c>
      <c r="AC440" s="1">
        <v>6876890225</v>
      </c>
      <c r="AD440" s="1" t="s">
        <v>7245</v>
      </c>
      <c r="AE440" s="1">
        <v>1</v>
      </c>
      <c r="AF440" s="1">
        <v>69</v>
      </c>
      <c r="AG440" s="1" t="s">
        <v>2978</v>
      </c>
      <c r="AH440" s="1">
        <v>42917.654907407406</v>
      </c>
      <c r="AI440" s="1">
        <v>42921.704548611109</v>
      </c>
    </row>
    <row r="441" spans="1:35" s="1" customFormat="1" x14ac:dyDescent="0.25">
      <c r="A441" s="31">
        <v>42793</v>
      </c>
      <c r="B441" s="24"/>
      <c r="C441" s="23" t="s">
        <v>2333</v>
      </c>
      <c r="D441" s="22" t="s">
        <v>2004</v>
      </c>
      <c r="E441" s="21">
        <v>0.378</v>
      </c>
      <c r="G441" s="20"/>
      <c r="H441" s="19">
        <f>E441/0.038689</f>
        <v>9.770218925275918</v>
      </c>
      <c r="I441" s="18">
        <f>J441/100*4</f>
        <v>1.4</v>
      </c>
      <c r="J441" s="17">
        <v>35</v>
      </c>
      <c r="K441" s="16">
        <f>IF(J441&gt;1,J441-H441-I441,0)</f>
        <v>23.829781074724082</v>
      </c>
      <c r="L441" s="15">
        <v>42812</v>
      </c>
      <c r="M441" s="14"/>
      <c r="N441" s="29">
        <v>42970</v>
      </c>
      <c r="O441" s="12">
        <v>42972</v>
      </c>
      <c r="P441" s="11" t="s">
        <v>2332</v>
      </c>
      <c r="Q441" s="10"/>
      <c r="R441" s="10"/>
      <c r="S441" s="10"/>
      <c r="T441" s="10"/>
      <c r="U441" s="9">
        <v>6909432624</v>
      </c>
      <c r="V441" s="8"/>
      <c r="W441" s="7">
        <v>1069</v>
      </c>
      <c r="X441" s="4"/>
      <c r="Y441" s="6">
        <v>35</v>
      </c>
      <c r="Z441" s="5">
        <f>IF(Y441&gt;0,Y441-J441,".")</f>
        <v>0</v>
      </c>
      <c r="AB441" s="1">
        <v>1623096608</v>
      </c>
      <c r="AC441" s="1">
        <v>6876850493</v>
      </c>
      <c r="AD441" s="1" t="s">
        <v>7315</v>
      </c>
      <c r="AE441" s="1">
        <v>1</v>
      </c>
      <c r="AF441" s="1">
        <v>72</v>
      </c>
      <c r="AG441" s="1" t="s">
        <v>2978</v>
      </c>
      <c r="AH441" s="1">
        <v>42917.616030092591</v>
      </c>
      <c r="AI441" s="1">
        <v>42921.704548611109</v>
      </c>
    </row>
    <row r="442" spans="1:35" s="1" customFormat="1" x14ac:dyDescent="0.25">
      <c r="A442" s="31">
        <v>42793</v>
      </c>
      <c r="B442" s="24"/>
      <c r="C442" s="23" t="s">
        <v>2333</v>
      </c>
      <c r="D442" s="22" t="s">
        <v>2004</v>
      </c>
      <c r="E442" s="21">
        <v>0.378</v>
      </c>
      <c r="G442" s="20"/>
      <c r="H442" s="19">
        <f>E442/0.038689</f>
        <v>9.770218925275918</v>
      </c>
      <c r="I442" s="18">
        <f>J442/100*4</f>
        <v>1.4</v>
      </c>
      <c r="J442" s="17">
        <v>35</v>
      </c>
      <c r="K442" s="16">
        <f>IF(J442&gt;1,J442-H442-I442,0)</f>
        <v>23.829781074724082</v>
      </c>
      <c r="L442" s="15">
        <v>42812</v>
      </c>
      <c r="M442" s="14"/>
      <c r="N442" s="29">
        <v>42970</v>
      </c>
      <c r="O442" s="12">
        <v>42972</v>
      </c>
      <c r="P442" s="11" t="s">
        <v>2332</v>
      </c>
      <c r="Q442" s="10"/>
      <c r="R442" s="10"/>
      <c r="S442" s="10"/>
      <c r="T442" s="10"/>
      <c r="U442" s="9">
        <v>6909432624</v>
      </c>
      <c r="V442" s="8"/>
      <c r="W442" s="7">
        <v>1069</v>
      </c>
      <c r="X442" s="4"/>
      <c r="Y442" s="6">
        <v>35</v>
      </c>
      <c r="Z442" s="5">
        <f>IF(Y442&gt;0,Y442-J442,".")</f>
        <v>0</v>
      </c>
      <c r="AB442" s="1">
        <v>1623692834</v>
      </c>
      <c r="AC442" s="1">
        <v>6876298206</v>
      </c>
      <c r="AD442" s="1" t="s">
        <v>7140</v>
      </c>
      <c r="AE442" s="1">
        <v>1</v>
      </c>
      <c r="AF442" s="1">
        <v>125</v>
      </c>
      <c r="AG442" s="1" t="s">
        <v>2977</v>
      </c>
      <c r="AH442" s="1">
        <v>42916.896736111114</v>
      </c>
      <c r="AI442" s="1">
        <v>42922.783495370371</v>
      </c>
    </row>
    <row r="443" spans="1:35" s="1" customFormat="1" x14ac:dyDescent="0.25">
      <c r="A443" s="28">
        <v>41859</v>
      </c>
      <c r="B443" s="27"/>
      <c r="C443" s="23" t="s">
        <v>1660</v>
      </c>
      <c r="D443" s="22" t="s">
        <v>1659</v>
      </c>
      <c r="E443" s="21">
        <v>0.29899999999999999</v>
      </c>
      <c r="G443" s="20"/>
      <c r="H443" s="19">
        <f>E443/0.0498994</f>
        <v>5.9920560167056118</v>
      </c>
      <c r="I443" s="18">
        <f>J443/100*4</f>
        <v>0.72</v>
      </c>
      <c r="J443" s="17">
        <v>18</v>
      </c>
      <c r="K443" s="16">
        <f>IF(J443&gt;1,J443-H443-I443,0)</f>
        <v>11.287943983294388</v>
      </c>
      <c r="L443" s="15">
        <v>41881</v>
      </c>
      <c r="M443" s="14"/>
      <c r="N443" s="29">
        <v>43014</v>
      </c>
      <c r="O443" s="12">
        <v>43016</v>
      </c>
      <c r="P443" s="11" t="s">
        <v>1658</v>
      </c>
      <c r="Q443" s="10" t="s">
        <v>1657</v>
      </c>
      <c r="R443" s="10" t="s">
        <v>1656</v>
      </c>
      <c r="S443" s="10" t="s">
        <v>1655</v>
      </c>
      <c r="T443" s="10"/>
      <c r="U443" s="9">
        <v>6903503526</v>
      </c>
      <c r="V443" s="8"/>
      <c r="W443" s="7">
        <v>1210</v>
      </c>
      <c r="X443" s="4"/>
      <c r="Y443" s="6">
        <v>35</v>
      </c>
      <c r="Z443" s="5">
        <f>IF(Y443&gt;0,Y443-J443,".")</f>
        <v>17</v>
      </c>
      <c r="AB443" s="1">
        <v>1624114820</v>
      </c>
      <c r="AC443" s="1">
        <v>6881807838</v>
      </c>
      <c r="AD443" s="1" t="s">
        <v>7171</v>
      </c>
      <c r="AE443" s="1">
        <v>1</v>
      </c>
      <c r="AF443" s="1">
        <v>129</v>
      </c>
      <c r="AG443" s="1" t="s">
        <v>2973</v>
      </c>
      <c r="AH443" s="1">
        <v>42921.842199074075</v>
      </c>
      <c r="AI443" s="1">
        <v>42923.709780092591</v>
      </c>
    </row>
    <row r="444" spans="1:35" s="1" customFormat="1" x14ac:dyDescent="0.25">
      <c r="A444" s="28">
        <v>41770</v>
      </c>
      <c r="B444" s="27" t="s">
        <v>1202</v>
      </c>
      <c r="C444" s="23" t="s">
        <v>1201</v>
      </c>
      <c r="D444" s="22" t="s">
        <v>1200</v>
      </c>
      <c r="E444" s="21">
        <v>0.6</v>
      </c>
      <c r="G444" s="20"/>
      <c r="H444" s="19">
        <f>E444/0.0477136</f>
        <v>12.575031018409845</v>
      </c>
      <c r="I444" s="18">
        <f>J444/100*4</f>
        <v>1.4</v>
      </c>
      <c r="J444" s="17">
        <v>35</v>
      </c>
      <c r="K444" s="16">
        <f>IF(J444&gt;1,J444-H444-I444,0)</f>
        <v>21.024968981590156</v>
      </c>
      <c r="L444" s="15">
        <v>41782</v>
      </c>
      <c r="M444" s="14"/>
      <c r="N444" s="29">
        <v>43046</v>
      </c>
      <c r="O444" s="12">
        <v>43046</v>
      </c>
      <c r="P444" s="11" t="s">
        <v>1199</v>
      </c>
      <c r="Q444" s="10"/>
      <c r="R444" s="10"/>
      <c r="S444" s="10"/>
      <c r="T444" s="10"/>
      <c r="U444" s="9">
        <v>6908858049</v>
      </c>
      <c r="V444" s="8"/>
      <c r="W444" s="7">
        <v>1304</v>
      </c>
      <c r="X444" s="4"/>
      <c r="Y444" s="6">
        <v>35</v>
      </c>
      <c r="Z444" s="5">
        <f>IF(Y444&gt;0,Y444-J444,".")</f>
        <v>0</v>
      </c>
      <c r="AB444" s="1">
        <v>1624341455</v>
      </c>
      <c r="AC444" s="1">
        <v>6878853934</v>
      </c>
      <c r="AD444" s="1" t="s">
        <v>7350</v>
      </c>
      <c r="AE444" s="1">
        <v>2</v>
      </c>
      <c r="AF444" s="1">
        <v>70</v>
      </c>
      <c r="AG444" s="1" t="s">
        <v>3016</v>
      </c>
      <c r="AH444" s="1">
        <v>42919.626180555555</v>
      </c>
      <c r="AI444" s="1">
        <v>42924.438391203701</v>
      </c>
    </row>
    <row r="445" spans="1:35" s="1" customFormat="1" x14ac:dyDescent="0.25">
      <c r="A445" s="31">
        <v>42596</v>
      </c>
      <c r="B445" s="24"/>
      <c r="C445" s="23" t="s">
        <v>5170</v>
      </c>
      <c r="D445" s="22" t="s">
        <v>1174</v>
      </c>
      <c r="E445" s="21">
        <v>0.52800000000000002</v>
      </c>
      <c r="G445" s="20"/>
      <c r="H445" s="19">
        <f>E445/0.04046</f>
        <v>13.049925852694019</v>
      </c>
      <c r="I445" s="18">
        <f>J445/100*4</f>
        <v>1.44</v>
      </c>
      <c r="J445" s="17">
        <v>36</v>
      </c>
      <c r="K445" s="16">
        <f>IF(J445&gt;1,J445-H445-I445,0)</f>
        <v>21.510074147305982</v>
      </c>
      <c r="L445" s="15">
        <v>42636</v>
      </c>
      <c r="M445" s="14"/>
      <c r="N445" s="29">
        <v>42738</v>
      </c>
      <c r="O445" s="12">
        <v>42738</v>
      </c>
      <c r="P445" s="11" t="s">
        <v>6962</v>
      </c>
      <c r="Q445" s="10"/>
      <c r="R445" s="10"/>
      <c r="S445" s="10"/>
      <c r="T445" s="10"/>
      <c r="U445" s="9"/>
      <c r="V445" s="8"/>
      <c r="W445" s="7">
        <v>21</v>
      </c>
      <c r="X445" s="4"/>
      <c r="Y445" s="6">
        <v>36</v>
      </c>
      <c r="Z445" s="5">
        <f>IF(Y445&gt;0,Y445-J445,".")</f>
        <v>0</v>
      </c>
      <c r="AB445" s="1">
        <v>1624449566</v>
      </c>
      <c r="AC445" s="1">
        <v>6879009829</v>
      </c>
      <c r="AD445" s="1" t="s">
        <v>7193</v>
      </c>
      <c r="AE445" s="1">
        <v>1</v>
      </c>
      <c r="AF445" s="1">
        <v>55</v>
      </c>
      <c r="AG445" s="1" t="s">
        <v>2967</v>
      </c>
      <c r="AH445" s="1">
        <v>42919.715451388889</v>
      </c>
      <c r="AI445" s="1">
        <v>42924.658101851855</v>
      </c>
    </row>
    <row r="446" spans="1:35" s="1" customFormat="1" x14ac:dyDescent="0.25">
      <c r="A446" s="28">
        <v>41935</v>
      </c>
      <c r="B446" s="27"/>
      <c r="C446" s="23" t="s">
        <v>6624</v>
      </c>
      <c r="D446" s="22" t="s">
        <v>6623</v>
      </c>
      <c r="E446" s="21">
        <v>0.29899999999999999</v>
      </c>
      <c r="G446" s="20"/>
      <c r="H446" s="19">
        <f>E446/0.0498205</f>
        <v>6.001545548519184</v>
      </c>
      <c r="I446" s="18">
        <f>J446/100*4</f>
        <v>0.68</v>
      </c>
      <c r="J446" s="17">
        <v>17</v>
      </c>
      <c r="K446" s="16">
        <f>IF(J446&gt;1,J446-H446-I446,0)</f>
        <v>10.318454451480816</v>
      </c>
      <c r="L446" s="15">
        <v>41959</v>
      </c>
      <c r="M446" s="14"/>
      <c r="N446" s="13">
        <v>42750</v>
      </c>
      <c r="O446" s="12">
        <v>42750</v>
      </c>
      <c r="P446" s="11" t="s">
        <v>6622</v>
      </c>
      <c r="Q446" s="10" t="s">
        <v>6626</v>
      </c>
      <c r="R446" s="10" t="s">
        <v>6625</v>
      </c>
      <c r="S446" s="10" t="s">
        <v>3833</v>
      </c>
      <c r="T446" s="10"/>
      <c r="U446" s="9">
        <v>6679346153</v>
      </c>
      <c r="V446" s="8"/>
      <c r="W446" s="7">
        <v>1515</v>
      </c>
      <c r="X446" s="4"/>
      <c r="Y446" s="6">
        <v>36</v>
      </c>
      <c r="Z446" s="5">
        <f>IF(Y446&gt;0,Y446-J446,".")</f>
        <v>19</v>
      </c>
      <c r="AB446" s="1">
        <v>1624682641</v>
      </c>
      <c r="AC446" s="1">
        <v>6884800432</v>
      </c>
      <c r="AD446" s="1" t="s">
        <v>7219</v>
      </c>
      <c r="AE446" s="1">
        <v>1</v>
      </c>
      <c r="AF446" s="1">
        <v>69</v>
      </c>
      <c r="AG446" s="1" t="s">
        <v>7355</v>
      </c>
      <c r="AH446" s="1">
        <v>42924.389050925929</v>
      </c>
      <c r="AI446" s="1">
        <v>42925.428287037037</v>
      </c>
    </row>
    <row r="447" spans="1:35" s="1" customFormat="1" x14ac:dyDescent="0.25">
      <c r="A447" s="31">
        <v>42649</v>
      </c>
      <c r="B447" s="24"/>
      <c r="C447" s="23" t="s">
        <v>571</v>
      </c>
      <c r="D447" s="22" t="s">
        <v>570</v>
      </c>
      <c r="E447" s="21">
        <v>0.49</v>
      </c>
      <c r="G447" s="20"/>
      <c r="H447" s="19">
        <f>E447/0.0404</f>
        <v>12.12871287128713</v>
      </c>
      <c r="I447" s="18">
        <f>J447/100*4</f>
        <v>1.44</v>
      </c>
      <c r="J447" s="17">
        <v>36</v>
      </c>
      <c r="K447" s="16">
        <f>IF(J447&gt;1,J447-H447-I447,0)</f>
        <v>22.431287128712871</v>
      </c>
      <c r="L447" s="15">
        <v>42681</v>
      </c>
      <c r="M447" s="14"/>
      <c r="N447" s="29">
        <v>42757</v>
      </c>
      <c r="O447" s="12">
        <v>42758</v>
      </c>
      <c r="P447" s="11" t="s">
        <v>4588</v>
      </c>
      <c r="Q447" s="10"/>
      <c r="R447" s="10"/>
      <c r="S447" s="10"/>
      <c r="T447" s="10"/>
      <c r="U447" s="9">
        <v>6682923513</v>
      </c>
      <c r="V447" s="8"/>
      <c r="W447" s="7">
        <v>145</v>
      </c>
      <c r="X447" s="4"/>
      <c r="Y447" s="6">
        <v>36</v>
      </c>
      <c r="Z447" s="5">
        <f>IF(Y447&gt;0,Y447-J447,".")</f>
        <v>0</v>
      </c>
      <c r="AB447" s="1">
        <v>1624833698</v>
      </c>
      <c r="AC447" s="1">
        <v>6880957152</v>
      </c>
      <c r="AD447" s="1" t="s">
        <v>7144</v>
      </c>
      <c r="AE447" s="1">
        <v>1</v>
      </c>
      <c r="AF447" s="1">
        <v>69</v>
      </c>
      <c r="AG447" s="1" t="s">
        <v>2950</v>
      </c>
      <c r="AH447" s="1">
        <v>42921.349398148152</v>
      </c>
      <c r="AI447" s="1">
        <v>42925.657175925924</v>
      </c>
    </row>
    <row r="448" spans="1:35" s="1" customFormat="1" x14ac:dyDescent="0.25">
      <c r="A448" s="28">
        <v>41795</v>
      </c>
      <c r="B448" s="27" t="s">
        <v>492</v>
      </c>
      <c r="C448" s="23" t="s">
        <v>6327</v>
      </c>
      <c r="D448" s="22" t="s">
        <v>6326</v>
      </c>
      <c r="E448" s="21">
        <v>0.29899999999999999</v>
      </c>
      <c r="G448" s="20"/>
      <c r="H448" s="19">
        <f>E448/0.0512158</f>
        <v>5.8380421666751277</v>
      </c>
      <c r="I448" s="18">
        <f>J448/100*4</f>
        <v>0.68</v>
      </c>
      <c r="J448" s="17">
        <v>17</v>
      </c>
      <c r="K448" s="16">
        <f>IF(J448&gt;1,J448-H448-I448,0)</f>
        <v>10.481957833324874</v>
      </c>
      <c r="L448" s="15">
        <v>41810</v>
      </c>
      <c r="M448" s="14"/>
      <c r="N448" s="29">
        <v>42764</v>
      </c>
      <c r="O448" s="12">
        <v>42764</v>
      </c>
      <c r="P448" s="11" t="s">
        <v>6072</v>
      </c>
      <c r="Q448" s="10" t="s">
        <v>6071</v>
      </c>
      <c r="R448" s="10" t="s">
        <v>6070</v>
      </c>
      <c r="S448" s="10" t="s">
        <v>6069</v>
      </c>
      <c r="T448" s="10"/>
      <c r="U448" s="9">
        <v>6690792608</v>
      </c>
      <c r="V448" s="8"/>
      <c r="W448" s="7">
        <v>173</v>
      </c>
      <c r="X448" s="4"/>
      <c r="Y448" s="6">
        <v>36</v>
      </c>
      <c r="Z448" s="5">
        <f>IF(Y448&gt;0,Y448-J448,".")</f>
        <v>19</v>
      </c>
      <c r="AB448" s="1">
        <v>1625016775</v>
      </c>
      <c r="AC448" s="1">
        <v>6886173402</v>
      </c>
      <c r="AD448" s="1" t="s">
        <v>7356</v>
      </c>
      <c r="AE448" s="1">
        <v>2</v>
      </c>
      <c r="AF448" s="1">
        <v>76</v>
      </c>
      <c r="AG448" s="1" t="s">
        <v>2951</v>
      </c>
      <c r="AH448" s="1">
        <v>42925.716874999998</v>
      </c>
      <c r="AI448" s="1">
        <v>42925.87599537037</v>
      </c>
    </row>
    <row r="449" spans="1:35" s="1" customFormat="1" x14ac:dyDescent="0.25">
      <c r="A449" s="31">
        <v>42596</v>
      </c>
      <c r="B449" s="24"/>
      <c r="C449" s="23" t="s">
        <v>1175</v>
      </c>
      <c r="D449" s="22" t="s">
        <v>1174</v>
      </c>
      <c r="E449" s="21">
        <v>0.52800000000000002</v>
      </c>
      <c r="G449" s="20"/>
      <c r="H449" s="19">
        <f>E449/0.04046</f>
        <v>13.049925852694019</v>
      </c>
      <c r="I449" s="18">
        <f>J449/100*4</f>
        <v>1.44</v>
      </c>
      <c r="J449" s="17">
        <v>36</v>
      </c>
      <c r="K449" s="16">
        <f>IF(J449&gt;1,J449-H449-I449,0)</f>
        <v>21.510074147305982</v>
      </c>
      <c r="L449" s="15">
        <v>42636</v>
      </c>
      <c r="M449" s="14"/>
      <c r="N449" s="29">
        <v>42768</v>
      </c>
      <c r="O449" s="12">
        <v>42768</v>
      </c>
      <c r="P449" s="11" t="s">
        <v>6226</v>
      </c>
      <c r="Q449" s="10"/>
      <c r="R449" s="10"/>
      <c r="S449" s="10"/>
      <c r="T449" s="10"/>
      <c r="U449" s="9"/>
      <c r="V449" s="8"/>
      <c r="W449" s="7">
        <v>201</v>
      </c>
      <c r="X449" s="4"/>
      <c r="Y449" s="6">
        <v>36</v>
      </c>
      <c r="Z449" s="5">
        <f>IF(Y449&gt;0,Y449-J449,".")</f>
        <v>0</v>
      </c>
      <c r="AB449" s="1">
        <v>1625173752</v>
      </c>
      <c r="AC449" s="1">
        <v>6880548219</v>
      </c>
      <c r="AD449" s="1" t="s">
        <v>7357</v>
      </c>
      <c r="AE449" s="1">
        <v>1</v>
      </c>
      <c r="AF449" s="1">
        <v>290</v>
      </c>
      <c r="AG449" s="1" t="s">
        <v>2946</v>
      </c>
      <c r="AH449" s="1">
        <v>42920.843761574077</v>
      </c>
      <c r="AI449" s="1">
        <v>42926.004502314812</v>
      </c>
    </row>
    <row r="450" spans="1:35" s="1" customFormat="1" x14ac:dyDescent="0.25">
      <c r="A450" s="31">
        <v>42596</v>
      </c>
      <c r="B450" s="24"/>
      <c r="C450" s="23" t="s">
        <v>1175</v>
      </c>
      <c r="D450" s="22" t="s">
        <v>1174</v>
      </c>
      <c r="E450" s="21">
        <v>0.52800000000000002</v>
      </c>
      <c r="G450" s="20"/>
      <c r="H450" s="19">
        <f>E450/0.04046</f>
        <v>13.049925852694019</v>
      </c>
      <c r="I450" s="18">
        <f>J450/100*4</f>
        <v>1.44</v>
      </c>
      <c r="J450" s="17">
        <v>36</v>
      </c>
      <c r="K450" s="16">
        <f>IF(J450&gt;1,J450-H450-I450,0)</f>
        <v>21.510074147305982</v>
      </c>
      <c r="L450" s="15">
        <v>42636</v>
      </c>
      <c r="M450" s="14"/>
      <c r="N450" s="29">
        <v>42768</v>
      </c>
      <c r="O450" s="12">
        <v>42768</v>
      </c>
      <c r="P450" s="11" t="s">
        <v>6226</v>
      </c>
      <c r="Q450" s="10"/>
      <c r="R450" s="10"/>
      <c r="S450" s="10"/>
      <c r="T450" s="10"/>
      <c r="U450" s="9"/>
      <c r="V450" s="8"/>
      <c r="W450" s="7">
        <v>201</v>
      </c>
      <c r="X450" s="4"/>
      <c r="Y450" s="6">
        <v>36</v>
      </c>
      <c r="Z450" s="5">
        <f>IF(Y450&gt;0,Y450-J450,".")</f>
        <v>0</v>
      </c>
      <c r="AB450" s="1">
        <v>1625200202</v>
      </c>
      <c r="AC450" s="1">
        <v>6880058582</v>
      </c>
      <c r="AD450" s="1" t="s">
        <v>7358</v>
      </c>
      <c r="AE450" s="1">
        <v>1</v>
      </c>
      <c r="AF450" s="1">
        <v>35</v>
      </c>
      <c r="AG450" s="1" t="s">
        <v>2957</v>
      </c>
      <c r="AH450" s="1">
        <v>42920.563194444447</v>
      </c>
      <c r="AI450" s="1">
        <v>42926.27034722222</v>
      </c>
    </row>
    <row r="451" spans="1:35" s="1" customFormat="1" x14ac:dyDescent="0.25">
      <c r="A451" s="31">
        <v>42649</v>
      </c>
      <c r="B451" s="24"/>
      <c r="C451" s="23" t="s">
        <v>571</v>
      </c>
      <c r="D451" s="22" t="s">
        <v>570</v>
      </c>
      <c r="E451" s="21">
        <v>0.49</v>
      </c>
      <c r="G451" s="20"/>
      <c r="H451" s="19">
        <f>E451/0.0404</f>
        <v>12.12871287128713</v>
      </c>
      <c r="I451" s="18">
        <f>J451/100*4</f>
        <v>1.44</v>
      </c>
      <c r="J451" s="17">
        <v>36</v>
      </c>
      <c r="K451" s="16">
        <f>IF(J451&gt;1,J451-H451-I451,0)</f>
        <v>22.431287128712871</v>
      </c>
      <c r="L451" s="15">
        <v>42681</v>
      </c>
      <c r="M451" s="14"/>
      <c r="N451" s="29">
        <v>42785</v>
      </c>
      <c r="O451" s="12">
        <v>42786</v>
      </c>
      <c r="P451" s="11" t="s">
        <v>5809</v>
      </c>
      <c r="Q451" s="10" t="s">
        <v>5811</v>
      </c>
      <c r="R451" s="10" t="s">
        <v>5810</v>
      </c>
      <c r="S451" s="10" t="s">
        <v>601</v>
      </c>
      <c r="T451" s="10"/>
      <c r="U451" s="9">
        <v>6717916408</v>
      </c>
      <c r="V451" s="8"/>
      <c r="W451" s="7">
        <v>303</v>
      </c>
      <c r="X451" s="4"/>
      <c r="Y451" s="6">
        <v>36</v>
      </c>
      <c r="Z451" s="5">
        <f>IF(Y451&gt;0,Y451-J451,".")</f>
        <v>0</v>
      </c>
      <c r="AB451" s="1">
        <v>1625573320</v>
      </c>
      <c r="AC451" s="1">
        <v>6885019620</v>
      </c>
      <c r="AD451" s="1" t="s">
        <v>7359</v>
      </c>
      <c r="AE451" s="1">
        <v>1</v>
      </c>
      <c r="AF451" s="1">
        <v>70</v>
      </c>
      <c r="AG451" s="1" t="s">
        <v>2074</v>
      </c>
      <c r="AH451" s="1">
        <v>42924.565185185187</v>
      </c>
      <c r="AI451" s="1">
        <v>42926.703159722223</v>
      </c>
    </row>
    <row r="452" spans="1:35" s="1" customFormat="1" x14ac:dyDescent="0.25">
      <c r="A452" s="28">
        <v>41992</v>
      </c>
      <c r="B452" s="27"/>
      <c r="C452" s="23" t="s">
        <v>1992</v>
      </c>
      <c r="D452" s="22" t="s">
        <v>1991</v>
      </c>
      <c r="E452" s="21">
        <v>0.29899999999999999</v>
      </c>
      <c r="G452" s="20"/>
      <c r="H452" s="19">
        <f>E452/0.042871</f>
        <v>6.9744116069137645</v>
      </c>
      <c r="I452" s="18">
        <f>J452/100*4</f>
        <v>0.8</v>
      </c>
      <c r="J452" s="17">
        <v>20</v>
      </c>
      <c r="K452" s="16">
        <f>IF(J452&gt;1,J452-H452-I452,0)</f>
        <v>12.225588393086234</v>
      </c>
      <c r="L452" s="15">
        <v>42019</v>
      </c>
      <c r="M452" s="14"/>
      <c r="N452" s="29">
        <v>42795</v>
      </c>
      <c r="O452" s="12">
        <v>42796</v>
      </c>
      <c r="P452" s="11" t="s">
        <v>1945</v>
      </c>
      <c r="Q452" s="10" t="s">
        <v>5575</v>
      </c>
      <c r="R452" s="10" t="s">
        <v>5574</v>
      </c>
      <c r="S452" s="10" t="s">
        <v>5573</v>
      </c>
      <c r="T452" s="10"/>
      <c r="U452" s="9">
        <v>6729222968</v>
      </c>
      <c r="V452" s="8"/>
      <c r="W452" s="7">
        <v>352</v>
      </c>
      <c r="X452" s="4"/>
      <c r="Y452" s="6">
        <v>36</v>
      </c>
      <c r="Z452" s="5">
        <f>IF(Y452&gt;0,Y452-J452,".")</f>
        <v>16</v>
      </c>
      <c r="AB452" s="1">
        <v>1625573322</v>
      </c>
      <c r="AC452" s="1">
        <v>6884462202</v>
      </c>
      <c r="AD452" s="1" t="s">
        <v>7152</v>
      </c>
      <c r="AE452" s="1">
        <v>1</v>
      </c>
      <c r="AF452" s="1">
        <v>70</v>
      </c>
      <c r="AG452" s="1" t="s">
        <v>2074</v>
      </c>
      <c r="AH452" s="1">
        <v>42923.886666666665</v>
      </c>
      <c r="AI452" s="1">
        <v>42926.703159722223</v>
      </c>
    </row>
    <row r="453" spans="1:35" s="1" customFormat="1" x14ac:dyDescent="0.25">
      <c r="A453" s="31">
        <v>42769</v>
      </c>
      <c r="B453" s="24"/>
      <c r="C453" s="23" t="s">
        <v>236</v>
      </c>
      <c r="D453" s="22" t="s">
        <v>235</v>
      </c>
      <c r="E453" s="21">
        <v>0.71</v>
      </c>
      <c r="G453" s="20"/>
      <c r="H453" s="19">
        <f>E453/0.03878</f>
        <v>18.308406395048994</v>
      </c>
      <c r="I453" s="18">
        <f>J453/100*4</f>
        <v>1.44</v>
      </c>
      <c r="J453" s="17">
        <v>36</v>
      </c>
      <c r="K453" s="16">
        <f>IF(J453&gt;1,J453-H453-I453,0)</f>
        <v>16.251593604951005</v>
      </c>
      <c r="L453" s="15">
        <v>42788</v>
      </c>
      <c r="M453" s="14"/>
      <c r="N453" s="29">
        <v>42812</v>
      </c>
      <c r="O453" s="12">
        <v>42815</v>
      </c>
      <c r="P453" s="11" t="s">
        <v>5146</v>
      </c>
      <c r="Q453" s="10"/>
      <c r="R453" s="10"/>
      <c r="S453" s="10"/>
      <c r="T453" s="10"/>
      <c r="U453" s="9">
        <v>6752483264</v>
      </c>
      <c r="V453" s="8"/>
      <c r="W453" s="7">
        <v>464</v>
      </c>
      <c r="X453" s="4"/>
      <c r="Y453" s="6">
        <v>36</v>
      </c>
      <c r="Z453" s="5">
        <f>IF(Y453&gt;0,Y453-J453,".")</f>
        <v>0</v>
      </c>
      <c r="AB453" s="1">
        <v>1625852617</v>
      </c>
      <c r="AC453" s="1">
        <v>6884310903</v>
      </c>
      <c r="AD453" s="1" t="s">
        <v>7148</v>
      </c>
      <c r="AE453" s="1">
        <v>1</v>
      </c>
      <c r="AF453" s="1">
        <v>79</v>
      </c>
      <c r="AG453" s="1" t="s">
        <v>2934</v>
      </c>
      <c r="AH453" s="1">
        <v>42923.813217592593</v>
      </c>
      <c r="AI453" s="1">
        <v>42926.934872685182</v>
      </c>
    </row>
    <row r="454" spans="1:35" s="1" customFormat="1" x14ac:dyDescent="0.25">
      <c r="A454" s="28">
        <v>41792</v>
      </c>
      <c r="B454" s="27" t="s">
        <v>5107</v>
      </c>
      <c r="C454" s="23" t="s">
        <v>5106</v>
      </c>
      <c r="D454" s="22" t="s">
        <v>5105</v>
      </c>
      <c r="E454" s="21">
        <v>0.29899999999999999</v>
      </c>
      <c r="G454" s="20"/>
      <c r="H454" s="19">
        <f>E454/0.0512652</f>
        <v>5.8324165320724388</v>
      </c>
      <c r="I454" s="18">
        <f>J454/100*4</f>
        <v>0.8</v>
      </c>
      <c r="J454" s="17">
        <v>20</v>
      </c>
      <c r="K454" s="16">
        <f>IF(J454&gt;1,J454-H454-I454,0)</f>
        <v>13.36758346792756</v>
      </c>
      <c r="L454" s="15">
        <v>41815</v>
      </c>
      <c r="M454" s="14"/>
      <c r="N454" s="13">
        <v>42814</v>
      </c>
      <c r="O454" s="12">
        <v>42814</v>
      </c>
      <c r="P454" s="11" t="s">
        <v>5104</v>
      </c>
      <c r="Q454" s="10" t="s">
        <v>5109</v>
      </c>
      <c r="R454" s="10" t="s">
        <v>5108</v>
      </c>
      <c r="S454" s="10" t="s">
        <v>383</v>
      </c>
      <c r="T454" s="10"/>
      <c r="U454" s="9">
        <v>6758024492</v>
      </c>
      <c r="V454" s="8"/>
      <c r="W454" s="7">
        <v>458</v>
      </c>
      <c r="X454" s="4"/>
      <c r="Y454" s="6">
        <v>36</v>
      </c>
      <c r="Z454" s="5">
        <f>IF(Y454&gt;0,Y454-J454,".")</f>
        <v>16</v>
      </c>
      <c r="AB454" s="1">
        <v>1625852620</v>
      </c>
      <c r="AC454" s="1">
        <v>6884783548</v>
      </c>
      <c r="AD454" s="1" t="s">
        <v>7360</v>
      </c>
      <c r="AE454" s="1">
        <v>2</v>
      </c>
      <c r="AF454" s="1">
        <v>112</v>
      </c>
      <c r="AG454" s="1" t="s">
        <v>2934</v>
      </c>
      <c r="AH454" s="1">
        <v>42924.369722222225</v>
      </c>
      <c r="AI454" s="1">
        <v>42926.934872685182</v>
      </c>
    </row>
    <row r="455" spans="1:35" s="1" customFormat="1" x14ac:dyDescent="0.25">
      <c r="A455" s="31">
        <v>42343</v>
      </c>
      <c r="B455" s="24"/>
      <c r="C455" s="23" t="s">
        <v>4933</v>
      </c>
      <c r="D455" s="22" t="s">
        <v>4932</v>
      </c>
      <c r="E455" s="21">
        <v>0.182</v>
      </c>
      <c r="G455" s="20"/>
      <c r="H455" s="19">
        <f>E455/0.03963</f>
        <v>4.5924804441079994</v>
      </c>
      <c r="I455" s="32">
        <f>J455/100*4</f>
        <v>0.8</v>
      </c>
      <c r="J455" s="17">
        <v>20</v>
      </c>
      <c r="K455" s="16">
        <f>IF(J455&gt;1,J455-H455-I455,0)</f>
        <v>14.607519555892001</v>
      </c>
      <c r="L455" s="15">
        <v>42385</v>
      </c>
      <c r="M455" s="14"/>
      <c r="N455" s="29">
        <v>42816</v>
      </c>
      <c r="O455" s="12">
        <v>42816</v>
      </c>
      <c r="P455" s="11" t="s">
        <v>5062</v>
      </c>
      <c r="Q455" s="10"/>
      <c r="R455" s="10"/>
      <c r="S455" s="10"/>
      <c r="T455" s="10"/>
      <c r="U455" s="9"/>
      <c r="V455" s="8"/>
      <c r="W455" s="7">
        <v>476</v>
      </c>
      <c r="X455" s="4"/>
      <c r="Y455" s="6">
        <v>36</v>
      </c>
      <c r="Z455" s="5">
        <f>IF(Y455&gt;0,Y455-J455,".")</f>
        <v>16</v>
      </c>
      <c r="AB455" s="1">
        <v>1625852619</v>
      </c>
      <c r="AC455" s="1">
        <v>6887453313</v>
      </c>
      <c r="AD455" s="1" t="s">
        <v>7193</v>
      </c>
      <c r="AE455" s="1">
        <v>1</v>
      </c>
      <c r="AF455" s="1">
        <v>55</v>
      </c>
      <c r="AG455" s="1" t="s">
        <v>2934</v>
      </c>
      <c r="AH455" s="1">
        <v>42926.715451388889</v>
      </c>
      <c r="AI455" s="1">
        <v>42926.934872685182</v>
      </c>
    </row>
    <row r="456" spans="1:35" s="1" customFormat="1" x14ac:dyDescent="0.25">
      <c r="A456" s="28">
        <v>41345</v>
      </c>
      <c r="B456" s="27" t="s">
        <v>3480</v>
      </c>
      <c r="C456" s="23" t="s">
        <v>3479</v>
      </c>
      <c r="D456" s="22" t="s">
        <v>3478</v>
      </c>
      <c r="E456" s="21">
        <v>0.15</v>
      </c>
      <c r="G456" s="20"/>
      <c r="H456" s="19">
        <f>E456/0.04891</f>
        <v>3.0668574933551418</v>
      </c>
      <c r="I456" s="18">
        <f>J456/100*4</f>
        <v>0.68</v>
      </c>
      <c r="J456" s="17">
        <v>17</v>
      </c>
      <c r="K456" s="16">
        <f>IF(J456&gt;1,J456-H456-I456,0)</f>
        <v>13.253142506644858</v>
      </c>
      <c r="L456" s="15">
        <v>41360</v>
      </c>
      <c r="M456" s="14"/>
      <c r="N456" s="29">
        <v>42819</v>
      </c>
      <c r="O456" s="12">
        <v>42820</v>
      </c>
      <c r="P456" s="11" t="s">
        <v>4993</v>
      </c>
      <c r="Q456" s="10" t="s">
        <v>4992</v>
      </c>
      <c r="R456" s="10" t="s">
        <v>4991</v>
      </c>
      <c r="S456" s="10" t="s">
        <v>4990</v>
      </c>
      <c r="T456" s="10"/>
      <c r="U456" s="9">
        <v>6763106026</v>
      </c>
      <c r="V456" s="8"/>
      <c r="W456" s="7">
        <v>486</v>
      </c>
      <c r="X456" s="4"/>
      <c r="Y456" s="6">
        <v>36</v>
      </c>
      <c r="Z456" s="5">
        <f>IF(Y456&gt;0,Y456-J456,".")</f>
        <v>19</v>
      </c>
      <c r="AB456" s="1">
        <v>1625852618</v>
      </c>
      <c r="AC456" s="1">
        <v>6883155715</v>
      </c>
      <c r="AD456" s="1" t="s">
        <v>7278</v>
      </c>
      <c r="AE456" s="1">
        <v>1</v>
      </c>
      <c r="AF456" s="1">
        <v>59</v>
      </c>
      <c r="AG456" s="1" t="s">
        <v>2934</v>
      </c>
      <c r="AH456" s="1">
        <v>42922.867511574077</v>
      </c>
      <c r="AI456" s="1">
        <v>42926.934872685182</v>
      </c>
    </row>
    <row r="457" spans="1:35" s="1" customFormat="1" x14ac:dyDescent="0.25">
      <c r="A457" s="31">
        <v>42250</v>
      </c>
      <c r="B457" s="24"/>
      <c r="C457" s="23" t="s">
        <v>4857</v>
      </c>
      <c r="D457" s="22" t="s">
        <v>4856</v>
      </c>
      <c r="E457" s="21">
        <v>0.125</v>
      </c>
      <c r="G457" s="20"/>
      <c r="H457" s="19">
        <f>E457/0.04165</f>
        <v>3.0012004801920771</v>
      </c>
      <c r="I457" s="32">
        <f>J457/100*4</f>
        <v>0.8</v>
      </c>
      <c r="J457" s="17">
        <v>20</v>
      </c>
      <c r="K457" s="16">
        <f>IF(J457&gt;1,J457-H457-I457,0)</f>
        <v>16.198799519807924</v>
      </c>
      <c r="L457" s="15">
        <v>42305</v>
      </c>
      <c r="M457" s="14"/>
      <c r="N457" s="29">
        <v>42821</v>
      </c>
      <c r="O457" s="12">
        <v>42822</v>
      </c>
      <c r="P457" s="11" t="s">
        <v>4958</v>
      </c>
      <c r="Q457" s="10" t="s">
        <v>4961</v>
      </c>
      <c r="R457" s="10" t="s">
        <v>4960</v>
      </c>
      <c r="S457" s="10" t="s">
        <v>4959</v>
      </c>
      <c r="T457" s="10"/>
      <c r="U457" s="9">
        <v>6761749168</v>
      </c>
      <c r="V457" s="8"/>
      <c r="W457" s="7">
        <v>502</v>
      </c>
      <c r="X457" s="4"/>
      <c r="Y457" s="6">
        <v>36</v>
      </c>
      <c r="Z457" s="5">
        <f>IF(Y457&gt;0,Y457-J457,".")</f>
        <v>16</v>
      </c>
      <c r="AB457" s="1">
        <v>1625875065</v>
      </c>
      <c r="AC457" s="1">
        <v>6884968249</v>
      </c>
      <c r="AD457" s="1" t="s">
        <v>7149</v>
      </c>
      <c r="AE457" s="1">
        <v>2</v>
      </c>
      <c r="AF457" s="1">
        <v>338</v>
      </c>
      <c r="AG457" s="1" t="s">
        <v>2907</v>
      </c>
      <c r="AH457" s="1">
        <v>42924.530902777777</v>
      </c>
      <c r="AI457" s="1">
        <v>42926.951898148145</v>
      </c>
    </row>
    <row r="458" spans="1:35" s="1" customFormat="1" x14ac:dyDescent="0.25">
      <c r="A458" s="31">
        <v>42769</v>
      </c>
      <c r="B458" s="24"/>
      <c r="C458" s="23" t="s">
        <v>236</v>
      </c>
      <c r="D458" s="22" t="s">
        <v>235</v>
      </c>
      <c r="E458" s="21">
        <v>0.71</v>
      </c>
      <c r="G458" s="20"/>
      <c r="H458" s="19">
        <f>E458/0.03878</f>
        <v>18.308406395048994</v>
      </c>
      <c r="I458" s="18">
        <f>J458/100*4</f>
        <v>1.44</v>
      </c>
      <c r="J458" s="17">
        <v>36</v>
      </c>
      <c r="K458" s="16">
        <f>IF(J458&gt;1,J458-H458-I458,0)</f>
        <v>16.251593604951005</v>
      </c>
      <c r="L458" s="15">
        <v>42788</v>
      </c>
      <c r="M458" s="14"/>
      <c r="N458" s="29">
        <v>42822</v>
      </c>
      <c r="O458" s="12">
        <v>42822</v>
      </c>
      <c r="P458" s="11" t="s">
        <v>4939</v>
      </c>
      <c r="Q458" s="10"/>
      <c r="R458" s="10"/>
      <c r="S458" s="10"/>
      <c r="T458" s="10"/>
      <c r="U458" s="9">
        <v>6760734960</v>
      </c>
      <c r="V458" s="8"/>
      <c r="W458" s="7">
        <v>500</v>
      </c>
      <c r="X458" s="4"/>
      <c r="Y458" s="6">
        <v>36</v>
      </c>
      <c r="Z458" s="5">
        <f>IF(Y458&gt;0,Y458-J458,".")</f>
        <v>0</v>
      </c>
      <c r="AB458" s="1">
        <v>1625950959</v>
      </c>
      <c r="AC458" s="1">
        <v>6880337934</v>
      </c>
      <c r="AD458" s="1" t="s">
        <v>7309</v>
      </c>
      <c r="AE458" s="1">
        <v>1</v>
      </c>
      <c r="AF458" s="1">
        <v>99</v>
      </c>
      <c r="AG458" s="1" t="s">
        <v>2932</v>
      </c>
      <c r="AH458" s="1">
        <v>42920.718113425923</v>
      </c>
      <c r="AI458" s="1">
        <v>42927.295636574076</v>
      </c>
    </row>
    <row r="459" spans="1:35" s="1" customFormat="1" x14ac:dyDescent="0.25">
      <c r="A459" s="31">
        <v>42649</v>
      </c>
      <c r="B459" s="24"/>
      <c r="C459" s="23" t="s">
        <v>571</v>
      </c>
      <c r="D459" s="22" t="s">
        <v>570</v>
      </c>
      <c r="E459" s="21">
        <v>0.49</v>
      </c>
      <c r="G459" s="20"/>
      <c r="H459" s="19">
        <f>E459/0.0404</f>
        <v>12.12871287128713</v>
      </c>
      <c r="I459" s="18">
        <f>J459/100*4</f>
        <v>1.44</v>
      </c>
      <c r="J459" s="17">
        <v>36</v>
      </c>
      <c r="K459" s="16">
        <f>IF(J459&gt;1,J459-H459-I459,0)</f>
        <v>22.431287128712871</v>
      </c>
      <c r="L459" s="15">
        <v>42681</v>
      </c>
      <c r="M459" s="14"/>
      <c r="N459" s="29">
        <v>42839</v>
      </c>
      <c r="O459" s="12">
        <v>42842</v>
      </c>
      <c r="P459" s="11" t="s">
        <v>825</v>
      </c>
      <c r="Q459" s="10"/>
      <c r="R459" s="10"/>
      <c r="S459" s="10"/>
      <c r="T459" s="10"/>
      <c r="U459" s="9">
        <v>6783687415</v>
      </c>
      <c r="V459" s="8"/>
      <c r="W459" s="7">
        <v>592</v>
      </c>
      <c r="X459" s="4"/>
      <c r="Y459" s="6">
        <v>36</v>
      </c>
      <c r="Z459" s="5">
        <f>IF(Y459&gt;0,Y459-J459,".")</f>
        <v>0</v>
      </c>
      <c r="AB459" s="1">
        <v>1625991712</v>
      </c>
      <c r="AC459" s="1">
        <v>6884816768</v>
      </c>
      <c r="AD459" s="1" t="s">
        <v>7240</v>
      </c>
      <c r="AE459" s="1">
        <v>1</v>
      </c>
      <c r="AF459" s="1">
        <v>135</v>
      </c>
      <c r="AG459" s="1" t="s">
        <v>2915</v>
      </c>
      <c r="AH459" s="1">
        <v>42924.404745370368</v>
      </c>
      <c r="AI459" s="1">
        <v>42927.3746875</v>
      </c>
    </row>
    <row r="460" spans="1:35" s="1" customFormat="1" x14ac:dyDescent="0.25">
      <c r="A460" s="28">
        <v>41812</v>
      </c>
      <c r="B460" s="27"/>
      <c r="C460" s="23" t="s">
        <v>3999</v>
      </c>
      <c r="D460" s="22" t="s">
        <v>3998</v>
      </c>
      <c r="E460" s="21">
        <v>0.315</v>
      </c>
      <c r="G460" s="20"/>
      <c r="H460" s="19">
        <f>E460/0.047323</f>
        <v>6.6563827314413713</v>
      </c>
      <c r="I460" s="18">
        <f>J460/100*4</f>
        <v>0.76</v>
      </c>
      <c r="J460" s="17">
        <v>19</v>
      </c>
      <c r="K460" s="16">
        <f>IF(J460&gt;1,J460-H460-I460,0)</f>
        <v>11.583617268558628</v>
      </c>
      <c r="L460" s="15">
        <v>41837</v>
      </c>
      <c r="M460" s="14"/>
      <c r="N460" s="29">
        <v>42843</v>
      </c>
      <c r="O460" s="12">
        <v>42843</v>
      </c>
      <c r="P460" s="11" t="s">
        <v>3997</v>
      </c>
      <c r="Q460" s="10" t="s">
        <v>3996</v>
      </c>
      <c r="R460" s="10" t="s">
        <v>3995</v>
      </c>
      <c r="S460" s="10" t="s">
        <v>2772</v>
      </c>
      <c r="T460" s="10" t="s">
        <v>3994</v>
      </c>
      <c r="U460" s="9">
        <v>6789261067</v>
      </c>
      <c r="V460" s="8"/>
      <c r="W460" s="7">
        <v>605</v>
      </c>
      <c r="X460" s="4"/>
      <c r="Y460" s="6">
        <v>36</v>
      </c>
      <c r="Z460" s="5">
        <f>IF(Y460&gt;0,Y460-J460,".")</f>
        <v>17</v>
      </c>
      <c r="AB460" s="1">
        <v>1625998659</v>
      </c>
      <c r="AC460" s="1">
        <v>6881590345</v>
      </c>
      <c r="AD460" s="1" t="s">
        <v>7361</v>
      </c>
      <c r="AE460" s="1">
        <v>1</v>
      </c>
      <c r="AF460" s="1">
        <v>149</v>
      </c>
      <c r="AG460" s="1" t="s">
        <v>2925</v>
      </c>
      <c r="AH460" s="1">
        <v>42921.720925925925</v>
      </c>
      <c r="AI460" s="1">
        <v>42927.38349537037</v>
      </c>
    </row>
    <row r="461" spans="1:35" s="1" customFormat="1" x14ac:dyDescent="0.25">
      <c r="A461" s="31">
        <v>42814</v>
      </c>
      <c r="B461" s="24"/>
      <c r="C461" s="23" t="s">
        <v>157</v>
      </c>
      <c r="D461" s="22" t="s">
        <v>156</v>
      </c>
      <c r="E461" s="21">
        <v>0.19400000000000001</v>
      </c>
      <c r="G461" s="20"/>
      <c r="H461" s="19">
        <f>E461/0.038689</f>
        <v>5.0143451627077464</v>
      </c>
      <c r="I461" s="18">
        <f>J461/100*4</f>
        <v>0.76</v>
      </c>
      <c r="J461" s="17">
        <v>19</v>
      </c>
      <c r="K461" s="16">
        <f>IF(J461&gt;1,J461-H461-I461,0)</f>
        <v>13.225654837292254</v>
      </c>
      <c r="L461" s="15">
        <v>42814</v>
      </c>
      <c r="M461" s="14"/>
      <c r="N461" s="29">
        <v>42843</v>
      </c>
      <c r="O461" s="12">
        <v>42843</v>
      </c>
      <c r="P461" s="11" t="s">
        <v>4487</v>
      </c>
      <c r="Q461" s="10" t="s">
        <v>4486</v>
      </c>
      <c r="R461" s="10" t="s">
        <v>4485</v>
      </c>
      <c r="S461" s="10" t="s">
        <v>4484</v>
      </c>
      <c r="T461" s="10"/>
      <c r="U461" s="9">
        <v>6789657131</v>
      </c>
      <c r="V461" s="8"/>
      <c r="W461" s="7">
        <v>607</v>
      </c>
      <c r="X461" s="4"/>
      <c r="Y461" s="6">
        <v>36</v>
      </c>
      <c r="Z461" s="5">
        <f>IF(Y461&gt;0,Y461-J461,".")</f>
        <v>17</v>
      </c>
      <c r="AB461" s="1">
        <v>1626111005</v>
      </c>
      <c r="AC461" s="1">
        <v>6885224901</v>
      </c>
      <c r="AD461" s="1" t="s">
        <v>7171</v>
      </c>
      <c r="AE461" s="1">
        <v>1</v>
      </c>
      <c r="AF461" s="1">
        <v>129</v>
      </c>
      <c r="AG461" s="1" t="s">
        <v>7362</v>
      </c>
      <c r="AH461" s="1">
        <v>42924.716863425929</v>
      </c>
      <c r="AI461" s="1">
        <v>42927.490787037037</v>
      </c>
    </row>
    <row r="462" spans="1:35" s="1" customFormat="1" x14ac:dyDescent="0.25">
      <c r="A462" s="31">
        <v>42250</v>
      </c>
      <c r="B462" s="24"/>
      <c r="C462" s="23" t="s">
        <v>4441</v>
      </c>
      <c r="D462" s="22" t="s">
        <v>533</v>
      </c>
      <c r="E462" s="21">
        <v>0.193</v>
      </c>
      <c r="G462" s="20"/>
      <c r="H462" s="19">
        <f>E462/0.04165</f>
        <v>4.6338535414165669</v>
      </c>
      <c r="I462" s="32">
        <f>J462/100*4</f>
        <v>0.84</v>
      </c>
      <c r="J462" s="17">
        <v>21</v>
      </c>
      <c r="K462" s="16">
        <f>IF(J462&gt;1,J462-H462-I462,0)</f>
        <v>15.526146458583433</v>
      </c>
      <c r="L462" s="15">
        <v>42281</v>
      </c>
      <c r="M462" s="14"/>
      <c r="N462" s="29">
        <v>42846</v>
      </c>
      <c r="O462" s="12">
        <v>42848</v>
      </c>
      <c r="P462" s="11" t="s">
        <v>4440</v>
      </c>
      <c r="Q462" s="10" t="s">
        <v>4439</v>
      </c>
      <c r="R462" s="10" t="s">
        <v>4438</v>
      </c>
      <c r="S462" s="10" t="s">
        <v>4437</v>
      </c>
      <c r="T462" s="10"/>
      <c r="U462" s="9">
        <v>6788938760</v>
      </c>
      <c r="V462" s="8"/>
      <c r="W462" s="7">
        <v>622</v>
      </c>
      <c r="X462" s="4"/>
      <c r="Y462" s="6">
        <v>36</v>
      </c>
      <c r="Z462" s="5">
        <f>IF(Y462&gt;0,Y462-J462,".")</f>
        <v>15</v>
      </c>
      <c r="AB462" s="1">
        <v>1626272979</v>
      </c>
      <c r="AC462" s="1">
        <v>6888538628</v>
      </c>
      <c r="AD462" s="1" t="s">
        <v>7161</v>
      </c>
      <c r="AE462" s="1">
        <v>1</v>
      </c>
      <c r="AF462" s="1">
        <v>70</v>
      </c>
      <c r="AG462" s="1" t="s">
        <v>2906</v>
      </c>
      <c r="AH462" s="1">
        <v>42927.571840277778</v>
      </c>
      <c r="AI462" s="1">
        <v>42927.656111111108</v>
      </c>
    </row>
    <row r="463" spans="1:35" s="1" customFormat="1" x14ac:dyDescent="0.25">
      <c r="A463" s="31">
        <v>42769</v>
      </c>
      <c r="B463" s="24"/>
      <c r="C463" s="23" t="s">
        <v>236</v>
      </c>
      <c r="D463" s="22" t="s">
        <v>235</v>
      </c>
      <c r="E463" s="21">
        <v>0.71</v>
      </c>
      <c r="G463" s="20"/>
      <c r="H463" s="19">
        <f>E463/0.03878</f>
        <v>18.308406395048994</v>
      </c>
      <c r="I463" s="18">
        <f>J463/100*4</f>
        <v>1.44</v>
      </c>
      <c r="J463" s="17">
        <v>36</v>
      </c>
      <c r="K463" s="16">
        <f>IF(J463&gt;1,J463-H463-I463,0)</f>
        <v>16.251593604951005</v>
      </c>
      <c r="L463" s="15">
        <v>42788</v>
      </c>
      <c r="M463" s="14"/>
      <c r="N463" s="29">
        <v>42854</v>
      </c>
      <c r="O463" s="12">
        <v>42856</v>
      </c>
      <c r="P463" s="11" t="s">
        <v>4239</v>
      </c>
      <c r="Q463" s="10"/>
      <c r="R463" s="10"/>
      <c r="S463" s="10"/>
      <c r="T463" s="10"/>
      <c r="U463" s="9">
        <v>6798690728</v>
      </c>
      <c r="V463" s="8"/>
      <c r="W463" s="7">
        <v>657</v>
      </c>
      <c r="X463" s="4"/>
      <c r="Y463" s="6">
        <v>36</v>
      </c>
      <c r="Z463" s="5">
        <f>IF(Y463&gt;0,Y463-J463,".")</f>
        <v>0</v>
      </c>
      <c r="AB463" s="1">
        <v>1626761191</v>
      </c>
      <c r="AC463" s="1">
        <v>6885920152</v>
      </c>
      <c r="AD463" s="1" t="s">
        <v>7143</v>
      </c>
      <c r="AE463" s="1">
        <v>1</v>
      </c>
      <c r="AF463" s="1">
        <v>45</v>
      </c>
      <c r="AG463" s="1" t="s">
        <v>2902</v>
      </c>
      <c r="AH463" s="1">
        <v>42925.514965277776</v>
      </c>
      <c r="AI463" s="1">
        <v>42928.442928240744</v>
      </c>
    </row>
    <row r="464" spans="1:35" s="1" customFormat="1" x14ac:dyDescent="0.25">
      <c r="A464" s="28">
        <v>41812</v>
      </c>
      <c r="B464" s="27"/>
      <c r="C464" s="23" t="s">
        <v>3999</v>
      </c>
      <c r="D464" s="22" t="s">
        <v>3998</v>
      </c>
      <c r="E464" s="21">
        <v>0.315</v>
      </c>
      <c r="G464" s="20"/>
      <c r="H464" s="19">
        <f>E464/0.047323</f>
        <v>6.6563827314413713</v>
      </c>
      <c r="I464" s="18">
        <f>J464/100*4</f>
        <v>0.76</v>
      </c>
      <c r="J464" s="17">
        <v>19</v>
      </c>
      <c r="K464" s="16">
        <f>IF(J464&gt;1,J464-H464-I464,0)</f>
        <v>11.583617268558628</v>
      </c>
      <c r="L464" s="15">
        <v>41837</v>
      </c>
      <c r="M464" s="14"/>
      <c r="N464" s="29">
        <v>42865</v>
      </c>
      <c r="O464" s="12">
        <v>42866</v>
      </c>
      <c r="P464" s="11" t="s">
        <v>3997</v>
      </c>
      <c r="Q464" s="10" t="s">
        <v>3996</v>
      </c>
      <c r="R464" s="10" t="s">
        <v>3995</v>
      </c>
      <c r="S464" s="10" t="s">
        <v>2772</v>
      </c>
      <c r="T464" s="10" t="s">
        <v>3994</v>
      </c>
      <c r="U464" s="9">
        <v>6812665680</v>
      </c>
      <c r="V464" s="8"/>
      <c r="W464" s="7">
        <v>717</v>
      </c>
      <c r="X464" s="4"/>
      <c r="Y464" s="6">
        <v>36</v>
      </c>
      <c r="Z464" s="5">
        <f>IF(Y464&gt;0,Y464-J464,".")</f>
        <v>17</v>
      </c>
      <c r="AB464" s="1">
        <v>1626867625</v>
      </c>
      <c r="AC464" s="1">
        <v>6885190311</v>
      </c>
      <c r="AD464" s="1" t="s">
        <v>7335</v>
      </c>
      <c r="AE464" s="1">
        <v>1</v>
      </c>
      <c r="AF464" s="1">
        <v>72</v>
      </c>
      <c r="AG464" s="1" t="s">
        <v>7363</v>
      </c>
      <c r="AH464" s="1">
        <v>42924.6955787037</v>
      </c>
      <c r="AI464" s="1">
        <v>42928.554918981485</v>
      </c>
    </row>
    <row r="465" spans="1:35" s="1" customFormat="1" x14ac:dyDescent="0.25">
      <c r="A465" s="31">
        <v>42649</v>
      </c>
      <c r="B465" s="24"/>
      <c r="C465" s="23" t="s">
        <v>571</v>
      </c>
      <c r="D465" s="22" t="s">
        <v>570</v>
      </c>
      <c r="E465" s="21">
        <v>0.49</v>
      </c>
      <c r="G465" s="20"/>
      <c r="H465" s="19">
        <f>E465/0.0404</f>
        <v>12.12871287128713</v>
      </c>
      <c r="I465" s="18">
        <f>J465/100*4</f>
        <v>1.44</v>
      </c>
      <c r="J465" s="17">
        <v>36</v>
      </c>
      <c r="K465" s="16">
        <f>IF(J465&gt;1,J465-H465-I465,0)</f>
        <v>22.431287128712871</v>
      </c>
      <c r="L465" s="15">
        <v>42681</v>
      </c>
      <c r="M465" s="14"/>
      <c r="N465" s="29">
        <v>42870</v>
      </c>
      <c r="O465" s="12">
        <v>42871</v>
      </c>
      <c r="P465" s="11" t="s">
        <v>3900</v>
      </c>
      <c r="Q465" s="10"/>
      <c r="R465" s="10"/>
      <c r="S465" s="10"/>
      <c r="T465" s="10"/>
      <c r="U465" s="9">
        <v>6814588620</v>
      </c>
      <c r="V465" s="8" t="s">
        <v>3899</v>
      </c>
      <c r="W465" s="7">
        <v>732</v>
      </c>
      <c r="X465" s="4"/>
      <c r="Y465" s="6">
        <v>36</v>
      </c>
      <c r="Z465" s="5">
        <f>IF(Y465&gt;0,Y465-J465,".")</f>
        <v>0</v>
      </c>
      <c r="AB465" s="1">
        <v>1627180882</v>
      </c>
      <c r="AC465" s="1">
        <v>6885402090</v>
      </c>
      <c r="AD465" s="1" t="s">
        <v>7229</v>
      </c>
      <c r="AE465" s="1">
        <v>1</v>
      </c>
      <c r="AF465" s="1">
        <v>115</v>
      </c>
      <c r="AG465" s="1" t="s">
        <v>2887</v>
      </c>
      <c r="AH465" s="1">
        <v>42924.853449074071</v>
      </c>
      <c r="AI465" s="1">
        <v>42928.920648148145</v>
      </c>
    </row>
    <row r="466" spans="1:35" s="1" customFormat="1" x14ac:dyDescent="0.25">
      <c r="A466" s="31">
        <v>42649</v>
      </c>
      <c r="B466" s="24"/>
      <c r="C466" s="23" t="s">
        <v>571</v>
      </c>
      <c r="D466" s="22" t="s">
        <v>570</v>
      </c>
      <c r="E466" s="21">
        <v>0.49</v>
      </c>
      <c r="G466" s="20"/>
      <c r="H466" s="19">
        <f>E466/0.0404</f>
        <v>12.12871287128713</v>
      </c>
      <c r="I466" s="18">
        <f>J466/100*4</f>
        <v>1.44</v>
      </c>
      <c r="J466" s="17">
        <v>36</v>
      </c>
      <c r="K466" s="16">
        <f>IF(J466&gt;1,J466-H466-I466,0)</f>
        <v>22.431287128712871</v>
      </c>
      <c r="L466" s="15">
        <v>42681</v>
      </c>
      <c r="M466" s="14"/>
      <c r="N466" s="29">
        <v>42878</v>
      </c>
      <c r="O466" s="12">
        <v>42878</v>
      </c>
      <c r="P466" s="11" t="s">
        <v>3755</v>
      </c>
      <c r="Q466" s="10"/>
      <c r="R466" s="10"/>
      <c r="S466" s="10"/>
      <c r="T466" s="10"/>
      <c r="U466" s="9"/>
      <c r="V466" s="8"/>
      <c r="W466" s="7">
        <v>763</v>
      </c>
      <c r="X466" s="4"/>
      <c r="Y466" s="6">
        <v>36</v>
      </c>
      <c r="Z466" s="5">
        <f>IF(Y466&gt;0,Y466-J466,".")</f>
        <v>0</v>
      </c>
      <c r="AB466" s="1">
        <v>1627180884</v>
      </c>
      <c r="AC466" s="1">
        <v>6885218132</v>
      </c>
      <c r="AD466" s="1" t="s">
        <v>7319</v>
      </c>
      <c r="AE466" s="1">
        <v>1</v>
      </c>
      <c r="AF466" s="1">
        <v>32</v>
      </c>
      <c r="AG466" s="1" t="s">
        <v>2887</v>
      </c>
      <c r="AH466" s="1">
        <v>42924.718310185184</v>
      </c>
      <c r="AI466" s="1">
        <v>42928.920648148145</v>
      </c>
    </row>
    <row r="467" spans="1:35" s="1" customFormat="1" x14ac:dyDescent="0.25">
      <c r="A467" s="28">
        <v>41345</v>
      </c>
      <c r="B467" s="27" t="s">
        <v>3480</v>
      </c>
      <c r="C467" s="23" t="s">
        <v>3479</v>
      </c>
      <c r="D467" s="22" t="s">
        <v>3478</v>
      </c>
      <c r="E467" s="21">
        <v>0.15</v>
      </c>
      <c r="G467" s="20"/>
      <c r="H467" s="19">
        <f>E467/0.04891</f>
        <v>3.0668574933551418</v>
      </c>
      <c r="I467" s="18">
        <f>J467/100*4</f>
        <v>0.68</v>
      </c>
      <c r="J467" s="17">
        <v>17</v>
      </c>
      <c r="K467" s="16">
        <f>IF(J467&gt;1,J467-H467-I467,0)</f>
        <v>13.253142506644858</v>
      </c>
      <c r="L467" s="15">
        <v>41360</v>
      </c>
      <c r="M467" s="14"/>
      <c r="N467" s="29">
        <v>42898</v>
      </c>
      <c r="O467" s="12">
        <v>42898</v>
      </c>
      <c r="P467" s="11" t="s">
        <v>3477</v>
      </c>
      <c r="Q467" s="10" t="s">
        <v>3482</v>
      </c>
      <c r="R467" s="10" t="s">
        <v>3481</v>
      </c>
      <c r="S467" s="10" t="s">
        <v>2765</v>
      </c>
      <c r="T467" s="10"/>
      <c r="U467" s="9">
        <v>6851235812</v>
      </c>
      <c r="V467" s="8"/>
      <c r="W467" s="7">
        <v>824</v>
      </c>
      <c r="X467" s="4"/>
      <c r="Y467" s="6">
        <v>36</v>
      </c>
      <c r="Z467" s="5">
        <f>IF(Y467&gt;0,Y467-J467,".")</f>
        <v>19</v>
      </c>
      <c r="AB467" s="1">
        <v>1627183319</v>
      </c>
      <c r="AC467" s="1">
        <v>6884868861</v>
      </c>
      <c r="AD467" s="1" t="s">
        <v>7215</v>
      </c>
      <c r="AE467" s="1">
        <v>2</v>
      </c>
      <c r="AF467" s="1">
        <v>130</v>
      </c>
      <c r="AG467" s="1" t="s">
        <v>2889</v>
      </c>
      <c r="AH467" s="1">
        <v>42924.461712962962</v>
      </c>
      <c r="AI467" s="1">
        <v>42928.921886574077</v>
      </c>
    </row>
    <row r="468" spans="1:35" s="1" customFormat="1" x14ac:dyDescent="0.25">
      <c r="A468" s="31">
        <v>42649</v>
      </c>
      <c r="B468" s="24"/>
      <c r="C468" s="23" t="s">
        <v>571</v>
      </c>
      <c r="D468" s="22" t="s">
        <v>570</v>
      </c>
      <c r="E468" s="21">
        <v>0.49</v>
      </c>
      <c r="G468" s="20"/>
      <c r="H468" s="19">
        <f>E468/0.0404</f>
        <v>12.12871287128713</v>
      </c>
      <c r="I468" s="18">
        <f>J468/100*4</f>
        <v>1.44</v>
      </c>
      <c r="J468" s="17">
        <v>36</v>
      </c>
      <c r="K468" s="16">
        <f>IF(J468&gt;1,J468-H468-I468,0)</f>
        <v>22.431287128712871</v>
      </c>
      <c r="L468" s="15">
        <v>42681</v>
      </c>
      <c r="M468" s="14"/>
      <c r="N468" s="29">
        <v>42903</v>
      </c>
      <c r="O468" s="12">
        <v>42905</v>
      </c>
      <c r="P468" s="11" t="s">
        <v>3306</v>
      </c>
      <c r="Q468" s="10"/>
      <c r="R468" s="10"/>
      <c r="S468" s="10"/>
      <c r="T468" s="10"/>
      <c r="U468" s="9"/>
      <c r="V468" s="8"/>
      <c r="W468" s="7">
        <v>860</v>
      </c>
      <c r="X468" s="4"/>
      <c r="Y468" s="6">
        <v>36</v>
      </c>
      <c r="Z468" s="5">
        <f>IF(Y468&gt;0,Y468-J468,".")</f>
        <v>0</v>
      </c>
      <c r="AB468" s="1">
        <v>1627602820</v>
      </c>
      <c r="AC468" s="1">
        <v>6888797278</v>
      </c>
      <c r="AD468" s="1" t="s">
        <v>7282</v>
      </c>
      <c r="AE468" s="1">
        <v>1</v>
      </c>
      <c r="AF468" s="1">
        <v>38</v>
      </c>
      <c r="AG468" s="1" t="s">
        <v>7364</v>
      </c>
      <c r="AH468" s="1">
        <v>42927.715671296297</v>
      </c>
      <c r="AI468" s="1">
        <v>42929.762789351851</v>
      </c>
    </row>
    <row r="469" spans="1:35" s="1" customFormat="1" x14ac:dyDescent="0.25">
      <c r="A469" s="31">
        <v>42814</v>
      </c>
      <c r="B469" s="24"/>
      <c r="C469" s="23" t="s">
        <v>157</v>
      </c>
      <c r="D469" s="22" t="s">
        <v>156</v>
      </c>
      <c r="E469" s="21">
        <v>0.19400000000000001</v>
      </c>
      <c r="G469" s="20"/>
      <c r="H469" s="19">
        <f>E469/0.038689</f>
        <v>5.0143451627077464</v>
      </c>
      <c r="I469" s="18">
        <f>J469/100*4</f>
        <v>0.76</v>
      </c>
      <c r="J469" s="17">
        <v>19</v>
      </c>
      <c r="K469" s="16">
        <f>IF(J469&gt;1,J469-H469-I469,0)</f>
        <v>13.225654837292254</v>
      </c>
      <c r="L469" s="15">
        <v>42814</v>
      </c>
      <c r="M469" s="14"/>
      <c r="N469" s="29">
        <v>42912</v>
      </c>
      <c r="O469" s="12">
        <v>42914</v>
      </c>
      <c r="P469" s="11" t="s">
        <v>3145</v>
      </c>
      <c r="Q469" s="10" t="s">
        <v>3144</v>
      </c>
      <c r="R469" s="10" t="s">
        <v>3143</v>
      </c>
      <c r="S469" s="10" t="s">
        <v>1177</v>
      </c>
      <c r="T469" s="10"/>
      <c r="U469" s="9">
        <v>6863413681</v>
      </c>
      <c r="V469" s="8"/>
      <c r="W469" s="7">
        <v>887</v>
      </c>
      <c r="X469" s="4"/>
      <c r="Y469" s="6">
        <v>36</v>
      </c>
      <c r="Z469" s="5">
        <f>IF(Y469&gt;0,Y469-J469,".")</f>
        <v>17</v>
      </c>
      <c r="AB469" s="1">
        <v>1627607392</v>
      </c>
      <c r="AC469" s="1">
        <v>6887480610</v>
      </c>
      <c r="AD469" s="1" t="s">
        <v>7365</v>
      </c>
      <c r="AE469" s="1">
        <v>1</v>
      </c>
      <c r="AF469" s="1">
        <v>69</v>
      </c>
      <c r="AG469" s="1" t="s">
        <v>2886</v>
      </c>
      <c r="AH469" s="1">
        <v>42926.729016203702</v>
      </c>
      <c r="AI469" s="1">
        <v>42929.770416666666</v>
      </c>
    </row>
    <row r="470" spans="1:35" s="1" customFormat="1" x14ac:dyDescent="0.25">
      <c r="A470" s="31">
        <v>42649</v>
      </c>
      <c r="B470" s="24"/>
      <c r="C470" s="23" t="s">
        <v>571</v>
      </c>
      <c r="D470" s="22" t="s">
        <v>570</v>
      </c>
      <c r="E470" s="21">
        <v>0.49</v>
      </c>
      <c r="G470" s="20"/>
      <c r="H470" s="19">
        <f>E470/0.0404</f>
        <v>12.12871287128713</v>
      </c>
      <c r="I470" s="18">
        <f>J470/100*4</f>
        <v>1.44</v>
      </c>
      <c r="J470" s="17">
        <v>36</v>
      </c>
      <c r="K470" s="16">
        <f>IF(J470&gt;1,J470-H470-I470,0)</f>
        <v>22.431287128712871</v>
      </c>
      <c r="L470" s="15">
        <v>42681</v>
      </c>
      <c r="M470" s="14"/>
      <c r="N470" s="29">
        <v>42920</v>
      </c>
      <c r="O470" s="12">
        <v>42925</v>
      </c>
      <c r="P470" s="11" t="s">
        <v>2990</v>
      </c>
      <c r="Q470" s="10"/>
      <c r="R470" s="10"/>
      <c r="S470" s="10"/>
      <c r="T470" s="10"/>
      <c r="U470" s="9"/>
      <c r="V470" s="8"/>
      <c r="W470" s="7">
        <v>932</v>
      </c>
      <c r="X470" s="4"/>
      <c r="Y470" s="6">
        <v>36</v>
      </c>
      <c r="Z470" s="5">
        <f>IF(Y470&gt;0,Y470-J470,".")</f>
        <v>0</v>
      </c>
      <c r="AB470" s="1">
        <v>1627724134</v>
      </c>
      <c r="AC470" s="1">
        <v>6886123889</v>
      </c>
      <c r="AD470" s="1" t="s">
        <v>7366</v>
      </c>
      <c r="AE470" s="1">
        <v>1</v>
      </c>
      <c r="AF470" s="1">
        <v>21</v>
      </c>
      <c r="AG470" s="1" t="s">
        <v>2876</v>
      </c>
      <c r="AH470" s="1">
        <v>42925.683842592596</v>
      </c>
      <c r="AI470" s="1">
        <v>42929.905347222222</v>
      </c>
    </row>
    <row r="471" spans="1:35" s="1" customFormat="1" x14ac:dyDescent="0.25">
      <c r="A471" s="31">
        <v>42649</v>
      </c>
      <c r="B471" s="24"/>
      <c r="C471" s="23" t="s">
        <v>571</v>
      </c>
      <c r="D471" s="22" t="s">
        <v>570</v>
      </c>
      <c r="E471" s="21">
        <v>0.49</v>
      </c>
      <c r="G471" s="20"/>
      <c r="H471" s="19">
        <f>E471/0.0404</f>
        <v>12.12871287128713</v>
      </c>
      <c r="I471" s="18">
        <f>J471/100*4</f>
        <v>1.44</v>
      </c>
      <c r="J471" s="17">
        <v>36</v>
      </c>
      <c r="K471" s="16">
        <f>IF(J471&gt;1,J471-H471-I471,0)</f>
        <v>22.431287128712871</v>
      </c>
      <c r="L471" s="15">
        <v>42681</v>
      </c>
      <c r="M471" s="14"/>
      <c r="N471" s="29">
        <v>42920</v>
      </c>
      <c r="O471" s="12">
        <v>42925</v>
      </c>
      <c r="P471" s="11" t="s">
        <v>2990</v>
      </c>
      <c r="Q471" s="10"/>
      <c r="R471" s="10"/>
      <c r="S471" s="10"/>
      <c r="T471" s="10"/>
      <c r="U471" s="9"/>
      <c r="V471" s="8"/>
      <c r="W471" s="7">
        <v>932</v>
      </c>
      <c r="X471" s="4"/>
      <c r="Y471" s="6">
        <v>36</v>
      </c>
      <c r="Z471" s="5">
        <f>IF(Y471&gt;0,Y471-J471,".")</f>
        <v>0</v>
      </c>
      <c r="AB471" s="1">
        <v>1628156417</v>
      </c>
      <c r="AC471" s="1">
        <v>6884800432</v>
      </c>
      <c r="AD471" s="1" t="s">
        <v>7219</v>
      </c>
      <c r="AE471" s="1">
        <v>1</v>
      </c>
      <c r="AF471" s="1">
        <v>69</v>
      </c>
      <c r="AG471" s="1" t="s">
        <v>674</v>
      </c>
      <c r="AH471" s="1">
        <v>42924.389050925929</v>
      </c>
      <c r="AI471" s="1">
        <v>42930.903854166667</v>
      </c>
    </row>
    <row r="472" spans="1:35" s="1" customFormat="1" x14ac:dyDescent="0.25">
      <c r="A472" s="28">
        <v>41719</v>
      </c>
      <c r="B472" s="27" t="s">
        <v>2024</v>
      </c>
      <c r="C472" s="23" t="s">
        <v>2023</v>
      </c>
      <c r="D472" s="22" t="s">
        <v>2022</v>
      </c>
      <c r="E472" s="21">
        <v>0.29899999999999999</v>
      </c>
      <c r="G472" s="20"/>
      <c r="H472" s="19">
        <f>E472/0.04814</f>
        <v>6.2110511009555456</v>
      </c>
      <c r="I472" s="18">
        <f>J472/100*4</f>
        <v>0.84</v>
      </c>
      <c r="J472" s="17">
        <v>21</v>
      </c>
      <c r="K472" s="16">
        <f>IF(J472&gt;1,J472-H472-I472,0)</f>
        <v>13.948948899044455</v>
      </c>
      <c r="L472" s="15">
        <v>41738</v>
      </c>
      <c r="M472" s="14"/>
      <c r="N472" s="29">
        <v>42930</v>
      </c>
      <c r="O472" s="12">
        <v>42932</v>
      </c>
      <c r="P472" s="11" t="s">
        <v>2876</v>
      </c>
      <c r="Q472" s="10" t="s">
        <v>2875</v>
      </c>
      <c r="R472" s="10" t="s">
        <v>2874</v>
      </c>
      <c r="S472" s="10" t="s">
        <v>2873</v>
      </c>
      <c r="T472" s="10"/>
      <c r="U472" s="9">
        <v>6886123889</v>
      </c>
      <c r="V472" s="8"/>
      <c r="W472" s="7">
        <v>951</v>
      </c>
      <c r="X472" s="4"/>
      <c r="Y472" s="6">
        <v>36</v>
      </c>
      <c r="Z472" s="5">
        <f>IF(Y472&gt;0,Y472-J472,".")</f>
        <v>15</v>
      </c>
      <c r="AB472" s="1">
        <v>1628197837</v>
      </c>
      <c r="AC472" s="1">
        <v>6885486202</v>
      </c>
      <c r="AD472" s="1" t="s">
        <v>7113</v>
      </c>
      <c r="AE472" s="1">
        <v>2</v>
      </c>
      <c r="AF472" s="1">
        <v>66</v>
      </c>
      <c r="AG472" s="1" t="s">
        <v>2588</v>
      </c>
      <c r="AH472" s="1">
        <v>42924.897881944446</v>
      </c>
      <c r="AI472" s="1">
        <v>42930.983865740738</v>
      </c>
    </row>
    <row r="473" spans="1:35" s="1" customFormat="1" x14ac:dyDescent="0.25">
      <c r="A473" s="31">
        <v>42649</v>
      </c>
      <c r="B473" s="24"/>
      <c r="C473" s="23" t="s">
        <v>571</v>
      </c>
      <c r="D473" s="22" t="s">
        <v>570</v>
      </c>
      <c r="E473" s="21">
        <v>0.49</v>
      </c>
      <c r="G473" s="20"/>
      <c r="H473" s="19">
        <f>E473/0.0404</f>
        <v>12.12871287128713</v>
      </c>
      <c r="I473" s="18">
        <f>J473/100*4</f>
        <v>1.44</v>
      </c>
      <c r="J473" s="17">
        <v>36</v>
      </c>
      <c r="K473" s="16">
        <f>IF(J473&gt;1,J473-H473-I473,0)</f>
        <v>22.431287128712871</v>
      </c>
      <c r="L473" s="15">
        <v>42681</v>
      </c>
      <c r="M473" s="14"/>
      <c r="N473" s="29">
        <v>42934</v>
      </c>
      <c r="O473" s="12">
        <v>42936</v>
      </c>
      <c r="P473" s="11" t="s">
        <v>2790</v>
      </c>
      <c r="Q473" s="10"/>
      <c r="R473" s="10"/>
      <c r="S473" s="10"/>
      <c r="T473" s="10"/>
      <c r="U473" s="9">
        <v>6890395789</v>
      </c>
      <c r="V473" s="8"/>
      <c r="W473" s="7">
        <v>972</v>
      </c>
      <c r="X473" s="4"/>
      <c r="Y473" s="6">
        <v>36</v>
      </c>
      <c r="Z473" s="5">
        <f>IF(Y473&gt;0,Y473-J473,".")</f>
        <v>0</v>
      </c>
      <c r="AB473" s="1">
        <v>1628249917</v>
      </c>
      <c r="AC473" s="1">
        <v>6892282614</v>
      </c>
      <c r="AD473" s="1" t="s">
        <v>7367</v>
      </c>
      <c r="AE473" s="1">
        <v>1</v>
      </c>
      <c r="AF473" s="1">
        <v>70</v>
      </c>
      <c r="AG473" s="1" t="s">
        <v>2870</v>
      </c>
      <c r="AH473" s="1">
        <v>42930.528599537036</v>
      </c>
      <c r="AI473" s="1">
        <v>42931.429722222223</v>
      </c>
    </row>
    <row r="474" spans="1:35" s="1" customFormat="1" x14ac:dyDescent="0.25">
      <c r="A474" s="31">
        <v>42649</v>
      </c>
      <c r="B474" s="24"/>
      <c r="C474" s="23" t="s">
        <v>571</v>
      </c>
      <c r="D474" s="22" t="s">
        <v>570</v>
      </c>
      <c r="E474" s="21">
        <v>0.49</v>
      </c>
      <c r="G474" s="20"/>
      <c r="H474" s="19">
        <f>E474/0.0404</f>
        <v>12.12871287128713</v>
      </c>
      <c r="I474" s="18">
        <f>J474/100*4</f>
        <v>1.44</v>
      </c>
      <c r="J474" s="17">
        <v>36</v>
      </c>
      <c r="K474" s="16">
        <f>IF(J474&gt;1,J474-H474-I474,0)</f>
        <v>22.431287128712871</v>
      </c>
      <c r="L474" s="15">
        <v>42681</v>
      </c>
      <c r="M474" s="14"/>
      <c r="N474" s="29">
        <v>42934</v>
      </c>
      <c r="O474" s="12">
        <v>42936</v>
      </c>
      <c r="P474" s="11" t="s">
        <v>2790</v>
      </c>
      <c r="Q474" s="10"/>
      <c r="R474" s="10"/>
      <c r="S474" s="10"/>
      <c r="T474" s="10"/>
      <c r="U474" s="9"/>
      <c r="V474" s="8"/>
      <c r="W474" s="7">
        <v>972</v>
      </c>
      <c r="X474" s="4"/>
      <c r="Y474" s="6">
        <v>36</v>
      </c>
      <c r="Z474" s="5">
        <f>IF(Y474&gt;0,Y474-J474,".")</f>
        <v>0</v>
      </c>
      <c r="AB474" s="1">
        <v>1628304546</v>
      </c>
      <c r="AC474" s="1">
        <v>6891433439</v>
      </c>
      <c r="AD474" s="1" t="s">
        <v>7145</v>
      </c>
      <c r="AE474" s="1">
        <v>2</v>
      </c>
      <c r="AF474" s="1">
        <v>130</v>
      </c>
      <c r="AG474" s="1" t="s">
        <v>2850</v>
      </c>
      <c r="AH474" s="1">
        <v>42929.772175925929</v>
      </c>
      <c r="AI474" s="1">
        <v>42931.548622685186</v>
      </c>
    </row>
    <row r="475" spans="1:35" s="1" customFormat="1" x14ac:dyDescent="0.25">
      <c r="A475" s="31">
        <v>42649</v>
      </c>
      <c r="B475" s="24"/>
      <c r="C475" s="23" t="s">
        <v>571</v>
      </c>
      <c r="D475" s="22" t="s">
        <v>570</v>
      </c>
      <c r="E475" s="21">
        <v>0.49</v>
      </c>
      <c r="G475" s="20"/>
      <c r="H475" s="19">
        <f>E475/0.0404</f>
        <v>12.12871287128713</v>
      </c>
      <c r="I475" s="18">
        <f>J475/100*4</f>
        <v>1.44</v>
      </c>
      <c r="J475" s="17">
        <v>36</v>
      </c>
      <c r="K475" s="16">
        <f>IF(J475&gt;1,J475-H475-I475,0)</f>
        <v>22.431287128712871</v>
      </c>
      <c r="L475" s="15">
        <v>42681</v>
      </c>
      <c r="M475" s="14"/>
      <c r="N475" s="29">
        <v>42934</v>
      </c>
      <c r="O475" s="12">
        <v>42936</v>
      </c>
      <c r="P475" s="11" t="s">
        <v>2790</v>
      </c>
      <c r="Q475" s="10"/>
      <c r="R475" s="10"/>
      <c r="S475" s="10"/>
      <c r="T475" s="10"/>
      <c r="U475" s="9"/>
      <c r="V475" s="8"/>
      <c r="W475" s="7">
        <v>972</v>
      </c>
      <c r="X475" s="4"/>
      <c r="Y475" s="6">
        <v>36</v>
      </c>
      <c r="Z475" s="5">
        <f>IF(Y475&gt;0,Y475-J475,".")</f>
        <v>0</v>
      </c>
      <c r="AB475" s="1">
        <v>1628406138</v>
      </c>
      <c r="AC475" s="1">
        <v>6892699347</v>
      </c>
      <c r="AD475" s="1" t="s">
        <v>7187</v>
      </c>
      <c r="AE475" s="1">
        <v>1</v>
      </c>
      <c r="AF475" s="1">
        <v>90</v>
      </c>
      <c r="AG475" s="1" t="s">
        <v>2865</v>
      </c>
      <c r="AH475" s="1">
        <v>42930.785509259258</v>
      </c>
      <c r="AI475" s="1">
        <v>42931.778703703705</v>
      </c>
    </row>
    <row r="476" spans="1:35" s="1" customFormat="1" x14ac:dyDescent="0.25">
      <c r="A476" s="31">
        <v>42182</v>
      </c>
      <c r="B476" s="24"/>
      <c r="C476" s="23" t="s">
        <v>880</v>
      </c>
      <c r="D476" s="22" t="s">
        <v>879</v>
      </c>
      <c r="E476" s="21">
        <v>0.12</v>
      </c>
      <c r="G476" s="20"/>
      <c r="H476" s="19">
        <f>E476/0.0411</f>
        <v>2.9197080291970803</v>
      </c>
      <c r="I476" s="32">
        <f>J476/100*4</f>
        <v>0.76</v>
      </c>
      <c r="J476" s="17">
        <v>19</v>
      </c>
      <c r="K476" s="16">
        <f>IF(J476&gt;1,J476-H476-I476,0)</f>
        <v>15.320291970802918</v>
      </c>
      <c r="L476" s="15">
        <v>42211</v>
      </c>
      <c r="M476" s="14"/>
      <c r="N476" s="29">
        <v>42972</v>
      </c>
      <c r="O476" s="12">
        <v>42974</v>
      </c>
      <c r="P476" s="11" t="s">
        <v>2317</v>
      </c>
      <c r="Q476" s="10" t="s">
        <v>2316</v>
      </c>
      <c r="R476" s="10" t="s">
        <v>2315</v>
      </c>
      <c r="S476" s="10" t="s">
        <v>2314</v>
      </c>
      <c r="T476" s="10"/>
      <c r="U476" s="9">
        <v>6904259104</v>
      </c>
      <c r="V476" s="8"/>
      <c r="W476" s="7">
        <v>1072</v>
      </c>
      <c r="X476" s="4"/>
      <c r="Y476" s="6">
        <v>36</v>
      </c>
      <c r="Z476" s="5">
        <f>IF(Y476&gt;0,Y476-J476,".")</f>
        <v>17</v>
      </c>
      <c r="AB476" s="1">
        <v>1628560073</v>
      </c>
      <c r="AC476" s="1">
        <v>6887611725</v>
      </c>
      <c r="AD476" s="1" t="s">
        <v>7108</v>
      </c>
      <c r="AE476" s="1">
        <v>1</v>
      </c>
      <c r="AF476" s="1">
        <v>99</v>
      </c>
      <c r="AG476" s="1" t="s">
        <v>2848</v>
      </c>
      <c r="AH476" s="1">
        <v>42926.806180555555</v>
      </c>
      <c r="AI476" s="1">
        <v>42932.425694444442</v>
      </c>
    </row>
    <row r="477" spans="1:35" s="1" customFormat="1" x14ac:dyDescent="0.25">
      <c r="A477" s="28">
        <v>41597</v>
      </c>
      <c r="B477" s="27" t="s">
        <v>1208</v>
      </c>
      <c r="C477" s="23" t="s">
        <v>2252</v>
      </c>
      <c r="D477" s="22" t="s">
        <v>2251</v>
      </c>
      <c r="E477" s="21">
        <v>0.31</v>
      </c>
      <c r="G477" s="20"/>
      <c r="H477" s="19">
        <f>E477/0.047678</f>
        <v>6.5019505851755532</v>
      </c>
      <c r="I477" s="18">
        <f>J477/100*4</f>
        <v>0.72</v>
      </c>
      <c r="J477" s="17">
        <v>18</v>
      </c>
      <c r="K477" s="16">
        <f>IF(J477&gt;1,J477-H477-I477,0)</f>
        <v>10.778049414824446</v>
      </c>
      <c r="L477" s="15">
        <v>41615</v>
      </c>
      <c r="M477" s="14"/>
      <c r="N477" s="29">
        <v>42976</v>
      </c>
      <c r="O477" s="12">
        <v>42976</v>
      </c>
      <c r="P477" s="11" t="s">
        <v>2250</v>
      </c>
      <c r="Q477" s="10" t="s">
        <v>2255</v>
      </c>
      <c r="R477" s="10" t="s">
        <v>2254</v>
      </c>
      <c r="S477" s="10" t="s">
        <v>2253</v>
      </c>
      <c r="T477" s="10"/>
      <c r="U477" s="9">
        <v>6909080296</v>
      </c>
      <c r="V477" s="8"/>
      <c r="W477" s="7">
        <v>1091</v>
      </c>
      <c r="X477" s="4"/>
      <c r="Y477" s="6">
        <v>36</v>
      </c>
      <c r="Z477" s="5">
        <f>IF(Y477&gt;0,Y477-J477,".")</f>
        <v>18</v>
      </c>
      <c r="AB477" s="1">
        <v>1628670099</v>
      </c>
      <c r="AC477" s="1">
        <v>6888800246</v>
      </c>
      <c r="AD477" s="1" t="s">
        <v>7368</v>
      </c>
      <c r="AE477" s="1">
        <v>1</v>
      </c>
      <c r="AF477" s="1">
        <v>89</v>
      </c>
      <c r="AG477" s="1" t="s">
        <v>2859</v>
      </c>
      <c r="AH477" s="1">
        <v>42927.72111111111</v>
      </c>
      <c r="AI477" s="1">
        <v>42932.608796296299</v>
      </c>
    </row>
    <row r="478" spans="1:35" s="1" customFormat="1" x14ac:dyDescent="0.25">
      <c r="A478" s="28">
        <v>40905</v>
      </c>
      <c r="B478" s="27" t="s">
        <v>492</v>
      </c>
      <c r="C478" s="23" t="s">
        <v>2197</v>
      </c>
      <c r="D478" s="22" t="s">
        <v>2196</v>
      </c>
      <c r="E478" s="21">
        <v>0.35499999999999998</v>
      </c>
      <c r="G478" s="20"/>
      <c r="H478" s="19">
        <f>E478/0.0491514</f>
        <v>7.222581655863312</v>
      </c>
      <c r="I478" s="18">
        <f>J478/100*4</f>
        <v>0.72</v>
      </c>
      <c r="J478" s="17">
        <v>18</v>
      </c>
      <c r="K478" s="16">
        <f>IF(J478&gt;1,J478-H478-I478,0)</f>
        <v>10.057418344136687</v>
      </c>
      <c r="L478" s="15">
        <v>40924</v>
      </c>
      <c r="M478" s="14"/>
      <c r="N478" s="29">
        <v>42981</v>
      </c>
      <c r="O478" s="12">
        <v>42982</v>
      </c>
      <c r="P478" s="11" t="s">
        <v>2195</v>
      </c>
      <c r="Q478" s="10" t="s">
        <v>2200</v>
      </c>
      <c r="R478" s="10" t="s">
        <v>2199</v>
      </c>
      <c r="S478" s="10" t="s">
        <v>2198</v>
      </c>
      <c r="T478" s="10"/>
      <c r="U478" s="9">
        <v>6904826435</v>
      </c>
      <c r="V478" s="8"/>
      <c r="W478" s="7">
        <v>1102</v>
      </c>
      <c r="X478" s="4"/>
      <c r="Y478" s="6">
        <v>36</v>
      </c>
      <c r="Z478" s="5">
        <f>IF(Y478&gt;0,Y478-J478,".")</f>
        <v>18</v>
      </c>
      <c r="AB478" s="1">
        <v>1628683943</v>
      </c>
      <c r="AC478" s="1">
        <v>6890740559</v>
      </c>
      <c r="AD478" s="1" t="s">
        <v>7369</v>
      </c>
      <c r="AE478" s="1">
        <v>1</v>
      </c>
      <c r="AF478" s="1">
        <v>198</v>
      </c>
      <c r="AG478" s="1" t="s">
        <v>7370</v>
      </c>
      <c r="AH478" s="1">
        <v>42929.364942129629</v>
      </c>
      <c r="AI478" s="1">
        <v>42932.631157407406</v>
      </c>
    </row>
    <row r="479" spans="1:35" s="1" customFormat="1" x14ac:dyDescent="0.25">
      <c r="A479" s="31">
        <v>42935</v>
      </c>
      <c r="B479" s="24"/>
      <c r="C479" s="23" t="s">
        <v>571</v>
      </c>
      <c r="D479" s="22" t="s">
        <v>570</v>
      </c>
      <c r="E479" s="21">
        <v>0.55000000000000004</v>
      </c>
      <c r="G479" s="20"/>
      <c r="H479" s="19">
        <f>E479/0.04318</f>
        <v>12.737378415933303</v>
      </c>
      <c r="I479" s="18">
        <f>J479/100*4</f>
        <v>1.44</v>
      </c>
      <c r="J479" s="17">
        <v>36</v>
      </c>
      <c r="K479" s="16">
        <f>IF(J479&gt;1,J479-H479-I479,0)</f>
        <v>21.822621584066695</v>
      </c>
      <c r="L479" s="15">
        <v>42953</v>
      </c>
      <c r="M479" s="14"/>
      <c r="N479" s="13">
        <v>42983</v>
      </c>
      <c r="O479" s="12">
        <v>42983</v>
      </c>
      <c r="P479" s="11" t="s">
        <v>2169</v>
      </c>
      <c r="Q479" s="10"/>
      <c r="R479" s="10"/>
      <c r="S479" s="10"/>
      <c r="T479" s="10"/>
      <c r="U479" s="9"/>
      <c r="V479" s="8"/>
      <c r="W479" s="7">
        <v>1108</v>
      </c>
      <c r="X479" s="4"/>
      <c r="Y479" s="6">
        <v>36</v>
      </c>
      <c r="Z479" s="5">
        <f>IF(Y479&gt;0,Y479-J479,".")</f>
        <v>0</v>
      </c>
      <c r="AB479" s="1">
        <v>1629137780</v>
      </c>
      <c r="AC479" s="1">
        <v>6895069411</v>
      </c>
      <c r="AD479" s="1" t="s">
        <v>7371</v>
      </c>
      <c r="AE479" s="1">
        <v>3</v>
      </c>
      <c r="AF479" s="1">
        <v>60</v>
      </c>
      <c r="AG479" s="1" t="s">
        <v>7372</v>
      </c>
      <c r="AH479" s="1">
        <v>42933.393842592595</v>
      </c>
      <c r="AI479" s="1">
        <v>42933.434699074074</v>
      </c>
    </row>
    <row r="480" spans="1:35" s="1" customFormat="1" x14ac:dyDescent="0.25">
      <c r="A480" s="28">
        <v>41719</v>
      </c>
      <c r="B480" s="27" t="s">
        <v>2024</v>
      </c>
      <c r="C480" s="23" t="s">
        <v>2023</v>
      </c>
      <c r="D480" s="22" t="s">
        <v>2022</v>
      </c>
      <c r="E480" s="21">
        <v>0.29899999999999999</v>
      </c>
      <c r="G480" s="20"/>
      <c r="H480" s="19">
        <f>E480/0.04814</f>
        <v>6.2110511009555456</v>
      </c>
      <c r="I480" s="18">
        <f>J480/100*4</f>
        <v>0.84</v>
      </c>
      <c r="J480" s="17">
        <v>21</v>
      </c>
      <c r="K480" s="16">
        <f>IF(J480&gt;1,J480-H480-I480,0)</f>
        <v>13.948948899044455</v>
      </c>
      <c r="L480" s="15">
        <v>41738</v>
      </c>
      <c r="M480" s="14"/>
      <c r="N480" s="13">
        <v>42992</v>
      </c>
      <c r="O480" s="12">
        <v>42992</v>
      </c>
      <c r="P480" s="11" t="s">
        <v>2021</v>
      </c>
      <c r="Q480" s="10" t="s">
        <v>2020</v>
      </c>
      <c r="R480" s="10" t="s">
        <v>2019</v>
      </c>
      <c r="S480" s="10" t="s">
        <v>2018</v>
      </c>
      <c r="T480" s="10"/>
      <c r="U480" s="9">
        <v>6911109843</v>
      </c>
      <c r="V480" s="8"/>
      <c r="W480" s="7">
        <v>1131</v>
      </c>
      <c r="X480" s="4"/>
      <c r="Y480" s="6">
        <v>36</v>
      </c>
      <c r="Z480" s="5">
        <f>IF(Y480&gt;0,Y480-J480,".")</f>
        <v>15</v>
      </c>
      <c r="AB480" s="1">
        <v>1629179592</v>
      </c>
      <c r="AC480" s="1">
        <v>6890267370</v>
      </c>
      <c r="AD480" s="1" t="s">
        <v>7311</v>
      </c>
      <c r="AE480" s="1">
        <v>1</v>
      </c>
      <c r="AF480" s="1">
        <v>69</v>
      </c>
      <c r="AG480" s="1" t="s">
        <v>2829</v>
      </c>
      <c r="AH480" s="1">
        <v>42928.825196759259</v>
      </c>
      <c r="AI480" s="1">
        <v>42933.473252314812</v>
      </c>
    </row>
    <row r="481" spans="1:35" s="1" customFormat="1" x14ac:dyDescent="0.25">
      <c r="A481" s="31">
        <v>42935</v>
      </c>
      <c r="B481" s="24"/>
      <c r="C481" s="23" t="s">
        <v>571</v>
      </c>
      <c r="D481" s="22" t="s">
        <v>570</v>
      </c>
      <c r="E481" s="21">
        <v>0.55000000000000004</v>
      </c>
      <c r="G481" s="20"/>
      <c r="H481" s="19">
        <f>E481/0.04318</f>
        <v>12.737378415933303</v>
      </c>
      <c r="I481" s="18">
        <f>J481/100*4</f>
        <v>1.44</v>
      </c>
      <c r="J481" s="17">
        <v>36</v>
      </c>
      <c r="K481" s="16">
        <f>IF(J481&gt;1,J481-H481-I481,0)</f>
        <v>21.822621584066695</v>
      </c>
      <c r="L481" s="15">
        <v>42953</v>
      </c>
      <c r="M481" s="14"/>
      <c r="N481" s="13">
        <v>43000</v>
      </c>
      <c r="O481" s="12">
        <v>43002</v>
      </c>
      <c r="P481" s="11" t="s">
        <v>1863</v>
      </c>
      <c r="Q481" s="10"/>
      <c r="R481" s="10"/>
      <c r="S481" s="10"/>
      <c r="T481" s="10"/>
      <c r="U481" s="9">
        <v>6911898560</v>
      </c>
      <c r="V481" s="8"/>
      <c r="W481" s="7">
        <v>1166</v>
      </c>
      <c r="X481" s="4"/>
      <c r="Y481" s="6">
        <v>36</v>
      </c>
      <c r="Z481" s="5">
        <f>IF(Y481&gt;0,Y481-J481,".")</f>
        <v>0</v>
      </c>
      <c r="AB481" s="1">
        <v>1629207567</v>
      </c>
      <c r="AC481" s="1">
        <v>6894390000</v>
      </c>
      <c r="AD481" s="1" t="s">
        <v>7373</v>
      </c>
      <c r="AE481" s="1">
        <v>1</v>
      </c>
      <c r="AF481" s="1">
        <v>69</v>
      </c>
      <c r="AG481" s="1" t="s">
        <v>2824</v>
      </c>
      <c r="AH481" s="1">
        <v>42932.696562500001</v>
      </c>
      <c r="AI481" s="1">
        <v>42933.497025462966</v>
      </c>
    </row>
    <row r="482" spans="1:35" s="1" customFormat="1" x14ac:dyDescent="0.25">
      <c r="A482" s="31">
        <v>42935</v>
      </c>
      <c r="B482" s="24"/>
      <c r="C482" s="23" t="s">
        <v>571</v>
      </c>
      <c r="D482" s="22" t="s">
        <v>570</v>
      </c>
      <c r="E482" s="21">
        <v>0.55000000000000004</v>
      </c>
      <c r="G482" s="20"/>
      <c r="H482" s="19">
        <f>E482/0.04318</f>
        <v>12.737378415933303</v>
      </c>
      <c r="I482" s="18">
        <f>J482/100*4</f>
        <v>1.44</v>
      </c>
      <c r="J482" s="17">
        <v>36</v>
      </c>
      <c r="K482" s="16">
        <f>IF(J482&gt;1,J482-H482-I482,0)</f>
        <v>21.822621584066695</v>
      </c>
      <c r="L482" s="15">
        <v>42953</v>
      </c>
      <c r="M482" s="14"/>
      <c r="N482" s="13">
        <v>43003</v>
      </c>
      <c r="O482" s="12">
        <v>43003</v>
      </c>
      <c r="P482" s="11" t="s">
        <v>87</v>
      </c>
      <c r="Q482" s="10"/>
      <c r="R482" s="10"/>
      <c r="S482" s="10"/>
      <c r="T482" s="10"/>
      <c r="U482" s="9"/>
      <c r="V482" s="8"/>
      <c r="W482" s="7">
        <v>1172</v>
      </c>
      <c r="X482" s="4"/>
      <c r="Y482" s="6">
        <v>36</v>
      </c>
      <c r="Z482" s="5">
        <f>IF(Y482&gt;0,Y482-J482,".")</f>
        <v>0</v>
      </c>
      <c r="AB482" s="1">
        <v>1629282313</v>
      </c>
      <c r="AC482" s="1">
        <v>6889830318</v>
      </c>
      <c r="AD482" s="1" t="s">
        <v>7156</v>
      </c>
      <c r="AE482" s="1">
        <v>1</v>
      </c>
      <c r="AF482" s="1">
        <v>249</v>
      </c>
      <c r="AG482" s="1" t="s">
        <v>2820</v>
      </c>
      <c r="AH482" s="1">
        <v>42928.571203703701</v>
      </c>
      <c r="AI482" s="1">
        <v>42933.567627314813</v>
      </c>
    </row>
    <row r="483" spans="1:35" s="1" customFormat="1" x14ac:dyDescent="0.25">
      <c r="A483" s="31">
        <v>42946</v>
      </c>
      <c r="B483" s="24"/>
      <c r="C483" s="23" t="s">
        <v>236</v>
      </c>
      <c r="D483" s="22" t="s">
        <v>235</v>
      </c>
      <c r="E483" s="21">
        <v>0.7</v>
      </c>
      <c r="G483" s="20"/>
      <c r="H483" s="19">
        <f>E483/0.038689</f>
        <v>18.092998009770216</v>
      </c>
      <c r="I483" s="18">
        <f>J483/100*4</f>
        <v>1.44</v>
      </c>
      <c r="J483" s="17">
        <v>36</v>
      </c>
      <c r="K483" s="16">
        <f>IF(J483&gt;1,J483-H483-I483,0)</f>
        <v>16.467001990229782</v>
      </c>
      <c r="L483" s="15">
        <v>43008</v>
      </c>
      <c r="M483" s="14"/>
      <c r="N483" s="29">
        <v>43007</v>
      </c>
      <c r="O483" s="12">
        <v>43009</v>
      </c>
      <c r="P483" s="11" t="s">
        <v>1762</v>
      </c>
      <c r="Q483" s="10"/>
      <c r="R483" s="10"/>
      <c r="S483" s="10"/>
      <c r="T483" s="10"/>
      <c r="U483" s="9"/>
      <c r="V483" s="8"/>
      <c r="W483" s="7">
        <v>1189</v>
      </c>
      <c r="X483" s="4"/>
      <c r="Y483" s="6">
        <v>36</v>
      </c>
      <c r="Z483" s="5">
        <f>IF(Y483&gt;0,Y483-J483,".")</f>
        <v>0</v>
      </c>
      <c r="AB483" s="1">
        <v>1629338417</v>
      </c>
      <c r="AC483" s="1">
        <v>6893152124</v>
      </c>
      <c r="AD483" s="1" t="s">
        <v>7360</v>
      </c>
      <c r="AE483" s="1">
        <v>1</v>
      </c>
      <c r="AF483" s="1">
        <v>56</v>
      </c>
      <c r="AG483" s="1" t="s">
        <v>7374</v>
      </c>
      <c r="AH483" s="1">
        <v>42931.367349537039</v>
      </c>
      <c r="AI483" s="1">
        <v>42933.630277777775</v>
      </c>
    </row>
    <row r="484" spans="1:35" s="1" customFormat="1" x14ac:dyDescent="0.25">
      <c r="A484" s="31">
        <v>42477</v>
      </c>
      <c r="B484" s="24" t="s">
        <v>1641</v>
      </c>
      <c r="C484" s="23" t="s">
        <v>157</v>
      </c>
      <c r="D484" s="22" t="s">
        <v>156</v>
      </c>
      <c r="E484" s="21">
        <v>0.19400000000000001</v>
      </c>
      <c r="G484" s="20"/>
      <c r="H484" s="19">
        <f>E484/0.04033</f>
        <v>4.810314902058022</v>
      </c>
      <c r="I484" s="32">
        <f>J484/100*4</f>
        <v>0.76</v>
      </c>
      <c r="J484" s="17">
        <v>19</v>
      </c>
      <c r="K484" s="16">
        <f>IF(J484&gt;1,J484-H484-I484,0)</f>
        <v>13.429685097941979</v>
      </c>
      <c r="L484" s="15">
        <v>42498</v>
      </c>
      <c r="M484" s="14"/>
      <c r="N484" s="29">
        <v>43015</v>
      </c>
      <c r="O484" s="12">
        <v>43016</v>
      </c>
      <c r="P484" s="11" t="s">
        <v>1640</v>
      </c>
      <c r="Q484" s="10" t="s">
        <v>1639</v>
      </c>
      <c r="R484" s="10" t="s">
        <v>1638</v>
      </c>
      <c r="S484" s="10" t="s">
        <v>1637</v>
      </c>
      <c r="T484" s="10"/>
      <c r="U484" s="9">
        <v>6905057721</v>
      </c>
      <c r="V484" s="8"/>
      <c r="W484" s="7">
        <v>1212</v>
      </c>
      <c r="X484" s="4"/>
      <c r="Y484" s="6">
        <v>36</v>
      </c>
      <c r="Z484" s="5">
        <f>IF(Y484&gt;0,Y484-J484,".")</f>
        <v>17</v>
      </c>
      <c r="AB484" s="1">
        <v>1629424767</v>
      </c>
      <c r="AC484" s="1">
        <v>6892169907</v>
      </c>
      <c r="AD484" s="1" t="s">
        <v>7375</v>
      </c>
      <c r="AE484" s="1">
        <v>1</v>
      </c>
      <c r="AF484" s="1">
        <v>89</v>
      </c>
      <c r="AG484" s="1" t="s">
        <v>2815</v>
      </c>
      <c r="AH484" s="1">
        <v>42930.464930555558</v>
      </c>
      <c r="AI484" s="1">
        <v>42933.740740740737</v>
      </c>
    </row>
    <row r="485" spans="1:35" s="1" customFormat="1" x14ac:dyDescent="0.25">
      <c r="A485" s="31">
        <v>42946</v>
      </c>
      <c r="B485" s="24"/>
      <c r="C485" s="23" t="s">
        <v>197</v>
      </c>
      <c r="D485" s="22" t="s">
        <v>196</v>
      </c>
      <c r="E485" s="21">
        <v>0.377</v>
      </c>
      <c r="G485" s="20"/>
      <c r="H485" s="19">
        <f>E485/0.04272</f>
        <v>8.8249063670411978</v>
      </c>
      <c r="I485" s="18">
        <f>J485/100*4</f>
        <v>1.44</v>
      </c>
      <c r="J485" s="17">
        <v>36</v>
      </c>
      <c r="K485" s="16">
        <f>IF(J485&gt;1,J485-H485-I485,0)</f>
        <v>25.735093632958801</v>
      </c>
      <c r="L485" s="15">
        <v>42965</v>
      </c>
      <c r="M485" s="14"/>
      <c r="N485" s="29">
        <v>43038</v>
      </c>
      <c r="O485" s="12">
        <v>43038</v>
      </c>
      <c r="P485" s="11" t="s">
        <v>1314</v>
      </c>
      <c r="Q485" s="10"/>
      <c r="R485" s="10"/>
      <c r="S485" s="10"/>
      <c r="T485" s="10"/>
      <c r="U485" s="9"/>
      <c r="V485" s="8"/>
      <c r="W485" s="7">
        <v>1278</v>
      </c>
      <c r="X485" s="4"/>
      <c r="Y485" s="6">
        <v>36</v>
      </c>
      <c r="Z485" s="5">
        <f>IF(Y485&gt;0,Y485-J485,".")</f>
        <v>0</v>
      </c>
      <c r="AB485" s="1">
        <v>1629729139</v>
      </c>
      <c r="AC485" s="1">
        <v>6894083115</v>
      </c>
      <c r="AD485" s="1" t="s">
        <v>7337</v>
      </c>
      <c r="AE485" s="1">
        <v>1</v>
      </c>
      <c r="AF485" s="1">
        <v>38</v>
      </c>
      <c r="AG485" s="1" t="s">
        <v>2792</v>
      </c>
      <c r="AH485" s="1">
        <v>42932.417187500003</v>
      </c>
      <c r="AI485" s="1">
        <v>42934.288553240738</v>
      </c>
    </row>
    <row r="486" spans="1:35" s="1" customFormat="1" x14ac:dyDescent="0.25">
      <c r="A486" s="31">
        <v>42935</v>
      </c>
      <c r="B486" s="24"/>
      <c r="C486" s="23" t="s">
        <v>571</v>
      </c>
      <c r="D486" s="22" t="s">
        <v>570</v>
      </c>
      <c r="E486" s="21">
        <v>0.55000000000000004</v>
      </c>
      <c r="G486" s="20"/>
      <c r="H486" s="19">
        <f>E486/0.04318</f>
        <v>12.737378415933303</v>
      </c>
      <c r="I486" s="18">
        <f>J486/100*4</f>
        <v>1.44</v>
      </c>
      <c r="J486" s="17">
        <v>36</v>
      </c>
      <c r="K486" s="16">
        <f>IF(J486&gt;1,J486-H486-I486,0)</f>
        <v>21.822621584066695</v>
      </c>
      <c r="L486" s="15">
        <v>42953</v>
      </c>
      <c r="M486" s="14"/>
      <c r="N486" s="29">
        <v>43041</v>
      </c>
      <c r="O486" s="12">
        <v>43041</v>
      </c>
      <c r="P486" s="11" t="s">
        <v>1273</v>
      </c>
      <c r="Q486" s="10"/>
      <c r="R486" s="10"/>
      <c r="S486" s="10"/>
      <c r="T486" s="10"/>
      <c r="U486" s="9">
        <v>6911898560</v>
      </c>
      <c r="V486" s="8"/>
      <c r="W486" s="7">
        <v>1288</v>
      </c>
      <c r="X486" s="4"/>
      <c r="Y486" s="6">
        <v>36</v>
      </c>
      <c r="Z486" s="5">
        <f>IF(Y486&gt;0,Y486-J486,".")</f>
        <v>0</v>
      </c>
      <c r="AB486" s="1">
        <v>1629729141</v>
      </c>
      <c r="AC486" s="1">
        <v>6894495688</v>
      </c>
      <c r="AD486" s="1" t="s">
        <v>7376</v>
      </c>
      <c r="AE486" s="1">
        <v>1</v>
      </c>
      <c r="AF486" s="1">
        <v>45</v>
      </c>
      <c r="AG486" s="1" t="s">
        <v>2792</v>
      </c>
      <c r="AH486" s="1">
        <v>42932.792060185187</v>
      </c>
      <c r="AI486" s="1">
        <v>42934.288553240738</v>
      </c>
    </row>
    <row r="487" spans="1:35" s="1" customFormat="1" x14ac:dyDescent="0.25">
      <c r="A487" s="31">
        <v>42477</v>
      </c>
      <c r="B487" s="24"/>
      <c r="C487" s="23" t="s">
        <v>157</v>
      </c>
      <c r="D487" s="22" t="s">
        <v>156</v>
      </c>
      <c r="E487" s="21">
        <v>0.19400000000000001</v>
      </c>
      <c r="G487" s="20"/>
      <c r="H487" s="19">
        <f>E487/0.04033</f>
        <v>4.810314902058022</v>
      </c>
      <c r="I487" s="32">
        <f>J487/100*4</f>
        <v>0.76</v>
      </c>
      <c r="J487" s="17">
        <v>19</v>
      </c>
      <c r="K487" s="16">
        <f>IF(J487&gt;1,J487-H487-I487,0)</f>
        <v>13.429685097941979</v>
      </c>
      <c r="L487" s="15">
        <v>42498</v>
      </c>
      <c r="M487" s="14"/>
      <c r="N487" s="29">
        <v>43045</v>
      </c>
      <c r="O487" s="12">
        <v>43045</v>
      </c>
      <c r="P487" s="11" t="s">
        <v>1225</v>
      </c>
      <c r="Q487" s="10" t="s">
        <v>1224</v>
      </c>
      <c r="R487" s="10" t="s">
        <v>1223</v>
      </c>
      <c r="S487" s="10" t="s">
        <v>1222</v>
      </c>
      <c r="T487" s="10"/>
      <c r="U487" s="9">
        <v>6916037934</v>
      </c>
      <c r="V487" s="8"/>
      <c r="W487" s="7">
        <v>1305</v>
      </c>
      <c r="X487" s="4"/>
      <c r="Y487" s="6">
        <v>36</v>
      </c>
      <c r="Z487" s="5">
        <f>IF(Y487&gt;0,Y487-J487,".")</f>
        <v>17</v>
      </c>
      <c r="AB487" s="1">
        <v>1629729142</v>
      </c>
      <c r="AC487" s="1">
        <v>6894649718</v>
      </c>
      <c r="AD487" s="1" t="s">
        <v>7377</v>
      </c>
      <c r="AE487" s="1">
        <v>3</v>
      </c>
      <c r="AF487" s="1">
        <v>117</v>
      </c>
      <c r="AG487" s="1" t="s">
        <v>2792</v>
      </c>
      <c r="AH487" s="1">
        <v>42932.870428240742</v>
      </c>
      <c r="AI487" s="1">
        <v>42934.288553240738</v>
      </c>
    </row>
    <row r="488" spans="1:35" s="1" customFormat="1" x14ac:dyDescent="0.25">
      <c r="A488" s="31">
        <v>42946</v>
      </c>
      <c r="B488" s="24"/>
      <c r="C488" s="23" t="s">
        <v>236</v>
      </c>
      <c r="D488" s="22" t="s">
        <v>235</v>
      </c>
      <c r="E488" s="21">
        <v>0.7</v>
      </c>
      <c r="G488" s="20"/>
      <c r="H488" s="19">
        <f>E488/0.038689</f>
        <v>18.092998009770216</v>
      </c>
      <c r="I488" s="18">
        <f>J488/100*4</f>
        <v>1.44</v>
      </c>
      <c r="J488" s="17">
        <v>36</v>
      </c>
      <c r="K488" s="16">
        <f>IF(J488&gt;1,J488-H488-I488,0)</f>
        <v>16.467001990229782</v>
      </c>
      <c r="L488" s="15">
        <v>43008</v>
      </c>
      <c r="M488" s="14"/>
      <c r="N488" s="29">
        <v>43072</v>
      </c>
      <c r="O488" s="12">
        <v>43073</v>
      </c>
      <c r="P488" s="11" t="s">
        <v>630</v>
      </c>
      <c r="Q488" s="10"/>
      <c r="R488" s="10"/>
      <c r="S488" s="10"/>
      <c r="T488" s="10"/>
      <c r="U488" s="9"/>
      <c r="V488" s="8"/>
      <c r="W488" s="7">
        <v>1410</v>
      </c>
      <c r="X488" s="4"/>
      <c r="Y488" s="6">
        <v>36</v>
      </c>
      <c r="Z488" s="5">
        <f>IF(Y488&gt;0,Y488-J488,".")</f>
        <v>0</v>
      </c>
      <c r="AB488" s="1">
        <v>1629729137</v>
      </c>
      <c r="AC488" s="1">
        <v>6888564684</v>
      </c>
      <c r="AD488" s="1" t="s">
        <v>7378</v>
      </c>
      <c r="AE488" s="1">
        <v>2</v>
      </c>
      <c r="AF488" s="1">
        <v>76</v>
      </c>
      <c r="AG488" s="1" t="s">
        <v>2792</v>
      </c>
      <c r="AH488" s="1">
        <v>42927.581770833334</v>
      </c>
      <c r="AI488" s="1">
        <v>42934.288553240738</v>
      </c>
    </row>
    <row r="489" spans="1:35" s="1" customFormat="1" x14ac:dyDescent="0.25">
      <c r="A489" s="31">
        <v>42946</v>
      </c>
      <c r="B489" s="24"/>
      <c r="C489" s="23" t="s">
        <v>236</v>
      </c>
      <c r="D489" s="22" t="s">
        <v>235</v>
      </c>
      <c r="E489" s="21">
        <v>0.7</v>
      </c>
      <c r="G489" s="20"/>
      <c r="H489" s="19">
        <f>E489/0.038689</f>
        <v>18.092998009770216</v>
      </c>
      <c r="I489" s="18">
        <f>J489/100*4</f>
        <v>1.44</v>
      </c>
      <c r="J489" s="17">
        <v>36</v>
      </c>
      <c r="K489" s="16">
        <f>IF(J489&gt;1,J489-H489-I489,0)</f>
        <v>16.467001990229782</v>
      </c>
      <c r="L489" s="15">
        <v>43008</v>
      </c>
      <c r="M489" s="14"/>
      <c r="N489" s="29">
        <v>43072</v>
      </c>
      <c r="O489" s="12">
        <v>43073</v>
      </c>
      <c r="P489" s="11" t="s">
        <v>630</v>
      </c>
      <c r="Q489" s="10"/>
      <c r="R489" s="10"/>
      <c r="S489" s="10"/>
      <c r="T489" s="10"/>
      <c r="U489" s="9"/>
      <c r="V489" s="8"/>
      <c r="W489" s="7">
        <v>1410</v>
      </c>
      <c r="X489" s="4"/>
      <c r="Y489" s="6">
        <v>36</v>
      </c>
      <c r="Z489" s="5">
        <f>IF(Y489&gt;0,Y489-J489,".")</f>
        <v>0</v>
      </c>
      <c r="AB489" s="1">
        <v>1629729138</v>
      </c>
      <c r="AC489" s="1">
        <v>6888823034</v>
      </c>
      <c r="AD489" s="1" t="s">
        <v>7186</v>
      </c>
      <c r="AE489" s="1">
        <v>1</v>
      </c>
      <c r="AF489" s="1">
        <v>39</v>
      </c>
      <c r="AG489" s="1" t="s">
        <v>2792</v>
      </c>
      <c r="AH489" s="1">
        <v>42927.74790509259</v>
      </c>
      <c r="AI489" s="1">
        <v>42934.288553240738</v>
      </c>
    </row>
    <row r="490" spans="1:35" s="1" customFormat="1" x14ac:dyDescent="0.25">
      <c r="A490" s="31">
        <v>42814</v>
      </c>
      <c r="B490" s="24"/>
      <c r="C490" s="23" t="s">
        <v>157</v>
      </c>
      <c r="D490" s="22" t="s">
        <v>156</v>
      </c>
      <c r="E490" s="21">
        <v>0.19400000000000001</v>
      </c>
      <c r="G490" s="20"/>
      <c r="H490" s="19">
        <f>E490/0.038689</f>
        <v>5.0143451627077464</v>
      </c>
      <c r="I490" s="18">
        <f>J490/100*4</f>
        <v>0.76</v>
      </c>
      <c r="J490" s="17">
        <v>19</v>
      </c>
      <c r="K490" s="16">
        <f>IF(J490&gt;1,J490-H490-I490,0)</f>
        <v>13.225654837292254</v>
      </c>
      <c r="L490" s="15">
        <v>42814</v>
      </c>
      <c r="M490" s="14"/>
      <c r="N490" s="29">
        <v>43073</v>
      </c>
      <c r="O490" s="12">
        <v>43073</v>
      </c>
      <c r="P490" s="11" t="s">
        <v>600</v>
      </c>
      <c r="Q490" s="10" t="s">
        <v>599</v>
      </c>
      <c r="R490" s="10" t="s">
        <v>598</v>
      </c>
      <c r="S490" s="10" t="s">
        <v>597</v>
      </c>
      <c r="T490" s="10"/>
      <c r="U490" s="9">
        <v>6916037934</v>
      </c>
      <c r="V490" s="8"/>
      <c r="W490" s="7">
        <v>1416</v>
      </c>
      <c r="X490" s="4"/>
      <c r="Y490" s="6">
        <v>36</v>
      </c>
      <c r="Z490" s="5">
        <f>IF(Y490&gt;0,Y490-J490,".")</f>
        <v>17</v>
      </c>
      <c r="AB490" s="1">
        <v>1629729140</v>
      </c>
      <c r="AC490" s="1">
        <v>6895292988</v>
      </c>
      <c r="AD490" s="1" t="s">
        <v>7154</v>
      </c>
      <c r="AE490" s="1">
        <v>1</v>
      </c>
      <c r="AF490" s="1">
        <v>45</v>
      </c>
      <c r="AG490" s="1" t="s">
        <v>2792</v>
      </c>
      <c r="AH490" s="1">
        <v>42933.515625</v>
      </c>
      <c r="AI490" s="1">
        <v>42934.288553240738</v>
      </c>
    </row>
    <row r="491" spans="1:35" s="1" customFormat="1" x14ac:dyDescent="0.25">
      <c r="A491" s="31">
        <v>42946</v>
      </c>
      <c r="B491" s="24"/>
      <c r="C491" s="23" t="s">
        <v>236</v>
      </c>
      <c r="D491" s="22" t="s">
        <v>235</v>
      </c>
      <c r="E491" s="21">
        <v>0.7</v>
      </c>
      <c r="G491" s="20"/>
      <c r="H491" s="19">
        <f>E491/0.038689</f>
        <v>18.092998009770216</v>
      </c>
      <c r="I491" s="18">
        <f>J491/100*4</f>
        <v>1.44</v>
      </c>
      <c r="J491" s="17">
        <v>36</v>
      </c>
      <c r="K491" s="16">
        <f>IF(J491&gt;1,J491-H491-I491,0)</f>
        <v>16.467001990229782</v>
      </c>
      <c r="L491" s="15">
        <v>43008</v>
      </c>
      <c r="M491" s="14"/>
      <c r="N491" s="29">
        <v>43087</v>
      </c>
      <c r="O491" s="12">
        <v>43087</v>
      </c>
      <c r="P491" s="11" t="s">
        <v>215</v>
      </c>
      <c r="Q491" s="10"/>
      <c r="R491" s="10"/>
      <c r="S491" s="10"/>
      <c r="T491" s="10"/>
      <c r="U491" s="9">
        <v>6916039876</v>
      </c>
      <c r="V491" s="8"/>
      <c r="W491" s="7">
        <v>1480</v>
      </c>
      <c r="X491" s="4"/>
      <c r="Y491" s="6">
        <v>36</v>
      </c>
      <c r="Z491" s="5">
        <f>IF(Y491&gt;0,Y491-J491,".")</f>
        <v>0</v>
      </c>
      <c r="AB491" s="1">
        <v>1629760988</v>
      </c>
      <c r="AC491" s="1">
        <v>6894468531</v>
      </c>
      <c r="AD491" s="1" t="s">
        <v>7314</v>
      </c>
      <c r="AE491" s="1">
        <v>1</v>
      </c>
      <c r="AF491" s="1">
        <v>69</v>
      </c>
      <c r="AG491" s="1" t="s">
        <v>2801</v>
      </c>
      <c r="AH491" s="1">
        <v>42932.767592592594</v>
      </c>
      <c r="AI491" s="1">
        <v>42934.366643518515</v>
      </c>
    </row>
    <row r="492" spans="1:35" s="1" customFormat="1" x14ac:dyDescent="0.25">
      <c r="A492" s="31">
        <v>42946</v>
      </c>
      <c r="B492" s="24"/>
      <c r="C492" s="23" t="s">
        <v>236</v>
      </c>
      <c r="D492" s="22" t="s">
        <v>235</v>
      </c>
      <c r="E492" s="21">
        <v>0.7</v>
      </c>
      <c r="G492" s="20"/>
      <c r="H492" s="19">
        <f>E492/0.038689</f>
        <v>18.092998009770216</v>
      </c>
      <c r="I492" s="18">
        <f>J492/100*4</f>
        <v>1.44</v>
      </c>
      <c r="J492" s="17">
        <v>36</v>
      </c>
      <c r="K492" s="16">
        <f>IF(J492&gt;1,J492-H492-I492,0)</f>
        <v>16.467001990229782</v>
      </c>
      <c r="L492" s="15">
        <v>43008</v>
      </c>
      <c r="M492" s="14"/>
      <c r="N492" s="29">
        <v>43087</v>
      </c>
      <c r="O492" s="12">
        <v>43087</v>
      </c>
      <c r="P492" s="11" t="s">
        <v>215</v>
      </c>
      <c r="Q492" s="10"/>
      <c r="R492" s="10"/>
      <c r="S492" s="10"/>
      <c r="T492" s="10"/>
      <c r="U492" s="9"/>
      <c r="V492" s="8"/>
      <c r="W492" s="7">
        <v>1480</v>
      </c>
      <c r="X492" s="4"/>
      <c r="Y492" s="6">
        <v>36</v>
      </c>
      <c r="Z492" s="5">
        <f>IF(Y492&gt;0,Y492-J492,".")</f>
        <v>0</v>
      </c>
      <c r="AB492" s="1">
        <v>1630209778</v>
      </c>
      <c r="AC492" s="1">
        <v>6892828343</v>
      </c>
      <c r="AD492" s="1" t="s">
        <v>7187</v>
      </c>
      <c r="AE492" s="1">
        <v>1</v>
      </c>
      <c r="AF492" s="1">
        <v>88</v>
      </c>
      <c r="AG492" s="1" t="s">
        <v>2790</v>
      </c>
      <c r="AH492" s="1">
        <v>42930.865069444444</v>
      </c>
      <c r="AI492" s="1">
        <v>42934.902928240743</v>
      </c>
    </row>
    <row r="493" spans="1:35" s="1" customFormat="1" x14ac:dyDescent="0.25">
      <c r="A493" s="31">
        <v>42946</v>
      </c>
      <c r="B493" s="24"/>
      <c r="C493" s="23" t="s">
        <v>236</v>
      </c>
      <c r="D493" s="22" t="s">
        <v>235</v>
      </c>
      <c r="E493" s="21">
        <v>0.7</v>
      </c>
      <c r="G493" s="20"/>
      <c r="H493" s="19">
        <f>E493/0.038689</f>
        <v>18.092998009770216</v>
      </c>
      <c r="I493" s="18">
        <f>J493/100*4</f>
        <v>1.44</v>
      </c>
      <c r="J493" s="17">
        <v>36</v>
      </c>
      <c r="K493" s="16">
        <f>IF(J493&gt;1,J493-H493-I493,0)</f>
        <v>16.467001990229782</v>
      </c>
      <c r="L493" s="15">
        <v>43008</v>
      </c>
      <c r="M493" s="14"/>
      <c r="N493" s="29">
        <v>43087</v>
      </c>
      <c r="O493" s="12">
        <v>43087</v>
      </c>
      <c r="P493" s="11" t="s">
        <v>215</v>
      </c>
      <c r="Q493" s="10"/>
      <c r="R493" s="10"/>
      <c r="S493" s="10"/>
      <c r="T493" s="10"/>
      <c r="U493" s="9"/>
      <c r="V493" s="8"/>
      <c r="W493" s="7">
        <v>1480</v>
      </c>
      <c r="X493" s="4"/>
      <c r="Y493" s="6">
        <v>36</v>
      </c>
      <c r="Z493" s="5">
        <f>IF(Y493&gt;0,Y493-J493,".")</f>
        <v>0</v>
      </c>
      <c r="AB493" s="1">
        <v>1630209780</v>
      </c>
      <c r="AC493" s="1">
        <v>6890395789</v>
      </c>
      <c r="AD493" s="1" t="s">
        <v>7256</v>
      </c>
      <c r="AE493" s="1">
        <v>3</v>
      </c>
      <c r="AF493" s="1">
        <v>108</v>
      </c>
      <c r="AG493" s="1" t="s">
        <v>2790</v>
      </c>
      <c r="AH493" s="1">
        <v>42928.88071759259</v>
      </c>
      <c r="AI493" s="1">
        <v>42934.902928240743</v>
      </c>
    </row>
    <row r="494" spans="1:35" s="1" customFormat="1" x14ac:dyDescent="0.25">
      <c r="A494" s="31">
        <v>42946</v>
      </c>
      <c r="B494" s="24"/>
      <c r="C494" s="23" t="s">
        <v>236</v>
      </c>
      <c r="D494" s="22" t="s">
        <v>235</v>
      </c>
      <c r="E494" s="21">
        <v>0.7</v>
      </c>
      <c r="G494" s="20"/>
      <c r="H494" s="19">
        <f>E494/0.038689</f>
        <v>18.092998009770216</v>
      </c>
      <c r="I494" s="18">
        <f>J494/100*4</f>
        <v>1.44</v>
      </c>
      <c r="J494" s="17">
        <v>36</v>
      </c>
      <c r="K494" s="16">
        <f>IF(J494&gt;1,J494-H494-I494,0)</f>
        <v>16.467001990229782</v>
      </c>
      <c r="L494" s="15">
        <v>43008</v>
      </c>
      <c r="M494" s="14"/>
      <c r="N494" s="29">
        <v>43087</v>
      </c>
      <c r="O494" s="12">
        <v>43087</v>
      </c>
      <c r="P494" s="11" t="s">
        <v>215</v>
      </c>
      <c r="Q494" s="10"/>
      <c r="R494" s="10"/>
      <c r="S494" s="10"/>
      <c r="T494" s="10"/>
      <c r="U494" s="9"/>
      <c r="V494" s="8"/>
      <c r="W494" s="7">
        <v>1480</v>
      </c>
      <c r="X494" s="4"/>
      <c r="Y494" s="6">
        <v>36</v>
      </c>
      <c r="Z494" s="5">
        <f>IF(Y494&gt;0,Y494-J494,".")</f>
        <v>0</v>
      </c>
      <c r="AB494" s="1">
        <v>1630209779</v>
      </c>
      <c r="AC494" s="1">
        <v>6892614804</v>
      </c>
      <c r="AD494" s="1" t="s">
        <v>7379</v>
      </c>
      <c r="AE494" s="1">
        <v>1</v>
      </c>
      <c r="AF494" s="1">
        <v>85</v>
      </c>
      <c r="AG494" s="1" t="s">
        <v>2790</v>
      </c>
      <c r="AH494" s="1">
        <v>42930.722511574073</v>
      </c>
      <c r="AI494" s="1">
        <v>42934.902928240743</v>
      </c>
    </row>
    <row r="495" spans="1:35" s="1" customFormat="1" x14ac:dyDescent="0.25">
      <c r="A495" s="31">
        <v>42946</v>
      </c>
      <c r="B495" s="24"/>
      <c r="C495" s="23" t="s">
        <v>197</v>
      </c>
      <c r="D495" s="22" t="s">
        <v>196</v>
      </c>
      <c r="E495" s="21">
        <v>0.377</v>
      </c>
      <c r="G495" s="20"/>
      <c r="H495" s="19">
        <f>E495/0.04272</f>
        <v>8.8249063670411978</v>
      </c>
      <c r="I495" s="18">
        <f>J495/100*4</f>
        <v>1.44</v>
      </c>
      <c r="J495" s="17">
        <v>36</v>
      </c>
      <c r="K495" s="16">
        <f>IF(J495&gt;1,J495-H495-I495,0)</f>
        <v>25.735093632958801</v>
      </c>
      <c r="L495" s="15">
        <v>42965</v>
      </c>
      <c r="M495" s="14"/>
      <c r="N495" s="29">
        <v>43088</v>
      </c>
      <c r="O495" s="12">
        <v>43088</v>
      </c>
      <c r="P495" s="11" t="s">
        <v>195</v>
      </c>
      <c r="Q495" s="10"/>
      <c r="R495" s="10"/>
      <c r="S495" s="10"/>
      <c r="T495" s="10"/>
      <c r="U495" s="9"/>
      <c r="V495" s="8"/>
      <c r="W495" s="7">
        <v>1483</v>
      </c>
      <c r="X495" s="4"/>
      <c r="Y495" s="6">
        <v>36</v>
      </c>
      <c r="Z495" s="5">
        <f>IF(Y495&gt;0,Y495-J495,".")</f>
        <v>0</v>
      </c>
      <c r="AB495" s="1">
        <v>1630305492</v>
      </c>
      <c r="AC495" s="1">
        <v>6896936049</v>
      </c>
      <c r="AD495" s="1" t="s">
        <v>7309</v>
      </c>
      <c r="AE495" s="1">
        <v>1</v>
      </c>
      <c r="AF495" s="1">
        <v>99</v>
      </c>
      <c r="AG495" s="1" t="s">
        <v>7380</v>
      </c>
      <c r="AH495" s="1">
        <v>42934.718113425923</v>
      </c>
      <c r="AI495" s="1">
        <v>42935.000115740739</v>
      </c>
    </row>
    <row r="496" spans="1:35" s="1" customFormat="1" x14ac:dyDescent="0.25">
      <c r="A496" s="31">
        <v>42946</v>
      </c>
      <c r="B496" s="24"/>
      <c r="C496" s="23" t="s">
        <v>197</v>
      </c>
      <c r="D496" s="22" t="s">
        <v>196</v>
      </c>
      <c r="E496" s="21">
        <v>0.377</v>
      </c>
      <c r="G496" s="20"/>
      <c r="H496" s="19">
        <f>E496/0.04272</f>
        <v>8.8249063670411978</v>
      </c>
      <c r="I496" s="18">
        <f>J496/100*4</f>
        <v>1.44</v>
      </c>
      <c r="J496" s="17">
        <v>36</v>
      </c>
      <c r="K496" s="16">
        <f>IF(J496&gt;1,J496-H496-I496,0)</f>
        <v>25.735093632958801</v>
      </c>
      <c r="L496" s="15">
        <v>42965</v>
      </c>
      <c r="M496" s="14"/>
      <c r="N496" s="29">
        <v>43088</v>
      </c>
      <c r="O496" s="12">
        <v>43088</v>
      </c>
      <c r="P496" s="11" t="s">
        <v>195</v>
      </c>
      <c r="Q496" s="10"/>
      <c r="R496" s="10"/>
      <c r="S496" s="10"/>
      <c r="T496" s="10"/>
      <c r="U496" s="9"/>
      <c r="V496" s="8"/>
      <c r="W496" s="7">
        <v>1483</v>
      </c>
      <c r="X496" s="4"/>
      <c r="Y496" s="6">
        <v>36</v>
      </c>
      <c r="Z496" s="5">
        <f>IF(Y496&gt;0,Y496-J496,".")</f>
        <v>0</v>
      </c>
      <c r="AB496" s="1">
        <v>1630398952</v>
      </c>
      <c r="AC496" s="1">
        <v>6891023581</v>
      </c>
      <c r="AD496" s="1" t="s">
        <v>7108</v>
      </c>
      <c r="AE496" s="1">
        <v>1</v>
      </c>
      <c r="AF496" s="1">
        <v>99</v>
      </c>
      <c r="AG496" s="1" t="s">
        <v>7381</v>
      </c>
      <c r="AH496" s="1">
        <v>42929.53701388889</v>
      </c>
      <c r="AI496" s="1">
        <v>42935.414907407408</v>
      </c>
    </row>
    <row r="497" spans="1:35" s="1" customFormat="1" x14ac:dyDescent="0.25">
      <c r="A497" s="31">
        <v>42946</v>
      </c>
      <c r="B497" s="24"/>
      <c r="C497" s="23" t="s">
        <v>197</v>
      </c>
      <c r="D497" s="22" t="s">
        <v>196</v>
      </c>
      <c r="E497" s="21">
        <v>0.377</v>
      </c>
      <c r="G497" s="20"/>
      <c r="H497" s="19">
        <f>E497/0.04272</f>
        <v>8.8249063670411978</v>
      </c>
      <c r="I497" s="18">
        <f>J497/100*4</f>
        <v>1.44</v>
      </c>
      <c r="J497" s="17">
        <v>36</v>
      </c>
      <c r="K497" s="16">
        <f>IF(J497&gt;1,J497-H497-I497,0)</f>
        <v>25.735093632958801</v>
      </c>
      <c r="L497" s="15">
        <v>42965</v>
      </c>
      <c r="M497" s="14"/>
      <c r="N497" s="29">
        <v>43088</v>
      </c>
      <c r="O497" s="12">
        <v>43088</v>
      </c>
      <c r="P497" s="11" t="s">
        <v>195</v>
      </c>
      <c r="Q497" s="10"/>
      <c r="R497" s="10"/>
      <c r="S497" s="10"/>
      <c r="T497" s="10"/>
      <c r="U497" s="9"/>
      <c r="V497" s="8"/>
      <c r="W497" s="7">
        <v>1483</v>
      </c>
      <c r="X497" s="4"/>
      <c r="Y497" s="6">
        <v>36</v>
      </c>
      <c r="Z497" s="5">
        <f>IF(Y497&gt;0,Y497-J497,".")</f>
        <v>0</v>
      </c>
      <c r="AB497" s="1">
        <v>1630403019</v>
      </c>
      <c r="AC497" s="1">
        <v>6893285694</v>
      </c>
      <c r="AD497" s="1" t="s">
        <v>7382</v>
      </c>
      <c r="AE497" s="1">
        <v>1</v>
      </c>
      <c r="AF497" s="1">
        <v>21</v>
      </c>
      <c r="AG497" s="1" t="s">
        <v>2785</v>
      </c>
      <c r="AH497" s="1">
        <v>42931.475949074076</v>
      </c>
      <c r="AI497" s="1">
        <v>42935.419872685183</v>
      </c>
    </row>
    <row r="498" spans="1:35" s="1" customFormat="1" x14ac:dyDescent="0.25">
      <c r="A498" s="31">
        <v>42814</v>
      </c>
      <c r="B498" s="24"/>
      <c r="C498" s="23" t="s">
        <v>157</v>
      </c>
      <c r="D498" s="22" t="s">
        <v>156</v>
      </c>
      <c r="E498" s="21">
        <v>0.19400000000000001</v>
      </c>
      <c r="G498" s="20"/>
      <c r="H498" s="19">
        <f>E498/0.038689</f>
        <v>5.0143451627077464</v>
      </c>
      <c r="I498" s="18">
        <f>J498/100*4</f>
        <v>0.76</v>
      </c>
      <c r="J498" s="17">
        <v>19</v>
      </c>
      <c r="K498" s="16">
        <f>IF(J498&gt;1,J498-H498-I498,0)</f>
        <v>13.225654837292254</v>
      </c>
      <c r="L498" s="15">
        <v>42814</v>
      </c>
      <c r="M498" s="14"/>
      <c r="N498" s="29">
        <v>43091</v>
      </c>
      <c r="O498" s="12">
        <v>43091</v>
      </c>
      <c r="P498" s="11" t="s">
        <v>155</v>
      </c>
      <c r="Q498" s="10" t="s">
        <v>154</v>
      </c>
      <c r="R498" s="10" t="s">
        <v>153</v>
      </c>
      <c r="S498" s="10" t="s">
        <v>152</v>
      </c>
      <c r="T498" s="10"/>
      <c r="U498" s="9">
        <v>6916037934</v>
      </c>
      <c r="V498" s="8"/>
      <c r="W498" s="7">
        <v>1490</v>
      </c>
      <c r="X498" s="4"/>
      <c r="Y498" s="6">
        <v>36</v>
      </c>
      <c r="Z498" s="5">
        <f>IF(Y498&gt;0,Y498-J498,".")</f>
        <v>17</v>
      </c>
      <c r="AB498" s="1">
        <v>1630914068</v>
      </c>
      <c r="AC498" s="1">
        <v>6892354435</v>
      </c>
      <c r="AD498" s="1" t="s">
        <v>7383</v>
      </c>
      <c r="AE498" s="1">
        <v>1</v>
      </c>
      <c r="AF498" s="1">
        <v>72</v>
      </c>
      <c r="AG498" s="1" t="s">
        <v>3997</v>
      </c>
      <c r="AH498" s="1">
        <v>42930.563726851855</v>
      </c>
      <c r="AI498" s="1">
        <v>42936.384004629632</v>
      </c>
    </row>
    <row r="499" spans="1:35" s="1" customFormat="1" x14ac:dyDescent="0.25">
      <c r="A499" s="31">
        <v>42665</v>
      </c>
      <c r="B499" s="24"/>
      <c r="C499" s="23" t="s">
        <v>335</v>
      </c>
      <c r="D499" s="22" t="s">
        <v>334</v>
      </c>
      <c r="E499" s="21">
        <v>0.16</v>
      </c>
      <c r="G499" s="20"/>
      <c r="H499" s="19">
        <f>E499/0.03988</f>
        <v>4.0120361083249749</v>
      </c>
      <c r="I499" s="18">
        <f>J499/100*4</f>
        <v>1.48</v>
      </c>
      <c r="J499" s="17">
        <v>37</v>
      </c>
      <c r="K499" s="16">
        <f>IF(J499&gt;1,J499-H499-I499,0)</f>
        <v>31.507963891675022</v>
      </c>
      <c r="L499" s="15">
        <v>42685</v>
      </c>
      <c r="M499" s="14"/>
      <c r="N499" s="29">
        <v>42745</v>
      </c>
      <c r="O499" s="12">
        <v>42745</v>
      </c>
      <c r="P499" s="11" t="s">
        <v>6794</v>
      </c>
      <c r="Q499" s="10"/>
      <c r="R499" s="10"/>
      <c r="S499" s="10"/>
      <c r="T499" s="10"/>
      <c r="U499" s="9"/>
      <c r="V499" s="8"/>
      <c r="W499" s="7">
        <v>63</v>
      </c>
      <c r="X499" s="4"/>
      <c r="Y499" s="6">
        <v>37</v>
      </c>
      <c r="Z499" s="5">
        <f>IF(Y499&gt;0,Y499-J499,".")</f>
        <v>0</v>
      </c>
      <c r="AB499" s="1">
        <v>1630950138</v>
      </c>
      <c r="AC499" s="1">
        <v>6897250143</v>
      </c>
      <c r="AD499" s="1" t="s">
        <v>7203</v>
      </c>
      <c r="AE499" s="1">
        <v>2</v>
      </c>
      <c r="AF499" s="1">
        <v>94</v>
      </c>
      <c r="AG499" s="1" t="s">
        <v>2768</v>
      </c>
      <c r="AH499" s="1">
        <v>42934.894629629627</v>
      </c>
      <c r="AI499" s="1">
        <v>42936.434479166666</v>
      </c>
    </row>
    <row r="500" spans="1:35" s="1" customFormat="1" x14ac:dyDescent="0.25">
      <c r="A500" s="31">
        <v>42665</v>
      </c>
      <c r="B500" s="24"/>
      <c r="C500" s="23" t="s">
        <v>335</v>
      </c>
      <c r="D500" s="22" t="s">
        <v>334</v>
      </c>
      <c r="E500" s="21">
        <v>0.16</v>
      </c>
      <c r="G500" s="20"/>
      <c r="H500" s="19">
        <f>E500/0.03988</f>
        <v>4.0120361083249749</v>
      </c>
      <c r="I500" s="18">
        <f>J500/100*4</f>
        <v>1.48</v>
      </c>
      <c r="J500" s="17">
        <v>37</v>
      </c>
      <c r="K500" s="16">
        <f>IF(J500&gt;1,J500-H500-I500,0)</f>
        <v>31.507963891675022</v>
      </c>
      <c r="L500" s="15">
        <v>42685</v>
      </c>
      <c r="M500" s="14"/>
      <c r="N500" s="29">
        <v>42747</v>
      </c>
      <c r="O500" s="12">
        <v>42748</v>
      </c>
      <c r="P500" s="11" t="s">
        <v>6678</v>
      </c>
      <c r="Q500" s="10"/>
      <c r="R500" s="10"/>
      <c r="S500" s="10"/>
      <c r="T500" s="10"/>
      <c r="U500" s="9"/>
      <c r="V500" s="8"/>
      <c r="W500" s="7">
        <v>84</v>
      </c>
      <c r="X500" s="4"/>
      <c r="Y500" s="6">
        <v>37</v>
      </c>
      <c r="Z500" s="5">
        <f>IF(Y500&gt;0,Y500-J500,".")</f>
        <v>0</v>
      </c>
      <c r="AB500" s="1">
        <v>1630971267</v>
      </c>
      <c r="AC500" s="1">
        <v>6897052070</v>
      </c>
      <c r="AD500" s="1" t="s">
        <v>7384</v>
      </c>
      <c r="AE500" s="1">
        <v>3</v>
      </c>
      <c r="AF500" s="1">
        <v>54</v>
      </c>
      <c r="AG500" s="1" t="s">
        <v>2761</v>
      </c>
      <c r="AH500" s="1">
        <v>42934.805694444447</v>
      </c>
      <c r="AI500" s="1">
        <v>42936.460312499999</v>
      </c>
    </row>
    <row r="501" spans="1:35" s="1" customFormat="1" x14ac:dyDescent="0.25">
      <c r="A501" s="28">
        <v>41582</v>
      </c>
      <c r="B501" s="27" t="s">
        <v>2694</v>
      </c>
      <c r="C501" s="23" t="s">
        <v>3131</v>
      </c>
      <c r="D501" s="22" t="s">
        <v>652</v>
      </c>
      <c r="E501" s="21">
        <v>0.16900000000000001</v>
      </c>
      <c r="G501" s="20"/>
      <c r="H501" s="19">
        <f>E501/0.0502151</f>
        <v>3.3655215263934557</v>
      </c>
      <c r="I501" s="18">
        <f>J501/100*4</f>
        <v>0.84</v>
      </c>
      <c r="J501" s="17">
        <v>21</v>
      </c>
      <c r="K501" s="16">
        <f>IF(J501&gt;1,J501-H501-I501,0)</f>
        <v>16.794478473606546</v>
      </c>
      <c r="L501" s="15">
        <v>41607</v>
      </c>
      <c r="M501" s="14"/>
      <c r="N501" s="29">
        <v>42754</v>
      </c>
      <c r="O501" s="12">
        <v>42755</v>
      </c>
      <c r="P501" s="11" t="s">
        <v>6528</v>
      </c>
      <c r="Q501" s="10" t="s">
        <v>6530</v>
      </c>
      <c r="R501" s="10" t="s">
        <v>6529</v>
      </c>
      <c r="S501" s="10" t="s">
        <v>2036</v>
      </c>
      <c r="T501" s="10"/>
      <c r="U501" s="9">
        <v>6685621839</v>
      </c>
      <c r="V501" s="8"/>
      <c r="W501" s="7">
        <v>133</v>
      </c>
      <c r="X501" s="4"/>
      <c r="Y501" s="6">
        <v>37</v>
      </c>
      <c r="Z501" s="5">
        <f>IF(Y501&gt;0,Y501-J501,".")</f>
        <v>16</v>
      </c>
      <c r="AB501" s="1">
        <v>1630986362</v>
      </c>
      <c r="AC501" s="1">
        <v>6897880616</v>
      </c>
      <c r="AD501" s="1" t="s">
        <v>7108</v>
      </c>
      <c r="AE501" s="1">
        <v>1</v>
      </c>
      <c r="AF501" s="1">
        <v>99</v>
      </c>
      <c r="AG501" s="1" t="s">
        <v>2759</v>
      </c>
      <c r="AH501" s="1">
        <v>42935.542812500003</v>
      </c>
      <c r="AI501" s="1">
        <v>42936.47934027778</v>
      </c>
    </row>
    <row r="502" spans="1:35" s="1" customFormat="1" x14ac:dyDescent="0.25">
      <c r="A502" s="31">
        <v>42665</v>
      </c>
      <c r="B502" s="24"/>
      <c r="C502" s="23" t="s">
        <v>335</v>
      </c>
      <c r="D502" s="22" t="s">
        <v>334</v>
      </c>
      <c r="E502" s="21">
        <v>0.16</v>
      </c>
      <c r="G502" s="20"/>
      <c r="H502" s="19">
        <f>E502/0.03988</f>
        <v>4.0120361083249749</v>
      </c>
      <c r="I502" s="18">
        <f>J502/100*4</f>
        <v>1.48</v>
      </c>
      <c r="J502" s="17">
        <v>37</v>
      </c>
      <c r="K502" s="16">
        <f>IF(J502&gt;1,J502-H502-I502,0)</f>
        <v>31.507963891675022</v>
      </c>
      <c r="L502" s="15">
        <v>42685</v>
      </c>
      <c r="M502" s="14"/>
      <c r="N502" s="29">
        <v>42764</v>
      </c>
      <c r="O502" s="12">
        <v>42764</v>
      </c>
      <c r="P502" s="11" t="s">
        <v>6320</v>
      </c>
      <c r="Q502" s="10"/>
      <c r="R502" s="10"/>
      <c r="S502" s="10"/>
      <c r="T502" s="10"/>
      <c r="U502" s="9"/>
      <c r="V502" s="8"/>
      <c r="W502" s="7">
        <v>176</v>
      </c>
      <c r="X502" s="4"/>
      <c r="Y502" s="6">
        <v>37</v>
      </c>
      <c r="Z502" s="5">
        <f>IF(Y502&gt;0,Y502-J502,".")</f>
        <v>0</v>
      </c>
      <c r="AB502" s="1">
        <v>1631559692</v>
      </c>
      <c r="AC502" s="1">
        <v>6894495688</v>
      </c>
      <c r="AD502" s="1" t="s">
        <v>7376</v>
      </c>
      <c r="AE502" s="1">
        <v>1</v>
      </c>
      <c r="AF502" s="1">
        <v>45</v>
      </c>
      <c r="AG502" s="1" t="s">
        <v>2739</v>
      </c>
      <c r="AH502" s="1">
        <v>42932.792060185187</v>
      </c>
      <c r="AI502" s="1">
        <v>42937.68173611111</v>
      </c>
    </row>
    <row r="503" spans="1:35" s="1" customFormat="1" x14ac:dyDescent="0.25">
      <c r="A503" s="31">
        <v>42665</v>
      </c>
      <c r="B503" s="24"/>
      <c r="C503" s="23" t="s">
        <v>335</v>
      </c>
      <c r="D503" s="22" t="s">
        <v>334</v>
      </c>
      <c r="E503" s="21">
        <v>0.16</v>
      </c>
      <c r="G503" s="20"/>
      <c r="H503" s="19">
        <f>E503/0.03988</f>
        <v>4.0120361083249749</v>
      </c>
      <c r="I503" s="18">
        <f>J503/100*4</f>
        <v>1.48</v>
      </c>
      <c r="J503" s="17">
        <v>37</v>
      </c>
      <c r="K503" s="16">
        <f>IF(J503&gt;1,J503-H503-I503,0)</f>
        <v>31.507963891675022</v>
      </c>
      <c r="L503" s="15">
        <v>42685</v>
      </c>
      <c r="M503" s="14"/>
      <c r="N503" s="29">
        <v>42765</v>
      </c>
      <c r="O503" s="12">
        <v>42765</v>
      </c>
      <c r="P503" s="11" t="s">
        <v>6293</v>
      </c>
      <c r="Q503" s="10"/>
      <c r="R503" s="10"/>
      <c r="S503" s="10"/>
      <c r="T503" s="10"/>
      <c r="U503" s="9"/>
      <c r="V503" s="8"/>
      <c r="W503" s="7">
        <v>184</v>
      </c>
      <c r="X503" s="4"/>
      <c r="Y503" s="6">
        <v>37</v>
      </c>
      <c r="Z503" s="5">
        <f>IF(Y503&gt;0,Y503-J503,".")</f>
        <v>0</v>
      </c>
      <c r="AB503" s="1">
        <v>1631559691</v>
      </c>
      <c r="AC503" s="1">
        <v>6898426384</v>
      </c>
      <c r="AD503" s="1" t="s">
        <v>7385</v>
      </c>
      <c r="AE503" s="1">
        <v>1</v>
      </c>
      <c r="AF503" s="1">
        <v>38</v>
      </c>
      <c r="AG503" s="1" t="s">
        <v>2739</v>
      </c>
      <c r="AH503" s="1">
        <v>42935.857731481483</v>
      </c>
      <c r="AI503" s="1">
        <v>42937.68173611111</v>
      </c>
    </row>
    <row r="504" spans="1:35" s="1" customFormat="1" x14ac:dyDescent="0.25">
      <c r="A504" s="31">
        <v>42665</v>
      </c>
      <c r="B504" s="24"/>
      <c r="C504" s="23" t="s">
        <v>335</v>
      </c>
      <c r="D504" s="22" t="s">
        <v>334</v>
      </c>
      <c r="E504" s="21">
        <v>0.16</v>
      </c>
      <c r="G504" s="20"/>
      <c r="H504" s="19">
        <f>E504/0.03988</f>
        <v>4.0120361083249749</v>
      </c>
      <c r="I504" s="18">
        <f>J504/100*4</f>
        <v>1.48</v>
      </c>
      <c r="J504" s="17">
        <v>37</v>
      </c>
      <c r="K504" s="16">
        <f>IF(J504&gt;1,J504-H504-I504,0)</f>
        <v>31.507963891675022</v>
      </c>
      <c r="L504" s="15">
        <v>42685</v>
      </c>
      <c r="M504" s="14"/>
      <c r="N504" s="29">
        <v>42765</v>
      </c>
      <c r="O504" s="12">
        <v>42765</v>
      </c>
      <c r="P504" s="11" t="s">
        <v>6293</v>
      </c>
      <c r="Q504" s="10"/>
      <c r="R504" s="10"/>
      <c r="S504" s="10"/>
      <c r="T504" s="10"/>
      <c r="U504" s="9"/>
      <c r="V504" s="8"/>
      <c r="W504" s="7">
        <v>184</v>
      </c>
      <c r="X504" s="4"/>
      <c r="Y504" s="6">
        <v>37</v>
      </c>
      <c r="Z504" s="5">
        <f>IF(Y504&gt;0,Y504-J504,".")</f>
        <v>0</v>
      </c>
      <c r="AB504" s="1">
        <v>1631622640</v>
      </c>
      <c r="AC504" s="1">
        <v>6898260604</v>
      </c>
      <c r="AD504" s="1" t="s">
        <v>7386</v>
      </c>
      <c r="AE504" s="1">
        <v>1</v>
      </c>
      <c r="AF504" s="1">
        <v>22</v>
      </c>
      <c r="AG504" s="1" t="s">
        <v>2751</v>
      </c>
      <c r="AH504" s="1">
        <v>42935.758356481485</v>
      </c>
      <c r="AI504" s="1">
        <v>42937.827511574076</v>
      </c>
    </row>
    <row r="505" spans="1:35" s="1" customFormat="1" x14ac:dyDescent="0.25">
      <c r="A505" s="31">
        <v>42665</v>
      </c>
      <c r="B505" s="24"/>
      <c r="C505" s="23" t="s">
        <v>335</v>
      </c>
      <c r="D505" s="22" t="s">
        <v>334</v>
      </c>
      <c r="E505" s="21">
        <v>0.16</v>
      </c>
      <c r="G505" s="20"/>
      <c r="H505" s="19">
        <f>E505/0.03988</f>
        <v>4.0120361083249749</v>
      </c>
      <c r="I505" s="18">
        <f>J505/100*4</f>
        <v>1.48</v>
      </c>
      <c r="J505" s="17">
        <v>37</v>
      </c>
      <c r="K505" s="16">
        <f>IF(J505&gt;1,J505-H505-I505,0)</f>
        <v>31.507963891675022</v>
      </c>
      <c r="L505" s="15">
        <v>42685</v>
      </c>
      <c r="M505" s="14"/>
      <c r="N505" s="29">
        <v>42765</v>
      </c>
      <c r="O505" s="12">
        <v>42766</v>
      </c>
      <c r="P505" s="11" t="s">
        <v>6270</v>
      </c>
      <c r="Q505" s="10"/>
      <c r="R505" s="10"/>
      <c r="S505" s="10"/>
      <c r="T505" s="10"/>
      <c r="U505" s="9"/>
      <c r="V505" s="8"/>
      <c r="W505" s="7">
        <v>191</v>
      </c>
      <c r="X505" s="4"/>
      <c r="Y505" s="6">
        <v>37</v>
      </c>
      <c r="Z505" s="5">
        <f>IF(Y505&gt;0,Y505-J505,".")</f>
        <v>0</v>
      </c>
      <c r="AB505" s="1">
        <v>1631676352</v>
      </c>
      <c r="AC505" s="1">
        <v>6893361604</v>
      </c>
      <c r="AD505" s="1" t="s">
        <v>7149</v>
      </c>
      <c r="AE505" s="1">
        <v>1</v>
      </c>
      <c r="AF505" s="1">
        <v>169</v>
      </c>
      <c r="AG505" s="1" t="s">
        <v>2752</v>
      </c>
      <c r="AH505" s="1">
        <v>42931.530902777777</v>
      </c>
      <c r="AI505" s="1">
        <v>42937.914976851855</v>
      </c>
    </row>
    <row r="506" spans="1:35" s="1" customFormat="1" x14ac:dyDescent="0.25">
      <c r="A506" s="31">
        <v>42665</v>
      </c>
      <c r="B506" s="24"/>
      <c r="C506" s="23" t="s">
        <v>335</v>
      </c>
      <c r="D506" s="22" t="s">
        <v>334</v>
      </c>
      <c r="E506" s="21">
        <v>0.16</v>
      </c>
      <c r="G506" s="20"/>
      <c r="H506" s="19">
        <f>E506/0.03988</f>
        <v>4.0120361083249749</v>
      </c>
      <c r="I506" s="18">
        <f>J506/100*4</f>
        <v>1.48</v>
      </c>
      <c r="J506" s="17">
        <v>37</v>
      </c>
      <c r="K506" s="16">
        <f>IF(J506&gt;1,J506-H506-I506,0)</f>
        <v>31.507963891675022</v>
      </c>
      <c r="L506" s="15">
        <v>42685</v>
      </c>
      <c r="M506" s="14"/>
      <c r="N506" s="29">
        <v>42767</v>
      </c>
      <c r="O506" s="12">
        <v>42767</v>
      </c>
      <c r="P506" s="11" t="s">
        <v>6248</v>
      </c>
      <c r="Q506" s="10"/>
      <c r="R506" s="10"/>
      <c r="S506" s="10"/>
      <c r="T506" s="10"/>
      <c r="U506" s="9"/>
      <c r="V506" s="8"/>
      <c r="W506" s="7">
        <v>193</v>
      </c>
      <c r="X506" s="4"/>
      <c r="Y506" s="6">
        <v>37</v>
      </c>
      <c r="Z506" s="5">
        <f>IF(Y506&gt;0,Y506-J506,".")</f>
        <v>0</v>
      </c>
      <c r="AB506" s="1">
        <v>1631676351</v>
      </c>
      <c r="AC506" s="1">
        <v>6893361972</v>
      </c>
      <c r="AD506" s="1" t="s">
        <v>7305</v>
      </c>
      <c r="AE506" s="1">
        <v>1</v>
      </c>
      <c r="AF506" s="1">
        <v>22</v>
      </c>
      <c r="AG506" s="1" t="s">
        <v>2752</v>
      </c>
      <c r="AH506" s="1">
        <v>42931.531388888892</v>
      </c>
      <c r="AI506" s="1">
        <v>42937.914976851855</v>
      </c>
    </row>
    <row r="507" spans="1:35" s="1" customFormat="1" x14ac:dyDescent="0.25">
      <c r="A507" s="31">
        <v>42291</v>
      </c>
      <c r="B507" s="24"/>
      <c r="C507" s="23" t="s">
        <v>1651</v>
      </c>
      <c r="D507" s="22" t="s">
        <v>1650</v>
      </c>
      <c r="E507" s="21">
        <v>0.19800000000000001</v>
      </c>
      <c r="G507" s="20"/>
      <c r="H507" s="19">
        <f>E507/0.04198</f>
        <v>4.7165316817532155</v>
      </c>
      <c r="I507" s="32">
        <f>J507/100*4</f>
        <v>0.88</v>
      </c>
      <c r="J507" s="17">
        <v>22</v>
      </c>
      <c r="K507" s="16">
        <f>IF(J507&gt;1,J507-H507-I507,0)</f>
        <v>16.403468318246784</v>
      </c>
      <c r="L507" s="15">
        <v>42351</v>
      </c>
      <c r="M507" s="14"/>
      <c r="N507" s="29">
        <v>42775</v>
      </c>
      <c r="O507" s="12">
        <v>42778</v>
      </c>
      <c r="P507" s="11" t="s">
        <v>6072</v>
      </c>
      <c r="Q507" s="10" t="s">
        <v>6071</v>
      </c>
      <c r="R507" s="10" t="s">
        <v>6070</v>
      </c>
      <c r="S507" s="10" t="s">
        <v>6069</v>
      </c>
      <c r="T507" s="10"/>
      <c r="U507" s="9">
        <v>6707057200</v>
      </c>
      <c r="V507" s="8"/>
      <c r="W507" s="7">
        <v>240</v>
      </c>
      <c r="X507" s="4"/>
      <c r="Y507" s="6">
        <v>37</v>
      </c>
      <c r="Z507" s="5">
        <f>IF(Y507&gt;0,Y507-J507,".")</f>
        <v>15</v>
      </c>
      <c r="AB507" s="1">
        <v>1631676353</v>
      </c>
      <c r="AC507" s="1">
        <v>6893306799</v>
      </c>
      <c r="AD507" s="1" t="s">
        <v>7307</v>
      </c>
      <c r="AE507" s="1">
        <v>1</v>
      </c>
      <c r="AF507" s="1">
        <v>129</v>
      </c>
      <c r="AG507" s="1" t="s">
        <v>2752</v>
      </c>
      <c r="AH507" s="1">
        <v>42931.490740740737</v>
      </c>
      <c r="AI507" s="1">
        <v>42937.914976851855</v>
      </c>
    </row>
    <row r="508" spans="1:35" s="1" customFormat="1" x14ac:dyDescent="0.25">
      <c r="A508" s="31">
        <v>42250</v>
      </c>
      <c r="B508" s="24"/>
      <c r="C508" s="23" t="s">
        <v>4376</v>
      </c>
      <c r="D508" s="22" t="s">
        <v>4375</v>
      </c>
      <c r="E508" s="21">
        <v>0.28799999999999998</v>
      </c>
      <c r="G508" s="20"/>
      <c r="H508" s="19">
        <f>E508/0.04165</f>
        <v>6.9147659063625442</v>
      </c>
      <c r="I508" s="32">
        <f>J508/100*4</f>
        <v>1.48</v>
      </c>
      <c r="J508" s="17">
        <v>37</v>
      </c>
      <c r="K508" s="16">
        <f>IF(J508&gt;1,J508-H508-I508,0)</f>
        <v>28.605234093637456</v>
      </c>
      <c r="L508" s="15">
        <v>42266</v>
      </c>
      <c r="M508" s="14"/>
      <c r="N508" s="29">
        <v>42776</v>
      </c>
      <c r="O508" s="12">
        <v>42778</v>
      </c>
      <c r="P508" s="11" t="s">
        <v>6056</v>
      </c>
      <c r="Q508" s="10"/>
      <c r="R508" s="10"/>
      <c r="S508" s="10"/>
      <c r="T508" s="10"/>
      <c r="U508" s="9"/>
      <c r="V508" s="8"/>
      <c r="W508" s="7">
        <v>242</v>
      </c>
      <c r="X508" s="4"/>
      <c r="Y508" s="6">
        <v>37</v>
      </c>
      <c r="Z508" s="5">
        <f>IF(Y508&gt;0,Y508-J508,".")</f>
        <v>0</v>
      </c>
      <c r="AB508" s="1">
        <v>1631676354</v>
      </c>
      <c r="AC508" s="1">
        <v>6899792251</v>
      </c>
      <c r="AD508" s="1" t="s">
        <v>7261</v>
      </c>
      <c r="AE508" s="1">
        <v>1</v>
      </c>
      <c r="AF508" s="1">
        <v>24</v>
      </c>
      <c r="AG508" s="1" t="s">
        <v>2752</v>
      </c>
      <c r="AH508" s="1">
        <v>42936.885972222219</v>
      </c>
      <c r="AI508" s="1">
        <v>42937.914976851855</v>
      </c>
    </row>
    <row r="509" spans="1:35" s="1" customFormat="1" x14ac:dyDescent="0.25">
      <c r="A509" s="31">
        <v>42472</v>
      </c>
      <c r="B509" s="24"/>
      <c r="C509" s="23" t="s">
        <v>3941</v>
      </c>
      <c r="D509" s="22" t="s">
        <v>3940</v>
      </c>
      <c r="E509" s="21">
        <v>0.152</v>
      </c>
      <c r="G509" s="20"/>
      <c r="H509" s="19">
        <f>E509/0.042177</f>
        <v>3.6038599236550728</v>
      </c>
      <c r="I509" s="32">
        <f>J509/100*4</f>
        <v>0.8</v>
      </c>
      <c r="J509" s="17">
        <v>20</v>
      </c>
      <c r="K509" s="16">
        <f>IF(J509&gt;1,J509-H509-I509,0)</f>
        <v>15.596140076344927</v>
      </c>
      <c r="L509" s="15">
        <v>42498</v>
      </c>
      <c r="M509" s="14"/>
      <c r="N509" s="29">
        <v>42801</v>
      </c>
      <c r="O509" s="12">
        <v>42801</v>
      </c>
      <c r="P509" s="11" t="s">
        <v>5460</v>
      </c>
      <c r="Q509" s="10" t="s">
        <v>1990</v>
      </c>
      <c r="R509" s="10" t="s">
        <v>5459</v>
      </c>
      <c r="S509" s="10" t="s">
        <v>1125</v>
      </c>
      <c r="T509" s="10"/>
      <c r="U509" s="9">
        <v>6740514048</v>
      </c>
      <c r="V509" s="8"/>
      <c r="W509" s="7">
        <v>379</v>
      </c>
      <c r="X509" s="4"/>
      <c r="Y509" s="6">
        <v>37</v>
      </c>
      <c r="Z509" s="5">
        <f>IF(Y509&gt;0,Y509-J509,".")</f>
        <v>17</v>
      </c>
      <c r="AB509" s="1">
        <v>1631775660</v>
      </c>
      <c r="AC509" s="1">
        <v>6899502859</v>
      </c>
      <c r="AD509" s="1" t="s">
        <v>7178</v>
      </c>
      <c r="AE509" s="1">
        <v>1</v>
      </c>
      <c r="AF509" s="1">
        <v>42</v>
      </c>
      <c r="AG509" s="1" t="s">
        <v>2548</v>
      </c>
      <c r="AH509" s="1">
        <v>42936.725312499999</v>
      </c>
      <c r="AI509" s="1">
        <v>42938.478935185187</v>
      </c>
    </row>
    <row r="510" spans="1:35" s="1" customFormat="1" x14ac:dyDescent="0.25">
      <c r="A510" s="31">
        <v>42343</v>
      </c>
      <c r="B510" s="24"/>
      <c r="C510" s="23" t="s">
        <v>4933</v>
      </c>
      <c r="D510" s="22" t="s">
        <v>4932</v>
      </c>
      <c r="E510" s="21">
        <v>0.182</v>
      </c>
      <c r="G510" s="20"/>
      <c r="H510" s="19">
        <f>E510/0.03963</f>
        <v>4.5924804441079994</v>
      </c>
      <c r="I510" s="32">
        <f>J510/100*4</f>
        <v>0.8</v>
      </c>
      <c r="J510" s="17">
        <v>20</v>
      </c>
      <c r="K510" s="16">
        <f>IF(J510&gt;1,J510-H510-I510,0)</f>
        <v>14.607519555892001</v>
      </c>
      <c r="L510" s="15">
        <v>42385</v>
      </c>
      <c r="M510" s="14"/>
      <c r="N510" s="13">
        <v>42805</v>
      </c>
      <c r="O510" s="12">
        <v>42807</v>
      </c>
      <c r="P510" s="11" t="s">
        <v>5332</v>
      </c>
      <c r="Q510" s="10" t="s">
        <v>5335</v>
      </c>
      <c r="R510" s="10" t="s">
        <v>5334</v>
      </c>
      <c r="S510" s="10" t="s">
        <v>5333</v>
      </c>
      <c r="T510" s="10"/>
      <c r="U510" s="9">
        <v>6747368129</v>
      </c>
      <c r="V510" s="8"/>
      <c r="W510" s="7">
        <v>408</v>
      </c>
      <c r="X510" s="4"/>
      <c r="Y510" s="6">
        <v>37</v>
      </c>
      <c r="Z510" s="5">
        <f>IF(Y510&gt;0,Y510-J510,".")</f>
        <v>17</v>
      </c>
      <c r="AB510" s="1">
        <v>1631827801</v>
      </c>
      <c r="AC510" s="1">
        <v>6900140433</v>
      </c>
      <c r="AD510" s="1" t="s">
        <v>7236</v>
      </c>
      <c r="AE510" s="1">
        <v>1</v>
      </c>
      <c r="AF510" s="1">
        <v>25</v>
      </c>
      <c r="AG510" s="1" t="s">
        <v>2742</v>
      </c>
      <c r="AH510" s="1">
        <v>42937.385509259257</v>
      </c>
      <c r="AI510" s="1">
        <v>42938.603692129633</v>
      </c>
    </row>
    <row r="511" spans="1:35" s="1" customFormat="1" x14ac:dyDescent="0.25">
      <c r="A511" s="28">
        <v>41477</v>
      </c>
      <c r="B511" s="27" t="s">
        <v>445</v>
      </c>
      <c r="C511" s="23" t="s">
        <v>5179</v>
      </c>
      <c r="D511" s="22" t="s">
        <v>5178</v>
      </c>
      <c r="E511" s="21">
        <v>0.245</v>
      </c>
      <c r="G511" s="20"/>
      <c r="H511" s="19">
        <f>E511/0.0486866</f>
        <v>5.0321854473304768</v>
      </c>
      <c r="I511" s="18">
        <f>J511/100*4</f>
        <v>0.8</v>
      </c>
      <c r="J511" s="17">
        <v>20</v>
      </c>
      <c r="K511" s="16">
        <f>IF(J511&gt;1,J511-H511-I511,0)</f>
        <v>14.167814552669522</v>
      </c>
      <c r="L511" s="15">
        <v>41485</v>
      </c>
      <c r="M511" s="14"/>
      <c r="N511" s="29">
        <v>42812</v>
      </c>
      <c r="O511" s="12">
        <v>42813</v>
      </c>
      <c r="P511" s="11" t="s">
        <v>5177</v>
      </c>
      <c r="Q511" s="10" t="s">
        <v>5176</v>
      </c>
      <c r="R511" s="10" t="s">
        <v>5175</v>
      </c>
      <c r="S511" s="10" t="s">
        <v>4590</v>
      </c>
      <c r="T511" s="10"/>
      <c r="U511" s="9">
        <v>6751477931</v>
      </c>
      <c r="V511" s="8"/>
      <c r="W511" s="7">
        <v>443</v>
      </c>
      <c r="X511" s="4"/>
      <c r="Y511" s="6">
        <v>37</v>
      </c>
      <c r="Z511" s="5">
        <f>IF(Y511&gt;0,Y511-J511,".")</f>
        <v>17</v>
      </c>
      <c r="AB511" s="1">
        <v>1631894457</v>
      </c>
      <c r="AC511" s="1">
        <v>6894329412</v>
      </c>
      <c r="AD511" s="1" t="s">
        <v>7250</v>
      </c>
      <c r="AE511" s="1">
        <v>2</v>
      </c>
      <c r="AF511" s="1">
        <v>158</v>
      </c>
      <c r="AG511" s="1" t="s">
        <v>2735</v>
      </c>
      <c r="AH511" s="1">
        <v>42932.637499999997</v>
      </c>
      <c r="AI511" s="1">
        <v>42938.785532407404</v>
      </c>
    </row>
    <row r="512" spans="1:35" s="1" customFormat="1" x14ac:dyDescent="0.25">
      <c r="A512" s="31">
        <v>42189</v>
      </c>
      <c r="B512" s="24"/>
      <c r="C512" s="23" t="s">
        <v>376</v>
      </c>
      <c r="D512" s="22" t="s">
        <v>375</v>
      </c>
      <c r="E512" s="21">
        <v>0.38</v>
      </c>
      <c r="G512" s="20"/>
      <c r="H512" s="19">
        <f>E512/0.0411</f>
        <v>9.2457420924574212</v>
      </c>
      <c r="I512" s="32">
        <f>J512/100*4</f>
        <v>1.48</v>
      </c>
      <c r="J512" s="17">
        <v>37</v>
      </c>
      <c r="K512" s="16">
        <f>IF(J512&gt;1,J512-H512-I512,0)</f>
        <v>26.27425790754258</v>
      </c>
      <c r="L512" s="15">
        <v>42231</v>
      </c>
      <c r="M512" s="14"/>
      <c r="N512" s="29">
        <v>42813</v>
      </c>
      <c r="O512" s="12">
        <v>42813</v>
      </c>
      <c r="P512" s="11" t="s">
        <v>5135</v>
      </c>
      <c r="Q512" s="10"/>
      <c r="R512" s="10"/>
      <c r="S512" s="10"/>
      <c r="T512" s="10"/>
      <c r="U512" s="9" t="s">
        <v>5134</v>
      </c>
      <c r="V512" s="8"/>
      <c r="W512" s="7">
        <v>454</v>
      </c>
      <c r="X512" s="4"/>
      <c r="Y512" s="6">
        <v>37</v>
      </c>
      <c r="Z512" s="5">
        <f>IF(Y512&gt;0,Y512-J512,".")</f>
        <v>0</v>
      </c>
      <c r="AB512" s="1">
        <v>1631918275</v>
      </c>
      <c r="AC512" s="1">
        <v>6896370534</v>
      </c>
      <c r="AD512" s="1" t="s">
        <v>7197</v>
      </c>
      <c r="AE512" s="1">
        <v>1</v>
      </c>
      <c r="AF512" s="1">
        <v>115</v>
      </c>
      <c r="AG512" s="1" t="s">
        <v>2731</v>
      </c>
      <c r="AH512" s="1">
        <v>42934.365405092591</v>
      </c>
      <c r="AI512" s="1">
        <v>42938.843263888892</v>
      </c>
    </row>
    <row r="513" spans="1:35" s="1" customFormat="1" x14ac:dyDescent="0.25">
      <c r="A513" s="31">
        <v>42408</v>
      </c>
      <c r="B513" s="24"/>
      <c r="C513" s="23" t="s">
        <v>157</v>
      </c>
      <c r="D513" s="22" t="s">
        <v>156</v>
      </c>
      <c r="E513" s="21">
        <v>0.19800000000000001</v>
      </c>
      <c r="G513" s="20"/>
      <c r="H513" s="19">
        <f>E513/0.04032</f>
        <v>4.9107142857142856</v>
      </c>
      <c r="I513" s="32">
        <f>J513/100*4</f>
        <v>0.8</v>
      </c>
      <c r="J513" s="17">
        <v>20</v>
      </c>
      <c r="K513" s="16">
        <f>IF(J513&gt;1,J513-H513-I513,0)</f>
        <v>14.289285714285715</v>
      </c>
      <c r="L513" s="15">
        <v>42423</v>
      </c>
      <c r="M513" s="14"/>
      <c r="N513" s="29">
        <v>42814</v>
      </c>
      <c r="O513" s="12">
        <v>42814</v>
      </c>
      <c r="P513" s="11" t="s">
        <v>5103</v>
      </c>
      <c r="Q513" s="10" t="s">
        <v>5102</v>
      </c>
      <c r="R513" s="10" t="s">
        <v>5101</v>
      </c>
      <c r="S513" s="10" t="s">
        <v>407</v>
      </c>
      <c r="T513" s="10"/>
      <c r="U513" s="9">
        <v>6758042729</v>
      </c>
      <c r="V513" s="8"/>
      <c r="W513" s="7">
        <v>460</v>
      </c>
      <c r="X513" s="4"/>
      <c r="Y513" s="6">
        <v>37</v>
      </c>
      <c r="Z513" s="5">
        <f>IF(Y513&gt;0,Y513-J513,".")</f>
        <v>17</v>
      </c>
      <c r="AB513" s="1">
        <v>1632007033</v>
      </c>
      <c r="AC513" s="1">
        <v>6895952799</v>
      </c>
      <c r="AD513" s="1" t="s">
        <v>7248</v>
      </c>
      <c r="AE513" s="1">
        <v>1</v>
      </c>
      <c r="AF513" s="1">
        <v>88</v>
      </c>
      <c r="AG513" s="1" t="s">
        <v>2726</v>
      </c>
      <c r="AH513" s="1">
        <v>42933.870891203704</v>
      </c>
      <c r="AI513" s="1">
        <v>42939.370648148149</v>
      </c>
    </row>
    <row r="514" spans="1:35" s="1" customFormat="1" x14ac:dyDescent="0.25">
      <c r="A514" s="28">
        <v>41659</v>
      </c>
      <c r="B514" s="27" t="s">
        <v>4762</v>
      </c>
      <c r="C514" s="23" t="s">
        <v>4761</v>
      </c>
      <c r="D514" s="22" t="s">
        <v>4760</v>
      </c>
      <c r="E514" s="21">
        <v>0.64749999999999996</v>
      </c>
      <c r="G514" s="20"/>
      <c r="H514" s="19">
        <f>E514/0.047842</f>
        <v>13.534133188411854</v>
      </c>
      <c r="I514" s="18">
        <f>J514/100*4</f>
        <v>1.48</v>
      </c>
      <c r="J514" s="17">
        <v>37</v>
      </c>
      <c r="K514" s="16">
        <f>IF(J514&gt;1,J514-H514-I514,0)</f>
        <v>21.985866811588146</v>
      </c>
      <c r="L514" s="15">
        <v>41681</v>
      </c>
      <c r="M514" s="14"/>
      <c r="N514" s="29">
        <v>42830</v>
      </c>
      <c r="O514" s="12">
        <v>42831</v>
      </c>
      <c r="P514" s="11" t="s">
        <v>4759</v>
      </c>
      <c r="Q514" s="10"/>
      <c r="R514" s="10"/>
      <c r="S514" s="10"/>
      <c r="T514" s="10"/>
      <c r="U514" s="9"/>
      <c r="V514" s="8"/>
      <c r="W514" s="7">
        <v>543</v>
      </c>
      <c r="X514" s="4"/>
      <c r="Y514" s="6">
        <v>37</v>
      </c>
      <c r="Z514" s="5">
        <f>IF(Y514&gt;0,Y514-J514,".")</f>
        <v>0</v>
      </c>
      <c r="AB514" s="1">
        <v>1632150704</v>
      </c>
      <c r="AC514" s="1">
        <v>6902488908</v>
      </c>
      <c r="AD514" s="1" t="s">
        <v>7143</v>
      </c>
      <c r="AE514" s="1">
        <v>1</v>
      </c>
      <c r="AF514" s="1">
        <v>45</v>
      </c>
      <c r="AG514" s="1" t="s">
        <v>2717</v>
      </c>
      <c r="AH514" s="1">
        <v>42939.514965277776</v>
      </c>
      <c r="AI514" s="1">
        <v>42939.633483796293</v>
      </c>
    </row>
    <row r="515" spans="1:35" s="1" customFormat="1" x14ac:dyDescent="0.25">
      <c r="A515" s="31">
        <v>42472</v>
      </c>
      <c r="B515" s="24"/>
      <c r="C515" s="23" t="s">
        <v>3941</v>
      </c>
      <c r="D515" s="22" t="s">
        <v>3940</v>
      </c>
      <c r="E515" s="21">
        <v>0.152</v>
      </c>
      <c r="G515" s="20"/>
      <c r="H515" s="19">
        <f>E515/0.042177</f>
        <v>3.6038599236550728</v>
      </c>
      <c r="I515" s="32">
        <f>J515/100*4</f>
        <v>0.8</v>
      </c>
      <c r="J515" s="17">
        <v>20</v>
      </c>
      <c r="K515" s="16">
        <f>IF(J515&gt;1,J515-H515-I515,0)</f>
        <v>15.596140076344927</v>
      </c>
      <c r="L515" s="15">
        <v>42498</v>
      </c>
      <c r="M515" s="14"/>
      <c r="N515" s="29">
        <v>42833</v>
      </c>
      <c r="O515" s="12">
        <v>42834</v>
      </c>
      <c r="P515" s="11" t="s">
        <v>4709</v>
      </c>
      <c r="Q515" s="10" t="s">
        <v>4708</v>
      </c>
      <c r="R515" s="10" t="s">
        <v>4707</v>
      </c>
      <c r="S515" s="10" t="s">
        <v>4706</v>
      </c>
      <c r="T515" s="10"/>
      <c r="U515" s="9">
        <v>6773061597</v>
      </c>
      <c r="V515" s="8"/>
      <c r="W515" s="7">
        <v>557</v>
      </c>
      <c r="X515" s="4"/>
      <c r="Y515" s="6">
        <v>37</v>
      </c>
      <c r="Z515" s="5">
        <f>IF(Y515&gt;0,Y515-J515,".")</f>
        <v>17</v>
      </c>
      <c r="AB515" s="1">
        <v>1632162494</v>
      </c>
      <c r="AC515" s="1">
        <v>6898207797</v>
      </c>
      <c r="AD515" s="1" t="s">
        <v>7387</v>
      </c>
      <c r="AE515" s="1">
        <v>1</v>
      </c>
      <c r="AF515" s="1">
        <v>22</v>
      </c>
      <c r="AG515" s="1" t="s">
        <v>2721</v>
      </c>
      <c r="AH515" s="1">
        <v>42935.717106481483</v>
      </c>
      <c r="AI515" s="1">
        <v>42939.652939814812</v>
      </c>
    </row>
    <row r="516" spans="1:35" s="1" customFormat="1" x14ac:dyDescent="0.25">
      <c r="A516" s="31">
        <v>42250</v>
      </c>
      <c r="B516" s="24"/>
      <c r="C516" s="23" t="s">
        <v>4376</v>
      </c>
      <c r="D516" s="22" t="s">
        <v>4375</v>
      </c>
      <c r="E516" s="21">
        <v>0.28799999999999998</v>
      </c>
      <c r="G516" s="20"/>
      <c r="H516" s="19">
        <f>E516/0.04165</f>
        <v>6.9147659063625442</v>
      </c>
      <c r="I516" s="32">
        <f>J516/100*4</f>
        <v>1.48</v>
      </c>
      <c r="J516" s="17">
        <v>37</v>
      </c>
      <c r="K516" s="16">
        <f>IF(J516&gt;1,J516-H516-I516,0)</f>
        <v>28.605234093637456</v>
      </c>
      <c r="L516" s="15">
        <v>42266</v>
      </c>
      <c r="M516" s="14"/>
      <c r="N516" s="29">
        <v>42848</v>
      </c>
      <c r="O516" s="12">
        <v>42848</v>
      </c>
      <c r="P516" s="11" t="s">
        <v>4365</v>
      </c>
      <c r="Q516" s="10"/>
      <c r="R516" s="10"/>
      <c r="S516" s="10"/>
      <c r="T516" s="10"/>
      <c r="U516" s="9">
        <v>6795412536</v>
      </c>
      <c r="V516" s="8"/>
      <c r="W516" s="7">
        <v>637</v>
      </c>
      <c r="X516" s="4"/>
      <c r="Y516" s="6">
        <v>37</v>
      </c>
      <c r="Z516" s="5">
        <f>IF(Y516&gt;0,Y516-J516,".")</f>
        <v>0</v>
      </c>
      <c r="AB516" s="1">
        <v>1632500355</v>
      </c>
      <c r="AC516" s="1">
        <v>6900414845</v>
      </c>
      <c r="AD516" s="1" t="s">
        <v>7345</v>
      </c>
      <c r="AE516" s="1">
        <v>1</v>
      </c>
      <c r="AF516" s="1">
        <v>30</v>
      </c>
      <c r="AG516" s="1" t="s">
        <v>2713</v>
      </c>
      <c r="AH516" s="1">
        <v>42937.53707175926</v>
      </c>
      <c r="AI516" s="1">
        <v>42940.060532407406</v>
      </c>
    </row>
    <row r="517" spans="1:35" s="1" customFormat="1" x14ac:dyDescent="0.25">
      <c r="A517" s="31">
        <v>42182</v>
      </c>
      <c r="B517" s="24"/>
      <c r="C517" s="23" t="s">
        <v>880</v>
      </c>
      <c r="D517" s="22" t="s">
        <v>879</v>
      </c>
      <c r="E517" s="21">
        <v>0.12</v>
      </c>
      <c r="G517" s="20"/>
      <c r="H517" s="19">
        <f>E517/0.0411</f>
        <v>2.9197080291970803</v>
      </c>
      <c r="I517" s="32">
        <f>J517/100*4</f>
        <v>0.8</v>
      </c>
      <c r="J517" s="17">
        <v>20</v>
      </c>
      <c r="K517" s="16">
        <f>IF(J517&gt;1,J517-H517-I517,0)</f>
        <v>16.280291970802917</v>
      </c>
      <c r="L517" s="15">
        <v>42211</v>
      </c>
      <c r="M517" s="14"/>
      <c r="N517" s="29">
        <v>42854</v>
      </c>
      <c r="O517" s="12">
        <v>42856</v>
      </c>
      <c r="P517" s="11" t="s">
        <v>1945</v>
      </c>
      <c r="Q517" s="10" t="s">
        <v>4262</v>
      </c>
      <c r="R517" s="10" t="s">
        <v>4261</v>
      </c>
      <c r="S517" s="10" t="s">
        <v>4260</v>
      </c>
      <c r="T517" s="10"/>
      <c r="U517" s="9">
        <v>6798114586</v>
      </c>
      <c r="V517" s="8"/>
      <c r="W517" s="7">
        <v>658</v>
      </c>
      <c r="X517" s="4"/>
      <c r="Y517" s="6">
        <v>37</v>
      </c>
      <c r="Z517" s="5">
        <f>IF(Y517&gt;0,Y517-J517,".")</f>
        <v>17</v>
      </c>
      <c r="AB517" s="1">
        <v>1632549075</v>
      </c>
      <c r="AC517" s="1">
        <v>6896495833</v>
      </c>
      <c r="AD517" s="1" t="s">
        <v>7388</v>
      </c>
      <c r="AE517" s="1">
        <v>1</v>
      </c>
      <c r="AF517" s="1">
        <v>65</v>
      </c>
      <c r="AG517" s="1" t="s">
        <v>2702</v>
      </c>
      <c r="AH517" s="1">
        <v>42934.447824074072</v>
      </c>
      <c r="AI517" s="1">
        <v>42940.375277777777</v>
      </c>
    </row>
    <row r="518" spans="1:35" s="1" customFormat="1" x14ac:dyDescent="0.25">
      <c r="A518" s="28">
        <v>41992</v>
      </c>
      <c r="B518" s="27"/>
      <c r="C518" s="23" t="s">
        <v>1992</v>
      </c>
      <c r="D518" s="22" t="s">
        <v>1991</v>
      </c>
      <c r="E518" s="21">
        <v>0.29899999999999999</v>
      </c>
      <c r="G518" s="20"/>
      <c r="H518" s="19">
        <f>E518/0.042871</f>
        <v>6.9744116069137645</v>
      </c>
      <c r="I518" s="18">
        <f>J518/100*4</f>
        <v>0.8</v>
      </c>
      <c r="J518" s="17">
        <v>20</v>
      </c>
      <c r="K518" s="16">
        <f>IF(J518&gt;1,J518-H518-I518,0)</f>
        <v>12.225588393086234</v>
      </c>
      <c r="L518" s="15">
        <v>42019</v>
      </c>
      <c r="M518" s="14"/>
      <c r="N518" s="29">
        <v>42873</v>
      </c>
      <c r="O518" s="12">
        <v>42876</v>
      </c>
      <c r="P518" s="11" t="s">
        <v>3855</v>
      </c>
      <c r="Q518" s="10" t="s">
        <v>3858</v>
      </c>
      <c r="R518" s="10" t="s">
        <v>3857</v>
      </c>
      <c r="S518" s="10" t="s">
        <v>3856</v>
      </c>
      <c r="T518" s="10"/>
      <c r="U518" s="9">
        <v>6817066799</v>
      </c>
      <c r="V518" s="8"/>
      <c r="W518" s="7">
        <v>743</v>
      </c>
      <c r="X518" s="4"/>
      <c r="Y518" s="6">
        <v>37</v>
      </c>
      <c r="Z518" s="5">
        <f>IF(Y518&gt;0,Y518-J518,".")</f>
        <v>17</v>
      </c>
      <c r="AB518" s="1">
        <v>1632674860</v>
      </c>
      <c r="AC518" s="1">
        <v>6900859145</v>
      </c>
      <c r="AD518" s="1" t="s">
        <v>7389</v>
      </c>
      <c r="AE518" s="1">
        <v>1</v>
      </c>
      <c r="AF518" s="1">
        <v>135</v>
      </c>
      <c r="AG518" s="1" t="s">
        <v>2708</v>
      </c>
      <c r="AH518" s="1">
        <v>42937.799687500003</v>
      </c>
      <c r="AI518" s="1">
        <v>42940.508611111109</v>
      </c>
    </row>
    <row r="519" spans="1:35" s="1" customFormat="1" x14ac:dyDescent="0.25">
      <c r="A519" s="31">
        <v>42291</v>
      </c>
      <c r="B519" s="24"/>
      <c r="C519" s="23" t="s">
        <v>1651</v>
      </c>
      <c r="D519" s="22" t="s">
        <v>1650</v>
      </c>
      <c r="E519" s="21">
        <v>0.19800000000000001</v>
      </c>
      <c r="G519" s="20"/>
      <c r="H519" s="19">
        <f>E519/0.04198</f>
        <v>4.7165316817532155</v>
      </c>
      <c r="I519" s="32">
        <f>J519/100*4</f>
        <v>0.88</v>
      </c>
      <c r="J519" s="17">
        <v>22</v>
      </c>
      <c r="K519" s="16">
        <f>IF(J519&gt;1,J519-H519-I519,0)</f>
        <v>16.403468318246784</v>
      </c>
      <c r="L519" s="15">
        <v>42351</v>
      </c>
      <c r="M519" s="14"/>
      <c r="N519" s="29">
        <v>42884</v>
      </c>
      <c r="O519" s="12">
        <v>42884</v>
      </c>
      <c r="P519" s="11" t="s">
        <v>3686</v>
      </c>
      <c r="Q519" s="10" t="s">
        <v>3685</v>
      </c>
      <c r="R519" s="10" t="s">
        <v>3684</v>
      </c>
      <c r="S519" s="10" t="s">
        <v>3683</v>
      </c>
      <c r="T519" s="10"/>
      <c r="U519" s="9">
        <v>6836783002</v>
      </c>
      <c r="V519" s="8"/>
      <c r="W519" s="7">
        <v>780</v>
      </c>
      <c r="X519" s="4"/>
      <c r="Y519" s="6">
        <v>37</v>
      </c>
      <c r="Z519" s="5">
        <f>IF(Y519&gt;0,Y519-J519,".")</f>
        <v>15</v>
      </c>
      <c r="AB519" s="1">
        <v>1632922030</v>
      </c>
      <c r="AC519" s="1">
        <v>6901648230</v>
      </c>
      <c r="AD519" s="1" t="s">
        <v>7127</v>
      </c>
      <c r="AE519" s="1">
        <v>1</v>
      </c>
      <c r="AF519" s="1">
        <v>22</v>
      </c>
      <c r="AG519" s="1" t="s">
        <v>2698</v>
      </c>
      <c r="AH519" s="1">
        <v>42938.560706018521</v>
      </c>
      <c r="AI519" s="1">
        <v>42940.806122685186</v>
      </c>
    </row>
    <row r="520" spans="1:35" s="1" customFormat="1" x14ac:dyDescent="0.25">
      <c r="A520" s="28">
        <v>41154</v>
      </c>
      <c r="B520" s="27" t="s">
        <v>3452</v>
      </c>
      <c r="C520" s="23" t="s">
        <v>3451</v>
      </c>
      <c r="D520" s="22" t="s">
        <v>628</v>
      </c>
      <c r="E520" s="21">
        <v>0.83</v>
      </c>
      <c r="G520" s="20"/>
      <c r="H520" s="19">
        <f>E520/0.0485414</f>
        <v>17.098806379708869</v>
      </c>
      <c r="I520" s="18">
        <f>J520/100*4</f>
        <v>0.8</v>
      </c>
      <c r="J520" s="17">
        <v>20</v>
      </c>
      <c r="K520" s="16">
        <f>IF(J520&gt;1,J520-H520-I520,0)</f>
        <v>2.1011936202911317</v>
      </c>
      <c r="L520" s="15">
        <v>41170</v>
      </c>
      <c r="M520" s="14"/>
      <c r="N520" s="29">
        <v>42899</v>
      </c>
      <c r="O520" s="12">
        <v>42899</v>
      </c>
      <c r="P520" s="11" t="s">
        <v>3450</v>
      </c>
      <c r="Q520" s="10" t="s">
        <v>3449</v>
      </c>
      <c r="R520" s="10" t="s">
        <v>3448</v>
      </c>
      <c r="S520" s="10" t="s">
        <v>833</v>
      </c>
      <c r="T520" s="10"/>
      <c r="U520" s="9" t="s">
        <v>3447</v>
      </c>
      <c r="V520" s="8"/>
      <c r="W520" s="7">
        <v>838</v>
      </c>
      <c r="X520" s="4"/>
      <c r="Y520" s="6">
        <v>37</v>
      </c>
      <c r="Z520" s="5">
        <f>IF(Y520&gt;0,Y520-J520,".")</f>
        <v>17</v>
      </c>
      <c r="AB520" s="1">
        <v>1633176377</v>
      </c>
      <c r="AC520" s="1">
        <v>6897145542</v>
      </c>
      <c r="AD520" s="1" t="s">
        <v>7390</v>
      </c>
      <c r="AE520" s="1">
        <v>1</v>
      </c>
      <c r="AF520" s="1">
        <v>70</v>
      </c>
      <c r="AG520" s="1" t="s">
        <v>674</v>
      </c>
      <c r="AH520" s="1">
        <v>42934.854722222219</v>
      </c>
      <c r="AI520" s="1">
        <v>42941.343310185184</v>
      </c>
    </row>
    <row r="521" spans="1:35" s="1" customFormat="1" x14ac:dyDescent="0.25">
      <c r="A521" s="28">
        <v>41307</v>
      </c>
      <c r="B521" s="27" t="s">
        <v>3166</v>
      </c>
      <c r="C521" s="23" t="s">
        <v>3165</v>
      </c>
      <c r="D521" s="22" t="s">
        <v>3164</v>
      </c>
      <c r="E521" s="21">
        <v>0.37330000000000002</v>
      </c>
      <c r="G521" s="20"/>
      <c r="H521" s="19">
        <f>E521/0.0489883</f>
        <v>7.6201868609443482</v>
      </c>
      <c r="I521" s="18">
        <f>J521/100*4</f>
        <v>0.8</v>
      </c>
      <c r="J521" s="17">
        <v>20</v>
      </c>
      <c r="K521" s="16">
        <f>IF(J521&gt;1,J521-H521-I521,0)</f>
        <v>11.579813139055652</v>
      </c>
      <c r="L521" s="15">
        <v>41334</v>
      </c>
      <c r="M521" s="14"/>
      <c r="N521" s="29">
        <v>42912</v>
      </c>
      <c r="O521" s="12">
        <v>42913</v>
      </c>
      <c r="P521" s="11" t="s">
        <v>3163</v>
      </c>
      <c r="Q521" s="10" t="s">
        <v>3162</v>
      </c>
      <c r="R521" s="10" t="s">
        <v>3161</v>
      </c>
      <c r="S521" s="10" t="s">
        <v>2349</v>
      </c>
      <c r="T521" s="10"/>
      <c r="U521" s="9" t="s">
        <v>3160</v>
      </c>
      <c r="V521" s="8"/>
      <c r="W521" s="7">
        <v>889</v>
      </c>
      <c r="X521" s="4"/>
      <c r="Y521" s="6">
        <v>37</v>
      </c>
      <c r="Z521" s="5">
        <f>IF(Y521&gt;0,Y521-J521,".")</f>
        <v>17</v>
      </c>
      <c r="AB521" s="1">
        <v>1633328564</v>
      </c>
      <c r="AC521" s="1">
        <v>6902740536</v>
      </c>
      <c r="AD521" s="1" t="s">
        <v>7106</v>
      </c>
      <c r="AE521" s="1">
        <v>1</v>
      </c>
      <c r="AF521" s="1">
        <v>29</v>
      </c>
      <c r="AG521" s="1" t="s">
        <v>2691</v>
      </c>
      <c r="AH521" s="1">
        <v>42939.73641203704</v>
      </c>
      <c r="AI521" s="1">
        <v>42941.514351851853</v>
      </c>
    </row>
    <row r="522" spans="1:35" s="1" customFormat="1" x14ac:dyDescent="0.25">
      <c r="A522" s="28">
        <v>41582</v>
      </c>
      <c r="B522" s="27" t="s">
        <v>2694</v>
      </c>
      <c r="C522" s="23" t="s">
        <v>3131</v>
      </c>
      <c r="D522" s="22" t="s">
        <v>652</v>
      </c>
      <c r="E522" s="21">
        <v>0.16900000000000001</v>
      </c>
      <c r="G522" s="20"/>
      <c r="H522" s="19">
        <f>E522/0.0502151</f>
        <v>3.3655215263934557</v>
      </c>
      <c r="I522" s="18">
        <f>J522/100*4</f>
        <v>0.84</v>
      </c>
      <c r="J522" s="17">
        <v>21</v>
      </c>
      <c r="K522" s="16">
        <f>IF(J522&gt;1,J522-H522-I522,0)</f>
        <v>16.794478473606546</v>
      </c>
      <c r="L522" s="15">
        <v>41607</v>
      </c>
      <c r="M522" s="14"/>
      <c r="N522" s="29">
        <v>42914</v>
      </c>
      <c r="O522" s="12">
        <v>42914</v>
      </c>
      <c r="P522" s="11" t="s">
        <v>3130</v>
      </c>
      <c r="Q522" s="10" t="s">
        <v>3133</v>
      </c>
      <c r="R522" s="10" t="s">
        <v>3132</v>
      </c>
      <c r="S522" s="10" t="s">
        <v>407</v>
      </c>
      <c r="T522" s="10"/>
      <c r="U522" s="9">
        <v>6865552680</v>
      </c>
      <c r="V522" s="8"/>
      <c r="W522" s="7">
        <v>898</v>
      </c>
      <c r="X522" s="4"/>
      <c r="Y522" s="6">
        <v>37</v>
      </c>
      <c r="Z522" s="5">
        <f>IF(Y522&gt;0,Y522-J522,".")</f>
        <v>16</v>
      </c>
      <c r="AB522" s="1">
        <v>1633897604</v>
      </c>
      <c r="AC522" s="1">
        <v>6898409927</v>
      </c>
      <c r="AD522" s="1" t="s">
        <v>7238</v>
      </c>
      <c r="AE522" s="1">
        <v>1</v>
      </c>
      <c r="AF522" s="1">
        <v>80</v>
      </c>
      <c r="AG522" s="1" t="s">
        <v>2675</v>
      </c>
      <c r="AH522" s="1">
        <v>42935.853148148148</v>
      </c>
      <c r="AI522" s="1">
        <v>42942.449432870373</v>
      </c>
    </row>
    <row r="523" spans="1:35" s="1" customFormat="1" x14ac:dyDescent="0.25">
      <c r="A523" s="31">
        <v>42182</v>
      </c>
      <c r="B523" s="24"/>
      <c r="C523" s="23" t="s">
        <v>880</v>
      </c>
      <c r="D523" s="22" t="s">
        <v>879</v>
      </c>
      <c r="E523" s="21">
        <v>0.12</v>
      </c>
      <c r="G523" s="20"/>
      <c r="H523" s="19">
        <f>E523/0.0411</f>
        <v>2.9197080291970803</v>
      </c>
      <c r="I523" s="32">
        <f>J523/100*4</f>
        <v>0.8</v>
      </c>
      <c r="J523" s="17">
        <v>20</v>
      </c>
      <c r="K523" s="16">
        <f>IF(J523&gt;1,J523-H523-I523,0)</f>
        <v>16.280291970802917</v>
      </c>
      <c r="L523" s="15">
        <v>42211</v>
      </c>
      <c r="M523" s="14"/>
      <c r="N523" s="29">
        <v>42917</v>
      </c>
      <c r="O523" s="12">
        <v>42918</v>
      </c>
      <c r="P523" s="11" t="s">
        <v>3050</v>
      </c>
      <c r="Q523" s="10" t="s">
        <v>3055</v>
      </c>
      <c r="R523" s="10" t="s">
        <v>3054</v>
      </c>
      <c r="S523" s="10" t="s">
        <v>3053</v>
      </c>
      <c r="T523" s="10"/>
      <c r="U523" s="9">
        <v>6870880265</v>
      </c>
      <c r="V523" s="8"/>
      <c r="W523" s="7">
        <v>912</v>
      </c>
      <c r="X523" s="4"/>
      <c r="Y523" s="6">
        <v>37</v>
      </c>
      <c r="Z523" s="5">
        <f>IF(Y523&gt;0,Y523-J523,".")</f>
        <v>17</v>
      </c>
      <c r="AB523" s="1">
        <v>1633936112</v>
      </c>
      <c r="AC523" s="1">
        <v>6902806611</v>
      </c>
      <c r="AD523" s="1" t="s">
        <v>7369</v>
      </c>
      <c r="AE523" s="1">
        <v>1</v>
      </c>
      <c r="AF523" s="1">
        <v>198</v>
      </c>
      <c r="AG523" s="1" t="s">
        <v>2680</v>
      </c>
      <c r="AH523" s="1">
        <v>42939.783032407409</v>
      </c>
      <c r="AI523" s="1">
        <v>42942.48914351852</v>
      </c>
    </row>
    <row r="524" spans="1:35" s="1" customFormat="1" x14ac:dyDescent="0.25">
      <c r="A524" s="28">
        <v>41563</v>
      </c>
      <c r="B524" s="27" t="s">
        <v>492</v>
      </c>
      <c r="C524" s="23" t="s">
        <v>3036</v>
      </c>
      <c r="D524" s="22" t="s">
        <v>38</v>
      </c>
      <c r="E524" s="21">
        <v>0.29899999999999999</v>
      </c>
      <c r="G524" s="20"/>
      <c r="H524" s="19">
        <f>E524/0.053</f>
        <v>5.6415094339622645</v>
      </c>
      <c r="I524" s="18">
        <f>J524/100*4</f>
        <v>0.88</v>
      </c>
      <c r="J524" s="17">
        <v>22</v>
      </c>
      <c r="K524" s="16">
        <f>IF(J524&gt;1,J524-H524-I524,0)</f>
        <v>15.478490566037737</v>
      </c>
      <c r="L524" s="15">
        <v>41574</v>
      </c>
      <c r="M524" s="14"/>
      <c r="N524" s="29">
        <v>42918</v>
      </c>
      <c r="O524" s="12">
        <v>42918</v>
      </c>
      <c r="P524" s="11" t="s">
        <v>3035</v>
      </c>
      <c r="Q524" s="10" t="s">
        <v>3034</v>
      </c>
      <c r="R524" s="10" t="s">
        <v>3033</v>
      </c>
      <c r="S524" s="10" t="s">
        <v>3032</v>
      </c>
      <c r="T524" s="10"/>
      <c r="U524" s="9">
        <v>6873575707</v>
      </c>
      <c r="V524" s="8"/>
      <c r="W524" s="7">
        <v>913</v>
      </c>
      <c r="X524" s="4"/>
      <c r="Y524" s="6">
        <v>37</v>
      </c>
      <c r="Z524" s="5">
        <f>IF(Y524&gt;0,Y524-J524,".")</f>
        <v>15</v>
      </c>
      <c r="AB524" s="1">
        <v>1634061805</v>
      </c>
      <c r="AC524" s="1">
        <v>6899499047</v>
      </c>
      <c r="AD524" s="1" t="s">
        <v>7317</v>
      </c>
      <c r="AE524" s="1">
        <v>1</v>
      </c>
      <c r="AF524" s="1">
        <v>139</v>
      </c>
      <c r="AG524" s="1" t="s">
        <v>2684</v>
      </c>
      <c r="AH524" s="1">
        <v>42936.718124999999</v>
      </c>
      <c r="AI524" s="1">
        <v>42942.634965277779</v>
      </c>
    </row>
    <row r="525" spans="1:35" s="1" customFormat="1" x14ac:dyDescent="0.25">
      <c r="A525" s="28">
        <v>41703</v>
      </c>
      <c r="B525" s="27" t="s">
        <v>2764</v>
      </c>
      <c r="C525" s="23" t="s">
        <v>2763</v>
      </c>
      <c r="D525" s="22" t="s">
        <v>2762</v>
      </c>
      <c r="E525" s="21">
        <v>0.1</v>
      </c>
      <c r="G525" s="20"/>
      <c r="H525" s="19">
        <f>E525/0.02888</f>
        <v>3.4626038781163437</v>
      </c>
      <c r="I525" s="18">
        <f>J525/100*4</f>
        <v>0.72</v>
      </c>
      <c r="J525" s="17">
        <v>18</v>
      </c>
      <c r="K525" s="16">
        <f>IF(J525&gt;1,J525-H525-I525,0)</f>
        <v>13.817396121883656</v>
      </c>
      <c r="L525" s="15">
        <v>41721</v>
      </c>
      <c r="M525" s="14"/>
      <c r="N525" s="29">
        <v>42936</v>
      </c>
      <c r="O525" s="12">
        <v>42940</v>
      </c>
      <c r="P525" s="11" t="s">
        <v>2761</v>
      </c>
      <c r="Q525" s="10" t="s">
        <v>2767</v>
      </c>
      <c r="R525" s="10" t="s">
        <v>2766</v>
      </c>
      <c r="S525" s="10" t="s">
        <v>2765</v>
      </c>
      <c r="T525" s="10"/>
      <c r="U525" s="9">
        <v>6897052070</v>
      </c>
      <c r="V525" s="8"/>
      <c r="W525" s="7">
        <v>977</v>
      </c>
      <c r="X525" s="4"/>
      <c r="Y525" s="6">
        <v>37</v>
      </c>
      <c r="Z525" s="5">
        <f>IF(Y525&gt;0,Y525-J525,".")</f>
        <v>19</v>
      </c>
      <c r="AB525" s="1">
        <v>1634469209</v>
      </c>
      <c r="AC525" s="1">
        <v>6901608106</v>
      </c>
      <c r="AD525" s="1" t="s">
        <v>7151</v>
      </c>
      <c r="AE525" s="1">
        <v>1</v>
      </c>
      <c r="AF525" s="1">
        <v>39</v>
      </c>
      <c r="AG525" s="1" t="s">
        <v>2672</v>
      </c>
      <c r="AH525" s="1">
        <v>42938.529120370367</v>
      </c>
      <c r="AI525" s="1">
        <v>42943.452615740738</v>
      </c>
    </row>
    <row r="526" spans="1:35" s="1" customFormat="1" x14ac:dyDescent="0.25">
      <c r="A526" s="31">
        <v>42363</v>
      </c>
      <c r="B526" s="24"/>
      <c r="C526" s="23" t="s">
        <v>1164</v>
      </c>
      <c r="D526" s="22" t="s">
        <v>1163</v>
      </c>
      <c r="E526" s="21">
        <v>0.189</v>
      </c>
      <c r="G526" s="20"/>
      <c r="H526" s="19">
        <f>E526/0.04032</f>
        <v>4.6875</v>
      </c>
      <c r="I526" s="32">
        <f>J526/100*4</f>
        <v>0.84</v>
      </c>
      <c r="J526" s="17">
        <v>21</v>
      </c>
      <c r="K526" s="16">
        <f>IF(J526&gt;1,J526-H526-I526,0)</f>
        <v>15.4725</v>
      </c>
      <c r="L526" s="15">
        <v>42392</v>
      </c>
      <c r="M526" s="14"/>
      <c r="N526" s="29">
        <v>42979</v>
      </c>
      <c r="O526" s="12">
        <v>42979</v>
      </c>
      <c r="P526" s="11" t="s">
        <v>2228</v>
      </c>
      <c r="Q526" s="10" t="s">
        <v>2230</v>
      </c>
      <c r="R526" s="10" t="s">
        <v>2229</v>
      </c>
      <c r="S526" s="10" t="s">
        <v>634</v>
      </c>
      <c r="T526" s="10"/>
      <c r="U526" s="9">
        <v>6910485724</v>
      </c>
      <c r="V526" s="8"/>
      <c r="W526" s="7">
        <v>1096</v>
      </c>
      <c r="X526" s="4"/>
      <c r="Y526" s="6">
        <v>37</v>
      </c>
      <c r="Z526" s="5">
        <f>IF(Y526&gt;0,Y526-J526,".")</f>
        <v>16</v>
      </c>
      <c r="AB526" s="1">
        <v>1634553371</v>
      </c>
      <c r="AC526" s="1">
        <v>6900878167</v>
      </c>
      <c r="AD526" s="1" t="s">
        <v>7148</v>
      </c>
      <c r="AE526" s="1">
        <v>1</v>
      </c>
      <c r="AF526" s="1">
        <v>79</v>
      </c>
      <c r="AG526" s="1" t="s">
        <v>2668</v>
      </c>
      <c r="AH526" s="1">
        <v>42937.81417824074</v>
      </c>
      <c r="AI526" s="1">
        <v>42943.556921296295</v>
      </c>
    </row>
    <row r="527" spans="1:35" s="1" customFormat="1" x14ac:dyDescent="0.25">
      <c r="A527" s="28">
        <v>41785</v>
      </c>
      <c r="B527" s="27" t="s">
        <v>1377</v>
      </c>
      <c r="C527" s="23" t="s">
        <v>1376</v>
      </c>
      <c r="D527" s="22" t="s">
        <v>1375</v>
      </c>
      <c r="E527" s="21">
        <v>0.1</v>
      </c>
      <c r="G527" s="20"/>
      <c r="H527" s="19">
        <f>E527/0.0283279</f>
        <v>3.5300887111293111</v>
      </c>
      <c r="I527" s="18">
        <f>J527/100*4</f>
        <v>0.76</v>
      </c>
      <c r="J527" s="17">
        <v>19</v>
      </c>
      <c r="K527" s="16">
        <f>IF(J527&gt;1,J527-H527-I527,0)</f>
        <v>14.709911288870689</v>
      </c>
      <c r="L527" s="15">
        <v>41805</v>
      </c>
      <c r="M527" s="14"/>
      <c r="N527" s="29">
        <v>43034</v>
      </c>
      <c r="O527" s="12">
        <v>43037</v>
      </c>
      <c r="P527" s="11" t="s">
        <v>1374</v>
      </c>
      <c r="Q527" s="10" t="s">
        <v>1380</v>
      </c>
      <c r="R527" s="10" t="s">
        <v>1379</v>
      </c>
      <c r="S527" s="10" t="s">
        <v>1378</v>
      </c>
      <c r="T527" s="10"/>
      <c r="U527" s="9">
        <v>6916039533</v>
      </c>
      <c r="V527" s="8"/>
      <c r="W527" s="7">
        <v>1268</v>
      </c>
      <c r="X527" s="4"/>
      <c r="Y527" s="6">
        <v>37</v>
      </c>
      <c r="Z527" s="5">
        <f>IF(Y527&gt;0,Y527-J527,".")</f>
        <v>18</v>
      </c>
      <c r="AB527" s="1">
        <v>1634904475</v>
      </c>
      <c r="AC527" s="1">
        <v>6902506705</v>
      </c>
      <c r="AD527" s="1" t="s">
        <v>7391</v>
      </c>
      <c r="AE527" s="1">
        <v>1</v>
      </c>
      <c r="AF527" s="1">
        <v>55</v>
      </c>
      <c r="AG527" s="1" t="s">
        <v>2658</v>
      </c>
      <c r="AH527" s="1">
        <v>42939.531828703701</v>
      </c>
      <c r="AI527" s="1">
        <v>42944.363518518519</v>
      </c>
    </row>
    <row r="528" spans="1:35" s="1" customFormat="1" x14ac:dyDescent="0.25">
      <c r="A528" s="31">
        <v>42387</v>
      </c>
      <c r="B528" s="24"/>
      <c r="C528" s="23" t="s">
        <v>376</v>
      </c>
      <c r="D528" s="22" t="s">
        <v>375</v>
      </c>
      <c r="E528" s="21">
        <v>0.37</v>
      </c>
      <c r="G528" s="20"/>
      <c r="H528" s="19">
        <f>E528/0.0405</f>
        <v>9.1358024691358022</v>
      </c>
      <c r="I528" s="32">
        <f>J528/100*4</f>
        <v>1.48</v>
      </c>
      <c r="J528" s="17">
        <v>37</v>
      </c>
      <c r="K528" s="16">
        <f>IF(J528&gt;1,J528-H528-I528,0)</f>
        <v>26.384197530864196</v>
      </c>
      <c r="L528" s="15">
        <v>42416</v>
      </c>
      <c r="M528" s="14"/>
      <c r="N528" s="29">
        <v>43082</v>
      </c>
      <c r="O528" s="12">
        <v>43082</v>
      </c>
      <c r="P528" s="11" t="s">
        <v>374</v>
      </c>
      <c r="Q528" s="10"/>
      <c r="R528" s="10"/>
      <c r="S528" s="10"/>
      <c r="T528" s="10"/>
      <c r="U528" s="9"/>
      <c r="V528" s="8"/>
      <c r="W528" s="7">
        <v>1460</v>
      </c>
      <c r="X528" s="4"/>
      <c r="Y528" s="6">
        <v>37</v>
      </c>
      <c r="Z528" s="5">
        <f>IF(Y528&gt;0,Y528-J528,".")</f>
        <v>0</v>
      </c>
      <c r="AB528" s="1">
        <v>1634904476</v>
      </c>
      <c r="AC528" s="1">
        <v>6902339900</v>
      </c>
      <c r="AD528" s="1" t="s">
        <v>7392</v>
      </c>
      <c r="AE528" s="1">
        <v>1</v>
      </c>
      <c r="AF528" s="1">
        <v>49</v>
      </c>
      <c r="AG528" s="1" t="s">
        <v>2658</v>
      </c>
      <c r="AH528" s="1">
        <v>42939.367071759261</v>
      </c>
      <c r="AI528" s="1">
        <v>42944.363518518519</v>
      </c>
    </row>
    <row r="529" spans="1:35" s="1" customFormat="1" x14ac:dyDescent="0.25">
      <c r="A529" s="31">
        <v>42291</v>
      </c>
      <c r="B529" s="24" t="s">
        <v>7024</v>
      </c>
      <c r="C529" s="23" t="s">
        <v>1651</v>
      </c>
      <c r="D529" s="22" t="s">
        <v>1650</v>
      </c>
      <c r="E529" s="21">
        <v>0.19800000000000001</v>
      </c>
      <c r="G529" s="20"/>
      <c r="H529" s="19">
        <f>E529/0.04198</f>
        <v>4.7165316817532155</v>
      </c>
      <c r="I529" s="32">
        <f>J529/100*4</f>
        <v>0.88</v>
      </c>
      <c r="J529" s="17">
        <v>22</v>
      </c>
      <c r="K529" s="16">
        <f>IF(J529&gt;1,J529-H529-I529,0)</f>
        <v>16.403468318246784</v>
      </c>
      <c r="L529" s="15">
        <v>42351</v>
      </c>
      <c r="M529" s="14"/>
      <c r="N529" s="29">
        <v>42736</v>
      </c>
      <c r="O529" s="12">
        <v>42736</v>
      </c>
      <c r="P529" s="11" t="s">
        <v>7021</v>
      </c>
      <c r="Q529" s="10" t="s">
        <v>7023</v>
      </c>
      <c r="R529" s="10" t="s">
        <v>7022</v>
      </c>
      <c r="S529" s="10" t="s">
        <v>2436</v>
      </c>
      <c r="T529" s="10"/>
      <c r="U529" s="9">
        <v>6665164839</v>
      </c>
      <c r="V529" s="8"/>
      <c r="W529" s="7">
        <v>7</v>
      </c>
      <c r="X529" s="4"/>
      <c r="Y529" s="6">
        <v>38</v>
      </c>
      <c r="Z529" s="5">
        <f>IF(Y529&gt;0,Y529-J529,".")</f>
        <v>16</v>
      </c>
      <c r="AB529" s="1">
        <v>1634955712</v>
      </c>
      <c r="AC529" s="1">
        <v>6901388958</v>
      </c>
      <c r="AD529" s="1" t="s">
        <v>7149</v>
      </c>
      <c r="AE529" s="1">
        <v>1</v>
      </c>
      <c r="AF529" s="1">
        <v>169</v>
      </c>
      <c r="AG529" s="1" t="s">
        <v>2642</v>
      </c>
      <c r="AH529" s="1">
        <v>42938.377465277779</v>
      </c>
      <c r="AI529" s="1">
        <v>42944.448981481481</v>
      </c>
    </row>
    <row r="530" spans="1:35" s="1" customFormat="1" x14ac:dyDescent="0.25">
      <c r="A530" s="28">
        <v>41969</v>
      </c>
      <c r="B530" s="24"/>
      <c r="C530" s="23" t="s">
        <v>1230</v>
      </c>
      <c r="D530" s="22" t="s">
        <v>613</v>
      </c>
      <c r="E530" s="21">
        <v>0.17499999999999999</v>
      </c>
      <c r="G530" s="20"/>
      <c r="H530" s="19">
        <f>E530/0.0275525</f>
        <v>6.351510752200344</v>
      </c>
      <c r="I530" s="18">
        <f>J530/100*4</f>
        <v>0.76</v>
      </c>
      <c r="J530" s="17">
        <v>19</v>
      </c>
      <c r="K530" s="16">
        <f>IF(J530&gt;1,J530-H530-I530,0)</f>
        <v>11.888489247799656</v>
      </c>
      <c r="L530" s="15">
        <v>41980</v>
      </c>
      <c r="M530" s="14"/>
      <c r="N530" s="29">
        <v>42738</v>
      </c>
      <c r="O530" s="12">
        <v>42738</v>
      </c>
      <c r="P530" s="11" t="s">
        <v>6980</v>
      </c>
      <c r="Q530" s="10" t="s">
        <v>6985</v>
      </c>
      <c r="R530" s="10" t="s">
        <v>6984</v>
      </c>
      <c r="S530" s="10" t="s">
        <v>1065</v>
      </c>
      <c r="T530" s="10"/>
      <c r="U530" s="9">
        <v>6665221652</v>
      </c>
      <c r="V530" s="8"/>
      <c r="W530" s="7">
        <v>24</v>
      </c>
      <c r="X530" s="4"/>
      <c r="Y530" s="6">
        <v>38</v>
      </c>
      <c r="Z530" s="5">
        <f>IF(Y530&gt;0,Y530-J530,".")</f>
        <v>19</v>
      </c>
      <c r="AB530" s="1">
        <v>1634990623</v>
      </c>
      <c r="AC530" s="1">
        <v>6908357075</v>
      </c>
      <c r="AD530" s="1" t="s">
        <v>7159</v>
      </c>
      <c r="AE530" s="1">
        <v>2</v>
      </c>
      <c r="AF530" s="1">
        <v>144</v>
      </c>
      <c r="AG530" s="1" t="s">
        <v>2636</v>
      </c>
      <c r="AH530" s="1">
        <v>42943.867314814815</v>
      </c>
      <c r="AI530" s="1">
        <v>42944.497453703705</v>
      </c>
    </row>
    <row r="531" spans="1:35" s="1" customFormat="1" x14ac:dyDescent="0.25">
      <c r="A531" s="31">
        <v>42254</v>
      </c>
      <c r="B531" s="24"/>
      <c r="C531" s="23" t="s">
        <v>6697</v>
      </c>
      <c r="D531" s="22" t="s">
        <v>6696</v>
      </c>
      <c r="E531" s="21">
        <v>0.39600000000000002</v>
      </c>
      <c r="G531" s="20"/>
      <c r="H531" s="19">
        <f>E531/0.04165</f>
        <v>9.5078031212485001</v>
      </c>
      <c r="I531" s="32">
        <f>J531/100*4</f>
        <v>0.88</v>
      </c>
      <c r="J531" s="17">
        <v>22</v>
      </c>
      <c r="K531" s="16">
        <f>IF(J531&gt;1,J531-H531-I531,0)</f>
        <v>11.612196878751499</v>
      </c>
      <c r="L531" s="15">
        <v>42290</v>
      </c>
      <c r="M531" s="14"/>
      <c r="N531" s="29">
        <v>42747</v>
      </c>
      <c r="O531" s="12">
        <v>42748</v>
      </c>
      <c r="P531" s="11" t="s">
        <v>6695</v>
      </c>
      <c r="Q531" s="10" t="s">
        <v>6700</v>
      </c>
      <c r="R531" s="10" t="s">
        <v>6699</v>
      </c>
      <c r="S531" s="10" t="s">
        <v>6698</v>
      </c>
      <c r="T531" s="10"/>
      <c r="U531" s="9">
        <v>6674331737</v>
      </c>
      <c r="V531" s="8"/>
      <c r="W531" s="7">
        <v>91</v>
      </c>
      <c r="X531" s="4"/>
      <c r="Y531" s="6">
        <v>38</v>
      </c>
      <c r="Z531" s="5">
        <f>IF(Y531&gt;0,Y531-J531,".")</f>
        <v>16</v>
      </c>
      <c r="AB531" s="1">
        <v>1635006111</v>
      </c>
      <c r="AC531" s="1">
        <v>6900877515</v>
      </c>
      <c r="AD531" s="1" t="s">
        <v>7148</v>
      </c>
      <c r="AE531" s="1">
        <v>1</v>
      </c>
      <c r="AF531" s="1">
        <v>79</v>
      </c>
      <c r="AG531" s="1" t="s">
        <v>2657</v>
      </c>
      <c r="AH531" s="1">
        <v>42937.813217592593</v>
      </c>
      <c r="AI531" s="1">
        <v>42944.519699074073</v>
      </c>
    </row>
    <row r="532" spans="1:35" s="1" customFormat="1" x14ac:dyDescent="0.25">
      <c r="A532" s="31">
        <v>42028</v>
      </c>
      <c r="B532" s="27"/>
      <c r="C532" s="23" t="s">
        <v>6567</v>
      </c>
      <c r="D532" s="22" t="s">
        <v>6566</v>
      </c>
      <c r="E532" s="21">
        <v>0.25</v>
      </c>
      <c r="G532" s="20"/>
      <c r="H532" s="19">
        <f>E532/0.04111</f>
        <v>6.0812454390659205</v>
      </c>
      <c r="I532" s="18">
        <f>J532/100*4</f>
        <v>0.84</v>
      </c>
      <c r="J532" s="17">
        <v>21</v>
      </c>
      <c r="K532" s="16">
        <f>IF(J532&gt;1,J532-H532-I532,0)</f>
        <v>14.07875456093408</v>
      </c>
      <c r="L532" s="15">
        <v>42068</v>
      </c>
      <c r="M532" s="14"/>
      <c r="N532" s="29">
        <v>42752</v>
      </c>
      <c r="O532" s="12">
        <v>42752</v>
      </c>
      <c r="P532" s="11" t="s">
        <v>6565</v>
      </c>
      <c r="Q532" s="10" t="s">
        <v>6564</v>
      </c>
      <c r="R532" s="10" t="s">
        <v>6563</v>
      </c>
      <c r="S532" s="10" t="s">
        <v>6562</v>
      </c>
      <c r="T532" s="10"/>
      <c r="U532" s="9">
        <v>6682657805</v>
      </c>
      <c r="V532" s="8"/>
      <c r="W532" s="7">
        <v>116</v>
      </c>
      <c r="X532" s="4"/>
      <c r="Y532" s="6">
        <v>38</v>
      </c>
      <c r="Z532" s="5">
        <f>IF(Y532&gt;0,Y532-J532,".")</f>
        <v>17</v>
      </c>
      <c r="AB532" s="1">
        <v>1635151806</v>
      </c>
      <c r="AC532" s="1">
        <v>6902867447</v>
      </c>
      <c r="AD532" s="1" t="s">
        <v>7393</v>
      </c>
      <c r="AE532" s="1">
        <v>1</v>
      </c>
      <c r="AF532" s="1">
        <v>195</v>
      </c>
      <c r="AG532" s="1" t="s">
        <v>2652</v>
      </c>
      <c r="AH532" s="1">
        <v>42939.823923611111</v>
      </c>
      <c r="AI532" s="1">
        <v>42944.775763888887</v>
      </c>
    </row>
    <row r="533" spans="1:35" s="1" customFormat="1" x14ac:dyDescent="0.25">
      <c r="A533" s="28">
        <v>41646</v>
      </c>
      <c r="B533" s="27"/>
      <c r="C533" s="23" t="s">
        <v>4568</v>
      </c>
      <c r="D533" s="22" t="s">
        <v>278</v>
      </c>
      <c r="E533" s="21">
        <v>0.6</v>
      </c>
      <c r="G533" s="20"/>
      <c r="H533" s="19">
        <f>E533/0.0475</f>
        <v>12.631578947368421</v>
      </c>
      <c r="I533" s="18">
        <f>J533/100*4</f>
        <v>1.52</v>
      </c>
      <c r="J533" s="17">
        <v>38</v>
      </c>
      <c r="K533" s="16">
        <f>IF(J533&gt;1,J533-H533-I533,0)</f>
        <v>23.848421052631579</v>
      </c>
      <c r="L533" s="15">
        <v>41688</v>
      </c>
      <c r="M533" s="14"/>
      <c r="N533" s="29">
        <v>42757</v>
      </c>
      <c r="O533" s="12">
        <v>42758</v>
      </c>
      <c r="P533" s="11" t="s">
        <v>4588</v>
      </c>
      <c r="Q533" s="10"/>
      <c r="R533" s="10"/>
      <c r="S533" s="10"/>
      <c r="T533" s="10"/>
      <c r="U533" s="9">
        <v>6684465325</v>
      </c>
      <c r="V533" s="8"/>
      <c r="W533" s="7">
        <v>145</v>
      </c>
      <c r="X533" s="4"/>
      <c r="Y533" s="6">
        <v>38</v>
      </c>
      <c r="Z533" s="5">
        <f>IF(Y533&gt;0,Y533-J533,".")</f>
        <v>0</v>
      </c>
      <c r="AB533" s="1">
        <v>1635152822</v>
      </c>
      <c r="AC533" s="1">
        <v>6901408718</v>
      </c>
      <c r="AD533" s="1" t="s">
        <v>7221</v>
      </c>
      <c r="AE533" s="1">
        <v>1</v>
      </c>
      <c r="AF533" s="1">
        <v>33</v>
      </c>
      <c r="AG533" s="1" t="s">
        <v>2646</v>
      </c>
      <c r="AH533" s="1">
        <v>42938.394884259258</v>
      </c>
      <c r="AI533" s="1">
        <v>42944.778043981481</v>
      </c>
    </row>
    <row r="534" spans="1:35" s="1" customFormat="1" x14ac:dyDescent="0.25">
      <c r="A534" s="31">
        <v>42250</v>
      </c>
      <c r="B534" s="24"/>
      <c r="C534" s="23" t="s">
        <v>2163</v>
      </c>
      <c r="D534" s="22" t="s">
        <v>2162</v>
      </c>
      <c r="E534" s="21">
        <v>0.19800000000000001</v>
      </c>
      <c r="G534" s="20"/>
      <c r="H534" s="19">
        <f>E534/0.04165</f>
        <v>4.7539015606242501</v>
      </c>
      <c r="I534" s="32">
        <f>J534/100*4</f>
        <v>0.88</v>
      </c>
      <c r="J534" s="17">
        <v>22</v>
      </c>
      <c r="K534" s="16">
        <f>IF(J534&gt;1,J534-H534-I534,0)</f>
        <v>16.366098439375751</v>
      </c>
      <c r="L534" s="15">
        <v>42281</v>
      </c>
      <c r="M534" s="14"/>
      <c r="N534" s="29">
        <v>42759</v>
      </c>
      <c r="O534" s="12">
        <v>42759</v>
      </c>
      <c r="P534" s="11" t="s">
        <v>6420</v>
      </c>
      <c r="Q534" s="10" t="s">
        <v>6423</v>
      </c>
      <c r="R534" s="10" t="s">
        <v>6422</v>
      </c>
      <c r="S534" s="10" t="s">
        <v>6421</v>
      </c>
      <c r="T534" s="10"/>
      <c r="U534" s="9">
        <v>6685948425</v>
      </c>
      <c r="V534" s="8"/>
      <c r="W534" s="7">
        <v>150</v>
      </c>
      <c r="X534" s="4"/>
      <c r="Y534" s="6">
        <v>38</v>
      </c>
      <c r="Z534" s="5">
        <f>IF(Y534&gt;0,Y534-J534,".")</f>
        <v>16</v>
      </c>
      <c r="AB534" s="1">
        <v>1635591673</v>
      </c>
      <c r="AC534" s="1">
        <v>6909350438</v>
      </c>
      <c r="AD534" s="1" t="s">
        <v>7207</v>
      </c>
      <c r="AE534" s="1">
        <v>2</v>
      </c>
      <c r="AF534" s="1">
        <v>178</v>
      </c>
      <c r="AG534" s="1" t="s">
        <v>2618</v>
      </c>
      <c r="AH534" s="1">
        <v>42944.717106481483</v>
      </c>
      <c r="AI534" s="1">
        <v>42946.403344907405</v>
      </c>
    </row>
    <row r="535" spans="1:35" s="1" customFormat="1" x14ac:dyDescent="0.25">
      <c r="A535" s="31">
        <v>42472</v>
      </c>
      <c r="B535" s="24"/>
      <c r="C535" s="23" t="s">
        <v>3941</v>
      </c>
      <c r="D535" s="22" t="s">
        <v>3940</v>
      </c>
      <c r="E535" s="21">
        <v>0.152</v>
      </c>
      <c r="G535" s="20"/>
      <c r="H535" s="19">
        <f>E535/0.042177</f>
        <v>3.6038599236550728</v>
      </c>
      <c r="I535" s="32">
        <f>J535/100*4</f>
        <v>0.8</v>
      </c>
      <c r="J535" s="17">
        <v>20</v>
      </c>
      <c r="K535" s="16">
        <f>IF(J535&gt;1,J535-H535-I535,0)</f>
        <v>15.596140076344927</v>
      </c>
      <c r="L535" s="15">
        <v>42498</v>
      </c>
      <c r="M535" s="14"/>
      <c r="N535" s="29">
        <v>42760</v>
      </c>
      <c r="O535" s="12">
        <v>42761</v>
      </c>
      <c r="P535" s="11" t="s">
        <v>6384</v>
      </c>
      <c r="Q535" s="10" t="s">
        <v>6387</v>
      </c>
      <c r="R535" s="10" t="s">
        <v>6386</v>
      </c>
      <c r="S535" s="10" t="s">
        <v>6385</v>
      </c>
      <c r="T535" s="10"/>
      <c r="U535" s="9">
        <v>6690951126</v>
      </c>
      <c r="V535" s="8"/>
      <c r="W535" s="7">
        <v>162</v>
      </c>
      <c r="X535" s="4"/>
      <c r="Y535" s="6">
        <v>38</v>
      </c>
      <c r="Z535" s="5">
        <f>IF(Y535&gt;0,Y535-J535,".")</f>
        <v>18</v>
      </c>
      <c r="AB535" s="1">
        <v>1635592724</v>
      </c>
      <c r="AC535" s="1">
        <v>6902870561</v>
      </c>
      <c r="AD535" s="1" t="s">
        <v>7118</v>
      </c>
      <c r="AE535" s="1">
        <v>5</v>
      </c>
      <c r="AF535" s="1">
        <v>190</v>
      </c>
      <c r="AG535" s="1" t="s">
        <v>2635</v>
      </c>
      <c r="AH535" s="1">
        <v>42939.827141203707</v>
      </c>
      <c r="AI535" s="1">
        <v>42946.406273148146</v>
      </c>
    </row>
    <row r="536" spans="1:35" s="1" customFormat="1" x14ac:dyDescent="0.25">
      <c r="A536" s="28">
        <v>41827</v>
      </c>
      <c r="B536" s="27"/>
      <c r="C536" s="23" t="s">
        <v>139</v>
      </c>
      <c r="D536" s="22" t="s">
        <v>138</v>
      </c>
      <c r="E536" s="21">
        <v>0.81</v>
      </c>
      <c r="G536" s="20"/>
      <c r="H536" s="19">
        <f>E536/0.0475246</f>
        <v>17.043804682206691</v>
      </c>
      <c r="I536" s="18">
        <f>J536/100*4</f>
        <v>1.52</v>
      </c>
      <c r="J536" s="17">
        <v>38</v>
      </c>
      <c r="K536" s="16">
        <f>IF(J536&gt;1,J536-H536-I536,0)</f>
        <v>19.43619531779331</v>
      </c>
      <c r="L536" s="15">
        <v>41844</v>
      </c>
      <c r="M536" s="14"/>
      <c r="N536" s="29">
        <v>42768</v>
      </c>
      <c r="O536" s="12">
        <v>42768</v>
      </c>
      <c r="P536" s="11" t="s">
        <v>5986</v>
      </c>
      <c r="Q536" s="10"/>
      <c r="R536" s="10"/>
      <c r="S536" s="10"/>
      <c r="T536" s="10"/>
      <c r="U536" s="9">
        <v>6700385607</v>
      </c>
      <c r="V536" s="8"/>
      <c r="W536" s="7">
        <v>199</v>
      </c>
      <c r="X536" s="4"/>
      <c r="Y536" s="6">
        <v>38</v>
      </c>
      <c r="Z536" s="5">
        <f>IF(Y536&gt;0,Y536-J536,".")</f>
        <v>0</v>
      </c>
      <c r="AB536" s="1">
        <v>1635700736</v>
      </c>
      <c r="AC536" s="1">
        <v>6909213956</v>
      </c>
      <c r="AD536" s="1" t="s">
        <v>7289</v>
      </c>
      <c r="AE536" s="1">
        <v>1</v>
      </c>
      <c r="AF536" s="1">
        <v>55</v>
      </c>
      <c r="AG536" s="1" t="s">
        <v>2614</v>
      </c>
      <c r="AH536" s="1">
        <v>42944.640266203707</v>
      </c>
      <c r="AI536" s="1">
        <v>42946.609444444446</v>
      </c>
    </row>
    <row r="537" spans="1:35" s="1" customFormat="1" x14ac:dyDescent="0.25">
      <c r="A537" s="28">
        <v>41827</v>
      </c>
      <c r="B537" s="27"/>
      <c r="C537" s="23" t="s">
        <v>139</v>
      </c>
      <c r="D537" s="22" t="s">
        <v>138</v>
      </c>
      <c r="E537" s="21">
        <v>0.81</v>
      </c>
      <c r="G537" s="20"/>
      <c r="H537" s="19">
        <f>E537/0.0475246</f>
        <v>17.043804682206691</v>
      </c>
      <c r="I537" s="18">
        <f>J537/100*4</f>
        <v>1.52</v>
      </c>
      <c r="J537" s="17">
        <v>38</v>
      </c>
      <c r="K537" s="16">
        <f>IF(J537&gt;1,J537-H537-I537,0)</f>
        <v>19.43619531779331</v>
      </c>
      <c r="L537" s="15">
        <v>41844</v>
      </c>
      <c r="M537" s="14"/>
      <c r="N537" s="29">
        <v>42781</v>
      </c>
      <c r="O537" s="12">
        <v>42781</v>
      </c>
      <c r="P537" s="11" t="s">
        <v>5926</v>
      </c>
      <c r="Q537" s="10"/>
      <c r="R537" s="10"/>
      <c r="S537" s="10"/>
      <c r="T537" s="10"/>
      <c r="U537" s="9">
        <v>6717970452</v>
      </c>
      <c r="V537" s="8"/>
      <c r="W537" s="7">
        <v>271</v>
      </c>
      <c r="X537" s="4"/>
      <c r="Y537" s="6">
        <v>38</v>
      </c>
      <c r="Z537" s="5">
        <f>IF(Y537&gt;0,Y537-J537,".")</f>
        <v>0</v>
      </c>
      <c r="AB537" s="1">
        <v>1635804309</v>
      </c>
      <c r="AC537" s="1">
        <v>6910844544</v>
      </c>
      <c r="AD537" s="1" t="s">
        <v>7145</v>
      </c>
      <c r="AE537" s="1">
        <v>1</v>
      </c>
      <c r="AF537" s="1">
        <v>65</v>
      </c>
      <c r="AG537" s="1" t="s">
        <v>2627</v>
      </c>
      <c r="AH537" s="1">
        <v>42946.430439814816</v>
      </c>
      <c r="AI537" s="1">
        <v>42946.79420138889</v>
      </c>
    </row>
    <row r="538" spans="1:35" s="1" customFormat="1" x14ac:dyDescent="0.25">
      <c r="A538" s="28">
        <v>41827</v>
      </c>
      <c r="B538" s="27"/>
      <c r="C538" s="23" t="s">
        <v>139</v>
      </c>
      <c r="D538" s="22" t="s">
        <v>138</v>
      </c>
      <c r="E538" s="21">
        <v>0.81</v>
      </c>
      <c r="G538" s="20"/>
      <c r="H538" s="19">
        <f>E538/0.0475246</f>
        <v>17.043804682206691</v>
      </c>
      <c r="I538" s="18">
        <f>J538/100*4</f>
        <v>1.52</v>
      </c>
      <c r="J538" s="17">
        <v>38</v>
      </c>
      <c r="K538" s="16">
        <f>IF(J538&gt;1,J538-H538-I538,0)</f>
        <v>19.43619531779331</v>
      </c>
      <c r="L538" s="15">
        <v>41844</v>
      </c>
      <c r="M538" s="14"/>
      <c r="N538" s="29">
        <v>42781</v>
      </c>
      <c r="O538" s="12">
        <v>42781</v>
      </c>
      <c r="P538" s="11" t="s">
        <v>5926</v>
      </c>
      <c r="Q538" s="10"/>
      <c r="R538" s="10"/>
      <c r="S538" s="10"/>
      <c r="T538" s="10"/>
      <c r="U538" s="9"/>
      <c r="V538" s="8"/>
      <c r="W538" s="7">
        <v>271</v>
      </c>
      <c r="X538" s="4"/>
      <c r="Y538" s="6">
        <v>38</v>
      </c>
      <c r="Z538" s="5">
        <f>IF(Y538&gt;0,Y538-J538,".")</f>
        <v>0</v>
      </c>
      <c r="AB538" s="1">
        <v>1635946096</v>
      </c>
      <c r="AC538" s="1">
        <v>6905290897</v>
      </c>
      <c r="AD538" s="1" t="s">
        <v>7312</v>
      </c>
      <c r="AE538" s="1">
        <v>1</v>
      </c>
      <c r="AF538" s="1">
        <v>75</v>
      </c>
      <c r="AG538" s="1" t="s">
        <v>7394</v>
      </c>
      <c r="AH538" s="1">
        <v>42941.770590277774</v>
      </c>
      <c r="AI538" s="1">
        <v>42946.932557870372</v>
      </c>
    </row>
    <row r="539" spans="1:35" s="1" customFormat="1" x14ac:dyDescent="0.25">
      <c r="A539" s="31">
        <v>42387</v>
      </c>
      <c r="B539" s="24"/>
      <c r="C539" s="23" t="s">
        <v>2747</v>
      </c>
      <c r="D539" s="22" t="s">
        <v>2746</v>
      </c>
      <c r="E539" s="21">
        <v>0.4</v>
      </c>
      <c r="G539" s="20"/>
      <c r="H539" s="19">
        <f>E539/0.0405</f>
        <v>9.8765432098765427</v>
      </c>
      <c r="I539" s="32">
        <f>J539/100*4</f>
        <v>1.52</v>
      </c>
      <c r="J539" s="17">
        <v>38</v>
      </c>
      <c r="K539" s="16">
        <f>IF(J539&gt;1,J539-H539-I539,0)</f>
        <v>26.603456790123456</v>
      </c>
      <c r="L539" s="15">
        <v>42417</v>
      </c>
      <c r="M539" s="14"/>
      <c r="N539" s="29">
        <v>42796</v>
      </c>
      <c r="O539" s="12">
        <v>42809</v>
      </c>
      <c r="P539" s="11" t="s">
        <v>5548</v>
      </c>
      <c r="Q539" s="10"/>
      <c r="R539" s="10"/>
      <c r="S539" s="10"/>
      <c r="T539" s="10"/>
      <c r="U539" s="9">
        <v>6736329222</v>
      </c>
      <c r="V539" s="8" t="s">
        <v>5547</v>
      </c>
      <c r="W539" s="7">
        <v>322</v>
      </c>
      <c r="X539" s="4"/>
      <c r="Y539" s="6">
        <v>38</v>
      </c>
      <c r="Z539" s="5">
        <f>IF(Y539&gt;0,Y539-J539,".")</f>
        <v>0</v>
      </c>
      <c r="AB539" s="1">
        <v>1636115625</v>
      </c>
      <c r="AC539" s="1">
        <v>6904825440</v>
      </c>
      <c r="AD539" s="1" t="s">
        <v>7395</v>
      </c>
      <c r="AE539" s="1">
        <v>1</v>
      </c>
      <c r="AF539" s="1">
        <v>68</v>
      </c>
      <c r="AG539" s="1" t="s">
        <v>2566</v>
      </c>
      <c r="AH539" s="1">
        <v>42941.488923611112</v>
      </c>
      <c r="AI539" s="1">
        <v>42954.496103472222</v>
      </c>
    </row>
    <row r="540" spans="1:35" s="1" customFormat="1" x14ac:dyDescent="0.25">
      <c r="A540" s="31">
        <v>42577</v>
      </c>
      <c r="B540" s="24"/>
      <c r="C540" s="23" t="s">
        <v>197</v>
      </c>
      <c r="D540" s="22" t="s">
        <v>196</v>
      </c>
      <c r="E540" s="21">
        <v>0.45</v>
      </c>
      <c r="G540" s="20"/>
      <c r="H540" s="19">
        <f>E540/0.04011</f>
        <v>11.219147344801796</v>
      </c>
      <c r="I540" s="18">
        <f>J540/100*4</f>
        <v>1.52</v>
      </c>
      <c r="J540" s="17">
        <v>38</v>
      </c>
      <c r="K540" s="16">
        <f>IF(J540&gt;1,J540-H540-I540,0)</f>
        <v>25.260852655198203</v>
      </c>
      <c r="L540" s="15">
        <v>42602</v>
      </c>
      <c r="M540" s="14"/>
      <c r="N540" s="29">
        <v>42805</v>
      </c>
      <c r="O540" s="12">
        <v>42808</v>
      </c>
      <c r="P540" s="11" t="s">
        <v>5322</v>
      </c>
      <c r="Q540" s="10"/>
      <c r="R540" s="10"/>
      <c r="S540" s="10"/>
      <c r="T540" s="10"/>
      <c r="U540" s="9">
        <v>6741697980</v>
      </c>
      <c r="V540" s="8"/>
      <c r="W540" s="7">
        <v>423</v>
      </c>
      <c r="X540" s="4"/>
      <c r="Y540" s="6">
        <v>38</v>
      </c>
      <c r="Z540" s="5">
        <f>IF(Y540&gt;0,Y540-J540,".")</f>
        <v>0</v>
      </c>
      <c r="AB540" s="1">
        <v>1636115626</v>
      </c>
      <c r="AC540" s="1">
        <v>6905415808</v>
      </c>
      <c r="AD540" s="1" t="s">
        <v>7396</v>
      </c>
      <c r="AE540" s="1">
        <v>2</v>
      </c>
      <c r="AF540" s="1">
        <v>40</v>
      </c>
      <c r="AG540" s="1" t="s">
        <v>2566</v>
      </c>
      <c r="AH540" s="1">
        <v>42941.82880787037</v>
      </c>
      <c r="AI540" s="1">
        <v>42954.496103888887</v>
      </c>
    </row>
    <row r="541" spans="1:35" s="1" customFormat="1" x14ac:dyDescent="0.25">
      <c r="A541" s="31">
        <v>42649</v>
      </c>
      <c r="B541" s="24"/>
      <c r="C541" s="23" t="s">
        <v>1439</v>
      </c>
      <c r="D541" s="22" t="s">
        <v>1438</v>
      </c>
      <c r="E541" s="21">
        <v>0.71</v>
      </c>
      <c r="G541" s="20"/>
      <c r="H541" s="19">
        <f>E541/0.0404</f>
        <v>17.574257425742573</v>
      </c>
      <c r="I541" s="18">
        <f>J541/100*4</f>
        <v>1.52</v>
      </c>
      <c r="J541" s="17">
        <v>38</v>
      </c>
      <c r="K541" s="16">
        <f>IF(J541&gt;1,J541-H541-I541,0)</f>
        <v>18.905742574257427</v>
      </c>
      <c r="L541" s="15">
        <v>42684</v>
      </c>
      <c r="M541" s="14"/>
      <c r="N541" s="29">
        <v>42805</v>
      </c>
      <c r="O541" s="12">
        <v>42808</v>
      </c>
      <c r="P541" s="11" t="s">
        <v>5322</v>
      </c>
      <c r="Q541" s="10"/>
      <c r="R541" s="10"/>
      <c r="S541" s="10"/>
      <c r="T541" s="10"/>
      <c r="U541" s="9">
        <v>6746934565</v>
      </c>
      <c r="V541" s="8"/>
      <c r="W541" s="7">
        <v>423</v>
      </c>
      <c r="X541" s="4"/>
      <c r="Y541" s="6">
        <v>38</v>
      </c>
      <c r="Z541" s="5">
        <f>IF(Y541&gt;0,Y541-J541,".")</f>
        <v>0</v>
      </c>
      <c r="AB541" s="1">
        <v>1636115764</v>
      </c>
      <c r="AC541" s="1">
        <v>6910089259</v>
      </c>
      <c r="AD541" s="1" t="s">
        <v>7307</v>
      </c>
      <c r="AE541" s="1">
        <v>1</v>
      </c>
      <c r="AF541" s="1">
        <v>129</v>
      </c>
      <c r="AG541" s="1" t="s">
        <v>2579</v>
      </c>
      <c r="AH541" s="1">
        <v>42945.490740740737</v>
      </c>
      <c r="AI541" s="1">
        <v>42954.50685153935</v>
      </c>
    </row>
    <row r="542" spans="1:35" s="1" customFormat="1" x14ac:dyDescent="0.25">
      <c r="A542" s="31">
        <v>42577</v>
      </c>
      <c r="B542" s="24"/>
      <c r="C542" s="23" t="s">
        <v>197</v>
      </c>
      <c r="D542" s="22" t="s">
        <v>196</v>
      </c>
      <c r="E542" s="21">
        <v>0.45</v>
      </c>
      <c r="G542" s="20"/>
      <c r="H542" s="19">
        <f>E542/0.04011</f>
        <v>11.219147344801796</v>
      </c>
      <c r="I542" s="18">
        <f>J542/100*4</f>
        <v>1.52</v>
      </c>
      <c r="J542" s="17">
        <v>38</v>
      </c>
      <c r="K542" s="16">
        <f>IF(J542&gt;1,J542-H542-I542,0)</f>
        <v>25.260852655198203</v>
      </c>
      <c r="L542" s="15">
        <v>42602</v>
      </c>
      <c r="M542" s="14"/>
      <c r="N542" s="29">
        <v>42808</v>
      </c>
      <c r="O542" s="12">
        <v>42808</v>
      </c>
      <c r="P542" s="11" t="s">
        <v>5227</v>
      </c>
      <c r="Q542" s="10"/>
      <c r="R542" s="10"/>
      <c r="S542" s="10"/>
      <c r="T542" s="10"/>
      <c r="U542" s="9">
        <v>6748351986</v>
      </c>
      <c r="V542" s="8"/>
      <c r="W542" s="7">
        <v>428</v>
      </c>
      <c r="X542" s="4"/>
      <c r="Y542" s="6">
        <v>38</v>
      </c>
      <c r="Z542" s="5">
        <f>IF(Y542&gt;0,Y542-J542,".")</f>
        <v>0</v>
      </c>
      <c r="AB542" s="1">
        <v>1636115962</v>
      </c>
      <c r="AC542" s="1">
        <v>6910332360</v>
      </c>
      <c r="AD542" s="1" t="s">
        <v>7171</v>
      </c>
      <c r="AE542" s="1">
        <v>1</v>
      </c>
      <c r="AF542" s="1">
        <v>115</v>
      </c>
      <c r="AG542" s="1" t="s">
        <v>2574</v>
      </c>
      <c r="AH542" s="1">
        <v>42945.716863425929</v>
      </c>
      <c r="AI542" s="1">
        <v>42954.522455196762</v>
      </c>
    </row>
    <row r="543" spans="1:35" s="1" customFormat="1" x14ac:dyDescent="0.25">
      <c r="A543" s="31">
        <v>42769</v>
      </c>
      <c r="B543" s="24" t="s">
        <v>5147</v>
      </c>
      <c r="C543" s="23" t="s">
        <v>1439</v>
      </c>
      <c r="D543" s="22" t="s">
        <v>1438</v>
      </c>
      <c r="E543" s="21">
        <v>0.42</v>
      </c>
      <c r="G543" s="20"/>
      <c r="H543" s="19">
        <f>E543/0.03878</f>
        <v>10.830324909747292</v>
      </c>
      <c r="I543" s="18">
        <f>J543/100*4</f>
        <v>1.52</v>
      </c>
      <c r="J543" s="17">
        <v>38</v>
      </c>
      <c r="K543" s="16">
        <f>IF(J543&gt;1,J543-H543-I543,0)</f>
        <v>25.64967509025271</v>
      </c>
      <c r="L543" s="15">
        <v>42790</v>
      </c>
      <c r="M543" s="14"/>
      <c r="N543" s="29">
        <v>42812</v>
      </c>
      <c r="O543" s="12">
        <v>42815</v>
      </c>
      <c r="P543" s="11" t="s">
        <v>5146</v>
      </c>
      <c r="Q543" s="10" t="s">
        <v>5145</v>
      </c>
      <c r="R543" s="10" t="s">
        <v>249</v>
      </c>
      <c r="S543" s="10" t="s">
        <v>248</v>
      </c>
      <c r="T543" s="10"/>
      <c r="U543" s="9">
        <v>6755184955</v>
      </c>
      <c r="V543" s="8"/>
      <c r="W543" s="7">
        <v>464</v>
      </c>
      <c r="X543" s="4"/>
      <c r="Y543" s="6">
        <v>38</v>
      </c>
      <c r="Z543" s="5">
        <f>IF(Y543&gt;0,Y543-J543,".")</f>
        <v>0</v>
      </c>
      <c r="AB543" s="1">
        <v>1636129381</v>
      </c>
      <c r="AC543" s="1">
        <v>6906559659</v>
      </c>
      <c r="AD543" s="1" t="s">
        <v>7386</v>
      </c>
      <c r="AE543" s="1">
        <v>2</v>
      </c>
      <c r="AF543" s="1">
        <v>44</v>
      </c>
      <c r="AG543" s="1" t="s">
        <v>2562</v>
      </c>
      <c r="AH543" s="1">
        <v>42942.758356481485</v>
      </c>
      <c r="AI543" s="1">
        <v>42955.475580648148</v>
      </c>
    </row>
    <row r="544" spans="1:35" s="1" customFormat="1" x14ac:dyDescent="0.25">
      <c r="A544" s="31">
        <v>42258</v>
      </c>
      <c r="B544" s="24"/>
      <c r="C544" s="23" t="s">
        <v>5068</v>
      </c>
      <c r="D544" s="22" t="s">
        <v>5067</v>
      </c>
      <c r="E544" s="21">
        <v>0.58099999999999996</v>
      </c>
      <c r="G544" s="20"/>
      <c r="H544" s="19">
        <f>E544/0.0401889</f>
        <v>14.456728101540474</v>
      </c>
      <c r="I544" s="32">
        <f>J544/100*4</f>
        <v>1.52</v>
      </c>
      <c r="J544" s="17">
        <v>38</v>
      </c>
      <c r="K544" s="16">
        <f>IF(J544&gt;1,J544-H544-I544,0)</f>
        <v>22.023271898459527</v>
      </c>
      <c r="L544" s="15">
        <v>42274</v>
      </c>
      <c r="M544" s="14"/>
      <c r="N544" s="29">
        <v>42816</v>
      </c>
      <c r="O544" s="12">
        <v>42816</v>
      </c>
      <c r="P544" s="11" t="s">
        <v>5066</v>
      </c>
      <c r="Q544" s="10"/>
      <c r="R544" s="10"/>
      <c r="S544" s="10"/>
      <c r="T544" s="10"/>
      <c r="U544" s="9"/>
      <c r="V544" s="8"/>
      <c r="W544" s="7">
        <v>469</v>
      </c>
      <c r="X544" s="4"/>
      <c r="Y544" s="6">
        <v>38</v>
      </c>
      <c r="Z544" s="5">
        <f>IF(Y544&gt;0,Y544-J544,".")</f>
        <v>0</v>
      </c>
      <c r="AB544" s="1">
        <v>1636148073</v>
      </c>
      <c r="AC544" s="1">
        <v>6910802558</v>
      </c>
      <c r="AD544" s="1" t="s">
        <v>7329</v>
      </c>
      <c r="AE544" s="1">
        <v>1</v>
      </c>
      <c r="AF544" s="1">
        <v>90</v>
      </c>
      <c r="AG544" s="1" t="s">
        <v>2544</v>
      </c>
      <c r="AH544" s="1">
        <v>42946.392858796295</v>
      </c>
      <c r="AI544" s="1">
        <v>42956.713495567128</v>
      </c>
    </row>
    <row r="545" spans="1:35" s="1" customFormat="1" x14ac:dyDescent="0.25">
      <c r="A545" s="28">
        <v>41708</v>
      </c>
      <c r="B545" s="27" t="s">
        <v>2024</v>
      </c>
      <c r="C545" s="23" t="s">
        <v>5019</v>
      </c>
      <c r="D545" s="22" t="s">
        <v>5018</v>
      </c>
      <c r="E545" s="21">
        <v>0.33900000000000002</v>
      </c>
      <c r="G545" s="20"/>
      <c r="H545" s="19">
        <f>E545/0.0538494</f>
        <v>6.2953347669611928</v>
      </c>
      <c r="I545" s="18">
        <f>J545/100*4</f>
        <v>0.8</v>
      </c>
      <c r="J545" s="17">
        <v>20</v>
      </c>
      <c r="K545" s="16">
        <f>IF(J545&gt;1,J545-H545-I545,0)</f>
        <v>12.904665233038806</v>
      </c>
      <c r="L545" s="15">
        <v>41733</v>
      </c>
      <c r="M545" s="14"/>
      <c r="N545" s="29">
        <v>42818</v>
      </c>
      <c r="O545" s="12">
        <v>42820</v>
      </c>
      <c r="P545" s="11" t="s">
        <v>5017</v>
      </c>
      <c r="Q545" s="10" t="s">
        <v>5022</v>
      </c>
      <c r="R545" s="10" t="s">
        <v>5021</v>
      </c>
      <c r="S545" s="10" t="s">
        <v>5020</v>
      </c>
      <c r="T545" s="10"/>
      <c r="U545" s="9">
        <v>6755817479</v>
      </c>
      <c r="V545" s="8"/>
      <c r="W545" s="7">
        <v>481</v>
      </c>
      <c r="X545" s="4"/>
      <c r="Y545" s="6">
        <v>38</v>
      </c>
      <c r="Z545" s="5">
        <f>IF(Y545&gt;0,Y545-J545,".")</f>
        <v>18</v>
      </c>
      <c r="AB545" s="1">
        <v>1636150260</v>
      </c>
      <c r="AC545" s="1">
        <v>6911331394</v>
      </c>
      <c r="AD545" s="1" t="s">
        <v>7128</v>
      </c>
      <c r="AE545" s="1">
        <v>1</v>
      </c>
      <c r="AF545" s="1">
        <v>39</v>
      </c>
      <c r="AG545" s="1" t="s">
        <v>2561</v>
      </c>
      <c r="AH545" s="1">
        <v>42946.843206018515</v>
      </c>
      <c r="AI545" s="1">
        <v>42956.813737175929</v>
      </c>
    </row>
    <row r="546" spans="1:35" s="1" customFormat="1" x14ac:dyDescent="0.25">
      <c r="A546" s="31">
        <v>42495</v>
      </c>
      <c r="B546" s="24" t="s">
        <v>5011</v>
      </c>
      <c r="C546" s="23" t="s">
        <v>5007</v>
      </c>
      <c r="D546" s="22" t="s">
        <v>5006</v>
      </c>
      <c r="E546" s="21">
        <v>1.2</v>
      </c>
      <c r="G546" s="20"/>
      <c r="H546" s="19">
        <f>E546/0.04188</f>
        <v>28.653295128939828</v>
      </c>
      <c r="I546" s="18">
        <f>J546/100*4</f>
        <v>0.84</v>
      </c>
      <c r="J546" s="17">
        <v>21</v>
      </c>
      <c r="K546" s="16">
        <f>IF(J546&gt;1,J546-H546-I546,0)</f>
        <v>-8.4932951289398275</v>
      </c>
      <c r="L546" s="15">
        <v>42519</v>
      </c>
      <c r="M546" s="14"/>
      <c r="N546" s="29">
        <v>42818</v>
      </c>
      <c r="O546" s="12">
        <v>42822</v>
      </c>
      <c r="P546" s="11" t="s">
        <v>5004</v>
      </c>
      <c r="Q546" s="10" t="s">
        <v>5010</v>
      </c>
      <c r="R546" s="10" t="s">
        <v>5009</v>
      </c>
      <c r="S546" s="10" t="s">
        <v>5008</v>
      </c>
      <c r="T546" s="10"/>
      <c r="U546" s="9">
        <v>6755490571</v>
      </c>
      <c r="V546" s="8"/>
      <c r="W546" s="7">
        <v>495</v>
      </c>
      <c r="X546" s="4"/>
      <c r="Y546" s="6">
        <v>38</v>
      </c>
      <c r="Z546" s="5">
        <f>IF(Y546&gt;0,Y546-J546,".")</f>
        <v>17</v>
      </c>
      <c r="AB546" s="1">
        <v>1636154110</v>
      </c>
      <c r="AC546" s="1">
        <v>6910408383</v>
      </c>
      <c r="AD546" s="1" t="s">
        <v>7148</v>
      </c>
      <c r="AE546" s="1">
        <v>1</v>
      </c>
      <c r="AF546" s="1">
        <v>79</v>
      </c>
      <c r="AG546" s="1" t="s">
        <v>2557</v>
      </c>
      <c r="AH546" s="1">
        <v>42945.784375000003</v>
      </c>
      <c r="AI546" s="1">
        <v>42956.927947557873</v>
      </c>
    </row>
    <row r="547" spans="1:35" s="1" customFormat="1" x14ac:dyDescent="0.25">
      <c r="A547" s="28">
        <v>41993</v>
      </c>
      <c r="B547" s="24"/>
      <c r="C547" s="23" t="s">
        <v>2794</v>
      </c>
      <c r="D547" s="22" t="s">
        <v>2793</v>
      </c>
      <c r="E547" s="21">
        <v>0.78900000000000003</v>
      </c>
      <c r="G547" s="20"/>
      <c r="H547" s="19">
        <f>E547/0.042871</f>
        <v>18.404049357374451</v>
      </c>
      <c r="I547" s="18">
        <f>J547/100*4</f>
        <v>1.52</v>
      </c>
      <c r="J547" s="17">
        <v>38</v>
      </c>
      <c r="K547" s="16">
        <f>IF(J547&gt;1,J547-H547-I547,0)</f>
        <v>18.07595064262555</v>
      </c>
      <c r="L547" s="15">
        <v>42011</v>
      </c>
      <c r="M547" s="14"/>
      <c r="N547" s="29">
        <v>42819</v>
      </c>
      <c r="O547" s="12">
        <v>42822</v>
      </c>
      <c r="P547" s="11" t="s">
        <v>4984</v>
      </c>
      <c r="Q547" s="10"/>
      <c r="R547" s="10"/>
      <c r="S547" s="10"/>
      <c r="T547" s="10"/>
      <c r="U547" s="9"/>
      <c r="V547" s="8"/>
      <c r="W547" s="7">
        <v>498</v>
      </c>
      <c r="X547" s="4"/>
      <c r="Y547" s="6">
        <v>38</v>
      </c>
      <c r="Z547" s="5">
        <f>IF(Y547&gt;0,Y547-J547,".")</f>
        <v>0</v>
      </c>
      <c r="AB547" s="1">
        <v>1636154111</v>
      </c>
      <c r="AC547" s="1">
        <v>6910409248</v>
      </c>
      <c r="AD547" s="1" t="s">
        <v>7148</v>
      </c>
      <c r="AE547" s="1">
        <v>2</v>
      </c>
      <c r="AF547" s="1">
        <v>158</v>
      </c>
      <c r="AG547" s="1" t="s">
        <v>2557</v>
      </c>
      <c r="AH547" s="1">
        <v>42945.786215277774</v>
      </c>
      <c r="AI547" s="1">
        <v>42956.927947986114</v>
      </c>
    </row>
    <row r="548" spans="1:35" s="1" customFormat="1" x14ac:dyDescent="0.25">
      <c r="A548" s="28">
        <v>41646</v>
      </c>
      <c r="B548" s="27"/>
      <c r="C548" s="23" t="s">
        <v>4568</v>
      </c>
      <c r="D548" s="22" t="s">
        <v>278</v>
      </c>
      <c r="E548" s="21">
        <v>0.6</v>
      </c>
      <c r="G548" s="20"/>
      <c r="H548" s="19">
        <f>E548/0.0475</f>
        <v>12.631578947368421</v>
      </c>
      <c r="I548" s="18">
        <f>J548/100*4</f>
        <v>1.52</v>
      </c>
      <c r="J548" s="17">
        <v>38</v>
      </c>
      <c r="K548" s="16">
        <f>IF(J548&gt;1,J548-H548-I548,0)</f>
        <v>23.848421052631579</v>
      </c>
      <c r="L548" s="15">
        <v>41688</v>
      </c>
      <c r="M548" s="14"/>
      <c r="N548" s="29">
        <v>42840</v>
      </c>
      <c r="O548" s="12">
        <v>42842</v>
      </c>
      <c r="P548" s="11" t="s">
        <v>4567</v>
      </c>
      <c r="Q548" s="10"/>
      <c r="R548" s="10"/>
      <c r="S548" s="10"/>
      <c r="T548" s="10"/>
      <c r="U548" s="9"/>
      <c r="V548" s="8"/>
      <c r="W548" s="7">
        <v>590</v>
      </c>
      <c r="X548" s="4"/>
      <c r="Y548" s="6">
        <v>38</v>
      </c>
      <c r="Z548" s="5">
        <f>IF(Y548&gt;0,Y548-J548,".")</f>
        <v>0</v>
      </c>
      <c r="AB548" s="1">
        <v>1636154112</v>
      </c>
      <c r="AC548" s="1">
        <v>6909499943</v>
      </c>
      <c r="AD548" s="1" t="s">
        <v>7148</v>
      </c>
      <c r="AE548" s="1">
        <v>1</v>
      </c>
      <c r="AF548" s="1">
        <v>79</v>
      </c>
      <c r="AG548" s="1" t="s">
        <v>2557</v>
      </c>
      <c r="AH548" s="1">
        <v>42944.812928240739</v>
      </c>
      <c r="AI548" s="1">
        <v>42956.927948368058</v>
      </c>
    </row>
    <row r="549" spans="1:35" s="1" customFormat="1" x14ac:dyDescent="0.25">
      <c r="A549" s="28">
        <v>41827</v>
      </c>
      <c r="B549" s="27"/>
      <c r="C549" s="23" t="s">
        <v>139</v>
      </c>
      <c r="D549" s="22" t="s">
        <v>138</v>
      </c>
      <c r="E549" s="21">
        <v>0.81</v>
      </c>
      <c r="G549" s="20"/>
      <c r="H549" s="19">
        <f>E549/0.0475246</f>
        <v>17.043804682206691</v>
      </c>
      <c r="I549" s="18">
        <f>J549/100*4</f>
        <v>1.52</v>
      </c>
      <c r="J549" s="17">
        <v>38</v>
      </c>
      <c r="K549" s="16">
        <f>IF(J549&gt;1,J549-H549-I549,0)</f>
        <v>19.43619531779331</v>
      </c>
      <c r="L549" s="15">
        <v>41844</v>
      </c>
      <c r="M549" s="14"/>
      <c r="N549" s="29">
        <v>42842</v>
      </c>
      <c r="O549" s="12">
        <v>42845</v>
      </c>
      <c r="P549" s="11" t="s">
        <v>4505</v>
      </c>
      <c r="Q549" s="10"/>
      <c r="R549" s="10"/>
      <c r="S549" s="10"/>
      <c r="T549" s="10"/>
      <c r="U549" s="9">
        <v>6785002418</v>
      </c>
      <c r="V549" s="8" t="s">
        <v>110</v>
      </c>
      <c r="W549" s="7">
        <v>618</v>
      </c>
      <c r="X549" s="4"/>
      <c r="Y549" s="6">
        <v>38</v>
      </c>
      <c r="Z549" s="5">
        <f>IF(Y549&gt;0,Y549-J549,".")</f>
        <v>0</v>
      </c>
      <c r="AB549" s="1">
        <v>1636164023</v>
      </c>
      <c r="AC549" s="1">
        <v>6908103668</v>
      </c>
      <c r="AD549" s="1" t="s">
        <v>7178</v>
      </c>
      <c r="AE549" s="1">
        <v>1</v>
      </c>
      <c r="AF549" s="1">
        <v>42</v>
      </c>
      <c r="AG549" s="1" t="s">
        <v>2548</v>
      </c>
      <c r="AH549" s="1">
        <v>42943.725312499999</v>
      </c>
      <c r="AI549" s="1">
        <v>42957.707631400466</v>
      </c>
    </row>
    <row r="550" spans="1:35" s="1" customFormat="1" x14ac:dyDescent="0.25">
      <c r="A550" s="31">
        <v>42809</v>
      </c>
      <c r="B550" s="24" t="s">
        <v>4106</v>
      </c>
      <c r="C550" s="23" t="s">
        <v>197</v>
      </c>
      <c r="D550" s="22" t="s">
        <v>196</v>
      </c>
      <c r="E550" s="21">
        <v>0.432</v>
      </c>
      <c r="G550" s="20"/>
      <c r="H550" s="19">
        <f>E550/0.038689</f>
        <v>11.165964486029621</v>
      </c>
      <c r="I550" s="18">
        <f>J550/100*4</f>
        <v>1.52</v>
      </c>
      <c r="J550" s="17">
        <v>38</v>
      </c>
      <c r="K550" s="16">
        <f>IF(J550&gt;1,J550-H550-I550,0)</f>
        <v>25.314035513970378</v>
      </c>
      <c r="L550" s="15">
        <v>42827</v>
      </c>
      <c r="M550" s="14"/>
      <c r="N550" s="29">
        <v>42860</v>
      </c>
      <c r="O550" s="12">
        <v>42863</v>
      </c>
      <c r="P550" s="11" t="s">
        <v>4105</v>
      </c>
      <c r="Q550" s="10"/>
      <c r="R550" s="10"/>
      <c r="S550" s="10"/>
      <c r="T550" s="10"/>
      <c r="U550" s="9">
        <v>6806888135</v>
      </c>
      <c r="V550" s="8"/>
      <c r="W550" s="7">
        <v>690</v>
      </c>
      <c r="X550" s="4"/>
      <c r="Y550" s="6">
        <v>38</v>
      </c>
      <c r="Z550" s="5">
        <f>IF(Y550&gt;0,Y550-J550,".")</f>
        <v>0</v>
      </c>
      <c r="AB550" s="1">
        <v>1636164103</v>
      </c>
      <c r="AC550" s="1">
        <v>6906033225</v>
      </c>
      <c r="AD550" s="1" t="s">
        <v>7135</v>
      </c>
      <c r="AE550" s="1">
        <v>1</v>
      </c>
      <c r="AF550" s="1">
        <v>145</v>
      </c>
      <c r="AG550" s="1" t="s">
        <v>2540</v>
      </c>
      <c r="AH550" s="1">
        <v>42942.446875000001</v>
      </c>
      <c r="AI550" s="1">
        <v>42957.712786701391</v>
      </c>
    </row>
    <row r="551" spans="1:35" s="1" customFormat="1" x14ac:dyDescent="0.25">
      <c r="A551" s="31">
        <v>42050</v>
      </c>
      <c r="B551" s="24"/>
      <c r="C551" s="23" t="s">
        <v>3704</v>
      </c>
      <c r="D551" s="22" t="s">
        <v>3703</v>
      </c>
      <c r="E551" s="21">
        <v>0.188</v>
      </c>
      <c r="G551" s="20"/>
      <c r="H551" s="19">
        <f>E551/0.04098</f>
        <v>4.5876037091264026</v>
      </c>
      <c r="I551" s="18">
        <f>J551/100*4</f>
        <v>0.76</v>
      </c>
      <c r="J551" s="17">
        <v>19</v>
      </c>
      <c r="K551" s="16">
        <f>IF(J551&gt;1,J551-H551-I551,0)</f>
        <v>13.652396290873599</v>
      </c>
      <c r="L551" s="15">
        <v>42075</v>
      </c>
      <c r="M551" s="14"/>
      <c r="N551" s="29">
        <v>42881</v>
      </c>
      <c r="O551" s="12">
        <v>42883</v>
      </c>
      <c r="P551" s="11" t="s">
        <v>3702</v>
      </c>
      <c r="Q551" s="10" t="s">
        <v>3706</v>
      </c>
      <c r="R551" s="10" t="s">
        <v>3705</v>
      </c>
      <c r="S551" s="10" t="s">
        <v>3152</v>
      </c>
      <c r="T551" s="10"/>
      <c r="U551" s="9">
        <v>6833612012</v>
      </c>
      <c r="V551" s="8"/>
      <c r="W551" s="7">
        <v>773</v>
      </c>
      <c r="X551" s="4"/>
      <c r="Y551" s="6">
        <v>38</v>
      </c>
      <c r="Z551" s="5">
        <f>IF(Y551&gt;0,Y551-J551,".")</f>
        <v>19</v>
      </c>
      <c r="AB551" s="1">
        <v>1636167449</v>
      </c>
      <c r="AC551" s="1">
        <v>6911288260</v>
      </c>
      <c r="AD551" s="1" t="s">
        <v>7397</v>
      </c>
      <c r="AE551" s="1">
        <v>1</v>
      </c>
      <c r="AF551" s="1">
        <v>23</v>
      </c>
      <c r="AG551" s="1" t="s">
        <v>2551</v>
      </c>
      <c r="AH551" s="1">
        <v>42946.822048611109</v>
      </c>
      <c r="AI551" s="1">
        <v>42957.870323310184</v>
      </c>
    </row>
    <row r="552" spans="1:35" s="1" customFormat="1" x14ac:dyDescent="0.25">
      <c r="A552" s="31">
        <v>42809</v>
      </c>
      <c r="B552" s="24"/>
      <c r="C552" s="23" t="s">
        <v>279</v>
      </c>
      <c r="D552" s="22" t="s">
        <v>196</v>
      </c>
      <c r="E552" s="21">
        <v>0.67</v>
      </c>
      <c r="G552" s="20"/>
      <c r="H552" s="19">
        <f>E552/0.038689</f>
        <v>17.317583809351497</v>
      </c>
      <c r="I552" s="18">
        <f>J552/100*4</f>
        <v>1.52</v>
      </c>
      <c r="J552" s="17">
        <v>38</v>
      </c>
      <c r="K552" s="16">
        <f>IF(J552&gt;1,J552-H552-I552,0)</f>
        <v>19.162416190648504</v>
      </c>
      <c r="L552" s="15">
        <v>42834</v>
      </c>
      <c r="M552" s="14"/>
      <c r="N552" s="29">
        <v>42881</v>
      </c>
      <c r="O552" s="12">
        <v>42884</v>
      </c>
      <c r="P552" s="11" t="s">
        <v>3697</v>
      </c>
      <c r="Q552" s="10"/>
      <c r="R552" s="10"/>
      <c r="S552" s="10"/>
      <c r="T552" s="10"/>
      <c r="U552" s="9"/>
      <c r="V552" s="8"/>
      <c r="W552" s="7">
        <v>783</v>
      </c>
      <c r="X552" s="4"/>
      <c r="Y552" s="6">
        <v>38</v>
      </c>
      <c r="Z552" s="5">
        <f>IF(Y552&gt;0,Y552-J552,".")</f>
        <v>0</v>
      </c>
      <c r="AB552" s="1">
        <v>1636342132</v>
      </c>
      <c r="AC552" s="1">
        <v>6909411770</v>
      </c>
      <c r="AD552" s="1" t="s">
        <v>7398</v>
      </c>
      <c r="AE552" s="1">
        <v>2</v>
      </c>
      <c r="AF552" s="1">
        <v>190</v>
      </c>
      <c r="AG552" s="1" t="s">
        <v>2531</v>
      </c>
      <c r="AH552" s="1">
        <v>42944.755219907405</v>
      </c>
      <c r="AI552" s="1">
        <v>42958.717821435188</v>
      </c>
    </row>
    <row r="553" spans="1:35" s="1" customFormat="1" x14ac:dyDescent="0.25">
      <c r="A553" s="31">
        <v>42809</v>
      </c>
      <c r="B553" s="24"/>
      <c r="C553" s="23" t="s">
        <v>197</v>
      </c>
      <c r="D553" s="22" t="s">
        <v>196</v>
      </c>
      <c r="E553" s="21">
        <v>0.432</v>
      </c>
      <c r="G553" s="20"/>
      <c r="H553" s="19">
        <f>E553/0.038689</f>
        <v>11.165964486029621</v>
      </c>
      <c r="I553" s="18">
        <f>J553/100*4</f>
        <v>1.52</v>
      </c>
      <c r="J553" s="17">
        <v>38</v>
      </c>
      <c r="K553" s="16">
        <f>IF(J553&gt;1,J553-H553-I553,0)</f>
        <v>25.314035513970378</v>
      </c>
      <c r="L553" s="15">
        <v>42827</v>
      </c>
      <c r="M553" s="14"/>
      <c r="N553" s="29">
        <v>42886</v>
      </c>
      <c r="O553" s="12">
        <v>42886</v>
      </c>
      <c r="P553" s="11" t="s">
        <v>3631</v>
      </c>
      <c r="Q553" s="10"/>
      <c r="R553" s="10"/>
      <c r="S553" s="10"/>
      <c r="T553" s="10"/>
      <c r="U553" s="9"/>
      <c r="V553" s="8"/>
      <c r="W553" s="7">
        <v>792</v>
      </c>
      <c r="X553" s="4"/>
      <c r="Y553" s="6">
        <v>38</v>
      </c>
      <c r="Z553" s="5">
        <f>IF(Y553&gt;0,Y553-J553,".")</f>
        <v>0</v>
      </c>
      <c r="AB553" s="1">
        <v>1636343301</v>
      </c>
      <c r="AC553" s="1">
        <v>6911264318</v>
      </c>
      <c r="AD553" s="1" t="s">
        <v>7146</v>
      </c>
      <c r="AE553" s="1">
        <v>1</v>
      </c>
      <c r="AF553" s="1">
        <v>65</v>
      </c>
      <c r="AG553" s="1" t="s">
        <v>228</v>
      </c>
      <c r="AH553" s="1">
        <v>42946.805625000001</v>
      </c>
      <c r="AI553" s="1">
        <v>42958.781182847219</v>
      </c>
    </row>
    <row r="554" spans="1:35" s="1" customFormat="1" x14ac:dyDescent="0.25">
      <c r="A554" s="31">
        <v>42809</v>
      </c>
      <c r="B554" s="24"/>
      <c r="C554" s="23" t="s">
        <v>197</v>
      </c>
      <c r="D554" s="22" t="s">
        <v>196</v>
      </c>
      <c r="E554" s="21">
        <v>0.432</v>
      </c>
      <c r="G554" s="20"/>
      <c r="H554" s="19">
        <f>E554/0.038689</f>
        <v>11.165964486029621</v>
      </c>
      <c r="I554" s="18">
        <f>J554/100*4</f>
        <v>1.52</v>
      </c>
      <c r="J554" s="17">
        <v>38</v>
      </c>
      <c r="K554" s="16">
        <f>IF(J554&gt;1,J554-H554-I554,0)</f>
        <v>25.314035513970378</v>
      </c>
      <c r="L554" s="15">
        <v>42827</v>
      </c>
      <c r="M554" s="14"/>
      <c r="N554" s="29">
        <v>42897</v>
      </c>
      <c r="O554" s="12">
        <v>42897</v>
      </c>
      <c r="P554" s="11" t="s">
        <v>3499</v>
      </c>
      <c r="Q554" s="10"/>
      <c r="R554" s="10"/>
      <c r="S554" s="10"/>
      <c r="T554" s="10"/>
      <c r="U554" s="9"/>
      <c r="V554" s="8"/>
      <c r="W554" s="7">
        <v>821</v>
      </c>
      <c r="X554" s="4"/>
      <c r="Y554" s="6">
        <v>38</v>
      </c>
      <c r="Z554" s="5">
        <f>IF(Y554&gt;0,Y554-J554,".")</f>
        <v>0</v>
      </c>
      <c r="AB554" s="1">
        <v>1636343554</v>
      </c>
      <c r="AC554" s="1">
        <v>6910821278</v>
      </c>
      <c r="AD554" s="1" t="s">
        <v>7211</v>
      </c>
      <c r="AE554" s="1">
        <v>1</v>
      </c>
      <c r="AF554" s="1">
        <v>48</v>
      </c>
      <c r="AG554" s="1" t="s">
        <v>2517</v>
      </c>
      <c r="AH554" s="1">
        <v>42946.40697916667</v>
      </c>
      <c r="AI554" s="1">
        <v>42958.793366284721</v>
      </c>
    </row>
    <row r="555" spans="1:35" s="1" customFormat="1" x14ac:dyDescent="0.25">
      <c r="A555" s="31">
        <v>42809</v>
      </c>
      <c r="B555" s="24"/>
      <c r="C555" s="23" t="s">
        <v>197</v>
      </c>
      <c r="D555" s="22" t="s">
        <v>196</v>
      </c>
      <c r="E555" s="21">
        <v>0.432</v>
      </c>
      <c r="G555" s="20"/>
      <c r="H555" s="19">
        <f>E555/0.038689</f>
        <v>11.165964486029621</v>
      </c>
      <c r="I555" s="18">
        <f>J555/100*4</f>
        <v>1.52</v>
      </c>
      <c r="J555" s="17">
        <v>38</v>
      </c>
      <c r="K555" s="16">
        <f>IF(J555&gt;1,J555-H555-I555,0)</f>
        <v>25.314035513970378</v>
      </c>
      <c r="L555" s="15">
        <v>42827</v>
      </c>
      <c r="M555" s="14"/>
      <c r="N555" s="29">
        <v>42897</v>
      </c>
      <c r="O555" s="12">
        <v>42897</v>
      </c>
      <c r="P555" s="11" t="s">
        <v>3499</v>
      </c>
      <c r="Q555" s="10"/>
      <c r="R555" s="10"/>
      <c r="S555" s="10"/>
      <c r="T555" s="10"/>
      <c r="U555" s="9"/>
      <c r="V555" s="8"/>
      <c r="W555" s="7">
        <v>821</v>
      </c>
      <c r="X555" s="4"/>
      <c r="Y555" s="6">
        <v>38</v>
      </c>
      <c r="Z555" s="5">
        <f>IF(Y555&gt;0,Y555-J555,".")</f>
        <v>0</v>
      </c>
      <c r="AB555" s="1">
        <v>1636344683</v>
      </c>
      <c r="AC555" s="1">
        <v>6911833766</v>
      </c>
      <c r="AD555" s="1" t="s">
        <v>7193</v>
      </c>
      <c r="AE555" s="1">
        <v>1</v>
      </c>
      <c r="AF555" s="1">
        <v>55</v>
      </c>
      <c r="AG555" s="1" t="s">
        <v>2524</v>
      </c>
      <c r="AH555" s="1">
        <v>42950.791446759256</v>
      </c>
      <c r="AI555" s="1">
        <v>42958.84195224537</v>
      </c>
    </row>
    <row r="556" spans="1:35" s="1" customFormat="1" x14ac:dyDescent="0.25">
      <c r="A556" s="31">
        <v>42809</v>
      </c>
      <c r="B556" s="24"/>
      <c r="C556" s="23" t="s">
        <v>197</v>
      </c>
      <c r="D556" s="22" t="s">
        <v>196</v>
      </c>
      <c r="E556" s="21">
        <v>0.432</v>
      </c>
      <c r="G556" s="20"/>
      <c r="H556" s="19">
        <f>E556/0.038689</f>
        <v>11.165964486029621</v>
      </c>
      <c r="I556" s="18">
        <f>J556/100*4</f>
        <v>1.52</v>
      </c>
      <c r="J556" s="17">
        <v>38</v>
      </c>
      <c r="K556" s="16">
        <f>IF(J556&gt;1,J556-H556-I556,0)</f>
        <v>25.314035513970378</v>
      </c>
      <c r="L556" s="15">
        <v>42827</v>
      </c>
      <c r="M556" s="14"/>
      <c r="N556" s="29">
        <v>42897</v>
      </c>
      <c r="O556" s="12">
        <v>42897</v>
      </c>
      <c r="P556" s="11" t="s">
        <v>3499</v>
      </c>
      <c r="Q556" s="10"/>
      <c r="R556" s="10"/>
      <c r="S556" s="10"/>
      <c r="T556" s="10"/>
      <c r="U556" s="9"/>
      <c r="V556" s="8"/>
      <c r="W556" s="7">
        <v>821</v>
      </c>
      <c r="X556" s="4"/>
      <c r="Y556" s="6">
        <v>38</v>
      </c>
      <c r="Z556" s="5">
        <f>IF(Y556&gt;0,Y556-J556,".")</f>
        <v>0</v>
      </c>
      <c r="AB556" s="1">
        <v>1636345328</v>
      </c>
      <c r="AC556" s="1">
        <v>6908392775</v>
      </c>
      <c r="AD556" s="1" t="s">
        <v>7399</v>
      </c>
      <c r="AE556" s="1">
        <v>2</v>
      </c>
      <c r="AF556" s="1">
        <v>76</v>
      </c>
      <c r="AG556" s="1" t="s">
        <v>2526</v>
      </c>
      <c r="AH556" s="1">
        <v>42943.883414351854</v>
      </c>
      <c r="AI556" s="1">
        <v>42958.866894583334</v>
      </c>
    </row>
    <row r="557" spans="1:35" s="1" customFormat="1" x14ac:dyDescent="0.25">
      <c r="A557" s="31">
        <v>42758</v>
      </c>
      <c r="B557" s="24"/>
      <c r="C557" s="23" t="s">
        <v>872</v>
      </c>
      <c r="D557" s="22" t="s">
        <v>871</v>
      </c>
      <c r="E557" s="21">
        <v>1</v>
      </c>
      <c r="G557" s="20"/>
      <c r="H557" s="19">
        <f>E557/0.03895</f>
        <v>25.673940949935815</v>
      </c>
      <c r="I557" s="18">
        <f>J557/100*4</f>
        <v>1.52</v>
      </c>
      <c r="J557" s="17">
        <v>38</v>
      </c>
      <c r="K557" s="16">
        <f>IF(J557&gt;1,J557-H557-I557,0)</f>
        <v>10.806059050064185</v>
      </c>
      <c r="L557" s="15">
        <v>42792</v>
      </c>
      <c r="M557" s="14"/>
      <c r="N557" s="29">
        <v>42925</v>
      </c>
      <c r="O557" s="12">
        <v>42926</v>
      </c>
      <c r="P557" s="11" t="s">
        <v>2951</v>
      </c>
      <c r="Q557" s="10"/>
      <c r="R557" s="10"/>
      <c r="S557" s="10"/>
      <c r="T557" s="10"/>
      <c r="U557" s="9"/>
      <c r="V557" s="8"/>
      <c r="W557" s="7">
        <v>933</v>
      </c>
      <c r="X557" s="4"/>
      <c r="Y557" s="6">
        <v>38</v>
      </c>
      <c r="Z557" s="5">
        <f>IF(Y557&gt;0,Y557-J557,".")</f>
        <v>0</v>
      </c>
      <c r="AB557" s="1">
        <v>1636352941</v>
      </c>
      <c r="AC557" s="1">
        <v>6905286952</v>
      </c>
      <c r="AD557" s="1" t="s">
        <v>7299</v>
      </c>
      <c r="AE557" s="1">
        <v>1</v>
      </c>
      <c r="AF557" s="1">
        <v>70</v>
      </c>
      <c r="AG557" s="1" t="s">
        <v>2510</v>
      </c>
      <c r="AH557" s="1">
        <v>42941.76630787037</v>
      </c>
      <c r="AI557" s="1">
        <v>42959.94121527778</v>
      </c>
    </row>
    <row r="558" spans="1:35" s="1" customFormat="1" x14ac:dyDescent="0.25">
      <c r="A558" s="31">
        <v>42413</v>
      </c>
      <c r="B558" s="24"/>
      <c r="C558" s="23" t="s">
        <v>2603</v>
      </c>
      <c r="D558" s="22" t="s">
        <v>2602</v>
      </c>
      <c r="E558" s="21">
        <v>0.46</v>
      </c>
      <c r="G558" s="20"/>
      <c r="H558" s="19">
        <f>E558/0.041355</f>
        <v>11.123201547575867</v>
      </c>
      <c r="I558" s="32">
        <f>J558/100*4</f>
        <v>1.52</v>
      </c>
      <c r="J558" s="17">
        <v>38</v>
      </c>
      <c r="K558" s="16">
        <f>IF(J558&gt;1,J558-H558-I558,0)</f>
        <v>25.356798452424133</v>
      </c>
      <c r="L558" s="15">
        <v>42470</v>
      </c>
      <c r="M558" s="14"/>
      <c r="N558" s="29">
        <v>42934</v>
      </c>
      <c r="O558" s="12">
        <v>42934</v>
      </c>
      <c r="P558" s="11" t="s">
        <v>2792</v>
      </c>
      <c r="Q558" s="45"/>
      <c r="R558" s="10"/>
      <c r="S558" s="10"/>
      <c r="T558" s="10"/>
      <c r="U558" s="9">
        <v>6894083115</v>
      </c>
      <c r="V558" s="8"/>
      <c r="W558" s="7">
        <v>968</v>
      </c>
      <c r="X558" s="4"/>
      <c r="Y558" s="6">
        <v>38</v>
      </c>
      <c r="Z558" s="5">
        <f>IF(Y558&gt;0,Y558-J558,".")</f>
        <v>0</v>
      </c>
      <c r="AB558" s="1">
        <v>1636353138</v>
      </c>
      <c r="AC558" s="1">
        <v>6911833766</v>
      </c>
      <c r="AD558" s="1" t="s">
        <v>7193</v>
      </c>
      <c r="AE558" s="1">
        <v>1</v>
      </c>
      <c r="AF558" s="1">
        <v>55</v>
      </c>
      <c r="AG558" s="1" t="s">
        <v>2482</v>
      </c>
      <c r="AH558" s="1">
        <v>42950.791446759256</v>
      </c>
      <c r="AI558" s="1">
        <v>42960.01557570602</v>
      </c>
    </row>
    <row r="559" spans="1:35" s="1" customFormat="1" x14ac:dyDescent="0.25">
      <c r="A559" s="28">
        <v>41993</v>
      </c>
      <c r="B559" s="24"/>
      <c r="C559" s="23" t="s">
        <v>2794</v>
      </c>
      <c r="D559" s="22" t="s">
        <v>2793</v>
      </c>
      <c r="E559" s="21">
        <v>0.78900000000000003</v>
      </c>
      <c r="G559" s="20"/>
      <c r="H559" s="19">
        <f>E559/0.042871</f>
        <v>18.404049357374451</v>
      </c>
      <c r="I559" s="18">
        <f>J559/100*4</f>
        <v>1.52</v>
      </c>
      <c r="J559" s="17">
        <v>38</v>
      </c>
      <c r="K559" s="16">
        <f>IF(J559&gt;1,J559-H559-I559,0)</f>
        <v>18.07595064262555</v>
      </c>
      <c r="L559" s="15">
        <v>42011</v>
      </c>
      <c r="M559" s="14"/>
      <c r="N559" s="29">
        <v>42934</v>
      </c>
      <c r="O559" s="12">
        <v>42934</v>
      </c>
      <c r="P559" s="11" t="s">
        <v>2792</v>
      </c>
      <c r="Q559" s="10"/>
      <c r="R559" s="10"/>
      <c r="S559" s="10"/>
      <c r="T559" s="10"/>
      <c r="U559" s="9"/>
      <c r="V559" s="8"/>
      <c r="W559" s="7">
        <v>968</v>
      </c>
      <c r="X559" s="4"/>
      <c r="Y559" s="6">
        <v>38</v>
      </c>
      <c r="Z559" s="5">
        <f>IF(Y559&gt;0,Y559-J559,".")</f>
        <v>0</v>
      </c>
      <c r="AB559" s="1">
        <v>1636354211</v>
      </c>
      <c r="AC559" s="1">
        <v>6911864822</v>
      </c>
      <c r="AD559" s="1" t="s">
        <v>7282</v>
      </c>
      <c r="AE559" s="1">
        <v>2</v>
      </c>
      <c r="AF559" s="1">
        <v>76</v>
      </c>
      <c r="AG559" s="1" t="s">
        <v>2498</v>
      </c>
      <c r="AH559" s="1">
        <v>42952.647129629629</v>
      </c>
      <c r="AI559" s="1">
        <v>42960.514509513887</v>
      </c>
    </row>
    <row r="560" spans="1:35" s="1" customFormat="1" x14ac:dyDescent="0.25">
      <c r="A560" s="31">
        <v>42232</v>
      </c>
      <c r="B560" s="24"/>
      <c r="C560" s="23" t="s">
        <v>2787</v>
      </c>
      <c r="D560" s="22" t="s">
        <v>2786</v>
      </c>
      <c r="E560" s="21">
        <v>0.26900000000000002</v>
      </c>
      <c r="G560" s="20"/>
      <c r="H560" s="19">
        <f>E560/0.0534558</f>
        <v>5.0321948226385169</v>
      </c>
      <c r="I560" s="32">
        <f>J560/100*4</f>
        <v>0.84</v>
      </c>
      <c r="J560" s="17">
        <v>21</v>
      </c>
      <c r="K560" s="16">
        <f>IF(J560&gt;1,J560-H560-I560,0)</f>
        <v>15.127805177361484</v>
      </c>
      <c r="L560" s="15">
        <v>42245</v>
      </c>
      <c r="M560" s="14"/>
      <c r="N560" s="29">
        <v>42935</v>
      </c>
      <c r="O560" s="12">
        <v>42935</v>
      </c>
      <c r="P560" s="11" t="s">
        <v>2785</v>
      </c>
      <c r="Q560" s="10" t="s">
        <v>2784</v>
      </c>
      <c r="R560" s="10" t="s">
        <v>2783</v>
      </c>
      <c r="S560" s="10" t="s">
        <v>2782</v>
      </c>
      <c r="T560" s="10"/>
      <c r="U560" s="9">
        <v>6893285694</v>
      </c>
      <c r="V560" s="8"/>
      <c r="W560" s="7">
        <v>971</v>
      </c>
      <c r="X560" s="4"/>
      <c r="Y560" s="6">
        <v>38</v>
      </c>
      <c r="Z560" s="5">
        <f>IF(Y560&gt;0,Y560-J560,".")</f>
        <v>17</v>
      </c>
      <c r="AB560" s="1">
        <v>1636354832</v>
      </c>
      <c r="AC560" s="1">
        <v>6910864396</v>
      </c>
      <c r="AD560" s="1" t="s">
        <v>7108</v>
      </c>
      <c r="AE560" s="1">
        <v>2</v>
      </c>
      <c r="AF560" s="1">
        <v>198</v>
      </c>
      <c r="AG560" s="1" t="s">
        <v>2503</v>
      </c>
      <c r="AH560" s="1">
        <v>42946.447164351855</v>
      </c>
      <c r="AI560" s="1">
        <v>42960.631545601849</v>
      </c>
    </row>
    <row r="561" spans="1:35" s="1" customFormat="1" x14ac:dyDescent="0.25">
      <c r="A561" s="31">
        <v>42413</v>
      </c>
      <c r="B561" s="24"/>
      <c r="C561" s="23" t="s">
        <v>2603</v>
      </c>
      <c r="D561" s="22" t="s">
        <v>2602</v>
      </c>
      <c r="E561" s="21">
        <v>0.46</v>
      </c>
      <c r="G561" s="20"/>
      <c r="H561" s="19">
        <f>E561/0.041355</f>
        <v>11.123201547575867</v>
      </c>
      <c r="I561" s="32">
        <f>J561/100*4</f>
        <v>1.52</v>
      </c>
      <c r="J561" s="17">
        <v>38</v>
      </c>
      <c r="K561" s="16">
        <f>IF(J561&gt;1,J561-H561-I561,0)</f>
        <v>25.356798452424133</v>
      </c>
      <c r="L561" s="15">
        <v>42470</v>
      </c>
      <c r="M561" s="14"/>
      <c r="N561" s="29">
        <v>42953</v>
      </c>
      <c r="O561" s="12">
        <v>42954</v>
      </c>
      <c r="P561" s="11" t="s">
        <v>2601</v>
      </c>
      <c r="Q561" s="10"/>
      <c r="R561" s="10"/>
      <c r="S561" s="10"/>
      <c r="T561" s="10"/>
      <c r="U561" s="9"/>
      <c r="V561" s="8"/>
      <c r="W561" s="7">
        <v>1017</v>
      </c>
      <c r="X561" s="4"/>
      <c r="Y561" s="6">
        <v>38</v>
      </c>
      <c r="Z561" s="5">
        <f>IF(Y561&gt;0,Y561-J561,".")</f>
        <v>0</v>
      </c>
      <c r="AB561" s="1">
        <v>1636355461</v>
      </c>
      <c r="AC561" s="1">
        <v>6907796606</v>
      </c>
      <c r="AD561" s="1" t="s">
        <v>7400</v>
      </c>
      <c r="AE561" s="1">
        <v>1</v>
      </c>
      <c r="AF561" s="1">
        <v>20</v>
      </c>
      <c r="AG561" s="1" t="s">
        <v>2495</v>
      </c>
      <c r="AH561" s="1">
        <v>42943.585844907408</v>
      </c>
      <c r="AI561" s="1">
        <v>42960.725406377314</v>
      </c>
    </row>
    <row r="562" spans="1:35" s="1" customFormat="1" x14ac:dyDescent="0.25">
      <c r="A562" s="31">
        <v>42254</v>
      </c>
      <c r="B562" s="24"/>
      <c r="C562" s="23" t="s">
        <v>2552</v>
      </c>
      <c r="D562" s="22" t="s">
        <v>2183</v>
      </c>
      <c r="E562" s="21">
        <v>0.17499999999999999</v>
      </c>
      <c r="G562" s="20"/>
      <c r="H562" s="19">
        <f>E562/0.04165</f>
        <v>4.2016806722689077</v>
      </c>
      <c r="I562" s="32">
        <f>J562/100*4</f>
        <v>0.92</v>
      </c>
      <c r="J562" s="17">
        <v>23</v>
      </c>
      <c r="K562" s="16">
        <f>IF(J562&gt;1,J562-H562-I562,0)</f>
        <v>17.878319327731091</v>
      </c>
      <c r="L562" s="15">
        <v>42281</v>
      </c>
      <c r="M562" s="14"/>
      <c r="N562" s="29">
        <v>42957</v>
      </c>
      <c r="O562" s="12">
        <v>42958</v>
      </c>
      <c r="P562" s="11" t="s">
        <v>2551</v>
      </c>
      <c r="Q562" s="10" t="s">
        <v>2550</v>
      </c>
      <c r="R562" s="10" t="s">
        <v>2549</v>
      </c>
      <c r="S562" s="10" t="s">
        <v>263</v>
      </c>
      <c r="T562" s="10"/>
      <c r="U562" s="9">
        <v>6911288260</v>
      </c>
      <c r="V562" s="8"/>
      <c r="W562" s="7">
        <v>1023</v>
      </c>
      <c r="X562" s="4"/>
      <c r="Y562" s="6">
        <v>38</v>
      </c>
      <c r="Z562" s="5">
        <f>IF(Y562&gt;0,Y562-J562,".")</f>
        <v>15</v>
      </c>
      <c r="AB562" s="1">
        <v>1636356743</v>
      </c>
      <c r="AC562" s="1">
        <v>6911864724</v>
      </c>
      <c r="AD562" s="1" t="s">
        <v>7147</v>
      </c>
      <c r="AE562" s="1">
        <v>1</v>
      </c>
      <c r="AF562" s="1">
        <v>60</v>
      </c>
      <c r="AG562" s="1" t="s">
        <v>2486</v>
      </c>
      <c r="AH562" s="1">
        <v>42952.644803240742</v>
      </c>
      <c r="AI562" s="1">
        <v>42960.833694849534</v>
      </c>
    </row>
    <row r="563" spans="1:35" s="1" customFormat="1" x14ac:dyDescent="0.25">
      <c r="A563" s="31">
        <v>42877</v>
      </c>
      <c r="B563" s="24" t="s">
        <v>2530</v>
      </c>
      <c r="C563" s="23" t="s">
        <v>139</v>
      </c>
      <c r="D563" s="22" t="s">
        <v>138</v>
      </c>
      <c r="E563" s="21">
        <v>0.74</v>
      </c>
      <c r="G563" s="20"/>
      <c r="H563" s="19">
        <f>E563/0.04001</f>
        <v>18.495376155961011</v>
      </c>
      <c r="I563" s="18">
        <f>J563/100*4</f>
        <v>1.52</v>
      </c>
      <c r="J563" s="17">
        <v>38</v>
      </c>
      <c r="K563" s="16">
        <f>IF(J563&gt;1,J563-H563-I563,0)</f>
        <v>17.984623844038989</v>
      </c>
      <c r="L563" s="15">
        <v>42895</v>
      </c>
      <c r="M563" s="14"/>
      <c r="N563" s="29">
        <v>42958</v>
      </c>
      <c r="O563" s="12">
        <v>42960</v>
      </c>
      <c r="P563" s="11" t="s">
        <v>2526</v>
      </c>
      <c r="Q563" s="10" t="s">
        <v>2529</v>
      </c>
      <c r="R563" s="10" t="s">
        <v>2528</v>
      </c>
      <c r="S563" s="10" t="s">
        <v>2527</v>
      </c>
      <c r="T563" s="10"/>
      <c r="U563" s="9">
        <v>6908392775</v>
      </c>
      <c r="V563" s="8"/>
      <c r="W563" s="7">
        <v>1028</v>
      </c>
      <c r="X563" s="4"/>
      <c r="Y563" s="6">
        <v>38</v>
      </c>
      <c r="Z563" s="5">
        <f>IF(Y563&gt;0,Y563-J563,".")</f>
        <v>0</v>
      </c>
      <c r="AB563" s="1">
        <v>1636358132</v>
      </c>
      <c r="AC563" s="1">
        <v>6910268329</v>
      </c>
      <c r="AD563" s="1" t="s">
        <v>7245</v>
      </c>
      <c r="AE563" s="1">
        <v>2</v>
      </c>
      <c r="AF563" s="1">
        <v>138</v>
      </c>
      <c r="AG563" s="1" t="s">
        <v>2487</v>
      </c>
      <c r="AH563" s="1">
        <v>42945.654907407406</v>
      </c>
      <c r="AI563" s="1">
        <v>42960.900483738427</v>
      </c>
    </row>
    <row r="564" spans="1:35" s="1" customFormat="1" x14ac:dyDescent="0.25">
      <c r="A564" s="31">
        <v>42929</v>
      </c>
      <c r="B564" s="24"/>
      <c r="C564" s="23" t="s">
        <v>279</v>
      </c>
      <c r="D564" s="22" t="s">
        <v>278</v>
      </c>
      <c r="E564" s="21">
        <v>0.57999999999999996</v>
      </c>
      <c r="G564" s="20"/>
      <c r="H564" s="19">
        <f>E564/0.04272</f>
        <v>13.576779026217228</v>
      </c>
      <c r="I564" s="18">
        <f>J564/100*4</f>
        <v>1.52</v>
      </c>
      <c r="J564" s="17">
        <v>38</v>
      </c>
      <c r="K564" s="16">
        <f>IF(J564&gt;1,J564-H564-I564,0)</f>
        <v>22.903220973782773</v>
      </c>
      <c r="L564" s="15">
        <v>42952</v>
      </c>
      <c r="M564" s="14"/>
      <c r="N564" s="29">
        <v>42960</v>
      </c>
      <c r="O564" s="12">
        <v>42960</v>
      </c>
      <c r="P564" s="11" t="s">
        <v>2498</v>
      </c>
      <c r="Q564" s="10"/>
      <c r="R564" s="10"/>
      <c r="S564" s="10"/>
      <c r="T564" s="10"/>
      <c r="U564" s="9"/>
      <c r="V564" s="8"/>
      <c r="W564" s="7">
        <v>1030</v>
      </c>
      <c r="X564" s="4"/>
      <c r="Y564" s="6">
        <v>38</v>
      </c>
      <c r="Z564" s="5">
        <f>IF(Y564&gt;0,Y564-J564,".")</f>
        <v>0</v>
      </c>
      <c r="AB564" s="1">
        <v>1636360635</v>
      </c>
      <c r="AC564" s="1">
        <v>6912019459</v>
      </c>
      <c r="AD564" s="1" t="s">
        <v>7401</v>
      </c>
      <c r="AE564" s="1">
        <v>1</v>
      </c>
      <c r="AF564" s="1">
        <v>69</v>
      </c>
      <c r="AG564" s="1" t="s">
        <v>2478</v>
      </c>
      <c r="AH564" s="1">
        <v>42958.701689814814</v>
      </c>
      <c r="AI564" s="1">
        <v>42961.637852395834</v>
      </c>
    </row>
    <row r="565" spans="1:35" s="1" customFormat="1" x14ac:dyDescent="0.25">
      <c r="A565" s="31">
        <v>42769</v>
      </c>
      <c r="B565" s="24"/>
      <c r="C565" s="23" t="s">
        <v>1439</v>
      </c>
      <c r="D565" s="22" t="s">
        <v>1438</v>
      </c>
      <c r="E565" s="21">
        <v>0.42</v>
      </c>
      <c r="G565" s="20"/>
      <c r="H565" s="19">
        <f>E565/0.03878</f>
        <v>10.830324909747292</v>
      </c>
      <c r="I565" s="18">
        <f>J565/100*4</f>
        <v>1.52</v>
      </c>
      <c r="J565" s="17">
        <v>38</v>
      </c>
      <c r="K565" s="16">
        <f>IF(J565&gt;1,J565-H565-I565,0)</f>
        <v>25.64967509025271</v>
      </c>
      <c r="L565" s="15">
        <v>42790</v>
      </c>
      <c r="M565" s="14"/>
      <c r="N565" s="29">
        <v>43019</v>
      </c>
      <c r="O565" s="12">
        <v>43024</v>
      </c>
      <c r="P565" s="11" t="s">
        <v>277</v>
      </c>
      <c r="Q565" s="10"/>
      <c r="R565" s="10"/>
      <c r="S565" s="10"/>
      <c r="T565" s="10"/>
      <c r="U565" s="9"/>
      <c r="V565" s="8"/>
      <c r="W565" s="7">
        <v>1244</v>
      </c>
      <c r="X565" s="4"/>
      <c r="Y565" s="6">
        <v>38</v>
      </c>
      <c r="Z565" s="5">
        <f>IF(Y565&gt;0,Y565-J565,".")</f>
        <v>0</v>
      </c>
      <c r="AB565" s="1">
        <v>1636361644</v>
      </c>
      <c r="AC565" s="1">
        <v>6908431704</v>
      </c>
      <c r="AD565" s="1" t="s">
        <v>7281</v>
      </c>
      <c r="AE565" s="1">
        <v>1</v>
      </c>
      <c r="AF565" s="1">
        <v>77</v>
      </c>
      <c r="AG565" s="1" t="s">
        <v>2468</v>
      </c>
      <c r="AH565" s="1">
        <v>42943.899409722224</v>
      </c>
      <c r="AI565" s="1">
        <v>42961.789463483794</v>
      </c>
    </row>
    <row r="566" spans="1:35" s="1" customFormat="1" x14ac:dyDescent="0.25">
      <c r="A566" s="31">
        <v>42239</v>
      </c>
      <c r="B566" s="24"/>
      <c r="C566" s="23" t="s">
        <v>1530</v>
      </c>
      <c r="D566" s="22" t="s">
        <v>1529</v>
      </c>
      <c r="E566" s="21">
        <v>0.32300000000000001</v>
      </c>
      <c r="G566" s="20"/>
      <c r="H566" s="19">
        <f>E566/0.04114</f>
        <v>7.8512396694214877</v>
      </c>
      <c r="I566" s="32">
        <f>J566/100*4</f>
        <v>0.76</v>
      </c>
      <c r="J566" s="17">
        <v>19</v>
      </c>
      <c r="K566" s="16">
        <f>IF(J566&gt;1,J566-H566-I566,0)</f>
        <v>10.388760330578512</v>
      </c>
      <c r="L566" s="15">
        <v>42262</v>
      </c>
      <c r="M566" s="14"/>
      <c r="N566" s="29">
        <v>43020</v>
      </c>
      <c r="O566" s="12">
        <v>43023</v>
      </c>
      <c r="P566" s="11" t="s">
        <v>1528</v>
      </c>
      <c r="Q566" s="10" t="s">
        <v>1527</v>
      </c>
      <c r="R566" s="10" t="s">
        <v>1526</v>
      </c>
      <c r="S566" s="10" t="s">
        <v>1525</v>
      </c>
      <c r="T566" s="10"/>
      <c r="U566" s="9">
        <v>6905416452</v>
      </c>
      <c r="V566" s="8"/>
      <c r="W566" s="7">
        <v>1234</v>
      </c>
      <c r="X566" s="4"/>
      <c r="Y566" s="6">
        <v>38</v>
      </c>
      <c r="Z566" s="5">
        <f>IF(Y566&gt;0,Y566-J566,".")</f>
        <v>19</v>
      </c>
      <c r="AB566" s="1">
        <v>1636365932</v>
      </c>
      <c r="AC566" s="1">
        <v>6905361533</v>
      </c>
      <c r="AD566" s="1" t="s">
        <v>7281</v>
      </c>
      <c r="AE566" s="1">
        <v>1</v>
      </c>
      <c r="AF566" s="1">
        <v>75</v>
      </c>
      <c r="AG566" s="1" t="s">
        <v>2445</v>
      </c>
      <c r="AH566" s="1">
        <v>42941.810127314813</v>
      </c>
      <c r="AI566" s="1">
        <v>42962.571433969904</v>
      </c>
    </row>
    <row r="567" spans="1:35" s="1" customFormat="1" x14ac:dyDescent="0.25">
      <c r="A567" s="28">
        <v>41275</v>
      </c>
      <c r="B567" s="27" t="s">
        <v>1448</v>
      </c>
      <c r="C567" s="23" t="s">
        <v>1447</v>
      </c>
      <c r="D567" s="22" t="s">
        <v>1446</v>
      </c>
      <c r="E567" s="21">
        <v>0.33</v>
      </c>
      <c r="G567" s="20"/>
      <c r="H567" s="19">
        <f>E567/0.0504845</f>
        <v>6.5366597668591355</v>
      </c>
      <c r="I567" s="18">
        <f>J567/100*4</f>
        <v>0.84</v>
      </c>
      <c r="J567" s="17">
        <v>21</v>
      </c>
      <c r="K567" s="16">
        <f>IF(J567&gt;1,J567-H567-I567,0)</f>
        <v>13.623340233140866</v>
      </c>
      <c r="L567" s="15">
        <v>41298</v>
      </c>
      <c r="M567" s="14"/>
      <c r="N567" s="29">
        <v>43030</v>
      </c>
      <c r="O567" s="12">
        <v>43031</v>
      </c>
      <c r="P567" s="11" t="s">
        <v>1445</v>
      </c>
      <c r="Q567" s="10" t="s">
        <v>1444</v>
      </c>
      <c r="R567" s="10" t="s">
        <v>1443</v>
      </c>
      <c r="S567" s="10" t="s">
        <v>1184</v>
      </c>
      <c r="T567" s="10"/>
      <c r="U567" s="9">
        <v>6907489549</v>
      </c>
      <c r="V567" s="8"/>
      <c r="W567" s="7">
        <v>1260</v>
      </c>
      <c r="X567" s="4"/>
      <c r="Y567" s="6">
        <v>38</v>
      </c>
      <c r="Z567" s="5">
        <f>IF(Y567&gt;0,Y567-J567,".")</f>
        <v>17</v>
      </c>
      <c r="AB567" s="1">
        <v>1636365956</v>
      </c>
      <c r="AC567" s="1">
        <v>6909652379</v>
      </c>
      <c r="AD567" s="1" t="s">
        <v>7276</v>
      </c>
      <c r="AE567" s="1">
        <v>2</v>
      </c>
      <c r="AF567" s="1">
        <v>138</v>
      </c>
      <c r="AG567" s="1" t="s">
        <v>2471</v>
      </c>
      <c r="AH567" s="1">
        <v>42944.888402777775</v>
      </c>
      <c r="AI567" s="1">
        <v>42962.575652418978</v>
      </c>
    </row>
    <row r="568" spans="1:35" s="1" customFormat="1" x14ac:dyDescent="0.25">
      <c r="A568" s="31">
        <v>42178</v>
      </c>
      <c r="B568" s="24"/>
      <c r="C568" s="23" t="s">
        <v>1341</v>
      </c>
      <c r="D568" s="22" t="s">
        <v>1340</v>
      </c>
      <c r="E568" s="21">
        <v>0.66500000000000004</v>
      </c>
      <c r="G568" s="20"/>
      <c r="H568" s="19">
        <f>E568/0.0418</f>
        <v>15.909090909090912</v>
      </c>
      <c r="I568" s="32">
        <f>J568/100*4</f>
        <v>1.52</v>
      </c>
      <c r="J568" s="17">
        <v>38</v>
      </c>
      <c r="K568" s="16">
        <f>IF(J568&gt;1,J568-H568-I568,0)</f>
        <v>20.570909090909087</v>
      </c>
      <c r="L568" s="15">
        <v>42203</v>
      </c>
      <c r="M568" s="14"/>
      <c r="N568" s="29">
        <v>43036</v>
      </c>
      <c r="O568" s="12">
        <v>43037</v>
      </c>
      <c r="P568" s="11" t="s">
        <v>1339</v>
      </c>
      <c r="Q568" s="10"/>
      <c r="R568" s="10"/>
      <c r="S568" s="10"/>
      <c r="T568" s="10"/>
      <c r="U568" s="9"/>
      <c r="V568" s="8"/>
      <c r="W568" s="7">
        <v>1274</v>
      </c>
      <c r="X568" s="4"/>
      <c r="Y568" s="6">
        <v>38</v>
      </c>
      <c r="Z568" s="5">
        <f>IF(Y568&gt;0,Y568-J568,".")</f>
        <v>0</v>
      </c>
      <c r="AB568" s="1">
        <v>1636366058</v>
      </c>
      <c r="AC568" s="1">
        <v>6906742476</v>
      </c>
      <c r="AD568" s="1" t="s">
        <v>7402</v>
      </c>
      <c r="AE568" s="1">
        <v>1</v>
      </c>
      <c r="AF568" s="1">
        <v>40</v>
      </c>
      <c r="AG568" s="1" t="s">
        <v>2460</v>
      </c>
      <c r="AH568" s="1">
        <v>42942.862222222226</v>
      </c>
      <c r="AI568" s="1">
        <v>42962.599695023149</v>
      </c>
    </row>
    <row r="569" spans="1:35" s="1" customFormat="1" x14ac:dyDescent="0.25">
      <c r="A569" s="31">
        <v>42178</v>
      </c>
      <c r="B569" s="24"/>
      <c r="C569" s="23" t="s">
        <v>1341</v>
      </c>
      <c r="D569" s="22" t="s">
        <v>1340</v>
      </c>
      <c r="E569" s="21">
        <v>0.66500000000000004</v>
      </c>
      <c r="G569" s="20"/>
      <c r="H569" s="19">
        <f>E569/0.0418</f>
        <v>15.909090909090912</v>
      </c>
      <c r="I569" s="32">
        <f>J569/100*4</f>
        <v>1.52</v>
      </c>
      <c r="J569" s="17">
        <v>38</v>
      </c>
      <c r="K569" s="16">
        <f>IF(J569&gt;1,J569-H569-I569,0)</f>
        <v>20.570909090909087</v>
      </c>
      <c r="L569" s="15">
        <v>42203</v>
      </c>
      <c r="M569" s="14"/>
      <c r="N569" s="29">
        <v>43036</v>
      </c>
      <c r="O569" s="12">
        <v>43037</v>
      </c>
      <c r="P569" s="11" t="s">
        <v>1339</v>
      </c>
      <c r="Q569" s="10"/>
      <c r="R569" s="10"/>
      <c r="S569" s="10"/>
      <c r="T569" s="10"/>
      <c r="U569" s="9"/>
      <c r="V569" s="8"/>
      <c r="W569" s="7">
        <v>1274</v>
      </c>
      <c r="X569" s="4"/>
      <c r="Y569" s="6">
        <v>38</v>
      </c>
      <c r="Z569" s="5">
        <f>IF(Y569&gt;0,Y569-J569,".")</f>
        <v>0</v>
      </c>
      <c r="AB569" s="1">
        <v>1636366099</v>
      </c>
      <c r="AC569" s="1">
        <v>6910002231</v>
      </c>
      <c r="AD569" s="1" t="s">
        <v>7219</v>
      </c>
      <c r="AE569" s="1">
        <v>2</v>
      </c>
      <c r="AF569" s="1">
        <v>138</v>
      </c>
      <c r="AG569" s="1" t="s">
        <v>2451</v>
      </c>
      <c r="AH569" s="1">
        <v>42945.422581018516</v>
      </c>
      <c r="AI569" s="1">
        <v>42962.608764780096</v>
      </c>
    </row>
    <row r="570" spans="1:35" s="1" customFormat="1" x14ac:dyDescent="0.25">
      <c r="A570" s="31">
        <v>42170</v>
      </c>
      <c r="B570" s="27"/>
      <c r="C570" s="23" t="s">
        <v>573</v>
      </c>
      <c r="D570" s="22" t="s">
        <v>572</v>
      </c>
      <c r="E570" s="21">
        <v>0.74099999999999999</v>
      </c>
      <c r="G570" s="20"/>
      <c r="H570" s="19">
        <f>E570/0.0413</f>
        <v>17.941888619854719</v>
      </c>
      <c r="I570" s="32">
        <f>J570/100*4</f>
        <v>1.52</v>
      </c>
      <c r="J570" s="17">
        <v>38</v>
      </c>
      <c r="K570" s="16">
        <f>IF(J570&gt;1,J570-H570-I570,0)</f>
        <v>18.538111380145281</v>
      </c>
      <c r="L570" s="15">
        <v>42196</v>
      </c>
      <c r="M570" s="14"/>
      <c r="N570" s="29">
        <v>43044</v>
      </c>
      <c r="O570" s="12">
        <v>43045</v>
      </c>
      <c r="P570" s="11" t="s">
        <v>1236</v>
      </c>
      <c r="Q570" s="10"/>
      <c r="R570" s="10"/>
      <c r="S570" s="10"/>
      <c r="T570" s="10"/>
      <c r="U570" s="9"/>
      <c r="V570" s="8"/>
      <c r="W570" s="7">
        <v>1296</v>
      </c>
      <c r="X570" s="4"/>
      <c r="Y570" s="6">
        <v>38</v>
      </c>
      <c r="Z570" s="5">
        <f>IF(Y570&gt;0,Y570-J570,".")</f>
        <v>0</v>
      </c>
      <c r="AB570" s="1">
        <v>1636367271</v>
      </c>
      <c r="AC570" s="1">
        <v>6908858049</v>
      </c>
      <c r="AD570" s="1" t="s">
        <v>7403</v>
      </c>
      <c r="AE570" s="1">
        <v>1</v>
      </c>
      <c r="AF570" s="1">
        <v>35</v>
      </c>
      <c r="AG570" s="1" t="s">
        <v>2465</v>
      </c>
      <c r="AH570" s="1">
        <v>42944.444513888891</v>
      </c>
      <c r="AI570" s="1">
        <v>42962.794873298611</v>
      </c>
    </row>
    <row r="571" spans="1:35" s="1" customFormat="1" x14ac:dyDescent="0.25">
      <c r="A571" s="31">
        <v>43022</v>
      </c>
      <c r="B571" s="24" t="s">
        <v>670</v>
      </c>
      <c r="C571" s="23" t="s">
        <v>279</v>
      </c>
      <c r="D571" s="22" t="s">
        <v>278</v>
      </c>
      <c r="E571" s="21">
        <v>0.65</v>
      </c>
      <c r="G571" s="20"/>
      <c r="H571" s="19">
        <f>E571/0.04452</f>
        <v>14.600179694519319</v>
      </c>
      <c r="I571" s="18">
        <f>J571/100*4</f>
        <v>1.52</v>
      </c>
      <c r="J571" s="17">
        <v>38</v>
      </c>
      <c r="K571" s="16">
        <f>IF(J571&gt;1,J571-H571-I571,0)</f>
        <v>21.879820305480681</v>
      </c>
      <c r="L571" s="15">
        <v>43056</v>
      </c>
      <c r="M571" s="14"/>
      <c r="N571" s="29">
        <v>43068</v>
      </c>
      <c r="O571" s="12">
        <v>43068</v>
      </c>
      <c r="P571" s="11" t="s">
        <v>669</v>
      </c>
      <c r="Q571" s="10"/>
      <c r="R571" s="10"/>
      <c r="S571" s="10"/>
      <c r="T571" s="10"/>
      <c r="U571" s="9">
        <v>6918221946</v>
      </c>
      <c r="V571" s="8"/>
      <c r="W571" s="7">
        <v>1398</v>
      </c>
      <c r="X571" s="4"/>
      <c r="Y571" s="6">
        <v>38</v>
      </c>
      <c r="Z571" s="5">
        <f>IF(Y571&gt;0,Y571-J571,".")</f>
        <v>0</v>
      </c>
      <c r="AB571" s="1">
        <v>1636367424</v>
      </c>
      <c r="AC571" s="1">
        <v>6910821147</v>
      </c>
      <c r="AD571" s="1" t="s">
        <v>7404</v>
      </c>
      <c r="AE571" s="1">
        <v>1</v>
      </c>
      <c r="AF571" s="1">
        <v>111</v>
      </c>
      <c r="AG571" s="1" t="s">
        <v>2450</v>
      </c>
      <c r="AH571" s="1">
        <v>42946.406643518516</v>
      </c>
      <c r="AI571" s="1">
        <v>42962.809686446759</v>
      </c>
    </row>
    <row r="572" spans="1:35" s="1" customFormat="1" x14ac:dyDescent="0.25">
      <c r="A572" s="31">
        <v>43022</v>
      </c>
      <c r="B572" s="24"/>
      <c r="C572" s="23" t="s">
        <v>279</v>
      </c>
      <c r="D572" s="22" t="s">
        <v>278</v>
      </c>
      <c r="E572" s="21">
        <v>0.65</v>
      </c>
      <c r="G572" s="20"/>
      <c r="H572" s="19">
        <f>E572/0.04452</f>
        <v>14.600179694519319</v>
      </c>
      <c r="I572" s="18">
        <f>J572/100*4</f>
        <v>1.52</v>
      </c>
      <c r="J572" s="17">
        <v>38</v>
      </c>
      <c r="K572" s="16">
        <f>IF(J572&gt;1,J572-H572-I572,0)</f>
        <v>21.879820305480681</v>
      </c>
      <c r="L572" s="15">
        <v>43056</v>
      </c>
      <c r="M572" s="14"/>
      <c r="N572" s="29">
        <v>43070</v>
      </c>
      <c r="O572" s="12">
        <v>43074</v>
      </c>
      <c r="P572" s="11" t="s">
        <v>277</v>
      </c>
      <c r="Q572" s="10"/>
      <c r="R572" s="10"/>
      <c r="S572" s="10"/>
      <c r="T572" s="10"/>
      <c r="U572" s="9"/>
      <c r="V572" s="8"/>
      <c r="W572" s="7">
        <v>1406</v>
      </c>
      <c r="X572" s="4"/>
      <c r="Y572" s="6">
        <v>38</v>
      </c>
      <c r="Z572" s="5">
        <f>IF(Y572&gt;0,Y572-J572,".")</f>
        <v>0</v>
      </c>
      <c r="AB572" s="1">
        <v>1636370216</v>
      </c>
      <c r="AC572" s="1">
        <v>6909648998</v>
      </c>
      <c r="AD572" s="1" t="s">
        <v>7136</v>
      </c>
      <c r="AE572" s="1">
        <v>1</v>
      </c>
      <c r="AF572" s="1">
        <v>185</v>
      </c>
      <c r="AG572" s="1" t="s">
        <v>2416</v>
      </c>
      <c r="AH572" s="1">
        <v>42944.885833333334</v>
      </c>
      <c r="AI572" s="1">
        <v>42963.429753206015</v>
      </c>
    </row>
    <row r="573" spans="1:35" s="1" customFormat="1" x14ac:dyDescent="0.25">
      <c r="A573" s="31">
        <v>43022</v>
      </c>
      <c r="B573" s="24"/>
      <c r="C573" s="23" t="s">
        <v>279</v>
      </c>
      <c r="D573" s="22" t="s">
        <v>278</v>
      </c>
      <c r="E573" s="21">
        <v>0.65</v>
      </c>
      <c r="G573" s="20"/>
      <c r="H573" s="19">
        <f>E573/0.04452</f>
        <v>14.600179694519319</v>
      </c>
      <c r="I573" s="18">
        <f>J573/100*4</f>
        <v>1.52</v>
      </c>
      <c r="J573" s="17">
        <v>38</v>
      </c>
      <c r="K573" s="16">
        <f>IF(J573&gt;1,J573-H573-I573,0)</f>
        <v>21.879820305480681</v>
      </c>
      <c r="L573" s="15">
        <v>43056</v>
      </c>
      <c r="M573" s="14"/>
      <c r="N573" s="29">
        <v>43070</v>
      </c>
      <c r="O573" s="12">
        <v>43074</v>
      </c>
      <c r="P573" s="11" t="s">
        <v>277</v>
      </c>
      <c r="Q573" s="10"/>
      <c r="R573" s="10"/>
      <c r="S573" s="10"/>
      <c r="T573" s="10"/>
      <c r="U573" s="9"/>
      <c r="V573" s="8"/>
      <c r="W573" s="7">
        <v>1406</v>
      </c>
      <c r="X573" s="4"/>
      <c r="Y573" s="6">
        <v>38</v>
      </c>
      <c r="Z573" s="5">
        <f>IF(Y573&gt;0,Y573-J573,".")</f>
        <v>0</v>
      </c>
      <c r="AB573" s="1">
        <v>1636371113</v>
      </c>
      <c r="AC573" s="1">
        <v>6906663469</v>
      </c>
      <c r="AD573" s="1" t="s">
        <v>7311</v>
      </c>
      <c r="AE573" s="1">
        <v>1</v>
      </c>
      <c r="AF573" s="1">
        <v>69</v>
      </c>
      <c r="AG573" s="1" t="s">
        <v>2439</v>
      </c>
      <c r="AH573" s="1">
        <v>42942.825196759259</v>
      </c>
      <c r="AI573" s="1">
        <v>42963.614700925929</v>
      </c>
    </row>
    <row r="574" spans="1:35" s="1" customFormat="1" x14ac:dyDescent="0.25">
      <c r="A574" s="31">
        <v>43022</v>
      </c>
      <c r="B574" s="24"/>
      <c r="C574" s="23" t="s">
        <v>279</v>
      </c>
      <c r="D574" s="22" t="s">
        <v>278</v>
      </c>
      <c r="E574" s="21">
        <v>0.65</v>
      </c>
      <c r="G574" s="20"/>
      <c r="H574" s="19">
        <f>E574/0.04452</f>
        <v>14.600179694519319</v>
      </c>
      <c r="I574" s="18">
        <f>J574/100*4</f>
        <v>1.52</v>
      </c>
      <c r="J574" s="17">
        <v>38</v>
      </c>
      <c r="K574" s="16">
        <f>IF(J574&gt;1,J574-H574-I574,0)</f>
        <v>21.879820305480681</v>
      </c>
      <c r="L574" s="15">
        <v>43056</v>
      </c>
      <c r="M574" s="14"/>
      <c r="N574" s="29">
        <v>43084</v>
      </c>
      <c r="O574" s="12">
        <v>43087</v>
      </c>
      <c r="P574" s="11" t="s">
        <v>277</v>
      </c>
      <c r="Q574" s="10" t="s">
        <v>283</v>
      </c>
      <c r="R574" s="10" t="s">
        <v>282</v>
      </c>
      <c r="S574" s="10" t="s">
        <v>281</v>
      </c>
      <c r="T574" s="10"/>
      <c r="U574" s="9">
        <v>6919800755</v>
      </c>
      <c r="V574" s="8"/>
      <c r="W574" s="7">
        <v>1522</v>
      </c>
      <c r="X574" s="4"/>
      <c r="Y574" s="6">
        <v>38</v>
      </c>
      <c r="Z574" s="5">
        <f>IF(Y574&gt;0,Y574-J574,".")</f>
        <v>0</v>
      </c>
      <c r="AA574"/>
      <c r="AB574">
        <v>1636371277</v>
      </c>
      <c r="AC574" s="1">
        <v>6909446256</v>
      </c>
      <c r="AD574" s="1" t="s">
        <v>7112</v>
      </c>
      <c r="AE574" s="1">
        <v>1</v>
      </c>
      <c r="AF574" s="1">
        <v>110</v>
      </c>
      <c r="AG574" s="1" t="s">
        <v>2419</v>
      </c>
      <c r="AH574" s="1">
        <v>42944.780127314814</v>
      </c>
      <c r="AI574" s="1">
        <v>42963.643762870372</v>
      </c>
    </row>
    <row r="575" spans="1:35" s="1" customFormat="1" x14ac:dyDescent="0.25">
      <c r="A575" s="31">
        <v>43022</v>
      </c>
      <c r="B575" s="24" t="s">
        <v>284</v>
      </c>
      <c r="C575" s="23" t="s">
        <v>279</v>
      </c>
      <c r="D575" s="22" t="s">
        <v>278</v>
      </c>
      <c r="E575" s="21">
        <v>0.56000000000000005</v>
      </c>
      <c r="G575" s="20"/>
      <c r="H575" s="19">
        <f>E575/0.04452</f>
        <v>12.57861635220126</v>
      </c>
      <c r="I575" s="18">
        <f>J575/100*4</f>
        <v>1.52</v>
      </c>
      <c r="J575" s="17">
        <v>38</v>
      </c>
      <c r="K575" s="16">
        <f>IF(J575&gt;1,J575-H575-I575,0)</f>
        <v>23.901383647798742</v>
      </c>
      <c r="L575" s="15">
        <v>43079</v>
      </c>
      <c r="M575" s="14"/>
      <c r="N575" s="29">
        <v>43084</v>
      </c>
      <c r="O575" s="12">
        <v>43087</v>
      </c>
      <c r="P575" s="11" t="s">
        <v>277</v>
      </c>
      <c r="Q575" s="10"/>
      <c r="R575" s="10"/>
      <c r="S575" s="10"/>
      <c r="T575" s="10"/>
      <c r="U575" s="9"/>
      <c r="V575" s="8"/>
      <c r="W575" s="7">
        <v>1522</v>
      </c>
      <c r="X575" s="4"/>
      <c r="Y575" s="6">
        <v>38</v>
      </c>
      <c r="Z575" s="5">
        <f>IF(Y575&gt;0,Y575-J575,".")</f>
        <v>0</v>
      </c>
      <c r="AA575"/>
      <c r="AB575">
        <v>1636371278</v>
      </c>
      <c r="AC575" s="1">
        <v>6905220157</v>
      </c>
      <c r="AD575" s="1" t="s">
        <v>7233</v>
      </c>
      <c r="AE575" s="1">
        <v>1</v>
      </c>
      <c r="AF575" s="1">
        <v>58</v>
      </c>
      <c r="AG575" s="1" t="s">
        <v>2419</v>
      </c>
      <c r="AH575" s="1">
        <v>42941.722893518519</v>
      </c>
      <c r="AI575" s="1">
        <v>42963.64376324074</v>
      </c>
    </row>
    <row r="576" spans="1:35" s="1" customFormat="1" x14ac:dyDescent="0.25">
      <c r="A576" s="31">
        <v>43022</v>
      </c>
      <c r="B576" s="24"/>
      <c r="C576" s="23" t="s">
        <v>279</v>
      </c>
      <c r="D576" s="22" t="s">
        <v>278</v>
      </c>
      <c r="E576" s="21">
        <v>0.56000000000000005</v>
      </c>
      <c r="G576" s="20"/>
      <c r="H576" s="19">
        <f>E576/0.04452</f>
        <v>12.57861635220126</v>
      </c>
      <c r="I576" s="18">
        <f>J576/100*4</f>
        <v>1.52</v>
      </c>
      <c r="J576" s="17">
        <v>38</v>
      </c>
      <c r="K576" s="16">
        <f>IF(J576&gt;1,J576-H576-I576,0)</f>
        <v>23.901383647798742</v>
      </c>
      <c r="L576" s="15">
        <v>43079</v>
      </c>
      <c r="M576" s="14"/>
      <c r="N576" s="29">
        <v>43084</v>
      </c>
      <c r="O576" s="12">
        <v>43087</v>
      </c>
      <c r="P576" s="11" t="s">
        <v>277</v>
      </c>
      <c r="Q576" s="10"/>
      <c r="R576" s="10"/>
      <c r="S576" s="10"/>
      <c r="T576" s="10"/>
      <c r="U576" s="9"/>
      <c r="V576" s="8"/>
      <c r="W576" s="7">
        <v>1522</v>
      </c>
      <c r="X576" s="4"/>
      <c r="Y576" s="6">
        <v>38</v>
      </c>
      <c r="Z576" s="5">
        <f>IF(Y576&gt;0,Y576-J576,".")</f>
        <v>0</v>
      </c>
      <c r="AA576"/>
      <c r="AB576">
        <v>1636371546</v>
      </c>
      <c r="AC576" s="1">
        <v>6912019459</v>
      </c>
      <c r="AD576" s="1" t="s">
        <v>7401</v>
      </c>
      <c r="AE576" s="1">
        <v>1</v>
      </c>
      <c r="AF576" s="1">
        <v>69</v>
      </c>
      <c r="AG576" s="1" t="s">
        <v>1602</v>
      </c>
      <c r="AH576" s="1">
        <v>42958.701689814814</v>
      </c>
      <c r="AI576" s="1">
        <v>42963.692128333336</v>
      </c>
    </row>
    <row r="577" spans="1:35" s="1" customFormat="1" x14ac:dyDescent="0.25">
      <c r="A577" s="31">
        <v>43022</v>
      </c>
      <c r="B577" s="24"/>
      <c r="C577" s="23" t="s">
        <v>279</v>
      </c>
      <c r="D577" s="22" t="s">
        <v>278</v>
      </c>
      <c r="E577" s="21">
        <v>0.56000000000000005</v>
      </c>
      <c r="G577" s="20"/>
      <c r="H577" s="19">
        <f>E577/0.04452</f>
        <v>12.57861635220126</v>
      </c>
      <c r="I577" s="18">
        <f>J577/100*4</f>
        <v>1.52</v>
      </c>
      <c r="J577" s="17">
        <v>38</v>
      </c>
      <c r="K577" s="16">
        <f>IF(J577&gt;1,J577-H577-I577,0)</f>
        <v>23.901383647798742</v>
      </c>
      <c r="L577" s="15">
        <v>43079</v>
      </c>
      <c r="M577" s="14"/>
      <c r="N577" s="29">
        <v>43084</v>
      </c>
      <c r="O577" s="12">
        <v>43087</v>
      </c>
      <c r="P577" s="11" t="s">
        <v>277</v>
      </c>
      <c r="Q577" s="10" t="s">
        <v>283</v>
      </c>
      <c r="R577" s="10" t="s">
        <v>282</v>
      </c>
      <c r="S577" s="10" t="s">
        <v>281</v>
      </c>
      <c r="T577" s="10"/>
      <c r="U577" s="9"/>
      <c r="V577" s="8" t="s">
        <v>280</v>
      </c>
      <c r="W577" s="7">
        <v>1522</v>
      </c>
      <c r="X577" s="4"/>
      <c r="Y577" s="6">
        <v>38</v>
      </c>
      <c r="Z577" s="5">
        <f>IF(Y577&gt;0,Y577-J577,".")</f>
        <v>0</v>
      </c>
      <c r="AA577"/>
      <c r="AB577">
        <v>1636372003</v>
      </c>
      <c r="AC577" s="1">
        <v>6910404277</v>
      </c>
      <c r="AD577" s="1" t="s">
        <v>7159</v>
      </c>
      <c r="AE577" s="1">
        <v>1</v>
      </c>
      <c r="AF577" s="1">
        <v>72</v>
      </c>
      <c r="AG577" s="1" t="s">
        <v>2434</v>
      </c>
      <c r="AH577" s="1">
        <v>42945.776770833334</v>
      </c>
      <c r="AI577" s="1">
        <v>42963.758472997688</v>
      </c>
    </row>
    <row r="578" spans="1:35" s="1" customFormat="1" x14ac:dyDescent="0.25">
      <c r="A578" s="31">
        <v>43022</v>
      </c>
      <c r="B578" s="24"/>
      <c r="C578" s="23" t="s">
        <v>279</v>
      </c>
      <c r="D578" s="22" t="s">
        <v>278</v>
      </c>
      <c r="E578" s="21">
        <v>0.56000000000000005</v>
      </c>
      <c r="G578" s="20"/>
      <c r="H578" s="19">
        <f>E578/0.04452</f>
        <v>12.57861635220126</v>
      </c>
      <c r="I578" s="18">
        <f>J578/100*4</f>
        <v>1.52</v>
      </c>
      <c r="J578" s="17">
        <v>38</v>
      </c>
      <c r="K578" s="16">
        <f>IF(J578&gt;1,J578-H578-I578,0)</f>
        <v>23.901383647798742</v>
      </c>
      <c r="L578" s="15">
        <v>43079</v>
      </c>
      <c r="M578" s="14"/>
      <c r="N578" s="29">
        <v>43084</v>
      </c>
      <c r="O578" s="12">
        <v>43087</v>
      </c>
      <c r="P578" s="11" t="s">
        <v>277</v>
      </c>
      <c r="Q578" s="10"/>
      <c r="R578" s="10"/>
      <c r="S578" s="10"/>
      <c r="T578" s="10"/>
      <c r="U578" s="9"/>
      <c r="V578" s="8"/>
      <c r="W578" s="7">
        <v>1522</v>
      </c>
      <c r="X578" s="4"/>
      <c r="Y578" s="6">
        <v>38</v>
      </c>
      <c r="Z578" s="5">
        <f>IF(Y578&gt;0,Y578-J578,".")</f>
        <v>0</v>
      </c>
      <c r="AA578"/>
      <c r="AB578">
        <v>1636372098</v>
      </c>
      <c r="AC578" s="1">
        <v>6910821147</v>
      </c>
      <c r="AD578" s="1" t="s">
        <v>7404</v>
      </c>
      <c r="AE578" s="1">
        <v>1</v>
      </c>
      <c r="AF578" s="1">
        <v>111</v>
      </c>
      <c r="AG578" s="1" t="s">
        <v>2426</v>
      </c>
      <c r="AH578" s="1">
        <v>42946.406643518516</v>
      </c>
      <c r="AI578" s="1">
        <v>42963.773114039352</v>
      </c>
    </row>
    <row r="579" spans="1:35" s="1" customFormat="1" x14ac:dyDescent="0.25">
      <c r="A579" s="31">
        <v>42656</v>
      </c>
      <c r="B579" s="24"/>
      <c r="C579" s="23" t="s">
        <v>33</v>
      </c>
      <c r="D579" s="22" t="s">
        <v>32</v>
      </c>
      <c r="E579" s="21">
        <v>0.67500000000000004</v>
      </c>
      <c r="G579" s="20"/>
      <c r="H579" s="19">
        <f>E579/0.0404</f>
        <v>16.707920792079211</v>
      </c>
      <c r="I579" s="18">
        <f>J579/100*4</f>
        <v>1.56</v>
      </c>
      <c r="J579" s="17">
        <v>39</v>
      </c>
      <c r="K579" s="16">
        <f>IF(J579&gt;1,J579-H579-I579,0)</f>
        <v>20.732079207920791</v>
      </c>
      <c r="L579" s="15">
        <v>42680</v>
      </c>
      <c r="M579" s="14"/>
      <c r="N579" s="29">
        <v>42737</v>
      </c>
      <c r="O579" s="12">
        <v>42738</v>
      </c>
      <c r="P579" s="11" t="s">
        <v>6991</v>
      </c>
      <c r="Q579" s="10"/>
      <c r="R579" s="10"/>
      <c r="S579" s="10"/>
      <c r="T579" s="10"/>
      <c r="U579" s="9">
        <v>6665324353</v>
      </c>
      <c r="V579" s="8"/>
      <c r="W579" s="7">
        <v>15</v>
      </c>
      <c r="X579" s="4"/>
      <c r="Y579" s="6">
        <v>39</v>
      </c>
      <c r="Z579" s="5">
        <f>IF(Y579&gt;0,Y579-J579,".")</f>
        <v>0</v>
      </c>
      <c r="AB579" s="1">
        <v>1636372099</v>
      </c>
      <c r="AC579" s="1">
        <v>6909651341</v>
      </c>
      <c r="AD579" s="1" t="s">
        <v>7110</v>
      </c>
      <c r="AE579" s="1">
        <v>1</v>
      </c>
      <c r="AF579" s="1">
        <v>15</v>
      </c>
      <c r="AG579" s="1" t="s">
        <v>2426</v>
      </c>
      <c r="AH579" s="1">
        <v>42944.887453703705</v>
      </c>
      <c r="AI579" s="1">
        <v>42963.773114583331</v>
      </c>
    </row>
    <row r="580" spans="1:35" s="1" customFormat="1" x14ac:dyDescent="0.25">
      <c r="A580" s="31">
        <v>42656</v>
      </c>
      <c r="B580" s="24"/>
      <c r="C580" s="23" t="s">
        <v>33</v>
      </c>
      <c r="D580" s="22" t="s">
        <v>32</v>
      </c>
      <c r="E580" s="21">
        <v>0.67500000000000004</v>
      </c>
      <c r="G580" s="20"/>
      <c r="H580" s="19">
        <f>E580/0.0404</f>
        <v>16.707920792079211</v>
      </c>
      <c r="I580" s="18">
        <f>J580/100*4</f>
        <v>1.56</v>
      </c>
      <c r="J580" s="17">
        <v>39</v>
      </c>
      <c r="K580" s="16">
        <f>IF(J580&gt;1,J580-H580-I580,0)</f>
        <v>20.732079207920791</v>
      </c>
      <c r="L580" s="15">
        <v>42680</v>
      </c>
      <c r="M580" s="14"/>
      <c r="N580" s="29">
        <v>42738</v>
      </c>
      <c r="O580" s="12">
        <v>42738</v>
      </c>
      <c r="P580" s="11" t="s">
        <v>6939</v>
      </c>
      <c r="Q580" s="10"/>
      <c r="R580" s="10"/>
      <c r="S580" s="10"/>
      <c r="T580" s="10"/>
      <c r="U580" s="9"/>
      <c r="V580" s="8"/>
      <c r="W580" s="7">
        <v>25</v>
      </c>
      <c r="X580" s="4"/>
      <c r="Y580" s="6">
        <v>39</v>
      </c>
      <c r="Z580" s="5">
        <f>IF(Y580&gt;0,Y580-J580,".")</f>
        <v>0</v>
      </c>
      <c r="AB580" s="1">
        <v>1636377446</v>
      </c>
      <c r="AC580" s="1">
        <v>6910779730</v>
      </c>
      <c r="AD580" s="1" t="s">
        <v>7267</v>
      </c>
      <c r="AE580" s="1">
        <v>1</v>
      </c>
      <c r="AF580" s="1">
        <v>115</v>
      </c>
      <c r="AG580" s="1" t="s">
        <v>2413</v>
      </c>
      <c r="AH580" s="1">
        <v>42946.363009259258</v>
      </c>
      <c r="AI580" s="1">
        <v>42965.569975046295</v>
      </c>
    </row>
    <row r="581" spans="1:35" s="1" customFormat="1" ht="12.75" x14ac:dyDescent="0.2">
      <c r="A581" s="46">
        <v>42634</v>
      </c>
      <c r="B581" t="s">
        <v>6896</v>
      </c>
      <c r="C581" s="23" t="s">
        <v>3368</v>
      </c>
      <c r="D581" s="22" t="s">
        <v>3367</v>
      </c>
      <c r="E581" s="21">
        <v>0.39900000000000002</v>
      </c>
      <c r="G581" s="20"/>
      <c r="H581" s="19">
        <f>E581/0.04043</f>
        <v>9.86890922582241</v>
      </c>
      <c r="I581" s="32">
        <f>J581/100*4</f>
        <v>1.56</v>
      </c>
      <c r="J581" s="17">
        <v>39</v>
      </c>
      <c r="K581" s="16">
        <f>IF(J581&gt;1,J581-H581-I581,0)</f>
        <v>27.571090774177591</v>
      </c>
      <c r="L581" s="15">
        <v>42658</v>
      </c>
      <c r="M581" s="14"/>
      <c r="N581" s="29">
        <v>42741</v>
      </c>
      <c r="O581" s="12">
        <v>42741</v>
      </c>
      <c r="P581" s="11" t="s">
        <v>6895</v>
      </c>
      <c r="Q581" s="34"/>
      <c r="R581" s="34"/>
      <c r="S581" s="7"/>
      <c r="T581" s="7"/>
      <c r="U581" s="33"/>
      <c r="V581" s="8"/>
      <c r="W581" s="7">
        <v>42</v>
      </c>
      <c r="X581" s="4"/>
      <c r="Y581" s="6">
        <v>39</v>
      </c>
      <c r="Z581" s="5">
        <f>IF(Y581&gt;0,Y581-J581,".")</f>
        <v>0</v>
      </c>
      <c r="AB581" s="1">
        <v>1636380933</v>
      </c>
      <c r="AC581" s="1">
        <v>6910543250</v>
      </c>
      <c r="AD581" s="1" t="s">
        <v>7324</v>
      </c>
      <c r="AE581" s="1">
        <v>1</v>
      </c>
      <c r="AF581" s="1">
        <v>69</v>
      </c>
      <c r="AG581" s="1" t="s">
        <v>2410</v>
      </c>
      <c r="AH581" s="1">
        <v>42945.884062500001</v>
      </c>
      <c r="AI581" s="1">
        <v>42965.920611851849</v>
      </c>
    </row>
    <row r="582" spans="1:35" s="1" customFormat="1" ht="12.75" x14ac:dyDescent="0.2">
      <c r="A582" s="46">
        <v>42634</v>
      </c>
      <c r="B582" s="24"/>
      <c r="C582" s="23" t="s">
        <v>3368</v>
      </c>
      <c r="D582" s="22" t="s">
        <v>3367</v>
      </c>
      <c r="E582" s="21">
        <v>0.39900000000000002</v>
      </c>
      <c r="G582" s="20"/>
      <c r="H582" s="19">
        <f>E582/0.04043</f>
        <v>9.86890922582241</v>
      </c>
      <c r="I582" s="32">
        <f>J582/100*4</f>
        <v>1.56</v>
      </c>
      <c r="J582" s="17">
        <v>39</v>
      </c>
      <c r="K582" s="16">
        <f>IF(J582&gt;1,J582-H582-I582,0)</f>
        <v>27.571090774177591</v>
      </c>
      <c r="L582" s="15">
        <v>42658</v>
      </c>
      <c r="M582" s="14"/>
      <c r="N582" s="29">
        <v>42741</v>
      </c>
      <c r="O582" s="12">
        <v>42741</v>
      </c>
      <c r="P582" s="11" t="s">
        <v>6895</v>
      </c>
      <c r="Q582" s="34"/>
      <c r="R582" s="34"/>
      <c r="S582" s="7"/>
      <c r="T582" s="7"/>
      <c r="U582" s="33"/>
      <c r="V582" s="8"/>
      <c r="W582" s="7">
        <v>42</v>
      </c>
      <c r="X582" s="4"/>
      <c r="Y582" s="6">
        <v>39</v>
      </c>
      <c r="Z582" s="5">
        <f>IF(Y582&gt;0,Y582-J582,".")</f>
        <v>0</v>
      </c>
      <c r="AB582" s="1">
        <v>1636383178</v>
      </c>
      <c r="AC582" s="1">
        <v>6907268532</v>
      </c>
      <c r="AD582" s="1" t="s">
        <v>7229</v>
      </c>
      <c r="AE582" s="1">
        <v>1</v>
      </c>
      <c r="AF582" s="1">
        <v>115</v>
      </c>
      <c r="AG582" s="1" t="s">
        <v>2405</v>
      </c>
      <c r="AH582" s="1">
        <v>42943.332604166666</v>
      </c>
      <c r="AI582" s="1">
        <v>42966.750925335647</v>
      </c>
    </row>
    <row r="583" spans="1:35" s="1" customFormat="1" x14ac:dyDescent="0.25">
      <c r="A583" s="31">
        <v>42656</v>
      </c>
      <c r="B583" s="24"/>
      <c r="C583" s="23" t="s">
        <v>33</v>
      </c>
      <c r="D583" s="22" t="s">
        <v>32</v>
      </c>
      <c r="E583" s="21">
        <v>0.67500000000000004</v>
      </c>
      <c r="G583" s="20"/>
      <c r="H583" s="19">
        <f>E583/0.0404</f>
        <v>16.707920792079211</v>
      </c>
      <c r="I583" s="18">
        <f>J583/100*4</f>
        <v>1.56</v>
      </c>
      <c r="J583" s="17">
        <v>39</v>
      </c>
      <c r="K583" s="16">
        <f>IF(J583&gt;1,J583-H583-I583,0)</f>
        <v>20.732079207920791</v>
      </c>
      <c r="L583" s="15">
        <v>42689</v>
      </c>
      <c r="M583" s="14"/>
      <c r="N583" s="29">
        <v>42749</v>
      </c>
      <c r="O583" s="12">
        <v>42751</v>
      </c>
      <c r="P583" s="11" t="s">
        <v>6627</v>
      </c>
      <c r="Q583" s="10"/>
      <c r="R583" s="10"/>
      <c r="S583" s="10"/>
      <c r="T583" s="10"/>
      <c r="U583" s="9">
        <v>6675552093</v>
      </c>
      <c r="V583" s="8"/>
      <c r="W583" s="7">
        <v>112</v>
      </c>
      <c r="X583" s="4"/>
      <c r="Y583" s="6">
        <v>39</v>
      </c>
      <c r="Z583" s="5">
        <f>IF(Y583&gt;0,Y583-J583,".")</f>
        <v>0</v>
      </c>
      <c r="AB583" s="1">
        <v>1636386030</v>
      </c>
      <c r="AC583" s="1">
        <v>6910249420</v>
      </c>
      <c r="AD583" s="1" t="s">
        <v>7405</v>
      </c>
      <c r="AE583" s="1">
        <v>1</v>
      </c>
      <c r="AF583" s="1">
        <v>80</v>
      </c>
      <c r="AG583" s="1" t="s">
        <v>2393</v>
      </c>
      <c r="AH583" s="1">
        <v>42945.632824074077</v>
      </c>
      <c r="AI583" s="1">
        <v>42967.296564282406</v>
      </c>
    </row>
    <row r="584" spans="1:35" s="1" customFormat="1" ht="12.75" x14ac:dyDescent="0.2">
      <c r="A584" s="46">
        <v>42634</v>
      </c>
      <c r="B584" s="24"/>
      <c r="C584" s="23" t="s">
        <v>3368</v>
      </c>
      <c r="D584" s="22" t="s">
        <v>3367</v>
      </c>
      <c r="E584" s="21">
        <v>0.39900000000000002</v>
      </c>
      <c r="G584" s="20"/>
      <c r="H584" s="19">
        <f>E584/0.04043</f>
        <v>9.86890922582241</v>
      </c>
      <c r="I584" s="32">
        <f>J584/100*4</f>
        <v>1.56</v>
      </c>
      <c r="J584" s="17">
        <v>39</v>
      </c>
      <c r="K584" s="16">
        <f>IF(J584&gt;1,J584-H584-I584,0)</f>
        <v>27.571090774177591</v>
      </c>
      <c r="L584" s="15">
        <v>42658</v>
      </c>
      <c r="M584" s="14"/>
      <c r="N584" s="29">
        <v>42750</v>
      </c>
      <c r="O584" s="12">
        <v>42750</v>
      </c>
      <c r="P584" s="11" t="s">
        <v>5986</v>
      </c>
      <c r="Q584" s="34"/>
      <c r="R584" s="34"/>
      <c r="S584" s="7"/>
      <c r="T584" s="7"/>
      <c r="U584" s="33">
        <v>6679594036</v>
      </c>
      <c r="V584" s="8"/>
      <c r="W584" s="7">
        <v>101</v>
      </c>
      <c r="X584" s="4"/>
      <c r="Y584" s="6">
        <v>39</v>
      </c>
      <c r="Z584" s="5">
        <f>IF(Y584&gt;0,Y584-J584,".")</f>
        <v>0</v>
      </c>
      <c r="AB584" s="1">
        <v>1636386031</v>
      </c>
      <c r="AC584" s="1">
        <v>6908691129</v>
      </c>
      <c r="AD584" s="1" t="s">
        <v>7354</v>
      </c>
      <c r="AE584" s="1">
        <v>3</v>
      </c>
      <c r="AF584" s="1">
        <v>66</v>
      </c>
      <c r="AG584" s="1" t="s">
        <v>2393</v>
      </c>
      <c r="AH584" s="1">
        <v>42944.324641203704</v>
      </c>
      <c r="AI584" s="1">
        <v>42967.296565208337</v>
      </c>
    </row>
    <row r="585" spans="1:35" s="1" customFormat="1" ht="12.75" x14ac:dyDescent="0.2">
      <c r="A585" s="46">
        <v>42634</v>
      </c>
      <c r="B585" s="24"/>
      <c r="C585" s="23" t="s">
        <v>3368</v>
      </c>
      <c r="D585" s="22" t="s">
        <v>3367</v>
      </c>
      <c r="E585" s="21">
        <v>0.39900000000000002</v>
      </c>
      <c r="G585" s="20"/>
      <c r="H585" s="19">
        <f>E585/0.04043</f>
        <v>9.86890922582241</v>
      </c>
      <c r="I585" s="32">
        <f>J585/100*4</f>
        <v>1.56</v>
      </c>
      <c r="J585" s="17">
        <v>39</v>
      </c>
      <c r="K585" s="16">
        <f>IF(J585&gt;1,J585-H585-I585,0)</f>
        <v>27.571090774177591</v>
      </c>
      <c r="L585" s="15">
        <v>42658</v>
      </c>
      <c r="M585" s="14"/>
      <c r="N585" s="29">
        <v>42750</v>
      </c>
      <c r="O585" s="12">
        <v>42750</v>
      </c>
      <c r="P585" s="11" t="s">
        <v>5986</v>
      </c>
      <c r="Q585" s="34"/>
      <c r="R585" s="34"/>
      <c r="S585" s="7"/>
      <c r="T585" s="7"/>
      <c r="U585" s="33"/>
      <c r="V585" s="8"/>
      <c r="W585" s="7">
        <v>101</v>
      </c>
      <c r="X585" s="4"/>
      <c r="Y585" s="6">
        <v>39</v>
      </c>
      <c r="Z585" s="5">
        <f>IF(Y585&gt;0,Y585-J585,".")</f>
        <v>0</v>
      </c>
      <c r="AB585" s="1">
        <v>1636386209</v>
      </c>
      <c r="AC585" s="1">
        <v>6906431197</v>
      </c>
      <c r="AD585" s="1" t="s">
        <v>7406</v>
      </c>
      <c r="AE585" s="1">
        <v>1</v>
      </c>
      <c r="AF585" s="1">
        <v>77</v>
      </c>
      <c r="AG585" s="1" t="s">
        <v>2391</v>
      </c>
      <c r="AH585" s="1">
        <v>42942.676041666666</v>
      </c>
      <c r="AI585" s="1">
        <v>42967.36400494213</v>
      </c>
    </row>
    <row r="586" spans="1:35" s="1" customFormat="1" x14ac:dyDescent="0.25">
      <c r="A586" s="31">
        <v>42756</v>
      </c>
      <c r="B586" s="24"/>
      <c r="C586" s="23" t="s">
        <v>6466</v>
      </c>
      <c r="D586" s="22" t="s">
        <v>6465</v>
      </c>
      <c r="E586" s="21"/>
      <c r="G586" s="20"/>
      <c r="H586" s="19">
        <f>E586/0.03865</f>
        <v>0</v>
      </c>
      <c r="I586" s="18">
        <f>J586/100*4</f>
        <v>1.56</v>
      </c>
      <c r="J586" s="17">
        <v>39</v>
      </c>
      <c r="K586" s="16">
        <f>IF(J586&gt;1,J586-H586-I586,0)</f>
        <v>37.44</v>
      </c>
      <c r="L586" s="15">
        <v>42757</v>
      </c>
      <c r="M586" s="14"/>
      <c r="N586" s="29">
        <v>42756</v>
      </c>
      <c r="O586" s="12">
        <v>42757</v>
      </c>
      <c r="P586" s="11" t="s">
        <v>6464</v>
      </c>
      <c r="Q586" s="10"/>
      <c r="R586" s="10"/>
      <c r="S586" s="10"/>
      <c r="T586" s="10"/>
      <c r="U586" s="9" t="s">
        <v>6467</v>
      </c>
      <c r="V586" s="8"/>
      <c r="W586" s="7">
        <v>141</v>
      </c>
      <c r="X586" s="4"/>
      <c r="Y586" s="6">
        <v>39</v>
      </c>
      <c r="Z586" s="5">
        <f>IF(Y586&gt;0,Y586-J586,".")</f>
        <v>0</v>
      </c>
      <c r="AB586" s="1">
        <v>1636386464</v>
      </c>
      <c r="AC586" s="1">
        <v>6910933349</v>
      </c>
      <c r="AD586" s="1" t="s">
        <v>7143</v>
      </c>
      <c r="AE586" s="1">
        <v>1</v>
      </c>
      <c r="AF586" s="1">
        <v>45</v>
      </c>
      <c r="AG586" s="1" t="s">
        <v>2378</v>
      </c>
      <c r="AH586" s="1">
        <v>42946.514965277776</v>
      </c>
      <c r="AI586" s="1">
        <v>42967.413496064815</v>
      </c>
    </row>
    <row r="587" spans="1:35" s="1" customFormat="1" x14ac:dyDescent="0.25">
      <c r="A587" s="31">
        <v>42756</v>
      </c>
      <c r="B587" s="24"/>
      <c r="C587" s="23" t="s">
        <v>6466</v>
      </c>
      <c r="D587" s="22" t="s">
        <v>6465</v>
      </c>
      <c r="E587" s="21"/>
      <c r="G587" s="20"/>
      <c r="H587" s="19">
        <f>E587/0.03865</f>
        <v>0</v>
      </c>
      <c r="I587" s="18">
        <f>J587/100*4</f>
        <v>1.56</v>
      </c>
      <c r="J587" s="17">
        <v>39</v>
      </c>
      <c r="K587" s="16">
        <f>IF(J587&gt;1,J587-H587-I587,0)</f>
        <v>37.44</v>
      </c>
      <c r="L587" s="15">
        <v>42757</v>
      </c>
      <c r="M587" s="14"/>
      <c r="N587" s="29">
        <v>42756</v>
      </c>
      <c r="O587" s="12">
        <v>42757</v>
      </c>
      <c r="P587" s="11" t="s">
        <v>6464</v>
      </c>
      <c r="Q587" s="10"/>
      <c r="R587" s="10"/>
      <c r="S587" s="10"/>
      <c r="T587" s="10"/>
      <c r="U587" s="9"/>
      <c r="V587" s="8"/>
      <c r="W587" s="7">
        <v>141</v>
      </c>
      <c r="X587" s="4"/>
      <c r="Y587" s="6">
        <v>39</v>
      </c>
      <c r="Z587" s="5">
        <f>IF(Y587&gt;0,Y587-J587,".")</f>
        <v>0</v>
      </c>
      <c r="AB587" s="1">
        <v>1636387101</v>
      </c>
      <c r="AC587" s="1">
        <v>6909020422</v>
      </c>
      <c r="AD587" s="1" t="s">
        <v>7345</v>
      </c>
      <c r="AE587" s="1">
        <v>1</v>
      </c>
      <c r="AF587" s="1">
        <v>30</v>
      </c>
      <c r="AG587" s="1" t="s">
        <v>2382</v>
      </c>
      <c r="AH587" s="1">
        <v>42944.53707175926</v>
      </c>
      <c r="AI587" s="1">
        <v>42967.512984699075</v>
      </c>
    </row>
    <row r="588" spans="1:35" s="1" customFormat="1" x14ac:dyDescent="0.25">
      <c r="A588" s="31">
        <v>42381</v>
      </c>
      <c r="B588" s="24"/>
      <c r="C588" s="23" t="s">
        <v>1394</v>
      </c>
      <c r="D588" s="22" t="s">
        <v>1393</v>
      </c>
      <c r="E588" s="21">
        <v>0.35</v>
      </c>
      <c r="G588" s="20"/>
      <c r="H588" s="19">
        <f>E588/0.040263</f>
        <v>8.6928445471027977</v>
      </c>
      <c r="I588" s="32">
        <f>J588/100*4</f>
        <v>1.56</v>
      </c>
      <c r="J588" s="17">
        <v>39</v>
      </c>
      <c r="K588" s="16">
        <f>IF(J588&gt;1,J588-H588-I588,0)</f>
        <v>28.747155452897204</v>
      </c>
      <c r="L588" s="15">
        <v>42402</v>
      </c>
      <c r="M588" s="14"/>
      <c r="N588" s="29">
        <v>42760</v>
      </c>
      <c r="O588" s="12">
        <v>42760</v>
      </c>
      <c r="P588" s="11" t="s">
        <v>966</v>
      </c>
      <c r="Q588" s="10"/>
      <c r="R588" s="10"/>
      <c r="S588" s="10"/>
      <c r="T588" s="10"/>
      <c r="U588" s="9">
        <v>6693956203</v>
      </c>
      <c r="V588" s="8"/>
      <c r="W588" s="7">
        <v>154</v>
      </c>
      <c r="X588" s="4"/>
      <c r="Y588" s="6">
        <v>39</v>
      </c>
      <c r="Z588" s="5">
        <f>IF(Y588&gt;0,Y588-J588,".")</f>
        <v>0</v>
      </c>
      <c r="AB588" s="1">
        <v>1636387208</v>
      </c>
      <c r="AC588" s="1">
        <v>6911134971</v>
      </c>
      <c r="AD588" s="1" t="s">
        <v>7373</v>
      </c>
      <c r="AE588" s="1">
        <v>2</v>
      </c>
      <c r="AF588" s="1">
        <v>138</v>
      </c>
      <c r="AG588" s="1" t="s">
        <v>2383</v>
      </c>
      <c r="AH588" s="1">
        <v>42946.696562500001</v>
      </c>
      <c r="AI588" s="1">
        <v>42967.528678379633</v>
      </c>
    </row>
    <row r="589" spans="1:35" s="1" customFormat="1" x14ac:dyDescent="0.25">
      <c r="A589" s="31">
        <v>42363</v>
      </c>
      <c r="B589" s="24"/>
      <c r="C589" s="23" t="s">
        <v>2804</v>
      </c>
      <c r="D589" s="22" t="s">
        <v>4380</v>
      </c>
      <c r="E589" s="21">
        <v>1.1000000000000001</v>
      </c>
      <c r="G589" s="20"/>
      <c r="H589" s="19">
        <f>E589/0.04032</f>
        <v>27.281746031746032</v>
      </c>
      <c r="I589" s="32">
        <f>J589/100*4</f>
        <v>1.56</v>
      </c>
      <c r="J589" s="17">
        <v>39</v>
      </c>
      <c r="K589" s="16">
        <f>IF(J589&gt;1,J589-H589-I589,0)</f>
        <v>10.158253968253968</v>
      </c>
      <c r="L589" s="15">
        <v>42402</v>
      </c>
      <c r="M589" s="14"/>
      <c r="N589" s="29">
        <v>42765</v>
      </c>
      <c r="O589" s="12">
        <v>42766</v>
      </c>
      <c r="P589" s="11" t="s">
        <v>6275</v>
      </c>
      <c r="Q589" s="10" t="s">
        <v>6283</v>
      </c>
      <c r="R589" s="10" t="s">
        <v>6282</v>
      </c>
      <c r="S589" s="10" t="s">
        <v>6281</v>
      </c>
      <c r="T589" s="10"/>
      <c r="U589" s="9">
        <v>6693837160</v>
      </c>
      <c r="V589" s="8" t="s">
        <v>6280</v>
      </c>
      <c r="W589" s="7">
        <v>192</v>
      </c>
      <c r="X589" s="4"/>
      <c r="Y589" s="6">
        <v>39</v>
      </c>
      <c r="Z589" s="5">
        <f>IF(Y589&gt;0,Y589-J589,".")</f>
        <v>0</v>
      </c>
      <c r="AB589" s="1">
        <v>1636388107</v>
      </c>
      <c r="AC589" s="1">
        <v>6909470421</v>
      </c>
      <c r="AD589" s="1" t="s">
        <v>7389</v>
      </c>
      <c r="AE589" s="1">
        <v>1</v>
      </c>
      <c r="AF589" s="1">
        <v>135</v>
      </c>
      <c r="AG589" s="1" t="s">
        <v>2372</v>
      </c>
      <c r="AH589" s="1">
        <v>42944.799687500003</v>
      </c>
      <c r="AI589" s="1">
        <v>42967.665842986113</v>
      </c>
    </row>
    <row r="590" spans="1:35" s="1" customFormat="1" x14ac:dyDescent="0.25">
      <c r="A590" s="31">
        <v>42667</v>
      </c>
      <c r="B590" s="24"/>
      <c r="C590" s="23" t="s">
        <v>3296</v>
      </c>
      <c r="D590" s="22" t="s">
        <v>3295</v>
      </c>
      <c r="E590" s="21">
        <v>1.02</v>
      </c>
      <c r="G590" s="20"/>
      <c r="H590" s="19">
        <f>E590/0.03988</f>
        <v>25.576730190571716</v>
      </c>
      <c r="I590" s="18">
        <f>J590/100*4</f>
        <v>1.56</v>
      </c>
      <c r="J590" s="17">
        <v>39</v>
      </c>
      <c r="K590" s="16">
        <f>IF(J590&gt;1,J590-H590-I590,0)</f>
        <v>11.863269809428283</v>
      </c>
      <c r="L590" s="15">
        <v>42703</v>
      </c>
      <c r="M590" s="14"/>
      <c r="N590" s="29">
        <v>42770</v>
      </c>
      <c r="O590" s="12">
        <v>42771</v>
      </c>
      <c r="P590" s="11" t="s">
        <v>6190</v>
      </c>
      <c r="Q590" s="10"/>
      <c r="R590" s="10"/>
      <c r="S590" s="10"/>
      <c r="T590" s="10"/>
      <c r="U590" s="9">
        <v>6701780338</v>
      </c>
      <c r="V590" s="8"/>
      <c r="W590" s="7">
        <v>208</v>
      </c>
      <c r="X590" s="4"/>
      <c r="Y590" s="6">
        <v>39</v>
      </c>
      <c r="Z590" s="5">
        <f>IF(Y590&gt;0,Y590-J590,".")</f>
        <v>0</v>
      </c>
      <c r="AB590" s="1">
        <v>1636391362</v>
      </c>
      <c r="AC590" s="1">
        <v>6911414288</v>
      </c>
      <c r="AD590" s="1" t="s">
        <v>7346</v>
      </c>
      <c r="AE590" s="1">
        <v>1</v>
      </c>
      <c r="AF590" s="1">
        <v>169</v>
      </c>
      <c r="AG590" s="1" t="s">
        <v>2357</v>
      </c>
      <c r="AH590" s="1">
        <v>42946.880312499998</v>
      </c>
      <c r="AI590" s="1">
        <v>42967.919367442133</v>
      </c>
    </row>
    <row r="591" spans="1:35" s="1" customFormat="1" x14ac:dyDescent="0.25">
      <c r="A591" s="28">
        <v>41010</v>
      </c>
      <c r="B591" s="27" t="s">
        <v>6160</v>
      </c>
      <c r="C591" s="23" t="s">
        <v>6159</v>
      </c>
      <c r="D591" s="22" t="s">
        <v>6158</v>
      </c>
      <c r="E591" s="21">
        <v>0.499</v>
      </c>
      <c r="G591" s="20"/>
      <c r="H591" s="19">
        <f>E591/0.0504633</f>
        <v>9.8883743235182795</v>
      </c>
      <c r="I591" s="18">
        <f>J591/100*4</f>
        <v>1.56</v>
      </c>
      <c r="J591" s="17">
        <v>39</v>
      </c>
      <c r="K591" s="16">
        <f>IF(J591&gt;1,J591-H591-I591,0)</f>
        <v>27.551625676481724</v>
      </c>
      <c r="L591" s="15">
        <v>41017</v>
      </c>
      <c r="M591" s="14"/>
      <c r="N591" s="29">
        <v>42772</v>
      </c>
      <c r="O591" s="12">
        <v>42773</v>
      </c>
      <c r="P591" s="11" t="s">
        <v>6149</v>
      </c>
      <c r="Q591" s="10" t="s">
        <v>6157</v>
      </c>
      <c r="R591" s="10" t="s">
        <v>6156</v>
      </c>
      <c r="S591" s="10" t="s">
        <v>700</v>
      </c>
      <c r="T591" s="10"/>
      <c r="U591" s="9">
        <v>6704072440</v>
      </c>
      <c r="V591" s="8"/>
      <c r="W591" s="7">
        <v>223</v>
      </c>
      <c r="X591" s="4"/>
      <c r="Y591" s="6">
        <v>39</v>
      </c>
      <c r="Z591" s="5">
        <f>IF(Y591&gt;0,Y591-J591,".")</f>
        <v>0</v>
      </c>
      <c r="AB591" s="1">
        <v>1636393364</v>
      </c>
      <c r="AC591" s="1">
        <v>6910397371</v>
      </c>
      <c r="AD591" s="1" t="s">
        <v>7350</v>
      </c>
      <c r="AE591" s="1">
        <v>1</v>
      </c>
      <c r="AF591" s="1">
        <v>35</v>
      </c>
      <c r="AG591" s="1" t="s">
        <v>2366</v>
      </c>
      <c r="AH591" s="1">
        <v>42945.769884259258</v>
      </c>
      <c r="AI591" s="1">
        <v>42968.447847453703</v>
      </c>
    </row>
    <row r="592" spans="1:35" s="1" customFormat="1" x14ac:dyDescent="0.25">
      <c r="A592" s="28">
        <v>42000</v>
      </c>
      <c r="B592" s="24"/>
      <c r="C592" s="23" t="s">
        <v>5875</v>
      </c>
      <c r="D592" s="22" t="s">
        <v>696</v>
      </c>
      <c r="E592" s="21">
        <v>0.379</v>
      </c>
      <c r="G592" s="20"/>
      <c r="H592" s="19">
        <f>E592/0.0420575</f>
        <v>9.0114723889912618</v>
      </c>
      <c r="I592" s="18">
        <f>J592/100*4</f>
        <v>0.96</v>
      </c>
      <c r="J592" s="17">
        <v>24</v>
      </c>
      <c r="K592" s="16">
        <f>IF(J592&gt;1,J592-H592-I592,0)</f>
        <v>14.028527611008737</v>
      </c>
      <c r="L592" s="15">
        <v>42025</v>
      </c>
      <c r="M592" s="14"/>
      <c r="N592" s="29">
        <v>42783</v>
      </c>
      <c r="O592" s="12">
        <v>42785</v>
      </c>
      <c r="P592" s="11" t="s">
        <v>5874</v>
      </c>
      <c r="Q592" s="10" t="s">
        <v>5873</v>
      </c>
      <c r="R592" s="10" t="s">
        <v>5872</v>
      </c>
      <c r="S592" s="10" t="s">
        <v>5871</v>
      </c>
      <c r="T592" s="10"/>
      <c r="U592" s="9">
        <v>6714924900</v>
      </c>
      <c r="V592" s="8"/>
      <c r="W592" s="7">
        <v>283</v>
      </c>
      <c r="X592" s="4"/>
      <c r="Y592" s="6">
        <v>39</v>
      </c>
      <c r="Z592" s="5">
        <f>IF(Y592&gt;0,Y592-J592,".")</f>
        <v>15</v>
      </c>
      <c r="AB592" s="1">
        <v>1636394788</v>
      </c>
      <c r="AC592" s="1">
        <v>6908788486</v>
      </c>
      <c r="AD592" s="1" t="s">
        <v>7134</v>
      </c>
      <c r="AE592" s="1">
        <v>1</v>
      </c>
      <c r="AF592" s="1">
        <v>90</v>
      </c>
      <c r="AG592" s="1" t="s">
        <v>7407</v>
      </c>
      <c r="AH592" s="1">
        <v>42944.401273148149</v>
      </c>
      <c r="AI592" s="1">
        <v>42968.6540996412</v>
      </c>
    </row>
    <row r="593" spans="1:35" s="1" customFormat="1" x14ac:dyDescent="0.25">
      <c r="A593" s="31">
        <v>42776</v>
      </c>
      <c r="B593" s="24"/>
      <c r="C593" s="23" t="s">
        <v>697</v>
      </c>
      <c r="D593" s="22" t="s">
        <v>696</v>
      </c>
      <c r="E593" s="21"/>
      <c r="G593" s="20"/>
      <c r="H593" s="19">
        <f>E593/0.03851</f>
        <v>0</v>
      </c>
      <c r="I593" s="18">
        <f>J593/100*4</f>
        <v>0.96</v>
      </c>
      <c r="J593" s="17">
        <v>24</v>
      </c>
      <c r="K593" s="16">
        <f>IF(J593&gt;1,J593-H593-I593,0)</f>
        <v>23.04</v>
      </c>
      <c r="L593" s="15">
        <v>42784</v>
      </c>
      <c r="M593" s="14"/>
      <c r="N593" s="29">
        <v>42785</v>
      </c>
      <c r="O593" s="12">
        <v>42786</v>
      </c>
      <c r="P593" s="11" t="s">
        <v>5808</v>
      </c>
      <c r="Q593" s="10" t="s">
        <v>5807</v>
      </c>
      <c r="R593" s="10" t="s">
        <v>5806</v>
      </c>
      <c r="S593" s="10" t="s">
        <v>5805</v>
      </c>
      <c r="T593" s="10"/>
      <c r="U593" s="9">
        <v>6723574962</v>
      </c>
      <c r="V593" s="8"/>
      <c r="W593" s="7">
        <v>296</v>
      </c>
      <c r="X593" s="4"/>
      <c r="Y593" s="6">
        <v>39</v>
      </c>
      <c r="Z593" s="5">
        <f>IF(Y593&gt;0,Y593-J593,".")</f>
        <v>15</v>
      </c>
      <c r="AB593" s="1">
        <v>1636397831</v>
      </c>
      <c r="AC593" s="1">
        <v>6905219206</v>
      </c>
      <c r="AD593" s="1" t="s">
        <v>7368</v>
      </c>
      <c r="AE593" s="1">
        <v>1</v>
      </c>
      <c r="AF593" s="1">
        <v>89</v>
      </c>
      <c r="AG593" s="1" t="s">
        <v>2352</v>
      </c>
      <c r="AH593" s="1">
        <v>42941.72111111111</v>
      </c>
      <c r="AI593" s="1">
        <v>42968.855373229169</v>
      </c>
    </row>
    <row r="594" spans="1:35" s="1" customFormat="1" x14ac:dyDescent="0.25">
      <c r="A594" s="28">
        <v>41275</v>
      </c>
      <c r="B594" s="27" t="s">
        <v>5107</v>
      </c>
      <c r="C594" s="23" t="s">
        <v>5798</v>
      </c>
      <c r="D594" s="22" t="s">
        <v>5797</v>
      </c>
      <c r="E594" s="21">
        <v>0.31</v>
      </c>
      <c r="G594" s="20"/>
      <c r="H594" s="19">
        <f>E594/0.0504845</f>
        <v>6.1404985688676721</v>
      </c>
      <c r="I594" s="18">
        <f>J594/100*4</f>
        <v>0.88</v>
      </c>
      <c r="J594" s="17">
        <v>22</v>
      </c>
      <c r="K594" s="16">
        <f>IF(J594&gt;1,J594-H594-I594,0)</f>
        <v>14.979501431132327</v>
      </c>
      <c r="L594" s="15">
        <v>41298</v>
      </c>
      <c r="M594" s="14"/>
      <c r="N594" s="29">
        <v>42786</v>
      </c>
      <c r="O594" s="12">
        <v>42786</v>
      </c>
      <c r="P594" s="11" t="s">
        <v>5796</v>
      </c>
      <c r="Q594" s="10" t="s">
        <v>5795</v>
      </c>
      <c r="R594" s="10" t="s">
        <v>5794</v>
      </c>
      <c r="S594" s="10" t="s">
        <v>5793</v>
      </c>
      <c r="T594" s="10"/>
      <c r="U594" s="9">
        <v>6724681350</v>
      </c>
      <c r="V594" s="8"/>
      <c r="W594" s="7">
        <v>299</v>
      </c>
      <c r="X594" s="4"/>
      <c r="Y594" s="6">
        <v>39</v>
      </c>
      <c r="Z594" s="5">
        <f>IF(Y594&gt;0,Y594-J594,".")</f>
        <v>17</v>
      </c>
      <c r="AB594" s="1">
        <v>1636398261</v>
      </c>
      <c r="AC594" s="1">
        <v>6912017665</v>
      </c>
      <c r="AD594" s="1" t="s">
        <v>7408</v>
      </c>
      <c r="AE594" s="1">
        <v>2</v>
      </c>
      <c r="AF594" s="1">
        <v>94</v>
      </c>
      <c r="AG594" s="1" t="s">
        <v>2342</v>
      </c>
      <c r="AH594" s="1">
        <v>42958.655185185184</v>
      </c>
      <c r="AI594" s="1">
        <v>42968.872516840274</v>
      </c>
    </row>
    <row r="595" spans="1:35" s="1" customFormat="1" x14ac:dyDescent="0.25">
      <c r="A595" s="31">
        <v>42736</v>
      </c>
      <c r="B595" s="24"/>
      <c r="C595" s="23" t="s">
        <v>2807</v>
      </c>
      <c r="D595" s="22" t="s">
        <v>2806</v>
      </c>
      <c r="E595" s="21">
        <v>0.85</v>
      </c>
      <c r="G595" s="20"/>
      <c r="H595" s="19">
        <f>E595/0.03785</f>
        <v>22.457067371202111</v>
      </c>
      <c r="I595" s="18">
        <f>J595/100*4</f>
        <v>1.56</v>
      </c>
      <c r="J595" s="17">
        <v>39</v>
      </c>
      <c r="K595" s="16">
        <f>IF(J595&gt;1,J595-H595-I595,0)</f>
        <v>14.982932628797888</v>
      </c>
      <c r="L595" s="15">
        <v>42762</v>
      </c>
      <c r="M595" s="14"/>
      <c r="N595" s="29">
        <v>42794</v>
      </c>
      <c r="O595" s="12">
        <v>42795</v>
      </c>
      <c r="P595" s="11" t="s">
        <v>5600</v>
      </c>
      <c r="Q595" s="10"/>
      <c r="R595" s="10"/>
      <c r="S595" s="10"/>
      <c r="T595" s="10"/>
      <c r="U595" s="9"/>
      <c r="V595" s="8"/>
      <c r="W595" s="7">
        <v>342</v>
      </c>
      <c r="X595" s="4"/>
      <c r="Y595" s="6">
        <v>39</v>
      </c>
      <c r="Z595" s="5">
        <f>IF(Y595&gt;0,Y595-J595,".")</f>
        <v>0</v>
      </c>
      <c r="AB595" s="1">
        <v>1636401737</v>
      </c>
      <c r="AC595" s="1">
        <v>6907244858</v>
      </c>
      <c r="AD595" s="1" t="s">
        <v>7335</v>
      </c>
      <c r="AE595" s="1">
        <v>1</v>
      </c>
      <c r="AF595" s="1">
        <v>72</v>
      </c>
      <c r="AG595" s="1" t="s">
        <v>2341</v>
      </c>
      <c r="AH595" s="1">
        <v>42943.268263888887</v>
      </c>
      <c r="AI595" s="1">
        <v>42969.502886006943</v>
      </c>
    </row>
    <row r="596" spans="1:35" s="1" customFormat="1" x14ac:dyDescent="0.25">
      <c r="A596" s="31">
        <v>42736</v>
      </c>
      <c r="B596" s="24"/>
      <c r="C596" s="23" t="s">
        <v>2807</v>
      </c>
      <c r="D596" s="22" t="s">
        <v>2806</v>
      </c>
      <c r="E596" s="21">
        <v>0.85</v>
      </c>
      <c r="G596" s="20"/>
      <c r="H596" s="19">
        <f>E596/0.03785</f>
        <v>22.457067371202111</v>
      </c>
      <c r="I596" s="18">
        <f>J596/100*4</f>
        <v>1.56</v>
      </c>
      <c r="J596" s="17">
        <v>39</v>
      </c>
      <c r="K596" s="16">
        <f>IF(J596&gt;1,J596-H596-I596,0)</f>
        <v>14.982932628797888</v>
      </c>
      <c r="L596" s="15">
        <v>42762</v>
      </c>
      <c r="M596" s="14"/>
      <c r="N596" s="29">
        <v>42794</v>
      </c>
      <c r="O596" s="12">
        <v>42795</v>
      </c>
      <c r="P596" s="11" t="s">
        <v>5600</v>
      </c>
      <c r="Q596" s="10"/>
      <c r="R596" s="10"/>
      <c r="S596" s="10"/>
      <c r="T596" s="10"/>
      <c r="U596" s="9"/>
      <c r="V596" s="8"/>
      <c r="W596" s="7">
        <v>342</v>
      </c>
      <c r="X596" s="4"/>
      <c r="Y596" s="6">
        <v>39</v>
      </c>
      <c r="Z596" s="5">
        <f>IF(Y596&gt;0,Y596-J596,".")</f>
        <v>0</v>
      </c>
      <c r="AB596" s="1">
        <v>1636407655</v>
      </c>
      <c r="AC596" s="1">
        <v>6906741854</v>
      </c>
      <c r="AD596" s="1" t="s">
        <v>7239</v>
      </c>
      <c r="AE596" s="1">
        <v>1</v>
      </c>
      <c r="AF596" s="1">
        <v>69</v>
      </c>
      <c r="AG596" s="1" t="s">
        <v>2325</v>
      </c>
      <c r="AH596" s="1">
        <v>42942.861944444441</v>
      </c>
      <c r="AI596" s="1">
        <v>42970.016260972225</v>
      </c>
    </row>
    <row r="597" spans="1:35" s="1" customFormat="1" x14ac:dyDescent="0.25">
      <c r="A597" s="31">
        <v>42087</v>
      </c>
      <c r="B597" s="24"/>
      <c r="C597" s="23" t="s">
        <v>4554</v>
      </c>
      <c r="D597" s="22" t="s">
        <v>4553</v>
      </c>
      <c r="E597" s="21">
        <v>0.193</v>
      </c>
      <c r="G597" s="20"/>
      <c r="H597" s="19">
        <f>E597/0.03909</f>
        <v>4.9373241238168335</v>
      </c>
      <c r="I597" s="18">
        <f>J597/100*4</f>
        <v>0.88</v>
      </c>
      <c r="J597" s="17">
        <v>22</v>
      </c>
      <c r="K597" s="16">
        <f>IF(J597&gt;1,J597-H597-I597,0)</f>
        <v>16.182675876183168</v>
      </c>
      <c r="L597" s="15">
        <v>42113</v>
      </c>
      <c r="M597" s="14"/>
      <c r="N597" s="29">
        <v>42809</v>
      </c>
      <c r="O597" s="12">
        <v>42809</v>
      </c>
      <c r="P597" s="11" t="s">
        <v>5224</v>
      </c>
      <c r="Q597" s="10" t="s">
        <v>5223</v>
      </c>
      <c r="R597" s="10" t="s">
        <v>5222</v>
      </c>
      <c r="S597" s="10" t="s">
        <v>5221</v>
      </c>
      <c r="T597" s="10"/>
      <c r="U597" s="9" t="s">
        <v>5220</v>
      </c>
      <c r="V597" s="8"/>
      <c r="W597" s="7">
        <v>432</v>
      </c>
      <c r="X597" s="4"/>
      <c r="Y597" s="6">
        <v>39</v>
      </c>
      <c r="Z597" s="5">
        <f>IF(Y597&gt;0,Y597-J597,".")</f>
        <v>17</v>
      </c>
      <c r="AB597" s="1">
        <v>1636408790</v>
      </c>
      <c r="AC597" s="1">
        <v>6905253411</v>
      </c>
      <c r="AD597" s="1" t="s">
        <v>7186</v>
      </c>
      <c r="AE597" s="1">
        <v>1</v>
      </c>
      <c r="AF597" s="1">
        <v>39</v>
      </c>
      <c r="AG597" s="1" t="s">
        <v>2330</v>
      </c>
      <c r="AH597" s="1">
        <v>42941.74790509259</v>
      </c>
      <c r="AI597" s="1">
        <v>42970.433581203702</v>
      </c>
    </row>
    <row r="598" spans="1:35" s="1" customFormat="1" x14ac:dyDescent="0.25">
      <c r="A598" s="31">
        <v>42250</v>
      </c>
      <c r="B598" s="27"/>
      <c r="C598" s="23" t="s">
        <v>4889</v>
      </c>
      <c r="D598" s="22" t="s">
        <v>704</v>
      </c>
      <c r="E598" s="21">
        <v>0.53700000000000003</v>
      </c>
      <c r="G598" s="20"/>
      <c r="H598" s="19">
        <f>E598/0.04165</f>
        <v>12.893157262905163</v>
      </c>
      <c r="I598" s="32">
        <f>J598/100*4</f>
        <v>1.56</v>
      </c>
      <c r="J598" s="17">
        <v>39</v>
      </c>
      <c r="K598" s="16">
        <f>IF(J598&gt;1,J598-H598-I598,0)</f>
        <v>24.546842737094838</v>
      </c>
      <c r="L598" s="15">
        <v>42288</v>
      </c>
      <c r="M598" s="14"/>
      <c r="N598" s="29">
        <v>42825</v>
      </c>
      <c r="O598" s="12">
        <v>42827</v>
      </c>
      <c r="P598" s="11" t="s">
        <v>4888</v>
      </c>
      <c r="Q598" s="10"/>
      <c r="R598" s="10"/>
      <c r="S598" s="10"/>
      <c r="T598" s="10"/>
      <c r="U598" s="9"/>
      <c r="V598" s="8"/>
      <c r="W598" s="7">
        <v>518</v>
      </c>
      <c r="X598" s="4"/>
      <c r="Y598" s="6">
        <v>39</v>
      </c>
      <c r="Z598" s="5">
        <f>IF(Y598&gt;0,Y598-J598,".")</f>
        <v>0</v>
      </c>
      <c r="AB598" s="1">
        <v>1636412230</v>
      </c>
      <c r="AC598" s="1">
        <v>6909432624</v>
      </c>
      <c r="AD598" s="1" t="s">
        <v>7153</v>
      </c>
      <c r="AE598" s="1">
        <v>4</v>
      </c>
      <c r="AF598" s="1">
        <v>140</v>
      </c>
      <c r="AG598" s="1" t="s">
        <v>2332</v>
      </c>
      <c r="AH598" s="1">
        <v>42944.773553240739</v>
      </c>
      <c r="AI598" s="1">
        <v>42970.850622893522</v>
      </c>
    </row>
    <row r="599" spans="1:35" s="1" customFormat="1" x14ac:dyDescent="0.25">
      <c r="A599" s="31">
        <v>42751</v>
      </c>
      <c r="B599" s="24"/>
      <c r="C599" s="23" t="s">
        <v>33</v>
      </c>
      <c r="D599" s="22" t="s">
        <v>32</v>
      </c>
      <c r="E599" s="21">
        <v>0.69</v>
      </c>
      <c r="G599" s="20"/>
      <c r="H599" s="19">
        <f>E599/0.03821</f>
        <v>18.058099973828838</v>
      </c>
      <c r="I599" s="18">
        <f>J599/100*4</f>
        <v>1.56</v>
      </c>
      <c r="J599" s="17">
        <v>39</v>
      </c>
      <c r="K599" s="16">
        <f>IF(J599&gt;1,J599-H599-I599,0)</f>
        <v>19.381900026171163</v>
      </c>
      <c r="L599" s="15">
        <v>42768</v>
      </c>
      <c r="M599" s="14"/>
      <c r="N599" s="29">
        <v>42830</v>
      </c>
      <c r="O599" s="12">
        <v>42830</v>
      </c>
      <c r="P599" s="11" t="s">
        <v>4770</v>
      </c>
      <c r="Q599" s="10"/>
      <c r="R599" s="10"/>
      <c r="S599" s="10"/>
      <c r="T599" s="10"/>
      <c r="U599" s="9"/>
      <c r="V599" s="8"/>
      <c r="W599" s="7">
        <v>538</v>
      </c>
      <c r="X599" s="4"/>
      <c r="Y599" s="6">
        <v>39</v>
      </c>
      <c r="Z599" s="5">
        <f>IF(Y599&gt;0,Y599-J599,".")</f>
        <v>0</v>
      </c>
      <c r="AB599" s="1">
        <v>1636415021</v>
      </c>
      <c r="AC599" s="1">
        <v>6909651341</v>
      </c>
      <c r="AD599" s="1" t="s">
        <v>7110</v>
      </c>
      <c r="AE599" s="1">
        <v>1</v>
      </c>
      <c r="AF599" s="1">
        <v>15</v>
      </c>
      <c r="AG599" s="1" t="s">
        <v>2321</v>
      </c>
      <c r="AH599" s="1">
        <v>42944.887453703705</v>
      </c>
      <c r="AI599" s="1">
        <v>42971.41032145833</v>
      </c>
    </row>
    <row r="600" spans="1:35" s="1" customFormat="1" x14ac:dyDescent="0.25">
      <c r="A600" s="31">
        <v>42087</v>
      </c>
      <c r="B600" s="24"/>
      <c r="C600" s="23" t="s">
        <v>4554</v>
      </c>
      <c r="D600" s="22" t="s">
        <v>4553</v>
      </c>
      <c r="E600" s="21">
        <v>0.193</v>
      </c>
      <c r="G600" s="20"/>
      <c r="H600" s="19">
        <f>E600/0.03909</f>
        <v>4.9373241238168335</v>
      </c>
      <c r="I600" s="18">
        <f>J600/100*4</f>
        <v>0.88</v>
      </c>
      <c r="J600" s="17">
        <v>22</v>
      </c>
      <c r="K600" s="16">
        <f>IF(J600&gt;1,J600-H600-I600,0)</f>
        <v>16.182675876183168</v>
      </c>
      <c r="L600" s="15">
        <v>42113</v>
      </c>
      <c r="M600" s="14"/>
      <c r="N600" s="29">
        <v>42841</v>
      </c>
      <c r="O600" s="12">
        <v>42843</v>
      </c>
      <c r="P600" s="11" t="s">
        <v>4552</v>
      </c>
      <c r="Q600" s="10" t="s">
        <v>4551</v>
      </c>
      <c r="R600" s="10" t="s">
        <v>4550</v>
      </c>
      <c r="S600" s="10" t="s">
        <v>4549</v>
      </c>
      <c r="T600" s="10"/>
      <c r="U600" s="9">
        <v>6788628455</v>
      </c>
      <c r="V600" s="8"/>
      <c r="W600" s="7">
        <v>601</v>
      </c>
      <c r="X600" s="4"/>
      <c r="Y600" s="6">
        <v>39</v>
      </c>
      <c r="Z600" s="5">
        <f>IF(Y600&gt;0,Y600-J600,".")</f>
        <v>17</v>
      </c>
      <c r="AB600" s="1">
        <v>1636422690</v>
      </c>
      <c r="AC600" s="1">
        <v>6912207807</v>
      </c>
      <c r="AD600" s="1" t="s">
        <v>7118</v>
      </c>
      <c r="AE600" s="1">
        <v>1</v>
      </c>
      <c r="AF600" s="1">
        <v>36</v>
      </c>
      <c r="AG600" s="1" t="s">
        <v>2321</v>
      </c>
      <c r="AH600" s="1">
        <v>42965.558807870373</v>
      </c>
      <c r="AI600" s="1">
        <v>42972.337146030091</v>
      </c>
    </row>
    <row r="601" spans="1:35" s="1" customFormat="1" x14ac:dyDescent="0.25">
      <c r="A601" s="31">
        <v>42206</v>
      </c>
      <c r="B601" s="24"/>
      <c r="C601" s="23" t="s">
        <v>81</v>
      </c>
      <c r="D601" s="22" t="s">
        <v>80</v>
      </c>
      <c r="E601" s="21">
        <v>0.48599999999999999</v>
      </c>
      <c r="G601" s="20"/>
      <c r="H601" s="19">
        <f>E601/0.04021</f>
        <v>12.086545635414074</v>
      </c>
      <c r="I601" s="32">
        <f>J601/100*4</f>
        <v>1.56</v>
      </c>
      <c r="J601" s="17">
        <v>39</v>
      </c>
      <c r="K601" s="16">
        <f>IF(J601&gt;1,J601-H601-I601,0)</f>
        <v>25.353454364585925</v>
      </c>
      <c r="L601" s="15">
        <v>42224</v>
      </c>
      <c r="M601" s="14"/>
      <c r="N601" s="29">
        <v>42848</v>
      </c>
      <c r="O601" s="12">
        <v>42848</v>
      </c>
      <c r="P601" s="11" t="s">
        <v>4365</v>
      </c>
      <c r="Q601" s="10"/>
      <c r="R601" s="10"/>
      <c r="S601" s="10"/>
      <c r="T601" s="10"/>
      <c r="U601" s="9">
        <v>6795522372</v>
      </c>
      <c r="V601" s="8"/>
      <c r="W601" s="7">
        <v>637</v>
      </c>
      <c r="X601" s="4"/>
      <c r="Y601" s="6">
        <v>39</v>
      </c>
      <c r="Z601" s="5">
        <f>IF(Y601&gt;0,Y601-J601,".")</f>
        <v>0</v>
      </c>
      <c r="AB601" s="1">
        <v>1636424868</v>
      </c>
      <c r="AC601" s="1">
        <v>6904259104</v>
      </c>
      <c r="AD601" s="1" t="s">
        <v>7174</v>
      </c>
      <c r="AE601" s="1">
        <v>1</v>
      </c>
      <c r="AF601" s="1">
        <v>19</v>
      </c>
      <c r="AG601" s="1" t="s">
        <v>2317</v>
      </c>
      <c r="AH601" s="1">
        <v>42940.877106481479</v>
      </c>
      <c r="AI601" s="1">
        <v>42972.774451874997</v>
      </c>
    </row>
    <row r="602" spans="1:35" s="1" customFormat="1" x14ac:dyDescent="0.25">
      <c r="A602" s="31">
        <v>42206</v>
      </c>
      <c r="B602" s="24"/>
      <c r="C602" s="23" t="s">
        <v>81</v>
      </c>
      <c r="D602" s="22" t="s">
        <v>80</v>
      </c>
      <c r="E602" s="21">
        <v>0.48599999999999999</v>
      </c>
      <c r="G602" s="20"/>
      <c r="H602" s="19">
        <f>E602/0.04021</f>
        <v>12.086545635414074</v>
      </c>
      <c r="I602" s="32">
        <f>J602/100*4</f>
        <v>1.56</v>
      </c>
      <c r="J602" s="17">
        <v>39</v>
      </c>
      <c r="K602" s="16">
        <f>IF(J602&gt;1,J602-H602-I602,0)</f>
        <v>25.353454364585925</v>
      </c>
      <c r="L602" s="15">
        <v>42224</v>
      </c>
      <c r="M602" s="14"/>
      <c r="N602" s="29">
        <v>42848</v>
      </c>
      <c r="O602" s="12">
        <v>42848</v>
      </c>
      <c r="P602" s="11" t="s">
        <v>4365</v>
      </c>
      <c r="Q602" s="10"/>
      <c r="R602" s="10"/>
      <c r="S602" s="10"/>
      <c r="T602" s="10"/>
      <c r="U602" s="9"/>
      <c r="V602" s="8"/>
      <c r="W602" s="7">
        <v>637</v>
      </c>
      <c r="X602" s="4"/>
      <c r="Y602" s="6">
        <v>39</v>
      </c>
      <c r="Z602" s="5">
        <f>IF(Y602&gt;0,Y602-J602,".")</f>
        <v>0</v>
      </c>
      <c r="AB602" s="1">
        <v>1636426523</v>
      </c>
      <c r="AC602" s="1">
        <v>6910161686</v>
      </c>
      <c r="AD602" s="1" t="s">
        <v>7409</v>
      </c>
      <c r="AE602" s="1">
        <v>2</v>
      </c>
      <c r="AF602" s="1">
        <v>64</v>
      </c>
      <c r="AG602" s="1" t="s">
        <v>2308</v>
      </c>
      <c r="AH602" s="1">
        <v>42945.552187499998</v>
      </c>
      <c r="AI602" s="1">
        <v>42973.484584953701</v>
      </c>
    </row>
    <row r="603" spans="1:35" s="1" customFormat="1" x14ac:dyDescent="0.25">
      <c r="A603" s="31">
        <v>42751</v>
      </c>
      <c r="B603" s="24"/>
      <c r="C603" s="23" t="s">
        <v>33</v>
      </c>
      <c r="D603" s="22" t="s">
        <v>32</v>
      </c>
      <c r="E603" s="21">
        <v>0.69</v>
      </c>
      <c r="G603" s="20"/>
      <c r="H603" s="19">
        <f>E603/0.03821</f>
        <v>18.058099973828838</v>
      </c>
      <c r="I603" s="18">
        <f>J603/100*4</f>
        <v>1.56</v>
      </c>
      <c r="J603" s="17">
        <v>39</v>
      </c>
      <c r="K603" s="16">
        <f>IF(J603&gt;1,J603-H603-I603,0)</f>
        <v>19.381900026171163</v>
      </c>
      <c r="L603" s="15">
        <v>42768</v>
      </c>
      <c r="M603" s="14"/>
      <c r="N603" s="29">
        <v>42852</v>
      </c>
      <c r="O603" s="12">
        <v>42859</v>
      </c>
      <c r="P603" s="11" t="s">
        <v>4278</v>
      </c>
      <c r="Q603" s="10"/>
      <c r="R603" s="10"/>
      <c r="S603" s="10"/>
      <c r="T603" s="10"/>
      <c r="U603" s="9"/>
      <c r="V603" s="8"/>
      <c r="W603" s="7">
        <v>677</v>
      </c>
      <c r="X603" s="4"/>
      <c r="Y603" s="6">
        <v>39</v>
      </c>
      <c r="Z603" s="5">
        <f>IF(Y603&gt;0,Y603-J603,".")</f>
        <v>0</v>
      </c>
      <c r="AB603" s="1">
        <v>1636426637</v>
      </c>
      <c r="AC603" s="1">
        <v>6912050474</v>
      </c>
      <c r="AD603" s="1" t="s">
        <v>7293</v>
      </c>
      <c r="AE603" s="1">
        <v>1</v>
      </c>
      <c r="AF603" s="1">
        <v>88</v>
      </c>
      <c r="AG603" s="1" t="s">
        <v>2302</v>
      </c>
      <c r="AH603" s="1">
        <v>42959.852349537039</v>
      </c>
      <c r="AI603" s="1">
        <v>42973.522609826388</v>
      </c>
    </row>
    <row r="604" spans="1:35" s="1" customFormat="1" x14ac:dyDescent="0.25">
      <c r="A604" s="31">
        <v>42765</v>
      </c>
      <c r="B604" s="24" t="s">
        <v>4165</v>
      </c>
      <c r="C604" s="23" t="s">
        <v>3296</v>
      </c>
      <c r="D604" s="22" t="s">
        <v>3295</v>
      </c>
      <c r="E604" s="21">
        <v>0.87</v>
      </c>
      <c r="G604" s="20"/>
      <c r="H604" s="19">
        <f>E604/0.03878</f>
        <v>22.434244455905105</v>
      </c>
      <c r="I604" s="18">
        <f>J604/100*4</f>
        <v>1.56</v>
      </c>
      <c r="J604" s="17">
        <v>39</v>
      </c>
      <c r="K604" s="16">
        <f>IF(J604&gt;1,J604-H604-I604,0)</f>
        <v>15.005755544094894</v>
      </c>
      <c r="L604" s="15">
        <v>42789</v>
      </c>
      <c r="M604" s="14"/>
      <c r="N604" s="13">
        <v>42858</v>
      </c>
      <c r="O604" s="12">
        <v>42859</v>
      </c>
      <c r="P604" s="11" t="s">
        <v>4152</v>
      </c>
      <c r="Q604" s="10"/>
      <c r="R604" s="10"/>
      <c r="S604" s="10"/>
      <c r="T604" s="10"/>
      <c r="U604" s="9">
        <v>6802072256</v>
      </c>
      <c r="V604" s="8"/>
      <c r="W604" s="7">
        <v>679</v>
      </c>
      <c r="X604" s="4"/>
      <c r="Y604" s="6">
        <v>39</v>
      </c>
      <c r="Z604" s="5">
        <f>IF(Y604&gt;0,Y604-J604,".")</f>
        <v>0</v>
      </c>
      <c r="AB604" s="1">
        <v>1636426638</v>
      </c>
      <c r="AC604" s="1">
        <v>6904237941</v>
      </c>
      <c r="AD604" s="1" t="s">
        <v>7248</v>
      </c>
      <c r="AE604" s="1">
        <v>1</v>
      </c>
      <c r="AF604" s="1">
        <v>88</v>
      </c>
      <c r="AG604" s="1" t="s">
        <v>2302</v>
      </c>
      <c r="AH604" s="1">
        <v>42940.870891203704</v>
      </c>
      <c r="AI604" s="1">
        <v>42973.522610208332</v>
      </c>
    </row>
    <row r="605" spans="1:35" s="1" customFormat="1" x14ac:dyDescent="0.25">
      <c r="A605" s="31">
        <v>42472</v>
      </c>
      <c r="B605" s="24"/>
      <c r="C605" s="23" t="s">
        <v>3941</v>
      </c>
      <c r="D605" s="22" t="s">
        <v>3940</v>
      </c>
      <c r="E605" s="21">
        <v>0.152</v>
      </c>
      <c r="G605" s="20"/>
      <c r="H605" s="19">
        <f>E605/0.042177</f>
        <v>3.6038599236550728</v>
      </c>
      <c r="I605" s="32">
        <f>J605/100*4</f>
        <v>0.8</v>
      </c>
      <c r="J605" s="17">
        <v>20</v>
      </c>
      <c r="K605" s="16">
        <f>IF(J605&gt;1,J605-H605-I605,0)</f>
        <v>15.596140076344927</v>
      </c>
      <c r="L605" s="15">
        <v>42498</v>
      </c>
      <c r="M605" s="14"/>
      <c r="N605" s="29">
        <v>42868</v>
      </c>
      <c r="O605" s="12">
        <v>42871</v>
      </c>
      <c r="P605" s="11" t="s">
        <v>3939</v>
      </c>
      <c r="Q605" s="10" t="s">
        <v>3943</v>
      </c>
      <c r="R605" s="10" t="s">
        <v>3942</v>
      </c>
      <c r="S605" s="10" t="s">
        <v>1049</v>
      </c>
      <c r="T605" s="10"/>
      <c r="U605" s="9">
        <v>6812013999</v>
      </c>
      <c r="V605" s="8"/>
      <c r="W605" s="7">
        <v>735</v>
      </c>
      <c r="X605" s="4"/>
      <c r="Y605" s="6">
        <v>39</v>
      </c>
      <c r="Z605" s="5">
        <f>IF(Y605&gt;0,Y605-J605,".")</f>
        <v>19</v>
      </c>
      <c r="AB605" s="1">
        <v>1636426701</v>
      </c>
      <c r="AC605" s="1">
        <v>6912005782</v>
      </c>
      <c r="AD605" s="1" t="s">
        <v>7135</v>
      </c>
      <c r="AE605" s="1">
        <v>1</v>
      </c>
      <c r="AF605" s="1">
        <v>145</v>
      </c>
      <c r="AG605" s="1" t="s">
        <v>2307</v>
      </c>
      <c r="AH605" s="1">
        <v>42958.382592592592</v>
      </c>
      <c r="AI605" s="1">
        <v>42973.55042284722</v>
      </c>
    </row>
    <row r="606" spans="1:35" s="1" customFormat="1" x14ac:dyDescent="0.25">
      <c r="A606" s="31">
        <v>42786</v>
      </c>
      <c r="B606" s="24"/>
      <c r="C606" s="23" t="s">
        <v>697</v>
      </c>
      <c r="D606" s="22" t="s">
        <v>696</v>
      </c>
      <c r="E606" s="21">
        <v>0.33</v>
      </c>
      <c r="G606" s="20"/>
      <c r="H606" s="19">
        <f>E606/0.03844</f>
        <v>8.5848074921956297</v>
      </c>
      <c r="I606" s="18">
        <f>J606/100*4</f>
        <v>0.96</v>
      </c>
      <c r="J606" s="17">
        <v>24</v>
      </c>
      <c r="K606" s="16">
        <f>IF(J606&gt;1,J606-H606-I606,0)</f>
        <v>14.455192507804369</v>
      </c>
      <c r="L606" s="15">
        <v>42803</v>
      </c>
      <c r="M606" s="14"/>
      <c r="N606" s="29">
        <v>42873</v>
      </c>
      <c r="O606" s="12">
        <v>42876</v>
      </c>
      <c r="P606" s="11" t="s">
        <v>3848</v>
      </c>
      <c r="Q606" s="10" t="s">
        <v>3847</v>
      </c>
      <c r="R606" s="10" t="s">
        <v>3846</v>
      </c>
      <c r="S606" s="10" t="s">
        <v>3845</v>
      </c>
      <c r="T606" s="10"/>
      <c r="U606" s="9">
        <v>6817393932</v>
      </c>
      <c r="V606" s="8"/>
      <c r="W606" s="7">
        <v>742</v>
      </c>
      <c r="X606" s="4"/>
      <c r="Y606" s="6">
        <v>39</v>
      </c>
      <c r="Z606" s="5">
        <f>IF(Y606&gt;0,Y606-J606,".")</f>
        <v>15</v>
      </c>
      <c r="AB606" s="1">
        <v>1636429238</v>
      </c>
      <c r="AC606" s="1">
        <v>6912233448</v>
      </c>
      <c r="AD606" s="1" t="s">
        <v>7410</v>
      </c>
      <c r="AE606" s="1">
        <v>1</v>
      </c>
      <c r="AF606" s="1">
        <v>70</v>
      </c>
      <c r="AG606" s="1" t="s">
        <v>2298</v>
      </c>
      <c r="AH606" s="1">
        <v>42966.520949074074</v>
      </c>
      <c r="AI606" s="1">
        <v>42973.842461296299</v>
      </c>
    </row>
    <row r="607" spans="1:35" s="1" customFormat="1" x14ac:dyDescent="0.25">
      <c r="A607" s="31">
        <v>42751</v>
      </c>
      <c r="B607" s="24"/>
      <c r="C607" s="23" t="s">
        <v>33</v>
      </c>
      <c r="D607" s="22" t="s">
        <v>32</v>
      </c>
      <c r="E607" s="21">
        <v>0.69</v>
      </c>
      <c r="G607" s="20"/>
      <c r="H607" s="19">
        <f>E607/0.03821</f>
        <v>18.058099973828838</v>
      </c>
      <c r="I607" s="18">
        <f>J607/100*4</f>
        <v>1.56</v>
      </c>
      <c r="J607" s="17">
        <v>39</v>
      </c>
      <c r="K607" s="16">
        <f>IF(J607&gt;1,J607-H607-I607,0)</f>
        <v>19.381900026171163</v>
      </c>
      <c r="L607" s="15">
        <v>42768</v>
      </c>
      <c r="M607" s="14"/>
      <c r="N607" s="29">
        <v>42879</v>
      </c>
      <c r="O607" s="12">
        <v>42879</v>
      </c>
      <c r="P607" s="11" t="s">
        <v>3732</v>
      </c>
      <c r="Q607" s="10"/>
      <c r="R607" s="10"/>
      <c r="S607" s="10"/>
      <c r="T607" s="10"/>
      <c r="U607" s="9"/>
      <c r="V607" s="8"/>
      <c r="W607" s="7">
        <v>767</v>
      </c>
      <c r="X607" s="4"/>
      <c r="Y607" s="6">
        <v>39</v>
      </c>
      <c r="Z607" s="5">
        <f>IF(Y607&gt;0,Y607-J607,".")</f>
        <v>0</v>
      </c>
      <c r="AB607" s="1">
        <v>1636436395</v>
      </c>
      <c r="AC607" s="1">
        <v>6911864724</v>
      </c>
      <c r="AD607" s="1" t="s">
        <v>7147</v>
      </c>
      <c r="AE607" s="1">
        <v>1</v>
      </c>
      <c r="AF607" s="1">
        <v>60</v>
      </c>
      <c r="AG607" s="1" t="s">
        <v>2290</v>
      </c>
      <c r="AH607" s="1">
        <v>42952.644803240742</v>
      </c>
      <c r="AI607" s="1">
        <v>42974.539501666666</v>
      </c>
    </row>
    <row r="608" spans="1:35" s="1" customFormat="1" x14ac:dyDescent="0.25">
      <c r="A608" s="28">
        <v>41671</v>
      </c>
      <c r="B608" s="27" t="s">
        <v>3644</v>
      </c>
      <c r="C608" s="23" t="s">
        <v>3643</v>
      </c>
      <c r="D608" s="22" t="s">
        <v>3642</v>
      </c>
      <c r="E608" s="21">
        <v>0.2</v>
      </c>
      <c r="G608" s="20"/>
      <c r="H608" s="19">
        <f>E608/0.0472322</f>
        <v>4.234399413959121</v>
      </c>
      <c r="I608" s="18">
        <f>J608/100*4</f>
        <v>0.8</v>
      </c>
      <c r="J608" s="17">
        <v>20</v>
      </c>
      <c r="K608" s="16">
        <f>IF(J608&gt;1,J608-H608-I608,0)</f>
        <v>14.965600586040878</v>
      </c>
      <c r="L608" s="15">
        <v>41699</v>
      </c>
      <c r="M608" s="14"/>
      <c r="N608" s="29">
        <v>42886</v>
      </c>
      <c r="O608" s="12">
        <v>42886</v>
      </c>
      <c r="P608" s="11" t="s">
        <v>3641</v>
      </c>
      <c r="Q608" s="10" t="s">
        <v>3647</v>
      </c>
      <c r="R608" s="10" t="s">
        <v>3646</v>
      </c>
      <c r="S608" s="10" t="s">
        <v>3645</v>
      </c>
      <c r="T608" s="10"/>
      <c r="U608" s="9">
        <v>6839415604</v>
      </c>
      <c r="V608" s="8"/>
      <c r="W608" s="7">
        <v>789</v>
      </c>
      <c r="X608" s="4"/>
      <c r="Y608" s="6">
        <v>39</v>
      </c>
      <c r="Z608" s="5">
        <f>IF(Y608&gt;0,Y608-J608,".")</f>
        <v>19</v>
      </c>
      <c r="AB608" s="1">
        <v>1636436844</v>
      </c>
      <c r="AC608" s="1">
        <v>6905535702</v>
      </c>
      <c r="AD608" s="1" t="s">
        <v>7121</v>
      </c>
      <c r="AE608" s="1">
        <v>2</v>
      </c>
      <c r="AF608" s="1">
        <v>98</v>
      </c>
      <c r="AG608" s="1" t="s">
        <v>2291</v>
      </c>
      <c r="AH608" s="1">
        <v>42941.87599537037</v>
      </c>
      <c r="AI608" s="1">
        <v>42974.590593067129</v>
      </c>
    </row>
    <row r="609" spans="1:35" s="1" customFormat="1" x14ac:dyDescent="0.25">
      <c r="A609" s="31">
        <v>42805</v>
      </c>
      <c r="B609" s="24"/>
      <c r="C609" s="23" t="s">
        <v>1394</v>
      </c>
      <c r="D609" s="22" t="s">
        <v>1393</v>
      </c>
      <c r="E609" s="21">
        <v>0.37</v>
      </c>
      <c r="G609" s="20"/>
      <c r="H609" s="19">
        <f>E609/0.038689</f>
        <v>9.563441805164258</v>
      </c>
      <c r="I609" s="18">
        <f>J609/100*4</f>
        <v>1.56</v>
      </c>
      <c r="J609" s="17">
        <v>39</v>
      </c>
      <c r="K609" s="16">
        <f>IF(J609&gt;1,J609-H609-I609,0)</f>
        <v>27.876558194835741</v>
      </c>
      <c r="L609" s="15">
        <v>42827</v>
      </c>
      <c r="M609" s="14"/>
      <c r="N609" s="29">
        <v>42888</v>
      </c>
      <c r="O609" s="12">
        <v>42891</v>
      </c>
      <c r="P609" s="11" t="s">
        <v>3600</v>
      </c>
      <c r="Q609" s="10"/>
      <c r="R609" s="10"/>
      <c r="S609" s="10"/>
      <c r="T609" s="10"/>
      <c r="U609" s="9"/>
      <c r="V609" s="8"/>
      <c r="W609" s="7">
        <v>800</v>
      </c>
      <c r="X609" s="4"/>
      <c r="Y609" s="6">
        <v>39</v>
      </c>
      <c r="Z609" s="5">
        <f>IF(Y609&gt;0,Y609-J609,".")</f>
        <v>0</v>
      </c>
      <c r="AB609" s="1">
        <v>1636440940</v>
      </c>
      <c r="AC609" s="1">
        <v>6911864822</v>
      </c>
      <c r="AD609" s="1" t="s">
        <v>7282</v>
      </c>
      <c r="AE609" s="1">
        <v>1</v>
      </c>
      <c r="AF609" s="1">
        <v>38</v>
      </c>
      <c r="AG609" s="1" t="s">
        <v>2287</v>
      </c>
      <c r="AH609" s="1">
        <v>42952.647129629629</v>
      </c>
      <c r="AI609" s="1">
        <v>42974.862671423609</v>
      </c>
    </row>
    <row r="610" spans="1:35" s="1" customFormat="1" x14ac:dyDescent="0.25">
      <c r="A610" s="28">
        <v>40845</v>
      </c>
      <c r="B610" s="27" t="s">
        <v>3513</v>
      </c>
      <c r="C610" s="23" t="s">
        <v>3512</v>
      </c>
      <c r="D610" s="22" t="s">
        <v>3511</v>
      </c>
      <c r="E610" s="21">
        <v>0.38</v>
      </c>
      <c r="G610" s="20"/>
      <c r="H610" s="19">
        <f>E610/0.0556121</f>
        <v>6.8330453264667224</v>
      </c>
      <c r="I610" s="18">
        <f>J610/100*4</f>
        <v>0.72</v>
      </c>
      <c r="J610" s="17">
        <v>18</v>
      </c>
      <c r="K610" s="16">
        <f>IF(J610&gt;1,J610-H610-I610,0)</f>
        <v>10.446954673533277</v>
      </c>
      <c r="L610" s="15">
        <v>40855</v>
      </c>
      <c r="M610" s="14"/>
      <c r="N610" s="29">
        <v>42895</v>
      </c>
      <c r="O610" s="12">
        <v>42898</v>
      </c>
      <c r="P610" s="11" t="s">
        <v>3510</v>
      </c>
      <c r="Q610" s="10" t="s">
        <v>3516</v>
      </c>
      <c r="R610" s="10" t="s">
        <v>3515</v>
      </c>
      <c r="S610" s="10" t="s">
        <v>3514</v>
      </c>
      <c r="T610" s="10"/>
      <c r="U610" s="9">
        <v>6850699225</v>
      </c>
      <c r="V610" s="8"/>
      <c r="W610" s="7">
        <v>827</v>
      </c>
      <c r="X610" s="4"/>
      <c r="Y610" s="6">
        <v>39</v>
      </c>
      <c r="Z610" s="5">
        <f>IF(Y610&gt;0,Y610-J610,".")</f>
        <v>21</v>
      </c>
      <c r="AB610" s="1">
        <v>1636444443</v>
      </c>
      <c r="AC610" s="1">
        <v>6905418465</v>
      </c>
      <c r="AD610" s="1" t="s">
        <v>7210</v>
      </c>
      <c r="AE610" s="1">
        <v>1</v>
      </c>
      <c r="AF610" s="1">
        <v>135</v>
      </c>
      <c r="AG610" s="1" t="s">
        <v>2267</v>
      </c>
      <c r="AH610" s="1">
        <v>42941.831412037034</v>
      </c>
      <c r="AI610" s="1">
        <v>42975.188790879627</v>
      </c>
    </row>
    <row r="611" spans="1:35" s="1" customFormat="1" x14ac:dyDescent="0.25">
      <c r="A611" s="28">
        <v>41751</v>
      </c>
      <c r="B611" s="27" t="s">
        <v>3492</v>
      </c>
      <c r="C611" s="23" t="s">
        <v>3491</v>
      </c>
      <c r="D611" s="22" t="s">
        <v>3490</v>
      </c>
      <c r="E611" s="21">
        <v>0.29899999999999999</v>
      </c>
      <c r="G611" s="20"/>
      <c r="H611" s="19">
        <f>E611/0.0482</f>
        <v>6.203319502074689</v>
      </c>
      <c r="I611" s="18">
        <f>J611/100*4</f>
        <v>1.56</v>
      </c>
      <c r="J611" s="17">
        <v>39</v>
      </c>
      <c r="K611" s="16">
        <f>IF(J611&gt;1,J611-H611-I611,0)</f>
        <v>31.23668049792531</v>
      </c>
      <c r="L611" s="15">
        <v>41776</v>
      </c>
      <c r="M611" s="14"/>
      <c r="N611" s="29">
        <v>42897</v>
      </c>
      <c r="O611" s="12">
        <v>42898</v>
      </c>
      <c r="P611" s="11" t="s">
        <v>3487</v>
      </c>
      <c r="Q611" s="10"/>
      <c r="R611" s="10"/>
      <c r="S611" s="10"/>
      <c r="T611" s="10"/>
      <c r="U611" s="9">
        <v>6847676630</v>
      </c>
      <c r="V611" s="8"/>
      <c r="W611" s="7">
        <v>828</v>
      </c>
      <c r="X611" s="4"/>
      <c r="Y611" s="6">
        <v>39</v>
      </c>
      <c r="Z611" s="5">
        <f>IF(Y611&gt;0,Y611-J611,".")</f>
        <v>0</v>
      </c>
      <c r="AB611" s="1">
        <v>1636444444</v>
      </c>
      <c r="AC611" s="1">
        <v>6905057721</v>
      </c>
      <c r="AD611" s="1" t="s">
        <v>7115</v>
      </c>
      <c r="AE611" s="1">
        <v>1</v>
      </c>
      <c r="AF611" s="1">
        <v>19</v>
      </c>
      <c r="AG611" s="1" t="s">
        <v>2267</v>
      </c>
      <c r="AH611" s="1">
        <v>42941.6330787037</v>
      </c>
      <c r="AI611" s="1">
        <v>42975.188791261571</v>
      </c>
    </row>
    <row r="612" spans="1:35" s="1" customFormat="1" x14ac:dyDescent="0.25">
      <c r="A612" s="31">
        <v>42765</v>
      </c>
      <c r="B612" s="24"/>
      <c r="C612" s="23" t="s">
        <v>3296</v>
      </c>
      <c r="D612" s="22" t="s">
        <v>3295</v>
      </c>
      <c r="E612" s="21">
        <v>0.87</v>
      </c>
      <c r="G612" s="20"/>
      <c r="H612" s="19">
        <f>E612/0.03878</f>
        <v>22.434244455905105</v>
      </c>
      <c r="I612" s="18">
        <f>J612/100*4</f>
        <v>1.56</v>
      </c>
      <c r="J612" s="17">
        <v>39</v>
      </c>
      <c r="K612" s="16">
        <f>IF(J612&gt;1,J612-H612-I612,0)</f>
        <v>15.005755544094894</v>
      </c>
      <c r="L612" s="15">
        <v>42789</v>
      </c>
      <c r="M612" s="14"/>
      <c r="N612" s="29">
        <v>42898</v>
      </c>
      <c r="O612" s="12">
        <v>42898</v>
      </c>
      <c r="P612" s="11" t="s">
        <v>3460</v>
      </c>
      <c r="Q612" s="10"/>
      <c r="R612" s="10"/>
      <c r="S612" s="10"/>
      <c r="T612" s="10"/>
      <c r="U612" s="9">
        <v>6850386516</v>
      </c>
      <c r="V612" s="8"/>
      <c r="W612" s="7">
        <v>826</v>
      </c>
      <c r="X612" s="4"/>
      <c r="Y612" s="6">
        <v>39</v>
      </c>
      <c r="Z612" s="5">
        <f>IF(Y612&gt;0,Y612-J612,".")</f>
        <v>0</v>
      </c>
      <c r="AB612" s="1">
        <v>1636444445</v>
      </c>
      <c r="AC612" s="1">
        <v>6911331394</v>
      </c>
      <c r="AD612" s="1" t="s">
        <v>7128</v>
      </c>
      <c r="AE612" s="1">
        <v>2</v>
      </c>
      <c r="AF612" s="1">
        <v>78</v>
      </c>
      <c r="AG612" s="1" t="s">
        <v>2267</v>
      </c>
      <c r="AH612" s="1">
        <v>42946.843206018515</v>
      </c>
      <c r="AI612" s="1">
        <v>42975.188791574074</v>
      </c>
    </row>
    <row r="613" spans="1:35" s="1" customFormat="1" ht="12.75" x14ac:dyDescent="0.2">
      <c r="A613" s="46">
        <v>42634</v>
      </c>
      <c r="B613" s="24"/>
      <c r="C613" s="23" t="s">
        <v>3368</v>
      </c>
      <c r="D613" s="22" t="s">
        <v>3367</v>
      </c>
      <c r="E613" s="21">
        <v>0.39900000000000002</v>
      </c>
      <c r="G613" s="20"/>
      <c r="H613" s="19">
        <f>E613/0.04043</f>
        <v>9.86890922582241</v>
      </c>
      <c r="I613" s="32">
        <f>J613/100*4</f>
        <v>1.56</v>
      </c>
      <c r="J613" s="17">
        <v>39</v>
      </c>
      <c r="K613" s="16">
        <f>IF(J613&gt;1,J613-H613-I613,0)</f>
        <v>27.571090774177591</v>
      </c>
      <c r="L613" s="15">
        <v>42658</v>
      </c>
      <c r="M613" s="14"/>
      <c r="N613" s="29">
        <v>42901</v>
      </c>
      <c r="O613" s="35">
        <v>42901</v>
      </c>
      <c r="P613" s="11" t="s">
        <v>3366</v>
      </c>
      <c r="Q613" s="10"/>
      <c r="R613" s="34"/>
      <c r="S613" s="7"/>
      <c r="T613" s="7"/>
      <c r="U613" s="33"/>
      <c r="V613" s="8"/>
      <c r="W613" s="7">
        <v>846</v>
      </c>
      <c r="X613" s="4"/>
      <c r="Y613" s="6">
        <v>39</v>
      </c>
      <c r="Z613" s="5">
        <f>IF(Y613&gt;0,Y613-J613,".")</f>
        <v>0</v>
      </c>
      <c r="AB613" s="1">
        <v>1636445894</v>
      </c>
      <c r="AC613" s="1">
        <v>6908405879</v>
      </c>
      <c r="AD613" s="1" t="s">
        <v>7261</v>
      </c>
      <c r="AE613" s="1">
        <v>2</v>
      </c>
      <c r="AF613" s="1">
        <v>48</v>
      </c>
      <c r="AG613" s="1" t="s">
        <v>2268</v>
      </c>
      <c r="AH613" s="1">
        <v>42943.885972222219</v>
      </c>
      <c r="AI613" s="1">
        <v>42975.365175381943</v>
      </c>
    </row>
    <row r="614" spans="1:35" s="1" customFormat="1" x14ac:dyDescent="0.25">
      <c r="A614" s="31">
        <v>42472</v>
      </c>
      <c r="B614" s="24"/>
      <c r="C614" s="23" t="s">
        <v>434</v>
      </c>
      <c r="D614" s="22" t="s">
        <v>433</v>
      </c>
      <c r="E614" s="21">
        <v>0.156</v>
      </c>
      <c r="G614" s="20"/>
      <c r="H614" s="19">
        <f>E614/0.042177</f>
        <v>3.6986983426986271</v>
      </c>
      <c r="I614" s="32">
        <f>J614/100*4</f>
        <v>0.88</v>
      </c>
      <c r="J614" s="17">
        <v>22</v>
      </c>
      <c r="K614" s="16">
        <f>IF(J614&gt;1,J614-H614-I614,0)</f>
        <v>17.421301657301374</v>
      </c>
      <c r="L614" s="15">
        <v>42488</v>
      </c>
      <c r="M614" s="14"/>
      <c r="N614" s="29">
        <v>42902</v>
      </c>
      <c r="O614" s="12">
        <v>42904</v>
      </c>
      <c r="P614" s="11" t="s">
        <v>3349</v>
      </c>
      <c r="Q614" s="10" t="s">
        <v>3348</v>
      </c>
      <c r="R614" s="10" t="s">
        <v>3347</v>
      </c>
      <c r="S614" s="10" t="s">
        <v>3346</v>
      </c>
      <c r="T614" s="10"/>
      <c r="U614" s="9">
        <v>6852101074</v>
      </c>
      <c r="V614" s="8"/>
      <c r="W614" s="7">
        <v>850</v>
      </c>
      <c r="X614" s="4"/>
      <c r="Y614" s="6">
        <v>39</v>
      </c>
      <c r="Z614" s="5">
        <f>IF(Y614&gt;0,Y614-J614,".")</f>
        <v>17</v>
      </c>
      <c r="AA614"/>
      <c r="AB614">
        <v>1636447357</v>
      </c>
      <c r="AC614" s="1">
        <v>6912447123</v>
      </c>
      <c r="AD614" s="1" t="s">
        <v>7410</v>
      </c>
      <c r="AE614" s="1">
        <v>1</v>
      </c>
      <c r="AF614" s="1">
        <v>70</v>
      </c>
      <c r="AG614" s="1" t="s">
        <v>2261</v>
      </c>
      <c r="AH614" s="1">
        <v>42974.795243055552</v>
      </c>
      <c r="AI614" s="1">
        <v>42975.480896608795</v>
      </c>
    </row>
    <row r="615" spans="1:35" s="1" customFormat="1" x14ac:dyDescent="0.25">
      <c r="A615" s="31">
        <v>42254</v>
      </c>
      <c r="B615" s="24"/>
      <c r="C615" s="23" t="s">
        <v>3302</v>
      </c>
      <c r="D615" s="22" t="s">
        <v>3301</v>
      </c>
      <c r="E615" s="21">
        <v>0.184</v>
      </c>
      <c r="G615" s="20"/>
      <c r="H615" s="19">
        <f>E615/0.04165</f>
        <v>4.4177671068427369</v>
      </c>
      <c r="I615" s="32">
        <f>J615/100*4</f>
        <v>0.84</v>
      </c>
      <c r="J615" s="17">
        <v>21</v>
      </c>
      <c r="K615" s="16">
        <f>IF(J615&gt;1,J615-H615-I615,0)</f>
        <v>15.742232893157261</v>
      </c>
      <c r="L615" s="15">
        <v>42294</v>
      </c>
      <c r="M615" s="14"/>
      <c r="N615" s="29">
        <v>42904</v>
      </c>
      <c r="O615" s="12">
        <v>42904</v>
      </c>
      <c r="P615" s="11" t="s">
        <v>3300</v>
      </c>
      <c r="Q615" s="10" t="s">
        <v>3305</v>
      </c>
      <c r="R615" s="10" t="s">
        <v>3304</v>
      </c>
      <c r="S615" s="10" t="s">
        <v>3303</v>
      </c>
      <c r="T615" s="10"/>
      <c r="U615" s="9">
        <v>6859678590</v>
      </c>
      <c r="V615" s="8"/>
      <c r="W615" s="7">
        <v>856</v>
      </c>
      <c r="X615" s="4"/>
      <c r="Y615" s="6">
        <v>39</v>
      </c>
      <c r="Z615" s="5">
        <f>IF(Y615&gt;0,Y615-J615,".")</f>
        <v>18</v>
      </c>
      <c r="AB615" s="1">
        <v>1636448759</v>
      </c>
      <c r="AC615" s="1">
        <v>6908841810</v>
      </c>
      <c r="AD615" s="1" t="s">
        <v>7180</v>
      </c>
      <c r="AE615" s="1">
        <v>6</v>
      </c>
      <c r="AF615" s="1">
        <v>198</v>
      </c>
      <c r="AG615" s="1" t="s">
        <v>2272</v>
      </c>
      <c r="AH615" s="1">
        <v>42944.435902777775</v>
      </c>
      <c r="AI615" s="1">
        <v>42975.584041203707</v>
      </c>
    </row>
    <row r="616" spans="1:35" s="1" customFormat="1" x14ac:dyDescent="0.25">
      <c r="A616" s="31">
        <v>42765</v>
      </c>
      <c r="B616" s="24"/>
      <c r="C616" s="23" t="s">
        <v>3296</v>
      </c>
      <c r="D616" s="22" t="s">
        <v>3295</v>
      </c>
      <c r="E616" s="21">
        <v>0.87</v>
      </c>
      <c r="G616" s="20"/>
      <c r="H616" s="19">
        <f>E616/0.03878</f>
        <v>22.434244455905105</v>
      </c>
      <c r="I616" s="18">
        <f>J616/100*4</f>
        <v>1.56</v>
      </c>
      <c r="J616" s="17">
        <v>39</v>
      </c>
      <c r="K616" s="16">
        <f>IF(J616&gt;1,J616-H616-I616,0)</f>
        <v>15.005755544094894</v>
      </c>
      <c r="L616" s="15">
        <v>42789</v>
      </c>
      <c r="M616" s="14"/>
      <c r="N616" s="29">
        <v>42904</v>
      </c>
      <c r="O616" s="12">
        <v>42904</v>
      </c>
      <c r="P616" s="11" t="s">
        <v>3293</v>
      </c>
      <c r="Q616" s="10"/>
      <c r="R616" s="10"/>
      <c r="S616" s="10"/>
      <c r="T616" s="10"/>
      <c r="U616" s="9">
        <v>6858228822</v>
      </c>
      <c r="V616" s="8"/>
      <c r="W616" s="7">
        <v>857</v>
      </c>
      <c r="X616" s="4"/>
      <c r="Y616" s="6">
        <v>39</v>
      </c>
      <c r="Z616" s="5">
        <f>IF(Y616&gt;0,Y616-J616,".")</f>
        <v>0</v>
      </c>
      <c r="AB616" s="1">
        <v>1636450141</v>
      </c>
      <c r="AC616" s="1">
        <v>6905279531</v>
      </c>
      <c r="AD616" s="1" t="s">
        <v>7123</v>
      </c>
      <c r="AE616" s="1">
        <v>2</v>
      </c>
      <c r="AF616" s="1">
        <v>42</v>
      </c>
      <c r="AG616" s="1" t="s">
        <v>2280</v>
      </c>
      <c r="AH616" s="1">
        <v>42941.758032407408</v>
      </c>
      <c r="AI616" s="1">
        <v>42975.691539363426</v>
      </c>
    </row>
    <row r="617" spans="1:35" s="1" customFormat="1" x14ac:dyDescent="0.25">
      <c r="A617" s="31">
        <v>42362</v>
      </c>
      <c r="B617" s="24" t="s">
        <v>3022</v>
      </c>
      <c r="C617" s="23" t="s">
        <v>3018</v>
      </c>
      <c r="D617" s="22" t="s">
        <v>711</v>
      </c>
      <c r="E617" s="21">
        <v>0.2</v>
      </c>
      <c r="G617" s="20"/>
      <c r="H617" s="19">
        <f>E617/0.04032</f>
        <v>4.9603174603174605</v>
      </c>
      <c r="I617" s="32">
        <f>J617/100*4</f>
        <v>0.8</v>
      </c>
      <c r="J617" s="17">
        <v>20</v>
      </c>
      <c r="K617" s="16">
        <f>IF(J617&gt;1,J617-H617-I617,0)</f>
        <v>14.239682539682539</v>
      </c>
      <c r="L617" s="15">
        <v>42393</v>
      </c>
      <c r="M617" s="14"/>
      <c r="N617" s="29">
        <v>42919</v>
      </c>
      <c r="O617" s="12">
        <v>42919</v>
      </c>
      <c r="P617" s="11" t="s">
        <v>3017</v>
      </c>
      <c r="Q617" s="10" t="s">
        <v>3021</v>
      </c>
      <c r="R617" s="10" t="s">
        <v>3020</v>
      </c>
      <c r="S617" s="10" t="s">
        <v>3019</v>
      </c>
      <c r="T617" s="10"/>
      <c r="U617" s="9">
        <v>6877572139</v>
      </c>
      <c r="V617" s="8"/>
      <c r="W617" s="7">
        <v>921</v>
      </c>
      <c r="X617" s="4"/>
      <c r="Y617" s="6">
        <v>39</v>
      </c>
      <c r="Z617" s="5">
        <f>IF(Y617&gt;0,Y617-J617,".")</f>
        <v>19</v>
      </c>
      <c r="AB617" s="1">
        <v>1636452729</v>
      </c>
      <c r="AC617" s="1">
        <v>6909358327</v>
      </c>
      <c r="AD617" s="1" t="s">
        <v>7140</v>
      </c>
      <c r="AE617" s="1">
        <v>2</v>
      </c>
      <c r="AF617" s="1">
        <v>250</v>
      </c>
      <c r="AG617" s="1" t="s">
        <v>2262</v>
      </c>
      <c r="AH617" s="1">
        <v>42944.715451388889</v>
      </c>
      <c r="AI617" s="1">
        <v>42975.825569375003</v>
      </c>
    </row>
    <row r="618" spans="1:35" s="1" customFormat="1" x14ac:dyDescent="0.25">
      <c r="A618" s="28">
        <v>41390</v>
      </c>
      <c r="B618" s="27" t="s">
        <v>2694</v>
      </c>
      <c r="C618" s="23" t="s">
        <v>2832</v>
      </c>
      <c r="D618" s="22" t="s">
        <v>2831</v>
      </c>
      <c r="E618" s="21">
        <v>0.23799999999999999</v>
      </c>
      <c r="G618" s="20"/>
      <c r="H618" s="19">
        <f>E618/0.0484</f>
        <v>4.9173553719008263</v>
      </c>
      <c r="I618" s="18">
        <f>J618/100*4</f>
        <v>0.8</v>
      </c>
      <c r="J618" s="17">
        <v>20</v>
      </c>
      <c r="K618" s="16">
        <f>IF(J618&gt;1,J618-H618-I618,0)</f>
        <v>14.282644628099174</v>
      </c>
      <c r="L618" s="15">
        <v>41404</v>
      </c>
      <c r="M618" s="14"/>
      <c r="N618" s="29">
        <v>42933</v>
      </c>
      <c r="O618" s="12">
        <v>42933</v>
      </c>
      <c r="P618" s="11" t="s">
        <v>2830</v>
      </c>
      <c r="Q618" s="10" t="s">
        <v>2835</v>
      </c>
      <c r="R618" s="10" t="s">
        <v>2834</v>
      </c>
      <c r="S618" s="10" t="s">
        <v>2833</v>
      </c>
      <c r="T618" s="10"/>
      <c r="U618" s="9">
        <v>6895069411</v>
      </c>
      <c r="V618" s="8"/>
      <c r="W618" s="7">
        <v>960</v>
      </c>
      <c r="X618" s="4"/>
      <c r="Y618" s="6">
        <v>39</v>
      </c>
      <c r="Z618" s="5">
        <f>IF(Y618&gt;0,Y618-J618,".")</f>
        <v>19</v>
      </c>
      <c r="AB618" s="1">
        <v>1636455478</v>
      </c>
      <c r="AC618" s="1">
        <v>6909080296</v>
      </c>
      <c r="AD618" s="1" t="s">
        <v>7411</v>
      </c>
      <c r="AE618" s="1">
        <v>2</v>
      </c>
      <c r="AF618" s="1">
        <v>36</v>
      </c>
      <c r="AG618" s="1" t="s">
        <v>2250</v>
      </c>
      <c r="AH618" s="1">
        <v>42944.566400462965</v>
      </c>
      <c r="AI618" s="1">
        <v>42975.894912430558</v>
      </c>
    </row>
    <row r="619" spans="1:35" s="1" customFormat="1" x14ac:dyDescent="0.25">
      <c r="A619" s="31">
        <v>42736</v>
      </c>
      <c r="B619" s="24"/>
      <c r="C619" s="23" t="s">
        <v>2807</v>
      </c>
      <c r="D619" s="22" t="s">
        <v>2806</v>
      </c>
      <c r="E619" s="21">
        <v>0.85</v>
      </c>
      <c r="G619" s="20"/>
      <c r="H619" s="19">
        <f>E619/0.03785</f>
        <v>22.457067371202111</v>
      </c>
      <c r="I619" s="18">
        <f>J619/100*4</f>
        <v>1.56</v>
      </c>
      <c r="J619" s="17">
        <v>39</v>
      </c>
      <c r="K619" s="16">
        <f>IF(J619&gt;1,J619-H619-I619,0)</f>
        <v>14.982932628797888</v>
      </c>
      <c r="L619" s="15">
        <v>42762</v>
      </c>
      <c r="M619" s="14"/>
      <c r="N619" s="29">
        <v>42934</v>
      </c>
      <c r="O619" s="12">
        <v>42934</v>
      </c>
      <c r="P619" s="11" t="s">
        <v>2792</v>
      </c>
      <c r="Q619" s="10"/>
      <c r="R619" s="10"/>
      <c r="S619" s="10"/>
      <c r="T619" s="10"/>
      <c r="U619" s="9">
        <v>6894649718</v>
      </c>
      <c r="V619" s="8"/>
      <c r="W619" s="7">
        <v>968</v>
      </c>
      <c r="X619" s="4"/>
      <c r="Y619" s="6">
        <v>39</v>
      </c>
      <c r="Z619" s="5">
        <f>IF(Y619&gt;0,Y619-J619,".")</f>
        <v>0</v>
      </c>
      <c r="AB619" s="1">
        <v>1636459963</v>
      </c>
      <c r="AC619" s="1">
        <v>6911864724</v>
      </c>
      <c r="AD619" s="1" t="s">
        <v>7147</v>
      </c>
      <c r="AE619" s="1">
        <v>2</v>
      </c>
      <c r="AF619" s="1">
        <v>120</v>
      </c>
      <c r="AG619" s="1" t="s">
        <v>2244</v>
      </c>
      <c r="AH619" s="1">
        <v>42952.644803240742</v>
      </c>
      <c r="AI619" s="1">
        <v>42976.36563792824</v>
      </c>
    </row>
    <row r="620" spans="1:35" s="1" customFormat="1" x14ac:dyDescent="0.25">
      <c r="A620" s="31">
        <v>42736</v>
      </c>
      <c r="B620" s="24"/>
      <c r="C620" s="23" t="s">
        <v>2807</v>
      </c>
      <c r="D620" s="22" t="s">
        <v>2806</v>
      </c>
      <c r="E620" s="21">
        <v>0.85</v>
      </c>
      <c r="G620" s="20"/>
      <c r="H620" s="19">
        <f>E620/0.03785</f>
        <v>22.457067371202111</v>
      </c>
      <c r="I620" s="18">
        <f>J620/100*4</f>
        <v>1.56</v>
      </c>
      <c r="J620" s="17">
        <v>39</v>
      </c>
      <c r="K620" s="16">
        <f>IF(J620&gt;1,J620-H620-I620,0)</f>
        <v>14.982932628797888</v>
      </c>
      <c r="L620" s="15">
        <v>42762</v>
      </c>
      <c r="M620" s="14"/>
      <c r="N620" s="29">
        <v>42934</v>
      </c>
      <c r="O620" s="12">
        <v>42934</v>
      </c>
      <c r="P620" s="11" t="s">
        <v>2792</v>
      </c>
      <c r="Q620" s="10"/>
      <c r="R620" s="10"/>
      <c r="S620" s="10"/>
      <c r="T620" s="10"/>
      <c r="U620" s="9"/>
      <c r="V620" s="8"/>
      <c r="W620" s="7">
        <v>968</v>
      </c>
      <c r="X620" s="4"/>
      <c r="Y620" s="6">
        <v>39</v>
      </c>
      <c r="Z620" s="5">
        <f>IF(Y620&gt;0,Y620-J620,".")</f>
        <v>0</v>
      </c>
      <c r="AB620" s="1">
        <v>1636470915</v>
      </c>
      <c r="AC620" s="1">
        <v>6912161595</v>
      </c>
      <c r="AD620" s="1" t="s">
        <v>7404</v>
      </c>
      <c r="AE620" s="1">
        <v>1</v>
      </c>
      <c r="AF620" s="1">
        <v>111</v>
      </c>
      <c r="AG620" s="1" t="s">
        <v>2236</v>
      </c>
      <c r="AH620" s="1">
        <v>42963.83048611111</v>
      </c>
      <c r="AI620" s="1">
        <v>42976.962656261574</v>
      </c>
    </row>
    <row r="621" spans="1:35" s="1" customFormat="1" x14ac:dyDescent="0.25">
      <c r="A621" s="31">
        <v>42736</v>
      </c>
      <c r="B621" s="24"/>
      <c r="C621" s="23" t="s">
        <v>2807</v>
      </c>
      <c r="D621" s="22" t="s">
        <v>2806</v>
      </c>
      <c r="E621" s="21">
        <v>0.85</v>
      </c>
      <c r="G621" s="20"/>
      <c r="H621" s="19">
        <f>E621/0.03785</f>
        <v>22.457067371202111</v>
      </c>
      <c r="I621" s="18">
        <f>J621/100*4</f>
        <v>1.56</v>
      </c>
      <c r="J621" s="17">
        <v>39</v>
      </c>
      <c r="K621" s="16">
        <f>IF(J621&gt;1,J621-H621-I621,0)</f>
        <v>14.982932628797888</v>
      </c>
      <c r="L621" s="15">
        <v>42762</v>
      </c>
      <c r="M621" s="14"/>
      <c r="N621" s="29">
        <v>42934</v>
      </c>
      <c r="O621" s="12">
        <v>42934</v>
      </c>
      <c r="P621" s="11" t="s">
        <v>2792</v>
      </c>
      <c r="Q621" s="10"/>
      <c r="R621" s="10"/>
      <c r="S621" s="10"/>
      <c r="T621" s="10"/>
      <c r="U621" s="9"/>
      <c r="V621" s="8"/>
      <c r="W621" s="7">
        <v>968</v>
      </c>
      <c r="X621" s="4"/>
      <c r="Y621" s="6">
        <v>39</v>
      </c>
      <c r="Z621" s="5">
        <f>IF(Y621&gt;0,Y621-J621,".")</f>
        <v>0</v>
      </c>
      <c r="AB621" s="1">
        <v>1636474326</v>
      </c>
      <c r="AC621" s="1">
        <v>6910904276</v>
      </c>
      <c r="AD621" s="1" t="s">
        <v>7412</v>
      </c>
      <c r="AE621" s="1">
        <v>1</v>
      </c>
      <c r="AF621" s="1">
        <v>83</v>
      </c>
      <c r="AG621" s="1" t="s">
        <v>2241</v>
      </c>
      <c r="AH621" s="1">
        <v>42946.482025462959</v>
      </c>
      <c r="AI621" s="1">
        <v>42977.381237858797</v>
      </c>
    </row>
    <row r="622" spans="1:35" s="1" customFormat="1" x14ac:dyDescent="0.25">
      <c r="A622" s="31">
        <v>42807</v>
      </c>
      <c r="B622" s="24" t="s">
        <v>2805</v>
      </c>
      <c r="C622" s="23" t="s">
        <v>2804</v>
      </c>
      <c r="D622" s="22"/>
      <c r="E622" s="21">
        <v>0.48</v>
      </c>
      <c r="G622" s="20"/>
      <c r="H622" s="19">
        <f>E622/0.038689</f>
        <v>12.406627206699579</v>
      </c>
      <c r="I622" s="18">
        <f>J622/100*4</f>
        <v>1.56</v>
      </c>
      <c r="J622" s="17">
        <v>39</v>
      </c>
      <c r="K622" s="16">
        <f>IF(J622&gt;1,J622-H622-I622,0)</f>
        <v>25.033372793300423</v>
      </c>
      <c r="L622" s="15">
        <v>42833</v>
      </c>
      <c r="M622" s="14"/>
      <c r="N622" s="29">
        <v>42934</v>
      </c>
      <c r="O622" s="12">
        <v>42934</v>
      </c>
      <c r="P622" s="11" t="s">
        <v>2792</v>
      </c>
      <c r="Q622" s="10"/>
      <c r="R622" s="10"/>
      <c r="S622" s="10"/>
      <c r="T622" s="10"/>
      <c r="U622" s="9">
        <v>6888823034</v>
      </c>
      <c r="V622" s="8"/>
      <c r="W622" s="7">
        <v>968</v>
      </c>
      <c r="X622" s="4"/>
      <c r="Y622" s="6">
        <v>39</v>
      </c>
      <c r="Z622" s="5">
        <f>IF(Y622&gt;0,Y622-J622,".")</f>
        <v>0</v>
      </c>
      <c r="AB622" s="1">
        <v>1636483581</v>
      </c>
      <c r="AC622" s="1">
        <v>6909651341</v>
      </c>
      <c r="AD622" s="1" t="s">
        <v>7110</v>
      </c>
      <c r="AE622" s="1">
        <v>2</v>
      </c>
      <c r="AF622" s="1">
        <v>30</v>
      </c>
      <c r="AG622" s="1" t="s">
        <v>2231</v>
      </c>
      <c r="AH622" s="1">
        <v>42944.887453703705</v>
      </c>
      <c r="AI622" s="1">
        <v>42977.955393634256</v>
      </c>
    </row>
    <row r="623" spans="1:35" s="1" customFormat="1" x14ac:dyDescent="0.25">
      <c r="A623" s="28">
        <v>41997</v>
      </c>
      <c r="B623" s="24"/>
      <c r="C623" s="23" t="s">
        <v>1791</v>
      </c>
      <c r="D623" s="22" t="s">
        <v>1790</v>
      </c>
      <c r="E623" s="21">
        <v>0.29899999999999999</v>
      </c>
      <c r="G623" s="20"/>
      <c r="H623" s="19">
        <f>E623/0.0422706</f>
        <v>7.0734742350475273</v>
      </c>
      <c r="I623" s="18">
        <f>J623/100*4</f>
        <v>0.88</v>
      </c>
      <c r="J623" s="17">
        <v>22</v>
      </c>
      <c r="K623" s="16">
        <f>IF(J623&gt;1,J623-H623-I623,0)</f>
        <v>14.046525764952472</v>
      </c>
      <c r="L623" s="15">
        <v>42024</v>
      </c>
      <c r="M623" s="14"/>
      <c r="N623" s="29">
        <v>42937</v>
      </c>
      <c r="O623" s="12">
        <v>42941</v>
      </c>
      <c r="P623" s="11" t="s">
        <v>2751</v>
      </c>
      <c r="Q623" s="10" t="s">
        <v>2750</v>
      </c>
      <c r="R623" s="10" t="s">
        <v>2749</v>
      </c>
      <c r="S623" s="10" t="s">
        <v>2748</v>
      </c>
      <c r="T623" s="10"/>
      <c r="U623" s="9">
        <v>6898260604</v>
      </c>
      <c r="V623" s="8"/>
      <c r="W623" s="7">
        <v>989</v>
      </c>
      <c r="X623" s="4"/>
      <c r="Y623" s="6">
        <v>39</v>
      </c>
      <c r="Z623" s="5">
        <f>IF(Y623&gt;0,Y623-J623,".")</f>
        <v>17</v>
      </c>
      <c r="AB623" s="1">
        <v>1636490820</v>
      </c>
      <c r="AC623" s="1">
        <v>6910485724</v>
      </c>
      <c r="AD623" s="1" t="s">
        <v>7413</v>
      </c>
      <c r="AE623" s="1">
        <v>2</v>
      </c>
      <c r="AF623" s="1">
        <v>42</v>
      </c>
      <c r="AG623" s="1" t="s">
        <v>2228</v>
      </c>
      <c r="AH623" s="1">
        <v>42945.844629629632</v>
      </c>
      <c r="AI623" s="1">
        <v>42978.781693368059</v>
      </c>
    </row>
    <row r="624" spans="1:35" s="1" customFormat="1" x14ac:dyDescent="0.25">
      <c r="A624" s="28">
        <v>41802</v>
      </c>
      <c r="B624" s="27" t="s">
        <v>492</v>
      </c>
      <c r="C624" s="23" t="s">
        <v>2722</v>
      </c>
      <c r="D624" s="22" t="s">
        <v>1808</v>
      </c>
      <c r="E624" s="21">
        <v>0.29899999999999999</v>
      </c>
      <c r="G624" s="20"/>
      <c r="H624" s="19">
        <f>E624/0.0503248</f>
        <v>5.9414046354878698</v>
      </c>
      <c r="I624" s="18">
        <f>J624/100*4</f>
        <v>0.88</v>
      </c>
      <c r="J624" s="17">
        <v>22</v>
      </c>
      <c r="K624" s="16">
        <f>IF(J624&gt;1,J624-H624-I624,0)</f>
        <v>15.178595364512129</v>
      </c>
      <c r="L624" s="15">
        <v>41815</v>
      </c>
      <c r="M624" s="14"/>
      <c r="N624" s="29">
        <v>42939</v>
      </c>
      <c r="O624" s="12">
        <v>42942</v>
      </c>
      <c r="P624" s="11" t="s">
        <v>2721</v>
      </c>
      <c r="Q624" s="10" t="s">
        <v>2720</v>
      </c>
      <c r="R624" s="10" t="s">
        <v>2719</v>
      </c>
      <c r="S624" s="10" t="s">
        <v>2718</v>
      </c>
      <c r="T624" s="10"/>
      <c r="U624" s="9">
        <v>6898207797</v>
      </c>
      <c r="V624" s="8"/>
      <c r="W624" s="7">
        <v>991</v>
      </c>
      <c r="X624" s="4"/>
      <c r="Y624" s="6">
        <v>39</v>
      </c>
      <c r="Z624" s="5">
        <f>IF(Y624&gt;0,Y624-J624,".")</f>
        <v>17</v>
      </c>
      <c r="AB624" s="1">
        <v>1636493108</v>
      </c>
      <c r="AC624" s="1">
        <v>6905290897</v>
      </c>
      <c r="AD624" s="1" t="s">
        <v>7312</v>
      </c>
      <c r="AE624" s="1">
        <v>1</v>
      </c>
      <c r="AF624" s="1">
        <v>75</v>
      </c>
      <c r="AG624" s="1" t="s">
        <v>2225</v>
      </c>
      <c r="AH624" s="1">
        <v>42941.770590277774</v>
      </c>
      <c r="AI624" s="1">
        <v>42978.873311215277</v>
      </c>
    </row>
    <row r="625" spans="1:35" s="1" customFormat="1" x14ac:dyDescent="0.25">
      <c r="A625" s="31">
        <v>42206</v>
      </c>
      <c r="B625" s="24"/>
      <c r="C625" s="23" t="s">
        <v>81</v>
      </c>
      <c r="D625" s="22" t="s">
        <v>80</v>
      </c>
      <c r="E625" s="21">
        <v>0.48599999999999999</v>
      </c>
      <c r="G625" s="20"/>
      <c r="H625" s="19">
        <f>E625/0.04021</f>
        <v>12.086545635414074</v>
      </c>
      <c r="I625" s="32">
        <f>J625/100*4</f>
        <v>1.56</v>
      </c>
      <c r="J625" s="17">
        <v>39</v>
      </c>
      <c r="K625" s="16">
        <f>IF(J625&gt;1,J625-H625-I625,0)</f>
        <v>25.353454364585925</v>
      </c>
      <c r="L625" s="15">
        <v>42224</v>
      </c>
      <c r="M625" s="14"/>
      <c r="N625" s="29">
        <v>42953</v>
      </c>
      <c r="O625" s="12">
        <v>42953</v>
      </c>
      <c r="P625" s="11" t="s">
        <v>2607</v>
      </c>
      <c r="Q625" s="10"/>
      <c r="R625" s="10"/>
      <c r="S625" s="10"/>
      <c r="T625" s="10"/>
      <c r="U625" s="9"/>
      <c r="V625" s="8"/>
      <c r="W625" s="7">
        <v>1009</v>
      </c>
      <c r="X625" s="4"/>
      <c r="Y625" s="6">
        <v>39</v>
      </c>
      <c r="Z625" s="5">
        <f>IF(Y625&gt;0,Y625-J625,".")</f>
        <v>0</v>
      </c>
      <c r="AB625" s="1">
        <v>1636502057</v>
      </c>
      <c r="AC625" s="1">
        <v>6905437399</v>
      </c>
      <c r="AD625" s="1" t="s">
        <v>7414</v>
      </c>
      <c r="AE625" s="1">
        <v>1</v>
      </c>
      <c r="AF625" s="1">
        <v>155</v>
      </c>
      <c r="AG625" s="1" t="s">
        <v>2220</v>
      </c>
      <c r="AH625" s="1">
        <v>42941.839097222219</v>
      </c>
      <c r="AI625" s="1">
        <v>42979.689821666667</v>
      </c>
    </row>
    <row r="626" spans="1:35" s="1" customFormat="1" x14ac:dyDescent="0.25">
      <c r="A626" s="31">
        <v>42917</v>
      </c>
      <c r="B626" s="24"/>
      <c r="C626" s="23" t="s">
        <v>33</v>
      </c>
      <c r="D626" s="22" t="s">
        <v>32</v>
      </c>
      <c r="E626" s="21">
        <v>0.75</v>
      </c>
      <c r="G626" s="20"/>
      <c r="H626" s="19">
        <f>E626/0.0418425</f>
        <v>17.924359204158453</v>
      </c>
      <c r="I626" s="18">
        <f>J626/100*4</f>
        <v>1.56</v>
      </c>
      <c r="J626" s="17">
        <v>39</v>
      </c>
      <c r="K626" s="16">
        <f>IF(J626&gt;1,J626-H626-I626,0)</f>
        <v>19.515640795841549</v>
      </c>
      <c r="L626" s="15">
        <v>42933</v>
      </c>
      <c r="M626" s="14"/>
      <c r="N626" s="29">
        <v>42975</v>
      </c>
      <c r="O626" s="12">
        <v>42975</v>
      </c>
      <c r="P626" s="11" t="s">
        <v>2267</v>
      </c>
      <c r="Q626" s="10"/>
      <c r="R626" s="10"/>
      <c r="S626" s="10"/>
      <c r="T626" s="10"/>
      <c r="U626" s="9">
        <v>6911331394</v>
      </c>
      <c r="V626" s="8"/>
      <c r="W626" s="7">
        <v>1084</v>
      </c>
      <c r="X626" s="4"/>
      <c r="Y626" s="6">
        <v>39</v>
      </c>
      <c r="Z626" s="5">
        <f>IF(Y626&gt;0,Y626-J626,".")</f>
        <v>0</v>
      </c>
      <c r="AB626" s="1">
        <v>1636507990</v>
      </c>
      <c r="AC626" s="1">
        <v>6906190599</v>
      </c>
      <c r="AD626" s="1" t="s">
        <v>7108</v>
      </c>
      <c r="AE626" s="1">
        <v>1</v>
      </c>
      <c r="AF626" s="1">
        <v>99</v>
      </c>
      <c r="AG626" s="1" t="s">
        <v>2213</v>
      </c>
      <c r="AH626" s="1">
        <v>42942.542812500003</v>
      </c>
      <c r="AI626" s="1">
        <v>42980.049545439811</v>
      </c>
    </row>
    <row r="627" spans="1:35" s="1" customFormat="1" x14ac:dyDescent="0.25">
      <c r="A627" s="31">
        <v>42917</v>
      </c>
      <c r="B627" s="24"/>
      <c r="C627" s="23" t="s">
        <v>33</v>
      </c>
      <c r="D627" s="22" t="s">
        <v>32</v>
      </c>
      <c r="E627" s="21">
        <v>0.75</v>
      </c>
      <c r="G627" s="20"/>
      <c r="H627" s="19">
        <f>E627/0.0418425</f>
        <v>17.924359204158453</v>
      </c>
      <c r="I627" s="18">
        <f>J627/100*4</f>
        <v>1.56</v>
      </c>
      <c r="J627" s="17">
        <v>39</v>
      </c>
      <c r="K627" s="16">
        <f>IF(J627&gt;1,J627-H627-I627,0)</f>
        <v>19.515640795841549</v>
      </c>
      <c r="L627" s="15">
        <v>42933</v>
      </c>
      <c r="M627" s="14"/>
      <c r="N627" s="29">
        <v>42975</v>
      </c>
      <c r="O627" s="12">
        <v>42975</v>
      </c>
      <c r="P627" s="11" t="s">
        <v>2267</v>
      </c>
      <c r="Q627" s="10"/>
      <c r="R627" s="10"/>
      <c r="S627" s="10"/>
      <c r="T627" s="10"/>
      <c r="U627" s="9"/>
      <c r="V627" s="8"/>
      <c r="W627" s="7">
        <v>1084</v>
      </c>
      <c r="X627" s="4"/>
      <c r="Y627" s="6">
        <v>39</v>
      </c>
      <c r="Z627" s="5">
        <f>IF(Y627&gt;0,Y627-J627,".")</f>
        <v>0</v>
      </c>
      <c r="AB627" s="1">
        <v>1636507991</v>
      </c>
      <c r="AC627" s="1">
        <v>6912443288</v>
      </c>
      <c r="AD627" s="1" t="s">
        <v>7135</v>
      </c>
      <c r="AE627" s="1">
        <v>1</v>
      </c>
      <c r="AF627" s="1">
        <v>145</v>
      </c>
      <c r="AG627" s="1" t="s">
        <v>2213</v>
      </c>
      <c r="AH627" s="1">
        <v>42974.686388888891</v>
      </c>
      <c r="AI627" s="1">
        <v>42980.049545775466</v>
      </c>
    </row>
    <row r="628" spans="1:35" s="1" customFormat="1" x14ac:dyDescent="0.25">
      <c r="A628" s="28">
        <v>41992</v>
      </c>
      <c r="B628" s="27"/>
      <c r="C628" s="23" t="s">
        <v>1992</v>
      </c>
      <c r="D628" s="22" t="s">
        <v>1991</v>
      </c>
      <c r="E628" s="21">
        <v>0.29899999999999999</v>
      </c>
      <c r="G628" s="20"/>
      <c r="H628" s="19">
        <f>E628/0.042871</f>
        <v>6.9744116069137645</v>
      </c>
      <c r="I628" s="18">
        <f>J628/100*4</f>
        <v>0.8</v>
      </c>
      <c r="J628" s="17">
        <v>20</v>
      </c>
      <c r="K628" s="16">
        <f>IF(J628&gt;1,J628-H628-I628,0)</f>
        <v>12.225588393086234</v>
      </c>
      <c r="L628" s="15">
        <v>42019</v>
      </c>
      <c r="M628" s="14"/>
      <c r="N628" s="29">
        <v>42994</v>
      </c>
      <c r="O628" s="12">
        <v>42995</v>
      </c>
      <c r="P628" s="11" t="s">
        <v>1986</v>
      </c>
      <c r="Q628" s="10" t="s">
        <v>1990</v>
      </c>
      <c r="R628" s="10" t="s">
        <v>1989</v>
      </c>
      <c r="S628" s="10" t="s">
        <v>1988</v>
      </c>
      <c r="T628" s="10"/>
      <c r="U628" s="9" t="s">
        <v>1987</v>
      </c>
      <c r="V628" s="8"/>
      <c r="W628" s="7">
        <v>1144</v>
      </c>
      <c r="X628" s="4"/>
      <c r="Y628" s="6">
        <v>39</v>
      </c>
      <c r="Z628" s="5">
        <f>IF(Y628&gt;0,Y628-J628,".")</f>
        <v>19</v>
      </c>
      <c r="AB628" s="1">
        <v>1636520264</v>
      </c>
      <c r="AC628" s="1">
        <v>6910543250</v>
      </c>
      <c r="AD628" s="1" t="s">
        <v>7324</v>
      </c>
      <c r="AE628" s="1">
        <v>1</v>
      </c>
      <c r="AF628" s="1">
        <v>69</v>
      </c>
      <c r="AG628" s="1" t="s">
        <v>2205</v>
      </c>
      <c r="AH628" s="1">
        <v>42945.884062500001</v>
      </c>
      <c r="AI628" s="1">
        <v>42981.425328148151</v>
      </c>
    </row>
    <row r="629" spans="1:35" s="1" customFormat="1" x14ac:dyDescent="0.25">
      <c r="A629" s="31">
        <v>42381</v>
      </c>
      <c r="B629" s="24"/>
      <c r="C629" s="23" t="s">
        <v>1948</v>
      </c>
      <c r="D629" s="22" t="s">
        <v>1947</v>
      </c>
      <c r="E629" s="21">
        <v>0.76900000000000002</v>
      </c>
      <c r="G629" s="20"/>
      <c r="H629" s="19">
        <f>E629/0.040263</f>
        <v>19.099421304920149</v>
      </c>
      <c r="I629" s="32">
        <f>J629/100*4</f>
        <v>1.56</v>
      </c>
      <c r="J629" s="17">
        <v>39</v>
      </c>
      <c r="K629" s="16">
        <f>IF(J629&gt;1,J629-H629-I629,0)</f>
        <v>18.340578695079852</v>
      </c>
      <c r="L629" s="15">
        <v>42398</v>
      </c>
      <c r="M629" s="14"/>
      <c r="N629" s="29">
        <v>42995</v>
      </c>
      <c r="O629" s="12">
        <v>43012</v>
      </c>
      <c r="P629" s="11" t="s">
        <v>1946</v>
      </c>
      <c r="Q629" s="10"/>
      <c r="R629" s="10"/>
      <c r="S629" s="10"/>
      <c r="T629" s="10"/>
      <c r="U629" s="9">
        <v>6908261578</v>
      </c>
      <c r="V629" s="8" t="s">
        <v>1945</v>
      </c>
      <c r="W629" s="7">
        <v>1521</v>
      </c>
      <c r="X629" s="4"/>
      <c r="Y629" s="6">
        <v>39</v>
      </c>
      <c r="Z629" s="5">
        <f>IF(Y629&gt;0,Y629-J629,".")</f>
        <v>0</v>
      </c>
      <c r="AB629" s="1">
        <v>1636520265</v>
      </c>
      <c r="AC629" s="1">
        <v>6912161294</v>
      </c>
      <c r="AD629" s="1" t="s">
        <v>7233</v>
      </c>
      <c r="AE629" s="1">
        <v>1</v>
      </c>
      <c r="AF629" s="1">
        <v>58</v>
      </c>
      <c r="AG629" s="1" t="s">
        <v>2205</v>
      </c>
      <c r="AH629" s="1">
        <v>42963.826111111113</v>
      </c>
      <c r="AI629" s="1">
        <v>42981.425328622689</v>
      </c>
    </row>
    <row r="630" spans="1:35" s="1" customFormat="1" x14ac:dyDescent="0.25">
      <c r="A630" s="31">
        <v>42206</v>
      </c>
      <c r="B630" s="27"/>
      <c r="C630" s="23" t="s">
        <v>1849</v>
      </c>
      <c r="D630" s="22" t="s">
        <v>1848</v>
      </c>
      <c r="E630" s="21">
        <v>0.17799999999999999</v>
      </c>
      <c r="G630" s="20"/>
      <c r="H630" s="19">
        <f>E630/0.04021</f>
        <v>4.4267595125590642</v>
      </c>
      <c r="I630" s="32">
        <f>J630/100*4</f>
        <v>0.84</v>
      </c>
      <c r="J630" s="17">
        <v>21</v>
      </c>
      <c r="K630" s="16">
        <f>IF(J630&gt;1,J630-H630-I630,0)</f>
        <v>15.733240487440934</v>
      </c>
      <c r="L630" s="15">
        <v>42231</v>
      </c>
      <c r="M630" s="14"/>
      <c r="N630" s="29">
        <v>43002</v>
      </c>
      <c r="O630" s="12">
        <v>43002</v>
      </c>
      <c r="P630" s="11" t="s">
        <v>1847</v>
      </c>
      <c r="Q630" s="10" t="s">
        <v>1852</v>
      </c>
      <c r="R630" s="10" t="s">
        <v>1851</v>
      </c>
      <c r="S630" s="10" t="s">
        <v>1850</v>
      </c>
      <c r="T630" s="10"/>
      <c r="U630" s="9">
        <v>6908069940</v>
      </c>
      <c r="V630" s="8"/>
      <c r="W630" s="7">
        <v>1167</v>
      </c>
      <c r="X630" s="4"/>
      <c r="Y630" s="6">
        <v>39</v>
      </c>
      <c r="Z630" s="5">
        <f>IF(Y630&gt;0,Y630-J630,".")</f>
        <v>18</v>
      </c>
      <c r="AB630" s="1">
        <v>1636520266</v>
      </c>
      <c r="AC630" s="1">
        <v>6909020422</v>
      </c>
      <c r="AD630" s="1" t="s">
        <v>7345</v>
      </c>
      <c r="AE630" s="1">
        <v>1</v>
      </c>
      <c r="AF630" s="1">
        <v>30</v>
      </c>
      <c r="AG630" s="1" t="s">
        <v>2205</v>
      </c>
      <c r="AH630" s="1">
        <v>42944.53707175926</v>
      </c>
      <c r="AI630" s="1">
        <v>42981.425329097219</v>
      </c>
    </row>
    <row r="631" spans="1:35" s="1" customFormat="1" x14ac:dyDescent="0.25">
      <c r="A631" s="28">
        <v>41963</v>
      </c>
      <c r="B631" s="24"/>
      <c r="C631" s="23" t="s">
        <v>1809</v>
      </c>
      <c r="D631" s="22" t="s">
        <v>1808</v>
      </c>
      <c r="E631" s="21">
        <v>0.33900000000000002</v>
      </c>
      <c r="G631" s="20"/>
      <c r="H631" s="19">
        <f>E631/0.0504426</f>
        <v>6.7205100450809443</v>
      </c>
      <c r="I631" s="18">
        <f>J631/100*4</f>
        <v>0.88</v>
      </c>
      <c r="J631" s="17">
        <v>22</v>
      </c>
      <c r="K631" s="16">
        <f>IF(J631&gt;1,J631-H631-I631,0)</f>
        <v>14.399489954919055</v>
      </c>
      <c r="L631" s="15">
        <v>41986</v>
      </c>
      <c r="M631" s="14"/>
      <c r="N631" s="29">
        <v>43004</v>
      </c>
      <c r="O631" s="12">
        <v>43004</v>
      </c>
      <c r="P631" s="11" t="s">
        <v>1807</v>
      </c>
      <c r="Q631" s="10" t="s">
        <v>1806</v>
      </c>
      <c r="R631" s="10" t="s">
        <v>1805</v>
      </c>
      <c r="S631" s="10" t="s">
        <v>1804</v>
      </c>
      <c r="T631" s="10"/>
      <c r="U631" s="9">
        <v>6906507136</v>
      </c>
      <c r="V631" s="8"/>
      <c r="W631" s="7">
        <v>1175</v>
      </c>
      <c r="X631" s="4"/>
      <c r="Y631" s="6">
        <v>39</v>
      </c>
      <c r="Z631" s="5">
        <f>IF(Y631&gt;0,Y631-J631,".")</f>
        <v>17</v>
      </c>
      <c r="AB631" s="1">
        <v>1636520910</v>
      </c>
      <c r="AC631" s="1">
        <v>6909924440</v>
      </c>
      <c r="AD631" s="1" t="s">
        <v>7415</v>
      </c>
      <c r="AE631" s="1">
        <v>1</v>
      </c>
      <c r="AF631" s="1">
        <v>325</v>
      </c>
      <c r="AG631" s="1" t="s">
        <v>2204</v>
      </c>
      <c r="AH631" s="1">
        <v>42945.328252314815</v>
      </c>
      <c r="AI631" s="1">
        <v>42981.480305798614</v>
      </c>
    </row>
    <row r="632" spans="1:35" s="1" customFormat="1" x14ac:dyDescent="0.25">
      <c r="A632" s="28">
        <v>41997</v>
      </c>
      <c r="B632" s="24"/>
      <c r="C632" s="23" t="s">
        <v>1712</v>
      </c>
      <c r="D632" s="22" t="s">
        <v>1375</v>
      </c>
      <c r="E632" s="21">
        <v>0.26900000000000002</v>
      </c>
      <c r="G632" s="20"/>
      <c r="H632" s="19">
        <f>E632/0.0520638</f>
        <v>5.1667377333195041</v>
      </c>
      <c r="I632" s="18">
        <f>J632/100*4</f>
        <v>0.88</v>
      </c>
      <c r="J632" s="17">
        <v>22</v>
      </c>
      <c r="K632" s="16">
        <f>IF(J632&gt;1,J632-H632-I632,0)</f>
        <v>15.953262266680495</v>
      </c>
      <c r="L632" s="15">
        <v>42024</v>
      </c>
      <c r="M632" s="14"/>
      <c r="N632" s="29">
        <v>43011</v>
      </c>
      <c r="O632" s="12">
        <v>43011</v>
      </c>
      <c r="P632" s="11" t="s">
        <v>1711</v>
      </c>
      <c r="Q632" s="10" t="s">
        <v>1710</v>
      </c>
      <c r="R632" s="10" t="s">
        <v>1709</v>
      </c>
      <c r="S632" s="10" t="s">
        <v>863</v>
      </c>
      <c r="T632" s="10"/>
      <c r="U632" s="9">
        <v>6906313048</v>
      </c>
      <c r="V632" s="8"/>
      <c r="W632" s="7">
        <v>1196</v>
      </c>
      <c r="X632" s="4"/>
      <c r="Y632" s="6">
        <v>39</v>
      </c>
      <c r="Z632" s="5">
        <f>IF(Y632&gt;0,Y632-J632,".")</f>
        <v>17</v>
      </c>
      <c r="AB632" s="1">
        <v>1636528955</v>
      </c>
      <c r="AC632" s="1">
        <v>6911414288</v>
      </c>
      <c r="AD632" s="1" t="s">
        <v>7346</v>
      </c>
      <c r="AE632" s="1">
        <v>1</v>
      </c>
      <c r="AF632" s="1">
        <v>169</v>
      </c>
      <c r="AG632" s="1" t="s">
        <v>2194</v>
      </c>
      <c r="AH632" s="1">
        <v>42946.880312499998</v>
      </c>
      <c r="AI632" s="1">
        <v>42982.026671817126</v>
      </c>
    </row>
    <row r="633" spans="1:35" s="1" customFormat="1" x14ac:dyDescent="0.25">
      <c r="A633" s="31">
        <v>42805</v>
      </c>
      <c r="B633" s="24"/>
      <c r="C633" s="23" t="s">
        <v>1394</v>
      </c>
      <c r="D633" s="22" t="s">
        <v>1393</v>
      </c>
      <c r="E633" s="21">
        <v>0.37</v>
      </c>
      <c r="G633" s="20"/>
      <c r="H633" s="19">
        <f>E633/0.038689</f>
        <v>9.563441805164258</v>
      </c>
      <c r="I633" s="18">
        <f>J633/100*4</f>
        <v>1.56</v>
      </c>
      <c r="J633" s="17">
        <v>39</v>
      </c>
      <c r="K633" s="16">
        <f>IF(J633&gt;1,J633-H633-I633,0)</f>
        <v>27.876558194835741</v>
      </c>
      <c r="L633" s="15">
        <v>42827</v>
      </c>
      <c r="M633" s="14"/>
      <c r="N633" s="29">
        <v>43019</v>
      </c>
      <c r="O633" s="12">
        <v>43019</v>
      </c>
      <c r="P633" s="11" t="s">
        <v>1548</v>
      </c>
      <c r="Q633" s="10"/>
      <c r="R633" s="10"/>
      <c r="S633" s="10"/>
      <c r="T633" s="10"/>
      <c r="U633" s="9">
        <v>6911071774</v>
      </c>
      <c r="V633" s="8"/>
      <c r="W633" s="7">
        <v>1229</v>
      </c>
      <c r="X633" s="4"/>
      <c r="Y633" s="6">
        <v>39</v>
      </c>
      <c r="Z633" s="5">
        <f>IF(Y633&gt;0,Y633-J633,".")</f>
        <v>0</v>
      </c>
      <c r="AB633" s="1">
        <v>1636529153</v>
      </c>
      <c r="AC633" s="1">
        <v>6904826435</v>
      </c>
      <c r="AD633" s="1" t="s">
        <v>7416</v>
      </c>
      <c r="AE633" s="1">
        <v>2</v>
      </c>
      <c r="AF633" s="1">
        <v>36</v>
      </c>
      <c r="AG633" s="1" t="s">
        <v>2195</v>
      </c>
      <c r="AH633" s="1">
        <v>42941.490185185183</v>
      </c>
      <c r="AI633" s="1">
        <v>42982.051465856479</v>
      </c>
    </row>
    <row r="634" spans="1:35" s="1" customFormat="1" x14ac:dyDescent="0.25">
      <c r="A634" s="31">
        <v>42805</v>
      </c>
      <c r="B634" s="24"/>
      <c r="C634" s="23" t="s">
        <v>1394</v>
      </c>
      <c r="D634" s="22" t="s">
        <v>1393</v>
      </c>
      <c r="E634" s="21">
        <v>0.37</v>
      </c>
      <c r="G634" s="20"/>
      <c r="H634" s="19">
        <f>E634/0.038689</f>
        <v>9.563441805164258</v>
      </c>
      <c r="I634" s="18">
        <f>J634/100*4</f>
        <v>1.56</v>
      </c>
      <c r="J634" s="17">
        <v>39</v>
      </c>
      <c r="K634" s="16">
        <f>IF(J634&gt;1,J634-H634-I634,0)</f>
        <v>27.876558194835741</v>
      </c>
      <c r="L634" s="15">
        <v>42827</v>
      </c>
      <c r="M634" s="14"/>
      <c r="N634" s="29">
        <v>43032</v>
      </c>
      <c r="O634" s="12">
        <v>43032</v>
      </c>
      <c r="P634" s="11" t="s">
        <v>1389</v>
      </c>
      <c r="Q634" s="10"/>
      <c r="R634" s="10"/>
      <c r="S634" s="10"/>
      <c r="T634" s="10"/>
      <c r="U634" s="9">
        <v>6916036508</v>
      </c>
      <c r="V634" s="8"/>
      <c r="W634" s="7">
        <v>1264</v>
      </c>
      <c r="X634" s="4"/>
      <c r="Y634" s="6">
        <v>39</v>
      </c>
      <c r="Z634" s="5">
        <f>IF(Y634&gt;0,Y634-J634,".")</f>
        <v>0</v>
      </c>
      <c r="AB634" s="1">
        <v>1636534249</v>
      </c>
      <c r="AC634" s="1">
        <v>6910438353</v>
      </c>
      <c r="AD634" s="1" t="s">
        <v>7417</v>
      </c>
      <c r="AE634" s="1">
        <v>1</v>
      </c>
      <c r="AF634" s="1">
        <v>39</v>
      </c>
      <c r="AG634" s="1" t="s">
        <v>2191</v>
      </c>
      <c r="AH634" s="1">
        <v>42945.810937499999</v>
      </c>
      <c r="AI634" s="1">
        <v>42982.609280555553</v>
      </c>
    </row>
    <row r="635" spans="1:35" s="1" customFormat="1" x14ac:dyDescent="0.25">
      <c r="A635" s="31">
        <v>42805</v>
      </c>
      <c r="B635" s="24"/>
      <c r="C635" s="23" t="s">
        <v>1394</v>
      </c>
      <c r="D635" s="22" t="s">
        <v>1393</v>
      </c>
      <c r="E635" s="21">
        <v>0.37</v>
      </c>
      <c r="G635" s="20"/>
      <c r="H635" s="19">
        <f>E635/0.038689</f>
        <v>9.563441805164258</v>
      </c>
      <c r="I635" s="18">
        <f>J635/100*4</f>
        <v>1.56</v>
      </c>
      <c r="J635" s="17">
        <v>39</v>
      </c>
      <c r="K635" s="16">
        <f>IF(J635&gt;1,J635-H635-I635,0)</f>
        <v>27.876558194835741</v>
      </c>
      <c r="L635" s="15">
        <v>42827</v>
      </c>
      <c r="M635" s="14"/>
      <c r="N635" s="29">
        <v>43032</v>
      </c>
      <c r="O635" s="12">
        <v>43032</v>
      </c>
      <c r="P635" s="11" t="s">
        <v>1389</v>
      </c>
      <c r="Q635" s="10"/>
      <c r="R635" s="10"/>
      <c r="S635" s="10"/>
      <c r="T635" s="10"/>
      <c r="U635" s="9"/>
      <c r="V635" s="8"/>
      <c r="W635" s="7">
        <v>1264</v>
      </c>
      <c r="X635" s="4"/>
      <c r="Y635" s="6">
        <v>39</v>
      </c>
      <c r="Z635" s="5">
        <f>IF(Y635&gt;0,Y635-J635,".")</f>
        <v>0</v>
      </c>
      <c r="AB635" s="1">
        <v>1636547084</v>
      </c>
      <c r="AC635" s="1">
        <v>6911850832</v>
      </c>
      <c r="AD635" s="1" t="s">
        <v>7215</v>
      </c>
      <c r="AE635" s="1">
        <v>2</v>
      </c>
      <c r="AF635" s="1">
        <v>130</v>
      </c>
      <c r="AG635" s="1" t="s">
        <v>2174</v>
      </c>
      <c r="AH635" s="1">
        <v>42951.818460648145</v>
      </c>
      <c r="AI635" s="1">
        <v>42983.511115995374</v>
      </c>
    </row>
    <row r="636" spans="1:35" s="1" customFormat="1" x14ac:dyDescent="0.25">
      <c r="A636" s="31">
        <v>42206</v>
      </c>
      <c r="B636" s="24"/>
      <c r="C636" s="23" t="s">
        <v>81</v>
      </c>
      <c r="D636" s="22" t="s">
        <v>80</v>
      </c>
      <c r="E636" s="21">
        <v>0.48599999999999999</v>
      </c>
      <c r="G636" s="20"/>
      <c r="H636" s="19">
        <f>E636/0.04021</f>
        <v>12.086545635414074</v>
      </c>
      <c r="I636" s="32">
        <f>J636/100*4</f>
        <v>1.56</v>
      </c>
      <c r="J636" s="17">
        <v>39</v>
      </c>
      <c r="K636" s="16">
        <f>IF(J636&gt;1,J636-H636-I636,0)</f>
        <v>25.353454364585925</v>
      </c>
      <c r="L636" s="15">
        <v>42224</v>
      </c>
      <c r="M636" s="14"/>
      <c r="N636" s="29">
        <v>43036</v>
      </c>
      <c r="O636" s="12">
        <v>43037</v>
      </c>
      <c r="P636" s="11" t="s">
        <v>1339</v>
      </c>
      <c r="Q636" s="10"/>
      <c r="R636" s="10"/>
      <c r="S636" s="10"/>
      <c r="T636" s="10"/>
      <c r="U636" s="9">
        <v>6910130470</v>
      </c>
      <c r="V636" s="8"/>
      <c r="W636" s="7">
        <v>1274</v>
      </c>
      <c r="X636" s="4"/>
      <c r="Y636" s="6">
        <v>39</v>
      </c>
      <c r="Z636" s="5">
        <f>IF(Y636&gt;0,Y636-J636,".")</f>
        <v>0</v>
      </c>
      <c r="AB636" s="1">
        <v>1636547840</v>
      </c>
      <c r="AC636" s="1">
        <v>6906508496</v>
      </c>
      <c r="AD636" s="1" t="s">
        <v>7169</v>
      </c>
      <c r="AE636" s="1">
        <v>1</v>
      </c>
      <c r="AF636" s="1">
        <v>277</v>
      </c>
      <c r="AG636" s="1" t="s">
        <v>2168</v>
      </c>
      <c r="AH636" s="1">
        <v>42942.720243055555</v>
      </c>
      <c r="AI636" s="1">
        <v>42983.579700335649</v>
      </c>
    </row>
    <row r="637" spans="1:35" s="1" customFormat="1" x14ac:dyDescent="0.25">
      <c r="A637" s="31">
        <v>42206</v>
      </c>
      <c r="B637" s="24"/>
      <c r="C637" s="23" t="s">
        <v>81</v>
      </c>
      <c r="D637" s="22" t="s">
        <v>80</v>
      </c>
      <c r="E637" s="21">
        <v>0.48599999999999999</v>
      </c>
      <c r="G637" s="20"/>
      <c r="H637" s="19">
        <f>E637/0.04021</f>
        <v>12.086545635414074</v>
      </c>
      <c r="I637" s="32">
        <f>J637/100*4</f>
        <v>1.56</v>
      </c>
      <c r="J637" s="17">
        <v>39</v>
      </c>
      <c r="K637" s="16">
        <f>IF(J637&gt;1,J637-H637-I637,0)</f>
        <v>25.353454364585925</v>
      </c>
      <c r="L637" s="15">
        <v>42224</v>
      </c>
      <c r="M637" s="14"/>
      <c r="N637" s="29">
        <v>43036</v>
      </c>
      <c r="O637" s="12">
        <v>43037</v>
      </c>
      <c r="P637" s="11" t="s">
        <v>1339</v>
      </c>
      <c r="Q637" s="10"/>
      <c r="R637" s="10"/>
      <c r="S637" s="10"/>
      <c r="T637" s="10"/>
      <c r="U637" s="9"/>
      <c r="V637" s="8"/>
      <c r="W637" s="7">
        <v>1274</v>
      </c>
      <c r="X637" s="4"/>
      <c r="Y637" s="6">
        <v>39</v>
      </c>
      <c r="Z637" s="5">
        <f>IF(Y637&gt;0,Y637-J637,".")</f>
        <v>0</v>
      </c>
      <c r="AB637" s="1">
        <v>1636548950</v>
      </c>
      <c r="AC637" s="1">
        <v>6910819882</v>
      </c>
      <c r="AD637" s="1" t="s">
        <v>7285</v>
      </c>
      <c r="AE637" s="1">
        <v>1</v>
      </c>
      <c r="AF637" s="1">
        <v>135</v>
      </c>
      <c r="AG637" s="1" t="s">
        <v>2181</v>
      </c>
      <c r="AH637" s="1">
        <v>42946.404386574075</v>
      </c>
      <c r="AI637" s="1">
        <v>42983.681127743053</v>
      </c>
    </row>
    <row r="638" spans="1:35" s="1" customFormat="1" x14ac:dyDescent="0.25">
      <c r="A638" s="31">
        <v>42206</v>
      </c>
      <c r="B638" s="24"/>
      <c r="C638" s="23" t="s">
        <v>81</v>
      </c>
      <c r="D638" s="22" t="s">
        <v>80</v>
      </c>
      <c r="E638" s="21">
        <v>0.48599999999999999</v>
      </c>
      <c r="G638" s="20"/>
      <c r="H638" s="19">
        <f>E638/0.04021</f>
        <v>12.086545635414074</v>
      </c>
      <c r="I638" s="32">
        <f>J638/100*4</f>
        <v>1.56</v>
      </c>
      <c r="J638" s="17">
        <v>39</v>
      </c>
      <c r="K638" s="16">
        <f>IF(J638&gt;1,J638-H638-I638,0)</f>
        <v>25.353454364585925</v>
      </c>
      <c r="L638" s="15">
        <v>42224</v>
      </c>
      <c r="M638" s="14"/>
      <c r="N638" s="29">
        <v>43036</v>
      </c>
      <c r="O638" s="12">
        <v>43037</v>
      </c>
      <c r="P638" s="11" t="s">
        <v>1339</v>
      </c>
      <c r="Q638" s="10"/>
      <c r="R638" s="10"/>
      <c r="S638" s="10"/>
      <c r="T638" s="10"/>
      <c r="U638" s="9"/>
      <c r="V638" s="8"/>
      <c r="W638" s="7">
        <v>1274</v>
      </c>
      <c r="X638" s="4"/>
      <c r="Y638" s="6">
        <v>39</v>
      </c>
      <c r="Z638" s="5">
        <f>IF(Y638&gt;0,Y638-J638,".")</f>
        <v>0</v>
      </c>
      <c r="AB638" s="1">
        <v>1636549058</v>
      </c>
      <c r="AC638" s="1">
        <v>6912448519</v>
      </c>
      <c r="AD638" s="1" t="s">
        <v>7121</v>
      </c>
      <c r="AE638" s="1">
        <v>1</v>
      </c>
      <c r="AF638" s="1">
        <v>49</v>
      </c>
      <c r="AG638" s="1" t="s">
        <v>2187</v>
      </c>
      <c r="AH638" s="1">
        <v>42974.832337962966</v>
      </c>
      <c r="AI638" s="1">
        <v>42983.691466736112</v>
      </c>
    </row>
    <row r="639" spans="1:35" s="1" customFormat="1" x14ac:dyDescent="0.25">
      <c r="A639" s="31">
        <v>42786</v>
      </c>
      <c r="B639" s="24"/>
      <c r="C639" s="23" t="s">
        <v>697</v>
      </c>
      <c r="D639" s="22" t="s">
        <v>696</v>
      </c>
      <c r="E639" s="21">
        <v>0.33</v>
      </c>
      <c r="G639" s="20"/>
      <c r="H639" s="19">
        <f>E639/0.03844</f>
        <v>8.5848074921956297</v>
      </c>
      <c r="I639" s="18">
        <f>J639/100*4</f>
        <v>0.96</v>
      </c>
      <c r="J639" s="17">
        <v>24</v>
      </c>
      <c r="K639" s="16">
        <f>IF(J639&gt;1,J639-H639-I639,0)</f>
        <v>14.455192507804369</v>
      </c>
      <c r="L639" s="15">
        <v>42803</v>
      </c>
      <c r="M639" s="14"/>
      <c r="N639" s="29">
        <v>43050</v>
      </c>
      <c r="O639" s="12">
        <v>43051</v>
      </c>
      <c r="P639" s="11" t="s">
        <v>1118</v>
      </c>
      <c r="Q639" s="10" t="s">
        <v>1117</v>
      </c>
      <c r="R639" s="10" t="s">
        <v>1116</v>
      </c>
      <c r="S639" s="10" t="s">
        <v>1115</v>
      </c>
      <c r="T639" s="10"/>
      <c r="U639" s="9">
        <v>6908405879</v>
      </c>
      <c r="V639" s="8"/>
      <c r="W639" s="7">
        <v>1318</v>
      </c>
      <c r="X639" s="4"/>
      <c r="Y639" s="6">
        <v>39</v>
      </c>
      <c r="Z639" s="5">
        <f>IF(Y639&gt;0,Y639-J639,".")</f>
        <v>15</v>
      </c>
      <c r="AB639" s="1">
        <v>1636550184</v>
      </c>
      <c r="AC639" s="1">
        <v>6911898560</v>
      </c>
      <c r="AD639" s="1" t="s">
        <v>7256</v>
      </c>
      <c r="AE639" s="1">
        <v>2</v>
      </c>
      <c r="AF639" s="1">
        <v>72</v>
      </c>
      <c r="AG639" s="1" t="s">
        <v>2169</v>
      </c>
      <c r="AH639" s="1">
        <v>42953.898657407408</v>
      </c>
      <c r="AI639" s="1">
        <v>42983.774574907409</v>
      </c>
    </row>
    <row r="640" spans="1:35" s="1" customFormat="1" x14ac:dyDescent="0.25">
      <c r="A640" s="31">
        <v>42974</v>
      </c>
      <c r="B640" s="24"/>
      <c r="C640" s="23" t="s">
        <v>312</v>
      </c>
      <c r="D640" s="22" t="s">
        <v>311</v>
      </c>
      <c r="E640" s="21">
        <v>0.21</v>
      </c>
      <c r="G640" s="20"/>
      <c r="H640" s="19">
        <f>E640/0.038689</f>
        <v>5.4278994029310654</v>
      </c>
      <c r="I640" s="18">
        <f>J640/100*4</f>
        <v>1.56</v>
      </c>
      <c r="J640" s="17">
        <v>39</v>
      </c>
      <c r="K640" s="16">
        <f>IF(J640&gt;1,J640-H640-I640,0)</f>
        <v>32.01210059706893</v>
      </c>
      <c r="L640" s="15">
        <v>43002</v>
      </c>
      <c r="M640" s="14"/>
      <c r="N640" s="29">
        <v>43076</v>
      </c>
      <c r="O640" s="12">
        <v>43076</v>
      </c>
      <c r="P640" s="11" t="s">
        <v>518</v>
      </c>
      <c r="Q640" s="10"/>
      <c r="R640" s="10"/>
      <c r="S640" s="10"/>
      <c r="T640" s="10"/>
      <c r="U640" s="9"/>
      <c r="V640" s="8"/>
      <c r="W640" s="7">
        <v>1435</v>
      </c>
      <c r="X640" s="4"/>
      <c r="Y640" s="6">
        <v>39</v>
      </c>
      <c r="Z640" s="5">
        <f>IF(Y640&gt;0,Y640-J640,".")</f>
        <v>0</v>
      </c>
      <c r="AB640" s="1">
        <v>1636550185</v>
      </c>
      <c r="AC640" s="1">
        <v>6910091639</v>
      </c>
      <c r="AD640" s="1" t="s">
        <v>7418</v>
      </c>
      <c r="AE640" s="1">
        <v>1</v>
      </c>
      <c r="AF640" s="1">
        <v>85</v>
      </c>
      <c r="AG640" s="1" t="s">
        <v>2169</v>
      </c>
      <c r="AH640" s="1">
        <v>42945.495173611111</v>
      </c>
      <c r="AI640" s="1">
        <v>42983.774575277777</v>
      </c>
    </row>
    <row r="641" spans="1:35" s="1" customFormat="1" x14ac:dyDescent="0.25">
      <c r="A641" s="31">
        <v>42974</v>
      </c>
      <c r="B641" s="30"/>
      <c r="C641" s="23" t="s">
        <v>312</v>
      </c>
      <c r="D641" s="22" t="s">
        <v>311</v>
      </c>
      <c r="E641" s="21">
        <v>0.21</v>
      </c>
      <c r="G641" s="20"/>
      <c r="H641" s="19">
        <f>E641/0.038689</f>
        <v>5.4278994029310654</v>
      </c>
      <c r="I641" s="18">
        <f>J641/100*4</f>
        <v>1.56</v>
      </c>
      <c r="J641" s="17">
        <v>39</v>
      </c>
      <c r="K641" s="16">
        <f>IF(J641&gt;1,J641-H641-I641,0)</f>
        <v>32.01210059706893</v>
      </c>
      <c r="L641" s="15">
        <v>43002</v>
      </c>
      <c r="M641" s="14"/>
      <c r="N641" s="29">
        <v>43076</v>
      </c>
      <c r="O641" s="12">
        <v>43076</v>
      </c>
      <c r="P641" s="11" t="s">
        <v>518</v>
      </c>
      <c r="Q641" s="10"/>
      <c r="R641" s="10"/>
      <c r="S641" s="10"/>
      <c r="T641" s="10"/>
      <c r="U641" s="9"/>
      <c r="V641" s="8"/>
      <c r="W641" s="7">
        <v>1435</v>
      </c>
      <c r="X641" s="4"/>
      <c r="Y641" s="6">
        <v>39</v>
      </c>
      <c r="Z641" s="5">
        <f>IF(Y641&gt;0,Y641-J641,".")</f>
        <v>0</v>
      </c>
      <c r="AB641" s="1">
        <v>1636564563</v>
      </c>
      <c r="AC641" s="1">
        <v>6912411895</v>
      </c>
      <c r="AD641" s="1" t="s">
        <v>7393</v>
      </c>
      <c r="AE641" s="1">
        <v>1</v>
      </c>
      <c r="AF641" s="1">
        <v>295</v>
      </c>
      <c r="AG641" s="1" t="s">
        <v>2151</v>
      </c>
      <c r="AH641" s="1">
        <v>42972.698159722226</v>
      </c>
      <c r="AI641" s="1">
        <v>42984.872867824073</v>
      </c>
    </row>
    <row r="642" spans="1:35" s="1" customFormat="1" x14ac:dyDescent="0.25">
      <c r="A642" s="31">
        <v>42809</v>
      </c>
      <c r="B642" s="24"/>
      <c r="C642" s="23" t="s">
        <v>372</v>
      </c>
      <c r="D642" s="22" t="s">
        <v>355</v>
      </c>
      <c r="E642" s="21">
        <v>0.53</v>
      </c>
      <c r="G642" s="20"/>
      <c r="H642" s="19">
        <f>E642/0.038689</f>
        <v>13.698984207397451</v>
      </c>
      <c r="I642" s="18">
        <f>J642/100*4</f>
        <v>1.56</v>
      </c>
      <c r="J642" s="17">
        <v>39</v>
      </c>
      <c r="K642" s="16">
        <f>IF(J642&gt;1,J642-H642-I642,0)</f>
        <v>23.74101579260255</v>
      </c>
      <c r="L642" s="15">
        <v>42827</v>
      </c>
      <c r="M642" s="14"/>
      <c r="N642" s="29">
        <v>43082</v>
      </c>
      <c r="O642" s="12">
        <v>43082</v>
      </c>
      <c r="P642" s="11" t="s">
        <v>348</v>
      </c>
      <c r="Q642" s="10"/>
      <c r="R642" s="10"/>
      <c r="S642" s="10"/>
      <c r="T642" s="10"/>
      <c r="U642" s="9">
        <v>6916050276</v>
      </c>
      <c r="V642" s="8"/>
      <c r="W642" s="7">
        <v>1456</v>
      </c>
      <c r="X642" s="4"/>
      <c r="Y642" s="6">
        <v>39</v>
      </c>
      <c r="Z642" s="5">
        <f>IF(Y642&gt;0,Y642-J642,".")</f>
        <v>0</v>
      </c>
      <c r="AB642" s="1">
        <v>1636564855</v>
      </c>
      <c r="AC642" s="1">
        <v>6906806294</v>
      </c>
      <c r="AD642" s="1" t="s">
        <v>7103</v>
      </c>
      <c r="AE642" s="1">
        <v>1</v>
      </c>
      <c r="AF642" s="1">
        <v>69</v>
      </c>
      <c r="AG642" s="1" t="s">
        <v>2161</v>
      </c>
      <c r="AH642" s="1">
        <v>42942.890092592592</v>
      </c>
      <c r="AI642" s="1">
        <v>42984.883715648146</v>
      </c>
    </row>
    <row r="643" spans="1:35" s="1" customFormat="1" x14ac:dyDescent="0.25">
      <c r="A643" s="31">
        <v>42974</v>
      </c>
      <c r="B643" s="30"/>
      <c r="C643" s="23" t="s">
        <v>312</v>
      </c>
      <c r="D643" s="22" t="s">
        <v>311</v>
      </c>
      <c r="E643" s="21">
        <v>0.21</v>
      </c>
      <c r="G643" s="20"/>
      <c r="H643" s="19">
        <f>E643/0.038689</f>
        <v>5.4278994029310654</v>
      </c>
      <c r="I643" s="18">
        <f>J643/100*4</f>
        <v>1.56</v>
      </c>
      <c r="J643" s="17">
        <v>39</v>
      </c>
      <c r="K643" s="16">
        <f>IF(J643&gt;1,J643-H643-I643,0)</f>
        <v>32.01210059706893</v>
      </c>
      <c r="L643" s="15">
        <v>43002</v>
      </c>
      <c r="M643" s="14"/>
      <c r="N643" s="29">
        <v>43084</v>
      </c>
      <c r="O643" s="12">
        <v>43084</v>
      </c>
      <c r="P643" s="11" t="s">
        <v>310</v>
      </c>
      <c r="Q643" s="10"/>
      <c r="R643" s="10"/>
      <c r="S643" s="10"/>
      <c r="T643" s="10"/>
      <c r="U643" s="9"/>
      <c r="V643" s="8"/>
      <c r="W643" s="7">
        <v>1467</v>
      </c>
      <c r="X643" s="4"/>
      <c r="Y643" s="6">
        <v>39</v>
      </c>
      <c r="Z643" s="5">
        <f>IF(Y643&gt;0,Y643-J643,".")</f>
        <v>0</v>
      </c>
      <c r="AA643"/>
      <c r="AB643">
        <v>1636565246</v>
      </c>
      <c r="AC643" s="1">
        <v>6907560184</v>
      </c>
      <c r="AD643" s="1" t="s">
        <v>7419</v>
      </c>
      <c r="AE643" s="1">
        <v>2</v>
      </c>
      <c r="AF643" s="1">
        <v>168</v>
      </c>
      <c r="AG643" s="1" t="s">
        <v>2141</v>
      </c>
      <c r="AH643" s="1">
        <v>42943.493611111109</v>
      </c>
      <c r="AI643" s="1">
        <v>42984.905496631945</v>
      </c>
    </row>
    <row r="644" spans="1:35" s="1" customFormat="1" x14ac:dyDescent="0.25">
      <c r="A644" s="31">
        <v>42362</v>
      </c>
      <c r="B644" s="24" t="s">
        <v>6123</v>
      </c>
      <c r="C644" s="23" t="s">
        <v>1230</v>
      </c>
      <c r="D644" s="22" t="s">
        <v>613</v>
      </c>
      <c r="E644" s="21">
        <v>0.187</v>
      </c>
      <c r="G644" s="20"/>
      <c r="H644" s="19">
        <f>E644/0.04032</f>
        <v>4.6378968253968251</v>
      </c>
      <c r="I644" s="32">
        <f>J644/100*4</f>
        <v>0.88</v>
      </c>
      <c r="J644" s="17">
        <v>22</v>
      </c>
      <c r="K644" s="16">
        <f>IF(J644&gt;1,J644-H644-I644,0)</f>
        <v>16.482103174603175</v>
      </c>
      <c r="L644" s="15">
        <v>42387</v>
      </c>
      <c r="M644" s="14"/>
      <c r="N644" s="29">
        <v>42774</v>
      </c>
      <c r="O644" s="12">
        <v>42774</v>
      </c>
      <c r="P644" s="11" t="s">
        <v>6120</v>
      </c>
      <c r="Q644" s="10" t="s">
        <v>6122</v>
      </c>
      <c r="R644" s="10" t="s">
        <v>6121</v>
      </c>
      <c r="S644" s="10" t="s">
        <v>991</v>
      </c>
      <c r="T644" s="10"/>
      <c r="U644" s="9">
        <v>6707125294</v>
      </c>
      <c r="V644" s="8"/>
      <c r="W644" s="7">
        <v>224</v>
      </c>
      <c r="X644" s="4"/>
      <c r="Y644" s="6">
        <v>40</v>
      </c>
      <c r="Z644" s="5">
        <f>IF(Y644&gt;0,Y644-J644,".")</f>
        <v>18</v>
      </c>
      <c r="AB644" s="1">
        <v>1636565953</v>
      </c>
      <c r="AC644" s="1">
        <v>6912016934</v>
      </c>
      <c r="AD644" s="1" t="s">
        <v>7147</v>
      </c>
      <c r="AE644" s="1">
        <v>1</v>
      </c>
      <c r="AF644" s="1">
        <v>60</v>
      </c>
      <c r="AG644" s="1" t="s">
        <v>2157</v>
      </c>
      <c r="AH644" s="1">
        <v>42958.636481481481</v>
      </c>
      <c r="AI644" s="1">
        <v>42984.957035729167</v>
      </c>
    </row>
    <row r="645" spans="1:35" s="1" customFormat="1" x14ac:dyDescent="0.25">
      <c r="A645" s="31">
        <v>42472</v>
      </c>
      <c r="B645" s="24"/>
      <c r="C645" s="23" t="s">
        <v>434</v>
      </c>
      <c r="D645" s="22" t="s">
        <v>433</v>
      </c>
      <c r="E645" s="21">
        <v>0.156</v>
      </c>
      <c r="G645" s="20"/>
      <c r="H645" s="19">
        <f>E645/0.042177</f>
        <v>3.6986983426986271</v>
      </c>
      <c r="I645" s="32">
        <f>J645/100*4</f>
        <v>0.88</v>
      </c>
      <c r="J645" s="17">
        <v>22</v>
      </c>
      <c r="K645" s="16">
        <f>IF(J645&gt;1,J645-H645-I645,0)</f>
        <v>17.421301657301374</v>
      </c>
      <c r="L645" s="15">
        <v>42488</v>
      </c>
      <c r="M645" s="14"/>
      <c r="N645" s="29">
        <v>42801</v>
      </c>
      <c r="O645" s="12">
        <v>42801</v>
      </c>
      <c r="P645" s="11" t="s">
        <v>5461</v>
      </c>
      <c r="Q645" s="10" t="s">
        <v>5463</v>
      </c>
      <c r="R645" s="10" t="s">
        <v>5462</v>
      </c>
      <c r="S645" s="10" t="s">
        <v>907</v>
      </c>
      <c r="T645" s="10"/>
      <c r="U645" s="9">
        <v>6739416958</v>
      </c>
      <c r="V645" s="8"/>
      <c r="W645" s="7">
        <v>381</v>
      </c>
      <c r="X645" s="4"/>
      <c r="Y645" s="6">
        <v>40</v>
      </c>
      <c r="Z645" s="5">
        <f>IF(Y645&gt;0,Y645-J645,".")</f>
        <v>18</v>
      </c>
      <c r="AB645" s="1">
        <v>1636572346</v>
      </c>
      <c r="AC645" s="1">
        <v>6910104890</v>
      </c>
      <c r="AD645" s="1" t="s">
        <v>7108</v>
      </c>
      <c r="AE645" s="1">
        <v>1</v>
      </c>
      <c r="AF645" s="1">
        <v>135</v>
      </c>
      <c r="AG645" s="1" t="s">
        <v>2139</v>
      </c>
      <c r="AH645" s="1">
        <v>42945.501018518517</v>
      </c>
      <c r="AI645" s="1">
        <v>42985.672002997686</v>
      </c>
    </row>
    <row r="646" spans="1:35" s="1" customFormat="1" x14ac:dyDescent="0.25">
      <c r="A646" s="31">
        <v>42786</v>
      </c>
      <c r="B646" s="24" t="s">
        <v>5321</v>
      </c>
      <c r="C646" s="23" t="s">
        <v>697</v>
      </c>
      <c r="D646" s="22" t="s">
        <v>696</v>
      </c>
      <c r="E646" s="21">
        <v>0.33</v>
      </c>
      <c r="G646" s="20"/>
      <c r="H646" s="19">
        <f>E646/0.03844</f>
        <v>8.5848074921956297</v>
      </c>
      <c r="I646" s="18">
        <f>J646/100*4</f>
        <v>0.96</v>
      </c>
      <c r="J646" s="17">
        <v>24</v>
      </c>
      <c r="K646" s="16">
        <f>IF(J646&gt;1,J646-H646-I646,0)</f>
        <v>14.455192507804369</v>
      </c>
      <c r="L646" s="15">
        <v>42803</v>
      </c>
      <c r="M646" s="14"/>
      <c r="N646" s="29">
        <v>42805</v>
      </c>
      <c r="O646" s="12">
        <v>42808</v>
      </c>
      <c r="P646" s="11" t="s">
        <v>5318</v>
      </c>
      <c r="Q646" s="10" t="s">
        <v>5320</v>
      </c>
      <c r="R646" s="10" t="s">
        <v>5319</v>
      </c>
      <c r="S646" s="10" t="s">
        <v>2079</v>
      </c>
      <c r="T646" s="10"/>
      <c r="U646" s="9">
        <v>6745793747</v>
      </c>
      <c r="V646" s="8"/>
      <c r="W646" s="7">
        <v>430</v>
      </c>
      <c r="X646" s="4"/>
      <c r="Y646" s="6">
        <v>40</v>
      </c>
      <c r="Z646" s="5">
        <f>IF(Y646&gt;0,Y646-J646,".")</f>
        <v>16</v>
      </c>
      <c r="AB646" s="1">
        <v>1636573023</v>
      </c>
      <c r="AC646" s="1">
        <v>6912447123</v>
      </c>
      <c r="AD646" s="1" t="s">
        <v>7410</v>
      </c>
      <c r="AE646" s="1">
        <v>1</v>
      </c>
      <c r="AF646" s="1">
        <v>70</v>
      </c>
      <c r="AG646" s="1" t="s">
        <v>2133</v>
      </c>
      <c r="AH646" s="1">
        <v>42974.795243055552</v>
      </c>
      <c r="AI646" s="1">
        <v>42985.728071446756</v>
      </c>
    </row>
    <row r="647" spans="1:35" s="1" customFormat="1" x14ac:dyDescent="0.25">
      <c r="A647" s="31">
        <v>42362</v>
      </c>
      <c r="B647" s="24"/>
      <c r="C647" s="23" t="s">
        <v>1230</v>
      </c>
      <c r="D647" s="22" t="s">
        <v>613</v>
      </c>
      <c r="E647" s="21">
        <v>0.187</v>
      </c>
      <c r="G647" s="20"/>
      <c r="H647" s="19">
        <f>E647/0.04032</f>
        <v>4.6378968253968251</v>
      </c>
      <c r="I647" s="32">
        <f>J647/100*4</f>
        <v>0.88</v>
      </c>
      <c r="J647" s="17">
        <v>22</v>
      </c>
      <c r="K647" s="16">
        <f>IF(J647&gt;1,J647-H647-I647,0)</f>
        <v>16.482103174603175</v>
      </c>
      <c r="L647" s="15">
        <v>42387</v>
      </c>
      <c r="M647" s="14"/>
      <c r="N647" s="29">
        <v>42845</v>
      </c>
      <c r="O647" s="12">
        <v>42845</v>
      </c>
      <c r="P647" s="11" t="s">
        <v>4442</v>
      </c>
      <c r="Q647" s="10" t="s">
        <v>4445</v>
      </c>
      <c r="R647" s="10" t="s">
        <v>4444</v>
      </c>
      <c r="S647" s="10" t="s">
        <v>4443</v>
      </c>
      <c r="T647" s="10"/>
      <c r="U647" s="9">
        <v>6788742828</v>
      </c>
      <c r="V647" s="8"/>
      <c r="W647" s="7">
        <v>619</v>
      </c>
      <c r="X647" s="4"/>
      <c r="Y647" s="6">
        <v>40</v>
      </c>
      <c r="Z647" s="5">
        <f>IF(Y647&gt;0,Y647-J647,".")</f>
        <v>18</v>
      </c>
      <c r="AB647" s="1">
        <v>1636581229</v>
      </c>
      <c r="AC647" s="1">
        <v>6912475921</v>
      </c>
      <c r="AD647" s="1" t="s">
        <v>7180</v>
      </c>
      <c r="AE647" s="1">
        <v>1</v>
      </c>
      <c r="AF647" s="1">
        <v>33</v>
      </c>
      <c r="AG647" s="1" t="s">
        <v>2127</v>
      </c>
      <c r="AH647" s="1">
        <v>42975.634236111109</v>
      </c>
      <c r="AI647" s="1">
        <v>42986.468933379627</v>
      </c>
    </row>
    <row r="648" spans="1:35" s="1" customFormat="1" x14ac:dyDescent="0.25">
      <c r="A648" s="31">
        <v>42362</v>
      </c>
      <c r="B648" s="24"/>
      <c r="C648" s="23" t="s">
        <v>1230</v>
      </c>
      <c r="D648" s="22" t="s">
        <v>613</v>
      </c>
      <c r="E648" s="21">
        <v>0.187</v>
      </c>
      <c r="G648" s="20"/>
      <c r="H648" s="19">
        <f>E648/0.04032</f>
        <v>4.6378968253968251</v>
      </c>
      <c r="I648" s="32">
        <f>J648/100*4</f>
        <v>0.88</v>
      </c>
      <c r="J648" s="17">
        <v>22</v>
      </c>
      <c r="K648" s="16">
        <f>IF(J648&gt;1,J648-H648-I648,0)</f>
        <v>16.482103174603175</v>
      </c>
      <c r="L648" s="15">
        <v>42387</v>
      </c>
      <c r="M648" s="14"/>
      <c r="N648" s="29">
        <v>42847</v>
      </c>
      <c r="O648" s="12">
        <v>42848</v>
      </c>
      <c r="P648" s="11" t="s">
        <v>4410</v>
      </c>
      <c r="Q648" s="10" t="s">
        <v>4413</v>
      </c>
      <c r="R648" s="10" t="s">
        <v>4412</v>
      </c>
      <c r="S648" s="10" t="s">
        <v>4411</v>
      </c>
      <c r="T648" s="10"/>
      <c r="U648" s="9">
        <v>6788742828</v>
      </c>
      <c r="V648" s="8"/>
      <c r="W648" s="7">
        <v>626</v>
      </c>
      <c r="X648" s="4"/>
      <c r="Y648" s="6">
        <v>40</v>
      </c>
      <c r="Z648" s="5">
        <f>IF(Y648&gt;0,Y648-J648,".")</f>
        <v>18</v>
      </c>
      <c r="AB648" s="1">
        <v>1636581230</v>
      </c>
      <c r="AC648" s="1">
        <v>6911262430</v>
      </c>
      <c r="AD648" s="1" t="s">
        <v>7420</v>
      </c>
      <c r="AE648" s="1">
        <v>1</v>
      </c>
      <c r="AF648" s="1">
        <v>46</v>
      </c>
      <c r="AG648" s="1" t="s">
        <v>2127</v>
      </c>
      <c r="AH648" s="1">
        <v>42946.803171296298</v>
      </c>
      <c r="AI648" s="1">
        <v>42986.468933877317</v>
      </c>
    </row>
    <row r="649" spans="1:35" s="1" customFormat="1" x14ac:dyDescent="0.25">
      <c r="A649" s="28">
        <v>41562</v>
      </c>
      <c r="B649" s="27" t="s">
        <v>4122</v>
      </c>
      <c r="C649" s="23" t="s">
        <v>4121</v>
      </c>
      <c r="D649" s="22" t="s">
        <v>4120</v>
      </c>
      <c r="E649" s="21">
        <v>0.159</v>
      </c>
      <c r="G649" s="20"/>
      <c r="H649" s="19">
        <f>E649/0.0316627</f>
        <v>5.021681663282032</v>
      </c>
      <c r="I649" s="18">
        <f>J649/100*4</f>
        <v>0.84</v>
      </c>
      <c r="J649" s="17">
        <v>21</v>
      </c>
      <c r="K649" s="16">
        <f>IF(J649&gt;1,J649-H649-I649,0)</f>
        <v>15.138318336717969</v>
      </c>
      <c r="L649" s="15">
        <v>41620</v>
      </c>
      <c r="M649" s="14"/>
      <c r="N649" s="29">
        <v>42860</v>
      </c>
      <c r="O649" s="12">
        <v>42860</v>
      </c>
      <c r="P649" s="11" t="s">
        <v>4119</v>
      </c>
      <c r="Q649" s="10" t="s">
        <v>4124</v>
      </c>
      <c r="R649" s="10" t="s">
        <v>4123</v>
      </c>
      <c r="S649" s="10" t="s">
        <v>1195</v>
      </c>
      <c r="T649" s="10"/>
      <c r="U649" s="9">
        <v>6802797793</v>
      </c>
      <c r="V649" s="8"/>
      <c r="W649" s="7">
        <v>686</v>
      </c>
      <c r="X649" s="4"/>
      <c r="Y649" s="6">
        <v>40</v>
      </c>
      <c r="Z649" s="5">
        <f>IF(Y649&gt;0,Y649-J649,".")</f>
        <v>19</v>
      </c>
      <c r="AB649" s="1">
        <v>1636581678</v>
      </c>
      <c r="AC649" s="1">
        <v>6910437633</v>
      </c>
      <c r="AD649" s="1" t="s">
        <v>7421</v>
      </c>
      <c r="AE649" s="1">
        <v>1</v>
      </c>
      <c r="AF649" s="1">
        <v>69</v>
      </c>
      <c r="AG649" s="1" t="s">
        <v>2125</v>
      </c>
      <c r="AH649" s="1">
        <v>42945.809513888889</v>
      </c>
      <c r="AI649" s="1">
        <v>42986.513835335645</v>
      </c>
    </row>
    <row r="650" spans="1:35" s="1" customFormat="1" x14ac:dyDescent="0.25">
      <c r="A650" s="31">
        <v>42769</v>
      </c>
      <c r="B650" s="24"/>
      <c r="C650" s="23" t="s">
        <v>721</v>
      </c>
      <c r="D650" s="22" t="s">
        <v>720</v>
      </c>
      <c r="E650" s="21">
        <v>0.55000000000000004</v>
      </c>
      <c r="G650" s="20"/>
      <c r="H650" s="19">
        <f>E650/0.03878</f>
        <v>14.182568334192883</v>
      </c>
      <c r="I650" s="18">
        <f>J650/100*4</f>
        <v>1.6</v>
      </c>
      <c r="J650" s="17">
        <v>40</v>
      </c>
      <c r="K650" s="16">
        <f>IF(J650&gt;1,J650-H650-I650,0)</f>
        <v>24.217431665807116</v>
      </c>
      <c r="L650" s="15">
        <v>42812</v>
      </c>
      <c r="M650" s="14"/>
      <c r="N650" s="29">
        <v>42861</v>
      </c>
      <c r="O650" s="12">
        <v>42865</v>
      </c>
      <c r="P650" s="11" t="s">
        <v>4084</v>
      </c>
      <c r="Q650" s="10"/>
      <c r="R650" s="10"/>
      <c r="S650" s="10"/>
      <c r="T650" s="10"/>
      <c r="U650" s="9"/>
      <c r="V650" s="8"/>
      <c r="W650" s="7">
        <v>712</v>
      </c>
      <c r="X650" s="4"/>
      <c r="Y650" s="6">
        <v>40</v>
      </c>
      <c r="Z650" s="5">
        <f>IF(Y650&gt;0,Y650-J650,".")</f>
        <v>0</v>
      </c>
      <c r="AB650" s="1">
        <v>1636589965</v>
      </c>
      <c r="AC650" s="1">
        <v>6903901749</v>
      </c>
      <c r="AD650" s="1" t="s">
        <v>7250</v>
      </c>
      <c r="AE650" s="1">
        <v>3</v>
      </c>
      <c r="AF650" s="1">
        <v>237</v>
      </c>
      <c r="AG650" s="1" t="s">
        <v>2109</v>
      </c>
      <c r="AH650" s="1">
        <v>42940.671053240738</v>
      </c>
      <c r="AI650" s="1">
        <v>42987.503546770837</v>
      </c>
    </row>
    <row r="651" spans="1:35" s="1" customFormat="1" x14ac:dyDescent="0.25">
      <c r="A651" s="31">
        <v>42362</v>
      </c>
      <c r="B651" s="24"/>
      <c r="C651" s="23" t="s">
        <v>1230</v>
      </c>
      <c r="D651" s="22" t="s">
        <v>613</v>
      </c>
      <c r="E651" s="21">
        <v>0.187</v>
      </c>
      <c r="G651" s="20"/>
      <c r="H651" s="19">
        <f>E651/0.04032</f>
        <v>4.6378968253968251</v>
      </c>
      <c r="I651" s="32">
        <f>J651/100*4</f>
        <v>0.88</v>
      </c>
      <c r="J651" s="17">
        <v>22</v>
      </c>
      <c r="K651" s="16">
        <f>IF(J651&gt;1,J651-H651-I651,0)</f>
        <v>16.482103174603175</v>
      </c>
      <c r="L651" s="15">
        <v>42387</v>
      </c>
      <c r="M651" s="14"/>
      <c r="N651" s="29">
        <v>42872</v>
      </c>
      <c r="O651" s="12">
        <v>42872</v>
      </c>
      <c r="P651" s="11" t="s">
        <v>3876</v>
      </c>
      <c r="Q651" s="10"/>
      <c r="R651" s="10"/>
      <c r="S651" s="10"/>
      <c r="T651" s="10"/>
      <c r="U651" s="9"/>
      <c r="V651" s="8"/>
      <c r="W651" s="7">
        <v>738</v>
      </c>
      <c r="X651" s="4"/>
      <c r="Y651" s="6">
        <v>40</v>
      </c>
      <c r="Z651" s="5">
        <f>IF(Y651&gt;0,Y651-J651,".")</f>
        <v>18</v>
      </c>
      <c r="AB651" s="1">
        <v>1636593983</v>
      </c>
      <c r="AC651" s="1">
        <v>6909924440</v>
      </c>
      <c r="AD651" s="1" t="s">
        <v>7415</v>
      </c>
      <c r="AE651" s="1">
        <v>1</v>
      </c>
      <c r="AF651" s="1">
        <v>325</v>
      </c>
      <c r="AG651" s="1" t="s">
        <v>1933</v>
      </c>
      <c r="AH651" s="1">
        <v>42945.328252314815</v>
      </c>
      <c r="AI651" s="1">
        <v>42987.856303090281</v>
      </c>
    </row>
    <row r="652" spans="1:35" s="1" customFormat="1" x14ac:dyDescent="0.25">
      <c r="A652" s="31">
        <v>42472</v>
      </c>
      <c r="B652" s="24"/>
      <c r="C652" s="23" t="s">
        <v>434</v>
      </c>
      <c r="D652" s="22" t="s">
        <v>433</v>
      </c>
      <c r="E652" s="21">
        <v>0.156</v>
      </c>
      <c r="G652" s="20"/>
      <c r="H652" s="19">
        <f>E652/0.042177</f>
        <v>3.6986983426986271</v>
      </c>
      <c r="I652" s="32">
        <f>J652/100*4</f>
        <v>0.88</v>
      </c>
      <c r="J652" s="17">
        <v>22</v>
      </c>
      <c r="K652" s="16">
        <f>IF(J652&gt;1,J652-H652-I652,0)</f>
        <v>17.421301657301374</v>
      </c>
      <c r="L652" s="15">
        <v>42488</v>
      </c>
      <c r="M652" s="14"/>
      <c r="N652" s="29">
        <v>42898</v>
      </c>
      <c r="O652" s="12">
        <v>42898</v>
      </c>
      <c r="P652" s="11" t="s">
        <v>3467</v>
      </c>
      <c r="Q652" s="10" t="s">
        <v>3470</v>
      </c>
      <c r="R652" s="10" t="s">
        <v>3469</v>
      </c>
      <c r="S652" s="10" t="s">
        <v>3468</v>
      </c>
      <c r="T652" s="10"/>
      <c r="U652" s="9">
        <v>6852101074</v>
      </c>
      <c r="V652" s="8"/>
      <c r="W652" s="7">
        <v>825</v>
      </c>
      <c r="X652" s="4"/>
      <c r="Y652" s="6">
        <v>40</v>
      </c>
      <c r="Z652" s="5">
        <f>IF(Y652&gt;0,Y652-J652,".")</f>
        <v>18</v>
      </c>
      <c r="AB652" s="1">
        <v>1636594957</v>
      </c>
      <c r="AC652" s="1">
        <v>6910890905</v>
      </c>
      <c r="AD652" s="1" t="s">
        <v>7422</v>
      </c>
      <c r="AE652" s="1">
        <v>8</v>
      </c>
      <c r="AF652" s="1">
        <v>96</v>
      </c>
      <c r="AG652" s="1" t="s">
        <v>2114</v>
      </c>
      <c r="AH652" s="1">
        <v>42946.476886574077</v>
      </c>
      <c r="AI652" s="1">
        <v>42987.924085555554</v>
      </c>
    </row>
    <row r="653" spans="1:35" s="1" customFormat="1" x14ac:dyDescent="0.25">
      <c r="A653" s="28">
        <v>41563</v>
      </c>
      <c r="B653" s="27" t="s">
        <v>2024</v>
      </c>
      <c r="C653" s="23" t="s">
        <v>2398</v>
      </c>
      <c r="D653" s="22" t="s">
        <v>2397</v>
      </c>
      <c r="E653" s="21">
        <v>0.23899999999999999</v>
      </c>
      <c r="G653" s="20"/>
      <c r="H653" s="19">
        <f>E653/0.0531235</f>
        <v>4.4989505586040073</v>
      </c>
      <c r="I653" s="18">
        <f>J653/100*4</f>
        <v>0.88</v>
      </c>
      <c r="J653" s="17">
        <v>22</v>
      </c>
      <c r="K653" s="16">
        <f>IF(J653&gt;1,J653-H653-I653,0)</f>
        <v>16.621049441395993</v>
      </c>
      <c r="L653" s="15">
        <v>41574</v>
      </c>
      <c r="M653" s="14"/>
      <c r="N653" s="29">
        <v>42921</v>
      </c>
      <c r="O653" s="12">
        <v>42922</v>
      </c>
      <c r="P653" s="11" t="s">
        <v>2987</v>
      </c>
      <c r="Q653" s="10" t="s">
        <v>2989</v>
      </c>
      <c r="R653" s="10" t="s">
        <v>2988</v>
      </c>
      <c r="S653" s="10" t="s">
        <v>991</v>
      </c>
      <c r="T653" s="10"/>
      <c r="U653" s="9">
        <v>6875384295</v>
      </c>
      <c r="V653" s="8"/>
      <c r="W653" s="7">
        <v>925</v>
      </c>
      <c r="X653" s="4"/>
      <c r="Y653" s="6">
        <v>40</v>
      </c>
      <c r="Z653" s="5">
        <f>IF(Y653&gt;0,Y653-J653,".")</f>
        <v>18</v>
      </c>
      <c r="AB653" s="1">
        <v>1636595685</v>
      </c>
      <c r="AC653" s="1">
        <v>6903950068</v>
      </c>
      <c r="AD653" s="1" t="s">
        <v>7236</v>
      </c>
      <c r="AE653" s="1">
        <v>1</v>
      </c>
      <c r="AF653" s="1">
        <v>25</v>
      </c>
      <c r="AG653" s="1" t="s">
        <v>2086</v>
      </c>
      <c r="AH653" s="1">
        <v>42940.700578703705</v>
      </c>
      <c r="AI653" s="1">
        <v>42988.040276770836</v>
      </c>
    </row>
    <row r="654" spans="1:35" s="1" customFormat="1" x14ac:dyDescent="0.25">
      <c r="A654" s="28">
        <v>41997</v>
      </c>
      <c r="B654" s="24"/>
      <c r="C654" s="23" t="s">
        <v>1791</v>
      </c>
      <c r="D654" s="22" t="s">
        <v>1790</v>
      </c>
      <c r="E654" s="21">
        <v>0.29899999999999999</v>
      </c>
      <c r="G654" s="20"/>
      <c r="H654" s="19">
        <f>E654/0.0422706</f>
        <v>7.0734742350475273</v>
      </c>
      <c r="I654" s="18">
        <f>J654/100*4</f>
        <v>0.88</v>
      </c>
      <c r="J654" s="17">
        <v>22</v>
      </c>
      <c r="K654" s="16">
        <f>IF(J654&gt;1,J654-H654-I654,0)</f>
        <v>14.046525764952472</v>
      </c>
      <c r="L654" s="15">
        <v>42024</v>
      </c>
      <c r="M654" s="14"/>
      <c r="N654" s="29">
        <v>42955</v>
      </c>
      <c r="O654" s="12">
        <v>42958</v>
      </c>
      <c r="P654" s="11" t="s">
        <v>2562</v>
      </c>
      <c r="Q654" s="10" t="s">
        <v>2565</v>
      </c>
      <c r="R654" s="10" t="s">
        <v>2564</v>
      </c>
      <c r="S654" s="10" t="s">
        <v>2563</v>
      </c>
      <c r="T654" s="10"/>
      <c r="U654" s="9">
        <v>6906559659</v>
      </c>
      <c r="V654" s="8"/>
      <c r="W654" s="7">
        <v>1024</v>
      </c>
      <c r="X654" s="4"/>
      <c r="Y654" s="6">
        <v>40</v>
      </c>
      <c r="Z654" s="5">
        <f>IF(Y654&gt;0,Y654-J654,".")</f>
        <v>18</v>
      </c>
      <c r="AB654" s="1">
        <v>1636595686</v>
      </c>
      <c r="AC654" s="1">
        <v>6907743618</v>
      </c>
      <c r="AD654" s="1" t="s">
        <v>7423</v>
      </c>
      <c r="AE654" s="1">
        <v>1</v>
      </c>
      <c r="AF654" s="1">
        <v>44</v>
      </c>
      <c r="AG654" s="1" t="s">
        <v>2086</v>
      </c>
      <c r="AH654" s="1">
        <v>42943.569768518515</v>
      </c>
      <c r="AI654" s="1">
        <v>42988.040277199078</v>
      </c>
    </row>
    <row r="655" spans="1:35" s="1" customFormat="1" x14ac:dyDescent="0.25">
      <c r="A655" s="31">
        <v>42786</v>
      </c>
      <c r="B655" s="24"/>
      <c r="C655" s="23" t="s">
        <v>697</v>
      </c>
      <c r="D655" s="22" t="s">
        <v>696</v>
      </c>
      <c r="E655" s="21">
        <v>0.33</v>
      </c>
      <c r="G655" s="20"/>
      <c r="H655" s="19">
        <f>E655/0.03844</f>
        <v>8.5848074921956297</v>
      </c>
      <c r="I655" s="18">
        <f>J655/100*4</f>
        <v>0.96</v>
      </c>
      <c r="J655" s="17">
        <v>24</v>
      </c>
      <c r="K655" s="16">
        <f>IF(J655&gt;1,J655-H655-I655,0)</f>
        <v>14.455192507804369</v>
      </c>
      <c r="L655" s="15">
        <v>42803</v>
      </c>
      <c r="M655" s="14"/>
      <c r="N655" s="29">
        <v>42975</v>
      </c>
      <c r="O655" s="12">
        <v>42975</v>
      </c>
      <c r="P655" s="11" t="s">
        <v>2268</v>
      </c>
      <c r="Q655" s="10" t="s">
        <v>2271</v>
      </c>
      <c r="R655" s="10" t="s">
        <v>2270</v>
      </c>
      <c r="S655" s="10" t="s">
        <v>2269</v>
      </c>
      <c r="T655" s="10"/>
      <c r="U655" s="9">
        <v>6908405879</v>
      </c>
      <c r="V655" s="8"/>
      <c r="W655" s="7">
        <v>1085</v>
      </c>
      <c r="X655" s="4"/>
      <c r="Y655" s="6">
        <v>40</v>
      </c>
      <c r="Z655" s="5">
        <f>IF(Y655&gt;0,Y655-J655,".")</f>
        <v>16</v>
      </c>
      <c r="AB655" s="1">
        <v>1636598227</v>
      </c>
      <c r="AC655" s="1">
        <v>6906105877</v>
      </c>
      <c r="AD655" s="1" t="s">
        <v>7230</v>
      </c>
      <c r="AE655" s="1">
        <v>1</v>
      </c>
      <c r="AF655" s="1">
        <v>199</v>
      </c>
      <c r="AG655" s="1" t="s">
        <v>2105</v>
      </c>
      <c r="AH655" s="1">
        <v>42942.482800925929</v>
      </c>
      <c r="AI655" s="1">
        <v>42988.502680891201</v>
      </c>
    </row>
    <row r="656" spans="1:35" s="1" customFormat="1" x14ac:dyDescent="0.25">
      <c r="A656" s="28">
        <v>40770</v>
      </c>
      <c r="B656" s="27" t="s">
        <v>1500</v>
      </c>
      <c r="C656" s="23" t="s">
        <v>1499</v>
      </c>
      <c r="D656" s="22" t="s">
        <v>1498</v>
      </c>
      <c r="E656" s="21">
        <v>0.28999999999999998</v>
      </c>
      <c r="G656" s="20"/>
      <c r="H656" s="19">
        <f>E656/0.0574743</f>
        <v>5.0457334843573562</v>
      </c>
      <c r="I656" s="18">
        <f>J656/100*4</f>
        <v>0.88</v>
      </c>
      <c r="J656" s="17">
        <v>22</v>
      </c>
      <c r="K656" s="16">
        <f>IF(J656&gt;1,J656-H656-I656,0)</f>
        <v>16.074266515642645</v>
      </c>
      <c r="L656" s="15">
        <v>40778</v>
      </c>
      <c r="M656" s="14"/>
      <c r="N656" s="29">
        <v>43022</v>
      </c>
      <c r="O656" s="12">
        <v>43024</v>
      </c>
      <c r="P656" s="11" t="s">
        <v>1497</v>
      </c>
      <c r="Q656" s="10" t="s">
        <v>1503</v>
      </c>
      <c r="R656" s="10" t="s">
        <v>1502</v>
      </c>
      <c r="S656" s="10" t="s">
        <v>1501</v>
      </c>
      <c r="T656" s="10"/>
      <c r="U656" s="9">
        <v>6905352463</v>
      </c>
      <c r="V656" s="8"/>
      <c r="W656" s="7">
        <v>1245</v>
      </c>
      <c r="X656" s="4"/>
      <c r="Y656" s="6">
        <v>40</v>
      </c>
      <c r="Z656" s="5">
        <f>IF(Y656&gt;0,Y656-J656,".")</f>
        <v>18</v>
      </c>
      <c r="AB656" s="1">
        <v>1636599588</v>
      </c>
      <c r="AC656" s="1">
        <v>6906105877</v>
      </c>
      <c r="AD656" s="1" t="s">
        <v>7230</v>
      </c>
      <c r="AE656" s="1">
        <v>1</v>
      </c>
      <c r="AF656" s="1">
        <v>199</v>
      </c>
      <c r="AG656" s="1" t="s">
        <v>2101</v>
      </c>
      <c r="AH656" s="1">
        <v>42942.482800925929</v>
      </c>
      <c r="AI656" s="1">
        <v>42988.635496041665</v>
      </c>
    </row>
    <row r="657" spans="1:35" s="1" customFormat="1" x14ac:dyDescent="0.25">
      <c r="A657" s="28">
        <v>41158</v>
      </c>
      <c r="B657" s="27" t="s">
        <v>445</v>
      </c>
      <c r="C657" s="23" t="s">
        <v>444</v>
      </c>
      <c r="D657" s="22" t="s">
        <v>443</v>
      </c>
      <c r="E657" s="21">
        <v>0.42</v>
      </c>
      <c r="G657" s="20"/>
      <c r="H657" s="19">
        <f>E657/0.0490374</f>
        <v>8.5648912870584493</v>
      </c>
      <c r="I657" s="18">
        <f>J657/100*4</f>
        <v>0.6</v>
      </c>
      <c r="J657" s="17">
        <v>15</v>
      </c>
      <c r="K657" s="16">
        <f>IF(J657&gt;1,J657-H657-I657,0)</f>
        <v>5.8351087129415511</v>
      </c>
      <c r="L657" s="15">
        <v>41173</v>
      </c>
      <c r="M657" s="14"/>
      <c r="N657" s="29">
        <v>43078</v>
      </c>
      <c r="O657" s="12">
        <v>43080</v>
      </c>
      <c r="P657" s="11" t="s">
        <v>442</v>
      </c>
      <c r="Q657" s="10" t="s">
        <v>448</v>
      </c>
      <c r="R657" s="10" t="s">
        <v>447</v>
      </c>
      <c r="S657" s="10" t="s">
        <v>446</v>
      </c>
      <c r="T657" s="10"/>
      <c r="U657" s="9">
        <v>6915958918</v>
      </c>
      <c r="V657" s="8"/>
      <c r="W657" s="7">
        <v>1448</v>
      </c>
      <c r="X657" s="4"/>
      <c r="Y657" s="6">
        <v>40</v>
      </c>
      <c r="Z657" s="5">
        <f>IF(Y657&gt;0,Y657-J657,".")</f>
        <v>25</v>
      </c>
      <c r="AB657" s="1">
        <v>1636603330</v>
      </c>
      <c r="AC657" s="1">
        <v>6913090146</v>
      </c>
      <c r="AD657" s="1" t="s">
        <v>7159</v>
      </c>
      <c r="AE657" s="1">
        <v>1</v>
      </c>
      <c r="AF657" s="1">
        <v>72</v>
      </c>
      <c r="AG657" s="1" t="s">
        <v>2095</v>
      </c>
      <c r="AH657" s="1">
        <v>42987.476840277777</v>
      </c>
      <c r="AI657" s="1">
        <v>42988.838682060188</v>
      </c>
    </row>
    <row r="658" spans="1:35" s="1" customFormat="1" x14ac:dyDescent="0.25">
      <c r="A658" s="31">
        <v>42472</v>
      </c>
      <c r="B658" s="24"/>
      <c r="C658" s="23" t="s">
        <v>434</v>
      </c>
      <c r="D658" s="22" t="s">
        <v>433</v>
      </c>
      <c r="E658" s="21">
        <v>0.156</v>
      </c>
      <c r="G658" s="20"/>
      <c r="H658" s="19">
        <f>E658/0.042177</f>
        <v>3.6986983426986271</v>
      </c>
      <c r="I658" s="32">
        <f>J658/100*4</f>
        <v>0.88</v>
      </c>
      <c r="J658" s="17">
        <v>22</v>
      </c>
      <c r="K658" s="16">
        <f>IF(J658&gt;1,J658-H658-I658,0)</f>
        <v>17.421301657301374</v>
      </c>
      <c r="L658" s="15">
        <v>42488</v>
      </c>
      <c r="M658" s="14"/>
      <c r="N658" s="29">
        <v>43079</v>
      </c>
      <c r="O658" s="12">
        <v>43082</v>
      </c>
      <c r="P658" s="11" t="s">
        <v>432</v>
      </c>
      <c r="Q658" s="10" t="s">
        <v>431</v>
      </c>
      <c r="R658" s="10" t="s">
        <v>430</v>
      </c>
      <c r="S658" s="10" t="s">
        <v>429</v>
      </c>
      <c r="T658" s="10"/>
      <c r="U658" s="9">
        <v>6910131227</v>
      </c>
      <c r="V658" s="8"/>
      <c r="W658" s="7">
        <v>1461</v>
      </c>
      <c r="X658" s="4"/>
      <c r="Y658" s="6">
        <v>40</v>
      </c>
      <c r="Z658" s="5">
        <f>IF(Y658&gt;0,Y658-J658,".")</f>
        <v>18</v>
      </c>
      <c r="AB658" s="1">
        <v>1636610222</v>
      </c>
      <c r="AC658" s="1">
        <v>6912016934</v>
      </c>
      <c r="AD658" s="1" t="s">
        <v>7147</v>
      </c>
      <c r="AE658" s="1">
        <v>1</v>
      </c>
      <c r="AF658" s="1">
        <v>60</v>
      </c>
      <c r="AG658" s="1" t="s">
        <v>2082</v>
      </c>
      <c r="AH658" s="1">
        <v>42958.636481481481</v>
      </c>
      <c r="AI658" s="1">
        <v>42989.557073900462</v>
      </c>
    </row>
    <row r="659" spans="1:35" s="1" customFormat="1" x14ac:dyDescent="0.25">
      <c r="A659" s="31">
        <v>42541</v>
      </c>
      <c r="B659" s="24"/>
      <c r="C659" s="23" t="s">
        <v>6010</v>
      </c>
      <c r="D659" s="22" t="s">
        <v>186</v>
      </c>
      <c r="E659" s="21">
        <v>0.48</v>
      </c>
      <c r="G659" s="20"/>
      <c r="H659" s="19">
        <f>E659/0.04111</f>
        <v>11.675991243006568</v>
      </c>
      <c r="I659" s="18">
        <f>J659/100*4</f>
        <v>0.96</v>
      </c>
      <c r="J659" s="17">
        <v>24</v>
      </c>
      <c r="K659" s="16">
        <f>IF(J659&gt;1,J659-H659-I659,0)</f>
        <v>11.364008756993432</v>
      </c>
      <c r="L659" s="15">
        <v>42554</v>
      </c>
      <c r="M659" s="14"/>
      <c r="N659" s="29">
        <v>42736</v>
      </c>
      <c r="O659" s="12">
        <v>42738</v>
      </c>
      <c r="P659" s="11" t="s">
        <v>7013</v>
      </c>
      <c r="Q659" s="10" t="s">
        <v>7016</v>
      </c>
      <c r="R659" s="10" t="s">
        <v>7015</v>
      </c>
      <c r="S659" s="10" t="s">
        <v>7014</v>
      </c>
      <c r="T659" s="10"/>
      <c r="U659" s="9">
        <v>6658273032</v>
      </c>
      <c r="V659" s="8"/>
      <c r="W659" s="7">
        <v>19</v>
      </c>
      <c r="X659" s="4"/>
      <c r="Y659" s="6">
        <v>41</v>
      </c>
      <c r="Z659" s="5">
        <f>IF(Y659&gt;0,Y659-J659,".")</f>
        <v>17</v>
      </c>
      <c r="AB659" s="1">
        <v>1636611390</v>
      </c>
      <c r="AC659" s="1">
        <v>6912410489</v>
      </c>
      <c r="AD659" s="1" t="s">
        <v>7335</v>
      </c>
      <c r="AE659" s="1">
        <v>2</v>
      </c>
      <c r="AF659" s="1">
        <v>144</v>
      </c>
      <c r="AG659" s="1" t="s">
        <v>2074</v>
      </c>
      <c r="AH659" s="1">
        <v>42972.663611111115</v>
      </c>
      <c r="AI659" s="1">
        <v>42989.708505069444</v>
      </c>
    </row>
    <row r="660" spans="1:35" s="1" customFormat="1" x14ac:dyDescent="0.25">
      <c r="A660" s="31">
        <v>42786</v>
      </c>
      <c r="B660" s="24"/>
      <c r="C660" s="23" t="s">
        <v>697</v>
      </c>
      <c r="D660" s="22" t="s">
        <v>696</v>
      </c>
      <c r="E660" s="21">
        <v>0.33</v>
      </c>
      <c r="G660" s="20"/>
      <c r="H660" s="19">
        <f>E660/0.03844</f>
        <v>8.5848074921956297</v>
      </c>
      <c r="I660" s="18">
        <f>J660/100*4</f>
        <v>0.96</v>
      </c>
      <c r="J660" s="17">
        <v>24</v>
      </c>
      <c r="K660" s="16">
        <f>IF(J660&gt;1,J660-H660-I660,0)</f>
        <v>14.455192507804369</v>
      </c>
      <c r="L660" s="15">
        <v>42803</v>
      </c>
      <c r="M660" s="14"/>
      <c r="N660" s="29">
        <v>42808</v>
      </c>
      <c r="O660" s="12">
        <v>42808</v>
      </c>
      <c r="P660" s="11" t="s">
        <v>5227</v>
      </c>
      <c r="Q660" s="10" t="s">
        <v>5226</v>
      </c>
      <c r="R660" s="10" t="s">
        <v>5225</v>
      </c>
      <c r="S660" s="10" t="s">
        <v>1539</v>
      </c>
      <c r="T660" s="10"/>
      <c r="U660" s="9">
        <v>6745793747</v>
      </c>
      <c r="V660" s="8"/>
      <c r="W660" s="7">
        <v>428</v>
      </c>
      <c r="X660" s="4"/>
      <c r="Y660" s="6">
        <v>41</v>
      </c>
      <c r="Z660" s="5">
        <f>IF(Y660&gt;0,Y660-J660,".")</f>
        <v>17</v>
      </c>
      <c r="AB660" s="1">
        <v>1636615954</v>
      </c>
      <c r="AC660" s="1">
        <v>6908239858</v>
      </c>
      <c r="AD660" s="1" t="s">
        <v>7424</v>
      </c>
      <c r="AE660" s="1">
        <v>1</v>
      </c>
      <c r="AF660" s="1">
        <v>30</v>
      </c>
      <c r="AG660" s="1" t="s">
        <v>2068</v>
      </c>
      <c r="AH660" s="1">
        <v>42943.812847222223</v>
      </c>
      <c r="AI660" s="1">
        <v>42989.911640300925</v>
      </c>
    </row>
    <row r="661" spans="1:35" s="1" customFormat="1" x14ac:dyDescent="0.25">
      <c r="A661" s="28">
        <v>41563</v>
      </c>
      <c r="B661" s="27" t="s">
        <v>492</v>
      </c>
      <c r="C661" s="23" t="s">
        <v>3036</v>
      </c>
      <c r="D661" s="22" t="s">
        <v>38</v>
      </c>
      <c r="E661" s="21">
        <v>0.29899999999999999</v>
      </c>
      <c r="G661" s="20"/>
      <c r="H661" s="19">
        <f>E661/0.053</f>
        <v>5.6415094339622645</v>
      </c>
      <c r="I661" s="18">
        <f>J661/100*4</f>
        <v>0.88</v>
      </c>
      <c r="J661" s="17">
        <v>22</v>
      </c>
      <c r="K661" s="16">
        <f>IF(J661&gt;1,J661-H661-I661,0)</f>
        <v>15.478490566037737</v>
      </c>
      <c r="L661" s="15">
        <v>41574</v>
      </c>
      <c r="M661" s="14"/>
      <c r="N661" s="29">
        <v>42853</v>
      </c>
      <c r="O661" s="12">
        <v>42856</v>
      </c>
      <c r="P661" s="11" t="s">
        <v>4275</v>
      </c>
      <c r="Q661" s="10" t="s">
        <v>4274</v>
      </c>
      <c r="R661" s="10" t="s">
        <v>4273</v>
      </c>
      <c r="S661" s="10" t="s">
        <v>4272</v>
      </c>
      <c r="T661" s="10"/>
      <c r="U661" s="9" t="s">
        <v>4271</v>
      </c>
      <c r="V661" s="8"/>
      <c r="W661" s="7">
        <v>659</v>
      </c>
      <c r="X661" s="4"/>
      <c r="Y661" s="6">
        <v>41</v>
      </c>
      <c r="Z661" s="5">
        <f>IF(Y661&gt;0,Y661-J661,".")</f>
        <v>19</v>
      </c>
      <c r="AB661" s="1">
        <v>1636615955</v>
      </c>
      <c r="AC661" s="1">
        <v>6912630029</v>
      </c>
      <c r="AD661" s="1" t="s">
        <v>7425</v>
      </c>
      <c r="AE661" s="1">
        <v>1</v>
      </c>
      <c r="AF661" s="1">
        <v>69</v>
      </c>
      <c r="AG661" s="1" t="s">
        <v>2068</v>
      </c>
      <c r="AH661" s="1">
        <v>42979.514733796299</v>
      </c>
      <c r="AI661" s="1">
        <v>42989.91164096065</v>
      </c>
    </row>
    <row r="662" spans="1:35" s="1" customFormat="1" x14ac:dyDescent="0.25">
      <c r="A662" s="31">
        <v>42786</v>
      </c>
      <c r="B662" s="24"/>
      <c r="C662" s="23" t="s">
        <v>697</v>
      </c>
      <c r="D662" s="22" t="s">
        <v>696</v>
      </c>
      <c r="E662" s="21">
        <v>0.33</v>
      </c>
      <c r="G662" s="20"/>
      <c r="H662" s="19">
        <f>E662/0.03844</f>
        <v>8.5848074921956297</v>
      </c>
      <c r="I662" s="18">
        <f>J662/100*4</f>
        <v>0.96</v>
      </c>
      <c r="J662" s="17">
        <v>24</v>
      </c>
      <c r="K662" s="16">
        <f>IF(J662&gt;1,J662-H662-I662,0)</f>
        <v>14.455192507804369</v>
      </c>
      <c r="L662" s="15">
        <v>42803</v>
      </c>
      <c r="M662" s="14"/>
      <c r="N662" s="29">
        <v>42894</v>
      </c>
      <c r="O662" s="12">
        <v>42895</v>
      </c>
      <c r="P662" s="11" t="s">
        <v>3531</v>
      </c>
      <c r="Q662" s="10" t="s">
        <v>3534</v>
      </c>
      <c r="R662" s="10" t="s">
        <v>3533</v>
      </c>
      <c r="S662" s="10" t="s">
        <v>2062</v>
      </c>
      <c r="T662" s="10"/>
      <c r="U662" s="9">
        <v>6842204589</v>
      </c>
      <c r="V662" s="8"/>
      <c r="W662" s="7">
        <v>814</v>
      </c>
      <c r="X662" s="4"/>
      <c r="Y662" s="6">
        <v>41</v>
      </c>
      <c r="Z662" s="5">
        <f>IF(Y662&gt;0,Y662-J662,".")</f>
        <v>17</v>
      </c>
      <c r="AB662" s="1">
        <v>1636617437</v>
      </c>
      <c r="AC662" s="1">
        <v>6904017806</v>
      </c>
      <c r="AD662" s="1" t="s">
        <v>7156</v>
      </c>
      <c r="AE662" s="1">
        <v>1</v>
      </c>
      <c r="AF662" s="1">
        <v>249</v>
      </c>
      <c r="AG662" s="1" t="s">
        <v>2060</v>
      </c>
      <c r="AH662" s="1">
        <v>42940.74422453704</v>
      </c>
      <c r="AI662" s="1">
        <v>42990.465792187497</v>
      </c>
    </row>
    <row r="663" spans="1:35" s="1" customFormat="1" x14ac:dyDescent="0.25">
      <c r="A663" s="31">
        <v>42649</v>
      </c>
      <c r="B663" s="24"/>
      <c r="C663" s="23" t="s">
        <v>252</v>
      </c>
      <c r="D663" s="22" t="s">
        <v>251</v>
      </c>
      <c r="E663" s="21">
        <v>0.88</v>
      </c>
      <c r="G663" s="20"/>
      <c r="H663" s="19">
        <f>E663/0.0404</f>
        <v>21.782178217821784</v>
      </c>
      <c r="I663" s="18">
        <f>J663/100*4</f>
        <v>1.68</v>
      </c>
      <c r="J663" s="17">
        <v>42</v>
      </c>
      <c r="K663" s="16">
        <f>IF(J663&gt;1,J663-H663-I663,0)</f>
        <v>18.537821782178217</v>
      </c>
      <c r="L663" s="15">
        <v>42713</v>
      </c>
      <c r="M663" s="14"/>
      <c r="N663" s="29">
        <v>42745</v>
      </c>
      <c r="O663" s="12">
        <v>42745</v>
      </c>
      <c r="P663" s="11" t="s">
        <v>6793</v>
      </c>
      <c r="Q663" s="10"/>
      <c r="R663" s="10"/>
      <c r="S663" s="10"/>
      <c r="T663" s="10"/>
      <c r="U663" s="9">
        <v>6671274711</v>
      </c>
      <c r="V663" s="8"/>
      <c r="W663" s="7">
        <v>64</v>
      </c>
      <c r="X663" s="4"/>
      <c r="Y663" s="6">
        <v>42</v>
      </c>
      <c r="Z663" s="5">
        <f>IF(Y663&gt;0,Y663-J663,".")</f>
        <v>0</v>
      </c>
      <c r="AB663" s="1">
        <v>1636617966</v>
      </c>
      <c r="AC663" s="1">
        <v>6904357365</v>
      </c>
      <c r="AD663" s="1" t="s">
        <v>7426</v>
      </c>
      <c r="AE663" s="1">
        <v>1</v>
      </c>
      <c r="AF663" s="1">
        <v>145</v>
      </c>
      <c r="AG663" s="1" t="s">
        <v>2065</v>
      </c>
      <c r="AH663" s="1">
        <v>42940.914375</v>
      </c>
      <c r="AI663" s="1">
        <v>42990.56404041667</v>
      </c>
    </row>
    <row r="664" spans="1:35" s="1" customFormat="1" x14ac:dyDescent="0.25">
      <c r="A664" s="31">
        <v>42736</v>
      </c>
      <c r="B664" t="s">
        <v>6084</v>
      </c>
      <c r="C664" s="23" t="s">
        <v>6010</v>
      </c>
      <c r="D664" s="22" t="s">
        <v>186</v>
      </c>
      <c r="E664" s="21">
        <v>0.56000000000000005</v>
      </c>
      <c r="G664" s="20"/>
      <c r="H664" s="19">
        <f>E664/0.03785</f>
        <v>14.795244385733158</v>
      </c>
      <c r="I664" s="18">
        <f>J664/100*4</f>
        <v>0.96</v>
      </c>
      <c r="J664" s="17">
        <v>24</v>
      </c>
      <c r="K664" s="16">
        <f>IF(J664&gt;1,J664-H664-I664,0)</f>
        <v>8.2447556142668432</v>
      </c>
      <c r="L664" s="15">
        <v>42762</v>
      </c>
      <c r="M664" s="14"/>
      <c r="N664" s="29">
        <v>42774</v>
      </c>
      <c r="O664" s="12">
        <v>42774</v>
      </c>
      <c r="P664" s="11" t="s">
        <v>6081</v>
      </c>
      <c r="Q664" s="10" t="s">
        <v>6083</v>
      </c>
      <c r="R664" s="10" t="s">
        <v>6082</v>
      </c>
      <c r="S664" s="10" t="s">
        <v>591</v>
      </c>
      <c r="T664" s="10"/>
      <c r="U664" s="9">
        <v>6705608320</v>
      </c>
      <c r="V664" s="8"/>
      <c r="W664" s="7">
        <v>235</v>
      </c>
      <c r="X664" s="4"/>
      <c r="Y664" s="6">
        <v>42</v>
      </c>
      <c r="Z664" s="5">
        <f>IF(Y664&gt;0,Y664-J664,".")</f>
        <v>18</v>
      </c>
      <c r="AB664" s="1">
        <v>1636618536</v>
      </c>
      <c r="AC664" s="1">
        <v>6903901749</v>
      </c>
      <c r="AD664" s="1" t="s">
        <v>7250</v>
      </c>
      <c r="AE664" s="1">
        <v>1</v>
      </c>
      <c r="AF664" s="1">
        <v>79</v>
      </c>
      <c r="AG664" s="1" t="s">
        <v>2055</v>
      </c>
      <c r="AH664" s="1">
        <v>42940.671053240738</v>
      </c>
      <c r="AI664" s="1">
        <v>42990.660242349535</v>
      </c>
    </row>
    <row r="665" spans="1:35" s="1" customFormat="1" x14ac:dyDescent="0.25">
      <c r="A665" s="31">
        <v>42746</v>
      </c>
      <c r="B665" s="24"/>
      <c r="C665" s="23" t="s">
        <v>252</v>
      </c>
      <c r="D665" s="22" t="s">
        <v>251</v>
      </c>
      <c r="E665" s="21">
        <v>1.236</v>
      </c>
      <c r="G665" s="20"/>
      <c r="H665" s="19">
        <f>E665/0.03821</f>
        <v>32.347552996597749</v>
      </c>
      <c r="I665" s="18">
        <f>J665/100*4</f>
        <v>1.68</v>
      </c>
      <c r="J665" s="17">
        <v>42</v>
      </c>
      <c r="K665" s="16">
        <f>IF(J665&gt;1,J665-H665-I665,0)</f>
        <v>7.9724470034022517</v>
      </c>
      <c r="L665" s="15">
        <v>42768</v>
      </c>
      <c r="M665" s="14"/>
      <c r="N665" s="29">
        <v>42812</v>
      </c>
      <c r="O665" s="12">
        <v>42816</v>
      </c>
      <c r="P665" s="11" t="s">
        <v>1945</v>
      </c>
      <c r="Q665" s="10"/>
      <c r="R665" s="10"/>
      <c r="S665" s="10"/>
      <c r="T665" s="10"/>
      <c r="U665" s="9"/>
      <c r="V665" s="8"/>
      <c r="W665" s="7">
        <v>471</v>
      </c>
      <c r="X665" s="4"/>
      <c r="Y665" s="6">
        <v>42</v>
      </c>
      <c r="Z665" s="5">
        <f>IF(Y665&gt;0,Y665-J665,".")</f>
        <v>0</v>
      </c>
      <c r="AB665" s="1">
        <v>1636620873</v>
      </c>
      <c r="AC665" s="1">
        <v>6913090237</v>
      </c>
      <c r="AD665" s="1" t="s">
        <v>7427</v>
      </c>
      <c r="AE665" s="1">
        <v>1</v>
      </c>
      <c r="AF665" s="1">
        <v>69</v>
      </c>
      <c r="AG665" s="1" t="s">
        <v>2050</v>
      </c>
      <c r="AH665" s="1">
        <v>42987.48101851852</v>
      </c>
      <c r="AI665" s="1">
        <v>42990.829642233795</v>
      </c>
    </row>
    <row r="666" spans="1:35" s="1" customFormat="1" x14ac:dyDescent="0.25">
      <c r="A666" s="31">
        <v>42437</v>
      </c>
      <c r="B666" s="24"/>
      <c r="C666" s="23" t="s">
        <v>2088</v>
      </c>
      <c r="D666" s="22" t="s">
        <v>2087</v>
      </c>
      <c r="E666" s="21">
        <v>0.27</v>
      </c>
      <c r="G666" s="20"/>
      <c r="H666" s="19">
        <f>E666/0.03995</f>
        <v>6.7584480600750947</v>
      </c>
      <c r="I666" s="32">
        <f>J666/100*4</f>
        <v>1</v>
      </c>
      <c r="J666" s="17">
        <v>25</v>
      </c>
      <c r="K666" s="16">
        <f>IF(J666&gt;1,J666-H666-I666,0)</f>
        <v>17.241551939924904</v>
      </c>
      <c r="L666" s="15">
        <v>42461</v>
      </c>
      <c r="M666" s="14"/>
      <c r="N666" s="29">
        <v>42887</v>
      </c>
      <c r="O666" s="12">
        <v>42888</v>
      </c>
      <c r="P666" s="11" t="s">
        <v>3624</v>
      </c>
      <c r="Q666" s="10" t="s">
        <v>3623</v>
      </c>
      <c r="R666" s="10" t="s">
        <v>3622</v>
      </c>
      <c r="S666" s="10" t="s">
        <v>407</v>
      </c>
      <c r="T666" s="10" t="s">
        <v>3621</v>
      </c>
      <c r="U666" s="9">
        <v>6834318995</v>
      </c>
      <c r="V666" s="8"/>
      <c r="W666" s="7">
        <v>795</v>
      </c>
      <c r="X666" s="4"/>
      <c r="Y666" s="6">
        <v>42</v>
      </c>
      <c r="Z666" s="5">
        <f>IF(Y666&gt;0,Y666-J666,".")</f>
        <v>17</v>
      </c>
      <c r="AB666" s="1">
        <v>1636623713</v>
      </c>
      <c r="AC666" s="1">
        <v>6907797485</v>
      </c>
      <c r="AD666" s="1" t="s">
        <v>7428</v>
      </c>
      <c r="AE666" s="1">
        <v>1</v>
      </c>
      <c r="AF666" s="1">
        <v>55</v>
      </c>
      <c r="AG666" s="1" t="s">
        <v>2039</v>
      </c>
      <c r="AH666" s="1">
        <v>42943.587326388886</v>
      </c>
      <c r="AI666" s="1">
        <v>42990.955504027777</v>
      </c>
    </row>
    <row r="667" spans="1:35" s="1" customFormat="1" x14ac:dyDescent="0.25">
      <c r="A667" s="31">
        <v>42746</v>
      </c>
      <c r="B667" s="24"/>
      <c r="C667" s="23" t="s">
        <v>252</v>
      </c>
      <c r="D667" s="22" t="s">
        <v>251</v>
      </c>
      <c r="E667" s="21">
        <v>1.236</v>
      </c>
      <c r="G667" s="20"/>
      <c r="H667" s="19">
        <f>E667/0.03821</f>
        <v>32.347552996597749</v>
      </c>
      <c r="I667" s="18">
        <f>J667/100*4</f>
        <v>1.68</v>
      </c>
      <c r="J667" s="17">
        <v>42</v>
      </c>
      <c r="K667" s="16">
        <f>IF(J667&gt;1,J667-H667-I667,0)</f>
        <v>7.9724470034022517</v>
      </c>
      <c r="L667" s="15">
        <v>42768</v>
      </c>
      <c r="M667" s="14"/>
      <c r="N667" s="29">
        <v>42895</v>
      </c>
      <c r="O667" s="12">
        <v>42897</v>
      </c>
      <c r="P667" s="11" t="s">
        <v>3521</v>
      </c>
      <c r="Q667" s="10"/>
      <c r="R667" s="10"/>
      <c r="S667" s="10"/>
      <c r="T667" s="10"/>
      <c r="U667" s="9"/>
      <c r="V667" s="8"/>
      <c r="W667" s="7">
        <v>817</v>
      </c>
      <c r="X667" s="4"/>
      <c r="Y667" s="6">
        <v>42</v>
      </c>
      <c r="Z667" s="5">
        <f>IF(Y667&gt;0,Y667-J667,".")</f>
        <v>0</v>
      </c>
      <c r="AB667" s="1">
        <v>1636623714</v>
      </c>
      <c r="AC667" s="1">
        <v>6903453223</v>
      </c>
      <c r="AD667" s="1" t="s">
        <v>7429</v>
      </c>
      <c r="AE667" s="1">
        <v>2</v>
      </c>
      <c r="AF667" s="1">
        <v>34</v>
      </c>
      <c r="AG667" s="1" t="s">
        <v>2039</v>
      </c>
      <c r="AH667" s="1">
        <v>42940.432175925926</v>
      </c>
      <c r="AI667" s="1">
        <v>42990.955504432874</v>
      </c>
    </row>
    <row r="668" spans="1:35" s="1" customFormat="1" x14ac:dyDescent="0.25">
      <c r="A668" s="31">
        <v>42437</v>
      </c>
      <c r="B668" s="24"/>
      <c r="C668" s="23" t="s">
        <v>2088</v>
      </c>
      <c r="D668" s="22" t="s">
        <v>2087</v>
      </c>
      <c r="E668" s="21">
        <v>0.27</v>
      </c>
      <c r="G668" s="20"/>
      <c r="H668" s="19">
        <f>E668/0.03995</f>
        <v>6.7584480600750947</v>
      </c>
      <c r="I668" s="32">
        <f>J668/100*4</f>
        <v>1</v>
      </c>
      <c r="J668" s="17">
        <v>25</v>
      </c>
      <c r="K668" s="16">
        <f>IF(J668&gt;1,J668-H668-I668,0)</f>
        <v>17.241551939924904</v>
      </c>
      <c r="L668" s="15">
        <v>42461</v>
      </c>
      <c r="M668" s="14"/>
      <c r="N668" s="29">
        <v>42938</v>
      </c>
      <c r="O668" s="12">
        <v>42940</v>
      </c>
      <c r="P668" s="11" t="s">
        <v>2742</v>
      </c>
      <c r="Q668" s="10" t="s">
        <v>2741</v>
      </c>
      <c r="R668" s="10" t="s">
        <v>2740</v>
      </c>
      <c r="S668" s="10" t="s">
        <v>1274</v>
      </c>
      <c r="T668" s="10"/>
      <c r="U668" s="9">
        <v>6900140433</v>
      </c>
      <c r="V668" s="8" t="s">
        <v>110</v>
      </c>
      <c r="W668" s="7">
        <v>984</v>
      </c>
      <c r="X668" s="4"/>
      <c r="Y668" s="6">
        <v>42</v>
      </c>
      <c r="Z668" s="5">
        <f>IF(Y668&gt;0,Y668-J668,".")</f>
        <v>17</v>
      </c>
      <c r="AB668" s="1">
        <v>1636624248</v>
      </c>
      <c r="AC668" s="1">
        <v>6911850704</v>
      </c>
      <c r="AD668" s="1" t="s">
        <v>7215</v>
      </c>
      <c r="AE668" s="1">
        <v>1</v>
      </c>
      <c r="AF668" s="1">
        <v>65</v>
      </c>
      <c r="AG668" s="1" t="s">
        <v>2032</v>
      </c>
      <c r="AH668" s="1">
        <v>42951.813402777778</v>
      </c>
      <c r="AI668" s="1">
        <v>42991.351008969905</v>
      </c>
    </row>
    <row r="669" spans="1:35" s="1" customFormat="1" x14ac:dyDescent="0.25">
      <c r="A669" s="31">
        <v>42776</v>
      </c>
      <c r="B669" s="24"/>
      <c r="C669" s="23" t="s">
        <v>959</v>
      </c>
      <c r="D669" s="22" t="s">
        <v>186</v>
      </c>
      <c r="E669" s="21">
        <v>0.32</v>
      </c>
      <c r="G669" s="20"/>
      <c r="H669" s="19">
        <f>E669/0.03851</f>
        <v>8.309529992209816</v>
      </c>
      <c r="I669" s="18">
        <f>J669/100*4</f>
        <v>0.88</v>
      </c>
      <c r="J669" s="17">
        <v>22</v>
      </c>
      <c r="K669" s="16">
        <f>IF(J669&gt;1,J669-H669-I669,0)</f>
        <v>12.810470007790183</v>
      </c>
      <c r="L669" s="15">
        <v>42812</v>
      </c>
      <c r="M669" s="14"/>
      <c r="N669" s="29">
        <v>43057</v>
      </c>
      <c r="O669" s="12">
        <v>43058</v>
      </c>
      <c r="P669" s="11" t="s">
        <v>325</v>
      </c>
      <c r="Q669" s="10"/>
      <c r="R669" s="10"/>
      <c r="S669" s="10"/>
      <c r="T669" s="10"/>
      <c r="U669" s="9"/>
      <c r="V669" s="8"/>
      <c r="W669" s="7">
        <v>1345</v>
      </c>
      <c r="X669" s="4"/>
      <c r="Y669" s="6">
        <v>42</v>
      </c>
      <c r="Z669" s="5">
        <f>IF(Y669&gt;0,Y669-J669,".")</f>
        <v>20</v>
      </c>
      <c r="AB669" s="1">
        <v>1636624287</v>
      </c>
      <c r="AC669" s="1">
        <v>6909431737</v>
      </c>
      <c r="AD669" s="1" t="s">
        <v>7284</v>
      </c>
      <c r="AE669" s="1">
        <v>1</v>
      </c>
      <c r="AF669" s="1">
        <v>215</v>
      </c>
      <c r="AG669" s="1" t="s">
        <v>2034</v>
      </c>
      <c r="AH669" s="1">
        <v>42944.771423611113</v>
      </c>
      <c r="AI669" s="1">
        <v>42991.354931388887</v>
      </c>
    </row>
    <row r="670" spans="1:35" s="1" customFormat="1" x14ac:dyDescent="0.25">
      <c r="A670" s="31">
        <v>42746</v>
      </c>
      <c r="B670" s="24"/>
      <c r="C670" s="23" t="s">
        <v>252</v>
      </c>
      <c r="D670" s="22" t="s">
        <v>251</v>
      </c>
      <c r="E670" s="21">
        <v>1.236</v>
      </c>
      <c r="G670" s="20"/>
      <c r="H670" s="19">
        <f>E670/0.03821</f>
        <v>32.347552996597749</v>
      </c>
      <c r="I670" s="18">
        <f>J670/100*4</f>
        <v>1.68</v>
      </c>
      <c r="J670" s="17">
        <v>42</v>
      </c>
      <c r="K670" s="16">
        <f>IF(J670&gt;1,J670-H670-I670,0)</f>
        <v>7.9724470034022517</v>
      </c>
      <c r="L670" s="15">
        <v>42768</v>
      </c>
      <c r="M670" s="14"/>
      <c r="N670" s="29">
        <v>43087</v>
      </c>
      <c r="O670" s="12">
        <v>43087</v>
      </c>
      <c r="P670" s="11" t="s">
        <v>214</v>
      </c>
      <c r="Q670" s="10"/>
      <c r="R670" s="10"/>
      <c r="S670" s="10"/>
      <c r="T670" s="10"/>
      <c r="U670" s="9">
        <v>6917589286</v>
      </c>
      <c r="V670" s="8"/>
      <c r="W670" s="7">
        <v>1478</v>
      </c>
      <c r="X670" s="4"/>
      <c r="Y670" s="6">
        <v>42</v>
      </c>
      <c r="Z670" s="5">
        <f>IF(Y670&gt;0,Y670-J670,".")</f>
        <v>0</v>
      </c>
      <c r="AB670" s="1">
        <v>1636624288</v>
      </c>
      <c r="AC670" s="1">
        <v>6912475921</v>
      </c>
      <c r="AD670" s="1" t="s">
        <v>7180</v>
      </c>
      <c r="AE670" s="1">
        <v>1</v>
      </c>
      <c r="AF670" s="1">
        <v>33</v>
      </c>
      <c r="AG670" s="1" t="s">
        <v>2034</v>
      </c>
      <c r="AH670" s="1">
        <v>42975.634236111109</v>
      </c>
      <c r="AI670" s="1">
        <v>42991.354931921298</v>
      </c>
    </row>
    <row r="671" spans="1:35" s="1" customFormat="1" x14ac:dyDescent="0.25">
      <c r="A671" s="31">
        <v>42437</v>
      </c>
      <c r="B671" s="24"/>
      <c r="C671" s="23" t="s">
        <v>2088</v>
      </c>
      <c r="D671" s="22" t="s">
        <v>2087</v>
      </c>
      <c r="E671" s="21">
        <v>0.27</v>
      </c>
      <c r="G671" s="20"/>
      <c r="H671" s="19">
        <f>E671/0.03995</f>
        <v>6.7584480600750947</v>
      </c>
      <c r="I671" s="32">
        <f>J671/100*4</f>
        <v>1</v>
      </c>
      <c r="J671" s="17">
        <v>25</v>
      </c>
      <c r="K671" s="16">
        <f>IF(J671&gt;1,J671-H671-I671,0)</f>
        <v>17.241551939924904</v>
      </c>
      <c r="L671" s="15">
        <v>42461</v>
      </c>
      <c r="M671" s="14"/>
      <c r="N671" s="29">
        <v>42788</v>
      </c>
      <c r="O671" s="12">
        <v>42789</v>
      </c>
      <c r="P671" s="11" t="s">
        <v>1945</v>
      </c>
      <c r="Q671" s="10" t="s">
        <v>5732</v>
      </c>
      <c r="R671" s="10" t="s">
        <v>5731</v>
      </c>
      <c r="S671" s="10" t="s">
        <v>5730</v>
      </c>
      <c r="T671" s="10" t="s">
        <v>2284</v>
      </c>
      <c r="U671" s="9">
        <v>6722222669</v>
      </c>
      <c r="V671" s="8"/>
      <c r="W671" s="7">
        <v>1516</v>
      </c>
      <c r="X671" s="4"/>
      <c r="Y671" s="6">
        <v>43</v>
      </c>
      <c r="Z671" s="5">
        <f>IF(Y671&gt;0,Y671-J671,".")</f>
        <v>18</v>
      </c>
      <c r="AB671" s="1">
        <v>1636624289</v>
      </c>
      <c r="AC671" s="1">
        <v>6909499943</v>
      </c>
      <c r="AD671" s="1" t="s">
        <v>7148</v>
      </c>
      <c r="AE671" s="1">
        <v>1</v>
      </c>
      <c r="AF671" s="1">
        <v>79</v>
      </c>
      <c r="AG671" s="1" t="s">
        <v>2034</v>
      </c>
      <c r="AH671" s="1">
        <v>42944.812928240739</v>
      </c>
      <c r="AI671" s="1">
        <v>42991.35493238426</v>
      </c>
    </row>
    <row r="672" spans="1:35" s="1" customFormat="1" x14ac:dyDescent="0.25">
      <c r="A672" s="31">
        <v>42495</v>
      </c>
      <c r="B672" s="24"/>
      <c r="C672" s="23" t="s">
        <v>5098</v>
      </c>
      <c r="D672" s="22" t="s">
        <v>5097</v>
      </c>
      <c r="E672" s="21">
        <v>0.15</v>
      </c>
      <c r="G672" s="20"/>
      <c r="H672" s="19">
        <f>E672/0.04188</f>
        <v>3.5816618911174785</v>
      </c>
      <c r="I672" s="18">
        <f>J672/100*4</f>
        <v>1</v>
      </c>
      <c r="J672" s="17">
        <v>25</v>
      </c>
      <c r="K672" s="16">
        <f>IF(J672&gt;1,J672-H672-I672,0)</f>
        <v>20.418338108882523</v>
      </c>
      <c r="L672" s="15">
        <v>42519</v>
      </c>
      <c r="M672" s="14"/>
      <c r="N672" s="29">
        <v>42814</v>
      </c>
      <c r="O672" s="12">
        <v>42814</v>
      </c>
      <c r="P672" s="11" t="s">
        <v>5096</v>
      </c>
      <c r="Q672" s="10" t="s">
        <v>5100</v>
      </c>
      <c r="R672" s="10" t="s">
        <v>5099</v>
      </c>
      <c r="S672" s="10" t="s">
        <v>591</v>
      </c>
      <c r="T672" s="10"/>
      <c r="U672" s="9">
        <v>6756510735</v>
      </c>
      <c r="V672" s="8"/>
      <c r="W672" s="7">
        <v>459</v>
      </c>
      <c r="X672" s="4"/>
      <c r="Y672" s="6">
        <v>43</v>
      </c>
      <c r="Z672" s="5">
        <f>IF(Y672&gt;0,Y672-J672,".")</f>
        <v>18</v>
      </c>
      <c r="AB672" s="1">
        <v>1636624290</v>
      </c>
      <c r="AC672" s="1">
        <v>6909955551</v>
      </c>
      <c r="AD672" s="1" t="s">
        <v>7360</v>
      </c>
      <c r="AE672" s="1">
        <v>1</v>
      </c>
      <c r="AF672" s="1">
        <v>56</v>
      </c>
      <c r="AG672" s="1" t="s">
        <v>2034</v>
      </c>
      <c r="AH672" s="1">
        <v>42945.367349537039</v>
      </c>
      <c r="AI672" s="1">
        <v>42991.354932835646</v>
      </c>
    </row>
    <row r="673" spans="1:35" s="1" customFormat="1" x14ac:dyDescent="0.25">
      <c r="A673" s="31">
        <v>42293</v>
      </c>
      <c r="B673" s="23"/>
      <c r="C673" s="23" t="s">
        <v>3904</v>
      </c>
      <c r="D673" s="22" t="s">
        <v>3903</v>
      </c>
      <c r="E673" s="21">
        <v>3.5000000000000003E-2</v>
      </c>
      <c r="G673" s="20"/>
      <c r="H673" s="19">
        <f>E673/0.04198</f>
        <v>0.83373034778465938</v>
      </c>
      <c r="I673" s="32">
        <f>J673/100*4</f>
        <v>0.2</v>
      </c>
      <c r="J673" s="17">
        <v>5</v>
      </c>
      <c r="K673" s="16">
        <f>IF(J673&gt;1,J673-H673-I673,0)</f>
        <v>3.9662696522153409</v>
      </c>
      <c r="L673" s="15">
        <v>42345</v>
      </c>
      <c r="M673" s="14"/>
      <c r="N673" s="29">
        <v>42843</v>
      </c>
      <c r="O673" s="12">
        <v>42844</v>
      </c>
      <c r="P673" s="11" t="s">
        <v>4480</v>
      </c>
      <c r="Q673" s="10" t="s">
        <v>4483</v>
      </c>
      <c r="R673" s="10" t="s">
        <v>4482</v>
      </c>
      <c r="S673" s="10" t="s">
        <v>4481</v>
      </c>
      <c r="T673" s="10"/>
      <c r="U673" s="9">
        <v>6784483267</v>
      </c>
      <c r="V673" s="8"/>
      <c r="W673" s="7">
        <v>608</v>
      </c>
      <c r="X673" s="4"/>
      <c r="Y673" s="6">
        <v>43</v>
      </c>
      <c r="Z673" s="5">
        <f>IF(Y673&gt;0,Y673-J673,".")</f>
        <v>38</v>
      </c>
      <c r="AB673" s="1">
        <v>1636628304</v>
      </c>
      <c r="AC673" s="1">
        <v>6912232853</v>
      </c>
      <c r="AD673" s="1" t="s">
        <v>7267</v>
      </c>
      <c r="AE673" s="1">
        <v>1</v>
      </c>
      <c r="AF673" s="1">
        <v>115</v>
      </c>
      <c r="AG673" s="1" t="s">
        <v>2028</v>
      </c>
      <c r="AH673" s="1">
        <v>42966.48909722222</v>
      </c>
      <c r="AI673" s="1">
        <v>42991.831269467591</v>
      </c>
    </row>
    <row r="674" spans="1:35" s="1" customFormat="1" x14ac:dyDescent="0.25">
      <c r="A674" s="31">
        <v>42437</v>
      </c>
      <c r="B674" s="24"/>
      <c r="C674" s="23" t="s">
        <v>2088</v>
      </c>
      <c r="D674" s="22" t="s">
        <v>2087</v>
      </c>
      <c r="E674" s="21">
        <v>0.27</v>
      </c>
      <c r="G674" s="20"/>
      <c r="H674" s="19">
        <f>E674/0.03995</f>
        <v>6.7584480600750947</v>
      </c>
      <c r="I674" s="32">
        <f>J674/100*4</f>
        <v>1</v>
      </c>
      <c r="J674" s="17">
        <v>25</v>
      </c>
      <c r="K674" s="16">
        <f>IF(J674&gt;1,J674-H674-I674,0)</f>
        <v>17.241551939924904</v>
      </c>
      <c r="L674" s="15">
        <v>42461</v>
      </c>
      <c r="M674" s="14"/>
      <c r="N674" s="29">
        <v>42988</v>
      </c>
      <c r="O674" s="12">
        <v>42996</v>
      </c>
      <c r="P674" s="11" t="s">
        <v>2086</v>
      </c>
      <c r="Q674" s="10" t="s">
        <v>2085</v>
      </c>
      <c r="R674" s="10" t="s">
        <v>2084</v>
      </c>
      <c r="S674" s="10" t="s">
        <v>2083</v>
      </c>
      <c r="T674" s="10"/>
      <c r="U674" s="9">
        <v>6903950068</v>
      </c>
      <c r="V674" s="8"/>
      <c r="W674" s="7">
        <v>1153</v>
      </c>
      <c r="X674" s="4"/>
      <c r="Y674" s="6">
        <v>43</v>
      </c>
      <c r="Z674" s="5">
        <f>IF(Y674&gt;0,Y674-J674,".")</f>
        <v>18</v>
      </c>
      <c r="AB674" s="1">
        <v>1636631000</v>
      </c>
      <c r="AC674" s="1">
        <v>6911109843</v>
      </c>
      <c r="AD674" s="1" t="s">
        <v>7366</v>
      </c>
      <c r="AE674" s="1">
        <v>1</v>
      </c>
      <c r="AF674" s="1">
        <v>21</v>
      </c>
      <c r="AG674" s="1" t="s">
        <v>2021</v>
      </c>
      <c r="AH674" s="1">
        <v>42946.683842592596</v>
      </c>
      <c r="AI674" s="1">
        <v>42992.288619826388</v>
      </c>
    </row>
    <row r="675" spans="1:35" s="1" customFormat="1" x14ac:dyDescent="0.25">
      <c r="A675" s="31">
        <v>42298</v>
      </c>
      <c r="B675" s="24"/>
      <c r="C675" s="23" t="s">
        <v>4242</v>
      </c>
      <c r="D675" s="22" t="s">
        <v>4241</v>
      </c>
      <c r="E675" s="21">
        <v>0.87</v>
      </c>
      <c r="G675" s="20"/>
      <c r="H675" s="19">
        <f>E675/0.04198</f>
        <v>20.724154359218673</v>
      </c>
      <c r="I675" s="32">
        <f>J675/100*4</f>
        <v>1.76</v>
      </c>
      <c r="J675" s="17">
        <v>44</v>
      </c>
      <c r="K675" s="16">
        <f>IF(J675&gt;1,J675-H675-I675,0)</f>
        <v>21.515845640781325</v>
      </c>
      <c r="L675" s="15">
        <v>42323</v>
      </c>
      <c r="M675" s="14"/>
      <c r="N675" s="29">
        <v>42762</v>
      </c>
      <c r="O675" s="12">
        <v>42764</v>
      </c>
      <c r="P675" s="11" t="s">
        <v>6342</v>
      </c>
      <c r="Q675" s="10"/>
      <c r="R675" s="10"/>
      <c r="S675" s="10"/>
      <c r="T675" s="10"/>
      <c r="U675" s="9">
        <v>6691175355</v>
      </c>
      <c r="V675" s="8"/>
      <c r="W675" s="7">
        <v>169</v>
      </c>
      <c r="X675" s="4"/>
      <c r="Y675" s="6">
        <v>44</v>
      </c>
      <c r="Z675" s="5">
        <f>IF(Y675&gt;0,Y675-J675,".")</f>
        <v>0</v>
      </c>
      <c r="AB675" s="1">
        <v>1636631582</v>
      </c>
      <c r="AC675" s="1">
        <v>6912630029</v>
      </c>
      <c r="AD675" s="1" t="s">
        <v>7425</v>
      </c>
      <c r="AE675" s="1">
        <v>1</v>
      </c>
      <c r="AF675" s="1">
        <v>69</v>
      </c>
      <c r="AG675" s="1" t="s">
        <v>2016</v>
      </c>
      <c r="AH675" s="1">
        <v>42979.514733796299</v>
      </c>
      <c r="AI675" s="1">
        <v>42992.425359641202</v>
      </c>
    </row>
    <row r="676" spans="1:35" s="1" customFormat="1" x14ac:dyDescent="0.25">
      <c r="A676" s="31">
        <v>42298</v>
      </c>
      <c r="B676" s="24"/>
      <c r="C676" s="23" t="s">
        <v>4242</v>
      </c>
      <c r="D676" s="22" t="s">
        <v>4241</v>
      </c>
      <c r="E676" s="21">
        <v>0.87</v>
      </c>
      <c r="G676" s="20"/>
      <c r="H676" s="19">
        <f>E676/0.04198</f>
        <v>20.724154359218673</v>
      </c>
      <c r="I676" s="32">
        <f>J676/100*4</f>
        <v>1.76</v>
      </c>
      <c r="J676" s="17">
        <v>44</v>
      </c>
      <c r="K676" s="16">
        <f>IF(J676&gt;1,J676-H676-I676,0)</f>
        <v>21.515845640781325</v>
      </c>
      <c r="L676" s="15">
        <v>42323</v>
      </c>
      <c r="M676" s="14"/>
      <c r="N676" s="29">
        <v>42762</v>
      </c>
      <c r="O676" s="12">
        <v>42764</v>
      </c>
      <c r="P676" s="11" t="s">
        <v>6342</v>
      </c>
      <c r="Q676" s="10"/>
      <c r="R676" s="10"/>
      <c r="S676" s="10"/>
      <c r="T676" s="10"/>
      <c r="U676" s="9"/>
      <c r="V676" s="8"/>
      <c r="W676" s="7">
        <v>169</v>
      </c>
      <c r="X676" s="4"/>
      <c r="Y676" s="6">
        <v>44</v>
      </c>
      <c r="Z676" s="5">
        <f>IF(Y676&gt;0,Y676-J676,".")</f>
        <v>0</v>
      </c>
      <c r="AB676" s="1">
        <v>1636633042</v>
      </c>
      <c r="AC676" s="1">
        <v>6907268532</v>
      </c>
      <c r="AD676" s="1" t="s">
        <v>7229</v>
      </c>
      <c r="AE676" s="1">
        <v>1</v>
      </c>
      <c r="AF676" s="1">
        <v>115</v>
      </c>
      <c r="AG676" s="1" t="s">
        <v>2008</v>
      </c>
      <c r="AH676" s="1">
        <v>42943.332604166666</v>
      </c>
      <c r="AI676" s="1">
        <v>42992.665165011575</v>
      </c>
    </row>
    <row r="677" spans="1:35" s="1" customFormat="1" x14ac:dyDescent="0.25">
      <c r="A677" s="31">
        <v>42383</v>
      </c>
      <c r="B677" s="24"/>
      <c r="C677" s="23" t="s">
        <v>4047</v>
      </c>
      <c r="D677" s="22" t="s">
        <v>4046</v>
      </c>
      <c r="E677" s="21">
        <v>0.24</v>
      </c>
      <c r="G677" s="20"/>
      <c r="H677" s="19">
        <f>E677/0.040263</f>
        <v>5.9608076894419195</v>
      </c>
      <c r="I677" s="32">
        <f>J677/100*4</f>
        <v>1.1200000000000001</v>
      </c>
      <c r="J677" s="17">
        <v>28</v>
      </c>
      <c r="K677" s="16">
        <f>IF(J677&gt;1,J677-H677-I677,0)</f>
        <v>20.919192310558078</v>
      </c>
      <c r="L677" s="15">
        <v>42414</v>
      </c>
      <c r="M677" s="14"/>
      <c r="N677" s="29">
        <v>42792</v>
      </c>
      <c r="O677" s="12">
        <v>42794</v>
      </c>
      <c r="P677" s="11" t="s">
        <v>5656</v>
      </c>
      <c r="Q677" s="10" t="s">
        <v>5659</v>
      </c>
      <c r="R677" s="10" t="s">
        <v>5658</v>
      </c>
      <c r="S677" s="10" t="s">
        <v>5657</v>
      </c>
      <c r="T677" s="10"/>
      <c r="U677" s="9">
        <v>6727124091</v>
      </c>
      <c r="V677" s="8"/>
      <c r="W677" s="7">
        <v>332</v>
      </c>
      <c r="X677" s="4"/>
      <c r="Y677" s="6">
        <v>44</v>
      </c>
      <c r="Z677" s="5">
        <f>IF(Y677&gt;0,Y677-J677,".")</f>
        <v>16</v>
      </c>
      <c r="AB677" s="1">
        <v>1636636967</v>
      </c>
      <c r="AC677" s="1">
        <v>6912016934</v>
      </c>
      <c r="AD677" s="1" t="s">
        <v>7147</v>
      </c>
      <c r="AE677" s="1">
        <v>1</v>
      </c>
      <c r="AF677" s="1">
        <v>60</v>
      </c>
      <c r="AG677" s="1" t="s">
        <v>2010</v>
      </c>
      <c r="AH677" s="1">
        <v>42958.636481481481</v>
      </c>
      <c r="AI677" s="1">
        <v>42992.900755439812</v>
      </c>
    </row>
    <row r="678" spans="1:35" s="1" customFormat="1" x14ac:dyDescent="0.25">
      <c r="A678" s="31">
        <v>42298</v>
      </c>
      <c r="B678" s="24"/>
      <c r="C678" s="23" t="s">
        <v>4242</v>
      </c>
      <c r="D678" s="22" t="s">
        <v>4241</v>
      </c>
      <c r="E678" s="21">
        <v>0.87</v>
      </c>
      <c r="G678" s="20"/>
      <c r="H678" s="19">
        <f>E678/0.04198</f>
        <v>20.724154359218673</v>
      </c>
      <c r="I678" s="32">
        <f>J678/100*4</f>
        <v>1.76</v>
      </c>
      <c r="J678" s="17">
        <v>44</v>
      </c>
      <c r="K678" s="16">
        <f>IF(J678&gt;1,J678-H678-I678,0)</f>
        <v>21.515845640781325</v>
      </c>
      <c r="L678" s="15">
        <v>42323</v>
      </c>
      <c r="M678" s="14"/>
      <c r="N678" s="29">
        <v>42808</v>
      </c>
      <c r="O678" s="12">
        <v>42808</v>
      </c>
      <c r="P678" s="11" t="s">
        <v>5227</v>
      </c>
      <c r="Q678" s="10"/>
      <c r="R678" s="10"/>
      <c r="S678" s="10"/>
      <c r="T678" s="10"/>
      <c r="U678" s="9">
        <v>6747638639</v>
      </c>
      <c r="V678" s="8"/>
      <c r="W678" s="7">
        <v>428</v>
      </c>
      <c r="X678" s="4"/>
      <c r="Y678" s="6">
        <v>44</v>
      </c>
      <c r="Z678" s="5">
        <f>IF(Y678&gt;0,Y678-J678,".")</f>
        <v>0</v>
      </c>
      <c r="AB678" s="1">
        <v>1636636968</v>
      </c>
      <c r="AC678" s="1">
        <v>6911158341</v>
      </c>
      <c r="AD678" s="1" t="s">
        <v>7296</v>
      </c>
      <c r="AE678" s="1">
        <v>1</v>
      </c>
      <c r="AF678" s="1">
        <v>44</v>
      </c>
      <c r="AG678" s="1" t="s">
        <v>2010</v>
      </c>
      <c r="AH678" s="1">
        <v>42946.724305555559</v>
      </c>
      <c r="AI678" s="1">
        <v>42992.900755925926</v>
      </c>
    </row>
    <row r="679" spans="1:35" s="1" customFormat="1" x14ac:dyDescent="0.25">
      <c r="A679" s="31">
        <v>42769</v>
      </c>
      <c r="B679" s="24" t="s">
        <v>4243</v>
      </c>
      <c r="C679" s="23" t="s">
        <v>4242</v>
      </c>
      <c r="D679" s="22" t="s">
        <v>4241</v>
      </c>
      <c r="E679" s="21">
        <v>0.77</v>
      </c>
      <c r="G679" s="20"/>
      <c r="H679" s="19">
        <f>E679/0.03878</f>
        <v>19.855595667870034</v>
      </c>
      <c r="I679" s="18">
        <f>J679/100*4</f>
        <v>1.76</v>
      </c>
      <c r="J679" s="17">
        <v>44</v>
      </c>
      <c r="K679" s="16">
        <f>IF(J679&gt;1,J679-H679-I679,0)</f>
        <v>22.384404332129964</v>
      </c>
      <c r="L679" s="15">
        <v>42788</v>
      </c>
      <c r="M679" s="14"/>
      <c r="N679" s="29">
        <v>42854</v>
      </c>
      <c r="O679" s="12">
        <v>42856</v>
      </c>
      <c r="P679" s="11" t="s">
        <v>4239</v>
      </c>
      <c r="Q679" s="10"/>
      <c r="R679" s="10"/>
      <c r="S679" s="10"/>
      <c r="T679" s="10"/>
      <c r="U679" s="9">
        <v>6795654123</v>
      </c>
      <c r="V679" s="8"/>
      <c r="W679" s="7">
        <v>657</v>
      </c>
      <c r="X679" s="4"/>
      <c r="Y679" s="6">
        <v>44</v>
      </c>
      <c r="Z679" s="5">
        <f>IF(Y679&gt;0,Y679-J679,".")</f>
        <v>0</v>
      </c>
      <c r="AB679" s="1">
        <v>1636641202</v>
      </c>
      <c r="AC679" s="1">
        <v>6909432624</v>
      </c>
      <c r="AD679" s="1" t="s">
        <v>7153</v>
      </c>
      <c r="AE679" s="1">
        <v>1</v>
      </c>
      <c r="AF679" s="1">
        <v>35</v>
      </c>
      <c r="AG679" s="1" t="s">
        <v>2003</v>
      </c>
      <c r="AH679" s="1">
        <v>42944.773553240739</v>
      </c>
      <c r="AI679" s="1">
        <v>42993.783774444448</v>
      </c>
    </row>
    <row r="680" spans="1:35" s="1" customFormat="1" x14ac:dyDescent="0.25">
      <c r="A680" s="28">
        <v>40565</v>
      </c>
      <c r="B680" s="27" t="s">
        <v>2091</v>
      </c>
      <c r="C680" s="23" t="s">
        <v>2090</v>
      </c>
      <c r="D680" s="22" t="s">
        <v>2089</v>
      </c>
      <c r="E680" s="21">
        <v>0.39900000000000002</v>
      </c>
      <c r="G680" s="20"/>
      <c r="H680" s="19">
        <f>E680/0.0543163</f>
        <v>7.3458611871574471</v>
      </c>
      <c r="I680" s="18">
        <f>J680/100*4</f>
        <v>1.76</v>
      </c>
      <c r="J680" s="17">
        <v>44</v>
      </c>
      <c r="K680" s="16">
        <f>IF(J680&gt;1,J680-H680-I680,0)</f>
        <v>34.894138812842556</v>
      </c>
      <c r="L680" s="15">
        <v>40589</v>
      </c>
      <c r="M680" s="14"/>
      <c r="N680" s="29">
        <v>42988</v>
      </c>
      <c r="O680" s="12">
        <v>42996</v>
      </c>
      <c r="P680" s="11" t="s">
        <v>2086</v>
      </c>
      <c r="Q680" s="10"/>
      <c r="R680" s="10"/>
      <c r="S680" s="10"/>
      <c r="T680" s="10"/>
      <c r="U680" s="9">
        <v>6907743618</v>
      </c>
      <c r="V680" s="8"/>
      <c r="W680" s="7">
        <v>1153</v>
      </c>
      <c r="X680" s="4"/>
      <c r="Y680" s="6">
        <v>44</v>
      </c>
      <c r="Z680" s="5">
        <f>IF(Y680&gt;0,Y680-J680,".")</f>
        <v>0</v>
      </c>
      <c r="AB680" s="1">
        <v>1636641363</v>
      </c>
      <c r="AC680" s="1">
        <v>6912220118</v>
      </c>
      <c r="AD680" s="1" t="s">
        <v>7360</v>
      </c>
      <c r="AE680" s="1">
        <v>1</v>
      </c>
      <c r="AF680" s="1">
        <v>56</v>
      </c>
      <c r="AG680" s="1" t="s">
        <v>2000</v>
      </c>
      <c r="AH680" s="1">
        <v>42965.848726851851</v>
      </c>
      <c r="AI680" s="1">
        <v>42993.804436238424</v>
      </c>
    </row>
    <row r="681" spans="1:35" s="1" customFormat="1" x14ac:dyDescent="0.25">
      <c r="A681" s="31">
        <v>42943</v>
      </c>
      <c r="B681" s="24"/>
      <c r="C681" s="23" t="s">
        <v>441</v>
      </c>
      <c r="D681" s="22" t="s">
        <v>440</v>
      </c>
      <c r="E681" s="21">
        <v>0.66</v>
      </c>
      <c r="G681" s="20"/>
      <c r="H681" s="19">
        <f>E681/0.04272</f>
        <v>15.449438202247192</v>
      </c>
      <c r="I681" s="18">
        <f>J681/100*4</f>
        <v>1.76</v>
      </c>
      <c r="J681" s="17">
        <v>44</v>
      </c>
      <c r="K681" s="16">
        <f>IF(J681&gt;1,J681-H681-I681,0)</f>
        <v>26.790561797752805</v>
      </c>
      <c r="L681" s="15">
        <v>42960</v>
      </c>
      <c r="M681" s="14"/>
      <c r="N681" s="29">
        <v>43023</v>
      </c>
      <c r="O681" s="12">
        <v>43024</v>
      </c>
      <c r="P681" s="11" t="s">
        <v>1479</v>
      </c>
      <c r="Q681" s="10"/>
      <c r="R681" s="10"/>
      <c r="S681" s="10"/>
      <c r="T681" s="10"/>
      <c r="U681" s="9">
        <v>6912074709</v>
      </c>
      <c r="V681" s="8"/>
      <c r="W681" s="7">
        <v>1249</v>
      </c>
      <c r="X681" s="4"/>
      <c r="Y681" s="6">
        <v>44</v>
      </c>
      <c r="Z681" s="5">
        <f>IF(Y681&gt;0,Y681-J681,".")</f>
        <v>0</v>
      </c>
      <c r="AB681" s="1">
        <v>1636642232</v>
      </c>
      <c r="AC681" s="1">
        <v>6913090237</v>
      </c>
      <c r="AD681" s="1" t="s">
        <v>7427</v>
      </c>
      <c r="AE681" s="1">
        <v>1</v>
      </c>
      <c r="AF681" s="1">
        <v>69</v>
      </c>
      <c r="AG681" s="1" t="s">
        <v>1996</v>
      </c>
      <c r="AH681" s="1">
        <v>42987.48101851852</v>
      </c>
      <c r="AI681" s="1">
        <v>42993.848600555553</v>
      </c>
    </row>
    <row r="682" spans="1:35" s="1" customFormat="1" x14ac:dyDescent="0.25">
      <c r="A682" s="31">
        <v>42586</v>
      </c>
      <c r="B682" s="24" t="s">
        <v>753</v>
      </c>
      <c r="C682" s="23" t="s">
        <v>752</v>
      </c>
      <c r="D682" s="22" t="s">
        <v>355</v>
      </c>
      <c r="E682" s="21">
        <v>0.56999999999999995</v>
      </c>
      <c r="G682" s="20"/>
      <c r="H682" s="19">
        <f>E682/0.04035</f>
        <v>14.12639405204461</v>
      </c>
      <c r="I682" s="18">
        <f>J682/100*4</f>
        <v>1.76</v>
      </c>
      <c r="J682" s="17">
        <v>44</v>
      </c>
      <c r="K682" s="16">
        <f>IF(J682&gt;1,J682-H682-I682,0)</f>
        <v>28.113605947955389</v>
      </c>
      <c r="L682" s="15">
        <v>42616</v>
      </c>
      <c r="M682" s="14"/>
      <c r="N682" s="29">
        <v>43067</v>
      </c>
      <c r="O682" s="12">
        <v>43067</v>
      </c>
      <c r="P682" s="11" t="s">
        <v>749</v>
      </c>
      <c r="Q682" s="10"/>
      <c r="R682" s="10"/>
      <c r="S682" s="10"/>
      <c r="T682" s="10"/>
      <c r="U682" s="9">
        <v>6916040577</v>
      </c>
      <c r="V682" s="8"/>
      <c r="W682" s="7">
        <v>1390</v>
      </c>
      <c r="X682" s="4"/>
      <c r="Y682" s="6">
        <v>44</v>
      </c>
      <c r="Z682" s="5">
        <f>IF(Y682&gt;0,Y682-J682,".")</f>
        <v>0</v>
      </c>
      <c r="AB682" s="1">
        <v>1636644012</v>
      </c>
      <c r="AC682" s="1">
        <v>6909657234</v>
      </c>
      <c r="AD682" s="1" t="s">
        <v>7109</v>
      </c>
      <c r="AE682" s="1">
        <v>1</v>
      </c>
      <c r="AF682" s="1">
        <v>33</v>
      </c>
      <c r="AG682" s="1" t="s">
        <v>1985</v>
      </c>
      <c r="AH682" s="1">
        <v>42944.892916666664</v>
      </c>
      <c r="AI682" s="1">
        <v>42994.367887395834</v>
      </c>
    </row>
    <row r="683" spans="1:35" s="1" customFormat="1" x14ac:dyDescent="0.25">
      <c r="A683" s="31">
        <v>42401</v>
      </c>
      <c r="B683" s="24"/>
      <c r="C683" s="23" t="s">
        <v>441</v>
      </c>
      <c r="D683" s="22" t="s">
        <v>440</v>
      </c>
      <c r="E683" s="21">
        <v>0.64</v>
      </c>
      <c r="G683" s="20"/>
      <c r="H683" s="19">
        <f>E683/0.040475</f>
        <v>15.812229771463867</v>
      </c>
      <c r="I683" s="32">
        <f>J683/100*4</f>
        <v>1.8</v>
      </c>
      <c r="J683" s="17">
        <v>45</v>
      </c>
      <c r="K683" s="16">
        <f>IF(J683&gt;1,J683-H683-I683,0)</f>
        <v>27.38777022853613</v>
      </c>
      <c r="L683" s="15">
        <v>42441</v>
      </c>
      <c r="M683" s="14"/>
      <c r="N683" s="29">
        <v>42741</v>
      </c>
      <c r="O683" s="12">
        <v>42741</v>
      </c>
      <c r="P683" s="11" t="s">
        <v>6901</v>
      </c>
      <c r="Q683" s="10"/>
      <c r="R683" s="10"/>
      <c r="S683" s="10"/>
      <c r="T683" s="10"/>
      <c r="U683" s="9"/>
      <c r="V683" s="8"/>
      <c r="W683" s="7">
        <v>43</v>
      </c>
      <c r="X683" s="4"/>
      <c r="Y683" s="6">
        <v>45</v>
      </c>
      <c r="Z683" s="5">
        <f>IF(Y683&gt;0,Y683-J683,".")</f>
        <v>0</v>
      </c>
      <c r="AA683"/>
      <c r="AB683">
        <v>1636644702</v>
      </c>
      <c r="AC683" s="1">
        <v>6904259104</v>
      </c>
      <c r="AD683" s="1" t="s">
        <v>7174</v>
      </c>
      <c r="AE683" s="1">
        <v>2</v>
      </c>
      <c r="AF683" s="1">
        <v>38</v>
      </c>
      <c r="AG683" s="1" t="s">
        <v>1986</v>
      </c>
      <c r="AH683" s="1">
        <v>42940.877106481479</v>
      </c>
      <c r="AI683" s="1">
        <v>42994.453358530096</v>
      </c>
    </row>
    <row r="684" spans="1:35" s="1" customFormat="1" x14ac:dyDescent="0.25">
      <c r="A684" s="31">
        <v>42401</v>
      </c>
      <c r="B684" s="24"/>
      <c r="C684" s="23" t="s">
        <v>441</v>
      </c>
      <c r="D684" s="22" t="s">
        <v>440</v>
      </c>
      <c r="E684" s="21">
        <v>0.64</v>
      </c>
      <c r="G684" s="20"/>
      <c r="H684" s="19">
        <f>E684/0.040475</f>
        <v>15.812229771463867</v>
      </c>
      <c r="I684" s="32">
        <f>J684/100*4</f>
        <v>1.8</v>
      </c>
      <c r="J684" s="17">
        <v>45</v>
      </c>
      <c r="K684" s="16">
        <f>IF(J684&gt;1,J684-H684-I684,0)</f>
        <v>27.38777022853613</v>
      </c>
      <c r="L684" s="15">
        <v>42441</v>
      </c>
      <c r="M684" s="14"/>
      <c r="N684" s="29">
        <v>42742</v>
      </c>
      <c r="O684" s="12">
        <v>42743</v>
      </c>
      <c r="P684" s="11" t="s">
        <v>6885</v>
      </c>
      <c r="Q684" s="10"/>
      <c r="R684" s="10"/>
      <c r="S684" s="10"/>
      <c r="T684" s="10"/>
      <c r="U684" s="9"/>
      <c r="V684" s="8"/>
      <c r="W684" s="7">
        <v>49</v>
      </c>
      <c r="X684" s="4"/>
      <c r="Y684" s="6">
        <v>45</v>
      </c>
      <c r="Z684" s="5">
        <f>IF(Y684&gt;0,Y684-J684,".")</f>
        <v>0</v>
      </c>
      <c r="AB684" s="1">
        <v>1636644703</v>
      </c>
      <c r="AC684" s="1">
        <v>6908029842</v>
      </c>
      <c r="AD684" s="1" t="s">
        <v>7262</v>
      </c>
      <c r="AE684" s="1">
        <v>1</v>
      </c>
      <c r="AF684" s="1">
        <v>20</v>
      </c>
      <c r="AG684" s="1" t="s">
        <v>1986</v>
      </c>
      <c r="AH684" s="1">
        <v>42943.683518518519</v>
      </c>
      <c r="AI684" s="1">
        <v>42994.45335891204</v>
      </c>
    </row>
    <row r="685" spans="1:35" s="1" customFormat="1" x14ac:dyDescent="0.25">
      <c r="A685" s="31">
        <v>42742</v>
      </c>
      <c r="B685" s="24"/>
      <c r="C685" s="23" t="s">
        <v>441</v>
      </c>
      <c r="D685" s="22" t="s">
        <v>440</v>
      </c>
      <c r="E685" s="21">
        <v>0.91900000000000004</v>
      </c>
      <c r="G685" s="20"/>
      <c r="H685" s="19">
        <f>E685/0.03821</f>
        <v>24.051295472389427</v>
      </c>
      <c r="I685" s="18">
        <f>J685/100*4</f>
        <v>1.8</v>
      </c>
      <c r="J685" s="17">
        <v>45</v>
      </c>
      <c r="K685" s="16">
        <f>IF(J685&gt;1,J685-H685-I685,0)</f>
        <v>19.148704527610573</v>
      </c>
      <c r="L685" s="15">
        <v>42768</v>
      </c>
      <c r="M685" s="14"/>
      <c r="N685" s="29">
        <v>42748</v>
      </c>
      <c r="O685" s="12">
        <v>42748</v>
      </c>
      <c r="P685" s="11" t="s">
        <v>6647</v>
      </c>
      <c r="Q685" s="10"/>
      <c r="R685" s="10"/>
      <c r="S685" s="10"/>
      <c r="T685" s="10"/>
      <c r="U685" s="9"/>
      <c r="V685" s="8"/>
      <c r="W685" s="7">
        <v>93</v>
      </c>
      <c r="X685" s="4"/>
      <c r="Y685" s="6">
        <v>45</v>
      </c>
      <c r="Z685" s="5">
        <f>IF(Y685&gt;0,Y685-J685,".")</f>
        <v>0</v>
      </c>
      <c r="AB685" s="1">
        <v>1636645613</v>
      </c>
      <c r="AC685" s="1">
        <v>6911215956</v>
      </c>
      <c r="AD685" s="1" t="s">
        <v>7155</v>
      </c>
      <c r="AE685" s="1">
        <v>1</v>
      </c>
      <c r="AF685" s="1">
        <v>69</v>
      </c>
      <c r="AG685" s="1" t="s">
        <v>1981</v>
      </c>
      <c r="AH685" s="1">
        <v>42946.769849537035</v>
      </c>
      <c r="AI685" s="1">
        <v>42994.579521030093</v>
      </c>
    </row>
    <row r="686" spans="1:35" s="1" customFormat="1" x14ac:dyDescent="0.25">
      <c r="A686" s="31">
        <v>42721</v>
      </c>
      <c r="B686" t="s">
        <v>717</v>
      </c>
      <c r="C686" s="23" t="s">
        <v>716</v>
      </c>
      <c r="D686" s="22" t="s">
        <v>715</v>
      </c>
      <c r="E686" s="21">
        <v>0.76600000000000001</v>
      </c>
      <c r="G686" s="20"/>
      <c r="H686" s="19">
        <f>E686/0.03864</f>
        <v>19.824016563146998</v>
      </c>
      <c r="I686" s="18">
        <f>J686/100*4</f>
        <v>1.8</v>
      </c>
      <c r="J686" s="17">
        <v>45</v>
      </c>
      <c r="K686" s="16">
        <f>IF(J686&gt;1,J686-H686-I686,0)</f>
        <v>23.375983436853002</v>
      </c>
      <c r="L686" s="15">
        <v>42735</v>
      </c>
      <c r="M686" s="14"/>
      <c r="N686" s="29">
        <v>42752</v>
      </c>
      <c r="O686" s="12">
        <v>42754</v>
      </c>
      <c r="P686" s="11" t="s">
        <v>6545</v>
      </c>
      <c r="Q686" s="10"/>
      <c r="R686" s="10"/>
      <c r="S686" s="10"/>
      <c r="T686" s="10"/>
      <c r="U686" s="9">
        <v>6680639371</v>
      </c>
      <c r="V686" s="8"/>
      <c r="W686" s="7">
        <v>124</v>
      </c>
      <c r="X686" s="4"/>
      <c r="Y686" s="6">
        <v>45</v>
      </c>
      <c r="Z686" s="5">
        <f>IF(Y686&gt;0,Y686-J686,".")</f>
        <v>0</v>
      </c>
      <c r="AB686" s="1">
        <v>1636648253</v>
      </c>
      <c r="AC686" s="1">
        <v>6912640811</v>
      </c>
      <c r="AD686" s="1" t="s">
        <v>7219</v>
      </c>
      <c r="AE686" s="1">
        <v>1</v>
      </c>
      <c r="AF686" s="1">
        <v>69</v>
      </c>
      <c r="AG686" s="1" t="s">
        <v>1973</v>
      </c>
      <c r="AH686" s="1">
        <v>42979.677222222221</v>
      </c>
      <c r="AI686" s="1">
        <v>42994.845783900462</v>
      </c>
    </row>
    <row r="687" spans="1:35" s="1" customFormat="1" x14ac:dyDescent="0.25">
      <c r="A687" s="31">
        <v>42721</v>
      </c>
      <c r="B687" s="24"/>
      <c r="C687" s="23" t="s">
        <v>716</v>
      </c>
      <c r="D687" s="22" t="s">
        <v>715</v>
      </c>
      <c r="E687" s="21">
        <v>0.76600000000000001</v>
      </c>
      <c r="G687" s="20"/>
      <c r="H687" s="19">
        <f>E687/0.03864</f>
        <v>19.824016563146998</v>
      </c>
      <c r="I687" s="18">
        <f>J687/100*4</f>
        <v>1.8</v>
      </c>
      <c r="J687" s="17">
        <v>45</v>
      </c>
      <c r="K687" s="16">
        <f>IF(J687&gt;1,J687-H687-I687,0)</f>
        <v>23.375983436853002</v>
      </c>
      <c r="L687" s="15">
        <v>42735</v>
      </c>
      <c r="M687" s="14"/>
      <c r="N687" s="29">
        <v>42755</v>
      </c>
      <c r="O687" s="12">
        <v>42757</v>
      </c>
      <c r="P687" s="11" t="s">
        <v>6485</v>
      </c>
      <c r="Q687" s="10"/>
      <c r="R687" s="10"/>
      <c r="S687" s="10"/>
      <c r="T687" s="10"/>
      <c r="U687" s="9">
        <v>6680639371</v>
      </c>
      <c r="V687" s="8"/>
      <c r="W687" s="7">
        <v>137</v>
      </c>
      <c r="X687" s="4"/>
      <c r="Y687" s="6">
        <v>45</v>
      </c>
      <c r="Z687" s="5">
        <f>IF(Y687&gt;0,Y687-J687,".")</f>
        <v>0</v>
      </c>
      <c r="AB687" s="1">
        <v>1636649919</v>
      </c>
      <c r="AC687" s="1">
        <v>6903615360</v>
      </c>
      <c r="AD687" s="1" t="s">
        <v>7154</v>
      </c>
      <c r="AE687" s="1">
        <v>1</v>
      </c>
      <c r="AF687" s="1">
        <v>45</v>
      </c>
      <c r="AG687" s="1" t="s">
        <v>1968</v>
      </c>
      <c r="AH687" s="1">
        <v>42940.515625</v>
      </c>
      <c r="AI687" s="1">
        <v>42995.080051574078</v>
      </c>
    </row>
    <row r="688" spans="1:35" s="1" customFormat="1" x14ac:dyDescent="0.25">
      <c r="A688" s="31">
        <v>42368</v>
      </c>
      <c r="B688" s="24"/>
      <c r="C688" s="23" t="s">
        <v>50</v>
      </c>
      <c r="D688" s="22" t="s">
        <v>49</v>
      </c>
      <c r="E688" s="21">
        <v>0.72199999999999998</v>
      </c>
      <c r="G688" s="20"/>
      <c r="H688" s="19">
        <f>E688/0.04032</f>
        <v>17.906746031746032</v>
      </c>
      <c r="I688" s="32">
        <f>J688/100*4</f>
        <v>1.8</v>
      </c>
      <c r="J688" s="17">
        <v>45</v>
      </c>
      <c r="K688" s="16">
        <f>IF(J688&gt;1,J688-H688-I688,0)</f>
        <v>25.293253968253968</v>
      </c>
      <c r="L688" s="15">
        <v>42401</v>
      </c>
      <c r="M688" s="14"/>
      <c r="N688" s="29">
        <v>42760</v>
      </c>
      <c r="O688" s="12">
        <v>42760</v>
      </c>
      <c r="P688" s="11" t="s">
        <v>6400</v>
      </c>
      <c r="Q688" s="10"/>
      <c r="R688" s="10"/>
      <c r="S688" s="10"/>
      <c r="T688" s="10"/>
      <c r="U688" s="9"/>
      <c r="V688" s="8"/>
      <c r="W688" s="7">
        <v>158</v>
      </c>
      <c r="X688" s="4"/>
      <c r="Y688" s="6">
        <v>45</v>
      </c>
      <c r="Z688" s="5">
        <f>IF(Y688&gt;0,Y688-J688,".")</f>
        <v>0</v>
      </c>
      <c r="AB688" s="1">
        <v>1636651715</v>
      </c>
      <c r="AC688" s="1">
        <v>6908121842</v>
      </c>
      <c r="AD688" s="1" t="s">
        <v>7164</v>
      </c>
      <c r="AE688" s="1">
        <v>1</v>
      </c>
      <c r="AF688" s="1">
        <v>95</v>
      </c>
      <c r="AG688" s="1" t="s">
        <v>1963</v>
      </c>
      <c r="AH688" s="1">
        <v>42943.737569444442</v>
      </c>
      <c r="AI688" s="1">
        <v>42995.569819317127</v>
      </c>
    </row>
    <row r="689" spans="1:35" s="1" customFormat="1" x14ac:dyDescent="0.25">
      <c r="A689" s="31">
        <v>42368</v>
      </c>
      <c r="B689" s="24"/>
      <c r="C689" s="23" t="s">
        <v>50</v>
      </c>
      <c r="D689" s="22" t="s">
        <v>49</v>
      </c>
      <c r="E689" s="21">
        <v>0.72199999999999998</v>
      </c>
      <c r="G689" s="20"/>
      <c r="H689" s="19">
        <f>E689/0.04032</f>
        <v>17.906746031746032</v>
      </c>
      <c r="I689" s="32">
        <f>J689/100*4</f>
        <v>1.8</v>
      </c>
      <c r="J689" s="17">
        <v>45</v>
      </c>
      <c r="K689" s="16">
        <f>IF(J689&gt;1,J689-H689-I689,0)</f>
        <v>25.293253968253968</v>
      </c>
      <c r="L689" s="15">
        <v>42401</v>
      </c>
      <c r="M689" s="14"/>
      <c r="N689" s="29">
        <v>42780</v>
      </c>
      <c r="O689" s="12">
        <v>42780</v>
      </c>
      <c r="P689" s="11" t="s">
        <v>5600</v>
      </c>
      <c r="Q689" s="10"/>
      <c r="R689" s="10"/>
      <c r="S689" s="10"/>
      <c r="T689" s="10"/>
      <c r="U689" s="9"/>
      <c r="V689" s="8"/>
      <c r="W689" s="7">
        <v>263</v>
      </c>
      <c r="X689" s="4"/>
      <c r="Y689" s="6">
        <v>45</v>
      </c>
      <c r="Z689" s="5">
        <f>IF(Y689&gt;0,Y689-J689,".")</f>
        <v>0</v>
      </c>
      <c r="AB689" s="1">
        <v>1636654298</v>
      </c>
      <c r="AC689" s="1">
        <v>6908261578</v>
      </c>
      <c r="AD689" s="1" t="s">
        <v>7430</v>
      </c>
      <c r="AE689" s="1">
        <v>2</v>
      </c>
      <c r="AF689" s="1">
        <v>78</v>
      </c>
      <c r="AG689" s="1" t="s">
        <v>1946</v>
      </c>
      <c r="AH689" s="1">
        <v>42943.824293981481</v>
      </c>
      <c r="AI689" s="1">
        <v>42995.781194270836</v>
      </c>
    </row>
    <row r="690" spans="1:35" s="1" customFormat="1" x14ac:dyDescent="0.25">
      <c r="A690" s="28">
        <v>41729</v>
      </c>
      <c r="B690" s="27" t="s">
        <v>4784</v>
      </c>
      <c r="C690" s="23" t="s">
        <v>721</v>
      </c>
      <c r="D690" s="22" t="s">
        <v>720</v>
      </c>
      <c r="E690" s="21">
        <v>0.46300000000000002</v>
      </c>
      <c r="G690" s="20"/>
      <c r="H690" s="19">
        <f>E690/0.0481227</f>
        <v>9.6212390410346895</v>
      </c>
      <c r="I690" s="18">
        <f>J690/100*4</f>
        <v>1.8</v>
      </c>
      <c r="J690" s="17">
        <v>45</v>
      </c>
      <c r="K690" s="16">
        <f>IF(J690&gt;1,J690-H690-I690,0)</f>
        <v>33.578760958965312</v>
      </c>
      <c r="L690" s="15">
        <v>41754</v>
      </c>
      <c r="M690" s="14"/>
      <c r="N690" s="29">
        <v>42780</v>
      </c>
      <c r="O690" s="12">
        <v>42781</v>
      </c>
      <c r="P690" s="11" t="s">
        <v>5951</v>
      </c>
      <c r="Q690" s="10"/>
      <c r="R690" s="10"/>
      <c r="S690" s="10"/>
      <c r="T690" s="10"/>
      <c r="U690" s="9"/>
      <c r="V690" s="8"/>
      <c r="W690" s="7">
        <v>268</v>
      </c>
      <c r="X690" s="4"/>
      <c r="Y690" s="6">
        <v>45</v>
      </c>
      <c r="Z690" s="5">
        <f>IF(Y690&gt;0,Y690-J690,".")</f>
        <v>0</v>
      </c>
      <c r="AB690" s="1">
        <v>1636657826</v>
      </c>
      <c r="AC690" s="1">
        <v>6912475921</v>
      </c>
      <c r="AD690" s="1" t="s">
        <v>7180</v>
      </c>
      <c r="AE690" s="1">
        <v>1</v>
      </c>
      <c r="AF690" s="1">
        <v>33</v>
      </c>
      <c r="AG690" s="1" t="s">
        <v>1959</v>
      </c>
      <c r="AH690" s="1">
        <v>42975.634236111109</v>
      </c>
      <c r="AI690" s="1">
        <v>42995.882482152774</v>
      </c>
    </row>
    <row r="691" spans="1:35" s="1" customFormat="1" x14ac:dyDescent="0.25">
      <c r="A691" s="31">
        <v>42703</v>
      </c>
      <c r="B691" s="24"/>
      <c r="C691" s="23" t="s">
        <v>1685</v>
      </c>
      <c r="D691" s="22" t="s">
        <v>1684</v>
      </c>
      <c r="E691" s="21">
        <v>0.501</v>
      </c>
      <c r="G691" s="20"/>
      <c r="H691" s="19">
        <f>E691/0.0391</f>
        <v>12.813299232736572</v>
      </c>
      <c r="I691" s="18">
        <f>J691/100*4</f>
        <v>1.2</v>
      </c>
      <c r="J691" s="17">
        <v>30</v>
      </c>
      <c r="K691" s="16">
        <f>IF(J691&gt;1,J691-H691-I691,0)</f>
        <v>15.986700767263429</v>
      </c>
      <c r="L691" s="15">
        <v>42755</v>
      </c>
      <c r="M691" s="14"/>
      <c r="N691" s="29">
        <v>42790</v>
      </c>
      <c r="O691" s="12">
        <v>42792</v>
      </c>
      <c r="P691" s="11" t="s">
        <v>5699</v>
      </c>
      <c r="Q691" s="10" t="s">
        <v>5698</v>
      </c>
      <c r="R691" s="10" t="s">
        <v>5697</v>
      </c>
      <c r="S691" s="10" t="s">
        <v>2122</v>
      </c>
      <c r="T691" s="10"/>
      <c r="U691" s="9" t="s">
        <v>5696</v>
      </c>
      <c r="V691" s="8"/>
      <c r="W691" s="7">
        <v>322</v>
      </c>
      <c r="X691" s="4"/>
      <c r="Y691" s="6">
        <v>45</v>
      </c>
      <c r="Z691" s="5">
        <f>IF(Y691&gt;0,Y691-J691,".")</f>
        <v>15</v>
      </c>
      <c r="AB691" s="1">
        <v>1636659080</v>
      </c>
      <c r="AC691" s="1">
        <v>6905217986</v>
      </c>
      <c r="AD691" s="1" t="s">
        <v>7309</v>
      </c>
      <c r="AE691" s="1">
        <v>1</v>
      </c>
      <c r="AF691" s="1">
        <v>99</v>
      </c>
      <c r="AG691" s="1" t="s">
        <v>1955</v>
      </c>
      <c r="AH691" s="1">
        <v>42941.718113425923</v>
      </c>
      <c r="AI691" s="1">
        <v>42995.947193680557</v>
      </c>
    </row>
    <row r="692" spans="1:35" s="1" customFormat="1" x14ac:dyDescent="0.25">
      <c r="A692" s="28">
        <v>41729</v>
      </c>
      <c r="B692" s="27" t="s">
        <v>4784</v>
      </c>
      <c r="C692" s="23" t="s">
        <v>721</v>
      </c>
      <c r="D692" s="22" t="s">
        <v>720</v>
      </c>
      <c r="E692" s="21">
        <v>0.46300000000000002</v>
      </c>
      <c r="G692" s="20"/>
      <c r="H692" s="19">
        <f>E692/0.0481227</f>
        <v>9.6212390410346895</v>
      </c>
      <c r="I692" s="18">
        <f>J692/100*4</f>
        <v>1.8</v>
      </c>
      <c r="J692" s="17">
        <v>45</v>
      </c>
      <c r="K692" s="16">
        <f>IF(J692&gt;1,J692-H692-I692,0)</f>
        <v>33.578760958965312</v>
      </c>
      <c r="L692" s="15">
        <v>41754</v>
      </c>
      <c r="M692" s="14"/>
      <c r="N692" s="29">
        <v>42804</v>
      </c>
      <c r="O692" s="12">
        <v>42810</v>
      </c>
      <c r="P692" s="11" t="s">
        <v>5358</v>
      </c>
      <c r="Q692" s="10"/>
      <c r="R692" s="10"/>
      <c r="S692" s="10"/>
      <c r="T692" s="10"/>
      <c r="U692" s="9">
        <v>6740434533</v>
      </c>
      <c r="V692" s="8"/>
      <c r="W692" s="7">
        <v>436</v>
      </c>
      <c r="X692" s="4"/>
      <c r="Y692" s="6">
        <v>45</v>
      </c>
      <c r="Z692" s="5">
        <f>IF(Y692&gt;0,Y692-J692,".")</f>
        <v>0</v>
      </c>
      <c r="AB692" s="1">
        <v>1636659409</v>
      </c>
      <c r="AC692" s="1">
        <v>6905418465</v>
      </c>
      <c r="AD692" s="1" t="s">
        <v>7210</v>
      </c>
      <c r="AE692" s="1">
        <v>1</v>
      </c>
      <c r="AF692" s="1">
        <v>135</v>
      </c>
      <c r="AG692" s="1" t="s">
        <v>1944</v>
      </c>
      <c r="AH692" s="1">
        <v>42941.831412037034</v>
      </c>
      <c r="AI692" s="1">
        <v>42996.037834826391</v>
      </c>
    </row>
    <row r="693" spans="1:35" s="1" customFormat="1" x14ac:dyDescent="0.25">
      <c r="A693" s="31">
        <v>42769</v>
      </c>
      <c r="B693" s="24" t="s">
        <v>5160</v>
      </c>
      <c r="C693" s="23" t="s">
        <v>699</v>
      </c>
      <c r="D693" s="22" t="s">
        <v>698</v>
      </c>
      <c r="E693" s="21">
        <v>0.53300000000000003</v>
      </c>
      <c r="G693" s="20"/>
      <c r="H693" s="19">
        <f>E693/0.03878</f>
        <v>13.744198040226921</v>
      </c>
      <c r="I693" s="18">
        <f>J693/100*4</f>
        <v>1.2</v>
      </c>
      <c r="J693" s="17">
        <v>30</v>
      </c>
      <c r="K693" s="16">
        <f>IF(J693&gt;1,J693-H693-I693,0)</f>
        <v>15.055801959773081</v>
      </c>
      <c r="L693" s="15">
        <v>42797</v>
      </c>
      <c r="M693" s="14"/>
      <c r="N693" s="29">
        <v>42812</v>
      </c>
      <c r="O693" s="12">
        <v>42813</v>
      </c>
      <c r="P693" s="11" t="s">
        <v>5159</v>
      </c>
      <c r="Q693" s="10" t="s">
        <v>5158</v>
      </c>
      <c r="R693" s="10" t="s">
        <v>5157</v>
      </c>
      <c r="S693" s="10" t="s">
        <v>5156</v>
      </c>
      <c r="T693" s="10"/>
      <c r="U693" s="9">
        <v>6751170630</v>
      </c>
      <c r="V693" s="8"/>
      <c r="W693" s="7">
        <v>448</v>
      </c>
      <c r="X693" s="4"/>
      <c r="Y693" s="6">
        <v>45</v>
      </c>
      <c r="Z693" s="5">
        <f>IF(Y693&gt;0,Y693-J693,".")</f>
        <v>15</v>
      </c>
      <c r="AB693" s="1">
        <v>1636659471</v>
      </c>
      <c r="AC693" s="1">
        <v>6910577541</v>
      </c>
      <c r="AD693" s="1" t="s">
        <v>7113</v>
      </c>
      <c r="AE693" s="1">
        <v>4</v>
      </c>
      <c r="AF693" s="1">
        <v>132</v>
      </c>
      <c r="AG693" s="1" t="s">
        <v>1933</v>
      </c>
      <c r="AH693" s="1">
        <v>42945.897881944446</v>
      </c>
      <c r="AI693" s="1">
        <v>42996.257562696759</v>
      </c>
    </row>
    <row r="694" spans="1:35" s="1" customFormat="1" x14ac:dyDescent="0.25">
      <c r="A694" s="31">
        <v>42703</v>
      </c>
      <c r="B694" s="24"/>
      <c r="C694" s="23" t="s">
        <v>1685</v>
      </c>
      <c r="D694" s="22" t="s">
        <v>1684</v>
      </c>
      <c r="E694" s="21">
        <v>0.501</v>
      </c>
      <c r="G694" s="20"/>
      <c r="H694" s="19">
        <f>E694/0.0391</f>
        <v>12.813299232736572</v>
      </c>
      <c r="I694" s="18">
        <f>J694/100*4</f>
        <v>1.2</v>
      </c>
      <c r="J694" s="17">
        <v>30</v>
      </c>
      <c r="K694" s="16">
        <f>IF(J694&gt;1,J694-H694-I694,0)</f>
        <v>15.986700767263429</v>
      </c>
      <c r="L694" s="15">
        <v>42755</v>
      </c>
      <c r="M694" s="14"/>
      <c r="N694" s="29">
        <v>42824</v>
      </c>
      <c r="O694" s="12">
        <v>42824</v>
      </c>
      <c r="P694" s="11" t="s">
        <v>4907</v>
      </c>
      <c r="Q694" s="10" t="s">
        <v>4906</v>
      </c>
      <c r="R694" s="10" t="s">
        <v>4905</v>
      </c>
      <c r="S694" s="10" t="s">
        <v>4904</v>
      </c>
      <c r="T694" s="10"/>
      <c r="U694" s="9" t="s">
        <v>4903</v>
      </c>
      <c r="V694" s="8"/>
      <c r="W694" s="7">
        <v>513</v>
      </c>
      <c r="X694" s="4"/>
      <c r="Y694" s="6">
        <v>45</v>
      </c>
      <c r="Z694" s="5">
        <f>IF(Y694&gt;0,Y694-J694,".")</f>
        <v>15</v>
      </c>
      <c r="AB694" s="1">
        <v>1636664666</v>
      </c>
      <c r="AC694" s="1">
        <v>6906474981</v>
      </c>
      <c r="AD694" s="1" t="s">
        <v>7431</v>
      </c>
      <c r="AE694" s="1">
        <v>1</v>
      </c>
      <c r="AF694" s="1">
        <v>48</v>
      </c>
      <c r="AG694" s="1" t="s">
        <v>1941</v>
      </c>
      <c r="AH694" s="1">
        <v>42942.696620370371</v>
      </c>
      <c r="AI694" s="1">
        <v>42996.852363761573</v>
      </c>
    </row>
    <row r="695" spans="1:35" s="1" customFormat="1" x14ac:dyDescent="0.25">
      <c r="A695" s="28">
        <v>41729</v>
      </c>
      <c r="B695" s="27" t="s">
        <v>4784</v>
      </c>
      <c r="C695" s="23" t="s">
        <v>721</v>
      </c>
      <c r="D695" s="22" t="s">
        <v>720</v>
      </c>
      <c r="E695" s="21">
        <v>0.46300000000000002</v>
      </c>
      <c r="G695" s="20"/>
      <c r="H695" s="19">
        <f>E695/0.0481227</f>
        <v>9.6212390410346895</v>
      </c>
      <c r="I695" s="18">
        <f>J695/100*4</f>
        <v>1.8</v>
      </c>
      <c r="J695" s="17">
        <v>45</v>
      </c>
      <c r="K695" s="16">
        <f>IF(J695&gt;1,J695-H695-I695,0)</f>
        <v>33.578760958965312</v>
      </c>
      <c r="L695" s="15">
        <v>41754</v>
      </c>
      <c r="M695" s="14"/>
      <c r="N695" s="29">
        <v>42830</v>
      </c>
      <c r="O695" s="12">
        <v>42830</v>
      </c>
      <c r="P695" s="11" t="s">
        <v>4766</v>
      </c>
      <c r="Q695" s="10"/>
      <c r="R695" s="10"/>
      <c r="S695" s="10"/>
      <c r="T695" s="10"/>
      <c r="U695" s="9">
        <v>6771857527</v>
      </c>
      <c r="V695" s="8"/>
      <c r="W695" s="7">
        <v>540</v>
      </c>
      <c r="X695" s="4"/>
      <c r="Y695" s="6">
        <v>45</v>
      </c>
      <c r="Z695" s="5">
        <f>IF(Y695&gt;0,Y695-J695,".")</f>
        <v>0</v>
      </c>
      <c r="AB695" s="1">
        <v>1636666266</v>
      </c>
      <c r="AC695" s="1">
        <v>6910437633</v>
      </c>
      <c r="AD695" s="1" t="s">
        <v>7421</v>
      </c>
      <c r="AE695" s="1">
        <v>1</v>
      </c>
      <c r="AF695" s="1">
        <v>69</v>
      </c>
      <c r="AG695" s="1" t="s">
        <v>1930</v>
      </c>
      <c r="AH695" s="1">
        <v>42945.809513888889</v>
      </c>
      <c r="AI695" s="1">
        <v>42996.911622141204</v>
      </c>
    </row>
    <row r="696" spans="1:35" s="1" customFormat="1" x14ac:dyDescent="0.25">
      <c r="A696" s="31">
        <v>42703</v>
      </c>
      <c r="B696" s="24"/>
      <c r="C696" s="23" t="s">
        <v>1685</v>
      </c>
      <c r="D696" s="22" t="s">
        <v>1684</v>
      </c>
      <c r="E696" s="21">
        <v>0.501</v>
      </c>
      <c r="G696" s="20"/>
      <c r="H696" s="19">
        <f>E696/0.0391</f>
        <v>12.813299232736572</v>
      </c>
      <c r="I696" s="18">
        <f>J696/100*4</f>
        <v>1.2</v>
      </c>
      <c r="J696" s="17">
        <v>30</v>
      </c>
      <c r="K696" s="16">
        <f>IF(J696&gt;1,J696-H696-I696,0)</f>
        <v>15.986700767263429</v>
      </c>
      <c r="L696" s="15">
        <v>42755</v>
      </c>
      <c r="M696" s="14"/>
      <c r="N696" s="29">
        <v>42916</v>
      </c>
      <c r="O696" s="12">
        <v>42918</v>
      </c>
      <c r="P696" s="11" t="s">
        <v>3069</v>
      </c>
      <c r="Q696" s="10" t="s">
        <v>3068</v>
      </c>
      <c r="R696" s="10" t="s">
        <v>3067</v>
      </c>
      <c r="S696" s="10" t="s">
        <v>3066</v>
      </c>
      <c r="T696" s="10"/>
      <c r="U696" s="9">
        <v>6867131609</v>
      </c>
      <c r="V696" s="8"/>
      <c r="W696" s="7">
        <v>906</v>
      </c>
      <c r="X696" s="4"/>
      <c r="Y696" s="6">
        <v>45</v>
      </c>
      <c r="Z696" s="5">
        <f>IF(Y696&gt;0,Y696-J696,".")</f>
        <v>15</v>
      </c>
      <c r="AB696" s="1">
        <v>1636667224</v>
      </c>
      <c r="AC696" s="1">
        <v>6912016934</v>
      </c>
      <c r="AD696" s="1" t="s">
        <v>7147</v>
      </c>
      <c r="AE696" s="1">
        <v>2</v>
      </c>
      <c r="AF696" s="1">
        <v>120</v>
      </c>
      <c r="AG696" s="1" t="s">
        <v>1920</v>
      </c>
      <c r="AH696" s="1">
        <v>42958.636481481481</v>
      </c>
      <c r="AI696" s="1">
        <v>42997.356799895832</v>
      </c>
    </row>
    <row r="697" spans="1:35" s="1" customFormat="1" x14ac:dyDescent="0.25">
      <c r="A697" s="31">
        <v>42703</v>
      </c>
      <c r="B697" s="24"/>
      <c r="C697" s="23" t="s">
        <v>50</v>
      </c>
      <c r="D697" s="22" t="s">
        <v>49</v>
      </c>
      <c r="E697" s="21">
        <v>0.93899999999999995</v>
      </c>
      <c r="G697" s="20"/>
      <c r="H697" s="19">
        <f>E697/0.0391</f>
        <v>24.015345268542195</v>
      </c>
      <c r="I697" s="18">
        <f>J697/100*4</f>
        <v>1.8</v>
      </c>
      <c r="J697" s="17">
        <v>45</v>
      </c>
      <c r="K697" s="16">
        <f>IF(J697&gt;1,J697-H697-I697,0)</f>
        <v>19.184654731457805</v>
      </c>
      <c r="L697" s="15">
        <v>42762</v>
      </c>
      <c r="M697" s="14"/>
      <c r="N697" s="29">
        <v>42934</v>
      </c>
      <c r="O697" s="12">
        <v>42934</v>
      </c>
      <c r="P697" s="11" t="s">
        <v>2792</v>
      </c>
      <c r="Q697" s="10"/>
      <c r="R697" s="10"/>
      <c r="S697" s="10"/>
      <c r="T697" s="10"/>
      <c r="U697" s="9">
        <v>6895292988</v>
      </c>
      <c r="V697" s="8"/>
      <c r="W697" s="7">
        <v>968</v>
      </c>
      <c r="X697" s="4"/>
      <c r="Y697" s="6">
        <v>45</v>
      </c>
      <c r="Z697" s="5">
        <f>IF(Y697&gt;0,Y697-J697,".")</f>
        <v>0</v>
      </c>
      <c r="AB697" s="1">
        <v>1636667510</v>
      </c>
      <c r="AC697" s="1">
        <v>6906190599</v>
      </c>
      <c r="AD697" s="1" t="s">
        <v>7108</v>
      </c>
      <c r="AE697" s="1">
        <v>1</v>
      </c>
      <c r="AF697" s="1">
        <v>99</v>
      </c>
      <c r="AG697" s="1" t="s">
        <v>7432</v>
      </c>
      <c r="AH697" s="1">
        <v>42942.542812500003</v>
      </c>
      <c r="AI697" s="1">
        <v>42997.404933460646</v>
      </c>
    </row>
    <row r="698" spans="1:35" s="1" customFormat="1" x14ac:dyDescent="0.25">
      <c r="A698" s="31">
        <v>42742</v>
      </c>
      <c r="B698" s="24"/>
      <c r="C698" s="23" t="s">
        <v>441</v>
      </c>
      <c r="D698" s="22" t="s">
        <v>440</v>
      </c>
      <c r="E698" s="21">
        <v>0.91900000000000004</v>
      </c>
      <c r="G698" s="20"/>
      <c r="H698" s="19">
        <f>E698/0.03821</f>
        <v>24.051295472389427</v>
      </c>
      <c r="I698" s="18">
        <f>J698/100*4</f>
        <v>1.8</v>
      </c>
      <c r="J698" s="17">
        <v>45</v>
      </c>
      <c r="K698" s="16">
        <f>IF(J698&gt;1,J698-H698-I698,0)</f>
        <v>19.148704527610573</v>
      </c>
      <c r="L698" s="15">
        <v>42768</v>
      </c>
      <c r="M698" s="14"/>
      <c r="N698" s="29">
        <v>42934</v>
      </c>
      <c r="O698" s="12">
        <v>42934</v>
      </c>
      <c r="P698" s="11" t="s">
        <v>2792</v>
      </c>
      <c r="Q698" s="10"/>
      <c r="R698" s="10"/>
      <c r="S698" s="10"/>
      <c r="T698" s="10"/>
      <c r="U698" s="9">
        <v>6894495688</v>
      </c>
      <c r="V698" s="8"/>
      <c r="W698" s="7">
        <v>968</v>
      </c>
      <c r="X698" s="4"/>
      <c r="Y698" s="6">
        <v>45</v>
      </c>
      <c r="Z698" s="5">
        <f>IF(Y698&gt;0,Y698-J698,".")</f>
        <v>0</v>
      </c>
      <c r="AB698" s="1">
        <v>1636673124</v>
      </c>
      <c r="AC698" s="1">
        <v>6912016934</v>
      </c>
      <c r="AD698" s="1" t="s">
        <v>7147</v>
      </c>
      <c r="AE698" s="1">
        <v>1</v>
      </c>
      <c r="AF698" s="1">
        <v>60</v>
      </c>
      <c r="AG698" s="1" t="s">
        <v>1916</v>
      </c>
      <c r="AH698" s="1">
        <v>42958.636481481481</v>
      </c>
      <c r="AI698" s="1">
        <v>42997.874692476849</v>
      </c>
    </row>
    <row r="699" spans="1:35" s="1" customFormat="1" x14ac:dyDescent="0.25">
      <c r="A699" s="31">
        <v>42742</v>
      </c>
      <c r="B699" s="24"/>
      <c r="C699" s="23" t="s">
        <v>441</v>
      </c>
      <c r="D699" s="22" t="s">
        <v>440</v>
      </c>
      <c r="E699" s="21">
        <v>0.91900000000000004</v>
      </c>
      <c r="G699" s="20"/>
      <c r="H699" s="19">
        <f>E699/0.03821</f>
        <v>24.051295472389427</v>
      </c>
      <c r="I699" s="18">
        <f>J699/100*4</f>
        <v>1.8</v>
      </c>
      <c r="J699" s="17">
        <v>45</v>
      </c>
      <c r="K699" s="16">
        <f>IF(J699&gt;1,J699-H699-I699,0)</f>
        <v>19.148704527610573</v>
      </c>
      <c r="L699" s="15">
        <v>42768</v>
      </c>
      <c r="M699" s="14"/>
      <c r="N699" s="29">
        <v>42938</v>
      </c>
      <c r="O699" s="12">
        <v>42940</v>
      </c>
      <c r="P699" s="11" t="s">
        <v>2739</v>
      </c>
      <c r="Q699" s="10"/>
      <c r="R699" s="10"/>
      <c r="S699" s="10"/>
      <c r="T699" s="10"/>
      <c r="U699" s="9">
        <v>6894495688</v>
      </c>
      <c r="V699" s="8"/>
      <c r="W699" s="7">
        <v>979</v>
      </c>
      <c r="X699" s="4"/>
      <c r="Y699" s="6">
        <v>45</v>
      </c>
      <c r="Z699" s="5">
        <f>IF(Y699&gt;0,Y699-J699,".")</f>
        <v>0</v>
      </c>
      <c r="AB699" s="1">
        <v>1636673907</v>
      </c>
      <c r="AC699" s="1">
        <v>6913621151</v>
      </c>
      <c r="AD699" s="1" t="s">
        <v>7147</v>
      </c>
      <c r="AE699" s="1">
        <v>1</v>
      </c>
      <c r="AF699" s="1">
        <v>60</v>
      </c>
      <c r="AG699" s="1" t="s">
        <v>1916</v>
      </c>
      <c r="AH699" s="1">
        <v>42997.883368055554</v>
      </c>
      <c r="AI699" s="1">
        <v>42997.913441840275</v>
      </c>
    </row>
    <row r="700" spans="1:35" s="1" customFormat="1" x14ac:dyDescent="0.25">
      <c r="A700" s="31">
        <v>42703</v>
      </c>
      <c r="B700" s="24"/>
      <c r="C700" s="23" t="s">
        <v>1685</v>
      </c>
      <c r="D700" s="22" t="s">
        <v>1684</v>
      </c>
      <c r="E700" s="21">
        <v>0.501</v>
      </c>
      <c r="G700" s="20"/>
      <c r="H700" s="19">
        <f>E700/0.0391</f>
        <v>12.813299232736572</v>
      </c>
      <c r="I700" s="18">
        <f>J700/100*4</f>
        <v>1.2</v>
      </c>
      <c r="J700" s="17">
        <v>30</v>
      </c>
      <c r="K700" s="16">
        <f>IF(J700&gt;1,J700-H700-I700,0)</f>
        <v>15.986700767263429</v>
      </c>
      <c r="L700" s="15">
        <v>42755</v>
      </c>
      <c r="M700" s="14"/>
      <c r="N700" s="29">
        <v>42967</v>
      </c>
      <c r="O700" s="12">
        <v>42967</v>
      </c>
      <c r="P700" s="11" t="s">
        <v>2382</v>
      </c>
      <c r="Q700" s="10" t="s">
        <v>2381</v>
      </c>
      <c r="R700" s="10" t="s">
        <v>2380</v>
      </c>
      <c r="S700" s="10" t="s">
        <v>2379</v>
      </c>
      <c r="T700" s="10"/>
      <c r="U700" s="9">
        <v>6909020422</v>
      </c>
      <c r="V700" s="8"/>
      <c r="W700" s="7">
        <v>1058</v>
      </c>
      <c r="X700" s="4"/>
      <c r="Y700" s="6">
        <v>45</v>
      </c>
      <c r="Z700" s="5">
        <f>IF(Y700&gt;0,Y700-J700,".")</f>
        <v>15</v>
      </c>
      <c r="AB700" s="1">
        <v>1636674287</v>
      </c>
      <c r="AC700" s="1">
        <v>6909590168</v>
      </c>
      <c r="AD700" s="1" t="s">
        <v>7187</v>
      </c>
      <c r="AE700" s="1">
        <v>1</v>
      </c>
      <c r="AF700" s="1">
        <v>88</v>
      </c>
      <c r="AG700" s="1" t="s">
        <v>1926</v>
      </c>
      <c r="AH700" s="1">
        <v>42944.865069444444</v>
      </c>
      <c r="AI700" s="1">
        <v>42997.963487939815</v>
      </c>
    </row>
    <row r="701" spans="1:35" s="1" customFormat="1" x14ac:dyDescent="0.25">
      <c r="A701" s="31">
        <v>42769</v>
      </c>
      <c r="B701" s="24"/>
      <c r="C701" s="23" t="s">
        <v>699</v>
      </c>
      <c r="D701" s="22" t="s">
        <v>698</v>
      </c>
      <c r="E701" s="21">
        <v>0.53300000000000003</v>
      </c>
      <c r="G701" s="20"/>
      <c r="H701" s="19">
        <f>E701/0.03878</f>
        <v>13.744198040226921</v>
      </c>
      <c r="I701" s="18">
        <f>J701/100*4</f>
        <v>1.2</v>
      </c>
      <c r="J701" s="17">
        <v>30</v>
      </c>
      <c r="K701" s="16">
        <f>IF(J701&gt;1,J701-H701-I701,0)</f>
        <v>15.055801959773081</v>
      </c>
      <c r="L701" s="15">
        <v>42797</v>
      </c>
      <c r="M701" s="14"/>
      <c r="N701" s="29">
        <v>43066</v>
      </c>
      <c r="O701" s="12">
        <v>43067</v>
      </c>
      <c r="P701" s="11" t="s">
        <v>777</v>
      </c>
      <c r="Q701" s="10" t="s">
        <v>776</v>
      </c>
      <c r="R701" s="10" t="s">
        <v>775</v>
      </c>
      <c r="S701" s="10" t="s">
        <v>774</v>
      </c>
      <c r="T701" s="10"/>
      <c r="U701" s="9">
        <v>6915955616</v>
      </c>
      <c r="V701" s="8"/>
      <c r="W701" s="7">
        <v>1392</v>
      </c>
      <c r="X701" s="4"/>
      <c r="Y701" s="6">
        <v>45</v>
      </c>
      <c r="Z701" s="5">
        <f>IF(Y701&gt;0,Y701-J701,".")</f>
        <v>15</v>
      </c>
      <c r="AB701" s="1">
        <v>1636675580</v>
      </c>
      <c r="AC701" s="1">
        <v>6911134971</v>
      </c>
      <c r="AD701" s="1" t="s">
        <v>7373</v>
      </c>
      <c r="AE701" s="1">
        <v>1</v>
      </c>
      <c r="AF701" s="1">
        <v>69</v>
      </c>
      <c r="AG701" s="1" t="s">
        <v>1898</v>
      </c>
      <c r="AH701" s="1">
        <v>42946.696562500001</v>
      </c>
      <c r="AI701" s="1">
        <v>42998.486160451386</v>
      </c>
    </row>
    <row r="702" spans="1:35" s="1" customFormat="1" x14ac:dyDescent="0.25">
      <c r="A702" s="31">
        <v>43017</v>
      </c>
      <c r="B702" s="30" t="s">
        <v>717</v>
      </c>
      <c r="C702" s="23" t="s">
        <v>716</v>
      </c>
      <c r="D702" s="22" t="s">
        <v>715</v>
      </c>
      <c r="E702" s="21">
        <v>0.76600000000000001</v>
      </c>
      <c r="G702" s="20"/>
      <c r="H702" s="19">
        <f>E702/0.04452</f>
        <v>17.20575022461815</v>
      </c>
      <c r="I702" s="18">
        <f>J702/100*4</f>
        <v>1.8</v>
      </c>
      <c r="J702" s="17">
        <v>45</v>
      </c>
      <c r="K702" s="16">
        <f>IF(J702&gt;1,J702-H702-I702,0)</f>
        <v>25.994249775381849</v>
      </c>
      <c r="L702" s="15">
        <v>43055</v>
      </c>
      <c r="M702" s="14"/>
      <c r="N702" s="29">
        <v>43067</v>
      </c>
      <c r="O702" s="12">
        <v>43068</v>
      </c>
      <c r="P702" s="11" t="s">
        <v>714</v>
      </c>
      <c r="Q702" s="10"/>
      <c r="R702" s="10"/>
      <c r="S702" s="10"/>
      <c r="T702" s="10"/>
      <c r="U702" s="9">
        <v>6916034797</v>
      </c>
      <c r="V702" s="8"/>
      <c r="W702" s="7">
        <v>1399</v>
      </c>
      <c r="X702" s="4"/>
      <c r="Y702" s="6">
        <v>45</v>
      </c>
      <c r="Z702" s="5">
        <f>IF(Y702&gt;0,Y702-J702,".")</f>
        <v>0</v>
      </c>
      <c r="AB702" s="1">
        <v>1636677172</v>
      </c>
      <c r="AC702" s="1">
        <v>6913509729</v>
      </c>
      <c r="AD702" s="1" t="s">
        <v>7210</v>
      </c>
      <c r="AE702" s="1">
        <v>1</v>
      </c>
      <c r="AF702" s="1">
        <v>135</v>
      </c>
      <c r="AG702" s="1" t="s">
        <v>1905</v>
      </c>
      <c r="AH702" s="1">
        <v>42996.634212962963</v>
      </c>
      <c r="AI702" s="1">
        <v>42998.700028125</v>
      </c>
    </row>
    <row r="703" spans="1:35" s="1" customFormat="1" x14ac:dyDescent="0.25">
      <c r="A703" s="31">
        <v>42755</v>
      </c>
      <c r="B703" s="24"/>
      <c r="C703" s="23" t="s">
        <v>245</v>
      </c>
      <c r="D703" s="22" t="s">
        <v>244</v>
      </c>
      <c r="E703" s="21">
        <v>0.84</v>
      </c>
      <c r="G703" s="20"/>
      <c r="H703" s="19">
        <f>E703/0.03865</f>
        <v>21.733505821474775</v>
      </c>
      <c r="I703" s="18">
        <f>J703/100*4</f>
        <v>1.8</v>
      </c>
      <c r="J703" s="17">
        <v>45</v>
      </c>
      <c r="K703" s="16">
        <f>IF(J703&gt;1,J703-H703-I703,0)</f>
        <v>21.466494178525224</v>
      </c>
      <c r="L703" s="15">
        <v>42788</v>
      </c>
      <c r="M703" s="14"/>
      <c r="N703" s="29">
        <v>43087</v>
      </c>
      <c r="O703" s="12">
        <v>43087</v>
      </c>
      <c r="P703" s="11" t="s">
        <v>214</v>
      </c>
      <c r="Q703" s="10"/>
      <c r="R703" s="10"/>
      <c r="S703" s="10"/>
      <c r="T703" s="10"/>
      <c r="U703" s="9">
        <v>6916040667</v>
      </c>
      <c r="V703" s="8"/>
      <c r="W703" s="7">
        <v>1478</v>
      </c>
      <c r="X703" s="4"/>
      <c r="Y703" s="6">
        <v>45</v>
      </c>
      <c r="Z703" s="5">
        <f>IF(Y703&gt;0,Y703-J703,".")</f>
        <v>0</v>
      </c>
      <c r="AB703" s="1">
        <v>1636677202</v>
      </c>
      <c r="AC703" s="1">
        <v>6908908579</v>
      </c>
      <c r="AD703" s="1" t="s">
        <v>7351</v>
      </c>
      <c r="AE703" s="1">
        <v>1</v>
      </c>
      <c r="AF703" s="1">
        <v>85</v>
      </c>
      <c r="AG703" s="1" t="s">
        <v>1893</v>
      </c>
      <c r="AH703" s="1">
        <v>42944.473090277781</v>
      </c>
      <c r="AI703" s="1">
        <v>42998.704042789352</v>
      </c>
    </row>
    <row r="704" spans="1:35" s="1" customFormat="1" x14ac:dyDescent="0.25">
      <c r="A704" s="31">
        <v>42936</v>
      </c>
      <c r="B704" s="24" t="s">
        <v>224</v>
      </c>
      <c r="C704" s="23" t="s">
        <v>223</v>
      </c>
      <c r="D704" s="22" t="s">
        <v>222</v>
      </c>
      <c r="E704" s="21">
        <v>1.1599999999999999</v>
      </c>
      <c r="G704" s="20"/>
      <c r="H704" s="19">
        <f>E704/0.04272</f>
        <v>27.153558052434455</v>
      </c>
      <c r="I704" s="18">
        <f>J704/100*4</f>
        <v>1.8</v>
      </c>
      <c r="J704" s="17">
        <v>45</v>
      </c>
      <c r="K704" s="16">
        <f>IF(J704&gt;1,J704-H704-I704,0)</f>
        <v>16.046441947565544</v>
      </c>
      <c r="L704" s="15">
        <v>42958</v>
      </c>
      <c r="M704" s="14"/>
      <c r="N704" s="29">
        <v>43087</v>
      </c>
      <c r="O704" s="12">
        <v>43087</v>
      </c>
      <c r="P704" s="11" t="s">
        <v>214</v>
      </c>
      <c r="Q704" s="10"/>
      <c r="R704" s="10"/>
      <c r="S704" s="10"/>
      <c r="T704" s="10"/>
      <c r="U704" s="9">
        <v>6915956234</v>
      </c>
      <c r="V704" s="8"/>
      <c r="W704" s="7">
        <v>1478</v>
      </c>
      <c r="X704" s="4"/>
      <c r="Y704" s="6">
        <v>45</v>
      </c>
      <c r="Z704" s="5">
        <f>IF(Y704&gt;0,Y704-J704,".")</f>
        <v>0</v>
      </c>
      <c r="AB704" s="1">
        <v>1636678074</v>
      </c>
      <c r="AC704" s="1">
        <v>6910868098</v>
      </c>
      <c r="AD704" s="1" t="s">
        <v>7433</v>
      </c>
      <c r="AE704" s="1">
        <v>1</v>
      </c>
      <c r="AF704" s="1">
        <v>80</v>
      </c>
      <c r="AG704" s="1" t="s">
        <v>1913</v>
      </c>
      <c r="AH704" s="1">
        <v>42946.454143518517</v>
      </c>
      <c r="AI704" s="1">
        <v>42998.770256018521</v>
      </c>
    </row>
    <row r="705" spans="1:35" s="1" customFormat="1" x14ac:dyDescent="0.25">
      <c r="A705" s="31">
        <v>42319</v>
      </c>
      <c r="B705" s="24"/>
      <c r="C705" s="23" t="s">
        <v>699</v>
      </c>
      <c r="D705" s="22" t="s">
        <v>698</v>
      </c>
      <c r="E705" s="21">
        <v>0.53300000000000003</v>
      </c>
      <c r="G705" s="20"/>
      <c r="H705" s="19">
        <f>E705/0.0397</f>
        <v>13.425692695214106</v>
      </c>
      <c r="I705" s="32">
        <f>J705/100*4</f>
        <v>1.2</v>
      </c>
      <c r="J705" s="17">
        <v>30</v>
      </c>
      <c r="K705" s="16">
        <f>IF(J705&gt;1,J705-H705-I705,0)</f>
        <v>15.374307304785894</v>
      </c>
      <c r="L705" s="15">
        <v>42339</v>
      </c>
      <c r="M705" s="14"/>
      <c r="N705" s="29">
        <v>42762</v>
      </c>
      <c r="O705" s="12">
        <v>42766</v>
      </c>
      <c r="P705" s="11" t="s">
        <v>6338</v>
      </c>
      <c r="Q705" s="10" t="s">
        <v>6341</v>
      </c>
      <c r="R705" s="10" t="s">
        <v>6340</v>
      </c>
      <c r="S705" s="10" t="s">
        <v>6339</v>
      </c>
      <c r="T705" s="10"/>
      <c r="U705" s="9">
        <v>6692646358</v>
      </c>
      <c r="V705" s="8"/>
      <c r="W705" s="7">
        <v>187</v>
      </c>
      <c r="X705" s="4"/>
      <c r="Y705" s="6">
        <v>46</v>
      </c>
      <c r="Z705" s="5">
        <f>IF(Y705&gt;0,Y705-J705,".")</f>
        <v>16</v>
      </c>
      <c r="AB705" s="1">
        <v>1636683799</v>
      </c>
      <c r="AC705" s="1">
        <v>6911331394</v>
      </c>
      <c r="AD705" s="1" t="s">
        <v>7128</v>
      </c>
      <c r="AE705" s="1">
        <v>1</v>
      </c>
      <c r="AF705" s="1">
        <v>39</v>
      </c>
      <c r="AG705" s="1" t="s">
        <v>1880</v>
      </c>
      <c r="AH705" s="1">
        <v>42946.843206018515</v>
      </c>
      <c r="AI705" s="1">
        <v>42999.442149699076</v>
      </c>
    </row>
    <row r="706" spans="1:35" s="1" customFormat="1" x14ac:dyDescent="0.25">
      <c r="A706" s="31">
        <v>42703</v>
      </c>
      <c r="B706" s="24"/>
      <c r="C706" s="23" t="s">
        <v>1685</v>
      </c>
      <c r="D706" s="22" t="s">
        <v>1684</v>
      </c>
      <c r="E706" s="21">
        <v>0.501</v>
      </c>
      <c r="G706" s="20"/>
      <c r="H706" s="19">
        <f>E706/0.0391</f>
        <v>12.813299232736572</v>
      </c>
      <c r="I706" s="18">
        <f>J706/100*4</f>
        <v>1.2</v>
      </c>
      <c r="J706" s="17">
        <v>30</v>
      </c>
      <c r="K706" s="16">
        <f>IF(J706&gt;1,J706-H706-I706,0)</f>
        <v>15.986700767263429</v>
      </c>
      <c r="L706" s="15">
        <v>42755</v>
      </c>
      <c r="M706" s="14"/>
      <c r="N706" s="29">
        <v>42830</v>
      </c>
      <c r="O706" s="12">
        <v>42830</v>
      </c>
      <c r="P706" s="11" t="s">
        <v>4780</v>
      </c>
      <c r="Q706" s="10" t="s">
        <v>4783</v>
      </c>
      <c r="R706" s="10" t="s">
        <v>4782</v>
      </c>
      <c r="S706" s="10" t="s">
        <v>4781</v>
      </c>
      <c r="T706" s="10"/>
      <c r="U706" s="9">
        <v>6771039869</v>
      </c>
      <c r="V706" s="8"/>
      <c r="W706" s="7">
        <v>541</v>
      </c>
      <c r="X706" s="4"/>
      <c r="Y706" s="6">
        <v>46</v>
      </c>
      <c r="Z706" s="5">
        <f>IF(Y706&gt;0,Y706-J706,".")</f>
        <v>16</v>
      </c>
      <c r="AB706" s="1">
        <v>1636684019</v>
      </c>
      <c r="AC706" s="1">
        <v>6908098892</v>
      </c>
      <c r="AD706" s="1" t="s">
        <v>7317</v>
      </c>
      <c r="AE706" s="1">
        <v>1</v>
      </c>
      <c r="AF706" s="1">
        <v>139</v>
      </c>
      <c r="AG706" s="1" t="s">
        <v>1870</v>
      </c>
      <c r="AH706" s="1">
        <v>42943.718124999999</v>
      </c>
      <c r="AI706" s="1">
        <v>42999.477387002313</v>
      </c>
    </row>
    <row r="707" spans="1:35" s="1" customFormat="1" x14ac:dyDescent="0.25">
      <c r="A707" s="28">
        <v>41770</v>
      </c>
      <c r="B707" s="27" t="s">
        <v>2694</v>
      </c>
      <c r="C707" s="23" t="s">
        <v>2693</v>
      </c>
      <c r="D707" s="22" t="s">
        <v>2692</v>
      </c>
      <c r="E707" s="21">
        <v>1</v>
      </c>
      <c r="G707" s="20"/>
      <c r="H707" s="19">
        <f>E707/0.0514508</f>
        <v>19.4360437544217</v>
      </c>
      <c r="I707" s="18">
        <f>J707/100*4</f>
        <v>1.1599999999999999</v>
      </c>
      <c r="J707" s="17">
        <v>29</v>
      </c>
      <c r="K707" s="16">
        <f>IF(J707&gt;1,J707-H707-I707,0)</f>
        <v>8.4039562455782999</v>
      </c>
      <c r="L707" s="15">
        <v>41799</v>
      </c>
      <c r="M707" s="14"/>
      <c r="N707" s="29">
        <v>42842</v>
      </c>
      <c r="O707" s="12">
        <v>42844</v>
      </c>
      <c r="P707" s="11" t="s">
        <v>4516</v>
      </c>
      <c r="Q707" s="10" t="s">
        <v>4515</v>
      </c>
      <c r="R707" s="10" t="s">
        <v>4514</v>
      </c>
      <c r="S707" s="10" t="s">
        <v>4513</v>
      </c>
      <c r="T707" s="10"/>
      <c r="U707" s="9">
        <v>6788848948</v>
      </c>
      <c r="V707" s="8"/>
      <c r="W707" s="7">
        <v>611</v>
      </c>
      <c r="X707" s="4"/>
      <c r="Y707" s="6">
        <v>46</v>
      </c>
      <c r="Z707" s="5">
        <f>IF(Y707&gt;0,Y707-J707,".")</f>
        <v>17</v>
      </c>
      <c r="AB707" s="1">
        <v>1636684020</v>
      </c>
      <c r="AC707" s="1">
        <v>6905360091</v>
      </c>
      <c r="AD707" s="1" t="s">
        <v>7281</v>
      </c>
      <c r="AE707" s="1">
        <v>1</v>
      </c>
      <c r="AF707" s="1">
        <v>75</v>
      </c>
      <c r="AG707" s="1" t="s">
        <v>1870</v>
      </c>
      <c r="AH707" s="1">
        <v>42941.808912037035</v>
      </c>
      <c r="AI707" s="1">
        <v>42999.477387465275</v>
      </c>
    </row>
    <row r="708" spans="1:35" s="1" customFormat="1" x14ac:dyDescent="0.25">
      <c r="A708" s="28">
        <v>41770</v>
      </c>
      <c r="B708" s="27" t="s">
        <v>2694</v>
      </c>
      <c r="C708" s="23" t="s">
        <v>2693</v>
      </c>
      <c r="D708" s="22" t="s">
        <v>2692</v>
      </c>
      <c r="E708" s="21">
        <v>1</v>
      </c>
      <c r="G708" s="20"/>
      <c r="H708" s="19">
        <f>E708/0.0514508</f>
        <v>19.4360437544217</v>
      </c>
      <c r="I708" s="18">
        <f>J708/100*4</f>
        <v>1.1599999999999999</v>
      </c>
      <c r="J708" s="17">
        <v>29</v>
      </c>
      <c r="K708" s="16">
        <f>IF(J708&gt;1,J708-H708-I708,0)</f>
        <v>8.4039562455782999</v>
      </c>
      <c r="L708" s="15">
        <v>41799</v>
      </c>
      <c r="M708" s="14"/>
      <c r="N708" s="29">
        <v>42941</v>
      </c>
      <c r="O708" s="12">
        <v>42941</v>
      </c>
      <c r="P708" s="11" t="s">
        <v>2691</v>
      </c>
      <c r="Q708" s="10" t="s">
        <v>2690</v>
      </c>
      <c r="R708" s="10" t="s">
        <v>2689</v>
      </c>
      <c r="S708" s="10" t="s">
        <v>2688</v>
      </c>
      <c r="T708" s="10"/>
      <c r="U708" s="9">
        <v>6902740536</v>
      </c>
      <c r="V708" s="8"/>
      <c r="W708" s="7">
        <v>990</v>
      </c>
      <c r="X708" s="4"/>
      <c r="Y708" s="6">
        <v>46</v>
      </c>
      <c r="Z708" s="5">
        <f>IF(Y708&gt;0,Y708-J708,".")</f>
        <v>17</v>
      </c>
      <c r="AB708" s="1">
        <v>1636684646</v>
      </c>
      <c r="AC708" s="1">
        <v>6905386425</v>
      </c>
      <c r="AD708" s="1" t="s">
        <v>7259</v>
      </c>
      <c r="AE708" s="1">
        <v>1</v>
      </c>
      <c r="AF708" s="1">
        <v>135</v>
      </c>
      <c r="AG708" s="1" t="s">
        <v>1884</v>
      </c>
      <c r="AH708" s="1">
        <v>42941.819189814814</v>
      </c>
      <c r="AI708" s="1">
        <v>42999.572985671293</v>
      </c>
    </row>
    <row r="709" spans="1:35" s="1" customFormat="1" x14ac:dyDescent="0.25">
      <c r="A709" s="31">
        <v>42811</v>
      </c>
      <c r="B709" s="24"/>
      <c r="C709" s="23" t="s">
        <v>365</v>
      </c>
      <c r="D709" s="22" t="s">
        <v>364</v>
      </c>
      <c r="E709" s="21">
        <v>0.92</v>
      </c>
      <c r="G709" s="20"/>
      <c r="H709" s="19">
        <f>E709/0.038689</f>
        <v>23.779368812840861</v>
      </c>
      <c r="I709" s="18">
        <f>J709/100*4</f>
        <v>1.84</v>
      </c>
      <c r="J709" s="17">
        <v>46</v>
      </c>
      <c r="K709" s="16">
        <f>IF(J709&gt;1,J709-H709-I709,0)</f>
        <v>20.380631187159139</v>
      </c>
      <c r="L709" s="15">
        <v>42827</v>
      </c>
      <c r="M709" s="14"/>
      <c r="N709" s="29">
        <v>42986</v>
      </c>
      <c r="O709" s="12">
        <v>42988</v>
      </c>
      <c r="P709" s="11" t="s">
        <v>2127</v>
      </c>
      <c r="Q709" s="10"/>
      <c r="R709" s="10"/>
      <c r="S709" s="10"/>
      <c r="T709" s="10"/>
      <c r="U709" s="9">
        <v>6911262430</v>
      </c>
      <c r="V709" s="8"/>
      <c r="W709" s="7">
        <v>1115</v>
      </c>
      <c r="X709" s="4"/>
      <c r="Y709" s="6">
        <v>46</v>
      </c>
      <c r="Z709" s="5">
        <f>IF(Y709&gt;0,Y709-J709,".")</f>
        <v>0</v>
      </c>
      <c r="AB709" s="1">
        <v>1636686415</v>
      </c>
      <c r="AC709" s="1">
        <v>6913621132</v>
      </c>
      <c r="AD709" s="1" t="s">
        <v>7147</v>
      </c>
      <c r="AE709" s="1">
        <v>1</v>
      </c>
      <c r="AF709" s="1">
        <v>60</v>
      </c>
      <c r="AG709" s="1" t="s">
        <v>1888</v>
      </c>
      <c r="AH709" s="1">
        <v>42997.881574074076</v>
      </c>
      <c r="AI709" s="1">
        <v>42999.780339351855</v>
      </c>
    </row>
    <row r="710" spans="1:35" s="1" customFormat="1" x14ac:dyDescent="0.25">
      <c r="A710" s="31">
        <v>42811</v>
      </c>
      <c r="B710" s="24"/>
      <c r="C710" s="23" t="s">
        <v>365</v>
      </c>
      <c r="D710" s="22" t="s">
        <v>364</v>
      </c>
      <c r="E710" s="21">
        <v>0.92</v>
      </c>
      <c r="G710" s="20"/>
      <c r="H710" s="19">
        <f>E710/0.038689</f>
        <v>23.779368812840861</v>
      </c>
      <c r="I710" s="18">
        <f>J710/100*4</f>
        <v>1.84</v>
      </c>
      <c r="J710" s="17">
        <v>46</v>
      </c>
      <c r="K710" s="16">
        <f>IF(J710&gt;1,J710-H710-I710,0)</f>
        <v>20.380631187159139</v>
      </c>
      <c r="L710" s="15">
        <v>42827</v>
      </c>
      <c r="M710" s="14"/>
      <c r="N710" s="29">
        <v>43082</v>
      </c>
      <c r="O710" s="12">
        <v>43082</v>
      </c>
      <c r="P710" s="11" t="s">
        <v>348</v>
      </c>
      <c r="Q710" s="10"/>
      <c r="R710" s="10"/>
      <c r="S710" s="10"/>
      <c r="T710" s="10"/>
      <c r="U710" s="9">
        <v>6916048889</v>
      </c>
      <c r="V710" s="8"/>
      <c r="W710" s="7">
        <v>1456</v>
      </c>
      <c r="X710" s="4"/>
      <c r="Y710" s="6">
        <v>46</v>
      </c>
      <c r="Z710" s="5">
        <f>IF(Y710&gt;0,Y710-J710,".")</f>
        <v>0</v>
      </c>
      <c r="AB710" s="1">
        <v>1636691726</v>
      </c>
      <c r="AC710" s="1">
        <v>6913621132</v>
      </c>
      <c r="AD710" s="1" t="s">
        <v>7147</v>
      </c>
      <c r="AE710" s="1">
        <v>1</v>
      </c>
      <c r="AF710" s="1">
        <v>60</v>
      </c>
      <c r="AG710" s="1" t="s">
        <v>1860</v>
      </c>
      <c r="AH710" s="1">
        <v>42997.881574074076</v>
      </c>
      <c r="AI710" s="1">
        <v>43000.536098078701</v>
      </c>
    </row>
    <row r="711" spans="1:35" s="1" customFormat="1" x14ac:dyDescent="0.25">
      <c r="A711" s="31">
        <v>42543</v>
      </c>
      <c r="B711" s="24"/>
      <c r="C711" s="23" t="s">
        <v>1570</v>
      </c>
      <c r="D711" s="22" t="s">
        <v>1569</v>
      </c>
      <c r="E711" s="21">
        <v>0.495</v>
      </c>
      <c r="G711" s="20"/>
      <c r="H711" s="19">
        <f>E711/0.0534221</f>
        <v>9.2658281872109107</v>
      </c>
      <c r="I711" s="18">
        <f>J711/100*4</f>
        <v>1.28</v>
      </c>
      <c r="J711" s="17">
        <v>32</v>
      </c>
      <c r="K711" s="16">
        <f>IF(J711&gt;1,J711-H711-I711,0)</f>
        <v>21.454171812789088</v>
      </c>
      <c r="L711" s="15">
        <v>42575</v>
      </c>
      <c r="M711" s="14"/>
      <c r="N711" s="29">
        <v>42734</v>
      </c>
      <c r="O711" s="12">
        <v>42736</v>
      </c>
      <c r="P711" s="11" t="s">
        <v>7056</v>
      </c>
      <c r="Q711" s="10" t="s">
        <v>7055</v>
      </c>
      <c r="R711" s="10" t="s">
        <v>7054</v>
      </c>
      <c r="S711" s="10" t="s">
        <v>7053</v>
      </c>
      <c r="T711" s="10"/>
      <c r="U711" s="9">
        <v>6657727594</v>
      </c>
      <c r="V711" s="8"/>
      <c r="W711" s="7">
        <v>2</v>
      </c>
      <c r="X711" s="4"/>
      <c r="Y711" s="6">
        <v>47</v>
      </c>
      <c r="Z711" s="5">
        <f>IF(Y711&gt;0,Y711-J711,".")</f>
        <v>15</v>
      </c>
      <c r="AB711" s="1">
        <v>1636692738</v>
      </c>
      <c r="AC711" s="1">
        <v>6912736251</v>
      </c>
      <c r="AD711" s="1" t="s">
        <v>7324</v>
      </c>
      <c r="AE711" s="1">
        <v>1</v>
      </c>
      <c r="AF711" s="1">
        <v>69</v>
      </c>
      <c r="AG711" s="1" t="s">
        <v>1856</v>
      </c>
      <c r="AH711" s="1">
        <v>42981.824004629627</v>
      </c>
      <c r="AI711" s="1">
        <v>43000.679321064817</v>
      </c>
    </row>
    <row r="712" spans="1:35" s="1" customFormat="1" x14ac:dyDescent="0.25">
      <c r="A712" s="28">
        <v>41928</v>
      </c>
      <c r="B712" s="27"/>
      <c r="C712" s="23" t="s">
        <v>6919</v>
      </c>
      <c r="D712" s="22" t="s">
        <v>939</v>
      </c>
      <c r="E712" s="21">
        <v>0.39910000000000001</v>
      </c>
      <c r="G712" s="20"/>
      <c r="H712" s="19">
        <f>E712/0.0278807</f>
        <v>14.31456168604088</v>
      </c>
      <c r="I712" s="18">
        <f>J712/100*4</f>
        <v>1.1599999999999999</v>
      </c>
      <c r="J712" s="17">
        <v>29</v>
      </c>
      <c r="K712" s="16">
        <f>IF(J712&gt;1,J712-H712-I712,0)</f>
        <v>13.525438313959119</v>
      </c>
      <c r="L712" s="15">
        <v>41937</v>
      </c>
      <c r="M712" s="14"/>
      <c r="N712" s="29">
        <v>42739</v>
      </c>
      <c r="O712" s="12">
        <v>42739</v>
      </c>
      <c r="P712" s="11" t="s">
        <v>6918</v>
      </c>
      <c r="Q712" s="10" t="s">
        <v>6921</v>
      </c>
      <c r="R712" s="10" t="s">
        <v>6920</v>
      </c>
      <c r="S712" s="10" t="s">
        <v>345</v>
      </c>
      <c r="T712" s="10"/>
      <c r="U712" s="9">
        <v>6666010844</v>
      </c>
      <c r="V712" s="8"/>
      <c r="W712" s="7">
        <v>36</v>
      </c>
      <c r="X712" s="4"/>
      <c r="Y712" s="6">
        <v>47</v>
      </c>
      <c r="Z712" s="5">
        <f>IF(Y712&gt;0,Y712-J712,".")</f>
        <v>18</v>
      </c>
      <c r="AB712" s="1">
        <v>1636692916</v>
      </c>
      <c r="AC712" s="1">
        <v>6912161294</v>
      </c>
      <c r="AD712" s="1" t="s">
        <v>7233</v>
      </c>
      <c r="AE712" s="1">
        <v>1</v>
      </c>
      <c r="AF712" s="1">
        <v>58</v>
      </c>
      <c r="AG712" s="1" t="s">
        <v>1863</v>
      </c>
      <c r="AH712" s="1">
        <v>42963.826111111113</v>
      </c>
      <c r="AI712" s="1">
        <v>43000.707201041667</v>
      </c>
    </row>
    <row r="713" spans="1:35" s="1" customFormat="1" x14ac:dyDescent="0.25">
      <c r="A713" s="31">
        <v>42469</v>
      </c>
      <c r="B713" s="24"/>
      <c r="C713" s="23" t="s">
        <v>1722</v>
      </c>
      <c r="D713" s="22" t="s">
        <v>1721</v>
      </c>
      <c r="E713" s="21">
        <v>0.35</v>
      </c>
      <c r="G713" s="20"/>
      <c r="H713" s="19">
        <f>E713/0.04011</f>
        <v>8.7260034904013963</v>
      </c>
      <c r="I713" s="32">
        <f>J713/100*4</f>
        <v>1.88</v>
      </c>
      <c r="J713" s="17">
        <v>47</v>
      </c>
      <c r="K713" s="16">
        <f>IF(J713&gt;1,J713-H713-I713,0)</f>
        <v>36.393996509598601</v>
      </c>
      <c r="L713" s="15">
        <v>42498</v>
      </c>
      <c r="M713" s="14"/>
      <c r="N713" s="29">
        <v>42742</v>
      </c>
      <c r="O713" s="12">
        <v>42743</v>
      </c>
      <c r="P713" s="11" t="s">
        <v>2848</v>
      </c>
      <c r="Q713" s="10"/>
      <c r="R713" s="10"/>
      <c r="S713" s="10"/>
      <c r="T713" s="10"/>
      <c r="U713" s="9">
        <v>6664833336</v>
      </c>
      <c r="V713" s="8"/>
      <c r="W713" s="7">
        <v>47</v>
      </c>
      <c r="X713" s="4"/>
      <c r="Y713" s="6">
        <v>47</v>
      </c>
      <c r="Z713" s="5">
        <f>IF(Y713&gt;0,Y713-J713,".")</f>
        <v>0</v>
      </c>
      <c r="AB713" s="1">
        <v>1636692917</v>
      </c>
      <c r="AC713" s="1">
        <v>6911898560</v>
      </c>
      <c r="AD713" s="1" t="s">
        <v>7256</v>
      </c>
      <c r="AE713" s="1">
        <v>1</v>
      </c>
      <c r="AF713" s="1">
        <v>36</v>
      </c>
      <c r="AG713" s="1" t="s">
        <v>1863</v>
      </c>
      <c r="AH713" s="1">
        <v>42953.898657407408</v>
      </c>
      <c r="AI713" s="1">
        <v>43000.707201365738</v>
      </c>
    </row>
    <row r="714" spans="1:35" s="1" customFormat="1" x14ac:dyDescent="0.25">
      <c r="A714" s="31">
        <v>42742</v>
      </c>
      <c r="B714" s="24"/>
      <c r="C714" s="23" t="s">
        <v>1722</v>
      </c>
      <c r="D714" s="22" t="s">
        <v>1721</v>
      </c>
      <c r="E714" s="21">
        <v>0.35</v>
      </c>
      <c r="G714" s="20"/>
      <c r="H714" s="19">
        <f>E714/0.03821</f>
        <v>9.1599057838262219</v>
      </c>
      <c r="I714" s="18">
        <f>J714/100*4</f>
        <v>1.88</v>
      </c>
      <c r="J714" s="17">
        <v>47</v>
      </c>
      <c r="K714" s="16">
        <f>IF(J714&gt;1,J714-H714-I714,0)</f>
        <v>35.960094216173779</v>
      </c>
      <c r="L714" s="15">
        <v>42742</v>
      </c>
      <c r="M714" s="14"/>
      <c r="N714" s="29">
        <v>42752</v>
      </c>
      <c r="O714" s="12">
        <v>42752</v>
      </c>
      <c r="P714" s="11" t="s">
        <v>6556</v>
      </c>
      <c r="Q714" s="10"/>
      <c r="R714" s="10"/>
      <c r="S714" s="10"/>
      <c r="T714" s="10"/>
      <c r="U714" s="9"/>
      <c r="V714" s="8"/>
      <c r="W714" s="7">
        <v>115</v>
      </c>
      <c r="X714" s="4"/>
      <c r="Y714" s="6">
        <v>47</v>
      </c>
      <c r="Z714" s="5">
        <f>IF(Y714&gt;0,Y714-J714,".")</f>
        <v>0</v>
      </c>
      <c r="AB714" s="1">
        <v>1636692918</v>
      </c>
      <c r="AC714" s="1">
        <v>6909651341</v>
      </c>
      <c r="AD714" s="1" t="s">
        <v>7110</v>
      </c>
      <c r="AE714" s="1">
        <v>1</v>
      </c>
      <c r="AF714" s="1">
        <v>15</v>
      </c>
      <c r="AG714" s="1" t="s">
        <v>1863</v>
      </c>
      <c r="AH714" s="1">
        <v>42944.887453703705</v>
      </c>
      <c r="AI714" s="1">
        <v>43000.70720164352</v>
      </c>
    </row>
    <row r="715" spans="1:35" s="1" customFormat="1" x14ac:dyDescent="0.25">
      <c r="A715" s="31">
        <v>42742</v>
      </c>
      <c r="B715" s="24"/>
      <c r="C715" s="23" t="s">
        <v>1722</v>
      </c>
      <c r="D715" s="22" t="s">
        <v>1721</v>
      </c>
      <c r="E715" s="21">
        <v>0.35</v>
      </c>
      <c r="G715" s="20"/>
      <c r="H715" s="19">
        <f>E715/0.03821</f>
        <v>9.1599057838262219</v>
      </c>
      <c r="I715" s="18">
        <f>J715/100*4</f>
        <v>1.88</v>
      </c>
      <c r="J715" s="17">
        <v>47</v>
      </c>
      <c r="K715" s="16">
        <f>IF(J715&gt;1,J715-H715-I715,0)</f>
        <v>35.960094216173779</v>
      </c>
      <c r="L715" s="15">
        <v>42742</v>
      </c>
      <c r="M715" s="14"/>
      <c r="N715" s="29">
        <v>42765</v>
      </c>
      <c r="O715" s="12">
        <v>42765</v>
      </c>
      <c r="P715" s="11" t="s">
        <v>6284</v>
      </c>
      <c r="Q715" s="10"/>
      <c r="R715" s="10"/>
      <c r="S715" s="10"/>
      <c r="T715" s="10"/>
      <c r="U715" s="9"/>
      <c r="V715" s="8"/>
      <c r="W715" s="7">
        <v>181</v>
      </c>
      <c r="X715" s="4"/>
      <c r="Y715" s="6">
        <v>47</v>
      </c>
      <c r="Z715" s="5">
        <f>IF(Y715&gt;0,Y715-J715,".")</f>
        <v>0</v>
      </c>
      <c r="AB715" s="1">
        <v>1636692919</v>
      </c>
      <c r="AC715" s="1">
        <v>6906081365</v>
      </c>
      <c r="AD715" s="1" t="s">
        <v>7434</v>
      </c>
      <c r="AE715" s="1">
        <v>1</v>
      </c>
      <c r="AF715" s="1">
        <v>129</v>
      </c>
      <c r="AG715" s="1" t="s">
        <v>1863</v>
      </c>
      <c r="AH715" s="1">
        <v>42942.474930555552</v>
      </c>
      <c r="AI715" s="1">
        <v>43000.707201898149</v>
      </c>
    </row>
    <row r="716" spans="1:35" s="1" customFormat="1" x14ac:dyDescent="0.25">
      <c r="A716" s="31">
        <v>42742</v>
      </c>
      <c r="B716" s="24"/>
      <c r="C716" s="23" t="s">
        <v>1722</v>
      </c>
      <c r="D716" s="22" t="s">
        <v>1721</v>
      </c>
      <c r="E716" s="21">
        <v>0.35</v>
      </c>
      <c r="G716" s="20"/>
      <c r="H716" s="19">
        <f>E716/0.03821</f>
        <v>9.1599057838262219</v>
      </c>
      <c r="I716" s="18">
        <f>J716/100*4</f>
        <v>1.88</v>
      </c>
      <c r="J716" s="17">
        <v>47</v>
      </c>
      <c r="K716" s="16">
        <f>IF(J716&gt;1,J716-H716-I716,0)</f>
        <v>35.960094216173779</v>
      </c>
      <c r="L716" s="15">
        <v>42742</v>
      </c>
      <c r="M716" s="14"/>
      <c r="N716" s="29">
        <v>42767</v>
      </c>
      <c r="O716" s="12">
        <v>42771</v>
      </c>
      <c r="P716" s="11" t="s">
        <v>6236</v>
      </c>
      <c r="Q716" s="10"/>
      <c r="R716" s="10"/>
      <c r="S716" s="10"/>
      <c r="T716" s="10"/>
      <c r="U716" s="9"/>
      <c r="V716" s="8"/>
      <c r="W716" s="7">
        <v>212</v>
      </c>
      <c r="X716" s="4"/>
      <c r="Y716" s="6">
        <v>47</v>
      </c>
      <c r="Z716" s="5">
        <f>IF(Y716&gt;0,Y716-J716,".")</f>
        <v>0</v>
      </c>
      <c r="AB716" s="1">
        <v>1636704287</v>
      </c>
      <c r="AC716" s="1">
        <v>6908069940</v>
      </c>
      <c r="AD716" s="1" t="s">
        <v>7435</v>
      </c>
      <c r="AE716" s="1">
        <v>2</v>
      </c>
      <c r="AF716" s="1">
        <v>42</v>
      </c>
      <c r="AG716" s="1" t="s">
        <v>1847</v>
      </c>
      <c r="AH716" s="1">
        <v>42943.702650462961</v>
      </c>
      <c r="AI716" s="1">
        <v>43002.465670844904</v>
      </c>
    </row>
    <row r="717" spans="1:35" s="1" customFormat="1" x14ac:dyDescent="0.25">
      <c r="A717" s="31">
        <v>42742</v>
      </c>
      <c r="B717" s="24"/>
      <c r="C717" s="23" t="s">
        <v>1722</v>
      </c>
      <c r="D717" s="22" t="s">
        <v>1721</v>
      </c>
      <c r="E717" s="21">
        <v>0.35</v>
      </c>
      <c r="G717" s="20"/>
      <c r="H717" s="19">
        <f>E717/0.03821</f>
        <v>9.1599057838262219</v>
      </c>
      <c r="I717" s="18">
        <f>J717/100*4</f>
        <v>1.88</v>
      </c>
      <c r="J717" s="17">
        <v>47</v>
      </c>
      <c r="K717" s="16">
        <f>IF(J717&gt;1,J717-H717-I717,0)</f>
        <v>35.960094216173779</v>
      </c>
      <c r="L717" s="15">
        <v>42742</v>
      </c>
      <c r="M717" s="14"/>
      <c r="N717" s="29">
        <v>42767</v>
      </c>
      <c r="O717" s="12">
        <v>42771</v>
      </c>
      <c r="P717" s="11" t="s">
        <v>6236</v>
      </c>
      <c r="Q717" s="10"/>
      <c r="R717" s="10"/>
      <c r="S717" s="10"/>
      <c r="T717" s="10"/>
      <c r="U717" s="9"/>
      <c r="V717" s="8"/>
      <c r="W717" s="7">
        <v>212</v>
      </c>
      <c r="X717" s="4"/>
      <c r="Y717" s="6">
        <v>47</v>
      </c>
      <c r="Z717" s="5">
        <f>IF(Y717&gt;0,Y717-J717,".")</f>
        <v>0</v>
      </c>
      <c r="AB717" s="1">
        <v>1636706449</v>
      </c>
      <c r="AC717" s="1">
        <v>6910089777</v>
      </c>
      <c r="AD717" s="1" t="s">
        <v>7436</v>
      </c>
      <c r="AE717" s="1">
        <v>1</v>
      </c>
      <c r="AF717" s="1">
        <v>45</v>
      </c>
      <c r="AG717" s="1" t="s">
        <v>1838</v>
      </c>
      <c r="AH717" s="1">
        <v>42945.491597222222</v>
      </c>
      <c r="AI717" s="1">
        <v>43002.710574062497</v>
      </c>
    </row>
    <row r="718" spans="1:35" s="1" customFormat="1" x14ac:dyDescent="0.25">
      <c r="A718" s="31">
        <v>42416</v>
      </c>
      <c r="B718" s="24"/>
      <c r="C718" s="23" t="s">
        <v>435</v>
      </c>
      <c r="D718" s="22" t="s">
        <v>222</v>
      </c>
      <c r="E718" s="21">
        <v>0.72899999999999998</v>
      </c>
      <c r="G718" s="20"/>
      <c r="H718" s="19">
        <f>E718/0.04033</f>
        <v>18.075874039176792</v>
      </c>
      <c r="I718" s="32">
        <f>J718/100*4</f>
        <v>1.1599999999999999</v>
      </c>
      <c r="J718" s="17">
        <v>29</v>
      </c>
      <c r="K718" s="16">
        <f>IF(J718&gt;1,J718-H718-I718,0)</f>
        <v>9.7641259608232076</v>
      </c>
      <c r="L718" s="15">
        <v>42451</v>
      </c>
      <c r="M718" s="14"/>
      <c r="N718" s="29">
        <v>42770</v>
      </c>
      <c r="O718" s="12">
        <v>42771</v>
      </c>
      <c r="P718" s="11" t="s">
        <v>6190</v>
      </c>
      <c r="Q718" s="10" t="s">
        <v>6193</v>
      </c>
      <c r="R718" s="10" t="s">
        <v>6192</v>
      </c>
      <c r="S718" s="10" t="s">
        <v>6191</v>
      </c>
      <c r="T718" s="10"/>
      <c r="U718" s="9">
        <v>6701622719</v>
      </c>
      <c r="V718" s="8"/>
      <c r="W718" s="7">
        <v>208</v>
      </c>
      <c r="X718" s="4"/>
      <c r="Y718" s="6">
        <v>47</v>
      </c>
      <c r="Z718" s="5">
        <f>IF(Y718&gt;0,Y718-J718,".")</f>
        <v>18</v>
      </c>
      <c r="AB718" s="1">
        <v>1636706450</v>
      </c>
      <c r="AC718" s="1">
        <v>6910131227</v>
      </c>
      <c r="AD718" s="1" t="s">
        <v>7305</v>
      </c>
      <c r="AE718" s="1">
        <v>1</v>
      </c>
      <c r="AF718" s="1">
        <v>22</v>
      </c>
      <c r="AG718" s="1" t="s">
        <v>1838</v>
      </c>
      <c r="AH718" s="1">
        <v>42945.531388888892</v>
      </c>
      <c r="AI718" s="1">
        <v>43002.710574363424</v>
      </c>
    </row>
    <row r="719" spans="1:35" s="1" customFormat="1" x14ac:dyDescent="0.25">
      <c r="A719" s="31">
        <v>42742</v>
      </c>
      <c r="B719" s="24"/>
      <c r="C719" s="23" t="s">
        <v>1722</v>
      </c>
      <c r="D719" s="22" t="s">
        <v>1721</v>
      </c>
      <c r="E719" s="21">
        <v>0.35</v>
      </c>
      <c r="G719" s="20"/>
      <c r="H719" s="19">
        <f>E719/0.03821</f>
        <v>9.1599057838262219</v>
      </c>
      <c r="I719" s="18">
        <f>J719/100*4</f>
        <v>1.88</v>
      </c>
      <c r="J719" s="17">
        <v>47</v>
      </c>
      <c r="K719" s="16">
        <f>IF(J719&gt;1,J719-H719-I719,0)</f>
        <v>35.960094216173779</v>
      </c>
      <c r="L719" s="15">
        <v>42742</v>
      </c>
      <c r="M719" s="14"/>
      <c r="N719" s="29">
        <v>42773</v>
      </c>
      <c r="O719" s="12">
        <v>42773</v>
      </c>
      <c r="P719" s="11" t="s">
        <v>6136</v>
      </c>
      <c r="Q719" s="10"/>
      <c r="R719" s="10"/>
      <c r="S719" s="10"/>
      <c r="T719" s="10"/>
      <c r="U719" s="9"/>
      <c r="V719" s="8"/>
      <c r="W719" s="7">
        <v>355</v>
      </c>
      <c r="X719" s="4"/>
      <c r="Y719" s="6">
        <v>47</v>
      </c>
      <c r="Z719" s="5">
        <f>IF(Y719&gt;0,Y719-J719,".")</f>
        <v>0</v>
      </c>
      <c r="AB719" s="1">
        <v>1636706451</v>
      </c>
      <c r="AC719" s="1">
        <v>6910332360</v>
      </c>
      <c r="AD719" s="1" t="s">
        <v>7171</v>
      </c>
      <c r="AE719" s="1">
        <v>1</v>
      </c>
      <c r="AF719" s="1">
        <v>115</v>
      </c>
      <c r="AG719" s="1" t="s">
        <v>1838</v>
      </c>
      <c r="AH719" s="1">
        <v>42945.716863425929</v>
      </c>
      <c r="AI719" s="1">
        <v>43002.710574594908</v>
      </c>
    </row>
    <row r="720" spans="1:35" s="1" customFormat="1" x14ac:dyDescent="0.25">
      <c r="A720" s="28">
        <v>41765</v>
      </c>
      <c r="B720" s="27" t="s">
        <v>2694</v>
      </c>
      <c r="C720" s="23" t="s">
        <v>2693</v>
      </c>
      <c r="D720" s="22" t="s">
        <v>2692</v>
      </c>
      <c r="E720" s="21">
        <v>1</v>
      </c>
      <c r="G720" s="20"/>
      <c r="H720" s="19">
        <f>E720/0.0523221</f>
        <v>19.112382721641524</v>
      </c>
      <c r="I720" s="18">
        <f>J720/100*4</f>
        <v>1.1599999999999999</v>
      </c>
      <c r="J720" s="17">
        <v>29</v>
      </c>
      <c r="K720" s="16">
        <f>IF(J720&gt;1,J720-H720-I720,0)</f>
        <v>8.7276172783584762</v>
      </c>
      <c r="L720" s="15">
        <v>41782</v>
      </c>
      <c r="M720" s="14"/>
      <c r="N720" s="29">
        <v>42776</v>
      </c>
      <c r="O720" s="12">
        <v>42778</v>
      </c>
      <c r="P720" s="11" t="s">
        <v>6059</v>
      </c>
      <c r="Q720" s="10" t="s">
        <v>6062</v>
      </c>
      <c r="R720" s="10" t="s">
        <v>6061</v>
      </c>
      <c r="S720" s="10" t="s">
        <v>6060</v>
      </c>
      <c r="T720" s="10"/>
      <c r="U720" s="9">
        <v>6707255804</v>
      </c>
      <c r="V720" s="8"/>
      <c r="W720" s="7">
        <v>239</v>
      </c>
      <c r="X720" s="4"/>
      <c r="Y720" s="6">
        <v>47</v>
      </c>
      <c r="Z720" s="5">
        <f>IF(Y720&gt;0,Y720-J720,".")</f>
        <v>18</v>
      </c>
      <c r="AB720" s="1">
        <v>1636710046</v>
      </c>
      <c r="AC720" s="1">
        <v>6909503538</v>
      </c>
      <c r="AD720" s="1" t="s">
        <v>7247</v>
      </c>
      <c r="AE720" s="1">
        <v>1</v>
      </c>
      <c r="AF720" s="1">
        <v>179</v>
      </c>
      <c r="AG720" s="1" t="s">
        <v>1841</v>
      </c>
      <c r="AH720" s="1">
        <v>42944.817210648151</v>
      </c>
      <c r="AI720" s="1">
        <v>43002.843621296299</v>
      </c>
    </row>
    <row r="721" spans="1:35" s="1" customFormat="1" x14ac:dyDescent="0.25">
      <c r="A721" s="31">
        <v>42543</v>
      </c>
      <c r="B721" s="24"/>
      <c r="C721" s="23" t="s">
        <v>1570</v>
      </c>
      <c r="D721" s="22" t="s">
        <v>1569</v>
      </c>
      <c r="E721" s="21">
        <v>0.495</v>
      </c>
      <c r="G721" s="20"/>
      <c r="H721" s="19">
        <f>E721/0.0534221</f>
        <v>9.2658281872109107</v>
      </c>
      <c r="I721" s="18">
        <f>J721/100*4</f>
        <v>1.28</v>
      </c>
      <c r="J721" s="17">
        <v>32</v>
      </c>
      <c r="K721" s="16">
        <f>IF(J721&gt;1,J721-H721-I721,0)</f>
        <v>21.454171812789088</v>
      </c>
      <c r="L721" s="15">
        <v>42575</v>
      </c>
      <c r="M721" s="14"/>
      <c r="N721" s="29">
        <v>42785</v>
      </c>
      <c r="O721" s="12">
        <v>42785</v>
      </c>
      <c r="P721" s="11" t="s">
        <v>1945</v>
      </c>
      <c r="Q721" s="10" t="s">
        <v>5821</v>
      </c>
      <c r="R721" s="10" t="s">
        <v>5820</v>
      </c>
      <c r="S721" s="10" t="s">
        <v>5819</v>
      </c>
      <c r="T721" s="10"/>
      <c r="U721" s="9">
        <v>6723799435</v>
      </c>
      <c r="V721" s="8"/>
      <c r="W721" s="7">
        <v>292</v>
      </c>
      <c r="X721" s="4"/>
      <c r="Y721" s="6">
        <v>47</v>
      </c>
      <c r="Z721" s="5">
        <f>IF(Y721&gt;0,Y721-J721,".")</f>
        <v>15</v>
      </c>
      <c r="AB721" s="1">
        <v>1636715142</v>
      </c>
      <c r="AC721" s="1">
        <v>6908259151</v>
      </c>
      <c r="AD721" s="1" t="s">
        <v>7203</v>
      </c>
      <c r="AE721" s="1">
        <v>1</v>
      </c>
      <c r="AF721" s="1">
        <v>47</v>
      </c>
      <c r="AG721" s="1" t="s">
        <v>1812</v>
      </c>
      <c r="AH721" s="1">
        <v>42943.821643518517</v>
      </c>
      <c r="AI721" s="1">
        <v>43003.488498344908</v>
      </c>
    </row>
    <row r="722" spans="1:35" s="1" customFormat="1" x14ac:dyDescent="0.25">
      <c r="A722" s="31">
        <v>42543</v>
      </c>
      <c r="B722" s="24"/>
      <c r="C722" s="23" t="s">
        <v>1570</v>
      </c>
      <c r="D722" s="22" t="s">
        <v>1569</v>
      </c>
      <c r="E722" s="21">
        <v>0.495</v>
      </c>
      <c r="G722" s="20"/>
      <c r="H722" s="19">
        <f>E722/0.0534221</f>
        <v>9.2658281872109107</v>
      </c>
      <c r="I722" s="18">
        <f>J722/100*4</f>
        <v>1.28</v>
      </c>
      <c r="J722" s="17">
        <v>32</v>
      </c>
      <c r="K722" s="16">
        <f>IF(J722&gt;1,J722-H722-I722,0)</f>
        <v>21.454171812789088</v>
      </c>
      <c r="L722" s="15">
        <v>42575</v>
      </c>
      <c r="M722" s="14"/>
      <c r="N722" s="29">
        <v>42801</v>
      </c>
      <c r="O722" s="12">
        <v>42801</v>
      </c>
      <c r="P722" s="11" t="s">
        <v>5458</v>
      </c>
      <c r="Q722" s="10" t="s">
        <v>5457</v>
      </c>
      <c r="R722" s="10" t="s">
        <v>5456</v>
      </c>
      <c r="S722" s="10" t="s">
        <v>3100</v>
      </c>
      <c r="T722" s="10"/>
      <c r="U722" s="9">
        <v>6739727728</v>
      </c>
      <c r="V722" s="8"/>
      <c r="W722" s="7">
        <v>382</v>
      </c>
      <c r="X722" s="4"/>
      <c r="Y722" s="6">
        <v>47</v>
      </c>
      <c r="Z722" s="5">
        <f>IF(Y722&gt;0,Y722-J722,".")</f>
        <v>15</v>
      </c>
      <c r="AB722" s="1">
        <v>1636715143</v>
      </c>
      <c r="AC722" s="1">
        <v>6911158341</v>
      </c>
      <c r="AD722" s="1" t="s">
        <v>7296</v>
      </c>
      <c r="AE722" s="1">
        <v>1</v>
      </c>
      <c r="AF722" s="1">
        <v>44</v>
      </c>
      <c r="AG722" s="1" t="s">
        <v>1812</v>
      </c>
      <c r="AH722" s="1">
        <v>42946.724305555559</v>
      </c>
      <c r="AI722" s="1">
        <v>43003.488498645835</v>
      </c>
    </row>
    <row r="723" spans="1:35" s="1" customFormat="1" x14ac:dyDescent="0.25">
      <c r="A723" s="31">
        <v>42786</v>
      </c>
      <c r="B723" s="24" t="s">
        <v>5436</v>
      </c>
      <c r="C723" s="23" t="s">
        <v>1722</v>
      </c>
      <c r="D723" s="22" t="s">
        <v>1721</v>
      </c>
      <c r="E723" s="21">
        <v>0.28000000000000003</v>
      </c>
      <c r="G723" s="20"/>
      <c r="H723" s="19">
        <f>E723/0.03844</f>
        <v>7.2840790842872014</v>
      </c>
      <c r="I723" s="18">
        <f>J723/100*4</f>
        <v>1.88</v>
      </c>
      <c r="J723" s="17">
        <v>47</v>
      </c>
      <c r="K723" s="16">
        <f>IF(J723&gt;1,J723-H723-I723,0)</f>
        <v>37.835920915712798</v>
      </c>
      <c r="L723" s="15">
        <v>42801</v>
      </c>
      <c r="M723" s="14"/>
      <c r="N723" s="29">
        <v>42801</v>
      </c>
      <c r="O723" s="12">
        <v>42802</v>
      </c>
      <c r="P723" s="11" t="s">
        <v>5435</v>
      </c>
      <c r="Q723" s="10"/>
      <c r="R723" s="10"/>
      <c r="S723" s="10"/>
      <c r="T723" s="10"/>
      <c r="U723" s="9">
        <v>6734813382</v>
      </c>
      <c r="V723" s="8"/>
      <c r="W723" s="7">
        <v>388</v>
      </c>
      <c r="X723" s="4"/>
      <c r="Y723" s="6">
        <v>47</v>
      </c>
      <c r="Z723" s="5">
        <f>IF(Y723&gt;0,Y723-J723,".")</f>
        <v>0</v>
      </c>
      <c r="AB723" s="1">
        <v>1636715436</v>
      </c>
      <c r="AC723" s="1">
        <v>6911898560</v>
      </c>
      <c r="AD723" s="1" t="s">
        <v>7256</v>
      </c>
      <c r="AE723" s="1">
        <v>2</v>
      </c>
      <c r="AF723" s="1">
        <v>72</v>
      </c>
      <c r="AG723" s="1" t="s">
        <v>87</v>
      </c>
      <c r="AH723" s="1">
        <v>42953.898657407408</v>
      </c>
      <c r="AI723" s="1">
        <v>43003.53211310185</v>
      </c>
    </row>
    <row r="724" spans="1:35" s="1" customFormat="1" x14ac:dyDescent="0.25">
      <c r="A724" s="31">
        <v>42786</v>
      </c>
      <c r="B724" s="24"/>
      <c r="C724" s="23" t="s">
        <v>1722</v>
      </c>
      <c r="D724" s="22" t="s">
        <v>1721</v>
      </c>
      <c r="E724" s="21">
        <v>0.28000000000000003</v>
      </c>
      <c r="G724" s="20"/>
      <c r="H724" s="19">
        <f>E724/0.03844</f>
        <v>7.2840790842872014</v>
      </c>
      <c r="I724" s="18">
        <f>J724/100*4</f>
        <v>1.88</v>
      </c>
      <c r="J724" s="17">
        <v>47</v>
      </c>
      <c r="K724" s="16">
        <f>IF(J724&gt;1,J724-H724-I724,0)</f>
        <v>37.835920915712798</v>
      </c>
      <c r="L724" s="15">
        <v>42801</v>
      </c>
      <c r="M724" s="14"/>
      <c r="N724" s="29">
        <v>42801</v>
      </c>
      <c r="O724" s="12">
        <v>42802</v>
      </c>
      <c r="P724" s="11" t="s">
        <v>5435</v>
      </c>
      <c r="Q724" s="10"/>
      <c r="R724" s="10"/>
      <c r="S724" s="10"/>
      <c r="T724" s="10"/>
      <c r="U724" s="9"/>
      <c r="V724" s="8"/>
      <c r="W724" s="7">
        <v>388</v>
      </c>
      <c r="X724" s="4"/>
      <c r="Y724" s="6">
        <v>47</v>
      </c>
      <c r="Z724" s="5">
        <f>IF(Y724&gt;0,Y724-J724,".")</f>
        <v>0</v>
      </c>
      <c r="AB724" s="1">
        <v>1636715521</v>
      </c>
      <c r="AC724" s="1">
        <v>6912132504</v>
      </c>
      <c r="AD724" s="1" t="s">
        <v>7276</v>
      </c>
      <c r="AE724" s="1">
        <v>1</v>
      </c>
      <c r="AF724" s="1">
        <v>69</v>
      </c>
      <c r="AG724" s="1" t="s">
        <v>1819</v>
      </c>
      <c r="AH724" s="1">
        <v>42962.888182870367</v>
      </c>
      <c r="AI724" s="1">
        <v>43003.547193391205</v>
      </c>
    </row>
    <row r="725" spans="1:35" s="1" customFormat="1" x14ac:dyDescent="0.25">
      <c r="A725" s="31">
        <v>42786</v>
      </c>
      <c r="B725" s="24"/>
      <c r="C725" s="23" t="s">
        <v>1722</v>
      </c>
      <c r="D725" s="22" t="s">
        <v>1721</v>
      </c>
      <c r="E725" s="21">
        <v>0.28000000000000003</v>
      </c>
      <c r="G725" s="20"/>
      <c r="H725" s="19">
        <f>E725/0.03844</f>
        <v>7.2840790842872014</v>
      </c>
      <c r="I725" s="18">
        <f>J725/100*4</f>
        <v>1.88</v>
      </c>
      <c r="J725" s="17">
        <v>47</v>
      </c>
      <c r="K725" s="16">
        <f>IF(J725&gt;1,J725-H725-I725,0)</f>
        <v>37.835920915712798</v>
      </c>
      <c r="L725" s="15">
        <v>42801</v>
      </c>
      <c r="M725" s="14"/>
      <c r="N725" s="29">
        <v>42813</v>
      </c>
      <c r="O725" s="12">
        <v>42813</v>
      </c>
      <c r="P725" s="11" t="s">
        <v>5113</v>
      </c>
      <c r="Q725" s="10"/>
      <c r="R725" s="10"/>
      <c r="S725" s="10"/>
      <c r="T725" s="10"/>
      <c r="U725" s="9"/>
      <c r="V725" s="8"/>
      <c r="W725" s="7">
        <v>453</v>
      </c>
      <c r="X725" s="4"/>
      <c r="Y725" s="6">
        <v>47</v>
      </c>
      <c r="Z725" s="5">
        <f>IF(Y725&gt;0,Y725-J725,".")</f>
        <v>0</v>
      </c>
      <c r="AB725" s="1">
        <v>1636715708</v>
      </c>
      <c r="AC725" s="1">
        <v>6908098892</v>
      </c>
      <c r="AD725" s="1" t="s">
        <v>7317</v>
      </c>
      <c r="AE725" s="1">
        <v>1</v>
      </c>
      <c r="AF725" s="1">
        <v>139</v>
      </c>
      <c r="AG725" s="1" t="s">
        <v>7437</v>
      </c>
      <c r="AH725" s="1">
        <v>42943.718124999999</v>
      </c>
      <c r="AI725" s="1">
        <v>43003.570157407405</v>
      </c>
    </row>
    <row r="726" spans="1:35" s="1" customFormat="1" x14ac:dyDescent="0.25">
      <c r="A726" s="31">
        <v>42794</v>
      </c>
      <c r="B726" s="24" t="s">
        <v>4674</v>
      </c>
      <c r="C726" s="23" t="s">
        <v>1570</v>
      </c>
      <c r="D726" s="22" t="s">
        <v>1569</v>
      </c>
      <c r="E726" s="21">
        <v>0.31</v>
      </c>
      <c r="G726" s="20"/>
      <c r="H726" s="19">
        <f>E726/0.03844</f>
        <v>8.064516129032258</v>
      </c>
      <c r="I726" s="18">
        <f>J726/100*4</f>
        <v>1.28</v>
      </c>
      <c r="J726" s="17">
        <v>32</v>
      </c>
      <c r="K726" s="16">
        <f>IF(J726&gt;1,J726-H726-I726,0)</f>
        <v>22.655483870967743</v>
      </c>
      <c r="L726" s="15">
        <v>42808</v>
      </c>
      <c r="M726" s="14"/>
      <c r="N726" s="29">
        <v>42834</v>
      </c>
      <c r="O726" s="12">
        <v>42834</v>
      </c>
      <c r="P726" s="11" t="s">
        <v>4673</v>
      </c>
      <c r="Q726" s="10" t="s">
        <v>4672</v>
      </c>
      <c r="R726" s="10" t="s">
        <v>4671</v>
      </c>
      <c r="S726" s="10" t="s">
        <v>4670</v>
      </c>
      <c r="T726" s="10"/>
      <c r="U726" s="9" t="s">
        <v>4669</v>
      </c>
      <c r="V726" s="8"/>
      <c r="W726" s="7">
        <v>559</v>
      </c>
      <c r="X726" s="4"/>
      <c r="Y726" s="6">
        <v>47</v>
      </c>
      <c r="Z726" s="5">
        <f>IF(Y726&gt;0,Y726-J726,".")</f>
        <v>15</v>
      </c>
      <c r="AB726" s="1">
        <v>1636720397</v>
      </c>
      <c r="AC726" s="1">
        <v>6912475921</v>
      </c>
      <c r="AD726" s="1" t="s">
        <v>7180</v>
      </c>
      <c r="AE726" s="1">
        <v>2</v>
      </c>
      <c r="AF726" s="1">
        <v>66</v>
      </c>
      <c r="AG726" s="1" t="s">
        <v>1810</v>
      </c>
      <c r="AH726" s="1">
        <v>42975.634236111109</v>
      </c>
      <c r="AI726" s="1">
        <v>43003.877523726849</v>
      </c>
    </row>
    <row r="727" spans="1:35" s="1" customFormat="1" x14ac:dyDescent="0.25">
      <c r="A727" s="31">
        <v>42786</v>
      </c>
      <c r="B727" s="24"/>
      <c r="C727" s="23" t="s">
        <v>1722</v>
      </c>
      <c r="D727" s="22" t="s">
        <v>1721</v>
      </c>
      <c r="E727" s="21">
        <v>0.28000000000000003</v>
      </c>
      <c r="G727" s="20"/>
      <c r="H727" s="19">
        <f>E727/0.03844</f>
        <v>7.2840790842872014</v>
      </c>
      <c r="I727" s="18">
        <f>J727/100*4</f>
        <v>1.88</v>
      </c>
      <c r="J727" s="17">
        <v>47</v>
      </c>
      <c r="K727" s="16">
        <f>IF(J727&gt;1,J727-H727-I727,0)</f>
        <v>37.835920915712798</v>
      </c>
      <c r="L727" s="15">
        <v>42801</v>
      </c>
      <c r="M727" s="14"/>
      <c r="N727" s="29">
        <v>42858</v>
      </c>
      <c r="O727" s="12">
        <v>42859</v>
      </c>
      <c r="P727" s="11" t="s">
        <v>4152</v>
      </c>
      <c r="Q727" s="10"/>
      <c r="R727" s="10"/>
      <c r="S727" s="10"/>
      <c r="T727" s="10"/>
      <c r="U727" s="9">
        <v>6807049768</v>
      </c>
      <c r="V727" s="8"/>
      <c r="W727" s="7">
        <v>679</v>
      </c>
      <c r="X727" s="4"/>
      <c r="Y727" s="6">
        <v>47</v>
      </c>
      <c r="Z727" s="5">
        <f>IF(Y727&gt;0,Y727-J727,".")</f>
        <v>0</v>
      </c>
      <c r="AB727" s="1">
        <v>1636720398</v>
      </c>
      <c r="AC727" s="1">
        <v>6913779533</v>
      </c>
      <c r="AD727" s="1" t="s">
        <v>7425</v>
      </c>
      <c r="AE727" s="1">
        <v>2</v>
      </c>
      <c r="AF727" s="1">
        <v>138</v>
      </c>
      <c r="AG727" s="1" t="s">
        <v>1810</v>
      </c>
      <c r="AH727" s="1">
        <v>43000.845578703702</v>
      </c>
      <c r="AI727" s="1">
        <v>43003.877523946758</v>
      </c>
    </row>
    <row r="728" spans="1:35" s="1" customFormat="1" x14ac:dyDescent="0.25">
      <c r="A728" s="31">
        <v>42786</v>
      </c>
      <c r="B728" s="24"/>
      <c r="C728" s="23" t="s">
        <v>1722</v>
      </c>
      <c r="D728" s="22" t="s">
        <v>1721</v>
      </c>
      <c r="E728" s="21">
        <v>0.28000000000000003</v>
      </c>
      <c r="G728" s="20"/>
      <c r="H728" s="19">
        <f>E728/0.03844</f>
        <v>7.2840790842872014</v>
      </c>
      <c r="I728" s="18">
        <f>J728/100*4</f>
        <v>1.88</v>
      </c>
      <c r="J728" s="17">
        <v>47</v>
      </c>
      <c r="K728" s="16">
        <f>IF(J728&gt;1,J728-H728-I728,0)</f>
        <v>37.835920915712798</v>
      </c>
      <c r="L728" s="15">
        <v>42801</v>
      </c>
      <c r="M728" s="14"/>
      <c r="N728" s="29">
        <v>42858</v>
      </c>
      <c r="O728" s="12">
        <v>42859</v>
      </c>
      <c r="P728" s="11" t="s">
        <v>4152</v>
      </c>
      <c r="Q728" s="10"/>
      <c r="R728" s="10"/>
      <c r="S728" s="10"/>
      <c r="T728" s="10"/>
      <c r="U728" s="9"/>
      <c r="V728" s="8"/>
      <c r="W728" s="7">
        <v>679</v>
      </c>
      <c r="X728" s="4"/>
      <c r="Y728" s="6">
        <v>47</v>
      </c>
      <c r="Z728" s="5">
        <f>IF(Y728&gt;0,Y728-J728,".")</f>
        <v>0</v>
      </c>
      <c r="AB728" s="1">
        <v>1636721865</v>
      </c>
      <c r="AC728" s="1">
        <v>6906507136</v>
      </c>
      <c r="AD728" s="1" t="s">
        <v>7387</v>
      </c>
      <c r="AE728" s="1">
        <v>1</v>
      </c>
      <c r="AF728" s="1">
        <v>22</v>
      </c>
      <c r="AG728" s="1" t="s">
        <v>1807</v>
      </c>
      <c r="AH728" s="1">
        <v>42942.717106481483</v>
      </c>
      <c r="AI728" s="1">
        <v>43004.071595856483</v>
      </c>
    </row>
    <row r="729" spans="1:35" s="1" customFormat="1" x14ac:dyDescent="0.25">
      <c r="A729" s="31">
        <v>42769</v>
      </c>
      <c r="B729" s="24"/>
      <c r="C729" s="23" t="s">
        <v>699</v>
      </c>
      <c r="D729" s="22" t="s">
        <v>698</v>
      </c>
      <c r="E729" s="21">
        <v>0.53300000000000003</v>
      </c>
      <c r="G729" s="20"/>
      <c r="H729" s="19">
        <f>E729/0.03878</f>
        <v>13.744198040226921</v>
      </c>
      <c r="I729" s="18">
        <f>J729/100*4</f>
        <v>1.2</v>
      </c>
      <c r="J729" s="17">
        <v>30</v>
      </c>
      <c r="K729" s="16">
        <f>IF(J729&gt;1,J729-H729-I729,0)</f>
        <v>15.055801959773081</v>
      </c>
      <c r="L729" s="15">
        <v>42797</v>
      </c>
      <c r="M729" s="14"/>
      <c r="N729" s="29">
        <v>42860</v>
      </c>
      <c r="O729" s="12">
        <v>42863</v>
      </c>
      <c r="P729" s="11" t="s">
        <v>4105</v>
      </c>
      <c r="Q729" s="10" t="s">
        <v>4113</v>
      </c>
      <c r="R729" s="10" t="s">
        <v>4112</v>
      </c>
      <c r="S729" s="10" t="s">
        <v>4111</v>
      </c>
      <c r="T729" s="10"/>
      <c r="U729" s="9">
        <v>6806761203</v>
      </c>
      <c r="V729" s="8"/>
      <c r="W729" s="7">
        <v>690</v>
      </c>
      <c r="X729" s="4"/>
      <c r="Y729" s="6">
        <v>47</v>
      </c>
      <c r="Z729" s="5">
        <f>IF(Y729&gt;0,Y729-J729,".")</f>
        <v>17</v>
      </c>
      <c r="AB729" s="1">
        <v>1636730076</v>
      </c>
      <c r="AC729" s="1">
        <v>6912220299</v>
      </c>
      <c r="AD729" s="1" t="s">
        <v>7438</v>
      </c>
      <c r="AE729" s="1">
        <v>1</v>
      </c>
      <c r="AF729" s="1">
        <v>62</v>
      </c>
      <c r="AG729" s="1" t="s">
        <v>1795</v>
      </c>
      <c r="AH729" s="1">
        <v>42965.851180555554</v>
      </c>
      <c r="AI729" s="1">
        <v>43005.445978101852</v>
      </c>
    </row>
    <row r="730" spans="1:35" s="1" customFormat="1" x14ac:dyDescent="0.25">
      <c r="A730" s="31">
        <v>42794</v>
      </c>
      <c r="B730" s="24"/>
      <c r="C730" s="23" t="s">
        <v>1570</v>
      </c>
      <c r="D730" s="22" t="s">
        <v>1569</v>
      </c>
      <c r="E730" s="21">
        <v>0.31</v>
      </c>
      <c r="G730" s="20"/>
      <c r="H730" s="19">
        <f>E730/0.03844</f>
        <v>8.064516129032258</v>
      </c>
      <c r="I730" s="18">
        <f>J730/100*4</f>
        <v>1.28</v>
      </c>
      <c r="J730" s="17">
        <v>32</v>
      </c>
      <c r="K730" s="16">
        <f>IF(J730&gt;1,J730-H730-I730,0)</f>
        <v>22.655483870967743</v>
      </c>
      <c r="L730" s="15">
        <v>42808</v>
      </c>
      <c r="M730" s="14"/>
      <c r="N730" s="29">
        <v>42877</v>
      </c>
      <c r="O730" s="12">
        <v>42878</v>
      </c>
      <c r="P730" s="11" t="s">
        <v>3767</v>
      </c>
      <c r="Q730" s="10" t="s">
        <v>3766</v>
      </c>
      <c r="R730" s="10" t="s">
        <v>3765</v>
      </c>
      <c r="S730" s="10" t="s">
        <v>3764</v>
      </c>
      <c r="T730" s="10"/>
      <c r="U730" s="9">
        <v>6827672066</v>
      </c>
      <c r="V730" s="8"/>
      <c r="W730" s="7">
        <v>762</v>
      </c>
      <c r="X730" s="4"/>
      <c r="Y730" s="6">
        <v>47</v>
      </c>
      <c r="Z730" s="5">
        <f>IF(Y730&gt;0,Y730-J730,".")</f>
        <v>15</v>
      </c>
      <c r="AB730" s="1">
        <v>1636730350</v>
      </c>
      <c r="AC730" s="1">
        <v>6910332360</v>
      </c>
      <c r="AD730" s="1" t="s">
        <v>7171</v>
      </c>
      <c r="AE730" s="1">
        <v>1</v>
      </c>
      <c r="AF730" s="1">
        <v>115</v>
      </c>
      <c r="AG730" s="1" t="s">
        <v>366</v>
      </c>
      <c r="AH730" s="1">
        <v>42945.716863425929</v>
      </c>
      <c r="AI730" s="1">
        <v>43005.494479606481</v>
      </c>
    </row>
    <row r="731" spans="1:35" s="1" customFormat="1" x14ac:dyDescent="0.25">
      <c r="A731" s="31">
        <v>42786</v>
      </c>
      <c r="B731" s="24"/>
      <c r="C731" s="23" t="s">
        <v>1722</v>
      </c>
      <c r="D731" s="22" t="s">
        <v>1721</v>
      </c>
      <c r="E731" s="21">
        <v>0.28000000000000003</v>
      </c>
      <c r="G731" s="20"/>
      <c r="H731" s="19">
        <f>E731/0.03844</f>
        <v>7.2840790842872014</v>
      </c>
      <c r="I731" s="18">
        <f>J731/100*4</f>
        <v>1.88</v>
      </c>
      <c r="J731" s="17">
        <v>47</v>
      </c>
      <c r="K731" s="16">
        <f>IF(J731&gt;1,J731-H731-I731,0)</f>
        <v>37.835920915712798</v>
      </c>
      <c r="L731" s="15">
        <v>42801</v>
      </c>
      <c r="M731" s="14"/>
      <c r="N731" s="29">
        <v>42901</v>
      </c>
      <c r="O731" s="12">
        <v>42901</v>
      </c>
      <c r="P731" s="11" t="s">
        <v>3358</v>
      </c>
      <c r="Q731" s="10"/>
      <c r="R731" s="10"/>
      <c r="S731" s="10"/>
      <c r="T731" s="10"/>
      <c r="U731" s="9"/>
      <c r="V731" s="8"/>
      <c r="W731" s="7">
        <v>843</v>
      </c>
      <c r="X731" s="4"/>
      <c r="Y731" s="6">
        <v>47</v>
      </c>
      <c r="Z731" s="5">
        <f>IF(Y731&gt;0,Y731-J731,".")</f>
        <v>0</v>
      </c>
      <c r="AA731"/>
      <c r="AB731">
        <v>1636731682</v>
      </c>
      <c r="AC731" s="1">
        <v>6905441510</v>
      </c>
      <c r="AD731" s="1" t="s">
        <v>7271</v>
      </c>
      <c r="AE731" s="1">
        <v>1</v>
      </c>
      <c r="AF731" s="1">
        <v>267</v>
      </c>
      <c r="AG731" s="1" t="s">
        <v>1803</v>
      </c>
      <c r="AH731" s="1">
        <v>42941.842824074076</v>
      </c>
      <c r="AI731" s="1">
        <v>43005.688384212961</v>
      </c>
    </row>
    <row r="732" spans="1:35" s="1" customFormat="1" x14ac:dyDescent="0.25">
      <c r="A732" s="31">
        <v>42786</v>
      </c>
      <c r="B732" s="24"/>
      <c r="C732" s="23" t="s">
        <v>1722</v>
      </c>
      <c r="D732" s="22" t="s">
        <v>1721</v>
      </c>
      <c r="E732" s="21">
        <v>0.28000000000000003</v>
      </c>
      <c r="G732" s="20"/>
      <c r="H732" s="19">
        <f>E732/0.03844</f>
        <v>7.2840790842872014</v>
      </c>
      <c r="I732" s="18">
        <f>J732/100*4</f>
        <v>1.88</v>
      </c>
      <c r="J732" s="17">
        <v>47</v>
      </c>
      <c r="K732" s="16">
        <f>IF(J732&gt;1,J732-H732-I732,0)</f>
        <v>37.835920915712798</v>
      </c>
      <c r="L732" s="15">
        <v>42801</v>
      </c>
      <c r="M732" s="14"/>
      <c r="N732" s="29">
        <v>42936</v>
      </c>
      <c r="O732" s="12">
        <v>42939</v>
      </c>
      <c r="P732" s="11" t="s">
        <v>2768</v>
      </c>
      <c r="Q732" s="10"/>
      <c r="R732" s="10"/>
      <c r="S732" s="10"/>
      <c r="T732" s="10"/>
      <c r="U732" s="9"/>
      <c r="V732" s="8"/>
      <c r="W732" s="7">
        <v>975</v>
      </c>
      <c r="X732" s="4"/>
      <c r="Y732" s="6">
        <v>47</v>
      </c>
      <c r="Z732" s="5">
        <f>IF(Y732&gt;0,Y732-J732,".")</f>
        <v>0</v>
      </c>
      <c r="AB732" s="1">
        <v>1636731762</v>
      </c>
      <c r="AC732" s="1">
        <v>6912161294</v>
      </c>
      <c r="AD732" s="1" t="s">
        <v>7233</v>
      </c>
      <c r="AE732" s="1">
        <v>1</v>
      </c>
      <c r="AF732" s="1">
        <v>58</v>
      </c>
      <c r="AG732" s="1" t="s">
        <v>1800</v>
      </c>
      <c r="AH732" s="1">
        <v>42963.826111111113</v>
      </c>
      <c r="AI732" s="1">
        <v>43005.704945231482</v>
      </c>
    </row>
    <row r="733" spans="1:35" s="1" customFormat="1" x14ac:dyDescent="0.25">
      <c r="A733" s="31">
        <v>42929</v>
      </c>
      <c r="B733" s="24"/>
      <c r="C733" s="23" t="s">
        <v>312</v>
      </c>
      <c r="D733" s="22" t="s">
        <v>2343</v>
      </c>
      <c r="E733" s="21">
        <v>0.21</v>
      </c>
      <c r="G733" s="20"/>
      <c r="H733" s="19">
        <f>E733/0.03878</f>
        <v>5.4151624548736459</v>
      </c>
      <c r="I733" s="18">
        <f>J733/100*4</f>
        <v>1.88</v>
      </c>
      <c r="J733" s="17">
        <v>47</v>
      </c>
      <c r="K733" s="16">
        <f>IF(J733&gt;1,J733-H733-I733,0)</f>
        <v>39.704837545126352</v>
      </c>
      <c r="L733" s="15">
        <v>42969</v>
      </c>
      <c r="M733" s="14"/>
      <c r="N733" s="29">
        <v>42968</v>
      </c>
      <c r="O733" s="12">
        <v>42969</v>
      </c>
      <c r="P733" s="11" t="s">
        <v>2342</v>
      </c>
      <c r="Q733" s="10"/>
      <c r="R733" s="10"/>
      <c r="S733" s="10"/>
      <c r="T733" s="10"/>
      <c r="U733" s="9"/>
      <c r="V733" s="8"/>
      <c r="W733" s="7">
        <v>1066</v>
      </c>
      <c r="X733" s="4"/>
      <c r="Y733" s="6">
        <v>47</v>
      </c>
      <c r="Z733" s="5">
        <f>IF(Y733&gt;0,Y733-J733,".")</f>
        <v>0</v>
      </c>
      <c r="AB733" s="1">
        <v>1636740737</v>
      </c>
      <c r="AC733" s="1">
        <v>6906559659</v>
      </c>
      <c r="AD733" s="1" t="s">
        <v>7386</v>
      </c>
      <c r="AE733" s="1">
        <v>1</v>
      </c>
      <c r="AF733" s="1">
        <v>22</v>
      </c>
      <c r="AG733" s="1" t="s">
        <v>1784</v>
      </c>
      <c r="AH733" s="1">
        <v>42942.758356481485</v>
      </c>
      <c r="AI733" s="1">
        <v>43006.827931250002</v>
      </c>
    </row>
    <row r="734" spans="1:35" s="1" customFormat="1" x14ac:dyDescent="0.25">
      <c r="A734" s="31">
        <v>42786</v>
      </c>
      <c r="B734" s="24"/>
      <c r="C734" s="23" t="s">
        <v>1722</v>
      </c>
      <c r="D734" s="22" t="s">
        <v>1721</v>
      </c>
      <c r="E734" s="21">
        <v>0.28000000000000003</v>
      </c>
      <c r="G734" s="20"/>
      <c r="H734" s="19">
        <f>E734/0.03844</f>
        <v>7.2840790842872014</v>
      </c>
      <c r="I734" s="18">
        <f>J734/100*4</f>
        <v>1.88</v>
      </c>
      <c r="J734" s="17">
        <v>47</v>
      </c>
      <c r="K734" s="16">
        <f>IF(J734&gt;1,J734-H734-I734,0)</f>
        <v>37.835920915712798</v>
      </c>
      <c r="L734" s="15">
        <v>42801</v>
      </c>
      <c r="M734" s="14"/>
      <c r="N734" s="29">
        <v>43003</v>
      </c>
      <c r="O734" s="12">
        <v>43007</v>
      </c>
      <c r="P734" s="11" t="s">
        <v>1812</v>
      </c>
      <c r="Q734" s="10" t="s">
        <v>1815</v>
      </c>
      <c r="R734" s="10" t="s">
        <v>1814</v>
      </c>
      <c r="S734" s="10" t="s">
        <v>768</v>
      </c>
      <c r="T734" s="10"/>
      <c r="U734" s="9">
        <v>6908259151</v>
      </c>
      <c r="V734" s="8"/>
      <c r="W734" s="7">
        <v>1177</v>
      </c>
      <c r="X734" s="4"/>
      <c r="Y734" s="6">
        <v>47</v>
      </c>
      <c r="Z734" s="5">
        <f>IF(Y734&gt;0,Y734-J734,".")</f>
        <v>0</v>
      </c>
      <c r="AB734" s="1">
        <v>1636740738</v>
      </c>
      <c r="AC734" s="1">
        <v>6905896334</v>
      </c>
      <c r="AD734" s="1" t="s">
        <v>7144</v>
      </c>
      <c r="AE734" s="1">
        <v>1</v>
      </c>
      <c r="AF734" s="1">
        <v>69</v>
      </c>
      <c r="AG734" s="1" t="s">
        <v>1784</v>
      </c>
      <c r="AH734" s="1">
        <v>42942.349398148152</v>
      </c>
      <c r="AI734" s="1">
        <v>43006.82793146991</v>
      </c>
    </row>
    <row r="735" spans="1:35" s="1" customFormat="1" x14ac:dyDescent="0.25">
      <c r="A735" s="31">
        <v>42375</v>
      </c>
      <c r="B735" s="24"/>
      <c r="C735" s="23" t="s">
        <v>1032</v>
      </c>
      <c r="D735" s="22" t="s">
        <v>1031</v>
      </c>
      <c r="E735" s="21">
        <v>0.63</v>
      </c>
      <c r="G735" s="20"/>
      <c r="H735" s="19">
        <f>E735/0.040263</f>
        <v>15.647120184785038</v>
      </c>
      <c r="I735" s="32">
        <f>J735/100*4</f>
        <v>1.92</v>
      </c>
      <c r="J735" s="17">
        <v>48</v>
      </c>
      <c r="K735" s="16">
        <f>IF(J735&gt;1,J735-H735-I735,0)</f>
        <v>30.43287981521496</v>
      </c>
      <c r="L735" s="15">
        <v>42397</v>
      </c>
      <c r="M735" s="14"/>
      <c r="N735" s="29">
        <v>42739</v>
      </c>
      <c r="O735" s="12">
        <v>42741</v>
      </c>
      <c r="P735" s="11" t="s">
        <v>5258</v>
      </c>
      <c r="Q735" s="10"/>
      <c r="R735" s="10"/>
      <c r="S735" s="10"/>
      <c r="T735" s="10"/>
      <c r="U735" s="9"/>
      <c r="V735" s="8"/>
      <c r="W735" s="7">
        <v>40</v>
      </c>
      <c r="X735" s="4"/>
      <c r="Y735" s="6">
        <v>48</v>
      </c>
      <c r="Z735" s="5">
        <f>IF(Y735&gt;0,Y735-J735,".")</f>
        <v>0</v>
      </c>
      <c r="AA735"/>
      <c r="AB735">
        <v>1636740802</v>
      </c>
      <c r="AC735" s="1">
        <v>6909588918</v>
      </c>
      <c r="AD735" s="1" t="s">
        <v>7241</v>
      </c>
      <c r="AE735" s="1">
        <v>1</v>
      </c>
      <c r="AF735" s="1">
        <v>38</v>
      </c>
      <c r="AG735" s="1" t="s">
        <v>1785</v>
      </c>
      <c r="AH735" s="1">
        <v>42944.864120370374</v>
      </c>
      <c r="AI735" s="1">
        <v>43006.83151650463</v>
      </c>
    </row>
    <row r="736" spans="1:35" s="1" customFormat="1" x14ac:dyDescent="0.25">
      <c r="A736" s="31">
        <v>42375</v>
      </c>
      <c r="B736" s="24"/>
      <c r="C736" s="23" t="s">
        <v>1032</v>
      </c>
      <c r="D736" s="22" t="s">
        <v>1031</v>
      </c>
      <c r="E736" s="21">
        <v>0.63</v>
      </c>
      <c r="G736" s="20"/>
      <c r="H736" s="19">
        <f>E736/0.040263</f>
        <v>15.647120184785038</v>
      </c>
      <c r="I736" s="32">
        <f>J736/100*4</f>
        <v>1.92</v>
      </c>
      <c r="J736" s="17">
        <v>48</v>
      </c>
      <c r="K736" s="16">
        <f>IF(J736&gt;1,J736-H736-I736,0)</f>
        <v>30.43287981521496</v>
      </c>
      <c r="L736" s="15">
        <v>42397</v>
      </c>
      <c r="M736" s="14"/>
      <c r="N736" s="29">
        <v>42743</v>
      </c>
      <c r="O736" s="12">
        <v>42743</v>
      </c>
      <c r="P736" s="11" t="s">
        <v>6860</v>
      </c>
      <c r="Q736" s="10"/>
      <c r="R736" s="10"/>
      <c r="S736" s="10"/>
      <c r="T736" s="10"/>
      <c r="U736" s="9">
        <v>6668930979</v>
      </c>
      <c r="V736" s="8"/>
      <c r="W736" s="7">
        <v>53</v>
      </c>
      <c r="X736" s="4"/>
      <c r="Y736" s="6">
        <v>48</v>
      </c>
      <c r="Z736" s="5">
        <f>IF(Y736&gt;0,Y736-J736,".")</f>
        <v>0</v>
      </c>
      <c r="AB736" s="1">
        <v>1636740803</v>
      </c>
      <c r="AC736" s="1">
        <v>6910577541</v>
      </c>
      <c r="AD736" s="1" t="s">
        <v>7113</v>
      </c>
      <c r="AE736" s="1">
        <v>2</v>
      </c>
      <c r="AF736" s="1">
        <v>66</v>
      </c>
      <c r="AG736" s="1" t="s">
        <v>1785</v>
      </c>
      <c r="AH736" s="1">
        <v>42945.897881944446</v>
      </c>
      <c r="AI736" s="1">
        <v>43006.831516909719</v>
      </c>
    </row>
    <row r="737" spans="1:35" s="1" customFormat="1" x14ac:dyDescent="0.25">
      <c r="A737" s="31">
        <v>42375</v>
      </c>
      <c r="B737" s="24"/>
      <c r="C737" s="23" t="s">
        <v>1032</v>
      </c>
      <c r="D737" s="22" t="s">
        <v>1031</v>
      </c>
      <c r="E737" s="21">
        <v>0.63</v>
      </c>
      <c r="G737" s="20"/>
      <c r="H737" s="19">
        <f>E737/0.040263</f>
        <v>15.647120184785038</v>
      </c>
      <c r="I737" s="32">
        <f>J737/100*4</f>
        <v>1.92</v>
      </c>
      <c r="J737" s="17">
        <v>48</v>
      </c>
      <c r="K737" s="16">
        <f>IF(J737&gt;1,J737-H737-I737,0)</f>
        <v>30.43287981521496</v>
      </c>
      <c r="L737" s="15">
        <v>42397</v>
      </c>
      <c r="M737" s="14"/>
      <c r="N737" s="29">
        <v>42743</v>
      </c>
      <c r="O737" s="12">
        <v>42743</v>
      </c>
      <c r="P737" s="11" t="s">
        <v>6860</v>
      </c>
      <c r="Q737" s="10"/>
      <c r="R737" s="10"/>
      <c r="S737" s="10"/>
      <c r="T737" s="10"/>
      <c r="U737" s="9"/>
      <c r="V737" s="8"/>
      <c r="W737" s="7">
        <v>53</v>
      </c>
      <c r="X737" s="4"/>
      <c r="Y737" s="6">
        <v>48</v>
      </c>
      <c r="Z737" s="5">
        <f>IF(Y737&gt;0,Y737-J737,".")</f>
        <v>0</v>
      </c>
      <c r="AB737" s="1">
        <v>1636740804</v>
      </c>
      <c r="AC737" s="1">
        <v>6908405879</v>
      </c>
      <c r="AD737" s="1" t="s">
        <v>7261</v>
      </c>
      <c r="AE737" s="1">
        <v>2</v>
      </c>
      <c r="AF737" s="1">
        <v>48</v>
      </c>
      <c r="AG737" s="1" t="s">
        <v>1785</v>
      </c>
      <c r="AH737" s="1">
        <v>42943.885972222219</v>
      </c>
      <c r="AI737" s="1">
        <v>43006.831517303239</v>
      </c>
    </row>
    <row r="738" spans="1:35" s="1" customFormat="1" x14ac:dyDescent="0.25">
      <c r="A738" s="28">
        <v>41770</v>
      </c>
      <c r="B738" s="27" t="s">
        <v>2694</v>
      </c>
      <c r="C738" s="23" t="s">
        <v>2693</v>
      </c>
      <c r="D738" s="22" t="s">
        <v>2692</v>
      </c>
      <c r="E738" s="21">
        <v>1</v>
      </c>
      <c r="G738" s="20"/>
      <c r="H738" s="19">
        <f>E738/0.0514508</f>
        <v>19.4360437544217</v>
      </c>
      <c r="I738" s="18">
        <f>J738/100*4</f>
        <v>1.1599999999999999</v>
      </c>
      <c r="J738" s="17">
        <v>29</v>
      </c>
      <c r="K738" s="16">
        <f>IF(J738&gt;1,J738-H738-I738,0)</f>
        <v>8.4039562455782999</v>
      </c>
      <c r="L738" s="15">
        <v>41799</v>
      </c>
      <c r="M738" s="14"/>
      <c r="N738" s="29">
        <v>42748</v>
      </c>
      <c r="O738" s="12">
        <v>42750</v>
      </c>
      <c r="P738" s="11" t="s">
        <v>6645</v>
      </c>
      <c r="Q738" s="10" t="s">
        <v>5356</v>
      </c>
      <c r="R738" s="10" t="s">
        <v>6646</v>
      </c>
      <c r="S738" s="10" t="s">
        <v>2314</v>
      </c>
      <c r="T738" s="10"/>
      <c r="U738" s="9">
        <v>6673140311</v>
      </c>
      <c r="V738" s="8"/>
      <c r="W738" s="7">
        <v>97</v>
      </c>
      <c r="X738" s="4"/>
      <c r="Y738" s="6">
        <v>48</v>
      </c>
      <c r="Z738" s="5">
        <f>IF(Y738&gt;0,Y738-J738,".")</f>
        <v>19</v>
      </c>
      <c r="AB738" s="1">
        <v>1636740805</v>
      </c>
      <c r="AC738" s="1">
        <v>6909657234</v>
      </c>
      <c r="AD738" s="1" t="s">
        <v>7109</v>
      </c>
      <c r="AE738" s="1">
        <v>1</v>
      </c>
      <c r="AF738" s="1">
        <v>33</v>
      </c>
      <c r="AG738" s="1" t="s">
        <v>1785</v>
      </c>
      <c r="AH738" s="1">
        <v>42944.892916666664</v>
      </c>
      <c r="AI738" s="1">
        <v>43006.831517719904</v>
      </c>
    </row>
    <row r="739" spans="1:35" s="1" customFormat="1" x14ac:dyDescent="0.25">
      <c r="A739" s="31">
        <v>42375</v>
      </c>
      <c r="B739" s="24"/>
      <c r="C739" s="23" t="s">
        <v>1032</v>
      </c>
      <c r="D739" s="22" t="s">
        <v>1031</v>
      </c>
      <c r="E739" s="21">
        <v>0.63</v>
      </c>
      <c r="G739" s="20"/>
      <c r="H739" s="19">
        <f>E739/0.040263</f>
        <v>15.647120184785038</v>
      </c>
      <c r="I739" s="32">
        <f>J739/100*4</f>
        <v>1.92</v>
      </c>
      <c r="J739" s="17">
        <v>48</v>
      </c>
      <c r="K739" s="16">
        <f>IF(J739&gt;1,J739-H739-I739,0)</f>
        <v>30.43287981521496</v>
      </c>
      <c r="L739" s="15">
        <v>42397</v>
      </c>
      <c r="M739" s="14"/>
      <c r="N739" s="29">
        <v>42755</v>
      </c>
      <c r="O739" s="12">
        <v>42757</v>
      </c>
      <c r="P739" s="11" t="s">
        <v>6495</v>
      </c>
      <c r="Q739" s="10" t="s">
        <v>6498</v>
      </c>
      <c r="R739" s="10" t="s">
        <v>6497</v>
      </c>
      <c r="S739" s="10" t="s">
        <v>6496</v>
      </c>
      <c r="T739" s="10"/>
      <c r="U739" s="9">
        <v>6685805943</v>
      </c>
      <c r="V739" s="8"/>
      <c r="W739" s="7">
        <v>136</v>
      </c>
      <c r="X739" s="4"/>
      <c r="Y739" s="6">
        <v>48</v>
      </c>
      <c r="Z739" s="5">
        <f>IF(Y739&gt;0,Y739-J739,".")</f>
        <v>0</v>
      </c>
      <c r="AB739" s="1">
        <v>1636744196</v>
      </c>
      <c r="AC739" s="1">
        <v>6912007591</v>
      </c>
      <c r="AD739" s="1" t="s">
        <v>7148</v>
      </c>
      <c r="AE739" s="1">
        <v>1</v>
      </c>
      <c r="AF739" s="1">
        <v>79</v>
      </c>
      <c r="AG739" s="1" t="s">
        <v>1779</v>
      </c>
      <c r="AH739" s="1">
        <v>42958.431157407409</v>
      </c>
      <c r="AI739" s="1">
        <v>43007.410122997688</v>
      </c>
    </row>
    <row r="740" spans="1:35" s="1" customFormat="1" x14ac:dyDescent="0.25">
      <c r="A740" s="31">
        <v>42375</v>
      </c>
      <c r="B740" s="24"/>
      <c r="C740" s="23" t="s">
        <v>1032</v>
      </c>
      <c r="D740" s="22" t="s">
        <v>1031</v>
      </c>
      <c r="E740" s="21">
        <v>0.63</v>
      </c>
      <c r="G740" s="20"/>
      <c r="H740" s="19">
        <f>E740/0.040263</f>
        <v>15.647120184785038</v>
      </c>
      <c r="I740" s="32">
        <f>J740/100*4</f>
        <v>1.92</v>
      </c>
      <c r="J740" s="17">
        <v>48</v>
      </c>
      <c r="K740" s="16">
        <f>IF(J740&gt;1,J740-H740-I740,0)</f>
        <v>30.43287981521496</v>
      </c>
      <c r="L740" s="15">
        <v>42397</v>
      </c>
      <c r="M740" s="14"/>
      <c r="N740" s="29">
        <v>42762</v>
      </c>
      <c r="O740" s="12">
        <v>42764</v>
      </c>
      <c r="P740" s="11" t="s">
        <v>6342</v>
      </c>
      <c r="Q740" s="10"/>
      <c r="R740" s="10"/>
      <c r="S740" s="10"/>
      <c r="T740" s="10"/>
      <c r="U740" s="9"/>
      <c r="V740" s="8"/>
      <c r="W740" s="7">
        <v>169</v>
      </c>
      <c r="X740" s="4"/>
      <c r="Y740" s="6">
        <v>48</v>
      </c>
      <c r="Z740" s="5">
        <f>IF(Y740&gt;0,Y740-J740,".")</f>
        <v>0</v>
      </c>
      <c r="AB740" s="1">
        <v>1636744784</v>
      </c>
      <c r="AC740" s="1">
        <v>6908306646</v>
      </c>
      <c r="AD740" s="1" t="s">
        <v>7439</v>
      </c>
      <c r="AE740" s="1">
        <v>1</v>
      </c>
      <c r="AF740" s="1">
        <v>70</v>
      </c>
      <c r="AG740" s="1" t="s">
        <v>1776</v>
      </c>
      <c r="AH740" s="1">
        <v>42943.844328703701</v>
      </c>
      <c r="AI740" s="1">
        <v>43007.489355740741</v>
      </c>
    </row>
    <row r="741" spans="1:35" s="1" customFormat="1" x14ac:dyDescent="0.25">
      <c r="A741" s="31">
        <v>42375</v>
      </c>
      <c r="B741" s="24"/>
      <c r="C741" s="23" t="s">
        <v>1032</v>
      </c>
      <c r="D741" s="22" t="s">
        <v>1031</v>
      </c>
      <c r="E741" s="21">
        <v>0.63</v>
      </c>
      <c r="G741" s="20"/>
      <c r="H741" s="19">
        <f>E741/0.040263</f>
        <v>15.647120184785038</v>
      </c>
      <c r="I741" s="32">
        <f>J741/100*4</f>
        <v>1.92</v>
      </c>
      <c r="J741" s="17">
        <v>48</v>
      </c>
      <c r="K741" s="16">
        <f>IF(J741&gt;1,J741-H741-I741,0)</f>
        <v>30.43287981521496</v>
      </c>
      <c r="L741" s="15">
        <v>42397</v>
      </c>
      <c r="M741" s="14"/>
      <c r="N741" s="29">
        <v>42762</v>
      </c>
      <c r="O741" s="12">
        <v>42764</v>
      </c>
      <c r="P741" s="11" t="s">
        <v>6342</v>
      </c>
      <c r="Q741" s="10"/>
      <c r="R741" s="10"/>
      <c r="S741" s="10"/>
      <c r="T741" s="10"/>
      <c r="U741" s="9"/>
      <c r="V741" s="8"/>
      <c r="W741" s="7">
        <v>169</v>
      </c>
      <c r="X741" s="4"/>
      <c r="Y741" s="6">
        <v>48</v>
      </c>
      <c r="Z741" s="5">
        <f>IF(Y741&gt;0,Y741-J741,".")</f>
        <v>0</v>
      </c>
      <c r="AB741" s="1">
        <v>1636744966</v>
      </c>
      <c r="AC741" s="1">
        <v>6911262778</v>
      </c>
      <c r="AD741" s="1" t="s">
        <v>7440</v>
      </c>
      <c r="AE741" s="1">
        <v>1</v>
      </c>
      <c r="AF741" s="1">
        <v>65</v>
      </c>
      <c r="AG741" s="1" t="s">
        <v>7441</v>
      </c>
      <c r="AH741" s="1">
        <v>42946.803657407407</v>
      </c>
      <c r="AI741" s="1">
        <v>43007.51348775463</v>
      </c>
    </row>
    <row r="742" spans="1:35" s="1" customFormat="1" x14ac:dyDescent="0.25">
      <c r="A742" s="31">
        <v>42375</v>
      </c>
      <c r="B742" s="24"/>
      <c r="C742" s="23" t="s">
        <v>1032</v>
      </c>
      <c r="D742" s="22" t="s">
        <v>1031</v>
      </c>
      <c r="E742" s="21">
        <v>0.63</v>
      </c>
      <c r="G742" s="20"/>
      <c r="H742" s="19">
        <f>E742/0.040263</f>
        <v>15.647120184785038</v>
      </c>
      <c r="I742" s="32">
        <f>J742/100*4</f>
        <v>1.92</v>
      </c>
      <c r="J742" s="17">
        <v>48</v>
      </c>
      <c r="K742" s="16">
        <f>IF(J742&gt;1,J742-H742-I742,0)</f>
        <v>30.43287981521496</v>
      </c>
      <c r="L742" s="15">
        <v>42397</v>
      </c>
      <c r="M742" s="14"/>
      <c r="N742" s="29">
        <v>42762</v>
      </c>
      <c r="O742" s="12">
        <v>42764</v>
      </c>
      <c r="P742" s="11" t="s">
        <v>6342</v>
      </c>
      <c r="Q742" s="10"/>
      <c r="R742" s="10"/>
      <c r="S742" s="10"/>
      <c r="T742" s="10"/>
      <c r="U742" s="9"/>
      <c r="V742" s="8"/>
      <c r="W742" s="7">
        <v>169</v>
      </c>
      <c r="X742" s="4"/>
      <c r="Y742" s="6">
        <v>48</v>
      </c>
      <c r="Z742" s="5">
        <f>IF(Y742&gt;0,Y742-J742,".")</f>
        <v>0</v>
      </c>
      <c r="AB742" s="1">
        <v>1636745705</v>
      </c>
      <c r="AC742" s="1">
        <v>6912018798</v>
      </c>
      <c r="AD742" s="1" t="s">
        <v>7168</v>
      </c>
      <c r="AE742" s="1">
        <v>2</v>
      </c>
      <c r="AF742" s="1">
        <v>72</v>
      </c>
      <c r="AG742" s="1" t="s">
        <v>1762</v>
      </c>
      <c r="AH742" s="1">
        <v>42958.681770833333</v>
      </c>
      <c r="AI742" s="1">
        <v>43007.633434085648</v>
      </c>
    </row>
    <row r="743" spans="1:35" s="1" customFormat="1" x14ac:dyDescent="0.25">
      <c r="A743" s="31">
        <v>42375</v>
      </c>
      <c r="B743" s="24"/>
      <c r="C743" s="23" t="s">
        <v>1032</v>
      </c>
      <c r="D743" s="22" t="s">
        <v>1031</v>
      </c>
      <c r="E743" s="21">
        <v>0.63</v>
      </c>
      <c r="G743" s="20"/>
      <c r="H743" s="19">
        <f>E743/0.040263</f>
        <v>15.647120184785038</v>
      </c>
      <c r="I743" s="32">
        <f>J743/100*4</f>
        <v>1.92</v>
      </c>
      <c r="J743" s="17">
        <v>48</v>
      </c>
      <c r="K743" s="16">
        <f>IF(J743&gt;1,J743-H743-I743,0)</f>
        <v>30.43287981521496</v>
      </c>
      <c r="L743" s="15">
        <v>42397</v>
      </c>
      <c r="M743" s="14"/>
      <c r="N743" s="29">
        <v>42762</v>
      </c>
      <c r="O743" s="12">
        <v>42764</v>
      </c>
      <c r="P743" s="11" t="s">
        <v>6342</v>
      </c>
      <c r="Q743" s="10"/>
      <c r="R743" s="10"/>
      <c r="S743" s="10"/>
      <c r="T743" s="10"/>
      <c r="U743" s="9"/>
      <c r="V743" s="8"/>
      <c r="W743" s="7">
        <v>169</v>
      </c>
      <c r="X743" s="4"/>
      <c r="Y743" s="6">
        <v>48</v>
      </c>
      <c r="Z743" s="5">
        <f>IF(Y743&gt;0,Y743-J743,".")</f>
        <v>0</v>
      </c>
      <c r="AB743" s="1">
        <v>1636746538</v>
      </c>
      <c r="AC743" s="1">
        <v>6912074709</v>
      </c>
      <c r="AD743" s="1" t="s">
        <v>7376</v>
      </c>
      <c r="AE743" s="1">
        <v>1</v>
      </c>
      <c r="AF743" s="1">
        <v>44</v>
      </c>
      <c r="AG743" s="1" t="s">
        <v>1760</v>
      </c>
      <c r="AH743" s="1">
        <v>42960.807916666665</v>
      </c>
      <c r="AI743" s="1">
        <v>43007.761129953702</v>
      </c>
    </row>
    <row r="744" spans="1:35" s="1" customFormat="1" x14ac:dyDescent="0.25">
      <c r="A744" s="31">
        <v>42375</v>
      </c>
      <c r="B744" s="24"/>
      <c r="C744" s="23" t="s">
        <v>1032</v>
      </c>
      <c r="D744" s="22" t="s">
        <v>1031</v>
      </c>
      <c r="E744" s="21">
        <v>0.63</v>
      </c>
      <c r="G744" s="20"/>
      <c r="H744" s="19">
        <f>E744/0.040263</f>
        <v>15.647120184785038</v>
      </c>
      <c r="I744" s="32">
        <f>J744/100*4</f>
        <v>1.92</v>
      </c>
      <c r="J744" s="17">
        <v>48</v>
      </c>
      <c r="K744" s="16">
        <f>IF(J744&gt;1,J744-H744-I744,0)</f>
        <v>30.43287981521496</v>
      </c>
      <c r="L744" s="15">
        <v>42397</v>
      </c>
      <c r="M744" s="14"/>
      <c r="N744" s="29">
        <v>42792</v>
      </c>
      <c r="O744" s="12">
        <v>42792</v>
      </c>
      <c r="P744" s="11" t="s">
        <v>5660</v>
      </c>
      <c r="Q744" s="10"/>
      <c r="R744" s="10"/>
      <c r="S744" s="10"/>
      <c r="T744" s="10"/>
      <c r="U744" s="9">
        <v>6728075615</v>
      </c>
      <c r="V744" s="8"/>
      <c r="W744" s="7">
        <v>331</v>
      </c>
      <c r="X744" s="4"/>
      <c r="Y744" s="6">
        <v>48</v>
      </c>
      <c r="Z744" s="5">
        <f>IF(Y744&gt;0,Y744-J744,".")</f>
        <v>0</v>
      </c>
      <c r="AB744" s="1">
        <v>1636751051</v>
      </c>
      <c r="AC744" s="1">
        <v>6909450250</v>
      </c>
      <c r="AD744" s="1" t="s">
        <v>7306</v>
      </c>
      <c r="AE744" s="1">
        <v>1</v>
      </c>
      <c r="AF744" s="1">
        <v>325</v>
      </c>
      <c r="AG744" s="1" t="s">
        <v>1756</v>
      </c>
      <c r="AH744" s="1">
        <v>42944.78670138889</v>
      </c>
      <c r="AI744" s="1">
        <v>43008.520692893515</v>
      </c>
    </row>
    <row r="745" spans="1:35" s="1" customFormat="1" x14ac:dyDescent="0.25">
      <c r="A745" s="31">
        <v>42375</v>
      </c>
      <c r="B745" s="24"/>
      <c r="C745" s="23" t="s">
        <v>1032</v>
      </c>
      <c r="D745" s="22" t="s">
        <v>1031</v>
      </c>
      <c r="E745" s="21">
        <v>0.63</v>
      </c>
      <c r="G745" s="20"/>
      <c r="H745" s="19">
        <f>E745/0.040263</f>
        <v>15.647120184785038</v>
      </c>
      <c r="I745" s="32">
        <f>J745/100*4</f>
        <v>1.92</v>
      </c>
      <c r="J745" s="17">
        <v>48</v>
      </c>
      <c r="K745" s="16">
        <f>IF(J745&gt;1,J745-H745-I745,0)</f>
        <v>30.43287981521496</v>
      </c>
      <c r="L745" s="15">
        <v>42397</v>
      </c>
      <c r="M745" s="14"/>
      <c r="N745" s="29">
        <v>42792</v>
      </c>
      <c r="O745" s="12">
        <v>42792</v>
      </c>
      <c r="P745" s="11" t="s">
        <v>5660</v>
      </c>
      <c r="Q745" s="10"/>
      <c r="R745" s="10"/>
      <c r="S745" s="10"/>
      <c r="T745" s="10"/>
      <c r="U745" s="9"/>
      <c r="V745" s="8"/>
      <c r="W745" s="7">
        <v>331</v>
      </c>
      <c r="X745" s="4"/>
      <c r="Y745" s="6">
        <v>48</v>
      </c>
      <c r="Z745" s="5">
        <f>IF(Y745&gt;0,Y745-J745,".")</f>
        <v>0</v>
      </c>
      <c r="AB745" s="1">
        <v>1636754471</v>
      </c>
      <c r="AC745" s="1">
        <v>6906741854</v>
      </c>
      <c r="AD745" s="1" t="s">
        <v>7239</v>
      </c>
      <c r="AE745" s="1">
        <v>1</v>
      </c>
      <c r="AF745" s="1">
        <v>69</v>
      </c>
      <c r="AG745" s="1" t="s">
        <v>1740</v>
      </c>
      <c r="AH745" s="1">
        <v>42942.861944444441</v>
      </c>
      <c r="AI745" s="1">
        <v>43008.850714456021</v>
      </c>
    </row>
    <row r="746" spans="1:35" s="1" customFormat="1" x14ac:dyDescent="0.25">
      <c r="A746" s="28">
        <v>41723</v>
      </c>
      <c r="B746" s="27" t="s">
        <v>886</v>
      </c>
      <c r="C746" s="23" t="s">
        <v>885</v>
      </c>
      <c r="D746" s="22" t="s">
        <v>884</v>
      </c>
      <c r="E746" s="21">
        <v>0.39900000000000002</v>
      </c>
      <c r="G746" s="20"/>
      <c r="H746" s="19">
        <f>E746/0.02928</f>
        <v>13.627049180327869</v>
      </c>
      <c r="I746" s="18">
        <f>J746/100*4</f>
        <v>1.2</v>
      </c>
      <c r="J746" s="17">
        <v>30</v>
      </c>
      <c r="K746" s="16">
        <f>IF(J746&gt;1,J746-H746-I746,0)</f>
        <v>15.172950819672131</v>
      </c>
      <c r="L746" s="15">
        <v>41750</v>
      </c>
      <c r="M746" s="14"/>
      <c r="N746" s="29">
        <v>42796</v>
      </c>
      <c r="O746" s="12">
        <v>42809</v>
      </c>
      <c r="P746" s="11" t="s">
        <v>5548</v>
      </c>
      <c r="Q746" s="10" t="s">
        <v>5553</v>
      </c>
      <c r="R746" s="10" t="s">
        <v>5552</v>
      </c>
      <c r="S746" s="10" t="s">
        <v>5551</v>
      </c>
      <c r="T746" s="10"/>
      <c r="U746" s="9" t="s">
        <v>5550</v>
      </c>
      <c r="V746" s="8" t="s">
        <v>5547</v>
      </c>
      <c r="W746" s="7">
        <v>322</v>
      </c>
      <c r="X746" s="4"/>
      <c r="Y746" s="6">
        <v>48</v>
      </c>
      <c r="Z746" s="5">
        <f>IF(Y746&gt;0,Y746-J746,".")</f>
        <v>18</v>
      </c>
      <c r="AB746" s="1">
        <v>1636754472</v>
      </c>
      <c r="AC746" s="1">
        <v>6910268329</v>
      </c>
      <c r="AD746" s="1" t="s">
        <v>7245</v>
      </c>
      <c r="AE746" s="1">
        <v>1</v>
      </c>
      <c r="AF746" s="1">
        <v>69</v>
      </c>
      <c r="AG746" s="1" t="s">
        <v>1740</v>
      </c>
      <c r="AH746" s="1">
        <v>42945.654907407406</v>
      </c>
      <c r="AI746" s="1">
        <v>43008.850715081018</v>
      </c>
    </row>
    <row r="747" spans="1:35" s="1" customFormat="1" x14ac:dyDescent="0.25">
      <c r="A747" s="31">
        <v>42469</v>
      </c>
      <c r="B747" s="24"/>
      <c r="C747" s="23" t="s">
        <v>97</v>
      </c>
      <c r="D747" s="22" t="s">
        <v>96</v>
      </c>
      <c r="E747" s="21">
        <v>0.53100000000000003</v>
      </c>
      <c r="G747" s="20"/>
      <c r="H747" s="19">
        <f>E747/0.04128</f>
        <v>12.863372093023257</v>
      </c>
      <c r="I747" s="32">
        <f>J747/100*4</f>
        <v>1.32</v>
      </c>
      <c r="J747" s="17">
        <v>33</v>
      </c>
      <c r="K747" s="16">
        <f>IF(J747&gt;1,J747-H747-I747,0)</f>
        <v>18.816627906976741</v>
      </c>
      <c r="L747" s="15">
        <v>42494</v>
      </c>
      <c r="M747" s="14"/>
      <c r="N747" s="29">
        <v>42818</v>
      </c>
      <c r="O747" s="12">
        <v>42822</v>
      </c>
      <c r="P747" s="11" t="s">
        <v>4478</v>
      </c>
      <c r="Q747" s="10" t="s">
        <v>4477</v>
      </c>
      <c r="R747" s="10" t="s">
        <v>4476</v>
      </c>
      <c r="S747" s="10" t="s">
        <v>4475</v>
      </c>
      <c r="T747" s="10"/>
      <c r="U747" s="9">
        <v>6755237841</v>
      </c>
      <c r="V747" s="8"/>
      <c r="W747" s="7">
        <v>496</v>
      </c>
      <c r="X747" s="4"/>
      <c r="Y747" s="6">
        <v>48</v>
      </c>
      <c r="Z747" s="5">
        <f>IF(Y747&gt;0,Y747-J747,".")</f>
        <v>15</v>
      </c>
      <c r="AB747" s="1">
        <v>1636755831</v>
      </c>
      <c r="AC747" s="1">
        <v>6914130228</v>
      </c>
      <c r="AD747" s="1" t="s">
        <v>7442</v>
      </c>
      <c r="AE747" s="1">
        <v>1</v>
      </c>
      <c r="AF747" s="1">
        <v>70</v>
      </c>
      <c r="AG747" s="1" t="s">
        <v>1748</v>
      </c>
      <c r="AH747" s="1">
        <v>43007.843368055554</v>
      </c>
      <c r="AI747" s="1">
        <v>43008.944842418983</v>
      </c>
    </row>
    <row r="748" spans="1:35" s="1" customFormat="1" x14ac:dyDescent="0.25">
      <c r="A748" s="31">
        <v>42794</v>
      </c>
      <c r="B748" s="24"/>
      <c r="C748" s="23" t="s">
        <v>1570</v>
      </c>
      <c r="D748" s="22" t="s">
        <v>1569</v>
      </c>
      <c r="E748" s="21">
        <v>0.31</v>
      </c>
      <c r="G748" s="20"/>
      <c r="H748" s="19">
        <f>E748/0.03844</f>
        <v>8.064516129032258</v>
      </c>
      <c r="I748" s="18">
        <f>J748/100*4</f>
        <v>1.28</v>
      </c>
      <c r="J748" s="17">
        <v>32</v>
      </c>
      <c r="K748" s="16">
        <f>IF(J748&gt;1,J748-H748-I748,0)</f>
        <v>22.655483870967743</v>
      </c>
      <c r="L748" s="15">
        <v>42808</v>
      </c>
      <c r="M748" s="14"/>
      <c r="N748" s="29">
        <v>42838</v>
      </c>
      <c r="O748" s="12">
        <v>42842</v>
      </c>
      <c r="P748" s="11" t="s">
        <v>4584</v>
      </c>
      <c r="Q748" s="10" t="s">
        <v>4587</v>
      </c>
      <c r="R748" s="10" t="s">
        <v>4586</v>
      </c>
      <c r="S748" s="10" t="s">
        <v>4585</v>
      </c>
      <c r="T748" s="10"/>
      <c r="U748" s="9">
        <v>6780444275</v>
      </c>
      <c r="V748" s="8"/>
      <c r="W748" s="7">
        <v>582</v>
      </c>
      <c r="X748" s="4"/>
      <c r="Y748" s="6">
        <v>48</v>
      </c>
      <c r="Z748" s="5">
        <f>IF(Y748&gt;0,Y748-J748,".")</f>
        <v>16</v>
      </c>
      <c r="AB748" s="1">
        <v>1636755832</v>
      </c>
      <c r="AC748" s="1">
        <v>6913857680</v>
      </c>
      <c r="AD748" s="1" t="s">
        <v>7443</v>
      </c>
      <c r="AE748" s="1">
        <v>1</v>
      </c>
      <c r="AF748" s="1">
        <v>75</v>
      </c>
      <c r="AG748" s="1" t="s">
        <v>1748</v>
      </c>
      <c r="AH748" s="1">
        <v>43002.683032407411</v>
      </c>
      <c r="AI748" s="1">
        <v>43008.94484265046</v>
      </c>
    </row>
    <row r="749" spans="1:35" s="1" customFormat="1" x14ac:dyDescent="0.25">
      <c r="A749" s="31">
        <v>42756</v>
      </c>
      <c r="B749" s="24"/>
      <c r="C749" s="23" t="s">
        <v>97</v>
      </c>
      <c r="D749" s="22" t="s">
        <v>96</v>
      </c>
      <c r="E749" s="21">
        <v>0.46160000000000001</v>
      </c>
      <c r="G749" s="20"/>
      <c r="H749" s="19">
        <f>E749/0.03865</f>
        <v>11.94307891332471</v>
      </c>
      <c r="I749" s="18">
        <f>J749/100*4</f>
        <v>1.32</v>
      </c>
      <c r="J749" s="17">
        <v>33</v>
      </c>
      <c r="K749" s="16">
        <f>IF(J749&gt;1,J749-H749-I749,0)</f>
        <v>19.736921086675288</v>
      </c>
      <c r="L749" s="15">
        <v>42797</v>
      </c>
      <c r="M749" s="14"/>
      <c r="N749" s="29">
        <v>42842</v>
      </c>
      <c r="O749" s="12">
        <v>42843</v>
      </c>
      <c r="P749" s="11" t="s">
        <v>4520</v>
      </c>
      <c r="Q749" s="10" t="s">
        <v>4519</v>
      </c>
      <c r="R749" s="10" t="s">
        <v>4518</v>
      </c>
      <c r="S749" s="10" t="s">
        <v>4517</v>
      </c>
      <c r="T749" s="10"/>
      <c r="U749" s="9">
        <v>6787458286</v>
      </c>
      <c r="V749" s="8"/>
      <c r="W749" s="7">
        <v>599</v>
      </c>
      <c r="X749" s="4"/>
      <c r="Y749" s="6">
        <v>48</v>
      </c>
      <c r="Z749" s="5">
        <f>IF(Y749&gt;0,Y749-J749,".")</f>
        <v>15</v>
      </c>
      <c r="AB749" s="1">
        <v>1636756844</v>
      </c>
      <c r="AC749" s="1">
        <v>6910953285</v>
      </c>
      <c r="AD749" s="1" t="s">
        <v>7444</v>
      </c>
      <c r="AE749" s="1">
        <v>1</v>
      </c>
      <c r="AF749" s="1">
        <v>125</v>
      </c>
      <c r="AG749" s="1" t="s">
        <v>1736</v>
      </c>
      <c r="AH749" s="1">
        <v>42946.529733796298</v>
      </c>
      <c r="AI749" s="1">
        <v>43009.441265173613</v>
      </c>
    </row>
    <row r="750" spans="1:35" s="1" customFormat="1" x14ac:dyDescent="0.25">
      <c r="A750" s="31">
        <v>42431</v>
      </c>
      <c r="B750" s="24"/>
      <c r="C750" s="23" t="s">
        <v>2519</v>
      </c>
      <c r="D750" s="22" t="s">
        <v>2518</v>
      </c>
      <c r="E750" s="21">
        <v>0.40699999999999997</v>
      </c>
      <c r="G750" s="20"/>
      <c r="H750" s="19">
        <f>E750/0.04011</f>
        <v>10.147095487409622</v>
      </c>
      <c r="I750" s="32">
        <f>J750/100*4</f>
        <v>1.92</v>
      </c>
      <c r="J750" s="17">
        <v>48</v>
      </c>
      <c r="K750" s="16">
        <f>IF(J750&gt;1,J750-H750-I750,0)</f>
        <v>35.932904512590376</v>
      </c>
      <c r="L750" s="15">
        <v>42451</v>
      </c>
      <c r="M750" s="14"/>
      <c r="N750" s="29">
        <v>42898</v>
      </c>
      <c r="O750" s="12">
        <v>42898</v>
      </c>
      <c r="P750" s="11" t="s">
        <v>3471</v>
      </c>
      <c r="Q750" s="10"/>
      <c r="R750" s="10"/>
      <c r="S750" s="10"/>
      <c r="T750" s="10"/>
      <c r="U750" s="9">
        <v>6850072141</v>
      </c>
      <c r="V750" s="8"/>
      <c r="W750" s="7">
        <v>823</v>
      </c>
      <c r="X750" s="4"/>
      <c r="Y750" s="6">
        <v>48</v>
      </c>
      <c r="Z750" s="5">
        <f>IF(Y750&gt;0,Y750-J750,".")</f>
        <v>0</v>
      </c>
      <c r="AB750" s="1">
        <v>1636758521</v>
      </c>
      <c r="AC750" s="1">
        <v>6909657234</v>
      </c>
      <c r="AD750" s="1" t="s">
        <v>7109</v>
      </c>
      <c r="AE750" s="1">
        <v>2</v>
      </c>
      <c r="AF750" s="1">
        <v>66</v>
      </c>
      <c r="AG750" s="1" t="s">
        <v>1729</v>
      </c>
      <c r="AH750" s="1">
        <v>42944.892916666664</v>
      </c>
      <c r="AI750" s="1">
        <v>43009.648657893522</v>
      </c>
    </row>
    <row r="751" spans="1:35" s="1" customFormat="1" x14ac:dyDescent="0.25">
      <c r="A751" s="31">
        <v>42431</v>
      </c>
      <c r="B751" s="24"/>
      <c r="C751" s="23" t="s">
        <v>2519</v>
      </c>
      <c r="D751" s="22" t="s">
        <v>2518</v>
      </c>
      <c r="E751" s="21">
        <v>0.40699999999999997</v>
      </c>
      <c r="G751" s="20"/>
      <c r="H751" s="19">
        <f>E751/0.04011</f>
        <v>10.147095487409622</v>
      </c>
      <c r="I751" s="32">
        <f>J751/100*4</f>
        <v>1.92</v>
      </c>
      <c r="J751" s="17">
        <v>48</v>
      </c>
      <c r="K751" s="16">
        <f>IF(J751&gt;1,J751-H751-I751,0)</f>
        <v>35.932904512590376</v>
      </c>
      <c r="L751" s="15">
        <v>42451</v>
      </c>
      <c r="M751" s="14"/>
      <c r="N751" s="29">
        <v>42898</v>
      </c>
      <c r="O751" s="12">
        <v>42898</v>
      </c>
      <c r="P751" s="11" t="s">
        <v>3471</v>
      </c>
      <c r="Q751" s="10"/>
      <c r="R751" s="10"/>
      <c r="S751" s="10"/>
      <c r="T751" s="10"/>
      <c r="U751" s="9"/>
      <c r="V751" s="8" t="s">
        <v>110</v>
      </c>
      <c r="W751" s="7">
        <v>823</v>
      </c>
      <c r="X751" s="4"/>
      <c r="Y751" s="6">
        <v>48</v>
      </c>
      <c r="Z751" s="5">
        <f>IF(Y751&gt;0,Y751-J751,".")</f>
        <v>0</v>
      </c>
      <c r="AB751" s="1">
        <v>1636766759</v>
      </c>
      <c r="AC751" s="1">
        <v>6908259151</v>
      </c>
      <c r="AD751" s="1" t="s">
        <v>7203</v>
      </c>
      <c r="AE751" s="1">
        <v>1</v>
      </c>
      <c r="AF751" s="1">
        <v>47</v>
      </c>
      <c r="AG751" s="1" t="s">
        <v>1720</v>
      </c>
      <c r="AH751" s="1">
        <v>42943.821643518517</v>
      </c>
      <c r="AI751" s="1">
        <v>43010.339956041666</v>
      </c>
    </row>
    <row r="752" spans="1:35" s="1" customFormat="1" x14ac:dyDescent="0.25">
      <c r="A752" s="31">
        <v>42431</v>
      </c>
      <c r="B752" s="24"/>
      <c r="C752" s="23" t="s">
        <v>2519</v>
      </c>
      <c r="D752" s="22" t="s">
        <v>2518</v>
      </c>
      <c r="E752" s="21">
        <v>0.40699999999999997</v>
      </c>
      <c r="G752" s="20"/>
      <c r="H752" s="19">
        <f>E752/0.04011</f>
        <v>10.147095487409622</v>
      </c>
      <c r="I752" s="32">
        <f>J752/100*4</f>
        <v>1.92</v>
      </c>
      <c r="J752" s="17">
        <v>48</v>
      </c>
      <c r="K752" s="16">
        <f>IF(J752&gt;1,J752-H752-I752,0)</f>
        <v>35.932904512590376</v>
      </c>
      <c r="L752" s="15">
        <v>42451</v>
      </c>
      <c r="M752" s="14"/>
      <c r="N752" s="29">
        <v>42898</v>
      </c>
      <c r="O752" s="12">
        <v>42898</v>
      </c>
      <c r="P752" s="11" t="s">
        <v>3471</v>
      </c>
      <c r="Q752" s="10"/>
      <c r="R752" s="10"/>
      <c r="S752" s="10"/>
      <c r="T752" s="10"/>
      <c r="U752" s="9"/>
      <c r="V752" s="8"/>
      <c r="W752" s="7">
        <v>823</v>
      </c>
      <c r="X752" s="4"/>
      <c r="Y752" s="6">
        <v>48</v>
      </c>
      <c r="Z752" s="5">
        <f>IF(Y752&gt;0,Y752-J752,".")</f>
        <v>0</v>
      </c>
      <c r="AB752" s="1">
        <v>1636767154</v>
      </c>
      <c r="AC752" s="1">
        <v>6909352823</v>
      </c>
      <c r="AD752" s="1" t="s">
        <v>7284</v>
      </c>
      <c r="AE752" s="1">
        <v>1</v>
      </c>
      <c r="AF752" s="1">
        <v>225</v>
      </c>
      <c r="AG752" s="1" t="s">
        <v>1715</v>
      </c>
      <c r="AH752" s="1">
        <v>42944.721724537034</v>
      </c>
      <c r="AI752" s="1">
        <v>43010.415826840275</v>
      </c>
    </row>
    <row r="753" spans="1:35" s="1" customFormat="1" x14ac:dyDescent="0.25">
      <c r="A753" s="31">
        <v>42756</v>
      </c>
      <c r="B753" s="24"/>
      <c r="C753" s="23" t="s">
        <v>97</v>
      </c>
      <c r="D753" s="22" t="s">
        <v>96</v>
      </c>
      <c r="E753" s="21">
        <v>0.46160000000000001</v>
      </c>
      <c r="G753" s="20"/>
      <c r="H753" s="19">
        <f>E753/0.03865</f>
        <v>11.94307891332471</v>
      </c>
      <c r="I753" s="18">
        <f>J753/100*4</f>
        <v>1.32</v>
      </c>
      <c r="J753" s="17">
        <v>33</v>
      </c>
      <c r="K753" s="16">
        <f>IF(J753&gt;1,J753-H753-I753,0)</f>
        <v>19.736921086675288</v>
      </c>
      <c r="L753" s="15">
        <v>42797</v>
      </c>
      <c r="M753" s="14"/>
      <c r="N753" s="29">
        <v>42898</v>
      </c>
      <c r="O753" s="12">
        <v>42898</v>
      </c>
      <c r="P753" s="11" t="s">
        <v>3464</v>
      </c>
      <c r="Q753" s="10" t="s">
        <v>3463</v>
      </c>
      <c r="R753" s="10" t="s">
        <v>3462</v>
      </c>
      <c r="S753" s="10" t="s">
        <v>742</v>
      </c>
      <c r="T753" s="10"/>
      <c r="U753" s="9">
        <v>6851635475</v>
      </c>
      <c r="V753" s="8"/>
      <c r="W753" s="7">
        <v>822</v>
      </c>
      <c r="X753" s="4"/>
      <c r="Y753" s="6">
        <v>48</v>
      </c>
      <c r="Z753" s="5">
        <f>IF(Y753&gt;0,Y753-J753,".")</f>
        <v>15</v>
      </c>
      <c r="AB753" s="1">
        <v>1636767336</v>
      </c>
      <c r="AC753" s="1">
        <v>6904354989</v>
      </c>
      <c r="AD753" s="1" t="s">
        <v>7445</v>
      </c>
      <c r="AE753" s="1">
        <v>1</v>
      </c>
      <c r="AF753" s="1">
        <v>65</v>
      </c>
      <c r="AG753" s="1" t="s">
        <v>1726</v>
      </c>
      <c r="AH753" s="1">
        <v>42940.908842592595</v>
      </c>
      <c r="AI753" s="1">
        <v>43010.446833194444</v>
      </c>
    </row>
    <row r="754" spans="1:35" s="1" customFormat="1" x14ac:dyDescent="0.25">
      <c r="A754" s="31">
        <v>42865</v>
      </c>
      <c r="B754" s="24"/>
      <c r="C754" s="23" t="s">
        <v>3401</v>
      </c>
      <c r="D754" s="22" t="s">
        <v>19</v>
      </c>
      <c r="E754" s="21"/>
      <c r="G754" s="20"/>
      <c r="H754" s="19">
        <f>E754/0.04001</f>
        <v>0</v>
      </c>
      <c r="I754" s="18">
        <f>J754/100*4</f>
        <v>1.92</v>
      </c>
      <c r="J754" s="17">
        <v>48</v>
      </c>
      <c r="K754" s="16">
        <f>IF(J754&gt;1,J754-H754-I754,0)</f>
        <v>46.08</v>
      </c>
      <c r="L754" s="15">
        <v>42872</v>
      </c>
      <c r="M754" s="14"/>
      <c r="N754" s="29">
        <v>42899</v>
      </c>
      <c r="O754" s="12">
        <v>42899</v>
      </c>
      <c r="P754" s="11" t="s">
        <v>3400</v>
      </c>
      <c r="Q754" s="10"/>
      <c r="R754" s="10"/>
      <c r="S754" s="10"/>
      <c r="T754" s="10"/>
      <c r="U754" s="9"/>
      <c r="V754" s="8"/>
      <c r="W754" s="7">
        <v>831</v>
      </c>
      <c r="X754" s="4"/>
      <c r="Y754" s="6">
        <v>48</v>
      </c>
      <c r="Z754" s="5">
        <f>IF(Y754&gt;0,Y754-J754,".")</f>
        <v>0</v>
      </c>
      <c r="AA754"/>
      <c r="AB754">
        <v>1636776001</v>
      </c>
      <c r="AC754" s="1">
        <v>6906313048</v>
      </c>
      <c r="AD754" s="1" t="s">
        <v>7446</v>
      </c>
      <c r="AE754" s="1">
        <v>1</v>
      </c>
      <c r="AF754" s="1">
        <v>22</v>
      </c>
      <c r="AG754" s="1" t="s">
        <v>1711</v>
      </c>
      <c r="AH754" s="1">
        <v>42942.613113425927</v>
      </c>
      <c r="AI754" s="1">
        <v>43011.452040497687</v>
      </c>
    </row>
    <row r="755" spans="1:35" s="1" customFormat="1" x14ac:dyDescent="0.25">
      <c r="A755" s="31">
        <v>42531</v>
      </c>
      <c r="B755" s="24"/>
      <c r="C755" s="23" t="s">
        <v>2073</v>
      </c>
      <c r="D755" s="22" t="s">
        <v>2072</v>
      </c>
      <c r="E755" s="21">
        <v>0.41</v>
      </c>
      <c r="G755" s="20"/>
      <c r="H755" s="19">
        <f>E755/0.04111</f>
        <v>9.9732425200681085</v>
      </c>
      <c r="I755" s="18">
        <f>J755/100*4</f>
        <v>1.2</v>
      </c>
      <c r="J755" s="17">
        <v>30</v>
      </c>
      <c r="K755" s="16">
        <f>IF(J755&gt;1,J755-H755-I755,0)</f>
        <v>18.826757479931892</v>
      </c>
      <c r="L755" s="15">
        <v>42543</v>
      </c>
      <c r="M755" s="14"/>
      <c r="N755" s="29">
        <v>42989</v>
      </c>
      <c r="O755" s="12">
        <v>43003</v>
      </c>
      <c r="P755" s="11" t="s">
        <v>2068</v>
      </c>
      <c r="Q755" s="10" t="s">
        <v>2071</v>
      </c>
      <c r="R755" s="10" t="s">
        <v>2070</v>
      </c>
      <c r="S755" s="10" t="s">
        <v>2069</v>
      </c>
      <c r="T755" s="10"/>
      <c r="U755" s="9">
        <v>6908239858</v>
      </c>
      <c r="V755" s="8"/>
      <c r="W755" s="7">
        <v>1174</v>
      </c>
      <c r="X755" s="4"/>
      <c r="Y755" s="6">
        <v>48</v>
      </c>
      <c r="Z755" s="5">
        <f>IF(Y755&gt;0,Y755-J755,".")</f>
        <v>18</v>
      </c>
      <c r="AB755" s="1">
        <v>1636777020</v>
      </c>
      <c r="AC755" s="1">
        <v>6911850539</v>
      </c>
      <c r="AD755" s="1" t="s">
        <v>7215</v>
      </c>
      <c r="AE755" s="1">
        <v>1</v>
      </c>
      <c r="AF755" s="1">
        <v>65</v>
      </c>
      <c r="AG755" s="1" t="s">
        <v>1695</v>
      </c>
      <c r="AH755" s="1">
        <v>42951.809942129628</v>
      </c>
      <c r="AI755" s="1">
        <v>43011.597939988424</v>
      </c>
    </row>
    <row r="756" spans="1:35" s="1" customFormat="1" x14ac:dyDescent="0.25">
      <c r="A756" s="31">
        <v>42756</v>
      </c>
      <c r="B756" s="24"/>
      <c r="C756" s="23" t="s">
        <v>97</v>
      </c>
      <c r="D756" s="22" t="s">
        <v>96</v>
      </c>
      <c r="E756" s="21">
        <v>0.46160000000000001</v>
      </c>
      <c r="G756" s="20"/>
      <c r="H756" s="19">
        <f>E756/0.03865</f>
        <v>11.94307891332471</v>
      </c>
      <c r="I756" s="18">
        <f>J756/100*4</f>
        <v>1.32</v>
      </c>
      <c r="J756" s="17">
        <v>33</v>
      </c>
      <c r="K756" s="16">
        <f>IF(J756&gt;1,J756-H756-I756,0)</f>
        <v>19.736921086675288</v>
      </c>
      <c r="L756" s="15">
        <v>42797</v>
      </c>
      <c r="M756" s="14"/>
      <c r="N756" s="13">
        <v>42994</v>
      </c>
      <c r="O756" s="38">
        <v>42995</v>
      </c>
      <c r="P756" s="37" t="s">
        <v>1985</v>
      </c>
      <c r="Q756" s="10" t="s">
        <v>1984</v>
      </c>
      <c r="R756" s="10" t="s">
        <v>1983</v>
      </c>
      <c r="S756" s="10" t="s">
        <v>1982</v>
      </c>
      <c r="T756" s="10"/>
      <c r="U756" s="9">
        <v>6909657234</v>
      </c>
      <c r="V756" s="8"/>
      <c r="W756" s="7">
        <v>1143</v>
      </c>
      <c r="X756" s="55"/>
      <c r="Y756" s="6">
        <v>48</v>
      </c>
      <c r="Z756" s="5">
        <f>IF(Y756&gt;0,Y756-J756,".")</f>
        <v>15</v>
      </c>
      <c r="AB756" s="1">
        <v>1636777863</v>
      </c>
      <c r="AC756" s="1">
        <v>6910415421</v>
      </c>
      <c r="AD756" s="1" t="s">
        <v>7275</v>
      </c>
      <c r="AE756" s="1">
        <v>1</v>
      </c>
      <c r="AF756" s="1">
        <v>32</v>
      </c>
      <c r="AG756" s="1" t="s">
        <v>1708</v>
      </c>
      <c r="AH756" s="1">
        <v>42945.78707175926</v>
      </c>
      <c r="AI756" s="1">
        <v>43011.707938993059</v>
      </c>
    </row>
    <row r="757" spans="1:35" s="1" customFormat="1" x14ac:dyDescent="0.25">
      <c r="A757" s="31">
        <v>42936</v>
      </c>
      <c r="B757" s="24" t="s">
        <v>1675</v>
      </c>
      <c r="C757" s="23" t="s">
        <v>356</v>
      </c>
      <c r="D757" s="22" t="s">
        <v>355</v>
      </c>
      <c r="E757" s="21">
        <v>1.29</v>
      </c>
      <c r="G757" s="20"/>
      <c r="H757" s="19">
        <f>E757/0.04318</f>
        <v>29.874942102825379</v>
      </c>
      <c r="I757" s="18">
        <f>J757/100*4</f>
        <v>1.92</v>
      </c>
      <c r="J757" s="17">
        <v>48</v>
      </c>
      <c r="K757" s="16">
        <f>IF(J757&gt;1,J757-H757-I757,0)</f>
        <v>16.205057897174619</v>
      </c>
      <c r="L757" s="15">
        <v>42960</v>
      </c>
      <c r="M757" s="14"/>
      <c r="N757" s="29">
        <v>43012</v>
      </c>
      <c r="O757" s="12">
        <v>43012</v>
      </c>
      <c r="P757" s="11" t="s">
        <v>1674</v>
      </c>
      <c r="Q757" s="10"/>
      <c r="R757" s="10"/>
      <c r="S757" s="10"/>
      <c r="T757" s="10"/>
      <c r="U757" s="9">
        <v>6912073734</v>
      </c>
      <c r="V757" s="8"/>
      <c r="W757" s="7">
        <v>1199</v>
      </c>
      <c r="X757" s="4"/>
      <c r="Y757" s="6">
        <v>48</v>
      </c>
      <c r="Z757" s="5">
        <f>IF(Y757&gt;0,Y757-J757,".")</f>
        <v>0</v>
      </c>
      <c r="AB757" s="1">
        <v>1636778430</v>
      </c>
      <c r="AC757" s="1">
        <v>6909351040</v>
      </c>
      <c r="AD757" s="1" t="s">
        <v>7207</v>
      </c>
      <c r="AE757" s="1">
        <v>1</v>
      </c>
      <c r="AF757" s="1">
        <v>89</v>
      </c>
      <c r="AG757" s="1" t="s">
        <v>1690</v>
      </c>
      <c r="AH757" s="1">
        <v>42944.718634259261</v>
      </c>
      <c r="AI757" s="1">
        <v>43011.755569525463</v>
      </c>
    </row>
    <row r="758" spans="1:35" s="1" customFormat="1" x14ac:dyDescent="0.25">
      <c r="A758" s="31">
        <v>42936</v>
      </c>
      <c r="B758" s="24" t="s">
        <v>357</v>
      </c>
      <c r="C758" s="23" t="s">
        <v>356</v>
      </c>
      <c r="D758" s="22" t="s">
        <v>355</v>
      </c>
      <c r="E758" s="21">
        <v>1.08</v>
      </c>
      <c r="G758" s="20"/>
      <c r="H758" s="19">
        <f>E758/0.04318</f>
        <v>25.011579434923576</v>
      </c>
      <c r="I758" s="18">
        <f>J758/100*4</f>
        <v>1.92</v>
      </c>
      <c r="J758" s="17">
        <v>48</v>
      </c>
      <c r="K758" s="16">
        <f>IF(J758&gt;1,J758-H758-I758,0)</f>
        <v>21.068420565076423</v>
      </c>
      <c r="L758" s="15">
        <v>42958</v>
      </c>
      <c r="M758" s="14"/>
      <c r="N758" s="29">
        <v>43082</v>
      </c>
      <c r="O758" s="12">
        <v>43082</v>
      </c>
      <c r="P758" s="11" t="s">
        <v>348</v>
      </c>
      <c r="Q758" s="10"/>
      <c r="R758" s="10"/>
      <c r="S758" s="10"/>
      <c r="T758" s="10"/>
      <c r="U758" s="9">
        <v>6915955628</v>
      </c>
      <c r="V758" s="8"/>
      <c r="W758" s="7">
        <v>1456</v>
      </c>
      <c r="X758" s="7"/>
      <c r="Y758" s="6">
        <v>48</v>
      </c>
      <c r="Z758" s="5">
        <f>IF(Y758&gt;0,Y758-J758,".")</f>
        <v>0</v>
      </c>
      <c r="AB758" s="1">
        <v>1636778431</v>
      </c>
      <c r="AC758" s="1">
        <v>6909466235</v>
      </c>
      <c r="AD758" s="1" t="s">
        <v>7207</v>
      </c>
      <c r="AE758" s="1">
        <v>1</v>
      </c>
      <c r="AF758" s="1">
        <v>89</v>
      </c>
      <c r="AG758" s="1" t="s">
        <v>1690</v>
      </c>
      <c r="AH758" s="1">
        <v>42944.794328703705</v>
      </c>
      <c r="AI758" s="1">
        <v>43011.755570023146</v>
      </c>
    </row>
    <row r="759" spans="1:35" s="1" customFormat="1" x14ac:dyDescent="0.25">
      <c r="A759" s="31">
        <v>42668</v>
      </c>
      <c r="B759" s="24"/>
      <c r="C759" s="23" t="s">
        <v>4193</v>
      </c>
      <c r="D759" s="22" t="s">
        <v>462</v>
      </c>
      <c r="E759" s="21">
        <v>0.9</v>
      </c>
      <c r="G759" s="20"/>
      <c r="H759" s="19">
        <f>E759/0.03988</f>
        <v>22.567703109327987</v>
      </c>
      <c r="I759" s="18">
        <f>J759/100*4</f>
        <v>1.96</v>
      </c>
      <c r="J759" s="17">
        <v>49</v>
      </c>
      <c r="K759" s="16">
        <f>IF(J759&gt;1,J759-H759-I759,0)</f>
        <v>24.472296890672013</v>
      </c>
      <c r="L759" s="15">
        <v>42697</v>
      </c>
      <c r="M759" s="14"/>
      <c r="N759" s="29">
        <v>42774</v>
      </c>
      <c r="O759" s="12">
        <v>42774</v>
      </c>
      <c r="P759" s="11" t="s">
        <v>6094</v>
      </c>
      <c r="Q759" s="10"/>
      <c r="R759" s="10"/>
      <c r="S759" s="10"/>
      <c r="T759" s="10"/>
      <c r="U759" s="9"/>
      <c r="V759" s="8"/>
      <c r="W759" s="7">
        <v>225</v>
      </c>
      <c r="X759" s="4"/>
      <c r="Y759" s="6">
        <v>49</v>
      </c>
      <c r="Z759" s="5">
        <f>IF(Y759&gt;0,Y759-J759,".")</f>
        <v>0</v>
      </c>
      <c r="AB759" s="1">
        <v>1636778432</v>
      </c>
      <c r="AC759" s="1">
        <v>6909955945</v>
      </c>
      <c r="AD759" s="1" t="s">
        <v>7360</v>
      </c>
      <c r="AE759" s="1">
        <v>1</v>
      </c>
      <c r="AF759" s="1">
        <v>56</v>
      </c>
      <c r="AG759" s="1" t="s">
        <v>1690</v>
      </c>
      <c r="AH759" s="1">
        <v>42945.368715277778</v>
      </c>
      <c r="AI759" s="1">
        <v>43011.755570462963</v>
      </c>
    </row>
    <row r="760" spans="1:35" s="1" customFormat="1" x14ac:dyDescent="0.25">
      <c r="A760" s="31">
        <v>42668</v>
      </c>
      <c r="B760" s="24"/>
      <c r="C760" s="23" t="s">
        <v>4193</v>
      </c>
      <c r="D760" s="22" t="s">
        <v>462</v>
      </c>
      <c r="E760" s="21">
        <v>0.9</v>
      </c>
      <c r="G760" s="20"/>
      <c r="H760" s="19">
        <f>E760/0.03988</f>
        <v>22.567703109327987</v>
      </c>
      <c r="I760" s="18">
        <f>J760/100*4</f>
        <v>1.96</v>
      </c>
      <c r="J760" s="17">
        <v>49</v>
      </c>
      <c r="K760" s="16">
        <f>IF(J760&gt;1,J760-H760-I760,0)</f>
        <v>24.472296890672013</v>
      </c>
      <c r="L760" s="15">
        <v>42697</v>
      </c>
      <c r="M760" s="14"/>
      <c r="N760" s="29">
        <v>42774</v>
      </c>
      <c r="O760" s="12">
        <v>42774</v>
      </c>
      <c r="P760" s="11" t="s">
        <v>6094</v>
      </c>
      <c r="Q760" s="10"/>
      <c r="R760" s="10"/>
      <c r="S760" s="10"/>
      <c r="T760" s="10"/>
      <c r="U760" s="9"/>
      <c r="V760" s="8"/>
      <c r="W760" s="7">
        <v>225</v>
      </c>
      <c r="X760" s="4"/>
      <c r="Y760" s="6">
        <v>49</v>
      </c>
      <c r="Z760" s="5">
        <f>IF(Y760&gt;0,Y760-J760,".")</f>
        <v>0</v>
      </c>
      <c r="AB760" s="1">
        <v>1636778433</v>
      </c>
      <c r="AC760" s="1">
        <v>6914129995</v>
      </c>
      <c r="AD760" s="1" t="s">
        <v>7360</v>
      </c>
      <c r="AE760" s="1">
        <v>2</v>
      </c>
      <c r="AF760" s="1">
        <v>118</v>
      </c>
      <c r="AG760" s="1" t="s">
        <v>1690</v>
      </c>
      <c r="AH760" s="1">
        <v>43007.840451388889</v>
      </c>
      <c r="AI760" s="1">
        <v>43011.755571238427</v>
      </c>
    </row>
    <row r="761" spans="1:35" s="1" customFormat="1" x14ac:dyDescent="0.25">
      <c r="A761" s="31">
        <v>42668</v>
      </c>
      <c r="B761" s="24"/>
      <c r="C761" s="23" t="s">
        <v>4193</v>
      </c>
      <c r="D761" s="22" t="s">
        <v>462</v>
      </c>
      <c r="E761" s="21">
        <v>0.9</v>
      </c>
      <c r="G761" s="20"/>
      <c r="H761" s="19">
        <f>E761/0.03988</f>
        <v>22.567703109327987</v>
      </c>
      <c r="I761" s="18">
        <f>J761/100*4</f>
        <v>1.96</v>
      </c>
      <c r="J761" s="17">
        <v>49</v>
      </c>
      <c r="K761" s="16">
        <f>IF(J761&gt;1,J761-H761-I761,0)</f>
        <v>24.472296890672013</v>
      </c>
      <c r="L761" s="15">
        <v>42697</v>
      </c>
      <c r="M761" s="14"/>
      <c r="N761" s="29">
        <v>42774</v>
      </c>
      <c r="O761" s="12">
        <v>42774</v>
      </c>
      <c r="P761" s="11" t="s">
        <v>6094</v>
      </c>
      <c r="Q761" s="10"/>
      <c r="R761" s="10"/>
      <c r="S761" s="10"/>
      <c r="T761" s="10"/>
      <c r="U761" s="9"/>
      <c r="V761" s="8"/>
      <c r="W761" s="7">
        <v>225</v>
      </c>
      <c r="X761" s="4"/>
      <c r="Y761" s="6">
        <v>49</v>
      </c>
      <c r="Z761" s="5">
        <f>IF(Y761&gt;0,Y761-J761,".")</f>
        <v>0</v>
      </c>
      <c r="AB761" s="1">
        <v>1636778434</v>
      </c>
      <c r="AC761" s="1">
        <v>6904116855</v>
      </c>
      <c r="AD761" s="1" t="s">
        <v>7189</v>
      </c>
      <c r="AE761" s="1">
        <v>1</v>
      </c>
      <c r="AF761" s="1">
        <v>95</v>
      </c>
      <c r="AG761" s="1" t="s">
        <v>1690</v>
      </c>
      <c r="AH761" s="1">
        <v>42940.806585648148</v>
      </c>
      <c r="AI761" s="1">
        <v>43011.755571550922</v>
      </c>
    </row>
    <row r="762" spans="1:35" s="1" customFormat="1" x14ac:dyDescent="0.25">
      <c r="A762" s="28">
        <v>41936</v>
      </c>
      <c r="B762" s="27"/>
      <c r="C762" s="23" t="s">
        <v>206</v>
      </c>
      <c r="D762" s="22" t="s">
        <v>205</v>
      </c>
      <c r="E762" s="21">
        <v>0.28760000000000002</v>
      </c>
      <c r="G762" s="20"/>
      <c r="H762" s="19">
        <f>E762/0.0438404</f>
        <v>6.560159122635743</v>
      </c>
      <c r="I762" s="18">
        <f>J762/100*4</f>
        <v>1.96</v>
      </c>
      <c r="J762" s="17">
        <v>49</v>
      </c>
      <c r="K762" s="16">
        <f>IF(J762&gt;1,J762-H762-I762,0)</f>
        <v>40.479840877364254</v>
      </c>
      <c r="L762" s="15">
        <v>41957</v>
      </c>
      <c r="M762" s="14"/>
      <c r="N762" s="29">
        <v>42793</v>
      </c>
      <c r="O762" s="12">
        <v>42794</v>
      </c>
      <c r="P762" s="11" t="s">
        <v>5648</v>
      </c>
      <c r="Q762" s="10"/>
      <c r="R762" s="10"/>
      <c r="S762" s="10"/>
      <c r="T762" s="10"/>
      <c r="U762" s="9">
        <v>6727210335</v>
      </c>
      <c r="V762" s="8"/>
      <c r="W762" s="7">
        <v>339</v>
      </c>
      <c r="X762" s="4"/>
      <c r="Y762" s="6">
        <v>49</v>
      </c>
      <c r="Z762" s="5">
        <f>IF(Y762&gt;0,Y762-J762,".")</f>
        <v>0</v>
      </c>
      <c r="AB762" s="1">
        <v>1636778435</v>
      </c>
      <c r="AC762" s="1">
        <v>6912007591</v>
      </c>
      <c r="AD762" s="1" t="s">
        <v>7148</v>
      </c>
      <c r="AE762" s="1">
        <v>1</v>
      </c>
      <c r="AF762" s="1">
        <v>79</v>
      </c>
      <c r="AG762" s="1" t="s">
        <v>1690</v>
      </c>
      <c r="AH762" s="1">
        <v>42958.431157407409</v>
      </c>
      <c r="AI762" s="1">
        <v>43011.755571851849</v>
      </c>
    </row>
    <row r="763" spans="1:35" s="1" customFormat="1" x14ac:dyDescent="0.25">
      <c r="A763" s="31">
        <v>42756</v>
      </c>
      <c r="B763" s="24"/>
      <c r="C763" s="23" t="s">
        <v>97</v>
      </c>
      <c r="D763" s="22" t="s">
        <v>96</v>
      </c>
      <c r="E763" s="21">
        <v>0.46160000000000001</v>
      </c>
      <c r="G763" s="20"/>
      <c r="H763" s="19">
        <f>E763/0.03865</f>
        <v>11.94307891332471</v>
      </c>
      <c r="I763" s="18">
        <f>J763/100*4</f>
        <v>1.32</v>
      </c>
      <c r="J763" s="17">
        <v>33</v>
      </c>
      <c r="K763" s="16">
        <f>IF(J763&gt;1,J763-H763-I763,0)</f>
        <v>19.736921086675288</v>
      </c>
      <c r="L763" s="15">
        <v>42797</v>
      </c>
      <c r="M763" s="14"/>
      <c r="N763" s="29">
        <v>42799</v>
      </c>
      <c r="O763" s="12">
        <v>42801</v>
      </c>
      <c r="P763" s="11" t="s">
        <v>5507</v>
      </c>
      <c r="Q763" s="10" t="s">
        <v>5510</v>
      </c>
      <c r="R763" s="10" t="s">
        <v>5509</v>
      </c>
      <c r="S763" s="10" t="s">
        <v>5508</v>
      </c>
      <c r="T763" s="10"/>
      <c r="U763" s="9">
        <v>6738901096</v>
      </c>
      <c r="V763" s="8"/>
      <c r="W763" s="7">
        <v>380</v>
      </c>
      <c r="X763" s="4"/>
      <c r="Y763" s="6">
        <v>49</v>
      </c>
      <c r="Z763" s="5">
        <f>IF(Y763&gt;0,Y763-J763,".")</f>
        <v>16</v>
      </c>
      <c r="AB763" s="1">
        <v>1636779848</v>
      </c>
      <c r="AC763" s="1">
        <v>6908909189</v>
      </c>
      <c r="AD763" s="1" t="s">
        <v>7290</v>
      </c>
      <c r="AE763" s="1">
        <v>1</v>
      </c>
      <c r="AF763" s="1">
        <v>125</v>
      </c>
      <c r="AG763" s="1" t="s">
        <v>1674</v>
      </c>
      <c r="AH763" s="1">
        <v>42944.47415509259</v>
      </c>
      <c r="AI763" s="1">
        <v>43011.821373101855</v>
      </c>
    </row>
    <row r="764" spans="1:35" s="1" customFormat="1" x14ac:dyDescent="0.25">
      <c r="A764" s="31">
        <v>42668</v>
      </c>
      <c r="B764" s="24"/>
      <c r="C764" s="23" t="s">
        <v>4193</v>
      </c>
      <c r="D764" s="22" t="s">
        <v>462</v>
      </c>
      <c r="E764" s="21">
        <v>0.9</v>
      </c>
      <c r="G764" s="20"/>
      <c r="H764" s="19">
        <f>E764/0.03988</f>
        <v>22.567703109327987</v>
      </c>
      <c r="I764" s="18">
        <f>J764/100*4</f>
        <v>1.96</v>
      </c>
      <c r="J764" s="17">
        <v>49</v>
      </c>
      <c r="K764" s="16">
        <f>IF(J764&gt;1,J764-H764-I764,0)</f>
        <v>24.472296890672013</v>
      </c>
      <c r="L764" s="15">
        <v>42697</v>
      </c>
      <c r="M764" s="14"/>
      <c r="N764" s="29">
        <v>42800</v>
      </c>
      <c r="O764" s="12">
        <v>42801</v>
      </c>
      <c r="P764" s="11" t="s">
        <v>4164</v>
      </c>
      <c r="Q764" s="10"/>
      <c r="R764" s="10"/>
      <c r="S764" s="10"/>
      <c r="T764" s="10"/>
      <c r="U764" s="9"/>
      <c r="V764" s="8"/>
      <c r="W764" s="7">
        <v>378</v>
      </c>
      <c r="X764" s="4"/>
      <c r="Y764" s="6">
        <v>49</v>
      </c>
      <c r="Z764" s="5">
        <f>IF(Y764&gt;0,Y764-J764,".")</f>
        <v>0</v>
      </c>
      <c r="AB764" s="1">
        <v>1636779849</v>
      </c>
      <c r="AC764" s="1">
        <v>6909020422</v>
      </c>
      <c r="AD764" s="1" t="s">
        <v>7345</v>
      </c>
      <c r="AE764" s="1">
        <v>1</v>
      </c>
      <c r="AF764" s="1">
        <v>30</v>
      </c>
      <c r="AG764" s="1" t="s">
        <v>1674</v>
      </c>
      <c r="AH764" s="1">
        <v>42944.53707175926</v>
      </c>
      <c r="AI764" s="1">
        <v>43011.821373437502</v>
      </c>
    </row>
    <row r="765" spans="1:35" s="1" customFormat="1" x14ac:dyDescent="0.25">
      <c r="A765" s="31">
        <v>42756</v>
      </c>
      <c r="B765" s="24"/>
      <c r="C765" s="23" t="s">
        <v>97</v>
      </c>
      <c r="D765" s="22" t="s">
        <v>96</v>
      </c>
      <c r="E765" s="21">
        <v>0.46160000000000001</v>
      </c>
      <c r="G765" s="20"/>
      <c r="H765" s="19">
        <f>E765/0.03865</f>
        <v>11.94307891332471</v>
      </c>
      <c r="I765" s="18">
        <f>J765/100*4</f>
        <v>1.32</v>
      </c>
      <c r="J765" s="17">
        <v>33</v>
      </c>
      <c r="K765" s="16">
        <f>IF(J765&gt;1,J765-H765-I765,0)</f>
        <v>19.736921086675288</v>
      </c>
      <c r="L765" s="15">
        <v>42797</v>
      </c>
      <c r="M765" s="14"/>
      <c r="N765" s="29">
        <v>42801</v>
      </c>
      <c r="O765" s="12">
        <v>42801</v>
      </c>
      <c r="P765" s="11" t="s">
        <v>5446</v>
      </c>
      <c r="Q765" s="10" t="s">
        <v>5449</v>
      </c>
      <c r="R765" s="10" t="s">
        <v>5448</v>
      </c>
      <c r="S765" s="10" t="s">
        <v>5447</v>
      </c>
      <c r="T765" s="10"/>
      <c r="U765" s="9">
        <v>6738901096</v>
      </c>
      <c r="V765" s="8"/>
      <c r="W765" s="7">
        <v>383</v>
      </c>
      <c r="X765" s="4"/>
      <c r="Y765" s="6">
        <v>49</v>
      </c>
      <c r="Z765" s="5">
        <f>IF(Y765&gt;0,Y765-J765,".")</f>
        <v>16</v>
      </c>
      <c r="AB765" s="1">
        <v>1636779850</v>
      </c>
      <c r="AC765" s="1">
        <v>6912073734</v>
      </c>
      <c r="AD765" s="1" t="s">
        <v>7402</v>
      </c>
      <c r="AE765" s="1">
        <v>1</v>
      </c>
      <c r="AF765" s="1">
        <v>48</v>
      </c>
      <c r="AG765" s="1" t="s">
        <v>1674</v>
      </c>
      <c r="AH765" s="1">
        <v>42960.79005787037</v>
      </c>
      <c r="AI765" s="1">
        <v>43011.821374108797</v>
      </c>
    </row>
    <row r="766" spans="1:35" s="1" customFormat="1" x14ac:dyDescent="0.25">
      <c r="A766" s="31">
        <v>42671</v>
      </c>
      <c r="B766" s="24"/>
      <c r="C766" s="23" t="s">
        <v>412</v>
      </c>
      <c r="D766" s="22" t="s">
        <v>411</v>
      </c>
      <c r="E766" s="21">
        <v>0.15</v>
      </c>
      <c r="G766" s="20"/>
      <c r="H766" s="19">
        <f>E766/0.03988</f>
        <v>3.7612838515546638</v>
      </c>
      <c r="I766" s="18">
        <f>J766/100*4</f>
        <v>0.6</v>
      </c>
      <c r="J766" s="17">
        <v>15</v>
      </c>
      <c r="K766" s="16">
        <f>IF(J766&gt;1,J766-H766-I766,0)</f>
        <v>10.638716148445337</v>
      </c>
      <c r="L766" s="15">
        <v>42697</v>
      </c>
      <c r="M766" s="14"/>
      <c r="N766" s="29">
        <v>42842</v>
      </c>
      <c r="O766" s="12">
        <v>42845</v>
      </c>
      <c r="P766" s="11" t="s">
        <v>4505</v>
      </c>
      <c r="Q766" s="10" t="s">
        <v>4508</v>
      </c>
      <c r="R766" s="10" t="s">
        <v>4507</v>
      </c>
      <c r="S766" s="10" t="s">
        <v>4506</v>
      </c>
      <c r="T766" s="10"/>
      <c r="U766" s="9">
        <v>6786303117</v>
      </c>
      <c r="V766" s="8"/>
      <c r="W766" s="7">
        <v>618</v>
      </c>
      <c r="X766" s="4"/>
      <c r="Y766" s="6">
        <v>49</v>
      </c>
      <c r="Z766" s="5">
        <f>IF(Y766&gt;0,Y766-J766,".")</f>
        <v>34</v>
      </c>
      <c r="AB766" s="1">
        <v>1636783818</v>
      </c>
      <c r="AC766" s="1">
        <v>6911864822</v>
      </c>
      <c r="AD766" s="1" t="s">
        <v>7282</v>
      </c>
      <c r="AE766" s="1">
        <v>1</v>
      </c>
      <c r="AF766" s="1">
        <v>38</v>
      </c>
      <c r="AG766" s="1" t="s">
        <v>1679</v>
      </c>
      <c r="AH766" s="1">
        <v>42952.647129629629</v>
      </c>
      <c r="AI766" s="1">
        <v>43012.368903888892</v>
      </c>
    </row>
    <row r="767" spans="1:35" s="1" customFormat="1" x14ac:dyDescent="0.25">
      <c r="A767" s="31">
        <v>42668</v>
      </c>
      <c r="B767" s="24"/>
      <c r="C767" s="23" t="s">
        <v>4193</v>
      </c>
      <c r="D767" s="22" t="s">
        <v>462</v>
      </c>
      <c r="E767" s="21">
        <v>0.9</v>
      </c>
      <c r="G767" s="20"/>
      <c r="H767" s="19">
        <f>E767/0.03988</f>
        <v>22.567703109327987</v>
      </c>
      <c r="I767" s="18">
        <f>J767/100*4</f>
        <v>1.96</v>
      </c>
      <c r="J767" s="17">
        <v>49</v>
      </c>
      <c r="K767" s="16">
        <f>IF(J767&gt;1,J767-H767-I767,0)</f>
        <v>24.472296890672013</v>
      </c>
      <c r="L767" s="15">
        <v>42697</v>
      </c>
      <c r="M767" s="14"/>
      <c r="N767" s="29">
        <v>42843</v>
      </c>
      <c r="O767" s="12">
        <v>42843</v>
      </c>
      <c r="P767" s="11" t="s">
        <v>4492</v>
      </c>
      <c r="Q767" s="10"/>
      <c r="R767" s="10"/>
      <c r="S767" s="10"/>
      <c r="T767" s="10"/>
      <c r="U767" s="9">
        <v>6786281379</v>
      </c>
      <c r="V767" s="8"/>
      <c r="W767" s="7">
        <v>606</v>
      </c>
      <c r="X767" s="4"/>
      <c r="Y767" s="6">
        <v>49</v>
      </c>
      <c r="Z767" s="5">
        <f>IF(Y767&gt;0,Y767-J767,".")</f>
        <v>0</v>
      </c>
      <c r="AB767" s="1">
        <v>1636785359</v>
      </c>
      <c r="AC767" s="1">
        <v>6912475921</v>
      </c>
      <c r="AD767" s="1" t="s">
        <v>7180</v>
      </c>
      <c r="AE767" s="1">
        <v>1</v>
      </c>
      <c r="AF767" s="1">
        <v>33</v>
      </c>
      <c r="AG767" s="1" t="s">
        <v>1683</v>
      </c>
      <c r="AH767" s="1">
        <v>42975.634236111109</v>
      </c>
      <c r="AI767" s="1">
        <v>43012.606072291666</v>
      </c>
    </row>
    <row r="768" spans="1:35" s="1" customFormat="1" x14ac:dyDescent="0.25">
      <c r="A768" s="31">
        <v>42668</v>
      </c>
      <c r="B768" s="24"/>
      <c r="C768" s="23" t="s">
        <v>4193</v>
      </c>
      <c r="D768" s="22" t="s">
        <v>462</v>
      </c>
      <c r="E768" s="21">
        <v>0.9</v>
      </c>
      <c r="G768" s="20"/>
      <c r="H768" s="19">
        <f>E768/0.03988</f>
        <v>22.567703109327987</v>
      </c>
      <c r="I768" s="18">
        <f>J768/100*4</f>
        <v>1.96</v>
      </c>
      <c r="J768" s="17">
        <v>49</v>
      </c>
      <c r="K768" s="16">
        <f>IF(J768&gt;1,J768-H768-I768,0)</f>
        <v>24.472296890672013</v>
      </c>
      <c r="L768" s="15">
        <v>42697</v>
      </c>
      <c r="M768" s="14"/>
      <c r="N768" s="29">
        <v>42843</v>
      </c>
      <c r="O768" s="12">
        <v>42843</v>
      </c>
      <c r="P768" s="11" t="s">
        <v>4492</v>
      </c>
      <c r="Q768" s="10"/>
      <c r="R768" s="10"/>
      <c r="S768" s="10"/>
      <c r="T768" s="10"/>
      <c r="U768" s="9"/>
      <c r="V768" s="8"/>
      <c r="W768" s="7">
        <v>606</v>
      </c>
      <c r="X768" s="4"/>
      <c r="Y768" s="6">
        <v>49</v>
      </c>
      <c r="Z768" s="5">
        <f>IF(Y768&gt;0,Y768-J768,".")</f>
        <v>0</v>
      </c>
      <c r="AB768" s="1">
        <v>1636787219</v>
      </c>
      <c r="AC768" s="1">
        <v>6913857680</v>
      </c>
      <c r="AD768" s="1" t="s">
        <v>7443</v>
      </c>
      <c r="AE768" s="1">
        <v>1</v>
      </c>
      <c r="AF768" s="1">
        <v>75</v>
      </c>
      <c r="AG768" s="1" t="s">
        <v>1673</v>
      </c>
      <c r="AH768" s="1">
        <v>43002.683032407411</v>
      </c>
      <c r="AI768" s="1">
        <v>43012.810141099537</v>
      </c>
    </row>
    <row r="769" spans="1:35" s="1" customFormat="1" x14ac:dyDescent="0.25">
      <c r="A769" s="31">
        <v>42668</v>
      </c>
      <c r="B769" s="24"/>
      <c r="C769" s="23" t="s">
        <v>4193</v>
      </c>
      <c r="D769" s="22" t="s">
        <v>462</v>
      </c>
      <c r="E769" s="21">
        <v>0.9</v>
      </c>
      <c r="G769" s="20"/>
      <c r="H769" s="19">
        <f>E769/0.03988</f>
        <v>22.567703109327987</v>
      </c>
      <c r="I769" s="18">
        <f>J769/100*4</f>
        <v>1.96</v>
      </c>
      <c r="J769" s="17">
        <v>49</v>
      </c>
      <c r="K769" s="16">
        <f>IF(J769&gt;1,J769-H769-I769,0)</f>
        <v>24.472296890672013</v>
      </c>
      <c r="L769" s="15">
        <v>42697</v>
      </c>
      <c r="M769" s="14"/>
      <c r="N769" s="29">
        <v>42843</v>
      </c>
      <c r="O769" s="12">
        <v>42843</v>
      </c>
      <c r="P769" s="11" t="s">
        <v>4492</v>
      </c>
      <c r="Q769" s="10"/>
      <c r="R769" s="10"/>
      <c r="S769" s="10"/>
      <c r="T769" s="10"/>
      <c r="U769" s="9"/>
      <c r="V769" s="8"/>
      <c r="W769" s="7">
        <v>606</v>
      </c>
      <c r="X769" s="4"/>
      <c r="Y769" s="6">
        <v>49</v>
      </c>
      <c r="Z769" s="5">
        <f>IF(Y769&gt;0,Y769-J769,".")</f>
        <v>0</v>
      </c>
      <c r="AB769" s="1">
        <v>1636787220</v>
      </c>
      <c r="AC769" s="1">
        <v>6914130228</v>
      </c>
      <c r="AD769" s="1" t="s">
        <v>7442</v>
      </c>
      <c r="AE769" s="1">
        <v>1</v>
      </c>
      <c r="AF769" s="1">
        <v>70</v>
      </c>
      <c r="AG769" s="1" t="s">
        <v>1673</v>
      </c>
      <c r="AH769" s="1">
        <v>43007.843368055554</v>
      </c>
      <c r="AI769" s="1">
        <v>43012.810141319445</v>
      </c>
    </row>
    <row r="770" spans="1:35" s="1" customFormat="1" x14ac:dyDescent="0.25">
      <c r="A770" s="31">
        <v>42668</v>
      </c>
      <c r="B770" s="24"/>
      <c r="C770" s="23" t="s">
        <v>4193</v>
      </c>
      <c r="D770" s="22" t="s">
        <v>462</v>
      </c>
      <c r="E770" s="21">
        <v>0.9</v>
      </c>
      <c r="G770" s="20"/>
      <c r="H770" s="19">
        <f>E770/0.03988</f>
        <v>22.567703109327987</v>
      </c>
      <c r="I770" s="18">
        <f>J770/100*4</f>
        <v>1.96</v>
      </c>
      <c r="J770" s="17">
        <v>49</v>
      </c>
      <c r="K770" s="16">
        <f>IF(J770&gt;1,J770-H770-I770,0)</f>
        <v>24.472296890672013</v>
      </c>
      <c r="L770" s="15">
        <v>42697</v>
      </c>
      <c r="M770" s="14"/>
      <c r="N770" s="29">
        <v>42843</v>
      </c>
      <c r="O770" s="12">
        <v>42843</v>
      </c>
      <c r="P770" s="11" t="s">
        <v>4492</v>
      </c>
      <c r="Q770" s="10"/>
      <c r="R770" s="10"/>
      <c r="S770" s="10"/>
      <c r="T770" s="10"/>
      <c r="U770" s="9"/>
      <c r="V770" s="8"/>
      <c r="W770" s="7">
        <v>606</v>
      </c>
      <c r="X770" s="4"/>
      <c r="Y770" s="6">
        <v>49</v>
      </c>
      <c r="Z770" s="5">
        <f>IF(Y770&gt;0,Y770-J770,".")</f>
        <v>0</v>
      </c>
      <c r="AB770" s="1">
        <v>1636797770</v>
      </c>
      <c r="AC770" s="1">
        <v>6911896335</v>
      </c>
      <c r="AD770" s="1" t="s">
        <v>7107</v>
      </c>
      <c r="AE770" s="1">
        <v>1</v>
      </c>
      <c r="AF770" s="1">
        <v>92</v>
      </c>
      <c r="AG770" s="1" t="s">
        <v>1664</v>
      </c>
      <c r="AH770" s="1">
        <v>42953.841643518521</v>
      </c>
      <c r="AI770" s="1">
        <v>43013.911061666666</v>
      </c>
    </row>
    <row r="771" spans="1:35" s="1" customFormat="1" x14ac:dyDescent="0.25">
      <c r="A771" s="31">
        <v>42668</v>
      </c>
      <c r="B771" s="24"/>
      <c r="C771" s="23" t="s">
        <v>4193</v>
      </c>
      <c r="D771" s="22" t="s">
        <v>462</v>
      </c>
      <c r="E771" s="21">
        <v>0.9</v>
      </c>
      <c r="G771" s="20"/>
      <c r="H771" s="19">
        <f>E771/0.03988</f>
        <v>22.567703109327987</v>
      </c>
      <c r="I771" s="18">
        <f>J771/100*4</f>
        <v>1.96</v>
      </c>
      <c r="J771" s="17">
        <v>49</v>
      </c>
      <c r="K771" s="16">
        <f>IF(J771&gt;1,J771-H771-I771,0)</f>
        <v>24.472296890672013</v>
      </c>
      <c r="L771" s="15">
        <v>42697</v>
      </c>
      <c r="M771" s="14"/>
      <c r="N771" s="29">
        <v>42856</v>
      </c>
      <c r="O771" s="12">
        <v>42857</v>
      </c>
      <c r="P771" s="11" t="s">
        <v>4192</v>
      </c>
      <c r="Q771" s="10"/>
      <c r="R771" s="10"/>
      <c r="S771" s="10"/>
      <c r="T771" s="10"/>
      <c r="U771" s="9"/>
      <c r="V771" s="8"/>
      <c r="W771" s="7">
        <v>674</v>
      </c>
      <c r="X771" s="4"/>
      <c r="Y771" s="6">
        <v>49</v>
      </c>
      <c r="Z771" s="5">
        <f>IF(Y771&gt;0,Y771-J771,".")</f>
        <v>0</v>
      </c>
      <c r="AB771" s="1">
        <v>1636798112</v>
      </c>
      <c r="AC771" s="1">
        <v>6909648998</v>
      </c>
      <c r="AD771" s="1" t="s">
        <v>7136</v>
      </c>
      <c r="AE771" s="1">
        <v>1</v>
      </c>
      <c r="AF771" s="1">
        <v>185</v>
      </c>
      <c r="AG771" s="1" t="s">
        <v>1668</v>
      </c>
      <c r="AH771" s="1">
        <v>42944.885833333334</v>
      </c>
      <c r="AI771" s="1">
        <v>43013.942002800926</v>
      </c>
    </row>
    <row r="772" spans="1:35" s="1" customFormat="1" x14ac:dyDescent="0.25">
      <c r="A772" s="28">
        <v>41914</v>
      </c>
      <c r="B772" s="27"/>
      <c r="C772" s="23" t="s">
        <v>3599</v>
      </c>
      <c r="D772" s="22" t="s">
        <v>462</v>
      </c>
      <c r="E772" s="21">
        <v>0.98</v>
      </c>
      <c r="G772" s="20"/>
      <c r="H772" s="19">
        <f>E772/0.0440942</f>
        <v>22.225145257199358</v>
      </c>
      <c r="I772" s="18">
        <f>J772/100*4</f>
        <v>1.96</v>
      </c>
      <c r="J772" s="17">
        <v>49</v>
      </c>
      <c r="K772" s="16">
        <f>IF(J772&gt;1,J772-H772-I772,0)</f>
        <v>24.814854742800641</v>
      </c>
      <c r="L772" s="15">
        <v>41966</v>
      </c>
      <c r="M772" s="14"/>
      <c r="N772" s="29">
        <v>42890</v>
      </c>
      <c r="O772" s="12">
        <v>42891</v>
      </c>
      <c r="P772" s="11" t="s">
        <v>3598</v>
      </c>
      <c r="Q772" s="10" t="s">
        <v>3597</v>
      </c>
      <c r="R772" s="10" t="s">
        <v>3596</v>
      </c>
      <c r="S772" s="10" t="s">
        <v>3595</v>
      </c>
      <c r="T772" s="10"/>
      <c r="U772" s="9">
        <v>6836755467</v>
      </c>
      <c r="V772" s="8"/>
      <c r="W772" s="7">
        <v>802</v>
      </c>
      <c r="X772" s="4"/>
      <c r="Y772" s="6">
        <v>49</v>
      </c>
      <c r="Z772" s="5">
        <f>IF(Y772&gt;0,Y772-J772,".")</f>
        <v>0</v>
      </c>
      <c r="AB772" s="1">
        <v>1636798928</v>
      </c>
      <c r="AC772" s="1">
        <v>6909959075</v>
      </c>
      <c r="AD772" s="1" t="s">
        <v>7149</v>
      </c>
      <c r="AE772" s="1">
        <v>1</v>
      </c>
      <c r="AF772" s="1">
        <v>169</v>
      </c>
      <c r="AG772" s="1" t="s">
        <v>1648</v>
      </c>
      <c r="AH772" s="1">
        <v>42945.377465277779</v>
      </c>
      <c r="AI772" s="1">
        <v>43014.3944309375</v>
      </c>
    </row>
    <row r="773" spans="1:35" s="1" customFormat="1" x14ac:dyDescent="0.25">
      <c r="A773" s="28">
        <v>41782</v>
      </c>
      <c r="B773" s="27" t="s">
        <v>2898</v>
      </c>
      <c r="C773" s="23" t="s">
        <v>2897</v>
      </c>
      <c r="D773" s="22" t="s">
        <v>2896</v>
      </c>
      <c r="E773" s="21">
        <v>0.8</v>
      </c>
      <c r="G773" s="20"/>
      <c r="H773" s="19">
        <f>E773/0.0493653</f>
        <v>16.205715350661293</v>
      </c>
      <c r="I773" s="18">
        <f>J773/100*4</f>
        <v>1.28</v>
      </c>
      <c r="J773" s="17">
        <v>32</v>
      </c>
      <c r="K773" s="16">
        <f>IF(J773&gt;1,J773-H773-I773,0)</f>
        <v>14.514284649338707</v>
      </c>
      <c r="L773" s="15">
        <v>41804</v>
      </c>
      <c r="M773" s="14"/>
      <c r="N773" s="29">
        <v>42901</v>
      </c>
      <c r="O773" s="12">
        <v>42904</v>
      </c>
      <c r="P773" s="11" t="s">
        <v>3357</v>
      </c>
      <c r="Q773" s="10" t="s">
        <v>3356</v>
      </c>
      <c r="R773" s="10" t="s">
        <v>3355</v>
      </c>
      <c r="S773" s="10" t="s">
        <v>45</v>
      </c>
      <c r="T773" s="10"/>
      <c r="U773" s="9">
        <v>6852326827</v>
      </c>
      <c r="V773" s="8"/>
      <c r="W773" s="7">
        <v>847</v>
      </c>
      <c r="X773" s="4"/>
      <c r="Y773" s="6">
        <v>49</v>
      </c>
      <c r="Z773" s="5">
        <f>IF(Y773&gt;0,Y773-J773,".")</f>
        <v>17</v>
      </c>
      <c r="AA773"/>
      <c r="AB773">
        <v>1636799576</v>
      </c>
      <c r="AC773" s="1">
        <v>6910438353</v>
      </c>
      <c r="AD773" s="1" t="s">
        <v>7417</v>
      </c>
      <c r="AE773" s="1">
        <v>1</v>
      </c>
      <c r="AF773" s="1">
        <v>39</v>
      </c>
      <c r="AG773" s="1" t="s">
        <v>1645</v>
      </c>
      <c r="AH773" s="1">
        <v>42945.810937499999</v>
      </c>
      <c r="AI773" s="1">
        <v>43014.481198518515</v>
      </c>
    </row>
    <row r="774" spans="1:35" s="1" customFormat="1" x14ac:dyDescent="0.25">
      <c r="A774" s="28">
        <v>41782</v>
      </c>
      <c r="B774" s="27" t="s">
        <v>2898</v>
      </c>
      <c r="C774" s="23" t="s">
        <v>2897</v>
      </c>
      <c r="D774" s="22" t="s">
        <v>2896</v>
      </c>
      <c r="E774" s="21">
        <v>0.8</v>
      </c>
      <c r="G774" s="20"/>
      <c r="H774" s="19">
        <f>E774/0.0493653</f>
        <v>16.205715350661293</v>
      </c>
      <c r="I774" s="18">
        <f>J774/100*4</f>
        <v>1.28</v>
      </c>
      <c r="J774" s="17">
        <v>32</v>
      </c>
      <c r="K774" s="16">
        <f>IF(J774&gt;1,J774-H774-I774,0)</f>
        <v>14.514284649338707</v>
      </c>
      <c r="L774" s="15">
        <v>41804</v>
      </c>
      <c r="M774" s="14"/>
      <c r="N774" s="29">
        <v>42928</v>
      </c>
      <c r="O774" s="12">
        <v>42929</v>
      </c>
      <c r="P774" s="11" t="s">
        <v>2887</v>
      </c>
      <c r="Q774" s="10" t="s">
        <v>2895</v>
      </c>
      <c r="R774" s="10" t="s">
        <v>2894</v>
      </c>
      <c r="S774" s="10" t="s">
        <v>566</v>
      </c>
      <c r="T774" s="10"/>
      <c r="U774" s="9">
        <v>6885218132</v>
      </c>
      <c r="V774" s="8"/>
      <c r="W774" s="7">
        <v>947</v>
      </c>
      <c r="X774" s="4"/>
      <c r="Y774" s="6">
        <v>49</v>
      </c>
      <c r="Z774" s="5">
        <f>IF(Y774&gt;0,Y774-J774,".")</f>
        <v>17</v>
      </c>
      <c r="AB774" s="1">
        <v>1636799658</v>
      </c>
      <c r="AC774" s="1">
        <v>6903503526</v>
      </c>
      <c r="AD774" s="1" t="s">
        <v>7447</v>
      </c>
      <c r="AE774" s="1">
        <v>1</v>
      </c>
      <c r="AF774" s="1">
        <v>18</v>
      </c>
      <c r="AG774" s="1" t="s">
        <v>1658</v>
      </c>
      <c r="AH774" s="1">
        <v>42940.456574074073</v>
      </c>
      <c r="AI774" s="1">
        <v>43014.493519953707</v>
      </c>
    </row>
    <row r="775" spans="1:35" s="1" customFormat="1" x14ac:dyDescent="0.25">
      <c r="A775" s="28">
        <v>41827</v>
      </c>
      <c r="B775" s="27"/>
      <c r="C775" s="23" t="s">
        <v>2660</v>
      </c>
      <c r="D775" s="22" t="s">
        <v>2659</v>
      </c>
      <c r="E775" s="21">
        <v>0.33</v>
      </c>
      <c r="G775" s="20"/>
      <c r="H775" s="19">
        <f>E775/0.0475246</f>
        <v>6.9437722779360591</v>
      </c>
      <c r="I775" s="18">
        <f>J775/100*4</f>
        <v>1.96</v>
      </c>
      <c r="J775" s="17">
        <v>49</v>
      </c>
      <c r="K775" s="16">
        <f>IF(J775&gt;1,J775-H775-I775,0)</f>
        <v>40.096227722063936</v>
      </c>
      <c r="L775" s="15">
        <v>41846</v>
      </c>
      <c r="M775" s="14"/>
      <c r="N775" s="29">
        <v>42944</v>
      </c>
      <c r="O775" s="12">
        <v>42946</v>
      </c>
      <c r="P775" s="11" t="s">
        <v>2658</v>
      </c>
      <c r="Q775" s="10"/>
      <c r="R775" s="10"/>
      <c r="S775" s="10"/>
      <c r="T775" s="10"/>
      <c r="U775" s="9">
        <v>6902339900</v>
      </c>
      <c r="V775" s="8"/>
      <c r="W775" s="7">
        <v>999</v>
      </c>
      <c r="X775" s="4"/>
      <c r="Y775" s="6">
        <v>49</v>
      </c>
      <c r="Z775" s="5">
        <f>IF(Y775&gt;0,Y775-J775,".")</f>
        <v>0</v>
      </c>
      <c r="AB775" s="1">
        <v>1636799781</v>
      </c>
      <c r="AC775" s="1">
        <v>6911009988</v>
      </c>
      <c r="AD775" s="1" t="s">
        <v>7287</v>
      </c>
      <c r="AE775" s="1">
        <v>2</v>
      </c>
      <c r="AF775" s="1">
        <v>44</v>
      </c>
      <c r="AG775" s="1" t="s">
        <v>1649</v>
      </c>
      <c r="AH775" s="1">
        <v>42946.579039351855</v>
      </c>
      <c r="AI775" s="1">
        <v>43014.517793425926</v>
      </c>
    </row>
    <row r="776" spans="1:35" s="1" customFormat="1" x14ac:dyDescent="0.25">
      <c r="A776" s="28">
        <v>41936</v>
      </c>
      <c r="B776" s="27"/>
      <c r="C776" s="23" t="s">
        <v>206</v>
      </c>
      <c r="D776" s="22" t="s">
        <v>205</v>
      </c>
      <c r="E776" s="21">
        <v>0.28760000000000002</v>
      </c>
      <c r="G776" s="20"/>
      <c r="H776" s="19">
        <f>E776/0.0438404</f>
        <v>6.560159122635743</v>
      </c>
      <c r="I776" s="18">
        <f>J776/100*4</f>
        <v>1.96</v>
      </c>
      <c r="J776" s="17">
        <v>49</v>
      </c>
      <c r="K776" s="16">
        <f>IF(J776&gt;1,J776-H776-I776,0)</f>
        <v>40.479840877364254</v>
      </c>
      <c r="L776" s="15">
        <v>41957</v>
      </c>
      <c r="M776" s="14"/>
      <c r="N776" s="29">
        <v>42974</v>
      </c>
      <c r="O776" s="12">
        <v>42974</v>
      </c>
      <c r="P776" s="11" t="s">
        <v>2291</v>
      </c>
      <c r="Q776" s="10"/>
      <c r="R776" s="10"/>
      <c r="S776" s="10"/>
      <c r="T776" s="10"/>
      <c r="U776" s="9"/>
      <c r="V776" s="8"/>
      <c r="W776" s="7">
        <v>1077</v>
      </c>
      <c r="X776" s="4"/>
      <c r="Y776" s="6">
        <v>49</v>
      </c>
      <c r="Z776" s="5">
        <f>IF(Y776&gt;0,Y776-J776,".")</f>
        <v>0</v>
      </c>
      <c r="AB776" s="1">
        <v>1636805101</v>
      </c>
      <c r="AC776" s="1">
        <v>6905057721</v>
      </c>
      <c r="AD776" s="1" t="s">
        <v>7115</v>
      </c>
      <c r="AE776" s="1">
        <v>1</v>
      </c>
      <c r="AF776" s="1">
        <v>19</v>
      </c>
      <c r="AG776" s="1" t="s">
        <v>1640</v>
      </c>
      <c r="AH776" s="1">
        <v>42941.6330787037</v>
      </c>
      <c r="AI776" s="1">
        <v>43015.078931793978</v>
      </c>
    </row>
    <row r="777" spans="1:35" s="1" customFormat="1" x14ac:dyDescent="0.25">
      <c r="A777" s="31">
        <v>42756</v>
      </c>
      <c r="B777" s="24"/>
      <c r="C777" s="23" t="s">
        <v>97</v>
      </c>
      <c r="D777" s="22" t="s">
        <v>96</v>
      </c>
      <c r="E777" s="21">
        <v>0.46160000000000001</v>
      </c>
      <c r="G777" s="20"/>
      <c r="H777" s="19">
        <f>E777/0.03865</f>
        <v>11.94307891332471</v>
      </c>
      <c r="I777" s="18">
        <f>J777/100*4</f>
        <v>1.32</v>
      </c>
      <c r="J777" s="17">
        <v>33</v>
      </c>
      <c r="K777" s="16">
        <f>IF(J777&gt;1,J777-H777-I777,0)</f>
        <v>19.736921086675288</v>
      </c>
      <c r="L777" s="15">
        <v>42797</v>
      </c>
      <c r="M777" s="14"/>
      <c r="N777" s="29">
        <v>43009</v>
      </c>
      <c r="O777" s="12">
        <v>43009</v>
      </c>
      <c r="P777" s="11" t="s">
        <v>1729</v>
      </c>
      <c r="Q777" s="10" t="s">
        <v>1732</v>
      </c>
      <c r="R777" s="10" t="s">
        <v>1731</v>
      </c>
      <c r="S777" s="10" t="s">
        <v>1730</v>
      </c>
      <c r="T777" s="10"/>
      <c r="U777" s="9">
        <v>6909657234</v>
      </c>
      <c r="V777" s="8"/>
      <c r="W777" s="7">
        <v>1203</v>
      </c>
      <c r="X777" s="4"/>
      <c r="Y777" s="6">
        <v>49</v>
      </c>
      <c r="Z777" s="5">
        <f>IF(Y777&gt;0,Y777-J777,".")</f>
        <v>16</v>
      </c>
      <c r="AB777" s="1">
        <v>1636808010</v>
      </c>
      <c r="AC777" s="1">
        <v>6904022876</v>
      </c>
      <c r="AD777" s="1" t="s">
        <v>7146</v>
      </c>
      <c r="AE777" s="1">
        <v>1</v>
      </c>
      <c r="AF777" s="1">
        <v>65</v>
      </c>
      <c r="AG777" s="1" t="s">
        <v>1636</v>
      </c>
      <c r="AH777" s="1">
        <v>42940.751817129632</v>
      </c>
      <c r="AI777" s="1">
        <v>43015.731648958332</v>
      </c>
    </row>
    <row r="778" spans="1:35" s="1" customFormat="1" x14ac:dyDescent="0.25">
      <c r="A778" s="31">
        <v>42903</v>
      </c>
      <c r="B778" s="24"/>
      <c r="C778" s="23" t="s">
        <v>463</v>
      </c>
      <c r="D778" s="22" t="s">
        <v>462</v>
      </c>
      <c r="E778" s="21">
        <v>0.95</v>
      </c>
      <c r="G778" s="20"/>
      <c r="H778" s="19">
        <f>E778/0.0418425</f>
        <v>22.704188325267371</v>
      </c>
      <c r="I778" s="18">
        <f>J778/100*4</f>
        <v>1.96</v>
      </c>
      <c r="J778" s="17">
        <v>49</v>
      </c>
      <c r="K778" s="16">
        <f>IF(J778&gt;1,J778-H778-I778,0)</f>
        <v>24.335811674732629</v>
      </c>
      <c r="L778" s="15">
        <v>42925</v>
      </c>
      <c r="M778" s="14"/>
      <c r="N778" s="29">
        <v>43031</v>
      </c>
      <c r="O778" s="12">
        <v>43031</v>
      </c>
      <c r="P778" s="11" t="s">
        <v>1404</v>
      </c>
      <c r="Q778" s="10"/>
      <c r="R778" s="10"/>
      <c r="S778" s="10"/>
      <c r="T778" s="10"/>
      <c r="U778" s="9"/>
      <c r="V778" s="8"/>
      <c r="W778" s="7">
        <v>1257</v>
      </c>
      <c r="X778" s="4"/>
      <c r="Y778" s="6">
        <v>49</v>
      </c>
      <c r="Z778" s="5">
        <f>IF(Y778&gt;0,Y778-J778,".")</f>
        <v>0</v>
      </c>
      <c r="AB778" s="1">
        <v>1636811227</v>
      </c>
      <c r="AC778" s="1">
        <v>6913857680</v>
      </c>
      <c r="AD778" s="1" t="s">
        <v>7443</v>
      </c>
      <c r="AE778" s="1">
        <v>1</v>
      </c>
      <c r="AF778" s="1">
        <v>75</v>
      </c>
      <c r="AG778" s="1" t="s">
        <v>1624</v>
      </c>
      <c r="AH778" s="1">
        <v>43002.683032407411</v>
      </c>
      <c r="AI778" s="1">
        <v>43015.905137361115</v>
      </c>
    </row>
    <row r="779" spans="1:35" s="1" customFormat="1" x14ac:dyDescent="0.25">
      <c r="A779" s="31">
        <v>42903</v>
      </c>
      <c r="B779" s="24"/>
      <c r="C779" s="23" t="s">
        <v>463</v>
      </c>
      <c r="D779" s="22" t="s">
        <v>462</v>
      </c>
      <c r="E779" s="21">
        <v>0.95</v>
      </c>
      <c r="G779" s="20"/>
      <c r="H779" s="19">
        <f>E779/0.0418425</f>
        <v>22.704188325267371</v>
      </c>
      <c r="I779" s="18">
        <f>J779/100*4</f>
        <v>1.96</v>
      </c>
      <c r="J779" s="17">
        <v>49</v>
      </c>
      <c r="K779" s="16">
        <f>IF(J779&gt;1,J779-H779-I779,0)</f>
        <v>24.335811674732629</v>
      </c>
      <c r="L779" s="15">
        <v>42925</v>
      </c>
      <c r="M779" s="14"/>
      <c r="N779" s="29">
        <v>43031</v>
      </c>
      <c r="O779" s="12">
        <v>43031</v>
      </c>
      <c r="P779" s="11" t="s">
        <v>1404</v>
      </c>
      <c r="Q779" s="10"/>
      <c r="R779" s="10"/>
      <c r="S779" s="10"/>
      <c r="T779" s="10"/>
      <c r="U779" s="9"/>
      <c r="V779" s="8"/>
      <c r="W779" s="7">
        <v>1257</v>
      </c>
      <c r="X779" s="4"/>
      <c r="Y779" s="6">
        <v>49</v>
      </c>
      <c r="Z779" s="5">
        <f>IF(Y779&gt;0,Y779-J779,".")</f>
        <v>0</v>
      </c>
      <c r="AB779" s="1">
        <v>1636812438</v>
      </c>
      <c r="AC779" s="1">
        <v>6913621105</v>
      </c>
      <c r="AD779" s="1" t="s">
        <v>7346</v>
      </c>
      <c r="AE779" s="1">
        <v>1</v>
      </c>
      <c r="AF779" s="1">
        <v>169</v>
      </c>
      <c r="AG779" s="1" t="s">
        <v>1632</v>
      </c>
      <c r="AH779" s="1">
        <v>42997.881041666667</v>
      </c>
      <c r="AI779" s="1">
        <v>43016.376339537041</v>
      </c>
    </row>
    <row r="780" spans="1:35" s="1" customFormat="1" x14ac:dyDescent="0.25">
      <c r="A780" s="31">
        <v>42903</v>
      </c>
      <c r="B780" s="24"/>
      <c r="C780" s="23" t="s">
        <v>463</v>
      </c>
      <c r="D780" s="22" t="s">
        <v>462</v>
      </c>
      <c r="E780" s="21">
        <v>0.95</v>
      </c>
      <c r="G780" s="20"/>
      <c r="H780" s="19">
        <f>E780/0.0418425</f>
        <v>22.704188325267371</v>
      </c>
      <c r="I780" s="18">
        <f>J780/100*4</f>
        <v>1.96</v>
      </c>
      <c r="J780" s="17">
        <v>49</v>
      </c>
      <c r="K780" s="16">
        <f>IF(J780&gt;1,J780-H780-I780,0)</f>
        <v>24.335811674732629</v>
      </c>
      <c r="L780" s="15">
        <v>42925</v>
      </c>
      <c r="M780" s="14"/>
      <c r="N780" s="29">
        <v>43031</v>
      </c>
      <c r="O780" s="12">
        <v>43031</v>
      </c>
      <c r="P780" s="11" t="s">
        <v>1404</v>
      </c>
      <c r="Q780" s="10"/>
      <c r="R780" s="10"/>
      <c r="S780" s="10"/>
      <c r="T780" s="10"/>
      <c r="U780" s="9"/>
      <c r="V780" s="8"/>
      <c r="W780" s="7">
        <v>1257</v>
      </c>
      <c r="X780" s="4"/>
      <c r="Y780" s="6">
        <v>49</v>
      </c>
      <c r="Z780" s="5">
        <f>IF(Y780&gt;0,Y780-J780,".")</f>
        <v>0</v>
      </c>
      <c r="AB780" s="1">
        <v>1636820579</v>
      </c>
      <c r="AC780" s="1">
        <v>6911331394</v>
      </c>
      <c r="AD780" s="1" t="s">
        <v>7128</v>
      </c>
      <c r="AE780" s="1">
        <v>1</v>
      </c>
      <c r="AF780" s="1">
        <v>39</v>
      </c>
      <c r="AG780" s="1" t="s">
        <v>1628</v>
      </c>
      <c r="AH780" s="1">
        <v>42946.843206018515</v>
      </c>
      <c r="AI780" s="1">
        <v>43016.871136215275</v>
      </c>
    </row>
    <row r="781" spans="1:35" s="1" customFormat="1" x14ac:dyDescent="0.25">
      <c r="A781" s="31">
        <v>42778</v>
      </c>
      <c r="B781" s="24"/>
      <c r="C781" s="23" t="s">
        <v>187</v>
      </c>
      <c r="D781" s="22" t="s">
        <v>186</v>
      </c>
      <c r="E781" s="21">
        <v>0.56000000000000005</v>
      </c>
      <c r="G781" s="20"/>
      <c r="H781" s="19">
        <f>E781/0.03851</f>
        <v>14.541677486367178</v>
      </c>
      <c r="I781" s="18">
        <f>J781/100*4</f>
        <v>1.08</v>
      </c>
      <c r="J781" s="17">
        <v>27</v>
      </c>
      <c r="K781" s="16">
        <f>IF(J781&gt;1,J781-H781-I781,0)</f>
        <v>11.378322513632822</v>
      </c>
      <c r="L781" s="15">
        <v>42797</v>
      </c>
      <c r="M781" s="14"/>
      <c r="N781" s="29">
        <v>43057</v>
      </c>
      <c r="O781" s="12">
        <v>43058</v>
      </c>
      <c r="P781" s="11" t="s">
        <v>962</v>
      </c>
      <c r="Q781" s="10" t="s">
        <v>961</v>
      </c>
      <c r="R781" s="10" t="s">
        <v>960</v>
      </c>
      <c r="S781" s="10" t="s">
        <v>907</v>
      </c>
      <c r="T781" s="10"/>
      <c r="U781" s="9">
        <v>6909582354</v>
      </c>
      <c r="V781" s="8"/>
      <c r="W781" s="7">
        <v>1346</v>
      </c>
      <c r="X781" s="4"/>
      <c r="Y781" s="6">
        <v>49</v>
      </c>
      <c r="Z781" s="5">
        <f>IF(Y781&gt;0,Y781-J781,".")</f>
        <v>22</v>
      </c>
      <c r="AB781" s="1">
        <v>1636823854</v>
      </c>
      <c r="AC781" s="1">
        <v>6905879247</v>
      </c>
      <c r="AD781" s="1" t="s">
        <v>7448</v>
      </c>
      <c r="AE781" s="1">
        <v>1</v>
      </c>
      <c r="AF781" s="1">
        <v>80</v>
      </c>
      <c r="AG781" s="1" t="s">
        <v>1497</v>
      </c>
      <c r="AH781" s="1">
        <v>42942.331666666665</v>
      </c>
      <c r="AI781" s="1">
        <v>43017.497443668981</v>
      </c>
    </row>
    <row r="782" spans="1:35" s="1" customFormat="1" x14ac:dyDescent="0.25">
      <c r="A782" s="31">
        <v>42903</v>
      </c>
      <c r="B782" s="24" t="s">
        <v>464</v>
      </c>
      <c r="C782" s="23" t="s">
        <v>463</v>
      </c>
      <c r="D782" s="22" t="s">
        <v>462</v>
      </c>
      <c r="E782" s="21">
        <v>0.87</v>
      </c>
      <c r="G782" s="20"/>
      <c r="H782" s="19">
        <f>E782/0.0418425</f>
        <v>20.792256676823804</v>
      </c>
      <c r="I782" s="18">
        <f>J782/100*4</f>
        <v>1.96</v>
      </c>
      <c r="J782" s="17">
        <v>49</v>
      </c>
      <c r="K782" s="16">
        <f>IF(J782&gt;1,J782-H782-I782,0)</f>
        <v>26.247743323176195</v>
      </c>
      <c r="L782" s="15">
        <v>42925</v>
      </c>
      <c r="M782" s="14"/>
      <c r="N782" s="29">
        <v>43078</v>
      </c>
      <c r="O782" s="12">
        <v>43079</v>
      </c>
      <c r="P782" s="11" t="s">
        <v>449</v>
      </c>
      <c r="Q782" s="10"/>
      <c r="R782" s="10"/>
      <c r="S782" s="10"/>
      <c r="T782" s="10"/>
      <c r="U782" s="9">
        <v>6916033031</v>
      </c>
      <c r="V782" s="8"/>
      <c r="W782" s="7">
        <v>1442</v>
      </c>
      <c r="X782" s="4"/>
      <c r="Y782" s="6">
        <v>49</v>
      </c>
      <c r="Z782" s="5">
        <f>IF(Y782&gt;0,Y782-J782,".")</f>
        <v>0</v>
      </c>
      <c r="AB782" s="1">
        <v>1636823978</v>
      </c>
      <c r="AC782" s="1">
        <v>6912019459</v>
      </c>
      <c r="AD782" s="1" t="s">
        <v>7401</v>
      </c>
      <c r="AE782" s="1">
        <v>1</v>
      </c>
      <c r="AF782" s="1">
        <v>69</v>
      </c>
      <c r="AG782" s="1" t="s">
        <v>1602</v>
      </c>
      <c r="AH782" s="1">
        <v>42958.701689814814</v>
      </c>
      <c r="AI782" s="1">
        <v>43017.519022060187</v>
      </c>
    </row>
    <row r="783" spans="1:35" s="1" customFormat="1" x14ac:dyDescent="0.25">
      <c r="A783" s="31">
        <v>42903</v>
      </c>
      <c r="B783" s="24"/>
      <c r="C783" s="23" t="s">
        <v>463</v>
      </c>
      <c r="D783" s="22" t="s">
        <v>462</v>
      </c>
      <c r="E783" s="21">
        <v>0.87</v>
      </c>
      <c r="G783" s="20"/>
      <c r="H783" s="19">
        <f>E783/0.0418425</f>
        <v>20.792256676823804</v>
      </c>
      <c r="I783" s="18">
        <f>J783/100*4</f>
        <v>1.96</v>
      </c>
      <c r="J783" s="17">
        <v>49</v>
      </c>
      <c r="K783" s="16">
        <f>IF(J783&gt;1,J783-H783-I783,0)</f>
        <v>26.247743323176195</v>
      </c>
      <c r="L783" s="15">
        <v>42925</v>
      </c>
      <c r="M783" s="14"/>
      <c r="N783" s="29">
        <v>43078</v>
      </c>
      <c r="O783" s="12">
        <v>43079</v>
      </c>
      <c r="P783" s="11" t="s">
        <v>449</v>
      </c>
      <c r="Q783" s="10"/>
      <c r="R783" s="10"/>
      <c r="S783" s="10"/>
      <c r="T783" s="10"/>
      <c r="U783" s="9"/>
      <c r="V783" s="8"/>
      <c r="W783" s="7">
        <v>1442</v>
      </c>
      <c r="X783" s="4"/>
      <c r="Y783" s="6">
        <v>49</v>
      </c>
      <c r="Z783" s="5">
        <f>IF(Y783&gt;0,Y783-J783,".")</f>
        <v>0</v>
      </c>
      <c r="AB783" s="1">
        <v>1636824895</v>
      </c>
      <c r="AC783" s="1">
        <v>6912475921</v>
      </c>
      <c r="AD783" s="1" t="s">
        <v>7180</v>
      </c>
      <c r="AE783" s="1">
        <v>1</v>
      </c>
      <c r="AF783" s="1">
        <v>33</v>
      </c>
      <c r="AG783" s="1" t="s">
        <v>1620</v>
      </c>
      <c r="AH783" s="1">
        <v>42975.634236111109</v>
      </c>
      <c r="AI783" s="1">
        <v>43017.627878182873</v>
      </c>
    </row>
    <row r="784" spans="1:35" s="1" customFormat="1" x14ac:dyDescent="0.25">
      <c r="A784" s="28">
        <v>41770</v>
      </c>
      <c r="B784" s="27" t="s">
        <v>1373</v>
      </c>
      <c r="C784" s="23" t="s">
        <v>1372</v>
      </c>
      <c r="D784" s="22" t="s">
        <v>1371</v>
      </c>
      <c r="E784" s="21">
        <v>0.51</v>
      </c>
      <c r="G784" s="20"/>
      <c r="H784" s="19">
        <f>E784/0.0484556</f>
        <v>10.525099266132294</v>
      </c>
      <c r="I784" s="18">
        <f>J784/100*4</f>
        <v>1.32</v>
      </c>
      <c r="J784" s="17">
        <v>33</v>
      </c>
      <c r="K784" s="16">
        <f>IF(J784&gt;1,J784-H784-I784,0)</f>
        <v>21.154900733867706</v>
      </c>
      <c r="L784" s="15">
        <v>41795</v>
      </c>
      <c r="M784" s="14"/>
      <c r="N784" s="29">
        <v>42734</v>
      </c>
      <c r="O784" s="12">
        <v>42739</v>
      </c>
      <c r="P784" s="11" t="s">
        <v>7040</v>
      </c>
      <c r="Q784" s="10" t="s">
        <v>7039</v>
      </c>
      <c r="R784" s="10" t="s">
        <v>7038</v>
      </c>
      <c r="S784" s="10" t="s">
        <v>7037</v>
      </c>
      <c r="T784" s="10"/>
      <c r="U784" s="9">
        <v>6658731218</v>
      </c>
      <c r="V784" s="8"/>
      <c r="W784" s="7">
        <v>39</v>
      </c>
      <c r="X784" s="4"/>
      <c r="Y784" s="6">
        <v>50</v>
      </c>
      <c r="Z784" s="5">
        <f>IF(Y784&gt;0,Y784-J784,".")</f>
        <v>17</v>
      </c>
      <c r="AB784" s="1">
        <v>1636825499</v>
      </c>
      <c r="AC784" s="1">
        <v>6909535774</v>
      </c>
      <c r="AD784" s="1" t="s">
        <v>7449</v>
      </c>
      <c r="AE784" s="1">
        <v>1</v>
      </c>
      <c r="AF784" s="1">
        <v>245</v>
      </c>
      <c r="AG784" s="1" t="s">
        <v>1607</v>
      </c>
      <c r="AH784" s="1">
        <v>42944.832488425927</v>
      </c>
      <c r="AI784" s="1">
        <v>43017.713358113426</v>
      </c>
    </row>
    <row r="785" spans="1:35" s="1" customFormat="1" x14ac:dyDescent="0.25">
      <c r="A785" s="28">
        <v>40590</v>
      </c>
      <c r="B785" s="27" t="s">
        <v>6269</v>
      </c>
      <c r="C785" s="23" t="s">
        <v>6268</v>
      </c>
      <c r="D785" s="22" t="s">
        <v>367</v>
      </c>
      <c r="E785" s="21">
        <v>0.2</v>
      </c>
      <c r="G785" s="20"/>
      <c r="H785" s="19">
        <f>E785/0.0543345</f>
        <v>3.6809025573070517</v>
      </c>
      <c r="I785" s="18">
        <f>J785/100*4</f>
        <v>0.6</v>
      </c>
      <c r="J785" s="17">
        <v>15</v>
      </c>
      <c r="K785" s="16">
        <f>IF(J785&gt;1,J785-H785-I785,0)</f>
        <v>10.719097442692949</v>
      </c>
      <c r="L785" s="15">
        <v>40602</v>
      </c>
      <c r="M785" s="14"/>
      <c r="N785" s="29">
        <v>42766</v>
      </c>
      <c r="O785" s="12">
        <v>42766</v>
      </c>
      <c r="P785" s="11" t="s">
        <v>1729</v>
      </c>
      <c r="Q785" s="10" t="s">
        <v>1732</v>
      </c>
      <c r="R785" s="10" t="s">
        <v>5049</v>
      </c>
      <c r="S785" s="10" t="s">
        <v>5048</v>
      </c>
      <c r="T785" s="10"/>
      <c r="U785" s="9">
        <v>6695009272</v>
      </c>
      <c r="V785" s="8"/>
      <c r="W785" s="7">
        <v>190</v>
      </c>
      <c r="X785" s="4"/>
      <c r="Y785" s="6">
        <v>50</v>
      </c>
      <c r="Z785" s="5">
        <f>IF(Y785&gt;0,Y785-J785,".")</f>
        <v>35</v>
      </c>
      <c r="AB785" s="1">
        <v>1636826733</v>
      </c>
      <c r="AC785" s="1">
        <v>6905474452</v>
      </c>
      <c r="AD785" s="1" t="s">
        <v>7390</v>
      </c>
      <c r="AE785" s="1">
        <v>1</v>
      </c>
      <c r="AF785" s="1">
        <v>70</v>
      </c>
      <c r="AG785" s="1" t="s">
        <v>1614</v>
      </c>
      <c r="AH785" s="1">
        <v>42941.854722222219</v>
      </c>
      <c r="AI785" s="1">
        <v>43017.789177743056</v>
      </c>
    </row>
    <row r="786" spans="1:35" s="1" customFormat="1" x14ac:dyDescent="0.25">
      <c r="A786" s="31">
        <v>42756</v>
      </c>
      <c r="B786" s="24"/>
      <c r="C786" s="23" t="s">
        <v>97</v>
      </c>
      <c r="D786" s="22" t="s">
        <v>96</v>
      </c>
      <c r="E786" s="21">
        <v>0.46160000000000001</v>
      </c>
      <c r="G786" s="20"/>
      <c r="H786" s="19">
        <f>E786/0.03865</f>
        <v>11.94307891332471</v>
      </c>
      <c r="I786" s="18">
        <f>J786/100*4</f>
        <v>1.32</v>
      </c>
      <c r="J786" s="17">
        <v>33</v>
      </c>
      <c r="K786" s="16">
        <f>IF(J786&gt;1,J786-H786-I786,0)</f>
        <v>19.736921086675288</v>
      </c>
      <c r="L786" s="15">
        <v>42797</v>
      </c>
      <c r="M786" s="14"/>
      <c r="N786" s="29">
        <v>42812</v>
      </c>
      <c r="O786" s="12">
        <v>42815</v>
      </c>
      <c r="P786" s="11" t="s">
        <v>5146</v>
      </c>
      <c r="Q786" s="10"/>
      <c r="R786" s="10"/>
      <c r="S786" s="10"/>
      <c r="T786" s="10"/>
      <c r="U786" s="9">
        <v>6755237841</v>
      </c>
      <c r="V786" s="8"/>
      <c r="W786" s="7">
        <v>464</v>
      </c>
      <c r="X786" s="4"/>
      <c r="Y786" s="6">
        <v>50</v>
      </c>
      <c r="Z786" s="5">
        <f>IF(Y786&gt;0,Y786-J786,".")</f>
        <v>17</v>
      </c>
      <c r="AB786" s="1">
        <v>1636828575</v>
      </c>
      <c r="AC786" s="1">
        <v>6912051292</v>
      </c>
      <c r="AD786" s="1" t="s">
        <v>7131</v>
      </c>
      <c r="AE786" s="1">
        <v>1</v>
      </c>
      <c r="AF786" s="1">
        <v>49</v>
      </c>
      <c r="AG786" s="1" t="s">
        <v>1590</v>
      </c>
      <c r="AH786" s="1">
        <v>42959.863796296297</v>
      </c>
      <c r="AI786" s="1">
        <v>43017.846600659723</v>
      </c>
    </row>
    <row r="787" spans="1:35" s="1" customFormat="1" x14ac:dyDescent="0.25">
      <c r="A787" s="28">
        <v>40930</v>
      </c>
      <c r="B787" s="27" t="s">
        <v>4826</v>
      </c>
      <c r="C787" s="23" t="s">
        <v>4825</v>
      </c>
      <c r="D787" s="22" t="s">
        <v>4824</v>
      </c>
      <c r="E787" s="21">
        <v>0.83</v>
      </c>
      <c r="G787" s="20"/>
      <c r="H787" s="19">
        <f>E787/0.0493164</f>
        <v>16.830101142824699</v>
      </c>
      <c r="I787" s="18">
        <f>J787/100*4</f>
        <v>2</v>
      </c>
      <c r="J787" s="17">
        <v>50</v>
      </c>
      <c r="K787" s="16">
        <f>IF(J787&gt;1,J787-H787-I787,0)</f>
        <v>31.169898857175298</v>
      </c>
      <c r="L787" s="15">
        <v>40973</v>
      </c>
      <c r="M787" s="14"/>
      <c r="N787" s="29">
        <v>42828</v>
      </c>
      <c r="O787" s="12">
        <v>42829</v>
      </c>
      <c r="P787" s="11" t="s">
        <v>4833</v>
      </c>
      <c r="Q787" s="10"/>
      <c r="R787" s="10"/>
      <c r="S787" s="10"/>
      <c r="T787" s="10"/>
      <c r="U787" s="9"/>
      <c r="V787" s="8"/>
      <c r="W787" s="7">
        <v>530</v>
      </c>
      <c r="X787" s="4"/>
      <c r="Y787" s="6">
        <v>50</v>
      </c>
      <c r="Z787" s="5">
        <f>IF(Y787&gt;0,Y787-J787,".")</f>
        <v>0</v>
      </c>
      <c r="AB787" s="1">
        <v>1636829288</v>
      </c>
      <c r="AC787" s="1">
        <v>6906721953</v>
      </c>
      <c r="AD787" s="1" t="s">
        <v>7238</v>
      </c>
      <c r="AE787" s="1">
        <v>1</v>
      </c>
      <c r="AF787" s="1">
        <v>80</v>
      </c>
      <c r="AG787" s="1" t="s">
        <v>860</v>
      </c>
      <c r="AH787" s="1">
        <v>42942.853148148148</v>
      </c>
      <c r="AI787" s="1">
        <v>43017.862005451389</v>
      </c>
    </row>
    <row r="788" spans="1:35" s="1" customFormat="1" x14ac:dyDescent="0.25">
      <c r="A788" s="28">
        <v>40930</v>
      </c>
      <c r="B788" s="27" t="s">
        <v>4826</v>
      </c>
      <c r="C788" s="23" t="s">
        <v>4825</v>
      </c>
      <c r="D788" s="22" t="s">
        <v>4824</v>
      </c>
      <c r="E788" s="21">
        <v>0.83</v>
      </c>
      <c r="G788" s="20"/>
      <c r="H788" s="19">
        <f>E788/0.0493164</f>
        <v>16.830101142824699</v>
      </c>
      <c r="I788" s="18">
        <f>J788/100*4</f>
        <v>2</v>
      </c>
      <c r="J788" s="17">
        <v>50</v>
      </c>
      <c r="K788" s="16">
        <f>IF(J788&gt;1,J788-H788-I788,0)</f>
        <v>31.169898857175298</v>
      </c>
      <c r="L788" s="15">
        <v>40973</v>
      </c>
      <c r="M788" s="14"/>
      <c r="N788" s="29">
        <v>42828</v>
      </c>
      <c r="O788" s="12">
        <v>42834</v>
      </c>
      <c r="P788" s="11" t="s">
        <v>4823</v>
      </c>
      <c r="Q788" s="10" t="s">
        <v>4822</v>
      </c>
      <c r="R788" s="10" t="s">
        <v>4821</v>
      </c>
      <c r="S788" s="10" t="s">
        <v>4820</v>
      </c>
      <c r="T788" s="10"/>
      <c r="U788" s="9">
        <v>6770015111</v>
      </c>
      <c r="V788" s="53"/>
      <c r="W788" s="7">
        <v>563</v>
      </c>
      <c r="X788" s="4"/>
      <c r="Y788" s="6">
        <v>50</v>
      </c>
      <c r="Z788" s="5">
        <f>IF(Y788&gt;0,Y788-J788,".")</f>
        <v>0</v>
      </c>
      <c r="AB788" s="1">
        <v>1636829289</v>
      </c>
      <c r="AC788" s="1">
        <v>6903901749</v>
      </c>
      <c r="AD788" s="1" t="s">
        <v>7250</v>
      </c>
      <c r="AE788" s="1">
        <v>2</v>
      </c>
      <c r="AF788" s="1">
        <v>158</v>
      </c>
      <c r="AG788" s="1" t="s">
        <v>860</v>
      </c>
      <c r="AH788" s="1">
        <v>42940.671053240738</v>
      </c>
      <c r="AI788" s="1">
        <v>43017.862005717594</v>
      </c>
    </row>
    <row r="789" spans="1:35" s="1" customFormat="1" x14ac:dyDescent="0.25">
      <c r="A789" s="31">
        <v>42765</v>
      </c>
      <c r="B789" s="24"/>
      <c r="C789" s="23" t="s">
        <v>335</v>
      </c>
      <c r="D789" s="22" t="s">
        <v>334</v>
      </c>
      <c r="E789" s="21">
        <v>0.14000000000000001</v>
      </c>
      <c r="G789" s="20"/>
      <c r="H789" s="19">
        <f>E789/0.03878</f>
        <v>3.6101083032490977</v>
      </c>
      <c r="I789" s="18">
        <f>J789/100*4</f>
        <v>1.32</v>
      </c>
      <c r="J789" s="17">
        <v>33</v>
      </c>
      <c r="K789" s="16">
        <f>IF(J789&gt;1,J789-H789-I789,0)</f>
        <v>28.069891696750901</v>
      </c>
      <c r="L789" s="15">
        <v>42797</v>
      </c>
      <c r="M789" s="14"/>
      <c r="N789" s="29">
        <v>42833</v>
      </c>
      <c r="O789" s="12">
        <v>42834</v>
      </c>
      <c r="P789" s="11" t="s">
        <v>4700</v>
      </c>
      <c r="Q789" s="10" t="s">
        <v>4699</v>
      </c>
      <c r="R789" s="10" t="s">
        <v>4698</v>
      </c>
      <c r="S789" s="10" t="s">
        <v>4697</v>
      </c>
      <c r="T789" s="10"/>
      <c r="U789" s="9" t="s">
        <v>4696</v>
      </c>
      <c r="V789" s="8"/>
      <c r="W789" s="7">
        <v>556</v>
      </c>
      <c r="X789" s="4"/>
      <c r="Y789" s="6">
        <v>50</v>
      </c>
      <c r="Z789" s="5">
        <f>IF(Y789&gt;0,Y789-J789,".")</f>
        <v>17</v>
      </c>
      <c r="AB789" s="1">
        <v>1636829290</v>
      </c>
      <c r="AC789" s="1">
        <v>6904057135</v>
      </c>
      <c r="AD789" s="1" t="s">
        <v>7302</v>
      </c>
      <c r="AE789" s="1">
        <v>1</v>
      </c>
      <c r="AF789" s="1">
        <v>69</v>
      </c>
      <c r="AG789" s="1" t="s">
        <v>860</v>
      </c>
      <c r="AH789" s="1">
        <v>42940.771643518521</v>
      </c>
      <c r="AI789" s="1">
        <v>43017.86200616898</v>
      </c>
    </row>
    <row r="790" spans="1:35" s="1" customFormat="1" x14ac:dyDescent="0.25">
      <c r="A790" s="31">
        <v>42756</v>
      </c>
      <c r="B790" s="24"/>
      <c r="C790" s="23" t="s">
        <v>97</v>
      </c>
      <c r="D790" s="22" t="s">
        <v>96</v>
      </c>
      <c r="E790" s="21">
        <v>0.46160000000000001</v>
      </c>
      <c r="G790" s="20"/>
      <c r="H790" s="19">
        <f>E790/0.03865</f>
        <v>11.94307891332471</v>
      </c>
      <c r="I790" s="18">
        <f>J790/100*4</f>
        <v>1.32</v>
      </c>
      <c r="J790" s="17">
        <v>33</v>
      </c>
      <c r="K790" s="16">
        <f>IF(J790&gt;1,J790-H790-I790,0)</f>
        <v>19.736921086675288</v>
      </c>
      <c r="L790" s="15">
        <v>42797</v>
      </c>
      <c r="M790" s="14"/>
      <c r="N790" s="29">
        <v>42838</v>
      </c>
      <c r="O790" s="12">
        <v>42842</v>
      </c>
      <c r="P790" s="11" t="s">
        <v>3258</v>
      </c>
      <c r="Q790" s="10" t="s">
        <v>3261</v>
      </c>
      <c r="R790" s="10" t="s">
        <v>3260</v>
      </c>
      <c r="S790" s="10" t="s">
        <v>3259</v>
      </c>
      <c r="T790" s="10"/>
      <c r="U790" s="9">
        <v>6779684370</v>
      </c>
      <c r="V790" s="8"/>
      <c r="W790" s="7">
        <v>585</v>
      </c>
      <c r="X790" s="4"/>
      <c r="Y790" s="6">
        <v>50</v>
      </c>
      <c r="Z790" s="5">
        <f>IF(Y790&gt;0,Y790-J790,".")</f>
        <v>17</v>
      </c>
      <c r="AB790" s="1">
        <v>1636832130</v>
      </c>
      <c r="AC790" s="1">
        <v>6909358327</v>
      </c>
      <c r="AD790" s="1" t="s">
        <v>7140</v>
      </c>
      <c r="AE790" s="1">
        <v>1</v>
      </c>
      <c r="AF790" s="1">
        <v>125</v>
      </c>
      <c r="AG790" s="1" t="s">
        <v>1566</v>
      </c>
      <c r="AH790" s="1">
        <v>42944.715451388889</v>
      </c>
      <c r="AI790" s="1">
        <v>43018.408456874997</v>
      </c>
    </row>
    <row r="791" spans="1:35" s="1" customFormat="1" x14ac:dyDescent="0.25">
      <c r="A791" s="31">
        <v>42395</v>
      </c>
      <c r="B791" s="24"/>
      <c r="C791" s="23" t="s">
        <v>2005</v>
      </c>
      <c r="D791" s="22" t="s">
        <v>2004</v>
      </c>
      <c r="E791" s="21">
        <v>0.51</v>
      </c>
      <c r="G791" s="20"/>
      <c r="H791" s="19">
        <f>E791/0.03995</f>
        <v>12.76595744680851</v>
      </c>
      <c r="I791" s="32">
        <f>J791/100*4</f>
        <v>1.4</v>
      </c>
      <c r="J791" s="17">
        <v>35</v>
      </c>
      <c r="K791" s="16">
        <f>IF(J791&gt;1,J791-H791-I791,0)</f>
        <v>20.834042553191491</v>
      </c>
      <c r="L791" s="15">
        <v>42420</v>
      </c>
      <c r="M791" s="14"/>
      <c r="N791" s="29">
        <v>42848</v>
      </c>
      <c r="O791" s="12">
        <v>42848</v>
      </c>
      <c r="P791" s="11" t="s">
        <v>4374</v>
      </c>
      <c r="Q791" s="10" t="s">
        <v>4373</v>
      </c>
      <c r="R791" s="10" t="s">
        <v>4372</v>
      </c>
      <c r="S791" s="10" t="s">
        <v>2507</v>
      </c>
      <c r="T791" s="10"/>
      <c r="U791" s="9">
        <v>6794862194</v>
      </c>
      <c r="V791" s="8"/>
      <c r="W791" s="7">
        <v>638</v>
      </c>
      <c r="X791" s="4"/>
      <c r="Y791" s="6">
        <v>50</v>
      </c>
      <c r="Z791" s="5">
        <f>IF(Y791&gt;0,Y791-J791,".")</f>
        <v>15</v>
      </c>
      <c r="AB791" s="1">
        <v>1636833366</v>
      </c>
      <c r="AC791" s="1">
        <v>6904302283</v>
      </c>
      <c r="AD791" s="1" t="s">
        <v>7450</v>
      </c>
      <c r="AE791" s="1">
        <v>1</v>
      </c>
      <c r="AF791" s="1">
        <v>30</v>
      </c>
      <c r="AG791" s="1" t="s">
        <v>1568</v>
      </c>
      <c r="AH791" s="1">
        <v>42940.897129629629</v>
      </c>
      <c r="AI791" s="1">
        <v>43018.592611400461</v>
      </c>
    </row>
    <row r="792" spans="1:35" s="1" customFormat="1" x14ac:dyDescent="0.25">
      <c r="A792" s="31">
        <v>42665</v>
      </c>
      <c r="B792" s="24"/>
      <c r="C792" s="23" t="s">
        <v>335</v>
      </c>
      <c r="D792" s="22" t="s">
        <v>334</v>
      </c>
      <c r="E792" s="21">
        <v>0.16</v>
      </c>
      <c r="G792" s="20"/>
      <c r="H792" s="19">
        <f>E792/0.03988</f>
        <v>4.0120361083249749</v>
      </c>
      <c r="I792" s="18">
        <f>J792/100*4</f>
        <v>1.32</v>
      </c>
      <c r="J792" s="17">
        <v>33</v>
      </c>
      <c r="K792" s="16">
        <f>IF(J792&gt;1,J792-H792-I792,0)</f>
        <v>27.667963891675026</v>
      </c>
      <c r="L792" s="15">
        <v>42685</v>
      </c>
      <c r="M792" s="14"/>
      <c r="N792" s="29">
        <v>42909</v>
      </c>
      <c r="O792" s="12">
        <v>42910</v>
      </c>
      <c r="P792" s="11" t="s">
        <v>3213</v>
      </c>
      <c r="Q792" s="10" t="s">
        <v>3217</v>
      </c>
      <c r="R792" s="10" t="s">
        <v>3216</v>
      </c>
      <c r="S792" s="10" t="s">
        <v>3087</v>
      </c>
      <c r="T792" s="10" t="s">
        <v>3215</v>
      </c>
      <c r="U792" s="9">
        <v>6866948299</v>
      </c>
      <c r="V792" s="8"/>
      <c r="W792" s="7">
        <v>876</v>
      </c>
      <c r="X792" s="4"/>
      <c r="Y792" s="6">
        <v>50</v>
      </c>
      <c r="Z792" s="5">
        <f>IF(Y792&gt;0,Y792-J792,".")</f>
        <v>17</v>
      </c>
      <c r="AB792" s="1">
        <v>1636833367</v>
      </c>
      <c r="AC792" s="1">
        <v>6910950779</v>
      </c>
      <c r="AD792" s="1" t="s">
        <v>7264</v>
      </c>
      <c r="AE792" s="1">
        <v>1</v>
      </c>
      <c r="AF792" s="1">
        <v>75</v>
      </c>
      <c r="AG792" s="1" t="s">
        <v>1568</v>
      </c>
      <c r="AH792" s="1">
        <v>42946.526469907411</v>
      </c>
      <c r="AI792" s="1">
        <v>43018.592611886575</v>
      </c>
    </row>
    <row r="793" spans="1:35" s="1" customFormat="1" x14ac:dyDescent="0.25">
      <c r="A793" s="31">
        <v>42765</v>
      </c>
      <c r="B793" s="24"/>
      <c r="C793" s="23" t="s">
        <v>335</v>
      </c>
      <c r="D793" s="22" t="s">
        <v>334</v>
      </c>
      <c r="E793" s="21">
        <v>0.14000000000000001</v>
      </c>
      <c r="G793" s="20"/>
      <c r="H793" s="19">
        <f>E793/0.03878</f>
        <v>3.6101083032490977</v>
      </c>
      <c r="I793" s="18">
        <f>J793/100*4</f>
        <v>1.32</v>
      </c>
      <c r="J793" s="17">
        <v>33</v>
      </c>
      <c r="K793" s="16">
        <f>IF(J793&gt;1,J793-H793-I793,0)</f>
        <v>28.069891696750901</v>
      </c>
      <c r="L793" s="15">
        <v>42797</v>
      </c>
      <c r="M793" s="14"/>
      <c r="N793" s="29">
        <v>42911</v>
      </c>
      <c r="O793" s="12">
        <v>42939</v>
      </c>
      <c r="P793" s="11" t="s">
        <v>3155</v>
      </c>
      <c r="Q793" s="10" t="s">
        <v>3168</v>
      </c>
      <c r="R793" s="10" t="s">
        <v>3167</v>
      </c>
      <c r="S793" s="10" t="s">
        <v>3152</v>
      </c>
      <c r="T793" s="10"/>
      <c r="U793" s="9">
        <v>6866948299</v>
      </c>
      <c r="V793" s="8"/>
      <c r="W793" s="7">
        <v>886</v>
      </c>
      <c r="X793" s="4"/>
      <c r="Y793" s="6">
        <v>50</v>
      </c>
      <c r="Z793" s="5">
        <f>IF(Y793&gt;0,Y793-J793,".")</f>
        <v>17</v>
      </c>
      <c r="AB793" s="1">
        <v>1636833368</v>
      </c>
      <c r="AC793" s="1">
        <v>6910415421</v>
      </c>
      <c r="AD793" s="1" t="s">
        <v>7275</v>
      </c>
      <c r="AE793" s="1">
        <v>1</v>
      </c>
      <c r="AF793" s="1">
        <v>32</v>
      </c>
      <c r="AG793" s="1" t="s">
        <v>1568</v>
      </c>
      <c r="AH793" s="1">
        <v>42945.78707175926</v>
      </c>
      <c r="AI793" s="1">
        <v>43018.592612233799</v>
      </c>
    </row>
    <row r="794" spans="1:35" s="1" customFormat="1" x14ac:dyDescent="0.25">
      <c r="A794" s="31">
        <v>42665</v>
      </c>
      <c r="B794" s="24"/>
      <c r="C794" s="23" t="s">
        <v>335</v>
      </c>
      <c r="D794" s="22" t="s">
        <v>334</v>
      </c>
      <c r="E794" s="21">
        <v>0.16</v>
      </c>
      <c r="G794" s="20"/>
      <c r="H794" s="19">
        <f>E794/0.03988</f>
        <v>4.0120361083249749</v>
      </c>
      <c r="I794" s="18">
        <f>J794/100*4</f>
        <v>1.32</v>
      </c>
      <c r="J794" s="17">
        <v>33</v>
      </c>
      <c r="K794" s="16">
        <f>IF(J794&gt;1,J794-H794-I794,0)</f>
        <v>27.667963891675026</v>
      </c>
      <c r="L794" s="15">
        <v>42685</v>
      </c>
      <c r="M794" s="14"/>
      <c r="N794" s="29">
        <v>42912</v>
      </c>
      <c r="O794" s="12">
        <v>42913</v>
      </c>
      <c r="P794" s="11" t="s">
        <v>3155</v>
      </c>
      <c r="Q794" s="10" t="s">
        <v>3154</v>
      </c>
      <c r="R794" s="10" t="s">
        <v>3153</v>
      </c>
      <c r="S794" s="10" t="s">
        <v>3152</v>
      </c>
      <c r="T794" s="10"/>
      <c r="U794" s="9" t="s">
        <v>3151</v>
      </c>
      <c r="V794" s="8"/>
      <c r="W794" s="7">
        <v>886</v>
      </c>
      <c r="X794" s="4"/>
      <c r="Y794" s="6">
        <v>50</v>
      </c>
      <c r="Z794" s="5">
        <f>IF(Y794&gt;0,Y794-J794,".")</f>
        <v>17</v>
      </c>
      <c r="AB794" s="1">
        <v>1636833738</v>
      </c>
      <c r="AC794" s="1">
        <v>6910804041</v>
      </c>
      <c r="AD794" s="1" t="s">
        <v>7327</v>
      </c>
      <c r="AE794" s="1">
        <v>1</v>
      </c>
      <c r="AF794" s="1">
        <v>55</v>
      </c>
      <c r="AG794" s="1" t="s">
        <v>1574</v>
      </c>
      <c r="AH794" s="1">
        <v>42946.395497685182</v>
      </c>
      <c r="AI794" s="1">
        <v>43018.631618969906</v>
      </c>
    </row>
    <row r="795" spans="1:35" s="1" customFormat="1" x14ac:dyDescent="0.25">
      <c r="A795" s="31">
        <v>42410</v>
      </c>
      <c r="B795" s="24"/>
      <c r="C795" s="23" t="s">
        <v>2368</v>
      </c>
      <c r="D795" s="22" t="s">
        <v>2367</v>
      </c>
      <c r="E795" s="21">
        <v>0.88</v>
      </c>
      <c r="G795" s="20"/>
      <c r="H795" s="19">
        <f>E795/0.04011</f>
        <v>21.939665918723509</v>
      </c>
      <c r="I795" s="32">
        <f>J795/100*4</f>
        <v>1.4</v>
      </c>
      <c r="J795" s="17">
        <v>35</v>
      </c>
      <c r="K795" s="16">
        <f>IF(J795&gt;1,J795-H795-I795,0)</f>
        <v>11.66033408127649</v>
      </c>
      <c r="L795" s="15">
        <v>42435</v>
      </c>
      <c r="M795" s="14"/>
      <c r="N795" s="29">
        <v>42919</v>
      </c>
      <c r="O795" s="12">
        <v>42919</v>
      </c>
      <c r="P795" s="11" t="s">
        <v>3016</v>
      </c>
      <c r="Q795" s="10" t="s">
        <v>3015</v>
      </c>
      <c r="R795" s="10" t="s">
        <v>3014</v>
      </c>
      <c r="S795" s="10" t="s">
        <v>3013</v>
      </c>
      <c r="T795" s="10"/>
      <c r="U795" s="9">
        <v>6873518337</v>
      </c>
      <c r="V795" s="8"/>
      <c r="W795" s="7">
        <v>918</v>
      </c>
      <c r="X795" s="4"/>
      <c r="Y795" s="6">
        <v>50</v>
      </c>
      <c r="Z795" s="5">
        <f>IF(Y795&gt;0,Y795-J795,".")</f>
        <v>15</v>
      </c>
      <c r="AB795" s="1">
        <v>1636840305</v>
      </c>
      <c r="AC795" s="1">
        <v>6909498085</v>
      </c>
      <c r="AD795" s="1" t="s">
        <v>7451</v>
      </c>
      <c r="AE795" s="1">
        <v>1</v>
      </c>
      <c r="AF795" s="1">
        <v>325</v>
      </c>
      <c r="AG795" s="1" t="s">
        <v>1558</v>
      </c>
      <c r="AH795" s="1">
        <v>42944.810763888891</v>
      </c>
      <c r="AI795" s="1">
        <v>43019.287898263887</v>
      </c>
    </row>
    <row r="796" spans="1:35" s="1" customFormat="1" x14ac:dyDescent="0.25">
      <c r="A796" s="31">
        <v>42639</v>
      </c>
      <c r="B796" s="24"/>
      <c r="C796" s="23" t="s">
        <v>2648</v>
      </c>
      <c r="D796" s="22" t="s">
        <v>2647</v>
      </c>
      <c r="E796" s="21">
        <v>0.9</v>
      </c>
      <c r="G796" s="20"/>
      <c r="H796" s="19">
        <f>E796/0.0404</f>
        <v>22.277227722772277</v>
      </c>
      <c r="I796" s="18">
        <f>J796/100*4</f>
        <v>1.32</v>
      </c>
      <c r="J796" s="17">
        <v>33</v>
      </c>
      <c r="K796" s="16">
        <f>IF(J796&gt;1,J796-H796-I796,0)</f>
        <v>9.4027722772277222</v>
      </c>
      <c r="L796" s="15">
        <v>42680</v>
      </c>
      <c r="M796" s="14"/>
      <c r="N796" s="29">
        <v>42944</v>
      </c>
      <c r="O796" s="12">
        <v>42948</v>
      </c>
      <c r="P796" s="11" t="s">
        <v>2646</v>
      </c>
      <c r="Q796" s="10" t="s">
        <v>2645</v>
      </c>
      <c r="R796" s="10" t="s">
        <v>2644</v>
      </c>
      <c r="S796" s="10" t="s">
        <v>2643</v>
      </c>
      <c r="T796" s="10"/>
      <c r="U796" s="9">
        <v>6901408718</v>
      </c>
      <c r="V796" s="8"/>
      <c r="W796" s="7">
        <v>1006</v>
      </c>
      <c r="X796" s="4"/>
      <c r="Y796" s="6">
        <v>50</v>
      </c>
      <c r="Z796" s="5">
        <f>IF(Y796&gt;0,Y796-J796,".")</f>
        <v>17</v>
      </c>
      <c r="AB796" s="1">
        <v>1636842335</v>
      </c>
      <c r="AC796" s="1">
        <v>6908103668</v>
      </c>
      <c r="AD796" s="1" t="s">
        <v>7178</v>
      </c>
      <c r="AE796" s="1">
        <v>1</v>
      </c>
      <c r="AF796" s="1">
        <v>42</v>
      </c>
      <c r="AG796" s="1" t="s">
        <v>1562</v>
      </c>
      <c r="AH796" s="1">
        <v>42943.725312499999</v>
      </c>
      <c r="AI796" s="1">
        <v>43019.596009456021</v>
      </c>
    </row>
    <row r="797" spans="1:35" s="1" customFormat="1" x14ac:dyDescent="0.25">
      <c r="A797" s="31">
        <v>42410</v>
      </c>
      <c r="B797" s="24"/>
      <c r="C797" s="23" t="s">
        <v>2368</v>
      </c>
      <c r="D797" s="22" t="s">
        <v>2367</v>
      </c>
      <c r="E797" s="21">
        <v>0.88</v>
      </c>
      <c r="G797" s="20"/>
      <c r="H797" s="19">
        <f>E797/0.04011</f>
        <v>21.939665918723509</v>
      </c>
      <c r="I797" s="32">
        <f>J797/100*4</f>
        <v>1.4</v>
      </c>
      <c r="J797" s="17">
        <v>35</v>
      </c>
      <c r="K797" s="16">
        <f>IF(J797&gt;1,J797-H797-I797,0)</f>
        <v>11.66033408127649</v>
      </c>
      <c r="L797" s="15">
        <v>42435</v>
      </c>
      <c r="M797" s="14"/>
      <c r="N797" s="29">
        <v>42968</v>
      </c>
      <c r="O797" s="12">
        <v>42968</v>
      </c>
      <c r="P797" s="11" t="s">
        <v>2366</v>
      </c>
      <c r="Q797" s="10" t="s">
        <v>2365</v>
      </c>
      <c r="R797" s="10" t="s">
        <v>2364</v>
      </c>
      <c r="S797" s="10" t="s">
        <v>2363</v>
      </c>
      <c r="T797" s="10"/>
      <c r="U797" s="9">
        <v>6910397371</v>
      </c>
      <c r="V797" s="8"/>
      <c r="W797" s="7">
        <v>1063</v>
      </c>
      <c r="X797" s="4"/>
      <c r="Y797" s="6">
        <v>50</v>
      </c>
      <c r="Z797" s="5">
        <f>IF(Y797&gt;0,Y797-J797,".")</f>
        <v>15</v>
      </c>
      <c r="AB797" s="1">
        <v>1636842604</v>
      </c>
      <c r="AC797" s="1">
        <v>6903847389</v>
      </c>
      <c r="AD797" s="1" t="s">
        <v>7182</v>
      </c>
      <c r="AE797" s="1">
        <v>1</v>
      </c>
      <c r="AF797" s="1">
        <v>159</v>
      </c>
      <c r="AG797" s="1" t="s">
        <v>1548</v>
      </c>
      <c r="AH797" s="1">
        <v>42940.635775462964</v>
      </c>
      <c r="AI797" s="1">
        <v>43019.631646608796</v>
      </c>
    </row>
    <row r="798" spans="1:35" s="1" customFormat="1" x14ac:dyDescent="0.25">
      <c r="A798" s="31">
        <v>41706</v>
      </c>
      <c r="B798" s="27" t="s">
        <v>2311</v>
      </c>
      <c r="C798" s="23" t="s">
        <v>2310</v>
      </c>
      <c r="D798" s="22" t="s">
        <v>2309</v>
      </c>
      <c r="E798" s="21">
        <v>0.6</v>
      </c>
      <c r="G798" s="20"/>
      <c r="H798" s="19">
        <f>E798/0.047842</f>
        <v>12.54128171899168</v>
      </c>
      <c r="I798" s="18">
        <f>J798/100*4</f>
        <v>1.28</v>
      </c>
      <c r="J798" s="17">
        <v>32</v>
      </c>
      <c r="K798" s="16">
        <f>IF(J798&gt;1,J798-H798-I798,0)</f>
        <v>18.178718281008319</v>
      </c>
      <c r="L798" s="15">
        <v>41741</v>
      </c>
      <c r="M798" s="14"/>
      <c r="N798" s="29">
        <v>42973</v>
      </c>
      <c r="O798" s="12">
        <v>42974</v>
      </c>
      <c r="P798" s="11" t="s">
        <v>2308</v>
      </c>
      <c r="Q798" s="10" t="s">
        <v>2313</v>
      </c>
      <c r="R798" s="10" t="s">
        <v>2312</v>
      </c>
      <c r="S798" s="10" t="s">
        <v>1850</v>
      </c>
      <c r="T798" s="10"/>
      <c r="U798" s="9">
        <v>6910161686</v>
      </c>
      <c r="V798" s="8"/>
      <c r="W798" s="7">
        <v>1073</v>
      </c>
      <c r="X798" s="4"/>
      <c r="Y798" s="6">
        <v>50</v>
      </c>
      <c r="Z798" s="5">
        <f>IF(Y798&gt;0,Y798-J798,".")</f>
        <v>18</v>
      </c>
      <c r="AB798" s="1">
        <v>1636842605</v>
      </c>
      <c r="AC798" s="1">
        <v>6910202788</v>
      </c>
      <c r="AD798" s="1" t="s">
        <v>7268</v>
      </c>
      <c r="AE798" s="1">
        <v>1</v>
      </c>
      <c r="AF798" s="1">
        <v>250</v>
      </c>
      <c r="AG798" s="1" t="s">
        <v>1548</v>
      </c>
      <c r="AH798" s="1">
        <v>42945.596030092594</v>
      </c>
      <c r="AI798" s="1">
        <v>43019.631646898146</v>
      </c>
    </row>
    <row r="799" spans="1:35" s="1" customFormat="1" x14ac:dyDescent="0.25">
      <c r="A799" s="31">
        <v>42395</v>
      </c>
      <c r="B799" s="24"/>
      <c r="C799" s="23" t="s">
        <v>2005</v>
      </c>
      <c r="D799" s="22" t="s">
        <v>2004</v>
      </c>
      <c r="E799" s="21">
        <v>0.51</v>
      </c>
      <c r="G799" s="20"/>
      <c r="H799" s="19">
        <f>E799/0.03995</f>
        <v>12.76595744680851</v>
      </c>
      <c r="I799" s="32">
        <f>J799/100*4</f>
        <v>1.4</v>
      </c>
      <c r="J799" s="17">
        <v>35</v>
      </c>
      <c r="K799" s="16">
        <f>IF(J799&gt;1,J799-H799-I799,0)</f>
        <v>20.834042553191491</v>
      </c>
      <c r="L799" s="15">
        <v>42420</v>
      </c>
      <c r="M799" s="14"/>
      <c r="N799" s="29">
        <v>42993</v>
      </c>
      <c r="O799" s="12">
        <v>42995</v>
      </c>
      <c r="P799" s="11" t="s">
        <v>2003</v>
      </c>
      <c r="Q799" s="10" t="s">
        <v>2002</v>
      </c>
      <c r="R799" s="10" t="s">
        <v>2001</v>
      </c>
      <c r="S799" s="10" t="s">
        <v>65</v>
      </c>
      <c r="T799" s="10"/>
      <c r="U799" s="9">
        <v>6909432624</v>
      </c>
      <c r="V799" s="8"/>
      <c r="W799" s="7">
        <v>1140</v>
      </c>
      <c r="X799" s="4"/>
      <c r="Y799" s="6">
        <v>50</v>
      </c>
      <c r="Z799" s="5">
        <f>IF(Y799&gt;0,Y799-J799,".")</f>
        <v>15</v>
      </c>
      <c r="AB799" s="1">
        <v>1636842606</v>
      </c>
      <c r="AC799" s="1">
        <v>6910954044</v>
      </c>
      <c r="AD799" s="1" t="s">
        <v>7452</v>
      </c>
      <c r="AE799" s="1">
        <v>1</v>
      </c>
      <c r="AF799" s="1">
        <v>95</v>
      </c>
      <c r="AG799" s="1" t="s">
        <v>1548</v>
      </c>
      <c r="AH799" s="1">
        <v>42946.530972222223</v>
      </c>
      <c r="AI799" s="1">
        <v>43019.631647141206</v>
      </c>
    </row>
    <row r="800" spans="1:35" s="1" customFormat="1" x14ac:dyDescent="0.25">
      <c r="A800" s="31">
        <v>42765</v>
      </c>
      <c r="B800" s="24"/>
      <c r="C800" s="23" t="s">
        <v>335</v>
      </c>
      <c r="D800" s="22" t="s">
        <v>334</v>
      </c>
      <c r="E800" s="21">
        <v>0.14000000000000001</v>
      </c>
      <c r="G800" s="20"/>
      <c r="H800" s="19">
        <f>E800/0.03878</f>
        <v>3.6101083032490977</v>
      </c>
      <c r="I800" s="18">
        <f>J800/100*4</f>
        <v>1.32</v>
      </c>
      <c r="J800" s="17">
        <v>33</v>
      </c>
      <c r="K800" s="16">
        <f>IF(J800&gt;1,J800-H800-I800,0)</f>
        <v>28.069891696750901</v>
      </c>
      <c r="L800" s="15">
        <v>42797</v>
      </c>
      <c r="M800" s="14"/>
      <c r="N800" s="29">
        <v>42995</v>
      </c>
      <c r="O800" s="12">
        <v>42996</v>
      </c>
      <c r="P800" s="11" t="s">
        <v>1959</v>
      </c>
      <c r="Q800" s="10" t="s">
        <v>1958</v>
      </c>
      <c r="R800" s="10" t="s">
        <v>1957</v>
      </c>
      <c r="S800" s="10" t="s">
        <v>1956</v>
      </c>
      <c r="T800" s="10"/>
      <c r="U800" s="9">
        <v>6912475921</v>
      </c>
      <c r="V800" s="8"/>
      <c r="W800" s="7">
        <v>1150</v>
      </c>
      <c r="X800" s="4"/>
      <c r="Y800" s="6">
        <v>50</v>
      </c>
      <c r="Z800" s="5">
        <f>IF(Y800&gt;0,Y800-J800,".")</f>
        <v>17</v>
      </c>
      <c r="AB800" s="1">
        <v>1636842607</v>
      </c>
      <c r="AC800" s="1">
        <v>6911071774</v>
      </c>
      <c r="AD800" s="1" t="s">
        <v>7235</v>
      </c>
      <c r="AE800" s="1">
        <v>1</v>
      </c>
      <c r="AF800" s="1">
        <v>39</v>
      </c>
      <c r="AG800" s="1" t="s">
        <v>1548</v>
      </c>
      <c r="AH800" s="1">
        <v>42946.646053240744</v>
      </c>
      <c r="AI800" s="1">
        <v>43019.631647465278</v>
      </c>
    </row>
    <row r="801" spans="1:35" s="1" customFormat="1" x14ac:dyDescent="0.25">
      <c r="A801" s="31">
        <v>42765</v>
      </c>
      <c r="B801" s="24"/>
      <c r="C801" s="23" t="s">
        <v>335</v>
      </c>
      <c r="D801" s="22" t="s">
        <v>334</v>
      </c>
      <c r="E801" s="21">
        <v>0.14000000000000001</v>
      </c>
      <c r="G801" s="20"/>
      <c r="H801" s="19">
        <f>E801/0.03878</f>
        <v>3.6101083032490977</v>
      </c>
      <c r="I801" s="18">
        <f>J801/100*4</f>
        <v>1.32</v>
      </c>
      <c r="J801" s="17">
        <v>33</v>
      </c>
      <c r="K801" s="16">
        <f>IF(J801&gt;1,J801-H801-I801,0)</f>
        <v>28.069891696750901</v>
      </c>
      <c r="L801" s="15">
        <v>42797</v>
      </c>
      <c r="M801" s="14"/>
      <c r="N801" s="29">
        <v>43012</v>
      </c>
      <c r="O801" s="12">
        <v>43012</v>
      </c>
      <c r="P801" s="11" t="s">
        <v>1683</v>
      </c>
      <c r="Q801" s="10" t="s">
        <v>1682</v>
      </c>
      <c r="R801" s="10" t="s">
        <v>1681</v>
      </c>
      <c r="S801" s="10" t="s">
        <v>1680</v>
      </c>
      <c r="T801" s="10"/>
      <c r="U801" s="9">
        <v>6912475921</v>
      </c>
      <c r="V801" s="8"/>
      <c r="W801" s="7">
        <v>1201</v>
      </c>
      <c r="X801" s="4"/>
      <c r="Y801" s="6">
        <v>50</v>
      </c>
      <c r="Z801" s="5">
        <f>IF(Y801&gt;0,Y801-J801,".")</f>
        <v>17</v>
      </c>
      <c r="AB801" s="1">
        <v>1636842608</v>
      </c>
      <c r="AC801" s="1">
        <v>6913045796</v>
      </c>
      <c r="AD801" s="1" t="s">
        <v>7398</v>
      </c>
      <c r="AE801" s="1">
        <v>1</v>
      </c>
      <c r="AF801" s="1">
        <v>95</v>
      </c>
      <c r="AG801" s="1" t="s">
        <v>1548</v>
      </c>
      <c r="AH801" s="1">
        <v>42986.734166666669</v>
      </c>
      <c r="AI801" s="1">
        <v>43019.631647662034</v>
      </c>
    </row>
    <row r="802" spans="1:35" s="1" customFormat="1" x14ac:dyDescent="0.25">
      <c r="A802" s="31">
        <v>42765</v>
      </c>
      <c r="B802" s="24"/>
      <c r="C802" s="23" t="s">
        <v>335</v>
      </c>
      <c r="D802" s="22" t="s">
        <v>334</v>
      </c>
      <c r="E802" s="21">
        <v>0.14000000000000001</v>
      </c>
      <c r="G802" s="20"/>
      <c r="H802" s="19">
        <f>E802/0.03878</f>
        <v>3.6101083032490977</v>
      </c>
      <c r="I802" s="18">
        <f>J802/100*4</f>
        <v>1.32</v>
      </c>
      <c r="J802" s="17">
        <v>33</v>
      </c>
      <c r="K802" s="16">
        <f>IF(J802&gt;1,J802-H802-I802,0)</f>
        <v>28.069891696750901</v>
      </c>
      <c r="L802" s="15">
        <v>42797</v>
      </c>
      <c r="M802" s="14"/>
      <c r="N802" s="29">
        <v>43017</v>
      </c>
      <c r="O802" s="12">
        <v>43017</v>
      </c>
      <c r="P802" s="11" t="s">
        <v>1620</v>
      </c>
      <c r="Q802" s="10" t="s">
        <v>1619</v>
      </c>
      <c r="R802" s="10" t="s">
        <v>1618</v>
      </c>
      <c r="S802" s="10" t="s">
        <v>1617</v>
      </c>
      <c r="T802" s="10"/>
      <c r="U802" s="9">
        <v>6912475921</v>
      </c>
      <c r="V802" s="8"/>
      <c r="W802" s="7">
        <v>1219</v>
      </c>
      <c r="X802" s="4"/>
      <c r="Y802" s="6">
        <v>50</v>
      </c>
      <c r="Z802" s="5">
        <f>IF(Y802&gt;0,Y802-J802,".")</f>
        <v>17</v>
      </c>
      <c r="AB802" s="1">
        <v>1636842609</v>
      </c>
      <c r="AC802" s="1">
        <v>6911264318</v>
      </c>
      <c r="AD802" s="1" t="s">
        <v>7146</v>
      </c>
      <c r="AE802" s="1">
        <v>1</v>
      </c>
      <c r="AF802" s="1">
        <v>65</v>
      </c>
      <c r="AG802" s="1" t="s">
        <v>1548</v>
      </c>
      <c r="AH802" s="1">
        <v>42946.805625000001</v>
      </c>
      <c r="AI802" s="1">
        <v>43019.631647905095</v>
      </c>
    </row>
    <row r="803" spans="1:35" s="1" customFormat="1" x14ac:dyDescent="0.25">
      <c r="A803" s="31">
        <v>42765</v>
      </c>
      <c r="B803" s="24"/>
      <c r="C803" s="23" t="s">
        <v>335</v>
      </c>
      <c r="D803" s="22" t="s">
        <v>334</v>
      </c>
      <c r="E803" s="21">
        <v>0.14000000000000001</v>
      </c>
      <c r="G803" s="20"/>
      <c r="H803" s="19">
        <f>E803/0.03878</f>
        <v>3.6101083032490977</v>
      </c>
      <c r="I803" s="18">
        <f>J803/100*4</f>
        <v>1.32</v>
      </c>
      <c r="J803" s="17">
        <v>33</v>
      </c>
      <c r="K803" s="16">
        <f>IF(J803&gt;1,J803-H803-I803,0)</f>
        <v>28.069891696750901</v>
      </c>
      <c r="L803" s="15">
        <v>42797</v>
      </c>
      <c r="M803" s="14"/>
      <c r="N803" s="29">
        <v>43058</v>
      </c>
      <c r="O803" s="12">
        <v>43058</v>
      </c>
      <c r="P803" s="11" t="s">
        <v>953</v>
      </c>
      <c r="Q803" s="10" t="s">
        <v>952</v>
      </c>
      <c r="R803" s="10" t="s">
        <v>951</v>
      </c>
      <c r="S803" s="10" t="s">
        <v>950</v>
      </c>
      <c r="T803" s="10"/>
      <c r="U803" s="9">
        <v>6916037493</v>
      </c>
      <c r="V803" s="8"/>
      <c r="W803" s="7">
        <v>1350</v>
      </c>
      <c r="X803" s="4"/>
      <c r="Y803" s="6">
        <v>50</v>
      </c>
      <c r="Z803" s="5">
        <f>IF(Y803&gt;0,Y803-J803,".")</f>
        <v>17</v>
      </c>
      <c r="AB803" s="1">
        <v>1636845801</v>
      </c>
      <c r="AC803" s="1">
        <v>6914479248</v>
      </c>
      <c r="AD803" s="1" t="s">
        <v>7282</v>
      </c>
      <c r="AE803" s="1">
        <v>2</v>
      </c>
      <c r="AF803" s="1">
        <v>76</v>
      </c>
      <c r="AG803" s="1" t="s">
        <v>277</v>
      </c>
      <c r="AH803" s="1">
        <v>43012.774571759262</v>
      </c>
      <c r="AI803" s="1">
        <v>43019.836245775463</v>
      </c>
    </row>
    <row r="804" spans="1:35" s="1" customFormat="1" x14ac:dyDescent="0.25">
      <c r="A804" s="31">
        <v>42765</v>
      </c>
      <c r="B804" s="24"/>
      <c r="C804" s="23" t="s">
        <v>335</v>
      </c>
      <c r="D804" s="22" t="s">
        <v>334</v>
      </c>
      <c r="E804" s="21">
        <v>0.14000000000000001</v>
      </c>
      <c r="G804" s="20"/>
      <c r="H804" s="19">
        <f>E804/0.03878</f>
        <v>3.6101083032490977</v>
      </c>
      <c r="I804" s="18">
        <f>J804/100*4</f>
        <v>1.32</v>
      </c>
      <c r="J804" s="17">
        <v>33</v>
      </c>
      <c r="K804" s="16">
        <f>IF(J804&gt;1,J804-H804-I804,0)</f>
        <v>28.069891696750901</v>
      </c>
      <c r="L804" s="15">
        <v>42797</v>
      </c>
      <c r="M804" s="14"/>
      <c r="N804" s="29">
        <v>43078</v>
      </c>
      <c r="O804" s="12">
        <v>43079</v>
      </c>
      <c r="P804" s="11" t="s">
        <v>468</v>
      </c>
      <c r="Q804" s="10" t="s">
        <v>467</v>
      </c>
      <c r="R804" s="10" t="s">
        <v>466</v>
      </c>
      <c r="S804" s="10" t="s">
        <v>465</v>
      </c>
      <c r="T804" s="10"/>
      <c r="U804" s="9">
        <v>6916037493</v>
      </c>
      <c r="V804" s="8"/>
      <c r="W804" s="7">
        <v>1441</v>
      </c>
      <c r="X804" s="4"/>
      <c r="Y804" s="6">
        <v>50</v>
      </c>
      <c r="Z804" s="5">
        <f>IF(Y804&gt;0,Y804-J804,".")</f>
        <v>17</v>
      </c>
      <c r="AB804" s="1">
        <v>1636845802</v>
      </c>
      <c r="AC804" s="1">
        <v>6909588918</v>
      </c>
      <c r="AD804" s="1" t="s">
        <v>7241</v>
      </c>
      <c r="AE804" s="1">
        <v>2</v>
      </c>
      <c r="AF804" s="1">
        <v>76</v>
      </c>
      <c r="AG804" s="1" t="s">
        <v>277</v>
      </c>
      <c r="AH804" s="1">
        <v>42944.864120370374</v>
      </c>
      <c r="AI804" s="1">
        <v>43019.836246053237</v>
      </c>
    </row>
    <row r="805" spans="1:35" s="1" customFormat="1" x14ac:dyDescent="0.25">
      <c r="A805" s="31">
        <v>42381</v>
      </c>
      <c r="B805" s="24"/>
      <c r="C805" s="23" t="s">
        <v>1175</v>
      </c>
      <c r="D805" s="22" t="s">
        <v>1174</v>
      </c>
      <c r="E805" s="21">
        <v>0.51800000000000002</v>
      </c>
      <c r="G805" s="20"/>
      <c r="H805" s="19">
        <f>E805/0.040263</f>
        <v>12.865409929712143</v>
      </c>
      <c r="I805" s="32">
        <f>J805/100*4</f>
        <v>1.44</v>
      </c>
      <c r="J805" s="17">
        <v>36</v>
      </c>
      <c r="K805" s="16">
        <f>IF(J805&gt;1,J805-H805-I805,0)</f>
        <v>21.694590070287855</v>
      </c>
      <c r="L805" s="15">
        <v>42419</v>
      </c>
      <c r="M805" s="14"/>
      <c r="N805" s="29">
        <v>42735</v>
      </c>
      <c r="O805" s="12">
        <v>42737</v>
      </c>
      <c r="P805" s="11" t="s">
        <v>7033</v>
      </c>
      <c r="Q805" s="10" t="s">
        <v>7032</v>
      </c>
      <c r="R805" s="10" t="s">
        <v>7031</v>
      </c>
      <c r="S805" s="10" t="s">
        <v>7030</v>
      </c>
      <c r="T805" s="10"/>
      <c r="U805" s="9">
        <v>6663620799</v>
      </c>
      <c r="V805" s="8"/>
      <c r="W805" s="7">
        <v>11</v>
      </c>
      <c r="X805" s="4"/>
      <c r="Y805" s="6">
        <v>51</v>
      </c>
      <c r="Z805" s="5">
        <f>IF(Y805&gt;0,Y805-J805,".")</f>
        <v>15</v>
      </c>
      <c r="AB805" s="1">
        <v>1636846192</v>
      </c>
      <c r="AC805" s="1">
        <v>6909588918</v>
      </c>
      <c r="AD805" s="1" t="s">
        <v>7241</v>
      </c>
      <c r="AE805" s="1">
        <v>1</v>
      </c>
      <c r="AF805" s="1">
        <v>38</v>
      </c>
      <c r="AG805" s="1" t="s">
        <v>1547</v>
      </c>
      <c r="AH805" s="1">
        <v>42944.864120370374</v>
      </c>
      <c r="AI805" s="1">
        <v>43019.842447060182</v>
      </c>
    </row>
    <row r="806" spans="1:35" s="1" customFormat="1" x14ac:dyDescent="0.25">
      <c r="A806" s="31">
        <v>42410</v>
      </c>
      <c r="B806" s="24"/>
      <c r="C806" s="23" t="s">
        <v>2368</v>
      </c>
      <c r="D806" s="22" t="s">
        <v>2367</v>
      </c>
      <c r="E806" s="21">
        <v>0.88</v>
      </c>
      <c r="G806" s="20"/>
      <c r="H806" s="19">
        <f>E806/0.04011</f>
        <v>21.939665918723509</v>
      </c>
      <c r="I806" s="32">
        <f>J806/100*4</f>
        <v>1.4</v>
      </c>
      <c r="J806" s="17">
        <v>35</v>
      </c>
      <c r="K806" s="16">
        <f>IF(J806&gt;1,J806-H806-I806,0)</f>
        <v>11.66033408127649</v>
      </c>
      <c r="L806" s="15">
        <v>42435</v>
      </c>
      <c r="M806" s="14"/>
      <c r="N806" s="29">
        <v>42751</v>
      </c>
      <c r="O806" s="12">
        <v>42751</v>
      </c>
      <c r="P806" s="11" t="s">
        <v>6582</v>
      </c>
      <c r="Q806" s="10" t="s">
        <v>6584</v>
      </c>
      <c r="R806" s="10" t="s">
        <v>6583</v>
      </c>
      <c r="S806" s="10" t="s">
        <v>2576</v>
      </c>
      <c r="T806" s="10"/>
      <c r="U806" s="9">
        <v>6676829466</v>
      </c>
      <c r="V806" s="8"/>
      <c r="W806" s="7">
        <v>108</v>
      </c>
      <c r="X806" s="4"/>
      <c r="Y806" s="6">
        <v>51</v>
      </c>
      <c r="Z806" s="5">
        <f>IF(Y806&gt;0,Y806-J806,".")</f>
        <v>16</v>
      </c>
      <c r="AA806"/>
      <c r="AB806">
        <v>1636851312</v>
      </c>
      <c r="AC806" s="1">
        <v>6913779533</v>
      </c>
      <c r="AD806" s="1" t="s">
        <v>7425</v>
      </c>
      <c r="AE806" s="1">
        <v>1</v>
      </c>
      <c r="AF806" s="1">
        <v>69</v>
      </c>
      <c r="AG806" s="1" t="s">
        <v>1542</v>
      </c>
      <c r="AH806" s="1">
        <v>43000.845578703702</v>
      </c>
      <c r="AI806" s="1">
        <v>43020.52476925926</v>
      </c>
    </row>
    <row r="807" spans="1:35" s="1" customFormat="1" x14ac:dyDescent="0.25">
      <c r="A807" s="31">
        <v>42649</v>
      </c>
      <c r="B807" s="24"/>
      <c r="C807" s="23" t="s">
        <v>571</v>
      </c>
      <c r="D807" s="22" t="s">
        <v>570</v>
      </c>
      <c r="E807" s="21">
        <v>0.49</v>
      </c>
      <c r="G807" s="20"/>
      <c r="H807" s="19">
        <f>E807/0.0404</f>
        <v>12.12871287128713</v>
      </c>
      <c r="I807" s="18">
        <f>J807/100*4</f>
        <v>1.44</v>
      </c>
      <c r="J807" s="17">
        <v>36</v>
      </c>
      <c r="K807" s="16">
        <f>IF(J807&gt;1,J807-H807-I807,0)</f>
        <v>22.431287128712871</v>
      </c>
      <c r="L807" s="15">
        <v>42681</v>
      </c>
      <c r="M807" s="14"/>
      <c r="N807" s="29">
        <v>42760</v>
      </c>
      <c r="O807" s="12">
        <v>42760</v>
      </c>
      <c r="P807" s="11" t="s">
        <v>6399</v>
      </c>
      <c r="Q807" s="10" t="s">
        <v>6398</v>
      </c>
      <c r="R807" s="10" t="s">
        <v>6397</v>
      </c>
      <c r="S807" s="10" t="s">
        <v>3504</v>
      </c>
      <c r="T807" s="10"/>
      <c r="U807" s="9">
        <v>6692577186</v>
      </c>
      <c r="V807" s="8"/>
      <c r="W807" s="7">
        <v>157</v>
      </c>
      <c r="X807" s="4"/>
      <c r="Y807" s="6">
        <v>51</v>
      </c>
      <c r="Z807" s="5">
        <f>IF(Y807&gt;0,Y807-J807,".")</f>
        <v>15</v>
      </c>
      <c r="AB807" s="1">
        <v>1636852016</v>
      </c>
      <c r="AC807" s="1">
        <v>6912031425</v>
      </c>
      <c r="AD807" s="1" t="s">
        <v>7222</v>
      </c>
      <c r="AE807" s="1">
        <v>1</v>
      </c>
      <c r="AF807" s="1">
        <v>69</v>
      </c>
      <c r="AG807" s="1" t="s">
        <v>1535</v>
      </c>
      <c r="AH807" s="1">
        <v>42959.279652777775</v>
      </c>
      <c r="AI807" s="1">
        <v>43020.602437743059</v>
      </c>
    </row>
    <row r="808" spans="1:35" s="1" customFormat="1" x14ac:dyDescent="0.25">
      <c r="A808" s="28">
        <v>41774</v>
      </c>
      <c r="B808" s="27" t="s">
        <v>6307</v>
      </c>
      <c r="C808" s="23" t="s">
        <v>6306</v>
      </c>
      <c r="D808" s="22" t="s">
        <v>2647</v>
      </c>
      <c r="E808" s="21">
        <v>0.69599999999999995</v>
      </c>
      <c r="G808" s="20"/>
      <c r="H808" s="19">
        <f>E808/0.0477991</f>
        <v>14.560943616093191</v>
      </c>
      <c r="I808" s="18">
        <f>J808/100*4</f>
        <v>1.32</v>
      </c>
      <c r="J808" s="17">
        <v>33</v>
      </c>
      <c r="K808" s="16">
        <f>IF(J808&gt;1,J808-H808-I808,0)</f>
        <v>17.119056383906809</v>
      </c>
      <c r="L808" s="15">
        <v>41803</v>
      </c>
      <c r="M808" s="14"/>
      <c r="N808" s="29">
        <v>42765</v>
      </c>
      <c r="O808" s="12">
        <v>42765</v>
      </c>
      <c r="P808" s="11" t="s">
        <v>6301</v>
      </c>
      <c r="Q808" s="10" t="s">
        <v>6310</v>
      </c>
      <c r="R808" s="10" t="s">
        <v>6309</v>
      </c>
      <c r="S808" s="10" t="s">
        <v>6308</v>
      </c>
      <c r="T808" s="10"/>
      <c r="U808" s="9">
        <v>6698953745</v>
      </c>
      <c r="V808" s="8"/>
      <c r="W808" s="7">
        <v>183</v>
      </c>
      <c r="X808" s="4"/>
      <c r="Y808" s="6">
        <v>51</v>
      </c>
      <c r="Z808" s="5">
        <f>IF(Y808&gt;0,Y808-J808,".")</f>
        <v>18</v>
      </c>
      <c r="AB808" s="1">
        <v>1636856386</v>
      </c>
      <c r="AC808" s="1">
        <v>6905416452</v>
      </c>
      <c r="AD808" s="1" t="s">
        <v>7453</v>
      </c>
      <c r="AE808" s="1">
        <v>3</v>
      </c>
      <c r="AF808" s="1">
        <v>57</v>
      </c>
      <c r="AG808" s="1" t="s">
        <v>1528</v>
      </c>
      <c r="AH808" s="1">
        <v>42941.829583333332</v>
      </c>
      <c r="AI808" s="1">
        <v>43020.860520393515</v>
      </c>
    </row>
    <row r="809" spans="1:35" s="1" customFormat="1" x14ac:dyDescent="0.25">
      <c r="A809" s="31">
        <v>42596</v>
      </c>
      <c r="B809" s="24"/>
      <c r="C809" s="23" t="s">
        <v>1175</v>
      </c>
      <c r="D809" s="22" t="s">
        <v>1174</v>
      </c>
      <c r="E809" s="21">
        <v>0.52800000000000002</v>
      </c>
      <c r="G809" s="20"/>
      <c r="H809" s="19">
        <f>E809/0.04046</f>
        <v>13.049925852694019</v>
      </c>
      <c r="I809" s="18">
        <f>J809/100*4</f>
        <v>1.44</v>
      </c>
      <c r="J809" s="17">
        <v>36</v>
      </c>
      <c r="K809" s="16">
        <f>IF(J809&gt;1,J809-H809-I809,0)</f>
        <v>21.510074147305982</v>
      </c>
      <c r="L809" s="15">
        <v>42636</v>
      </c>
      <c r="M809" s="14"/>
      <c r="N809" s="29">
        <v>42778</v>
      </c>
      <c r="O809" s="12">
        <v>42778</v>
      </c>
      <c r="P809" s="11" t="s">
        <v>6014</v>
      </c>
      <c r="Q809" s="10" t="s">
        <v>6013</v>
      </c>
      <c r="R809" s="10" t="s">
        <v>6012</v>
      </c>
      <c r="S809" s="10" t="s">
        <v>6011</v>
      </c>
      <c r="T809" s="10"/>
      <c r="U809" s="9">
        <v>6714529753</v>
      </c>
      <c r="V809" s="8"/>
      <c r="W809" s="7">
        <v>248</v>
      </c>
      <c r="X809" s="4"/>
      <c r="Y809" s="6">
        <v>51</v>
      </c>
      <c r="Z809" s="5">
        <f>IF(Y809&gt;0,Y809-J809,".")</f>
        <v>15</v>
      </c>
      <c r="AB809" s="1">
        <v>1636858221</v>
      </c>
      <c r="AC809" s="1">
        <v>6912265037</v>
      </c>
      <c r="AD809" s="1" t="s">
        <v>7143</v>
      </c>
      <c r="AE809" s="1">
        <v>1</v>
      </c>
      <c r="AF809" s="1">
        <v>45</v>
      </c>
      <c r="AG809" s="1" t="s">
        <v>1524</v>
      </c>
      <c r="AH809" s="1">
        <v>42967.68277777778</v>
      </c>
      <c r="AI809" s="1">
        <v>43020.929932326391</v>
      </c>
    </row>
    <row r="810" spans="1:35" s="1" customFormat="1" x14ac:dyDescent="0.25">
      <c r="A810" s="31">
        <v>42665</v>
      </c>
      <c r="B810" s="24"/>
      <c r="C810" s="23" t="s">
        <v>335</v>
      </c>
      <c r="D810" s="22" t="s">
        <v>334</v>
      </c>
      <c r="E810" s="21">
        <v>0.16</v>
      </c>
      <c r="G810" s="20"/>
      <c r="H810" s="19">
        <f>E810/0.03988</f>
        <v>4.0120361083249749</v>
      </c>
      <c r="I810" s="18">
        <f>J810/100*4</f>
        <v>1.32</v>
      </c>
      <c r="J810" s="17">
        <v>33</v>
      </c>
      <c r="K810" s="16">
        <f>IF(J810&gt;1,J810-H810-I810,0)</f>
        <v>27.667963891675026</v>
      </c>
      <c r="L810" s="15">
        <v>42685</v>
      </c>
      <c r="M810" s="14"/>
      <c r="N810" s="29">
        <v>42819</v>
      </c>
      <c r="O810" s="12">
        <v>42820</v>
      </c>
      <c r="P810" s="11" t="s">
        <v>4994</v>
      </c>
      <c r="Q810" s="10" t="s">
        <v>4996</v>
      </c>
      <c r="R810" s="10" t="s">
        <v>4995</v>
      </c>
      <c r="S810" s="10" t="s">
        <v>1269</v>
      </c>
      <c r="T810" s="10"/>
      <c r="U810" s="9">
        <v>6762723760</v>
      </c>
      <c r="V810" s="8"/>
      <c r="W810" s="7">
        <v>483</v>
      </c>
      <c r="X810" s="4"/>
      <c r="Y810" s="6">
        <v>51</v>
      </c>
      <c r="Z810" s="5">
        <f>IF(Y810&gt;0,Y810-J810,".")</f>
        <v>18</v>
      </c>
      <c r="AB810" s="1">
        <v>1636859460</v>
      </c>
      <c r="AC810" s="1">
        <v>6912067910</v>
      </c>
      <c r="AD810" s="1" t="s">
        <v>7193</v>
      </c>
      <c r="AE810" s="1">
        <v>1</v>
      </c>
      <c r="AF810" s="1">
        <v>55</v>
      </c>
      <c r="AG810" s="1" t="s">
        <v>1520</v>
      </c>
      <c r="AH810" s="1">
        <v>42960.643854166665</v>
      </c>
      <c r="AI810" s="1">
        <v>43021.405168148151</v>
      </c>
    </row>
    <row r="811" spans="1:35" s="1" customFormat="1" x14ac:dyDescent="0.25">
      <c r="A811" s="31">
        <v>42410</v>
      </c>
      <c r="B811" s="24"/>
      <c r="C811" s="23" t="s">
        <v>2368</v>
      </c>
      <c r="D811" s="22" t="s">
        <v>2367</v>
      </c>
      <c r="E811" s="21">
        <v>0.88</v>
      </c>
      <c r="G811" s="20"/>
      <c r="H811" s="19">
        <f>E811/0.04011</f>
        <v>21.939665918723509</v>
      </c>
      <c r="I811" s="32">
        <f>J811/100*4</f>
        <v>1.4</v>
      </c>
      <c r="J811" s="17">
        <v>35</v>
      </c>
      <c r="K811" s="16">
        <f>IF(J811&gt;1,J811-H811-I811,0)</f>
        <v>11.66033408127649</v>
      </c>
      <c r="L811" s="15">
        <v>42435</v>
      </c>
      <c r="M811" s="14"/>
      <c r="N811" s="29">
        <v>42825</v>
      </c>
      <c r="O811" s="12">
        <v>42828</v>
      </c>
      <c r="P811" s="11" t="s">
        <v>4876</v>
      </c>
      <c r="Q811" s="10" t="s">
        <v>4879</v>
      </c>
      <c r="R811" s="10" t="s">
        <v>4878</v>
      </c>
      <c r="S811" s="10" t="s">
        <v>4877</v>
      </c>
      <c r="T811" s="10"/>
      <c r="U811" s="9">
        <v>6768932185</v>
      </c>
      <c r="V811" s="8"/>
      <c r="W811" s="7">
        <v>527</v>
      </c>
      <c r="X811" s="4"/>
      <c r="Y811" s="6">
        <v>51</v>
      </c>
      <c r="Z811" s="5">
        <f>IF(Y811&gt;0,Y811-J811,".")</f>
        <v>16</v>
      </c>
      <c r="AB811" s="1">
        <v>1636860970</v>
      </c>
      <c r="AC811" s="1">
        <v>6914130228</v>
      </c>
      <c r="AD811" s="1" t="s">
        <v>7442</v>
      </c>
      <c r="AE811" s="1">
        <v>1</v>
      </c>
      <c r="AF811" s="1">
        <v>70</v>
      </c>
      <c r="AG811" s="1" t="s">
        <v>1516</v>
      </c>
      <c r="AH811" s="1">
        <v>43007.843368055554</v>
      </c>
      <c r="AI811" s="1">
        <v>43021.58598246528</v>
      </c>
    </row>
    <row r="812" spans="1:35" s="1" customFormat="1" x14ac:dyDescent="0.25">
      <c r="A812" s="31">
        <v>42765</v>
      </c>
      <c r="B812" s="24" t="s">
        <v>4727</v>
      </c>
      <c r="C812" s="23" t="s">
        <v>335</v>
      </c>
      <c r="D812" s="22" t="s">
        <v>334</v>
      </c>
      <c r="E812" s="21">
        <v>0.14000000000000001</v>
      </c>
      <c r="G812" s="20"/>
      <c r="H812" s="19">
        <f>E812/0.03878</f>
        <v>3.6101083032490977</v>
      </c>
      <c r="I812" s="18">
        <f>J812/100*4</f>
        <v>1.32</v>
      </c>
      <c r="J812" s="17">
        <v>33</v>
      </c>
      <c r="K812" s="16">
        <f>IF(J812&gt;1,J812-H812-I812,0)</f>
        <v>28.069891696750901</v>
      </c>
      <c r="L812" s="15">
        <v>42797</v>
      </c>
      <c r="M812" s="14"/>
      <c r="N812" s="29">
        <v>42832</v>
      </c>
      <c r="O812" s="12">
        <v>42834</v>
      </c>
      <c r="P812" s="11" t="s">
        <v>4724</v>
      </c>
      <c r="Q812" s="10" t="s">
        <v>4726</v>
      </c>
      <c r="R812" s="10" t="s">
        <v>4725</v>
      </c>
      <c r="S812" s="10" t="s">
        <v>1189</v>
      </c>
      <c r="T812" s="10"/>
      <c r="U812" s="9">
        <v>6778923431</v>
      </c>
      <c r="V812" s="8"/>
      <c r="W812" s="7">
        <v>552</v>
      </c>
      <c r="X812" s="4"/>
      <c r="Y812" s="6">
        <v>51</v>
      </c>
      <c r="Z812" s="5">
        <f>IF(Y812&gt;0,Y812-J812,".")</f>
        <v>18</v>
      </c>
      <c r="AB812" s="1">
        <v>1636866677</v>
      </c>
      <c r="AC812" s="1">
        <v>6905352463</v>
      </c>
      <c r="AD812" s="1" t="s">
        <v>7454</v>
      </c>
      <c r="AE812" s="1">
        <v>2</v>
      </c>
      <c r="AF812" s="1">
        <v>44</v>
      </c>
      <c r="AG812" s="1" t="s">
        <v>1497</v>
      </c>
      <c r="AH812" s="1">
        <v>42941.80296296296</v>
      </c>
      <c r="AI812" s="1">
        <v>43022.303551493053</v>
      </c>
    </row>
    <row r="813" spans="1:35" s="1" customFormat="1" x14ac:dyDescent="0.25">
      <c r="A813" s="31">
        <v>42751</v>
      </c>
      <c r="B813" s="24"/>
      <c r="C813" s="23" t="s">
        <v>247</v>
      </c>
      <c r="D813" s="22" t="s">
        <v>246</v>
      </c>
      <c r="E813" s="21">
        <v>0.7</v>
      </c>
      <c r="G813" s="20"/>
      <c r="H813" s="19">
        <f>E813/0.03821</f>
        <v>18.319811567652444</v>
      </c>
      <c r="I813" s="18">
        <f>J813/100*4</f>
        <v>1.32</v>
      </c>
      <c r="J813" s="17">
        <v>33</v>
      </c>
      <c r="K813" s="16">
        <f>IF(J813&gt;1,J813-H813-I813,0)</f>
        <v>13.360188432347556</v>
      </c>
      <c r="L813" s="15">
        <v>42777</v>
      </c>
      <c r="M813" s="14"/>
      <c r="N813" s="29">
        <v>42843</v>
      </c>
      <c r="O813" s="12">
        <v>42843</v>
      </c>
      <c r="P813" s="11" t="s">
        <v>4494</v>
      </c>
      <c r="Q813" s="10" t="s">
        <v>4497</v>
      </c>
      <c r="R813" s="10" t="s">
        <v>4496</v>
      </c>
      <c r="S813" s="10" t="s">
        <v>4495</v>
      </c>
      <c r="T813" s="10"/>
      <c r="U813" s="9">
        <v>6788310314</v>
      </c>
      <c r="V813" s="8"/>
      <c r="W813" s="7">
        <v>604</v>
      </c>
      <c r="X813" s="4"/>
      <c r="Y813" s="6">
        <v>51</v>
      </c>
      <c r="Z813" s="5">
        <f>IF(Y813&gt;0,Y813-J813,".")</f>
        <v>18</v>
      </c>
      <c r="AB813" s="1">
        <v>1636869473</v>
      </c>
      <c r="AC813" s="1">
        <v>6905443583</v>
      </c>
      <c r="AD813" s="1" t="s">
        <v>7455</v>
      </c>
      <c r="AE813" s="1">
        <v>1</v>
      </c>
      <c r="AF813" s="1">
        <v>111</v>
      </c>
      <c r="AG813" s="1" t="s">
        <v>1511</v>
      </c>
      <c r="AH813" s="1">
        <v>42941.844502314816</v>
      </c>
      <c r="AI813" s="1">
        <v>43022.675930821759</v>
      </c>
    </row>
    <row r="814" spans="1:35" s="1" customFormat="1" x14ac:dyDescent="0.25">
      <c r="A814" s="31">
        <v>42381</v>
      </c>
      <c r="B814" s="24"/>
      <c r="C814" s="23" t="s">
        <v>1175</v>
      </c>
      <c r="D814" s="22" t="s">
        <v>1174</v>
      </c>
      <c r="E814" s="21">
        <v>0.51800000000000002</v>
      </c>
      <c r="G814" s="20"/>
      <c r="H814" s="19">
        <f>E814/0.040263</f>
        <v>12.865409929712143</v>
      </c>
      <c r="I814" s="32">
        <f>J814/100*4</f>
        <v>1.44</v>
      </c>
      <c r="J814" s="17">
        <v>36</v>
      </c>
      <c r="K814" s="16">
        <f>IF(J814&gt;1,J814-H814-I814,0)</f>
        <v>21.694590070287855</v>
      </c>
      <c r="L814" s="15">
        <v>42419</v>
      </c>
      <c r="M814" s="14"/>
      <c r="N814" s="29">
        <v>42845</v>
      </c>
      <c r="O814" s="12">
        <v>42848</v>
      </c>
      <c r="P814" s="11" t="s">
        <v>79</v>
      </c>
      <c r="Q814" s="10" t="s">
        <v>78</v>
      </c>
      <c r="R814" s="10" t="s">
        <v>77</v>
      </c>
      <c r="S814" s="10" t="s">
        <v>76</v>
      </c>
      <c r="T814" s="10"/>
      <c r="U814" s="9">
        <v>6787020518</v>
      </c>
      <c r="V814" s="8"/>
      <c r="W814" s="7">
        <v>620</v>
      </c>
      <c r="X814" s="4"/>
      <c r="Y814" s="6">
        <v>51</v>
      </c>
      <c r="Z814" s="5">
        <f>IF(Y814&gt;0,Y814-J814,".")</f>
        <v>15</v>
      </c>
      <c r="AB814" s="1">
        <v>1636869474</v>
      </c>
      <c r="AC814" s="1">
        <v>6907837354</v>
      </c>
      <c r="AD814" s="1" t="s">
        <v>7125</v>
      </c>
      <c r="AE814" s="1">
        <v>1</v>
      </c>
      <c r="AF814" s="1">
        <v>22</v>
      </c>
      <c r="AG814" s="1" t="s">
        <v>1511</v>
      </c>
      <c r="AH814" s="1">
        <v>42943.601273148146</v>
      </c>
      <c r="AI814" s="1">
        <v>43022.675931284721</v>
      </c>
    </row>
    <row r="815" spans="1:35" s="1" customFormat="1" x14ac:dyDescent="0.25">
      <c r="A815" s="31">
        <v>42671</v>
      </c>
      <c r="B815" s="24"/>
      <c r="C815" s="23" t="s">
        <v>412</v>
      </c>
      <c r="D815" s="22" t="s">
        <v>411</v>
      </c>
      <c r="E815" s="21">
        <v>0.15</v>
      </c>
      <c r="G815" s="20"/>
      <c r="H815" s="19">
        <f>E815/0.03988</f>
        <v>3.7612838515546638</v>
      </c>
      <c r="I815" s="18">
        <f>J815/100*4</f>
        <v>0.6</v>
      </c>
      <c r="J815" s="17">
        <v>15</v>
      </c>
      <c r="K815" s="16">
        <f>IF(J815&gt;1,J815-H815-I815,0)</f>
        <v>10.638716148445337</v>
      </c>
      <c r="L815" s="15">
        <v>42697</v>
      </c>
      <c r="M815" s="14"/>
      <c r="N815" s="29">
        <v>42847</v>
      </c>
      <c r="O815" s="12">
        <v>42848</v>
      </c>
      <c r="P815" s="11" t="s">
        <v>4400</v>
      </c>
      <c r="Q815" s="10" t="s">
        <v>4403</v>
      </c>
      <c r="R815" s="10" t="s">
        <v>4402</v>
      </c>
      <c r="S815" s="10" t="s">
        <v>4401</v>
      </c>
      <c r="T815" s="10"/>
      <c r="U815" s="9">
        <v>6793845725</v>
      </c>
      <c r="V815" s="8"/>
      <c r="W815" s="7">
        <v>629</v>
      </c>
      <c r="X815" s="4"/>
      <c r="Y815" s="6">
        <v>51</v>
      </c>
      <c r="Z815" s="5">
        <f>IF(Y815&gt;0,Y815-J815,".")</f>
        <v>36</v>
      </c>
      <c r="AB815" s="1">
        <v>1636869723</v>
      </c>
      <c r="AC815" s="1">
        <v>6909650283</v>
      </c>
      <c r="AD815" s="1" t="s">
        <v>7152</v>
      </c>
      <c r="AE815" s="1">
        <v>1</v>
      </c>
      <c r="AF815" s="1">
        <v>70</v>
      </c>
      <c r="AG815" s="1" t="s">
        <v>1507</v>
      </c>
      <c r="AH815" s="1">
        <v>42944.886666666665</v>
      </c>
      <c r="AI815" s="1">
        <v>43022.709068344906</v>
      </c>
    </row>
    <row r="816" spans="1:35" s="1" customFormat="1" x14ac:dyDescent="0.25">
      <c r="A816" s="31">
        <v>42665</v>
      </c>
      <c r="B816" s="24"/>
      <c r="C816" s="23" t="s">
        <v>335</v>
      </c>
      <c r="D816" s="22" t="s">
        <v>334</v>
      </c>
      <c r="E816" s="21">
        <v>0.16</v>
      </c>
      <c r="G816" s="20"/>
      <c r="H816" s="19">
        <f>E816/0.03988</f>
        <v>4.0120361083249749</v>
      </c>
      <c r="I816" s="18">
        <f>J816/100*4</f>
        <v>1.32</v>
      </c>
      <c r="J816" s="17">
        <v>33</v>
      </c>
      <c r="K816" s="16">
        <f>IF(J816&gt;1,J816-H816-I816,0)</f>
        <v>27.667963891675026</v>
      </c>
      <c r="L816" s="15">
        <v>42685</v>
      </c>
      <c r="M816" s="14"/>
      <c r="N816" s="29">
        <v>42854</v>
      </c>
      <c r="O816" s="12">
        <v>42859</v>
      </c>
      <c r="P816" s="11" t="s">
        <v>4234</v>
      </c>
      <c r="Q816" s="10"/>
      <c r="R816" s="10"/>
      <c r="S816" s="10"/>
      <c r="T816" s="10"/>
      <c r="U816" s="9"/>
      <c r="V816" s="8"/>
      <c r="W816" s="7">
        <v>684</v>
      </c>
      <c r="X816" s="4"/>
      <c r="Y816" s="6">
        <v>51</v>
      </c>
      <c r="Z816" s="5">
        <f>IF(Y816&gt;0,Y816-J816,".")</f>
        <v>18</v>
      </c>
      <c r="AB816" s="1">
        <v>1636874538</v>
      </c>
      <c r="AC816" s="1">
        <v>6915284907</v>
      </c>
      <c r="AD816" s="1" t="s">
        <v>7442</v>
      </c>
      <c r="AE816" s="1">
        <v>1</v>
      </c>
      <c r="AF816" s="1">
        <v>70</v>
      </c>
      <c r="AG816" s="1" t="s">
        <v>1488</v>
      </c>
      <c r="AH816" s="1">
        <v>43022.643101851849</v>
      </c>
      <c r="AI816" s="1">
        <v>43023.337580231484</v>
      </c>
    </row>
    <row r="817" spans="1:35" s="1" customFormat="1" x14ac:dyDescent="0.25">
      <c r="A817" s="31">
        <v>42381</v>
      </c>
      <c r="B817" s="24"/>
      <c r="C817" s="23" t="s">
        <v>1175</v>
      </c>
      <c r="D817" s="22" t="s">
        <v>1174</v>
      </c>
      <c r="E817" s="21">
        <v>0.51800000000000002</v>
      </c>
      <c r="G817" s="20"/>
      <c r="H817" s="19">
        <f>E817/0.040263</f>
        <v>12.865409929712143</v>
      </c>
      <c r="I817" s="32">
        <f>J817/100*4</f>
        <v>1.44</v>
      </c>
      <c r="J817" s="17">
        <v>36</v>
      </c>
      <c r="K817" s="16">
        <f>IF(J817&gt;1,J817-H817-I817,0)</f>
        <v>21.694590070287855</v>
      </c>
      <c r="L817" s="15">
        <v>42419</v>
      </c>
      <c r="M817" s="14"/>
      <c r="N817" s="29">
        <v>42857</v>
      </c>
      <c r="O817" s="12">
        <v>42857</v>
      </c>
      <c r="P817" s="11" t="s">
        <v>4191</v>
      </c>
      <c r="Q817" s="10" t="s">
        <v>4190</v>
      </c>
      <c r="R817" s="10" t="s">
        <v>4189</v>
      </c>
      <c r="S817" s="10" t="s">
        <v>4188</v>
      </c>
      <c r="T817" s="10"/>
      <c r="U817" s="9">
        <v>6802794644</v>
      </c>
      <c r="V817" s="8"/>
      <c r="W817" s="7">
        <v>673</v>
      </c>
      <c r="X817" s="4"/>
      <c r="Y817" s="6">
        <v>51</v>
      </c>
      <c r="Z817" s="5">
        <f>IF(Y817&gt;0,Y817-J817,".")</f>
        <v>15</v>
      </c>
      <c r="AB817" s="1">
        <v>1636874581</v>
      </c>
      <c r="AC817" s="1">
        <v>6909498085</v>
      </c>
      <c r="AD817" s="1" t="s">
        <v>7451</v>
      </c>
      <c r="AE817" s="1">
        <v>1</v>
      </c>
      <c r="AF817" s="1">
        <v>325</v>
      </c>
      <c r="AG817" s="1" t="s">
        <v>1492</v>
      </c>
      <c r="AH817" s="1">
        <v>42944.810763888891</v>
      </c>
      <c r="AI817" s="1">
        <v>43023.351562708332</v>
      </c>
    </row>
    <row r="818" spans="1:35" s="1" customFormat="1" x14ac:dyDescent="0.25">
      <c r="A818" s="31">
        <v>42596</v>
      </c>
      <c r="B818" s="24"/>
      <c r="C818" s="23" t="s">
        <v>1175</v>
      </c>
      <c r="D818" s="22" t="s">
        <v>1174</v>
      </c>
      <c r="E818" s="21">
        <v>0.52800000000000002</v>
      </c>
      <c r="G818" s="20"/>
      <c r="H818" s="19">
        <f>E818/0.04046</f>
        <v>13.049925852694019</v>
      </c>
      <c r="I818" s="18">
        <f>J818/100*4</f>
        <v>1.44</v>
      </c>
      <c r="J818" s="17">
        <v>36</v>
      </c>
      <c r="K818" s="16">
        <f>IF(J818&gt;1,J818-H818-I818,0)</f>
        <v>21.510074147305982</v>
      </c>
      <c r="L818" s="15">
        <v>42636</v>
      </c>
      <c r="M818" s="14"/>
      <c r="N818" s="29">
        <v>42858</v>
      </c>
      <c r="O818" s="12">
        <v>42859</v>
      </c>
      <c r="P818" s="11" t="s">
        <v>4174</v>
      </c>
      <c r="Q818" s="10" t="s">
        <v>2235</v>
      </c>
      <c r="R818" s="10" t="s">
        <v>4173</v>
      </c>
      <c r="S818" s="10" t="s">
        <v>1302</v>
      </c>
      <c r="T818" s="10"/>
      <c r="U818" s="9">
        <v>6802794644</v>
      </c>
      <c r="V818" s="8"/>
      <c r="W818" s="7">
        <v>682</v>
      </c>
      <c r="X818" s="4"/>
      <c r="Y818" s="6">
        <v>51</v>
      </c>
      <c r="Z818" s="5">
        <f>IF(Y818&gt;0,Y818-J818,".")</f>
        <v>15</v>
      </c>
      <c r="AB818" s="1">
        <v>1636876262</v>
      </c>
      <c r="AC818" s="1">
        <v>6915068455</v>
      </c>
      <c r="AD818" s="1" t="s">
        <v>7452</v>
      </c>
      <c r="AE818" s="1">
        <v>1</v>
      </c>
      <c r="AF818" s="1">
        <v>95</v>
      </c>
      <c r="AG818" s="1" t="s">
        <v>1388</v>
      </c>
      <c r="AH818" s="1">
        <v>43019.809583333335</v>
      </c>
      <c r="AI818" s="1">
        <v>43023.538712939815</v>
      </c>
    </row>
    <row r="819" spans="1:35" s="1" customFormat="1" x14ac:dyDescent="0.25">
      <c r="A819" s="31">
        <v>42751</v>
      </c>
      <c r="B819" s="24"/>
      <c r="C819" s="23" t="s">
        <v>247</v>
      </c>
      <c r="D819" s="22" t="s">
        <v>246</v>
      </c>
      <c r="E819" s="21">
        <v>0.7</v>
      </c>
      <c r="G819" s="20"/>
      <c r="H819" s="19">
        <f>E819/0.03821</f>
        <v>18.319811567652444</v>
      </c>
      <c r="I819" s="18">
        <f>J819/100*4</f>
        <v>1.32</v>
      </c>
      <c r="J819" s="17">
        <v>33</v>
      </c>
      <c r="K819" s="16">
        <f>IF(J819&gt;1,J819-H819-I819,0)</f>
        <v>13.360188432347556</v>
      </c>
      <c r="L819" s="15">
        <v>42777</v>
      </c>
      <c r="M819" s="14"/>
      <c r="N819" s="29">
        <v>42913</v>
      </c>
      <c r="O819" s="12">
        <v>42914</v>
      </c>
      <c r="P819" s="11" t="s">
        <v>3139</v>
      </c>
      <c r="Q819" s="10" t="s">
        <v>3142</v>
      </c>
      <c r="R819" s="10" t="s">
        <v>3141</v>
      </c>
      <c r="S819" s="10" t="s">
        <v>3140</v>
      </c>
      <c r="T819" s="10"/>
      <c r="U819" s="9">
        <v>6868630464</v>
      </c>
      <c r="V819" s="8"/>
      <c r="W819" s="7">
        <v>892</v>
      </c>
      <c r="X819" s="4"/>
      <c r="Y819" s="6">
        <v>51</v>
      </c>
      <c r="Z819" s="5">
        <f>IF(Y819&gt;0,Y819-J819,".")</f>
        <v>18</v>
      </c>
      <c r="AB819" s="1">
        <v>1636880796</v>
      </c>
      <c r="AC819" s="1">
        <v>6907561093</v>
      </c>
      <c r="AD819" s="1" t="s">
        <v>7170</v>
      </c>
      <c r="AE819" s="1">
        <v>1</v>
      </c>
      <c r="AF819" s="1">
        <v>299</v>
      </c>
      <c r="AG819" s="1" t="s">
        <v>1496</v>
      </c>
      <c r="AH819" s="1">
        <v>42943.495312500003</v>
      </c>
      <c r="AI819" s="1">
        <v>43023.813178182871</v>
      </c>
    </row>
    <row r="820" spans="1:35" s="1" customFormat="1" x14ac:dyDescent="0.25">
      <c r="A820" s="31">
        <v>42665</v>
      </c>
      <c r="B820" s="24"/>
      <c r="C820" s="23" t="s">
        <v>335</v>
      </c>
      <c r="D820" s="22" t="s">
        <v>334</v>
      </c>
      <c r="E820" s="21">
        <v>0.16</v>
      </c>
      <c r="G820" s="20"/>
      <c r="H820" s="19">
        <f>E820/0.03988</f>
        <v>4.0120361083249749</v>
      </c>
      <c r="I820" s="18">
        <f>J820/100*4</f>
        <v>1.32</v>
      </c>
      <c r="J820" s="17">
        <v>33</v>
      </c>
      <c r="K820" s="16">
        <f>IF(J820&gt;1,J820-H820-I820,0)</f>
        <v>27.667963891675026</v>
      </c>
      <c r="L820" s="15">
        <v>42685</v>
      </c>
      <c r="M820" s="14"/>
      <c r="N820" s="29">
        <v>42915</v>
      </c>
      <c r="O820" s="12">
        <v>42915</v>
      </c>
      <c r="P820" s="11" t="s">
        <v>3081</v>
      </c>
      <c r="Q820" s="10" t="s">
        <v>3084</v>
      </c>
      <c r="R820" s="10" t="s">
        <v>3083</v>
      </c>
      <c r="S820" s="10" t="s">
        <v>3082</v>
      </c>
      <c r="T820" s="10"/>
      <c r="U820" s="9">
        <v>6866948299</v>
      </c>
      <c r="V820" s="8"/>
      <c r="W820" s="7">
        <v>902</v>
      </c>
      <c r="X820" s="4"/>
      <c r="Y820" s="6">
        <v>51</v>
      </c>
      <c r="Z820" s="5">
        <f>IF(Y820&gt;0,Y820-J820,".")</f>
        <v>18</v>
      </c>
      <c r="AB820" s="1">
        <v>1636884859</v>
      </c>
      <c r="AC820" s="1">
        <v>6906593922</v>
      </c>
      <c r="AD820" s="1" t="s">
        <v>7456</v>
      </c>
      <c r="AE820" s="1">
        <v>1</v>
      </c>
      <c r="AF820" s="1">
        <v>39</v>
      </c>
      <c r="AG820" s="1" t="s">
        <v>1479</v>
      </c>
      <c r="AH820" s="1">
        <v>42942.784675925926</v>
      </c>
      <c r="AI820" s="1">
        <v>43023.883613854166</v>
      </c>
    </row>
    <row r="821" spans="1:35" s="1" customFormat="1" x14ac:dyDescent="0.25">
      <c r="A821" s="31">
        <v>42596</v>
      </c>
      <c r="B821" s="24"/>
      <c r="C821" s="23" t="s">
        <v>1175</v>
      </c>
      <c r="D821" s="22" t="s">
        <v>1174</v>
      </c>
      <c r="E821" s="21">
        <v>0.52800000000000002</v>
      </c>
      <c r="G821" s="20"/>
      <c r="H821" s="19">
        <f>E821/0.04046</f>
        <v>13.049925852694019</v>
      </c>
      <c r="I821" s="18">
        <f>J821/100*4</f>
        <v>1.44</v>
      </c>
      <c r="J821" s="17">
        <v>36</v>
      </c>
      <c r="K821" s="16">
        <f>IF(J821&gt;1,J821-H821-I821,0)</f>
        <v>21.510074147305982</v>
      </c>
      <c r="L821" s="15">
        <v>42636</v>
      </c>
      <c r="M821" s="14"/>
      <c r="N821" s="29">
        <v>42917</v>
      </c>
      <c r="O821" s="12">
        <v>42918</v>
      </c>
      <c r="P821" s="11" t="s">
        <v>3049</v>
      </c>
      <c r="Q821" s="10" t="s">
        <v>3048</v>
      </c>
      <c r="R821" s="10" t="s">
        <v>3047</v>
      </c>
      <c r="S821" s="10" t="s">
        <v>3046</v>
      </c>
      <c r="T821" s="10"/>
      <c r="U821" s="9">
        <v>6875811218</v>
      </c>
      <c r="V821" s="8"/>
      <c r="W821" s="7">
        <v>911</v>
      </c>
      <c r="X821" s="4"/>
      <c r="Y821" s="6">
        <v>51</v>
      </c>
      <c r="Z821" s="5">
        <f>IF(Y821&gt;0,Y821-J821,".")</f>
        <v>15</v>
      </c>
      <c r="AB821" s="1">
        <v>1636884860</v>
      </c>
      <c r="AC821" s="1">
        <v>6912074709</v>
      </c>
      <c r="AD821" s="1" t="s">
        <v>7376</v>
      </c>
      <c r="AE821" s="1">
        <v>1</v>
      </c>
      <c r="AF821" s="1">
        <v>44</v>
      </c>
      <c r="AG821" s="1" t="s">
        <v>1479</v>
      </c>
      <c r="AH821" s="1">
        <v>42960.807916666665</v>
      </c>
      <c r="AI821" s="1">
        <v>43023.883614131948</v>
      </c>
    </row>
    <row r="822" spans="1:35" s="1" customFormat="1" x14ac:dyDescent="0.25">
      <c r="A822" s="31">
        <v>42410</v>
      </c>
      <c r="B822" s="24"/>
      <c r="C822" s="23" t="s">
        <v>2368</v>
      </c>
      <c r="D822" s="22" t="s">
        <v>2367</v>
      </c>
      <c r="E822" s="21">
        <v>0.88</v>
      </c>
      <c r="G822" s="20"/>
      <c r="H822" s="19">
        <f>E822/0.04011</f>
        <v>21.939665918723509</v>
      </c>
      <c r="I822" s="32">
        <f>J822/100*4</f>
        <v>1.4</v>
      </c>
      <c r="J822" s="17">
        <v>35</v>
      </c>
      <c r="K822" s="16">
        <f>IF(J822&gt;1,J822-H822-I822,0)</f>
        <v>11.66033408127649</v>
      </c>
      <c r="L822" s="15">
        <v>42435</v>
      </c>
      <c r="M822" s="14"/>
      <c r="N822" s="29">
        <v>42924</v>
      </c>
      <c r="O822" s="12">
        <v>42925</v>
      </c>
      <c r="P822" s="11" t="s">
        <v>2969</v>
      </c>
      <c r="Q822" s="10"/>
      <c r="R822" s="10"/>
      <c r="S822" s="10"/>
      <c r="T822" s="10"/>
      <c r="U822" s="9">
        <v>6878853934</v>
      </c>
      <c r="V822" s="8"/>
      <c r="W822" s="7">
        <v>929</v>
      </c>
      <c r="X822" s="4"/>
      <c r="Y822" s="6">
        <v>51</v>
      </c>
      <c r="Z822" s="5">
        <f>IF(Y822&gt;0,Y822-J822,".")</f>
        <v>16</v>
      </c>
      <c r="AB822" s="1">
        <v>1636884861</v>
      </c>
      <c r="AC822" s="1">
        <v>6909213735</v>
      </c>
      <c r="AD822" s="1" t="s">
        <v>7457</v>
      </c>
      <c r="AE822" s="1">
        <v>2</v>
      </c>
      <c r="AF822" s="1">
        <v>60</v>
      </c>
      <c r="AG822" s="1" t="s">
        <v>1479</v>
      </c>
      <c r="AH822" s="1">
        <v>42944.63958333333</v>
      </c>
      <c r="AI822" s="1">
        <v>43023.883614421298</v>
      </c>
    </row>
    <row r="823" spans="1:35" s="1" customFormat="1" x14ac:dyDescent="0.25">
      <c r="A823" s="31">
        <v>42751</v>
      </c>
      <c r="B823" s="24"/>
      <c r="C823" s="23" t="s">
        <v>247</v>
      </c>
      <c r="D823" s="22" t="s">
        <v>246</v>
      </c>
      <c r="E823" s="21">
        <v>0.7</v>
      </c>
      <c r="G823" s="20"/>
      <c r="H823" s="19">
        <f>E823/0.03821</f>
        <v>18.319811567652444</v>
      </c>
      <c r="I823" s="18">
        <f>J823/100*4</f>
        <v>1.32</v>
      </c>
      <c r="J823" s="17">
        <v>33</v>
      </c>
      <c r="K823" s="16">
        <f>IF(J823&gt;1,J823-H823-I823,0)</f>
        <v>13.360188432347556</v>
      </c>
      <c r="L823" s="15">
        <v>42777</v>
      </c>
      <c r="M823" s="14"/>
      <c r="N823" s="29">
        <v>42931</v>
      </c>
      <c r="O823" s="12">
        <v>42934</v>
      </c>
      <c r="P823" s="11" t="s">
        <v>2588</v>
      </c>
      <c r="Q823" s="10"/>
      <c r="R823" s="10"/>
      <c r="S823" s="10"/>
      <c r="T823" s="10"/>
      <c r="U823" s="9"/>
      <c r="V823" s="8" t="s">
        <v>2861</v>
      </c>
      <c r="W823" s="7">
        <v>970</v>
      </c>
      <c r="X823" s="4"/>
      <c r="Y823" s="6">
        <v>51</v>
      </c>
      <c r="Z823" s="5">
        <f>IF(Y823&gt;0,Y823-J823,".")</f>
        <v>18</v>
      </c>
      <c r="AB823" s="1">
        <v>1636896311</v>
      </c>
      <c r="AC823" s="1">
        <v>6915374546</v>
      </c>
      <c r="AD823" s="1" t="s">
        <v>7458</v>
      </c>
      <c r="AE823" s="1">
        <v>1</v>
      </c>
      <c r="AF823" s="1">
        <v>69</v>
      </c>
      <c r="AG823" s="1" t="s">
        <v>1478</v>
      </c>
      <c r="AH823" s="1">
        <v>43023.520138888889</v>
      </c>
      <c r="AI823" s="1">
        <v>43024.998749849539</v>
      </c>
    </row>
    <row r="824" spans="1:35" s="1" customFormat="1" x14ac:dyDescent="0.25">
      <c r="A824" s="31">
        <v>42946</v>
      </c>
      <c r="B824" s="24" t="s">
        <v>2322</v>
      </c>
      <c r="C824" s="23" t="s">
        <v>197</v>
      </c>
      <c r="D824" s="22" t="s">
        <v>196</v>
      </c>
      <c r="E824" s="21">
        <v>0.377</v>
      </c>
      <c r="G824" s="20"/>
      <c r="H824" s="19">
        <f>E824/0.04272</f>
        <v>8.8249063670411978</v>
      </c>
      <c r="I824" s="18">
        <f>J824/100*4</f>
        <v>1.44</v>
      </c>
      <c r="J824" s="17">
        <v>36</v>
      </c>
      <c r="K824" s="16">
        <f>IF(J824&gt;1,J824-H824-I824,0)</f>
        <v>25.735093632958801</v>
      </c>
      <c r="L824" s="15">
        <v>42965</v>
      </c>
      <c r="M824" s="14"/>
      <c r="N824" s="29">
        <v>42972</v>
      </c>
      <c r="O824" s="12">
        <v>42972</v>
      </c>
      <c r="P824" s="11" t="s">
        <v>2321</v>
      </c>
      <c r="Q824" s="10" t="s">
        <v>2320</v>
      </c>
      <c r="R824" s="10" t="s">
        <v>2319</v>
      </c>
      <c r="S824" s="10" t="s">
        <v>2318</v>
      </c>
      <c r="T824" s="10"/>
      <c r="U824" s="9">
        <v>6912207807</v>
      </c>
      <c r="V824" s="8"/>
      <c r="W824" s="7">
        <v>1071</v>
      </c>
      <c r="X824" s="4"/>
      <c r="Y824" s="6">
        <v>51</v>
      </c>
      <c r="Z824" s="5">
        <f>IF(Y824&gt;0,Y824-J824,".")</f>
        <v>15</v>
      </c>
      <c r="AB824" s="1">
        <v>1636902768</v>
      </c>
      <c r="AC824" s="1">
        <v>6915631095</v>
      </c>
      <c r="AD824" s="1" t="s">
        <v>7459</v>
      </c>
      <c r="AE824" s="1">
        <v>1</v>
      </c>
      <c r="AF824" s="1">
        <v>39</v>
      </c>
      <c r="AG824" s="1" t="s">
        <v>1528</v>
      </c>
      <c r="AH824" s="1">
        <v>43025.823263888888</v>
      </c>
      <c r="AI824" s="1">
        <v>43025.84111321759</v>
      </c>
    </row>
    <row r="825" spans="1:35" s="1" customFormat="1" x14ac:dyDescent="0.25">
      <c r="A825" s="31">
        <v>42935</v>
      </c>
      <c r="B825" s="24"/>
      <c r="C825" s="23" t="s">
        <v>571</v>
      </c>
      <c r="D825" s="22" t="s">
        <v>570</v>
      </c>
      <c r="E825" s="21">
        <v>0.55000000000000004</v>
      </c>
      <c r="G825" s="20"/>
      <c r="H825" s="19">
        <f>E825/0.04318</f>
        <v>12.737378415933303</v>
      </c>
      <c r="I825" s="18">
        <f>J825/100*4</f>
        <v>1.44</v>
      </c>
      <c r="J825" s="17">
        <v>36</v>
      </c>
      <c r="K825" s="16">
        <f>IF(J825&gt;1,J825-H825-I825,0)</f>
        <v>21.822621584066695</v>
      </c>
      <c r="L825" s="15">
        <v>42953</v>
      </c>
      <c r="M825" s="14"/>
      <c r="N825" s="29">
        <v>43033</v>
      </c>
      <c r="O825" s="12">
        <v>43033</v>
      </c>
      <c r="P825" s="11" t="s">
        <v>1388</v>
      </c>
      <c r="Q825" s="10" t="s">
        <v>1387</v>
      </c>
      <c r="R825" s="10" t="s">
        <v>1386</v>
      </c>
      <c r="S825" s="10" t="s">
        <v>1385</v>
      </c>
      <c r="T825" s="10"/>
      <c r="U825" s="9">
        <v>6911898560</v>
      </c>
      <c r="V825" s="8"/>
      <c r="W825" s="7">
        <v>1265</v>
      </c>
      <c r="X825" s="4"/>
      <c r="Y825" s="6">
        <v>51</v>
      </c>
      <c r="Z825" s="5">
        <f>IF(Y825&gt;0,Y825-J825,".")</f>
        <v>15</v>
      </c>
      <c r="AB825" s="1">
        <v>1636905497</v>
      </c>
      <c r="AC825" s="1">
        <v>6915067935</v>
      </c>
      <c r="AD825" s="1" t="s">
        <v>7182</v>
      </c>
      <c r="AE825" s="1">
        <v>1</v>
      </c>
      <c r="AF825" s="1">
        <v>159</v>
      </c>
      <c r="AG825" s="1" t="s">
        <v>1472</v>
      </c>
      <c r="AH825" s="1">
        <v>43019.806064814817</v>
      </c>
      <c r="AI825" s="1">
        <v>43025.951987534725</v>
      </c>
    </row>
    <row r="826" spans="1:35" s="1" customFormat="1" x14ac:dyDescent="0.25">
      <c r="A826" s="31">
        <v>42765</v>
      </c>
      <c r="B826" s="24"/>
      <c r="C826" s="23" t="s">
        <v>335</v>
      </c>
      <c r="D826" s="22" t="s">
        <v>334</v>
      </c>
      <c r="E826" s="21">
        <v>0.14000000000000001</v>
      </c>
      <c r="G826" s="20"/>
      <c r="H826" s="19">
        <f>E826/0.03878</f>
        <v>3.6101083032490977</v>
      </c>
      <c r="I826" s="18">
        <f>J826/100*4</f>
        <v>1.32</v>
      </c>
      <c r="J826" s="17">
        <v>33</v>
      </c>
      <c r="K826" s="16">
        <f>IF(J826&gt;1,J826-H826-I826,0)</f>
        <v>28.069891696750901</v>
      </c>
      <c r="L826" s="15">
        <v>42797</v>
      </c>
      <c r="M826" s="14"/>
      <c r="N826" s="13">
        <v>43040</v>
      </c>
      <c r="O826" s="12">
        <v>43041</v>
      </c>
      <c r="P826" s="11" t="s">
        <v>1292</v>
      </c>
      <c r="Q826" s="10" t="s">
        <v>1295</v>
      </c>
      <c r="R826" s="10" t="s">
        <v>1294</v>
      </c>
      <c r="S826" s="10" t="s">
        <v>849</v>
      </c>
      <c r="T826" s="10" t="s">
        <v>1293</v>
      </c>
      <c r="U826" s="9">
        <v>6916037493</v>
      </c>
      <c r="V826" s="8"/>
      <c r="W826" s="7">
        <v>1284</v>
      </c>
      <c r="X826" s="4"/>
      <c r="Y826" s="6">
        <v>51</v>
      </c>
      <c r="Z826" s="5">
        <f>IF(Y826&gt;0,Y826-J826,".")</f>
        <v>18</v>
      </c>
      <c r="AB826" s="1">
        <v>1636908026</v>
      </c>
      <c r="AC826" s="1">
        <v>6909576012</v>
      </c>
      <c r="AD826" s="1" t="s">
        <v>7460</v>
      </c>
      <c r="AE826" s="1">
        <v>1</v>
      </c>
      <c r="AF826" s="1">
        <v>85</v>
      </c>
      <c r="AG826" s="1" t="s">
        <v>1466</v>
      </c>
      <c r="AH826" s="1">
        <v>42944.853344907409</v>
      </c>
      <c r="AI826" s="1">
        <v>43026.599748958331</v>
      </c>
    </row>
    <row r="827" spans="1:35" s="1" customFormat="1" x14ac:dyDescent="0.25">
      <c r="A827" s="31">
        <v>43036</v>
      </c>
      <c r="B827" s="24" t="s">
        <v>1176</v>
      </c>
      <c r="C827" s="23" t="s">
        <v>1175</v>
      </c>
      <c r="D827" s="22" t="s">
        <v>1174</v>
      </c>
      <c r="E827" s="21">
        <v>0.53</v>
      </c>
      <c r="G827" s="20"/>
      <c r="H827" s="19">
        <f>E827/0.04452</f>
        <v>11.904761904761907</v>
      </c>
      <c r="I827" s="18">
        <f>J827/100*4</f>
        <v>1.44</v>
      </c>
      <c r="J827" s="17">
        <v>36</v>
      </c>
      <c r="K827" s="16">
        <f>IF(J827&gt;1,J827-H827-I827,0)</f>
        <v>22.655238095238094</v>
      </c>
      <c r="L827" s="15">
        <v>43073</v>
      </c>
      <c r="M827" s="14"/>
      <c r="N827" s="29">
        <v>43047</v>
      </c>
      <c r="O827" s="12">
        <v>43047</v>
      </c>
      <c r="P827" s="11" t="s">
        <v>1173</v>
      </c>
      <c r="Q827" s="10" t="s">
        <v>1172</v>
      </c>
      <c r="R827" s="10" t="s">
        <v>1171</v>
      </c>
      <c r="S827" s="10" t="s">
        <v>1170</v>
      </c>
      <c r="T827" s="10" t="s">
        <v>1169</v>
      </c>
      <c r="U827" s="9">
        <v>6916032895</v>
      </c>
      <c r="V827" s="8" t="s">
        <v>1168</v>
      </c>
      <c r="W827" s="7">
        <v>1308</v>
      </c>
      <c r="X827" s="4"/>
      <c r="Y827" s="6">
        <v>51</v>
      </c>
      <c r="Z827" s="5">
        <f>IF(Y827&gt;0,Y827-J827,".")</f>
        <v>15</v>
      </c>
      <c r="AB827" s="1">
        <v>1636937787</v>
      </c>
      <c r="AC827" s="1">
        <v>6914423399</v>
      </c>
      <c r="AD827" s="1" t="s">
        <v>7215</v>
      </c>
      <c r="AE827" s="1">
        <v>1</v>
      </c>
      <c r="AF827" s="1">
        <v>65</v>
      </c>
      <c r="AG827" s="1" t="s">
        <v>1453</v>
      </c>
      <c r="AH827" s="1">
        <v>43011.877905092595</v>
      </c>
      <c r="AI827" s="1">
        <v>43030.40863027778</v>
      </c>
    </row>
    <row r="828" spans="1:35" s="1" customFormat="1" x14ac:dyDescent="0.25">
      <c r="A828" s="28">
        <v>40330</v>
      </c>
      <c r="B828" s="27" t="s">
        <v>783</v>
      </c>
      <c r="C828" s="23" t="s">
        <v>782</v>
      </c>
      <c r="D828" s="22" t="s">
        <v>781</v>
      </c>
      <c r="E828" s="21">
        <v>3.6999999999999998E-2</v>
      </c>
      <c r="G828" s="20"/>
      <c r="H828" s="19">
        <f>E828/0.0478243</f>
        <v>0.77366527058420087</v>
      </c>
      <c r="I828" s="18">
        <f>J828/100*4</f>
        <v>0.32</v>
      </c>
      <c r="J828" s="17">
        <v>8</v>
      </c>
      <c r="K828" s="16">
        <f>IF(J828&gt;1,J828-H828-I828,0)</f>
        <v>6.9063347294157991</v>
      </c>
      <c r="L828" s="15">
        <v>40340</v>
      </c>
      <c r="M828" s="14"/>
      <c r="N828" s="29">
        <v>43066</v>
      </c>
      <c r="O828" s="12">
        <v>43066</v>
      </c>
      <c r="P828" s="11" t="s">
        <v>778</v>
      </c>
      <c r="Q828" s="10" t="s">
        <v>786</v>
      </c>
      <c r="R828" s="10" t="s">
        <v>785</v>
      </c>
      <c r="S828" s="10" t="s">
        <v>784</v>
      </c>
      <c r="T828" s="10"/>
      <c r="U828" s="9">
        <v>6909607148</v>
      </c>
      <c r="V828" s="8"/>
      <c r="W828" s="7">
        <v>1384</v>
      </c>
      <c r="X828" s="4" t="str">
        <f>CONCATENATE("2010-",W828)</f>
        <v>2010-1384</v>
      </c>
      <c r="Y828" s="6">
        <v>51</v>
      </c>
      <c r="Z828" s="5">
        <f>IF(Y828&gt;0,Y828-J828,".")</f>
        <v>43</v>
      </c>
      <c r="AB828" s="1">
        <v>1636937788</v>
      </c>
      <c r="AC828" s="1">
        <v>6916048081</v>
      </c>
      <c r="AD828" s="1" t="s">
        <v>7215</v>
      </c>
      <c r="AE828" s="1">
        <v>1</v>
      </c>
      <c r="AF828" s="1">
        <v>65</v>
      </c>
      <c r="AG828" s="1" t="s">
        <v>1453</v>
      </c>
      <c r="AH828" s="1">
        <v>43029.628634259258</v>
      </c>
      <c r="AI828" s="1">
        <v>43030.4086306713</v>
      </c>
    </row>
    <row r="829" spans="1:35" s="1" customFormat="1" x14ac:dyDescent="0.25">
      <c r="A829" s="31">
        <v>42935</v>
      </c>
      <c r="B829" s="24"/>
      <c r="C829" s="23" t="s">
        <v>571</v>
      </c>
      <c r="D829" s="22" t="s">
        <v>570</v>
      </c>
      <c r="E829" s="21">
        <v>0.55000000000000004</v>
      </c>
      <c r="G829" s="20"/>
      <c r="H829" s="19">
        <f>E829/0.04318</f>
        <v>12.737378415933303</v>
      </c>
      <c r="I829" s="18">
        <f>J829/100*4</f>
        <v>1.44</v>
      </c>
      <c r="J829" s="17">
        <v>36</v>
      </c>
      <c r="K829" s="16">
        <f>IF(J829&gt;1,J829-H829-I829,0)</f>
        <v>21.822621584066695</v>
      </c>
      <c r="L829" s="15">
        <v>42953</v>
      </c>
      <c r="M829" s="14"/>
      <c r="N829" s="29">
        <v>43074</v>
      </c>
      <c r="O829" s="12">
        <v>43074</v>
      </c>
      <c r="P829" s="11" t="s">
        <v>569</v>
      </c>
      <c r="Q829" s="10" t="s">
        <v>568</v>
      </c>
      <c r="R829" s="10" t="s">
        <v>567</v>
      </c>
      <c r="S829" s="10" t="s">
        <v>566</v>
      </c>
      <c r="T829" s="10"/>
      <c r="U829" s="9">
        <v>6911898560</v>
      </c>
      <c r="V829" s="8"/>
      <c r="W829" s="7">
        <v>1421</v>
      </c>
      <c r="X829" s="4"/>
      <c r="Y829" s="6">
        <v>51</v>
      </c>
      <c r="Z829" s="5">
        <f>IF(Y829&gt;0,Y829-J829,".")</f>
        <v>15</v>
      </c>
      <c r="AB829" s="1">
        <v>1636939413</v>
      </c>
      <c r="AC829" s="1">
        <v>6916040265</v>
      </c>
      <c r="AD829" s="1" t="s">
        <v>7171</v>
      </c>
      <c r="AE829" s="1">
        <v>1</v>
      </c>
      <c r="AF829" s="1">
        <v>115</v>
      </c>
      <c r="AG829" s="1" t="s">
        <v>1452</v>
      </c>
      <c r="AH829" s="1">
        <v>43029.518877314818</v>
      </c>
      <c r="AI829" s="1">
        <v>43030.581985243058</v>
      </c>
    </row>
    <row r="830" spans="1:35" s="1" customFormat="1" x14ac:dyDescent="0.25">
      <c r="A830" s="31">
        <v>42765</v>
      </c>
      <c r="B830" s="24"/>
      <c r="C830" s="23" t="s">
        <v>335</v>
      </c>
      <c r="D830" s="22" t="s">
        <v>334</v>
      </c>
      <c r="E830" s="21">
        <v>0.14000000000000001</v>
      </c>
      <c r="G830" s="20"/>
      <c r="H830" s="19">
        <f>E830/0.03878</f>
        <v>3.6101083032490977</v>
      </c>
      <c r="I830" s="18">
        <f>J830/100*4</f>
        <v>1.32</v>
      </c>
      <c r="J830" s="17">
        <v>33</v>
      </c>
      <c r="K830" s="16">
        <f>IF(J830&gt;1,J830-H830-I830,0)</f>
        <v>28.069891696750901</v>
      </c>
      <c r="L830" s="15">
        <v>42797</v>
      </c>
      <c r="M830" s="14"/>
      <c r="N830" s="29">
        <v>43075</v>
      </c>
      <c r="O830" s="12">
        <v>43075</v>
      </c>
      <c r="P830" s="11" t="s">
        <v>547</v>
      </c>
      <c r="Q830" s="10"/>
      <c r="R830" s="10"/>
      <c r="S830" s="10"/>
      <c r="T830" s="10"/>
      <c r="U830" s="9"/>
      <c r="V830" s="8"/>
      <c r="W830" s="7">
        <v>1427</v>
      </c>
      <c r="X830" s="4"/>
      <c r="Y830" s="6">
        <v>51</v>
      </c>
      <c r="Z830" s="5">
        <f>IF(Y830&gt;0,Y830-J830,".")</f>
        <v>18</v>
      </c>
      <c r="AB830" s="1">
        <v>1636939485</v>
      </c>
      <c r="AC830" s="1">
        <v>6916040642</v>
      </c>
      <c r="AD830" s="1" t="s">
        <v>7293</v>
      </c>
      <c r="AE830" s="1">
        <v>2</v>
      </c>
      <c r="AF830" s="1">
        <v>176</v>
      </c>
      <c r="AG830" s="1" t="s">
        <v>1420</v>
      </c>
      <c r="AH830" s="1">
        <v>43029.523969907408</v>
      </c>
      <c r="AI830" s="1">
        <v>43030.59037435185</v>
      </c>
    </row>
    <row r="831" spans="1:35" s="1" customFormat="1" x14ac:dyDescent="0.25">
      <c r="A831" s="31">
        <v>42946</v>
      </c>
      <c r="B831" s="24"/>
      <c r="C831" s="23" t="s">
        <v>197</v>
      </c>
      <c r="D831" s="22" t="s">
        <v>196</v>
      </c>
      <c r="E831" s="21">
        <v>0.377</v>
      </c>
      <c r="G831" s="20"/>
      <c r="H831" s="19">
        <f>E831/0.04272</f>
        <v>8.8249063670411978</v>
      </c>
      <c r="I831" s="18">
        <f>J831/100*4</f>
        <v>1.44</v>
      </c>
      <c r="J831" s="17">
        <v>36</v>
      </c>
      <c r="K831" s="16">
        <f>IF(J831&gt;1,J831-H831-I831,0)</f>
        <v>25.735093632958801</v>
      </c>
      <c r="L831" s="15">
        <v>42965</v>
      </c>
      <c r="M831" s="14"/>
      <c r="N831" s="29">
        <v>43083</v>
      </c>
      <c r="O831" s="12">
        <v>43084</v>
      </c>
      <c r="P831" s="11" t="s">
        <v>325</v>
      </c>
      <c r="Q831" s="10" t="s">
        <v>324</v>
      </c>
      <c r="R831" s="10" t="s">
        <v>323</v>
      </c>
      <c r="S831" s="10" t="s">
        <v>322</v>
      </c>
      <c r="T831" s="10"/>
      <c r="U831" s="9">
        <v>6916050209</v>
      </c>
      <c r="V831" s="8"/>
      <c r="W831" s="7">
        <v>1462</v>
      </c>
      <c r="X831" s="4"/>
      <c r="Y831" s="6">
        <v>51</v>
      </c>
      <c r="Z831" s="5">
        <f>IF(Y831&gt;0,Y831-J831,".")</f>
        <v>15</v>
      </c>
      <c r="AA831"/>
      <c r="AB831">
        <v>1636940238</v>
      </c>
      <c r="AC831" s="1">
        <v>6916047931</v>
      </c>
      <c r="AD831" s="1" t="s">
        <v>7267</v>
      </c>
      <c r="AE831" s="1">
        <v>1</v>
      </c>
      <c r="AF831" s="1">
        <v>115</v>
      </c>
      <c r="AG831" s="1" t="s">
        <v>1427</v>
      </c>
      <c r="AH831" s="1">
        <v>43029.627141203702</v>
      </c>
      <c r="AI831" s="1">
        <v>43030.684872789352</v>
      </c>
    </row>
    <row r="832" spans="1:35" s="1" customFormat="1" x14ac:dyDescent="0.25">
      <c r="A832" s="31">
        <v>42596</v>
      </c>
      <c r="B832" s="24"/>
      <c r="C832" s="23" t="s">
        <v>5170</v>
      </c>
      <c r="D832" s="22" t="s">
        <v>1174</v>
      </c>
      <c r="E832" s="21">
        <v>0.52800000000000002</v>
      </c>
      <c r="G832" s="20"/>
      <c r="H832" s="19">
        <f>E832/0.04046</f>
        <v>13.049925852694019</v>
      </c>
      <c r="I832" s="18">
        <f>J832/100*4</f>
        <v>1.44</v>
      </c>
      <c r="J832" s="17">
        <v>36</v>
      </c>
      <c r="K832" s="16">
        <f>IF(J832&gt;1,J832-H832-I832,0)</f>
        <v>21.510074147305982</v>
      </c>
      <c r="L832" s="15">
        <v>42636</v>
      </c>
      <c r="M832" s="14"/>
      <c r="N832" s="29">
        <v>42738</v>
      </c>
      <c r="O832" s="12">
        <v>42738</v>
      </c>
      <c r="P832" s="11" t="s">
        <v>6962</v>
      </c>
      <c r="Q832" s="10" t="s">
        <v>6964</v>
      </c>
      <c r="R832" s="10" t="s">
        <v>6963</v>
      </c>
      <c r="S832" s="10" t="s">
        <v>784</v>
      </c>
      <c r="T832" s="10"/>
      <c r="U832" s="9">
        <v>6664373764</v>
      </c>
      <c r="V832" s="8"/>
      <c r="W832" s="7">
        <v>21</v>
      </c>
      <c r="X832" s="4"/>
      <c r="Y832" s="6">
        <v>52</v>
      </c>
      <c r="Z832" s="5">
        <f>IF(Y832&gt;0,Y832-J832,".")</f>
        <v>16</v>
      </c>
      <c r="AB832" s="1">
        <v>1636940379</v>
      </c>
      <c r="AC832" s="1">
        <v>6913621105</v>
      </c>
      <c r="AD832" s="1" t="s">
        <v>7346</v>
      </c>
      <c r="AE832" s="1">
        <v>1</v>
      </c>
      <c r="AF832" s="1">
        <v>169</v>
      </c>
      <c r="AG832" s="1" t="s">
        <v>1462</v>
      </c>
      <c r="AH832" s="1">
        <v>42997.881041666667</v>
      </c>
      <c r="AI832" s="1">
        <v>43030.702426446762</v>
      </c>
    </row>
    <row r="833" spans="1:35" s="1" customFormat="1" x14ac:dyDescent="0.25">
      <c r="A833" s="28">
        <v>41786</v>
      </c>
      <c r="B833" s="27" t="s">
        <v>3818</v>
      </c>
      <c r="C833" s="23" t="s">
        <v>3817</v>
      </c>
      <c r="D833" s="22" t="s">
        <v>3816</v>
      </c>
      <c r="E833" s="21">
        <v>0.5</v>
      </c>
      <c r="G833" s="20"/>
      <c r="H833" s="19">
        <f>E833/0.0477468</f>
        <v>10.471905970661908</v>
      </c>
      <c r="I833" s="18">
        <f>J833/100*4</f>
        <v>1.4</v>
      </c>
      <c r="J833" s="17">
        <v>35</v>
      </c>
      <c r="K833" s="16">
        <f>IF(J833&gt;1,J833-H833-I833,0)</f>
        <v>23.128094029338094</v>
      </c>
      <c r="L833" s="15">
        <v>41807</v>
      </c>
      <c r="M833" s="14"/>
      <c r="N833" s="29">
        <v>42762</v>
      </c>
      <c r="O833" s="12">
        <v>42764</v>
      </c>
      <c r="P833" s="11" t="s">
        <v>6358</v>
      </c>
      <c r="Q833" s="10" t="s">
        <v>6357</v>
      </c>
      <c r="R833" s="10" t="s">
        <v>6356</v>
      </c>
      <c r="S833" s="10" t="s">
        <v>4929</v>
      </c>
      <c r="T833" s="10"/>
      <c r="U833" s="9">
        <v>6694850010</v>
      </c>
      <c r="V833" s="8"/>
      <c r="W833" s="7">
        <v>168</v>
      </c>
      <c r="X833" s="4"/>
      <c r="Y833" s="6">
        <v>52</v>
      </c>
      <c r="Z833" s="5">
        <f>IF(Y833&gt;0,Y833-J833,".")</f>
        <v>17</v>
      </c>
      <c r="AB833" s="1">
        <v>1636940949</v>
      </c>
      <c r="AC833" s="1">
        <v>6909588918</v>
      </c>
      <c r="AD833" s="1" t="s">
        <v>7241</v>
      </c>
      <c r="AE833" s="1">
        <v>1</v>
      </c>
      <c r="AF833" s="1">
        <v>38</v>
      </c>
      <c r="AG833" s="1" t="s">
        <v>1437</v>
      </c>
      <c r="AH833" s="1">
        <v>42944.864120370374</v>
      </c>
      <c r="AI833" s="1">
        <v>43030.74165895833</v>
      </c>
    </row>
    <row r="834" spans="1:35" s="1" customFormat="1" x14ac:dyDescent="0.25">
      <c r="A834" s="31">
        <v>42596</v>
      </c>
      <c r="B834" s="24"/>
      <c r="C834" s="23" t="s">
        <v>5170</v>
      </c>
      <c r="D834" s="22" t="s">
        <v>5169</v>
      </c>
      <c r="E834" s="21">
        <v>0.52800000000000002</v>
      </c>
      <c r="G834" s="20"/>
      <c r="H834" s="19">
        <f>E834/0.04046</f>
        <v>13.049925852694019</v>
      </c>
      <c r="I834" s="18">
        <f>J834/100*4</f>
        <v>1.44</v>
      </c>
      <c r="J834" s="17">
        <v>36</v>
      </c>
      <c r="K834" s="16">
        <f>IF(J834&gt;1,J834-H834-I834,0)</f>
        <v>21.510074147305982</v>
      </c>
      <c r="L834" s="15">
        <v>42636</v>
      </c>
      <c r="M834" s="14"/>
      <c r="N834" s="29">
        <v>42765</v>
      </c>
      <c r="O834" s="12">
        <v>42766</v>
      </c>
      <c r="P834" s="11" t="s">
        <v>6275</v>
      </c>
      <c r="Q834" s="10"/>
      <c r="R834" s="10"/>
      <c r="S834" s="10"/>
      <c r="T834" s="10"/>
      <c r="U834" s="9">
        <v>6693898135</v>
      </c>
      <c r="V834" s="8"/>
      <c r="W834" s="7">
        <v>192</v>
      </c>
      <c r="X834" s="4"/>
      <c r="Y834" s="6">
        <v>52</v>
      </c>
      <c r="Z834" s="5">
        <f>IF(Y834&gt;0,Y834-J834,".")</f>
        <v>16</v>
      </c>
      <c r="AB834" s="1">
        <v>1636945812</v>
      </c>
      <c r="AC834" s="1">
        <v>6916032907</v>
      </c>
      <c r="AD834" s="1" t="s">
        <v>7461</v>
      </c>
      <c r="AE834" s="1">
        <v>1</v>
      </c>
      <c r="AF834" s="1">
        <v>199</v>
      </c>
      <c r="AG834" s="1" t="s">
        <v>1432</v>
      </c>
      <c r="AH834" s="1">
        <v>43029.415451388886</v>
      </c>
      <c r="AI834" s="1">
        <v>43030.863044710648</v>
      </c>
    </row>
    <row r="835" spans="1:35" s="1" customFormat="1" x14ac:dyDescent="0.25">
      <c r="A835" s="28">
        <v>41963</v>
      </c>
      <c r="B835" s="27"/>
      <c r="C835" s="23" t="s">
        <v>6182</v>
      </c>
      <c r="D835" s="22" t="s">
        <v>6181</v>
      </c>
      <c r="E835" s="21">
        <v>0.79300000000000004</v>
      </c>
      <c r="G835" s="20"/>
      <c r="H835" s="19">
        <f>E835/0.0504426</f>
        <v>15.720839132003507</v>
      </c>
      <c r="I835" s="18">
        <f>J835/100*4</f>
        <v>1.4</v>
      </c>
      <c r="J835" s="17">
        <v>35</v>
      </c>
      <c r="K835" s="16">
        <f>IF(J835&gt;1,J835-H835-I835,0)</f>
        <v>17.879160867996497</v>
      </c>
      <c r="L835" s="15">
        <v>41990</v>
      </c>
      <c r="M835" s="14"/>
      <c r="N835" s="29">
        <v>42771</v>
      </c>
      <c r="O835" s="12">
        <v>42771</v>
      </c>
      <c r="P835" s="11" t="s">
        <v>6180</v>
      </c>
      <c r="Q835" s="10" t="s">
        <v>6179</v>
      </c>
      <c r="R835" s="10" t="s">
        <v>6178</v>
      </c>
      <c r="S835" s="10" t="s">
        <v>3645</v>
      </c>
      <c r="T835" s="10"/>
      <c r="U835" s="9">
        <v>6702927516</v>
      </c>
      <c r="V835" s="8"/>
      <c r="W835" s="7">
        <v>211</v>
      </c>
      <c r="X835" s="4"/>
      <c r="Y835" s="6">
        <v>52</v>
      </c>
      <c r="Z835" s="5">
        <f>IF(Y835&gt;0,Y835-J835,".")</f>
        <v>17</v>
      </c>
      <c r="AB835" s="1">
        <v>1636945928</v>
      </c>
      <c r="AC835" s="1">
        <v>6916050691</v>
      </c>
      <c r="AD835" s="1" t="s">
        <v>7145</v>
      </c>
      <c r="AE835" s="1">
        <v>1</v>
      </c>
      <c r="AF835" s="1">
        <v>65</v>
      </c>
      <c r="AG835" s="1" t="s">
        <v>1442</v>
      </c>
      <c r="AH835" s="1">
        <v>43029.663275462961</v>
      </c>
      <c r="AI835" s="1">
        <v>43030.865877673612</v>
      </c>
    </row>
    <row r="836" spans="1:35" s="1" customFormat="1" x14ac:dyDescent="0.25">
      <c r="A836" s="31">
        <v>42387</v>
      </c>
      <c r="B836" s="24"/>
      <c r="C836" s="23" t="s">
        <v>376</v>
      </c>
      <c r="D836" s="22" t="s">
        <v>375</v>
      </c>
      <c r="E836" s="21">
        <v>0.37</v>
      </c>
      <c r="G836" s="20"/>
      <c r="H836" s="19">
        <f>E836/0.0405</f>
        <v>9.1358024691358022</v>
      </c>
      <c r="I836" s="32">
        <f>J836/100*4</f>
        <v>1.48</v>
      </c>
      <c r="J836" s="17">
        <v>37</v>
      </c>
      <c r="K836" s="16">
        <f>IF(J836&gt;1,J836-H836-I836,0)</f>
        <v>26.384197530864196</v>
      </c>
      <c r="L836" s="15">
        <v>42416</v>
      </c>
      <c r="M836" s="14"/>
      <c r="N836" s="29">
        <v>42829</v>
      </c>
      <c r="O836" s="12">
        <v>42829</v>
      </c>
      <c r="P836" s="11" t="s">
        <v>4812</v>
      </c>
      <c r="Q836" s="10" t="s">
        <v>4811</v>
      </c>
      <c r="R836" s="10" t="s">
        <v>4810</v>
      </c>
      <c r="S836" s="10" t="s">
        <v>4809</v>
      </c>
      <c r="T836" s="10"/>
      <c r="U836" s="9" t="s">
        <v>4808</v>
      </c>
      <c r="V836" s="8"/>
      <c r="W836" s="7">
        <v>534</v>
      </c>
      <c r="X836" s="4"/>
      <c r="Y836" s="6">
        <v>52</v>
      </c>
      <c r="Z836" s="5">
        <f>IF(Y836&gt;0,Y836-J836,".")</f>
        <v>15</v>
      </c>
      <c r="AB836" s="1">
        <v>1636948356</v>
      </c>
      <c r="AC836" s="1">
        <v>6907489549</v>
      </c>
      <c r="AD836" s="1" t="s">
        <v>7462</v>
      </c>
      <c r="AE836" s="1">
        <v>1</v>
      </c>
      <c r="AF836" s="1">
        <v>21</v>
      </c>
      <c r="AG836" s="1" t="s">
        <v>1445</v>
      </c>
      <c r="AH836" s="1">
        <v>42943.464143518519</v>
      </c>
      <c r="AI836" s="1">
        <v>43030.965420879627</v>
      </c>
    </row>
    <row r="837" spans="1:35" s="1" customFormat="1" x14ac:dyDescent="0.25">
      <c r="A837" s="28">
        <v>41786</v>
      </c>
      <c r="B837" s="27" t="s">
        <v>3818</v>
      </c>
      <c r="C837" s="23" t="s">
        <v>3817</v>
      </c>
      <c r="D837" s="22" t="s">
        <v>3816</v>
      </c>
      <c r="E837" s="21">
        <v>0.5</v>
      </c>
      <c r="G837" s="20"/>
      <c r="H837" s="19">
        <f>E837/0.0477468</f>
        <v>10.471905970661908</v>
      </c>
      <c r="I837" s="18">
        <f>J837/100*4</f>
        <v>1.4</v>
      </c>
      <c r="J837" s="17">
        <v>35</v>
      </c>
      <c r="K837" s="16">
        <f>IF(J837&gt;1,J837-H837-I837,0)</f>
        <v>23.128094029338094</v>
      </c>
      <c r="L837" s="15">
        <v>41807</v>
      </c>
      <c r="M837" s="14"/>
      <c r="N837" s="29">
        <v>42876</v>
      </c>
      <c r="O837" s="12">
        <v>42877</v>
      </c>
      <c r="P837" s="11" t="s">
        <v>3815</v>
      </c>
      <c r="Q837" s="10" t="s">
        <v>3814</v>
      </c>
      <c r="R837" s="10" t="s">
        <v>3813</v>
      </c>
      <c r="S837" s="10" t="s">
        <v>3812</v>
      </c>
      <c r="T837" s="10"/>
      <c r="U837" s="9">
        <v>6823995289</v>
      </c>
      <c r="V837" s="8"/>
      <c r="W837" s="7">
        <v>756</v>
      </c>
      <c r="X837" s="4"/>
      <c r="Y837" s="6">
        <v>52</v>
      </c>
      <c r="Z837" s="5">
        <f>IF(Y837&gt;0,Y837-J837,".")</f>
        <v>17</v>
      </c>
      <c r="AB837" s="1">
        <v>1636948711</v>
      </c>
      <c r="AC837" s="1">
        <v>6916033031</v>
      </c>
      <c r="AD837" s="1" t="s">
        <v>7188</v>
      </c>
      <c r="AE837" s="1">
        <v>4</v>
      </c>
      <c r="AF837" s="1">
        <v>196</v>
      </c>
      <c r="AG837" s="1" t="s">
        <v>1404</v>
      </c>
      <c r="AH837" s="1">
        <v>43029.417951388888</v>
      </c>
      <c r="AI837" s="1">
        <v>43031.263501041663</v>
      </c>
    </row>
    <row r="838" spans="1:35" s="1" customFormat="1" x14ac:dyDescent="0.25">
      <c r="A838" s="28">
        <v>41770</v>
      </c>
      <c r="B838" s="27" t="s">
        <v>1202</v>
      </c>
      <c r="C838" s="23" t="s">
        <v>1201</v>
      </c>
      <c r="D838" s="22" t="s">
        <v>1200</v>
      </c>
      <c r="E838" s="21">
        <v>0.6</v>
      </c>
      <c r="G838" s="20"/>
      <c r="H838" s="19">
        <f>E838/0.0477136</f>
        <v>12.575031018409845</v>
      </c>
      <c r="I838" s="18">
        <f>J838/100*4</f>
        <v>1.4</v>
      </c>
      <c r="J838" s="17">
        <v>35</v>
      </c>
      <c r="K838" s="16">
        <f>IF(J838&gt;1,J838-H838-I838,0)</f>
        <v>21.024968981590156</v>
      </c>
      <c r="L838" s="15">
        <v>41782</v>
      </c>
      <c r="M838" s="14"/>
      <c r="N838" s="29">
        <v>42962</v>
      </c>
      <c r="O838" s="12">
        <v>42962</v>
      </c>
      <c r="P838" s="11" t="s">
        <v>2465</v>
      </c>
      <c r="Q838" s="10" t="s">
        <v>2464</v>
      </c>
      <c r="R838" s="10" t="s">
        <v>2463</v>
      </c>
      <c r="S838" s="10" t="s">
        <v>2462</v>
      </c>
      <c r="T838" s="10"/>
      <c r="U838" s="9" t="s">
        <v>2461</v>
      </c>
      <c r="V838" s="8"/>
      <c r="W838" s="7">
        <v>1041</v>
      </c>
      <c r="X838" s="4"/>
      <c r="Y838" s="6">
        <v>52</v>
      </c>
      <c r="Z838" s="5">
        <f>IF(Y838&gt;0,Y838-J838,".")</f>
        <v>17</v>
      </c>
      <c r="AB838" s="1">
        <v>1636948740</v>
      </c>
      <c r="AC838" s="1">
        <v>6915955139</v>
      </c>
      <c r="AD838" s="1" t="s">
        <v>7331</v>
      </c>
      <c r="AE838" s="1">
        <v>1</v>
      </c>
      <c r="AF838" s="1">
        <v>74</v>
      </c>
      <c r="AG838" s="1" t="s">
        <v>1411</v>
      </c>
      <c r="AH838" s="1">
        <v>43028.473715277774</v>
      </c>
      <c r="AI838" s="1">
        <v>43031.289041990742</v>
      </c>
    </row>
    <row r="839" spans="1:35" s="1" customFormat="1" x14ac:dyDescent="0.25">
      <c r="A839" s="31">
        <v>42935</v>
      </c>
      <c r="B839" s="24"/>
      <c r="C839" s="23" t="s">
        <v>571</v>
      </c>
      <c r="D839" s="22" t="s">
        <v>570</v>
      </c>
      <c r="E839" s="21">
        <v>0.55000000000000004</v>
      </c>
      <c r="G839" s="20"/>
      <c r="H839" s="19">
        <f>E839/0.04318</f>
        <v>12.737378415933303</v>
      </c>
      <c r="I839" s="18">
        <f>J839/100*4</f>
        <v>1.44</v>
      </c>
      <c r="J839" s="17">
        <v>36</v>
      </c>
      <c r="K839" s="16">
        <f>IF(J839&gt;1,J839-H839-I839,0)</f>
        <v>21.822621584066695</v>
      </c>
      <c r="L839" s="15">
        <v>42953</v>
      </c>
      <c r="M839" s="14"/>
      <c r="N839" s="29">
        <v>43003</v>
      </c>
      <c r="O839" s="12">
        <v>43003</v>
      </c>
      <c r="P839" s="11" t="s">
        <v>87</v>
      </c>
      <c r="Q839" s="10" t="s">
        <v>86</v>
      </c>
      <c r="R839" s="10" t="s">
        <v>85</v>
      </c>
      <c r="S839" s="10" t="s">
        <v>84</v>
      </c>
      <c r="T839" s="10"/>
      <c r="U839" s="9">
        <v>6911898560</v>
      </c>
      <c r="V839" s="8"/>
      <c r="W839" s="7">
        <v>1172</v>
      </c>
      <c r="X839" s="4"/>
      <c r="Y839" s="6">
        <v>52</v>
      </c>
      <c r="Z839" s="5">
        <f>IF(Y839&gt;0,Y839-J839,".")</f>
        <v>16</v>
      </c>
      <c r="AB839" s="1">
        <v>1636948876</v>
      </c>
      <c r="AC839" s="1">
        <v>6908372682</v>
      </c>
      <c r="AD839" s="1" t="s">
        <v>7463</v>
      </c>
      <c r="AE839" s="1">
        <v>1</v>
      </c>
      <c r="AF839" s="1">
        <v>119</v>
      </c>
      <c r="AG839" s="1" t="s">
        <v>1417</v>
      </c>
      <c r="AH839" s="1">
        <v>42943.876400462963</v>
      </c>
      <c r="AI839" s="1">
        <v>43031.335278784725</v>
      </c>
    </row>
    <row r="840" spans="1:35" s="1" customFormat="1" x14ac:dyDescent="0.25">
      <c r="A840" s="31">
        <v>42946</v>
      </c>
      <c r="B840" s="41" t="s">
        <v>1766</v>
      </c>
      <c r="C840" s="23" t="s">
        <v>236</v>
      </c>
      <c r="D840" s="22" t="s">
        <v>235</v>
      </c>
      <c r="E840" s="21">
        <v>0.7</v>
      </c>
      <c r="G840" s="20"/>
      <c r="H840" s="19">
        <f>E840/0.038689</f>
        <v>18.092998009770216</v>
      </c>
      <c r="I840" s="18">
        <f>J840/100*4</f>
        <v>1.44</v>
      </c>
      <c r="J840" s="17">
        <v>36</v>
      </c>
      <c r="K840" s="16">
        <f>IF(J840&gt;1,J840-H840-I840,0)</f>
        <v>16.467001990229782</v>
      </c>
      <c r="L840" s="15">
        <v>43008</v>
      </c>
      <c r="M840" s="14"/>
      <c r="N840" s="29">
        <v>43007</v>
      </c>
      <c r="O840" s="12">
        <v>43009</v>
      </c>
      <c r="P840" s="11" t="s">
        <v>1762</v>
      </c>
      <c r="Q840" s="10" t="s">
        <v>1765</v>
      </c>
      <c r="R840" s="10" t="s">
        <v>1764</v>
      </c>
      <c r="S840" s="10" t="s">
        <v>1763</v>
      </c>
      <c r="T840" s="10"/>
      <c r="U840" s="9">
        <v>6912018798</v>
      </c>
      <c r="V840" s="8"/>
      <c r="W840" s="7">
        <v>1189</v>
      </c>
      <c r="X840" s="4"/>
      <c r="Y840" s="6">
        <v>52</v>
      </c>
      <c r="Z840" s="5">
        <f>IF(Y840&gt;0,Y840-J840,".")</f>
        <v>16</v>
      </c>
      <c r="AB840" s="1">
        <v>1636949299</v>
      </c>
      <c r="AC840" s="1">
        <v>6915248398</v>
      </c>
      <c r="AD840" s="1" t="s">
        <v>7410</v>
      </c>
      <c r="AE840" s="1">
        <v>1</v>
      </c>
      <c r="AF840" s="1">
        <v>70</v>
      </c>
      <c r="AG840" s="1" t="s">
        <v>1398</v>
      </c>
      <c r="AH840" s="1">
        <v>43022.302731481483</v>
      </c>
      <c r="AI840" s="1">
        <v>43031.418291782407</v>
      </c>
    </row>
    <row r="841" spans="1:35" s="1" customFormat="1" x14ac:dyDescent="0.25">
      <c r="A841" s="28">
        <v>40847</v>
      </c>
      <c r="B841" s="27" t="s">
        <v>1048</v>
      </c>
      <c r="C841" s="23" t="s">
        <v>1047</v>
      </c>
      <c r="D841" s="22" t="s">
        <v>1046</v>
      </c>
      <c r="E841" s="21">
        <v>1</v>
      </c>
      <c r="G841" s="20"/>
      <c r="H841" s="19">
        <f>E841/0.05044</f>
        <v>19.825535289452816</v>
      </c>
      <c r="I841" s="18">
        <f>J841/100*4</f>
        <v>1.32</v>
      </c>
      <c r="J841" s="17">
        <v>33</v>
      </c>
      <c r="K841" s="16">
        <f>IF(J841&gt;1,J841-H841-I841,0)</f>
        <v>11.854464710547184</v>
      </c>
      <c r="L841" s="15">
        <v>41221</v>
      </c>
      <c r="M841" s="14"/>
      <c r="N841" s="29">
        <v>43054</v>
      </c>
      <c r="O841" s="12">
        <v>43054</v>
      </c>
      <c r="P841" s="11" t="s">
        <v>1045</v>
      </c>
      <c r="Q841" s="10" t="s">
        <v>1044</v>
      </c>
      <c r="R841" s="10" t="s">
        <v>1043</v>
      </c>
      <c r="S841" s="10" t="s">
        <v>253</v>
      </c>
      <c r="T841" s="10"/>
      <c r="U841" s="9">
        <v>6915900733</v>
      </c>
      <c r="V841" s="8"/>
      <c r="W841" s="7">
        <v>1331</v>
      </c>
      <c r="X841" s="4"/>
      <c r="Y841" s="6">
        <v>52</v>
      </c>
      <c r="Z841" s="5">
        <f>IF(Y841&gt;0,Y841-J841,".")</f>
        <v>19</v>
      </c>
      <c r="AB841" s="1">
        <v>1636949922</v>
      </c>
      <c r="AC841" s="1">
        <v>6914771156</v>
      </c>
      <c r="AD841" s="1" t="s">
        <v>7443</v>
      </c>
      <c r="AE841" s="1">
        <v>1</v>
      </c>
      <c r="AF841" s="1">
        <v>75</v>
      </c>
      <c r="AG841" s="1" t="s">
        <v>1403</v>
      </c>
      <c r="AH841" s="1">
        <v>43016.647048611114</v>
      </c>
      <c r="AI841" s="1">
        <v>43031.502596817132</v>
      </c>
    </row>
    <row r="842" spans="1:35" s="1" customFormat="1" x14ac:dyDescent="0.25">
      <c r="A842" s="31">
        <v>42402</v>
      </c>
      <c r="B842" s="24"/>
      <c r="C842" s="23" t="s">
        <v>197</v>
      </c>
      <c r="D842" s="22" t="s">
        <v>196</v>
      </c>
      <c r="E842" s="21">
        <v>0.68</v>
      </c>
      <c r="G842" s="20"/>
      <c r="H842" s="19">
        <f>E842/0.04033</f>
        <v>16.860897594842552</v>
      </c>
      <c r="I842" s="32">
        <f>J842/100*4</f>
        <v>1.52</v>
      </c>
      <c r="J842" s="17">
        <v>38</v>
      </c>
      <c r="K842" s="16">
        <f>IF(J842&gt;1,J842-H842-I842,0)</f>
        <v>19.619102405157449</v>
      </c>
      <c r="L842" s="15">
        <v>42423</v>
      </c>
      <c r="M842" s="14"/>
      <c r="N842" s="13">
        <v>42748</v>
      </c>
      <c r="O842" s="12">
        <v>42751</v>
      </c>
      <c r="P842" s="11" t="s">
        <v>6644</v>
      </c>
      <c r="Q842" s="10" t="s">
        <v>6643</v>
      </c>
      <c r="R842" s="10" t="s">
        <v>6642</v>
      </c>
      <c r="S842" s="10" t="s">
        <v>6641</v>
      </c>
      <c r="T842" s="10"/>
      <c r="U842" s="9">
        <v>6674178963</v>
      </c>
      <c r="V842" s="8"/>
      <c r="W842" s="7">
        <v>110</v>
      </c>
      <c r="X842" s="4"/>
      <c r="Y842" s="6">
        <v>53</v>
      </c>
      <c r="Z842" s="5">
        <f>IF(Y842&gt;0,Y842-J842,".")</f>
        <v>15</v>
      </c>
      <c r="AB842" s="1">
        <v>1636960673</v>
      </c>
      <c r="AC842" s="1">
        <v>6911896335</v>
      </c>
      <c r="AD842" s="1" t="s">
        <v>7107</v>
      </c>
      <c r="AE842" s="1">
        <v>2</v>
      </c>
      <c r="AF842" s="1">
        <v>184</v>
      </c>
      <c r="AG842" s="1" t="s">
        <v>7464</v>
      </c>
      <c r="AH842" s="1">
        <v>42953.841643518521</v>
      </c>
      <c r="AI842" s="1">
        <v>43032.624478194448</v>
      </c>
    </row>
    <row r="843" spans="1:35" s="1" customFormat="1" x14ac:dyDescent="0.25">
      <c r="A843" s="31">
        <v>42671</v>
      </c>
      <c r="B843" s="24"/>
      <c r="C843" s="23" t="s">
        <v>412</v>
      </c>
      <c r="D843" s="22" t="s">
        <v>411</v>
      </c>
      <c r="E843" s="21">
        <v>0.15</v>
      </c>
      <c r="G843" s="20"/>
      <c r="H843" s="19">
        <f>E843/0.03988</f>
        <v>3.7612838515546638</v>
      </c>
      <c r="I843" s="18">
        <f>J843/100*4</f>
        <v>0.6</v>
      </c>
      <c r="J843" s="17">
        <v>15</v>
      </c>
      <c r="K843" s="16">
        <f>IF(J843&gt;1,J843-H843-I843,0)</f>
        <v>10.638716148445337</v>
      </c>
      <c r="L843" s="15">
        <v>42697</v>
      </c>
      <c r="M843" s="14"/>
      <c r="N843" s="29">
        <v>42749</v>
      </c>
      <c r="O843" s="12">
        <v>42751</v>
      </c>
      <c r="P843" s="11" t="s">
        <v>6627</v>
      </c>
      <c r="Q843" s="10"/>
      <c r="R843" s="10"/>
      <c r="S843" s="10"/>
      <c r="T843" s="10"/>
      <c r="U843" s="9">
        <v>6677129097</v>
      </c>
      <c r="V843" s="8"/>
      <c r="W843" s="7">
        <v>112</v>
      </c>
      <c r="X843" s="4"/>
      <c r="Y843" s="6">
        <v>53</v>
      </c>
      <c r="Z843" s="5">
        <f>IF(Y843&gt;0,Y843-J843,".")</f>
        <v>38</v>
      </c>
      <c r="AB843" s="1">
        <v>1636960674</v>
      </c>
      <c r="AC843" s="1">
        <v>6916260185</v>
      </c>
      <c r="AD843" s="1" t="s">
        <v>7147</v>
      </c>
      <c r="AE843" s="1">
        <v>1</v>
      </c>
      <c r="AF843" s="1">
        <v>60</v>
      </c>
      <c r="AG843" s="1" t="s">
        <v>7464</v>
      </c>
      <c r="AH843" s="1">
        <v>43031.759421296294</v>
      </c>
      <c r="AI843" s="1">
        <v>43032.624478483798</v>
      </c>
    </row>
    <row r="844" spans="1:35" s="1" customFormat="1" x14ac:dyDescent="0.25">
      <c r="A844" s="28">
        <v>41786</v>
      </c>
      <c r="B844" s="27" t="s">
        <v>3818</v>
      </c>
      <c r="C844" s="23" t="s">
        <v>3817</v>
      </c>
      <c r="D844" s="22" t="s">
        <v>3816</v>
      </c>
      <c r="E844" s="21">
        <v>0.5</v>
      </c>
      <c r="G844" s="20"/>
      <c r="H844" s="19">
        <f>E844/0.0477468</f>
        <v>10.471905970661908</v>
      </c>
      <c r="I844" s="18">
        <f>J844/100*4</f>
        <v>1.4</v>
      </c>
      <c r="J844" s="17">
        <v>35</v>
      </c>
      <c r="K844" s="16">
        <f>IF(J844&gt;1,J844-H844-I844,0)</f>
        <v>23.128094029338094</v>
      </c>
      <c r="L844" s="15">
        <v>41807</v>
      </c>
      <c r="M844" s="14"/>
      <c r="N844" s="29">
        <v>42753</v>
      </c>
      <c r="O844" s="12">
        <v>42754</v>
      </c>
      <c r="P844" s="11" t="s">
        <v>6537</v>
      </c>
      <c r="Q844" s="10" t="s">
        <v>6539</v>
      </c>
      <c r="R844" s="10" t="s">
        <v>6538</v>
      </c>
      <c r="S844" s="10" t="s">
        <v>1240</v>
      </c>
      <c r="T844" s="10"/>
      <c r="U844" s="9">
        <v>6685784766</v>
      </c>
      <c r="V844" s="8"/>
      <c r="W844" s="7">
        <v>122</v>
      </c>
      <c r="X844" s="4"/>
      <c r="Y844" s="6">
        <v>53</v>
      </c>
      <c r="Z844" s="5">
        <f>IF(Y844&gt;0,Y844-J844,".")</f>
        <v>18</v>
      </c>
      <c r="AB844" s="1">
        <v>1636960675</v>
      </c>
      <c r="AC844" s="1">
        <v>6916036508</v>
      </c>
      <c r="AD844" s="1" t="s">
        <v>7235</v>
      </c>
      <c r="AE844" s="1">
        <v>2</v>
      </c>
      <c r="AF844" s="1">
        <v>78</v>
      </c>
      <c r="AG844" s="1" t="s">
        <v>7464</v>
      </c>
      <c r="AH844" s="1">
        <v>43029.459699074076</v>
      </c>
      <c r="AI844" s="1">
        <v>43032.624478761572</v>
      </c>
    </row>
    <row r="845" spans="1:35" s="1" customFormat="1" x14ac:dyDescent="0.25">
      <c r="A845" s="31">
        <v>42402</v>
      </c>
      <c r="B845" s="24"/>
      <c r="C845" s="23" t="s">
        <v>197</v>
      </c>
      <c r="D845" s="22" t="s">
        <v>196</v>
      </c>
      <c r="E845" s="21">
        <v>0.68</v>
      </c>
      <c r="G845" s="20"/>
      <c r="H845" s="19">
        <f>E845/0.04033</f>
        <v>16.860897594842552</v>
      </c>
      <c r="I845" s="32">
        <f>J845/100*4</f>
        <v>1.52</v>
      </c>
      <c r="J845" s="17">
        <v>38</v>
      </c>
      <c r="K845" s="16">
        <f>IF(J845&gt;1,J845-H845-I845,0)</f>
        <v>19.619102405157449</v>
      </c>
      <c r="L845" s="15">
        <v>42423</v>
      </c>
      <c r="M845" s="14"/>
      <c r="N845" s="29">
        <v>42757</v>
      </c>
      <c r="O845" s="12">
        <v>42757</v>
      </c>
      <c r="P845" s="11" t="s">
        <v>6455</v>
      </c>
      <c r="Q845" s="10" t="s">
        <v>6454</v>
      </c>
      <c r="R845" s="10" t="s">
        <v>6453</v>
      </c>
      <c r="S845" s="10" t="s">
        <v>6452</v>
      </c>
      <c r="T845" s="10"/>
      <c r="U845" s="9">
        <v>6682746468</v>
      </c>
      <c r="V845" s="8"/>
      <c r="W845" s="7">
        <v>144</v>
      </c>
      <c r="X845" s="4"/>
      <c r="Y845" s="6">
        <v>53</v>
      </c>
      <c r="Z845" s="5">
        <f>IF(Y845&gt;0,Y845-J845,".")</f>
        <v>15</v>
      </c>
      <c r="AB845" s="1">
        <v>1636972455</v>
      </c>
      <c r="AC845" s="1">
        <v>6911898560</v>
      </c>
      <c r="AD845" s="1" t="s">
        <v>7256</v>
      </c>
      <c r="AE845" s="1">
        <v>1</v>
      </c>
      <c r="AF845" s="1">
        <v>36</v>
      </c>
      <c r="AG845" s="1" t="s">
        <v>1388</v>
      </c>
      <c r="AH845" s="1">
        <v>42953.898657407408</v>
      </c>
      <c r="AI845" s="1">
        <v>43033.742604120373</v>
      </c>
    </row>
    <row r="846" spans="1:35" s="1" customFormat="1" x14ac:dyDescent="0.25">
      <c r="A846" s="31">
        <v>42671</v>
      </c>
      <c r="B846" s="24"/>
      <c r="C846" s="23" t="s">
        <v>412</v>
      </c>
      <c r="D846" s="22" t="s">
        <v>411</v>
      </c>
      <c r="E846" s="21">
        <v>0.15</v>
      </c>
      <c r="G846" s="20"/>
      <c r="H846" s="19">
        <f>E846/0.03988</f>
        <v>3.7612838515546638</v>
      </c>
      <c r="I846" s="18">
        <f>J846/100*4</f>
        <v>0.6</v>
      </c>
      <c r="J846" s="17">
        <v>15</v>
      </c>
      <c r="K846" s="16">
        <f>IF(J846&gt;1,J846-H846-I846,0)</f>
        <v>10.638716148445337</v>
      </c>
      <c r="L846" s="15">
        <v>42697</v>
      </c>
      <c r="M846" s="14"/>
      <c r="N846" s="29">
        <v>42764</v>
      </c>
      <c r="O846" s="12">
        <v>42764</v>
      </c>
      <c r="P846" s="11" t="s">
        <v>195</v>
      </c>
      <c r="Q846" s="10" t="s">
        <v>200</v>
      </c>
      <c r="R846" s="10" t="s">
        <v>199</v>
      </c>
      <c r="S846" s="10" t="s">
        <v>198</v>
      </c>
      <c r="T846" s="10"/>
      <c r="U846" s="9">
        <v>6695144885</v>
      </c>
      <c r="V846" s="8"/>
      <c r="W846" s="7">
        <v>175</v>
      </c>
      <c r="X846" s="4"/>
      <c r="Y846" s="6">
        <v>53</v>
      </c>
      <c r="Z846" s="5">
        <f>IF(Y846&gt;0,Y846-J846,".")</f>
        <v>38</v>
      </c>
      <c r="AB846" s="1">
        <v>1636972465</v>
      </c>
      <c r="AC846" s="1">
        <v>6916260185</v>
      </c>
      <c r="AD846" s="1" t="s">
        <v>7147</v>
      </c>
      <c r="AE846" s="1">
        <v>1</v>
      </c>
      <c r="AF846" s="1">
        <v>60</v>
      </c>
      <c r="AG846" s="1" t="s">
        <v>1384</v>
      </c>
      <c r="AH846" s="1">
        <v>43031.759421296294</v>
      </c>
      <c r="AI846" s="1">
        <v>43033.743457534722</v>
      </c>
    </row>
    <row r="847" spans="1:35" s="1" customFormat="1" x14ac:dyDescent="0.25">
      <c r="A847" s="31">
        <v>42402</v>
      </c>
      <c r="B847" s="24"/>
      <c r="C847" s="23" t="s">
        <v>197</v>
      </c>
      <c r="D847" s="22" t="s">
        <v>196</v>
      </c>
      <c r="E847" s="21">
        <v>0.68</v>
      </c>
      <c r="G847" s="20"/>
      <c r="H847" s="19">
        <f>E847/0.04033</f>
        <v>16.860897594842552</v>
      </c>
      <c r="I847" s="32">
        <f>J847/100*4</f>
        <v>1.52</v>
      </c>
      <c r="J847" s="17">
        <v>38</v>
      </c>
      <c r="K847" s="16">
        <f>IF(J847&gt;1,J847-H847-I847,0)</f>
        <v>19.619102405157449</v>
      </c>
      <c r="L847" s="15">
        <v>42423</v>
      </c>
      <c r="M847" s="14"/>
      <c r="N847" s="29">
        <v>42765</v>
      </c>
      <c r="O847" s="12">
        <v>42767</v>
      </c>
      <c r="P847" s="11" t="s">
        <v>5434</v>
      </c>
      <c r="Q847" s="10" t="s">
        <v>5433</v>
      </c>
      <c r="R847" s="10" t="s">
        <v>5432</v>
      </c>
      <c r="S847" s="10" t="s">
        <v>5431</v>
      </c>
      <c r="T847" s="10"/>
      <c r="U847" s="9">
        <v>6700153039</v>
      </c>
      <c r="V847" s="8"/>
      <c r="W847" s="7">
        <v>195</v>
      </c>
      <c r="X847" s="4"/>
      <c r="Y847" s="6">
        <v>53</v>
      </c>
      <c r="Z847" s="5">
        <f>IF(Y847&gt;0,Y847-J847,".")</f>
        <v>15</v>
      </c>
      <c r="AB847" s="1">
        <v>1636976540</v>
      </c>
      <c r="AC847" s="1">
        <v>6916039533</v>
      </c>
      <c r="AD847" s="1" t="s">
        <v>7446</v>
      </c>
      <c r="AE847" s="1">
        <v>2</v>
      </c>
      <c r="AF847" s="1">
        <v>38</v>
      </c>
      <c r="AG847" s="1" t="s">
        <v>1374</v>
      </c>
      <c r="AH847" s="1">
        <v>43029.509108796294</v>
      </c>
      <c r="AI847" s="1">
        <v>43033.879566481482</v>
      </c>
    </row>
    <row r="848" spans="1:35" s="1" customFormat="1" x14ac:dyDescent="0.25">
      <c r="A848" s="31">
        <v>42671</v>
      </c>
      <c r="B848" s="24"/>
      <c r="C848" s="23" t="s">
        <v>412</v>
      </c>
      <c r="D848" s="22" t="s">
        <v>411</v>
      </c>
      <c r="E848" s="21">
        <v>0.15</v>
      </c>
      <c r="G848" s="20"/>
      <c r="H848" s="19">
        <f>E848/0.03988</f>
        <v>3.7612838515546638</v>
      </c>
      <c r="I848" s="18">
        <f>J848/100*4</f>
        <v>0.6</v>
      </c>
      <c r="J848" s="17">
        <v>15</v>
      </c>
      <c r="K848" s="16">
        <f>IF(J848&gt;1,J848-H848-I848,0)</f>
        <v>10.638716148445337</v>
      </c>
      <c r="L848" s="15">
        <v>42697</v>
      </c>
      <c r="M848" s="14"/>
      <c r="N848" s="29">
        <v>42774</v>
      </c>
      <c r="O848" s="12">
        <v>42774</v>
      </c>
      <c r="P848" s="11" t="s">
        <v>6090</v>
      </c>
      <c r="Q848" s="10" t="s">
        <v>6093</v>
      </c>
      <c r="R848" s="10" t="s">
        <v>6092</v>
      </c>
      <c r="S848" s="10" t="s">
        <v>6091</v>
      </c>
      <c r="T848" s="10"/>
      <c r="U848" s="9">
        <v>6703179437</v>
      </c>
      <c r="V848" s="8"/>
      <c r="W848" s="7">
        <v>232</v>
      </c>
      <c r="X848" s="4"/>
      <c r="Y848" s="6">
        <v>53</v>
      </c>
      <c r="Z848" s="5">
        <f>IF(Y848&gt;0,Y848-J848,".")</f>
        <v>38</v>
      </c>
      <c r="AB848" s="1">
        <v>1636985951</v>
      </c>
      <c r="AC848" s="1">
        <v>6909379111</v>
      </c>
      <c r="AD848" s="1" t="s">
        <v>7112</v>
      </c>
      <c r="AE848" s="1">
        <v>1</v>
      </c>
      <c r="AF848" s="1">
        <v>110</v>
      </c>
      <c r="AG848" s="1" t="s">
        <v>68</v>
      </c>
      <c r="AH848" s="1">
        <v>42944.732349537036</v>
      </c>
      <c r="AI848" s="1">
        <v>43034.893099201392</v>
      </c>
    </row>
    <row r="849" spans="1:35" s="1" customFormat="1" x14ac:dyDescent="0.25">
      <c r="A849" s="31">
        <v>42649</v>
      </c>
      <c r="B849" s="24"/>
      <c r="C849" s="23" t="s">
        <v>1439</v>
      </c>
      <c r="D849" s="22" t="s">
        <v>1438</v>
      </c>
      <c r="E849" s="21">
        <v>0.71</v>
      </c>
      <c r="G849" s="20"/>
      <c r="H849" s="19">
        <f>E849/0.0404</f>
        <v>17.574257425742573</v>
      </c>
      <c r="I849" s="18">
        <f>J849/100*4</f>
        <v>1.52</v>
      </c>
      <c r="J849" s="17">
        <v>38</v>
      </c>
      <c r="K849" s="16">
        <f>IF(J849&gt;1,J849-H849-I849,0)</f>
        <v>18.905742574257427</v>
      </c>
      <c r="L849" s="15">
        <v>42684</v>
      </c>
      <c r="M849" s="14"/>
      <c r="N849" s="13">
        <v>42790</v>
      </c>
      <c r="O849" s="12">
        <v>42795</v>
      </c>
      <c r="P849" s="11" t="s">
        <v>5146</v>
      </c>
      <c r="Q849" s="10" t="s">
        <v>5145</v>
      </c>
      <c r="R849" s="10" t="s">
        <v>249</v>
      </c>
      <c r="S849" s="10" t="s">
        <v>248</v>
      </c>
      <c r="T849" s="10"/>
      <c r="U849" s="9">
        <v>6729851034</v>
      </c>
      <c r="V849" s="8"/>
      <c r="W849" s="7">
        <v>351</v>
      </c>
      <c r="X849" s="4"/>
      <c r="Y849" s="6">
        <v>53</v>
      </c>
      <c r="Z849" s="5">
        <f>IF(Y849&gt;0,Y849-J849,".")</f>
        <v>15</v>
      </c>
      <c r="AB849" s="1">
        <v>1636987678</v>
      </c>
      <c r="AC849" s="1">
        <v>6908908579</v>
      </c>
      <c r="AD849" s="1" t="s">
        <v>7351</v>
      </c>
      <c r="AE849" s="1">
        <v>1</v>
      </c>
      <c r="AF849" s="1">
        <v>85</v>
      </c>
      <c r="AG849" s="1" t="s">
        <v>1363</v>
      </c>
      <c r="AH849" s="1">
        <v>42944.473090277781</v>
      </c>
      <c r="AI849" s="1">
        <v>43035.362533576386</v>
      </c>
    </row>
    <row r="850" spans="1:35" s="1" customFormat="1" x14ac:dyDescent="0.25">
      <c r="A850" s="31">
        <v>42758</v>
      </c>
      <c r="B850" s="24" t="s">
        <v>5655</v>
      </c>
      <c r="C850" s="23" t="s">
        <v>872</v>
      </c>
      <c r="D850" s="22" t="s">
        <v>871</v>
      </c>
      <c r="E850" s="21">
        <v>1</v>
      </c>
      <c r="G850" s="20"/>
      <c r="H850" s="19">
        <f>E850/0.03895</f>
        <v>25.673940949935815</v>
      </c>
      <c r="I850" s="18">
        <f>J850/100*4</f>
        <v>1.52</v>
      </c>
      <c r="J850" s="17">
        <v>38</v>
      </c>
      <c r="K850" s="16">
        <f>IF(J850&gt;1,J850-H850-I850,0)</f>
        <v>10.806059050064185</v>
      </c>
      <c r="L850" s="15">
        <v>42792</v>
      </c>
      <c r="M850" s="14"/>
      <c r="N850" s="13">
        <v>42792</v>
      </c>
      <c r="O850" s="12">
        <v>42794</v>
      </c>
      <c r="P850" s="11" t="s">
        <v>5654</v>
      </c>
      <c r="Q850" s="10" t="s">
        <v>5653</v>
      </c>
      <c r="R850" s="10" t="s">
        <v>5652</v>
      </c>
      <c r="S850" s="10" t="s">
        <v>5651</v>
      </c>
      <c r="T850" s="10"/>
      <c r="U850" s="9">
        <v>6732196069</v>
      </c>
      <c r="V850" s="8"/>
      <c r="W850" s="7">
        <v>341</v>
      </c>
      <c r="X850" s="4"/>
      <c r="Y850" s="6">
        <v>53</v>
      </c>
      <c r="Z850" s="5">
        <f>IF(Y850&gt;0,Y850-J850,".")</f>
        <v>15</v>
      </c>
      <c r="AB850" s="1">
        <v>1636990001</v>
      </c>
      <c r="AC850" s="1">
        <v>6916047676</v>
      </c>
      <c r="AD850" s="1" t="s">
        <v>7427</v>
      </c>
      <c r="AE850" s="1">
        <v>1</v>
      </c>
      <c r="AF850" s="1">
        <v>69</v>
      </c>
      <c r="AG850" s="1" t="s">
        <v>1345</v>
      </c>
      <c r="AH850" s="1">
        <v>43029.621678240743</v>
      </c>
      <c r="AI850" s="1">
        <v>43035.71609490741</v>
      </c>
    </row>
    <row r="851" spans="1:35" s="1" customFormat="1" x14ac:dyDescent="0.25">
      <c r="A851" s="28">
        <v>41993</v>
      </c>
      <c r="B851" s="24"/>
      <c r="C851" s="23" t="s">
        <v>2794</v>
      </c>
      <c r="D851" s="22" t="s">
        <v>2793</v>
      </c>
      <c r="E851" s="21">
        <v>0.78900000000000003</v>
      </c>
      <c r="G851" s="20"/>
      <c r="H851" s="19">
        <f>E851/0.042871</f>
        <v>18.404049357374451</v>
      </c>
      <c r="I851" s="18">
        <f>J851/100*4</f>
        <v>1.52</v>
      </c>
      <c r="J851" s="17">
        <v>38</v>
      </c>
      <c r="K851" s="16">
        <f>IF(J851&gt;1,J851-H851-I851,0)</f>
        <v>18.07595064262555</v>
      </c>
      <c r="L851" s="15">
        <v>42011</v>
      </c>
      <c r="M851" s="14"/>
      <c r="N851" s="29">
        <v>42795</v>
      </c>
      <c r="O851" s="12">
        <v>42795</v>
      </c>
      <c r="P851" s="11" t="s">
        <v>4984</v>
      </c>
      <c r="Q851" s="10" t="s">
        <v>4987</v>
      </c>
      <c r="R851" s="10" t="s">
        <v>4986</v>
      </c>
      <c r="S851" s="10" t="s">
        <v>4985</v>
      </c>
      <c r="T851" s="10"/>
      <c r="U851" s="9">
        <v>6732420980</v>
      </c>
      <c r="V851" s="8"/>
      <c r="W851" s="7">
        <v>348</v>
      </c>
      <c r="X851" s="4"/>
      <c r="Y851" s="6">
        <v>53</v>
      </c>
      <c r="Z851" s="5">
        <f>IF(Y851&gt;0,Y851-J851,".")</f>
        <v>15</v>
      </c>
      <c r="AB851" s="1">
        <v>1636990002</v>
      </c>
      <c r="AC851" s="1">
        <v>6915374875</v>
      </c>
      <c r="AD851" s="1" t="s">
        <v>7465</v>
      </c>
      <c r="AE851" s="1">
        <v>1</v>
      </c>
      <c r="AF851" s="1">
        <v>69</v>
      </c>
      <c r="AG851" s="1" t="s">
        <v>1345</v>
      </c>
      <c r="AH851" s="1">
        <v>43023.522048611114</v>
      </c>
      <c r="AI851" s="1">
        <v>43035.716095115742</v>
      </c>
    </row>
    <row r="852" spans="1:35" s="1" customFormat="1" x14ac:dyDescent="0.25">
      <c r="A852" s="31">
        <v>42671</v>
      </c>
      <c r="B852" s="24"/>
      <c r="C852" s="23" t="s">
        <v>412</v>
      </c>
      <c r="D852" s="22" t="s">
        <v>411</v>
      </c>
      <c r="E852" s="21">
        <v>0.15</v>
      </c>
      <c r="G852" s="20"/>
      <c r="H852" s="19">
        <f>E852/0.03988</f>
        <v>3.7612838515546638</v>
      </c>
      <c r="I852" s="18">
        <f>J852/100*4</f>
        <v>0.6</v>
      </c>
      <c r="J852" s="17">
        <v>15</v>
      </c>
      <c r="K852" s="16">
        <f>IF(J852&gt;1,J852-H852-I852,0)</f>
        <v>10.638716148445337</v>
      </c>
      <c r="L852" s="15">
        <v>42697</v>
      </c>
      <c r="M852" s="14"/>
      <c r="N852" s="29">
        <v>42816</v>
      </c>
      <c r="O852" s="12">
        <v>42820</v>
      </c>
      <c r="P852" s="11" t="s">
        <v>5033</v>
      </c>
      <c r="Q852" s="10" t="s">
        <v>5036</v>
      </c>
      <c r="R852" s="10" t="s">
        <v>5035</v>
      </c>
      <c r="S852" s="10" t="s">
        <v>5034</v>
      </c>
      <c r="T852" s="10"/>
      <c r="U852" s="9">
        <v>6754019164</v>
      </c>
      <c r="V852" s="8"/>
      <c r="W852" s="7">
        <v>491</v>
      </c>
      <c r="X852" s="4"/>
      <c r="Y852" s="6">
        <v>53</v>
      </c>
      <c r="Z852" s="5">
        <f>IF(Y852&gt;0,Y852-J852,".")</f>
        <v>38</v>
      </c>
      <c r="AB852" s="1">
        <v>1636990003</v>
      </c>
      <c r="AC852" s="1">
        <v>6916028230</v>
      </c>
      <c r="AD852" s="1" t="s">
        <v>7466</v>
      </c>
      <c r="AE852" s="1">
        <v>1</v>
      </c>
      <c r="AF852" s="1">
        <v>33</v>
      </c>
      <c r="AG852" s="1" t="s">
        <v>1345</v>
      </c>
      <c r="AH852" s="1">
        <v>43029.317858796298</v>
      </c>
      <c r="AI852" s="1">
        <v>43035.716095393516</v>
      </c>
    </row>
    <row r="853" spans="1:35" s="1" customFormat="1" x14ac:dyDescent="0.25">
      <c r="A853" s="31">
        <v>42577</v>
      </c>
      <c r="B853" s="24"/>
      <c r="C853" s="23" t="s">
        <v>197</v>
      </c>
      <c r="D853" s="22" t="s">
        <v>196</v>
      </c>
      <c r="E853" s="21">
        <v>0.45</v>
      </c>
      <c r="G853" s="20"/>
      <c r="H853" s="19">
        <f>E853/0.04011</f>
        <v>11.219147344801796</v>
      </c>
      <c r="I853" s="18">
        <f>J853/100*4</f>
        <v>1.52</v>
      </c>
      <c r="J853" s="17">
        <v>38</v>
      </c>
      <c r="K853" s="16">
        <f>IF(J853&gt;1,J853-H853-I853,0)</f>
        <v>25.260852655198203</v>
      </c>
      <c r="L853" s="15">
        <v>42602</v>
      </c>
      <c r="M853" s="14"/>
      <c r="N853" s="29">
        <v>42844</v>
      </c>
      <c r="O853" s="12">
        <v>42844</v>
      </c>
      <c r="P853" s="11" t="s">
        <v>4478</v>
      </c>
      <c r="Q853" s="10" t="s">
        <v>4477</v>
      </c>
      <c r="R853" s="10" t="s">
        <v>4476</v>
      </c>
      <c r="S853" s="10" t="s">
        <v>4475</v>
      </c>
      <c r="T853" s="10"/>
      <c r="U853" s="9">
        <v>6791182429</v>
      </c>
      <c r="V853" s="8"/>
      <c r="W853" s="7">
        <v>610</v>
      </c>
      <c r="X853" s="4"/>
      <c r="Y853" s="6">
        <v>53</v>
      </c>
      <c r="Z853" s="5">
        <f>IF(Y853&gt;0,Y853-J853,".")</f>
        <v>15</v>
      </c>
      <c r="AB853" s="1">
        <v>1636990055</v>
      </c>
      <c r="AC853" s="1">
        <v>6916028792</v>
      </c>
      <c r="AD853" s="1" t="s">
        <v>7398</v>
      </c>
      <c r="AE853" s="1">
        <v>1</v>
      </c>
      <c r="AF853" s="1">
        <v>95</v>
      </c>
      <c r="AG853" s="1" t="s">
        <v>1345</v>
      </c>
      <c r="AH853" s="1">
        <v>43029.329247685186</v>
      </c>
      <c r="AI853" s="1">
        <v>43035.719005601852</v>
      </c>
    </row>
    <row r="854" spans="1:35" s="1" customFormat="1" x14ac:dyDescent="0.25">
      <c r="A854" s="31">
        <v>42671</v>
      </c>
      <c r="B854" s="24"/>
      <c r="C854" s="23" t="s">
        <v>412</v>
      </c>
      <c r="D854" s="22" t="s">
        <v>411</v>
      </c>
      <c r="E854" s="21">
        <v>0.15</v>
      </c>
      <c r="G854" s="20"/>
      <c r="H854" s="19">
        <f>E854/0.03988</f>
        <v>3.7612838515546638</v>
      </c>
      <c r="I854" s="18">
        <f>J854/100*4</f>
        <v>0.6</v>
      </c>
      <c r="J854" s="17">
        <v>15</v>
      </c>
      <c r="K854" s="16">
        <f>IF(J854&gt;1,J854-H854-I854,0)</f>
        <v>10.638716148445337</v>
      </c>
      <c r="L854" s="15">
        <v>42697</v>
      </c>
      <c r="M854" s="14"/>
      <c r="N854" s="29">
        <v>42876</v>
      </c>
      <c r="O854" s="12">
        <v>42877</v>
      </c>
      <c r="P854" s="11" t="s">
        <v>3803</v>
      </c>
      <c r="Q854" s="10" t="s">
        <v>3806</v>
      </c>
      <c r="R854" s="10" t="s">
        <v>3805</v>
      </c>
      <c r="S854" s="10" t="s">
        <v>3804</v>
      </c>
      <c r="T854" s="10"/>
      <c r="U854" s="9">
        <v>6828229300</v>
      </c>
      <c r="V854" s="8"/>
      <c r="W854" s="7">
        <v>754</v>
      </c>
      <c r="X854" s="4"/>
      <c r="Y854" s="6">
        <v>53</v>
      </c>
      <c r="Z854" s="5">
        <f>IF(Y854&gt;0,Y854-J854,".")</f>
        <v>38</v>
      </c>
      <c r="AB854" s="1">
        <v>1636990376</v>
      </c>
      <c r="AC854" s="1">
        <v>6915955627</v>
      </c>
      <c r="AD854" s="1" t="s">
        <v>7467</v>
      </c>
      <c r="AE854" s="1">
        <v>1</v>
      </c>
      <c r="AF854" s="1">
        <v>39</v>
      </c>
      <c r="AG854" s="1" t="s">
        <v>1370</v>
      </c>
      <c r="AH854" s="1">
        <v>43028.479398148149</v>
      </c>
      <c r="AI854" s="1">
        <v>43035.743238842595</v>
      </c>
    </row>
    <row r="855" spans="1:35" s="1" customFormat="1" x14ac:dyDescent="0.25">
      <c r="A855" s="31">
        <v>42671</v>
      </c>
      <c r="B855" s="24"/>
      <c r="C855" s="23" t="s">
        <v>412</v>
      </c>
      <c r="D855" s="22" t="s">
        <v>411</v>
      </c>
      <c r="E855" s="21">
        <v>0.15</v>
      </c>
      <c r="G855" s="20"/>
      <c r="H855" s="19">
        <f>E855/0.03988</f>
        <v>3.7612838515546638</v>
      </c>
      <c r="I855" s="18">
        <f>J855/100*4</f>
        <v>0.6</v>
      </c>
      <c r="J855" s="17">
        <v>15</v>
      </c>
      <c r="K855" s="16">
        <f>IF(J855&gt;1,J855-H855-I855,0)</f>
        <v>10.638716148445337</v>
      </c>
      <c r="L855" s="15">
        <v>42697</v>
      </c>
      <c r="M855" s="14"/>
      <c r="N855" s="29">
        <v>42880</v>
      </c>
      <c r="O855" s="12">
        <v>42880</v>
      </c>
      <c r="P855" s="11" t="s">
        <v>3707</v>
      </c>
      <c r="Q855" s="10" t="s">
        <v>3718</v>
      </c>
      <c r="R855" s="10" t="s">
        <v>3717</v>
      </c>
      <c r="S855" s="10" t="s">
        <v>3716</v>
      </c>
      <c r="T855" s="10" t="s">
        <v>3715</v>
      </c>
      <c r="U855" s="9">
        <v>6829312456</v>
      </c>
      <c r="V855" s="8"/>
      <c r="W855" s="7">
        <v>771</v>
      </c>
      <c r="X855" s="4"/>
      <c r="Y855" s="6">
        <v>53</v>
      </c>
      <c r="Z855" s="5">
        <f>IF(Y855&gt;0,Y855-J855,".")</f>
        <v>38</v>
      </c>
      <c r="AB855" s="1">
        <v>1636993770</v>
      </c>
      <c r="AC855" s="1">
        <v>6916041777</v>
      </c>
      <c r="AD855" s="1" t="s">
        <v>7309</v>
      </c>
      <c r="AE855" s="1">
        <v>1</v>
      </c>
      <c r="AF855" s="1">
        <v>99</v>
      </c>
      <c r="AG855" s="1" t="s">
        <v>1359</v>
      </c>
      <c r="AH855" s="1">
        <v>43029.545324074075</v>
      </c>
      <c r="AI855" s="1">
        <v>43035.895091516206</v>
      </c>
    </row>
    <row r="856" spans="1:35" s="1" customFormat="1" x14ac:dyDescent="0.25">
      <c r="A856" s="31">
        <v>42809</v>
      </c>
      <c r="B856" s="24"/>
      <c r="C856" s="23" t="s">
        <v>279</v>
      </c>
      <c r="D856" s="22" t="s">
        <v>196</v>
      </c>
      <c r="E856" s="21">
        <v>0.67</v>
      </c>
      <c r="G856" s="20"/>
      <c r="H856" s="19">
        <f>E856/0.038689</f>
        <v>17.317583809351497</v>
      </c>
      <c r="I856" s="18">
        <f>J856/100*4</f>
        <v>1.52</v>
      </c>
      <c r="J856" s="17">
        <v>38</v>
      </c>
      <c r="K856" s="16">
        <f>IF(J856&gt;1,J856-H856-I856,0)</f>
        <v>19.162416190648504</v>
      </c>
      <c r="L856" s="15">
        <v>42834</v>
      </c>
      <c r="M856" s="14"/>
      <c r="N856" s="29">
        <v>42899</v>
      </c>
      <c r="O856" s="12">
        <v>42899</v>
      </c>
      <c r="P856" s="11" t="s">
        <v>3418</v>
      </c>
      <c r="Q856" s="10" t="s">
        <v>3417</v>
      </c>
      <c r="R856" s="10" t="s">
        <v>3416</v>
      </c>
      <c r="S856" s="10" t="s">
        <v>3415</v>
      </c>
      <c r="T856" s="10"/>
      <c r="U856" s="9" t="s">
        <v>3414</v>
      </c>
      <c r="V856" s="8"/>
      <c r="W856" s="7">
        <v>832</v>
      </c>
      <c r="X856" s="4"/>
      <c r="Y856" s="6">
        <v>53</v>
      </c>
      <c r="Z856" s="5">
        <f>IF(Y856&gt;0,Y856-J856,".")</f>
        <v>15</v>
      </c>
      <c r="AA856"/>
      <c r="AB856">
        <v>1636994036</v>
      </c>
      <c r="AC856" s="1">
        <v>6915956235</v>
      </c>
      <c r="AD856" s="1" t="s">
        <v>7375</v>
      </c>
      <c r="AE856" s="1">
        <v>1</v>
      </c>
      <c r="AF856" s="1">
        <v>89</v>
      </c>
      <c r="AG856" s="1" t="s">
        <v>1354</v>
      </c>
      <c r="AH856" s="1">
        <v>43028.486886574072</v>
      </c>
      <c r="AI856" s="1">
        <v>43035.915644606481</v>
      </c>
    </row>
    <row r="857" spans="1:35" s="1" customFormat="1" x14ac:dyDescent="0.25">
      <c r="A857" s="31">
        <v>42413</v>
      </c>
      <c r="B857" s="24"/>
      <c r="C857" s="23" t="s">
        <v>2603</v>
      </c>
      <c r="D857" s="22" t="s">
        <v>2602</v>
      </c>
      <c r="E857" s="21">
        <v>0.46</v>
      </c>
      <c r="G857" s="20"/>
      <c r="H857" s="19">
        <f>E857/0.041355</f>
        <v>11.123201547575867</v>
      </c>
      <c r="I857" s="32">
        <f>J857/100*4</f>
        <v>1.52</v>
      </c>
      <c r="J857" s="17">
        <v>38</v>
      </c>
      <c r="K857" s="16">
        <f>IF(J857&gt;1,J857-H857-I857,0)</f>
        <v>25.356798452424133</v>
      </c>
      <c r="L857" s="15">
        <v>42470</v>
      </c>
      <c r="M857" s="14"/>
      <c r="N857" s="29">
        <v>42912</v>
      </c>
      <c r="O857" s="12">
        <v>42913</v>
      </c>
      <c r="P857" s="11" t="s">
        <v>3159</v>
      </c>
      <c r="Q857" s="10" t="s">
        <v>3158</v>
      </c>
      <c r="R857" s="10" t="s">
        <v>3157</v>
      </c>
      <c r="S857" s="10" t="s">
        <v>3156</v>
      </c>
      <c r="T857" s="10"/>
      <c r="U857" s="9">
        <v>6868930747</v>
      </c>
      <c r="V857" s="8"/>
      <c r="W857" s="7">
        <v>888</v>
      </c>
      <c r="X857" s="4"/>
      <c r="Y857" s="6">
        <v>53</v>
      </c>
      <c r="Z857" s="5">
        <f>IF(Y857&gt;0,Y857-J857,".")</f>
        <v>15</v>
      </c>
      <c r="AB857" s="1">
        <v>1636994811</v>
      </c>
      <c r="AC857" s="1">
        <v>6915957527</v>
      </c>
      <c r="AD857" s="1" t="s">
        <v>7231</v>
      </c>
      <c r="AE857" s="1">
        <v>3</v>
      </c>
      <c r="AF857" s="1">
        <v>114</v>
      </c>
      <c r="AG857" s="1" t="s">
        <v>1339</v>
      </c>
      <c r="AH857" s="1">
        <v>43028.500694444447</v>
      </c>
      <c r="AI857" s="1">
        <v>43036.366505115744</v>
      </c>
    </row>
    <row r="858" spans="1:35" s="1" customFormat="1" x14ac:dyDescent="0.25">
      <c r="A858" s="31">
        <v>42929</v>
      </c>
      <c r="B858" s="24"/>
      <c r="C858" s="23" t="s">
        <v>279</v>
      </c>
      <c r="D858" s="22" t="s">
        <v>278</v>
      </c>
      <c r="E858" s="21">
        <v>0.57999999999999996</v>
      </c>
      <c r="G858" s="20"/>
      <c r="H858" s="19">
        <f>E858/0.04272</f>
        <v>13.576779026217228</v>
      </c>
      <c r="I858" s="18">
        <f>J858/100*4</f>
        <v>1.52</v>
      </c>
      <c r="J858" s="17">
        <v>38</v>
      </c>
      <c r="K858" s="16">
        <f>IF(J858&gt;1,J858-H858-I858,0)</f>
        <v>22.903220973782773</v>
      </c>
      <c r="L858" s="15">
        <v>42952</v>
      </c>
      <c r="M858" s="14"/>
      <c r="N858" s="29">
        <v>42974</v>
      </c>
      <c r="O858" s="12">
        <v>42975</v>
      </c>
      <c r="P858" s="11" t="s">
        <v>2287</v>
      </c>
      <c r="Q858" s="10" t="s">
        <v>2286</v>
      </c>
      <c r="R858" s="10" t="s">
        <v>2285</v>
      </c>
      <c r="S858" s="10" t="s">
        <v>2284</v>
      </c>
      <c r="T858" s="10"/>
      <c r="U858" s="9">
        <v>6911864822</v>
      </c>
      <c r="V858" s="8"/>
      <c r="W858" s="7">
        <v>1078</v>
      </c>
      <c r="X858" s="4"/>
      <c r="Y858" s="6">
        <v>53</v>
      </c>
      <c r="Z858" s="5">
        <f>IF(Y858&gt;0,Y858-J858,".")</f>
        <v>15</v>
      </c>
      <c r="AB858" s="1">
        <v>1636994812</v>
      </c>
      <c r="AC858" s="1">
        <v>6910130470</v>
      </c>
      <c r="AD858" s="1" t="s">
        <v>7151</v>
      </c>
      <c r="AE858" s="1">
        <v>3</v>
      </c>
      <c r="AF858" s="1">
        <v>117</v>
      </c>
      <c r="AG858" s="1" t="s">
        <v>1339</v>
      </c>
      <c r="AH858" s="1">
        <v>42945.529120370367</v>
      </c>
      <c r="AI858" s="1">
        <v>43036.366505439815</v>
      </c>
    </row>
    <row r="859" spans="1:35" s="1" customFormat="1" x14ac:dyDescent="0.25">
      <c r="A859" s="31">
        <v>42769</v>
      </c>
      <c r="B859" s="24"/>
      <c r="C859" s="23" t="s">
        <v>1439</v>
      </c>
      <c r="D859" s="22" t="s">
        <v>1438</v>
      </c>
      <c r="E859" s="21">
        <v>0.42</v>
      </c>
      <c r="G859" s="20"/>
      <c r="H859" s="19">
        <f>E859/0.03878</f>
        <v>10.830324909747292</v>
      </c>
      <c r="I859" s="18">
        <f>J859/100*4</f>
        <v>1.52</v>
      </c>
      <c r="J859" s="17">
        <v>38</v>
      </c>
      <c r="K859" s="16">
        <f>IF(J859&gt;1,J859-H859-I859,0)</f>
        <v>25.64967509025271</v>
      </c>
      <c r="L859" s="15">
        <v>42790</v>
      </c>
      <c r="M859" s="14"/>
      <c r="N859" s="29">
        <v>43019</v>
      </c>
      <c r="O859" s="12">
        <v>43020</v>
      </c>
      <c r="P859" s="11" t="s">
        <v>1547</v>
      </c>
      <c r="Q859" s="10" t="s">
        <v>1546</v>
      </c>
      <c r="R859" s="10" t="s">
        <v>1545</v>
      </c>
      <c r="S859" s="10" t="s">
        <v>1544</v>
      </c>
      <c r="T859" s="10"/>
      <c r="U859" s="9">
        <v>6909588918</v>
      </c>
      <c r="V859" s="8"/>
      <c r="W859" s="7">
        <v>1231</v>
      </c>
      <c r="X859" s="4"/>
      <c r="Y859" s="6">
        <v>53</v>
      </c>
      <c r="Z859" s="5">
        <f>IF(Y859&gt;0,Y859-J859,".")</f>
        <v>15</v>
      </c>
      <c r="AB859" s="1">
        <v>1636996306</v>
      </c>
      <c r="AC859" s="1">
        <v>6908856787</v>
      </c>
      <c r="AD859" s="1" t="s">
        <v>7172</v>
      </c>
      <c r="AE859" s="1">
        <v>1</v>
      </c>
      <c r="AF859" s="1">
        <v>155</v>
      </c>
      <c r="AG859" s="1" t="s">
        <v>1337</v>
      </c>
      <c r="AH859" s="1">
        <v>42944.443124999998</v>
      </c>
      <c r="AI859" s="1">
        <v>43036.598051782406</v>
      </c>
    </row>
    <row r="860" spans="1:35" s="1" customFormat="1" x14ac:dyDescent="0.25">
      <c r="A860" s="31">
        <v>42769</v>
      </c>
      <c r="B860" s="24"/>
      <c r="C860" s="23" t="s">
        <v>1439</v>
      </c>
      <c r="D860" s="22" t="s">
        <v>1438</v>
      </c>
      <c r="E860" s="21">
        <v>0.42</v>
      </c>
      <c r="G860" s="20"/>
      <c r="H860" s="19">
        <f>E860/0.03878</f>
        <v>10.830324909747292</v>
      </c>
      <c r="I860" s="18">
        <f>J860/100*4</f>
        <v>1.52</v>
      </c>
      <c r="J860" s="17">
        <v>38</v>
      </c>
      <c r="K860" s="16">
        <f>IF(J860&gt;1,J860-H860-I860,0)</f>
        <v>25.64967509025271</v>
      </c>
      <c r="L860" s="15">
        <v>42790</v>
      </c>
      <c r="M860" s="14"/>
      <c r="N860" s="29">
        <v>43030</v>
      </c>
      <c r="O860" s="12">
        <v>43031</v>
      </c>
      <c r="P860" s="11" t="s">
        <v>1437</v>
      </c>
      <c r="Q860" s="10" t="s">
        <v>1436</v>
      </c>
      <c r="R860" s="10" t="s">
        <v>1435</v>
      </c>
      <c r="S860" s="10" t="s">
        <v>1434</v>
      </c>
      <c r="T860" s="10"/>
      <c r="U860" s="9">
        <v>6909588918</v>
      </c>
      <c r="V860" s="8"/>
      <c r="W860" s="7">
        <v>1254</v>
      </c>
      <c r="X860" s="4"/>
      <c r="Y860" s="6">
        <v>53</v>
      </c>
      <c r="Z860" s="5">
        <f>IF(Y860&gt;0,Y860-J860,".")</f>
        <v>15</v>
      </c>
      <c r="AB860" s="1">
        <v>1637004265</v>
      </c>
      <c r="AC860" s="1">
        <v>6916260185</v>
      </c>
      <c r="AD860" s="1" t="s">
        <v>7147</v>
      </c>
      <c r="AE860" s="1">
        <v>1</v>
      </c>
      <c r="AF860" s="1">
        <v>60</v>
      </c>
      <c r="AG860" s="1" t="s">
        <v>1328</v>
      </c>
      <c r="AH860" s="1">
        <v>43031.759421296294</v>
      </c>
      <c r="AI860" s="1">
        <v>43037.461182430554</v>
      </c>
    </row>
    <row r="861" spans="1:35" s="1" customFormat="1" x14ac:dyDescent="0.25">
      <c r="A861" s="31">
        <v>42758</v>
      </c>
      <c r="B861" s="24"/>
      <c r="C861" s="23" t="s">
        <v>872</v>
      </c>
      <c r="D861" s="22" t="s">
        <v>871</v>
      </c>
      <c r="E861" s="21">
        <v>1</v>
      </c>
      <c r="G861" s="20"/>
      <c r="H861" s="19">
        <f>E861/0.03895</f>
        <v>25.673940949935815</v>
      </c>
      <c r="I861" s="18">
        <f>J861/100*4</f>
        <v>1.52</v>
      </c>
      <c r="J861" s="17">
        <v>38</v>
      </c>
      <c r="K861" s="16">
        <f>IF(J861&gt;1,J861-H861-I861,0)</f>
        <v>10.806059050064185</v>
      </c>
      <c r="L861" s="15">
        <v>42792</v>
      </c>
      <c r="M861" s="14"/>
      <c r="N861" s="29">
        <v>43062</v>
      </c>
      <c r="O861" s="12">
        <v>43062</v>
      </c>
      <c r="P861" s="11" t="s">
        <v>870</v>
      </c>
      <c r="Q861" s="10" t="s">
        <v>869</v>
      </c>
      <c r="R861" s="10" t="s">
        <v>868</v>
      </c>
      <c r="S861" s="10" t="s">
        <v>867</v>
      </c>
      <c r="T861" s="10"/>
      <c r="U861" s="9">
        <v>6916028780</v>
      </c>
      <c r="V861" s="8"/>
      <c r="W861" s="7">
        <v>1366</v>
      </c>
      <c r="X861" s="4"/>
      <c r="Y861" s="6">
        <v>53</v>
      </c>
      <c r="Z861" s="5">
        <f>IF(Y861&gt;0,Y861-J861,".")</f>
        <v>15</v>
      </c>
      <c r="AB861" s="1">
        <v>1637005625</v>
      </c>
      <c r="AC861" s="1">
        <v>6916574907</v>
      </c>
      <c r="AD861" s="1" t="s">
        <v>7285</v>
      </c>
      <c r="AE861" s="1">
        <v>1</v>
      </c>
      <c r="AF861" s="1">
        <v>119</v>
      </c>
      <c r="AG861" s="1" t="s">
        <v>1332</v>
      </c>
      <c r="AH861" s="1">
        <v>43034.813333333332</v>
      </c>
      <c r="AI861" s="1">
        <v>43037.591734641202</v>
      </c>
    </row>
    <row r="862" spans="1:35" s="1" customFormat="1" x14ac:dyDescent="0.25">
      <c r="A862" s="31">
        <v>42946</v>
      </c>
      <c r="B862" s="24"/>
      <c r="C862" s="23" t="s">
        <v>197</v>
      </c>
      <c r="D862" s="22" t="s">
        <v>196</v>
      </c>
      <c r="E862" s="21">
        <v>0.377</v>
      </c>
      <c r="G862" s="20"/>
      <c r="H862" s="19">
        <f>E862/0.04272</f>
        <v>8.8249063670411978</v>
      </c>
      <c r="I862" s="18">
        <f>J862/100*4</f>
        <v>1.44</v>
      </c>
      <c r="J862" s="17">
        <v>36</v>
      </c>
      <c r="K862" s="16">
        <f>IF(J862&gt;1,J862-H862-I862,0)</f>
        <v>25.735093632958801</v>
      </c>
      <c r="L862" s="15">
        <v>42965</v>
      </c>
      <c r="M862" s="14"/>
      <c r="N862" s="29">
        <v>43068</v>
      </c>
      <c r="O862" s="12">
        <v>43068</v>
      </c>
      <c r="P862" s="11" t="s">
        <v>669</v>
      </c>
      <c r="Q862" s="10" t="s">
        <v>683</v>
      </c>
      <c r="R862" s="10" t="s">
        <v>682</v>
      </c>
      <c r="S862" s="10" t="s">
        <v>681</v>
      </c>
      <c r="T862" s="10" t="s">
        <v>680</v>
      </c>
      <c r="U862" s="9">
        <v>6916050209</v>
      </c>
      <c r="V862" s="8"/>
      <c r="W862" s="7">
        <v>1398</v>
      </c>
      <c r="X862" s="4"/>
      <c r="Y862" s="6">
        <v>53</v>
      </c>
      <c r="Z862" s="5">
        <f>IF(Y862&gt;0,Y862-J862,".")</f>
        <v>17</v>
      </c>
      <c r="AB862" s="1">
        <v>1637016601</v>
      </c>
      <c r="AC862" s="1">
        <v>6916204119</v>
      </c>
      <c r="AD862" s="1" t="s">
        <v>7461</v>
      </c>
      <c r="AE862" s="1">
        <v>1</v>
      </c>
      <c r="AF862" s="1">
        <v>199</v>
      </c>
      <c r="AG862" s="1" t="s">
        <v>1322</v>
      </c>
      <c r="AH862" s="1">
        <v>43031.490057870367</v>
      </c>
      <c r="AI862" s="1">
        <v>43038.513006215275</v>
      </c>
    </row>
    <row r="863" spans="1:35" s="1" customFormat="1" x14ac:dyDescent="0.25">
      <c r="A863" s="31">
        <v>42170</v>
      </c>
      <c r="B863" s="27"/>
      <c r="C863" s="23" t="s">
        <v>573</v>
      </c>
      <c r="D863" s="22" t="s">
        <v>572</v>
      </c>
      <c r="E863" s="21">
        <v>0.74099999999999999</v>
      </c>
      <c r="G863" s="20"/>
      <c r="H863" s="19">
        <f>E863/0.0413</f>
        <v>17.941888619854719</v>
      </c>
      <c r="I863" s="32">
        <f>J863/100*4</f>
        <v>1.52</v>
      </c>
      <c r="J863" s="17">
        <v>38</v>
      </c>
      <c r="K863" s="16">
        <f>IF(J863&gt;1,J863-H863-I863,0)</f>
        <v>18.538111380145281</v>
      </c>
      <c r="L863" s="15">
        <v>42196</v>
      </c>
      <c r="M863" s="14"/>
      <c r="N863" s="29">
        <v>43074</v>
      </c>
      <c r="O863" s="12">
        <v>43074</v>
      </c>
      <c r="P863" s="11" t="s">
        <v>79</v>
      </c>
      <c r="Q863" s="10" t="s">
        <v>78</v>
      </c>
      <c r="R863" s="10" t="s">
        <v>77</v>
      </c>
      <c r="S863" s="10" t="s">
        <v>76</v>
      </c>
      <c r="T863" s="10"/>
      <c r="U863" s="9">
        <v>6916028252</v>
      </c>
      <c r="V863" s="8"/>
      <c r="W863" s="7">
        <v>1423</v>
      </c>
      <c r="X863" s="4"/>
      <c r="Y863" s="6">
        <v>53</v>
      </c>
      <c r="Z863" s="5">
        <f>IF(Y863&gt;0,Y863-J863,".")</f>
        <v>15</v>
      </c>
      <c r="AB863" s="1">
        <v>1637018336</v>
      </c>
      <c r="AC863" s="1">
        <v>6916050209</v>
      </c>
      <c r="AD863" s="1" t="s">
        <v>7118</v>
      </c>
      <c r="AE863" s="1">
        <v>2</v>
      </c>
      <c r="AF863" s="1">
        <v>72</v>
      </c>
      <c r="AG863" s="1" t="s">
        <v>1314</v>
      </c>
      <c r="AH863" s="1">
        <v>43029.657430555555</v>
      </c>
      <c r="AI863" s="1">
        <v>43038.70964371528</v>
      </c>
    </row>
    <row r="864" spans="1:35" s="1" customFormat="1" x14ac:dyDescent="0.25">
      <c r="A864" s="31">
        <v>42387</v>
      </c>
      <c r="B864" s="24"/>
      <c r="C864" s="23" t="s">
        <v>376</v>
      </c>
      <c r="D864" s="22" t="s">
        <v>375</v>
      </c>
      <c r="E864" s="21">
        <v>0.37</v>
      </c>
      <c r="G864" s="20"/>
      <c r="H864" s="19">
        <f>E864/0.0405</f>
        <v>9.1358024691358022</v>
      </c>
      <c r="I864" s="32">
        <f>J864/100*4</f>
        <v>1.48</v>
      </c>
      <c r="J864" s="17">
        <v>37</v>
      </c>
      <c r="K864" s="16">
        <f>IF(J864&gt;1,J864-H864-I864,0)</f>
        <v>26.384197530864196</v>
      </c>
      <c r="L864" s="15">
        <v>42416</v>
      </c>
      <c r="M864" s="14"/>
      <c r="N864" s="29">
        <v>43082</v>
      </c>
      <c r="O864" s="12">
        <v>43082</v>
      </c>
      <c r="P864" s="11" t="s">
        <v>374</v>
      </c>
      <c r="Q864" s="10" t="s">
        <v>379</v>
      </c>
      <c r="R864" s="10" t="s">
        <v>378</v>
      </c>
      <c r="S864" s="10" t="s">
        <v>377</v>
      </c>
      <c r="T864" s="10"/>
      <c r="U864" s="9">
        <v>6915957517</v>
      </c>
      <c r="V864" s="8"/>
      <c r="W864" s="7">
        <v>1460</v>
      </c>
      <c r="X864" s="4"/>
      <c r="Y864" s="6">
        <v>53</v>
      </c>
      <c r="Z864" s="5">
        <f>IF(Y864&gt;0,Y864-J864,".")</f>
        <v>16</v>
      </c>
      <c r="AB864" s="1">
        <v>1637026630</v>
      </c>
      <c r="AC864" s="1">
        <v>6915955627</v>
      </c>
      <c r="AD864" s="1" t="s">
        <v>7467</v>
      </c>
      <c r="AE864" s="1">
        <v>3</v>
      </c>
      <c r="AF864" s="1">
        <v>117</v>
      </c>
      <c r="AG864" s="1" t="s">
        <v>1310</v>
      </c>
      <c r="AH864" s="1">
        <v>43028.479398148149</v>
      </c>
      <c r="AI864" s="1">
        <v>43039.474798784722</v>
      </c>
    </row>
    <row r="865" spans="1:35" s="1" customFormat="1" x14ac:dyDescent="0.25">
      <c r="A865" s="28">
        <v>41859</v>
      </c>
      <c r="B865" s="27"/>
      <c r="C865" s="23" t="s">
        <v>6716</v>
      </c>
      <c r="D865" s="22" t="s">
        <v>6715</v>
      </c>
      <c r="E865" s="21">
        <v>0.754</v>
      </c>
      <c r="G865" s="20"/>
      <c r="H865" s="19">
        <f>E865/0.0461134</f>
        <v>16.350995589134612</v>
      </c>
      <c r="I865" s="18">
        <f>J865/100*4</f>
        <v>1.56</v>
      </c>
      <c r="J865" s="17">
        <v>39</v>
      </c>
      <c r="K865" s="16">
        <f>IF(J865&gt;1,J865-H865-I865,0)</f>
        <v>21.089004410865389</v>
      </c>
      <c r="L865" s="15">
        <v>41882</v>
      </c>
      <c r="M865" s="14"/>
      <c r="N865" s="29">
        <v>42737</v>
      </c>
      <c r="O865" s="12">
        <v>42738</v>
      </c>
      <c r="P865" s="11" t="s">
        <v>962</v>
      </c>
      <c r="Q865" s="10" t="s">
        <v>961</v>
      </c>
      <c r="R865" s="10" t="s">
        <v>960</v>
      </c>
      <c r="S865" s="10" t="s">
        <v>907</v>
      </c>
      <c r="T865" s="10"/>
      <c r="U865" s="9" t="s">
        <v>7006</v>
      </c>
      <c r="V865" s="8" t="s">
        <v>6709</v>
      </c>
      <c r="W865" s="7">
        <v>16</v>
      </c>
      <c r="X865" s="4"/>
      <c r="Y865" s="6">
        <v>54</v>
      </c>
      <c r="Z865" s="5">
        <f>IF(Y865&gt;0,Y865-J865,".")</f>
        <v>15</v>
      </c>
      <c r="AB865" s="1">
        <v>1637028375</v>
      </c>
      <c r="AC865" s="1">
        <v>6915374546</v>
      </c>
      <c r="AD865" s="1" t="s">
        <v>7458</v>
      </c>
      <c r="AE865" s="1">
        <v>1</v>
      </c>
      <c r="AF865" s="1">
        <v>69</v>
      </c>
      <c r="AG865" s="1" t="s">
        <v>1299</v>
      </c>
      <c r="AH865" s="1">
        <v>43023.520138888889</v>
      </c>
      <c r="AI865" s="1">
        <v>43039.67114121528</v>
      </c>
    </row>
    <row r="866" spans="1:35" s="1" customFormat="1" x14ac:dyDescent="0.25">
      <c r="A866" s="31">
        <v>42381</v>
      </c>
      <c r="B866" s="24"/>
      <c r="C866" s="23" t="s">
        <v>1394</v>
      </c>
      <c r="D866" s="22" t="s">
        <v>1393</v>
      </c>
      <c r="E866" s="21">
        <v>0.35</v>
      </c>
      <c r="G866" s="20"/>
      <c r="H866" s="19">
        <f>E866/0.040263</f>
        <v>8.6928445471027977</v>
      </c>
      <c r="I866" s="32">
        <f>J866/100*4</f>
        <v>1.56</v>
      </c>
      <c r="J866" s="17">
        <v>39</v>
      </c>
      <c r="K866" s="16">
        <f>IF(J866&gt;1,J866-H866-I866,0)</f>
        <v>28.747155452897204</v>
      </c>
      <c r="L866" s="15">
        <v>42402</v>
      </c>
      <c r="M866" s="14"/>
      <c r="N866" s="29">
        <v>42738</v>
      </c>
      <c r="O866" s="12">
        <v>42738</v>
      </c>
      <c r="P866" s="11" t="s">
        <v>6974</v>
      </c>
      <c r="Q866" s="10" t="s">
        <v>6973</v>
      </c>
      <c r="R866" s="10" t="s">
        <v>6972</v>
      </c>
      <c r="S866" s="10" t="s">
        <v>6971</v>
      </c>
      <c r="T866" s="10"/>
      <c r="U866" s="9" t="s">
        <v>6970</v>
      </c>
      <c r="V866" s="8"/>
      <c r="W866" s="7">
        <v>30</v>
      </c>
      <c r="X866" s="4"/>
      <c r="Y866" s="6">
        <v>54</v>
      </c>
      <c r="Z866" s="5">
        <f>IF(Y866&gt;0,Y866-J866,".")</f>
        <v>15</v>
      </c>
      <c r="AB866" s="1">
        <v>1637030194</v>
      </c>
      <c r="AC866" s="1">
        <v>6916574907</v>
      </c>
      <c r="AD866" s="1" t="s">
        <v>7285</v>
      </c>
      <c r="AE866" s="1">
        <v>1</v>
      </c>
      <c r="AF866" s="1">
        <v>119</v>
      </c>
      <c r="AG866" s="1" t="s">
        <v>1305</v>
      </c>
      <c r="AH866" s="1">
        <v>43034.813333333332</v>
      </c>
      <c r="AI866" s="1">
        <v>43039.75806039352</v>
      </c>
    </row>
    <row r="867" spans="1:35" s="1" customFormat="1" x14ac:dyDescent="0.25">
      <c r="A867" s="31">
        <v>42146</v>
      </c>
      <c r="B867" s="24"/>
      <c r="C867" s="23" t="s">
        <v>1948</v>
      </c>
      <c r="D867" s="22" t="s">
        <v>1947</v>
      </c>
      <c r="E867" s="21">
        <v>0.7</v>
      </c>
      <c r="G867" s="20"/>
      <c r="H867" s="19">
        <f>E867/0.0415</f>
        <v>16.867469879518069</v>
      </c>
      <c r="I867" s="32">
        <f>J867/100*4</f>
        <v>1.56</v>
      </c>
      <c r="J867" s="17">
        <v>39</v>
      </c>
      <c r="K867" s="16">
        <f>IF(J867&gt;1,J867-H867-I867,0)</f>
        <v>20.572530120481932</v>
      </c>
      <c r="L867" s="15">
        <v>42173</v>
      </c>
      <c r="M867" s="14"/>
      <c r="N867" s="29">
        <v>42740</v>
      </c>
      <c r="O867" s="12">
        <v>42741</v>
      </c>
      <c r="P867" s="11" t="s">
        <v>6908</v>
      </c>
      <c r="Q867" s="10" t="s">
        <v>6907</v>
      </c>
      <c r="R867" s="10" t="s">
        <v>6906</v>
      </c>
      <c r="S867" s="10" t="s">
        <v>1978</v>
      </c>
      <c r="T867" s="10"/>
      <c r="U867" s="9" t="s">
        <v>6905</v>
      </c>
      <c r="V867" s="8"/>
      <c r="W867" s="7">
        <v>41</v>
      </c>
      <c r="X867" s="4"/>
      <c r="Y867" s="6">
        <v>54</v>
      </c>
      <c r="Z867" s="5">
        <f>IF(Y867&gt;0,Y867-J867,".")</f>
        <v>15</v>
      </c>
      <c r="AA867"/>
      <c r="AB867">
        <v>1637032615</v>
      </c>
      <c r="AC867" s="1">
        <v>6915248398</v>
      </c>
      <c r="AD867" s="1" t="s">
        <v>7410</v>
      </c>
      <c r="AE867" s="1">
        <v>1</v>
      </c>
      <c r="AF867" s="1">
        <v>70</v>
      </c>
      <c r="AG867" s="1" t="s">
        <v>1309</v>
      </c>
      <c r="AH867" s="1">
        <v>43022.302731481483</v>
      </c>
      <c r="AI867" s="1">
        <v>43039.822264247683</v>
      </c>
    </row>
    <row r="868" spans="1:35" s="1" customFormat="1" x14ac:dyDescent="0.25">
      <c r="A868" s="31">
        <v>42665</v>
      </c>
      <c r="B868" s="24"/>
      <c r="C868" s="23" t="s">
        <v>335</v>
      </c>
      <c r="D868" s="22" t="s">
        <v>334</v>
      </c>
      <c r="E868" s="21">
        <v>0.16</v>
      </c>
      <c r="G868" s="20"/>
      <c r="H868" s="19">
        <f>E868/0.03988</f>
        <v>4.0120361083249749</v>
      </c>
      <c r="I868" s="18">
        <f>J868/100*4</f>
        <v>1.48</v>
      </c>
      <c r="J868" s="17">
        <v>37</v>
      </c>
      <c r="K868" s="16">
        <f>IF(J868&gt;1,J868-H868-I868,0)</f>
        <v>31.507963891675022</v>
      </c>
      <c r="L868" s="15">
        <v>42685</v>
      </c>
      <c r="M868" s="14"/>
      <c r="N868" s="29">
        <v>42745</v>
      </c>
      <c r="O868" s="12">
        <v>42745</v>
      </c>
      <c r="P868" s="11" t="s">
        <v>6793</v>
      </c>
      <c r="Q868" s="10" t="s">
        <v>6792</v>
      </c>
      <c r="R868" s="10" t="s">
        <v>6791</v>
      </c>
      <c r="S868" s="10" t="s">
        <v>5917</v>
      </c>
      <c r="T868" s="10"/>
      <c r="U868" s="9" t="s">
        <v>6654</v>
      </c>
      <c r="V868" s="8"/>
      <c r="W868" s="7">
        <v>64</v>
      </c>
      <c r="X868" s="4"/>
      <c r="Y868" s="6">
        <v>54</v>
      </c>
      <c r="Z868" s="5">
        <f>IF(Y868&gt;0,Y868-J868,".")</f>
        <v>17</v>
      </c>
      <c r="AB868" s="1">
        <v>1637034678</v>
      </c>
      <c r="AC868" s="1">
        <v>6909358327</v>
      </c>
      <c r="AD868" s="1" t="s">
        <v>7140</v>
      </c>
      <c r="AE868" s="1">
        <v>1</v>
      </c>
      <c r="AF868" s="1">
        <v>125</v>
      </c>
      <c r="AG868" s="1" t="s">
        <v>1287</v>
      </c>
      <c r="AH868" s="1">
        <v>42944.715451388889</v>
      </c>
      <c r="AI868" s="1">
        <v>43039.905634143521</v>
      </c>
    </row>
    <row r="869" spans="1:35" s="1" customFormat="1" x14ac:dyDescent="0.25">
      <c r="A869" s="28">
        <v>41859</v>
      </c>
      <c r="B869" s="27"/>
      <c r="C869" s="23" t="s">
        <v>6716</v>
      </c>
      <c r="D869" s="22" t="s">
        <v>6715</v>
      </c>
      <c r="E869" s="21">
        <v>0.754</v>
      </c>
      <c r="G869" s="20"/>
      <c r="H869" s="19">
        <f>E869/0.0461134</f>
        <v>16.350995589134612</v>
      </c>
      <c r="I869" s="18">
        <f>J869/100*4</f>
        <v>1.56</v>
      </c>
      <c r="J869" s="17">
        <v>39</v>
      </c>
      <c r="K869" s="16">
        <f>IF(J869&gt;1,J869-H869-I869,0)</f>
        <v>21.089004410865389</v>
      </c>
      <c r="L869" s="15">
        <v>41882</v>
      </c>
      <c r="M869" s="14"/>
      <c r="N869" s="29">
        <v>42747</v>
      </c>
      <c r="O869" s="12">
        <v>42748</v>
      </c>
      <c r="P869" s="11" t="s">
        <v>6714</v>
      </c>
      <c r="Q869" s="10" t="s">
        <v>6713</v>
      </c>
      <c r="R869" s="10" t="s">
        <v>6712</v>
      </c>
      <c r="S869" s="10" t="s">
        <v>6711</v>
      </c>
      <c r="T869" s="10"/>
      <c r="U869" s="9" t="s">
        <v>6710</v>
      </c>
      <c r="V869" s="8" t="s">
        <v>6709</v>
      </c>
      <c r="W869" s="7">
        <v>89</v>
      </c>
      <c r="X869" s="4"/>
      <c r="Y869" s="6">
        <v>54</v>
      </c>
      <c r="Z869" s="5">
        <f>IF(Y869&gt;0,Y869-J869,".")</f>
        <v>15</v>
      </c>
      <c r="AB869" s="1">
        <v>1637036526</v>
      </c>
      <c r="AC869" s="1">
        <v>6916037493</v>
      </c>
      <c r="AD869" s="1" t="s">
        <v>7180</v>
      </c>
      <c r="AE869" s="1">
        <v>2</v>
      </c>
      <c r="AF869" s="1">
        <v>66</v>
      </c>
      <c r="AG869" s="1" t="s">
        <v>1292</v>
      </c>
      <c r="AH869" s="1">
        <v>43029.477326388886</v>
      </c>
      <c r="AI869" s="1">
        <v>43040.448431076387</v>
      </c>
    </row>
    <row r="870" spans="1:35" s="1" customFormat="1" x14ac:dyDescent="0.25">
      <c r="A870" s="31">
        <v>42665</v>
      </c>
      <c r="B870" s="24"/>
      <c r="C870" s="23" t="s">
        <v>335</v>
      </c>
      <c r="D870" s="22" t="s">
        <v>334</v>
      </c>
      <c r="E870" s="21">
        <v>0.16</v>
      </c>
      <c r="G870" s="20"/>
      <c r="H870" s="19">
        <f>E870/0.03988</f>
        <v>4.0120361083249749</v>
      </c>
      <c r="I870" s="18">
        <f>J870/100*4</f>
        <v>1.48</v>
      </c>
      <c r="J870" s="17">
        <v>37</v>
      </c>
      <c r="K870" s="16">
        <f>IF(J870&gt;1,J870-H870-I870,0)</f>
        <v>31.507963891675022</v>
      </c>
      <c r="L870" s="15">
        <v>42685</v>
      </c>
      <c r="M870" s="14"/>
      <c r="N870" s="29">
        <v>42747</v>
      </c>
      <c r="O870" s="12">
        <v>42748</v>
      </c>
      <c r="P870" s="11" t="s">
        <v>6683</v>
      </c>
      <c r="Q870" s="10" t="s">
        <v>6682</v>
      </c>
      <c r="R870" s="10" t="s">
        <v>6681</v>
      </c>
      <c r="S870" s="10" t="s">
        <v>1723</v>
      </c>
      <c r="T870" s="10"/>
      <c r="U870" s="9" t="s">
        <v>6654</v>
      </c>
      <c r="V870" s="8"/>
      <c r="W870" s="7">
        <v>81</v>
      </c>
      <c r="X870" s="4"/>
      <c r="Y870" s="6">
        <v>54</v>
      </c>
      <c r="Z870" s="5">
        <f>IF(Y870&gt;0,Y870-J870,".")</f>
        <v>17</v>
      </c>
      <c r="AB870" s="1">
        <v>1637041346</v>
      </c>
      <c r="AC870" s="1">
        <v>6915374875</v>
      </c>
      <c r="AD870" s="1" t="s">
        <v>7465</v>
      </c>
      <c r="AE870" s="1">
        <v>1</v>
      </c>
      <c r="AF870" s="1">
        <v>69</v>
      </c>
      <c r="AG870" s="1" t="s">
        <v>1291</v>
      </c>
      <c r="AH870" s="1">
        <v>43023.522048611114</v>
      </c>
      <c r="AI870" s="1">
        <v>43040.796431458337</v>
      </c>
    </row>
    <row r="871" spans="1:35" s="1" customFormat="1" x14ac:dyDescent="0.25">
      <c r="A871" s="31">
        <v>42665</v>
      </c>
      <c r="B871" s="24"/>
      <c r="C871" s="23" t="s">
        <v>335</v>
      </c>
      <c r="D871" s="22" t="s">
        <v>334</v>
      </c>
      <c r="E871" s="21">
        <v>0.16</v>
      </c>
      <c r="G871" s="20"/>
      <c r="H871" s="19">
        <f>E871/0.03988</f>
        <v>4.0120361083249749</v>
      </c>
      <c r="I871" s="18">
        <f>J871/100*4</f>
        <v>1.48</v>
      </c>
      <c r="J871" s="17">
        <v>37</v>
      </c>
      <c r="K871" s="16">
        <f>IF(J871&gt;1,J871-H871-I871,0)</f>
        <v>31.507963891675022</v>
      </c>
      <c r="L871" s="15">
        <v>42685</v>
      </c>
      <c r="M871" s="14"/>
      <c r="N871" s="13">
        <v>42748</v>
      </c>
      <c r="O871" s="12">
        <v>42748</v>
      </c>
      <c r="P871" s="11" t="s">
        <v>6658</v>
      </c>
      <c r="Q871" s="10" t="s">
        <v>6657</v>
      </c>
      <c r="R871" s="10" t="s">
        <v>6656</v>
      </c>
      <c r="S871" s="10" t="s">
        <v>6655</v>
      </c>
      <c r="T871" s="10"/>
      <c r="U871" s="9" t="s">
        <v>6654</v>
      </c>
      <c r="V871" s="8" t="s">
        <v>6653</v>
      </c>
      <c r="W871" s="7">
        <v>94</v>
      </c>
      <c r="X871" s="4"/>
      <c r="Y871" s="6">
        <v>54</v>
      </c>
      <c r="Z871" s="5">
        <f>IF(Y871&gt;0,Y871-J871,".")</f>
        <v>17</v>
      </c>
      <c r="AB871" s="1">
        <v>1637044925</v>
      </c>
      <c r="AC871" s="1">
        <v>6916574907</v>
      </c>
      <c r="AD871" s="1" t="s">
        <v>7285</v>
      </c>
      <c r="AE871" s="1">
        <v>1</v>
      </c>
      <c r="AF871" s="1">
        <v>119</v>
      </c>
      <c r="AG871" s="1" t="s">
        <v>1272</v>
      </c>
      <c r="AH871" s="1">
        <v>43034.813333333332</v>
      </c>
      <c r="AI871" s="1">
        <v>43040.905544606481</v>
      </c>
    </row>
    <row r="872" spans="1:35" s="1" customFormat="1" x14ac:dyDescent="0.25">
      <c r="A872" s="31">
        <v>42665</v>
      </c>
      <c r="B872" s="24"/>
      <c r="C872" s="23" t="s">
        <v>335</v>
      </c>
      <c r="D872" s="22" t="s">
        <v>334</v>
      </c>
      <c r="E872" s="21">
        <v>0.16</v>
      </c>
      <c r="G872" s="20"/>
      <c r="H872" s="19">
        <f>E872/0.03988</f>
        <v>4.0120361083249749</v>
      </c>
      <c r="I872" s="18">
        <f>J872/100*4</f>
        <v>1.48</v>
      </c>
      <c r="J872" s="17">
        <v>37</v>
      </c>
      <c r="K872" s="16">
        <f>IF(J872&gt;1,J872-H872-I872,0)</f>
        <v>31.507963891675022</v>
      </c>
      <c r="L872" s="15">
        <v>42685</v>
      </c>
      <c r="M872" s="14"/>
      <c r="N872" s="29">
        <v>42751</v>
      </c>
      <c r="O872" s="12">
        <v>42751</v>
      </c>
      <c r="P872" s="11" t="s">
        <v>6572</v>
      </c>
      <c r="Q872" s="10" t="s">
        <v>6571</v>
      </c>
      <c r="R872" s="10" t="s">
        <v>6570</v>
      </c>
      <c r="S872" s="10" t="s">
        <v>469</v>
      </c>
      <c r="T872" s="10"/>
      <c r="U872" s="9" t="s">
        <v>6502</v>
      </c>
      <c r="V872" s="8"/>
      <c r="W872" s="7">
        <v>114</v>
      </c>
      <c r="X872" s="4"/>
      <c r="Y872" s="6">
        <v>54</v>
      </c>
      <c r="Z872" s="5">
        <f>IF(Y872&gt;0,Y872-J872,".")</f>
        <v>17</v>
      </c>
      <c r="AA872"/>
      <c r="AB872">
        <v>1637045325</v>
      </c>
      <c r="AC872" s="1">
        <v>6911896335</v>
      </c>
      <c r="AD872" s="1" t="s">
        <v>7107</v>
      </c>
      <c r="AE872" s="1">
        <v>1</v>
      </c>
      <c r="AF872" s="1">
        <v>92</v>
      </c>
      <c r="AG872" s="1" t="s">
        <v>1277</v>
      </c>
      <c r="AH872" s="1">
        <v>42953.841643518521</v>
      </c>
      <c r="AI872" s="1">
        <v>43040.958375254631</v>
      </c>
    </row>
    <row r="873" spans="1:35" s="1" customFormat="1" x14ac:dyDescent="0.25">
      <c r="A873" s="31">
        <v>42665</v>
      </c>
      <c r="B873" s="24"/>
      <c r="C873" s="23" t="s">
        <v>335</v>
      </c>
      <c r="D873" s="22" t="s">
        <v>334</v>
      </c>
      <c r="E873" s="21">
        <v>0.16</v>
      </c>
      <c r="G873" s="20"/>
      <c r="H873" s="19">
        <f>E873/0.03988</f>
        <v>4.0120361083249749</v>
      </c>
      <c r="I873" s="18">
        <f>J873/100*4</f>
        <v>1.48</v>
      </c>
      <c r="J873" s="17">
        <v>37</v>
      </c>
      <c r="K873" s="16">
        <f>IF(J873&gt;1,J873-H873-I873,0)</f>
        <v>31.507963891675022</v>
      </c>
      <c r="L873" s="15">
        <v>42685</v>
      </c>
      <c r="M873" s="14"/>
      <c r="N873" s="29">
        <v>42752</v>
      </c>
      <c r="O873" s="12">
        <v>42752</v>
      </c>
      <c r="P873" s="11" t="s">
        <v>1945</v>
      </c>
      <c r="Q873" s="10" t="s">
        <v>6561</v>
      </c>
      <c r="R873" s="10" t="s">
        <v>6560</v>
      </c>
      <c r="S873" s="10" t="s">
        <v>3229</v>
      </c>
      <c r="T873" s="10"/>
      <c r="U873" s="9" t="s">
        <v>6502</v>
      </c>
      <c r="V873" s="8"/>
      <c r="W873" s="7">
        <v>118</v>
      </c>
      <c r="X873" s="4"/>
      <c r="Y873" s="6">
        <v>54</v>
      </c>
      <c r="Z873" s="5">
        <f>IF(Y873&gt;0,Y873-J873,".")</f>
        <v>17</v>
      </c>
      <c r="AB873" s="1">
        <v>1637047651</v>
      </c>
      <c r="AC873" s="1">
        <v>6910054809</v>
      </c>
      <c r="AD873" s="1" t="s">
        <v>7130</v>
      </c>
      <c r="AE873" s="1">
        <v>1</v>
      </c>
      <c r="AF873" s="1">
        <v>95</v>
      </c>
      <c r="AG873" s="1" t="s">
        <v>1273</v>
      </c>
      <c r="AH873" s="1">
        <v>42945.462187500001</v>
      </c>
      <c r="AI873" s="1">
        <v>43041.600078668984</v>
      </c>
    </row>
    <row r="874" spans="1:35" s="1" customFormat="1" x14ac:dyDescent="0.25">
      <c r="A874" s="31">
        <v>42665</v>
      </c>
      <c r="B874" s="24"/>
      <c r="C874" s="23" t="s">
        <v>335</v>
      </c>
      <c r="D874" s="22" t="s">
        <v>334</v>
      </c>
      <c r="E874" s="21">
        <v>0.16</v>
      </c>
      <c r="G874" s="20"/>
      <c r="H874" s="19">
        <f>E874/0.03988</f>
        <v>4.0120361083249749</v>
      </c>
      <c r="I874" s="18">
        <f>J874/100*4</f>
        <v>1.48</v>
      </c>
      <c r="J874" s="17">
        <v>37</v>
      </c>
      <c r="K874" s="16">
        <f>IF(J874&gt;1,J874-H874-I874,0)</f>
        <v>31.507963891675022</v>
      </c>
      <c r="L874" s="15">
        <v>42685</v>
      </c>
      <c r="M874" s="14"/>
      <c r="N874" s="29">
        <v>42754</v>
      </c>
      <c r="O874" s="12">
        <v>42755</v>
      </c>
      <c r="P874" s="11" t="s">
        <v>6515</v>
      </c>
      <c r="Q874" s="10" t="s">
        <v>6514</v>
      </c>
      <c r="R874" s="10" t="s">
        <v>6513</v>
      </c>
      <c r="S874" s="10" t="s">
        <v>6512</v>
      </c>
      <c r="T874" s="10"/>
      <c r="U874" s="9" t="s">
        <v>6502</v>
      </c>
      <c r="V874" s="8"/>
      <c r="W874" s="7">
        <v>126</v>
      </c>
      <c r="X874" s="4"/>
      <c r="Y874" s="6">
        <v>54</v>
      </c>
      <c r="Z874" s="5">
        <f>IF(Y874&gt;0,Y874-J874,".")</f>
        <v>17</v>
      </c>
      <c r="AB874" s="1">
        <v>1637047652</v>
      </c>
      <c r="AC874" s="1">
        <v>6908909189</v>
      </c>
      <c r="AD874" s="1" t="s">
        <v>7290</v>
      </c>
      <c r="AE874" s="1">
        <v>2</v>
      </c>
      <c r="AF874" s="1">
        <v>250</v>
      </c>
      <c r="AG874" s="1" t="s">
        <v>1273</v>
      </c>
      <c r="AH874" s="1">
        <v>42944.47415509259</v>
      </c>
      <c r="AI874" s="1">
        <v>43041.600078946758</v>
      </c>
    </row>
    <row r="875" spans="1:35" s="1" customFormat="1" x14ac:dyDescent="0.25">
      <c r="A875" s="31">
        <v>42665</v>
      </c>
      <c r="B875" s="24"/>
      <c r="C875" s="23" t="s">
        <v>335</v>
      </c>
      <c r="D875" s="22" t="s">
        <v>334</v>
      </c>
      <c r="E875" s="21">
        <v>0.16</v>
      </c>
      <c r="G875" s="20"/>
      <c r="H875" s="19">
        <f>E875/0.03988</f>
        <v>4.0120361083249749</v>
      </c>
      <c r="I875" s="18">
        <f>J875/100*4</f>
        <v>1.48</v>
      </c>
      <c r="J875" s="17">
        <v>37</v>
      </c>
      <c r="K875" s="16">
        <f>IF(J875&gt;1,J875-H875-I875,0)</f>
        <v>31.507963891675022</v>
      </c>
      <c r="L875" s="15">
        <v>42685</v>
      </c>
      <c r="M875" s="14"/>
      <c r="N875" s="29">
        <v>42755</v>
      </c>
      <c r="O875" s="12">
        <v>42755</v>
      </c>
      <c r="P875" s="11" t="s">
        <v>6505</v>
      </c>
      <c r="Q875" s="10" t="s">
        <v>6504</v>
      </c>
      <c r="R875" s="10" t="s">
        <v>6503</v>
      </c>
      <c r="S875" s="10" t="s">
        <v>4517</v>
      </c>
      <c r="T875" s="10"/>
      <c r="U875" s="9" t="s">
        <v>6502</v>
      </c>
      <c r="V875" s="8"/>
      <c r="W875" s="7">
        <v>127</v>
      </c>
      <c r="X875" s="4"/>
      <c r="Y875" s="6">
        <v>54</v>
      </c>
      <c r="Z875" s="5">
        <f>IF(Y875&gt;0,Y875-J875,".")</f>
        <v>17</v>
      </c>
      <c r="AB875" s="1">
        <v>1637047653</v>
      </c>
      <c r="AC875" s="1">
        <v>6916050691</v>
      </c>
      <c r="AD875" s="1" t="s">
        <v>7145</v>
      </c>
      <c r="AE875" s="1">
        <v>1</v>
      </c>
      <c r="AF875" s="1">
        <v>65</v>
      </c>
      <c r="AG875" s="1" t="s">
        <v>1273</v>
      </c>
      <c r="AH875" s="1">
        <v>43029.663275462961</v>
      </c>
      <c r="AI875" s="1">
        <v>43041.60007915509</v>
      </c>
    </row>
    <row r="876" spans="1:35" s="1" customFormat="1" x14ac:dyDescent="0.25">
      <c r="A876" s="31">
        <v>42665</v>
      </c>
      <c r="B876" s="24"/>
      <c r="C876" s="23" t="s">
        <v>335</v>
      </c>
      <c r="D876" s="22" t="s">
        <v>334</v>
      </c>
      <c r="E876" s="21">
        <v>0.16</v>
      </c>
      <c r="G876" s="20"/>
      <c r="H876" s="19">
        <f>E876/0.03988</f>
        <v>4.0120361083249749</v>
      </c>
      <c r="I876" s="18">
        <f>J876/100*4</f>
        <v>1.48</v>
      </c>
      <c r="J876" s="17">
        <v>37</v>
      </c>
      <c r="K876" s="16">
        <f>IF(J876&gt;1,J876-H876-I876,0)</f>
        <v>31.507963891675022</v>
      </c>
      <c r="L876" s="15">
        <v>42685</v>
      </c>
      <c r="M876" s="14"/>
      <c r="N876" s="29">
        <v>42757</v>
      </c>
      <c r="O876" s="12">
        <v>42757</v>
      </c>
      <c r="P876" s="11" t="s">
        <v>6451</v>
      </c>
      <c r="Q876" s="10" t="s">
        <v>738</v>
      </c>
      <c r="R876" s="10" t="s">
        <v>6450</v>
      </c>
      <c r="S876" s="10" t="s">
        <v>6449</v>
      </c>
      <c r="T876" s="10"/>
      <c r="U876" s="9" t="s">
        <v>6444</v>
      </c>
      <c r="V876" s="8"/>
      <c r="W876" s="7">
        <v>142</v>
      </c>
      <c r="X876" s="4"/>
      <c r="Y876" s="6">
        <v>54</v>
      </c>
      <c r="Z876" s="5">
        <f>IF(Y876&gt;0,Y876-J876,".")</f>
        <v>17</v>
      </c>
      <c r="AB876" s="1">
        <v>1637047654</v>
      </c>
      <c r="AC876" s="1">
        <v>6911898560</v>
      </c>
      <c r="AD876" s="1" t="s">
        <v>7256</v>
      </c>
      <c r="AE876" s="1">
        <v>1</v>
      </c>
      <c r="AF876" s="1">
        <v>36</v>
      </c>
      <c r="AG876" s="1" t="s">
        <v>1273</v>
      </c>
      <c r="AH876" s="1">
        <v>42953.898657407408</v>
      </c>
      <c r="AI876" s="1">
        <v>43041.600079340278</v>
      </c>
    </row>
    <row r="877" spans="1:35" s="1" customFormat="1" x14ac:dyDescent="0.25">
      <c r="A877" s="31">
        <v>42665</v>
      </c>
      <c r="B877" s="24"/>
      <c r="C877" s="23" t="s">
        <v>335</v>
      </c>
      <c r="D877" s="22" t="s">
        <v>334</v>
      </c>
      <c r="E877" s="21">
        <v>0.16</v>
      </c>
      <c r="G877" s="20"/>
      <c r="H877" s="19">
        <f>E877/0.03988</f>
        <v>4.0120361083249749</v>
      </c>
      <c r="I877" s="18">
        <f>J877/100*4</f>
        <v>1.48</v>
      </c>
      <c r="J877" s="17">
        <v>37</v>
      </c>
      <c r="K877" s="16">
        <f>IF(J877&gt;1,J877-H877-I877,0)</f>
        <v>31.507963891675022</v>
      </c>
      <c r="L877" s="15">
        <v>42685</v>
      </c>
      <c r="M877" s="14"/>
      <c r="N877" s="29">
        <v>42767</v>
      </c>
      <c r="O877" s="12">
        <v>42767</v>
      </c>
      <c r="P877" s="11" t="s">
        <v>6255</v>
      </c>
      <c r="Q877" s="10" t="s">
        <v>6254</v>
      </c>
      <c r="R877" s="10" t="s">
        <v>6253</v>
      </c>
      <c r="S877" s="10" t="s">
        <v>6252</v>
      </c>
      <c r="T877" s="10"/>
      <c r="U877" s="9" t="s">
        <v>6221</v>
      </c>
      <c r="V877" s="8"/>
      <c r="W877" s="7">
        <v>193</v>
      </c>
      <c r="X877" s="4"/>
      <c r="Y877" s="6">
        <v>54</v>
      </c>
      <c r="Z877" s="5">
        <f>IF(Y877&gt;0,Y877-J877,".")</f>
        <v>17</v>
      </c>
      <c r="AB877" s="1">
        <v>1637047655</v>
      </c>
      <c r="AC877" s="1">
        <v>6908788486</v>
      </c>
      <c r="AD877" s="1" t="s">
        <v>7134</v>
      </c>
      <c r="AE877" s="1">
        <v>1</v>
      </c>
      <c r="AF877" s="1">
        <v>90</v>
      </c>
      <c r="AG877" s="1" t="s">
        <v>1273</v>
      </c>
      <c r="AH877" s="1">
        <v>42944.401273148149</v>
      </c>
      <c r="AI877" s="1">
        <v>43041.600079548611</v>
      </c>
    </row>
    <row r="878" spans="1:35" s="1" customFormat="1" x14ac:dyDescent="0.25">
      <c r="A878" s="31">
        <v>42665</v>
      </c>
      <c r="B878" s="24"/>
      <c r="C878" s="23" t="s">
        <v>335</v>
      </c>
      <c r="D878" s="22" t="s">
        <v>334</v>
      </c>
      <c r="E878" s="21">
        <v>0.16</v>
      </c>
      <c r="G878" s="20"/>
      <c r="H878" s="19">
        <f>E878/0.03988</f>
        <v>4.0120361083249749</v>
      </c>
      <c r="I878" s="18">
        <f>J878/100*4</f>
        <v>1.48</v>
      </c>
      <c r="J878" s="17">
        <v>37</v>
      </c>
      <c r="K878" s="16">
        <f>IF(J878&gt;1,J878-H878-I878,0)</f>
        <v>31.507963891675022</v>
      </c>
      <c r="L878" s="15">
        <v>42685</v>
      </c>
      <c r="M878" s="14"/>
      <c r="N878" s="29">
        <v>42768</v>
      </c>
      <c r="O878" s="12">
        <v>42768</v>
      </c>
      <c r="P878" s="11" t="s">
        <v>6225</v>
      </c>
      <c r="Q878" s="10" t="s">
        <v>6224</v>
      </c>
      <c r="R878" s="10" t="s">
        <v>6223</v>
      </c>
      <c r="S878" s="10" t="s">
        <v>6222</v>
      </c>
      <c r="T878" s="10"/>
      <c r="U878" s="9" t="s">
        <v>6221</v>
      </c>
      <c r="V878" s="8"/>
      <c r="W878" s="7">
        <v>200</v>
      </c>
      <c r="X878" s="4"/>
      <c r="Y878" s="6">
        <v>54</v>
      </c>
      <c r="Z878" s="5">
        <f>IF(Y878&gt;0,Y878-J878,".")</f>
        <v>17</v>
      </c>
      <c r="AB878" s="1">
        <v>1637055611</v>
      </c>
      <c r="AC878" s="1">
        <v>6908769440</v>
      </c>
      <c r="AD878" s="1" t="s">
        <v>7137</v>
      </c>
      <c r="AE878" s="1">
        <v>1</v>
      </c>
      <c r="AF878" s="1">
        <v>135</v>
      </c>
      <c r="AG878" s="1" t="s">
        <v>1265</v>
      </c>
      <c r="AH878" s="1">
        <v>42944.387037037035</v>
      </c>
      <c r="AI878" s="1">
        <v>43042.435517685182</v>
      </c>
    </row>
    <row r="879" spans="1:35" s="1" customFormat="1" x14ac:dyDescent="0.25">
      <c r="A879" s="31">
        <v>42665</v>
      </c>
      <c r="B879" s="24"/>
      <c r="C879" s="23" t="s">
        <v>335</v>
      </c>
      <c r="D879" s="22" t="s">
        <v>334</v>
      </c>
      <c r="E879" s="21">
        <v>0.16</v>
      </c>
      <c r="G879" s="20"/>
      <c r="H879" s="19">
        <f>E879/0.03988</f>
        <v>4.0120361083249749</v>
      </c>
      <c r="I879" s="18">
        <f>J879/100*4</f>
        <v>1.48</v>
      </c>
      <c r="J879" s="17">
        <v>37</v>
      </c>
      <c r="K879" s="16">
        <f>IF(J879&gt;1,J879-H879-I879,0)</f>
        <v>31.507963891675022</v>
      </c>
      <c r="L879" s="15">
        <v>42685</v>
      </c>
      <c r="M879" s="14"/>
      <c r="N879" s="29">
        <v>42786</v>
      </c>
      <c r="O879" s="12">
        <v>42786</v>
      </c>
      <c r="P879" s="11" t="s">
        <v>5788</v>
      </c>
      <c r="Q879" s="10" t="s">
        <v>5787</v>
      </c>
      <c r="R879" s="10" t="s">
        <v>5786</v>
      </c>
      <c r="S879" s="10" t="s">
        <v>5279</v>
      </c>
      <c r="T879" s="10"/>
      <c r="U879" s="9" t="s">
        <v>5785</v>
      </c>
      <c r="V879" s="8"/>
      <c r="W879" s="7">
        <v>301</v>
      </c>
      <c r="X879" s="4"/>
      <c r="Y879" s="6">
        <v>54</v>
      </c>
      <c r="Z879" s="5">
        <f>IF(Y879&gt;0,Y879-J879,".")</f>
        <v>17</v>
      </c>
      <c r="AB879" s="1">
        <v>1637056397</v>
      </c>
      <c r="AC879" s="1">
        <v>6916037637</v>
      </c>
      <c r="AD879" s="1" t="s">
        <v>7128</v>
      </c>
      <c r="AE879" s="1">
        <v>1</v>
      </c>
      <c r="AF879" s="1">
        <v>39</v>
      </c>
      <c r="AG879" s="1" t="s">
        <v>1261</v>
      </c>
      <c r="AH879" s="1">
        <v>43029.47996527778</v>
      </c>
      <c r="AI879" s="1">
        <v>43042.538787187499</v>
      </c>
    </row>
    <row r="880" spans="1:35" s="1" customFormat="1" x14ac:dyDescent="0.25">
      <c r="A880" s="31">
        <v>42381</v>
      </c>
      <c r="B880" s="24"/>
      <c r="C880" s="23" t="s">
        <v>1394</v>
      </c>
      <c r="D880" s="22" t="s">
        <v>1393</v>
      </c>
      <c r="E880" s="21">
        <v>0.35</v>
      </c>
      <c r="G880" s="20"/>
      <c r="H880" s="19">
        <f>E880/0.040263</f>
        <v>8.6928445471027977</v>
      </c>
      <c r="I880" s="32">
        <f>J880/100*4</f>
        <v>1.56</v>
      </c>
      <c r="J880" s="17">
        <v>39</v>
      </c>
      <c r="K880" s="16">
        <f>IF(J880&gt;1,J880-H880-I880,0)</f>
        <v>28.747155452897204</v>
      </c>
      <c r="L880" s="15">
        <v>42402</v>
      </c>
      <c r="M880" s="14"/>
      <c r="N880" s="29">
        <v>42800</v>
      </c>
      <c r="O880" s="12">
        <v>42800</v>
      </c>
      <c r="P880" s="11" t="s">
        <v>5495</v>
      </c>
      <c r="Q880" s="10" t="s">
        <v>5494</v>
      </c>
      <c r="R880" s="10" t="s">
        <v>5493</v>
      </c>
      <c r="S880" s="10" t="s">
        <v>671</v>
      </c>
      <c r="T880" s="10"/>
      <c r="U880" s="9" t="s">
        <v>5492</v>
      </c>
      <c r="V880" s="8"/>
      <c r="W880" s="7">
        <v>366</v>
      </c>
      <c r="X880" s="4"/>
      <c r="Y880" s="6">
        <v>54</v>
      </c>
      <c r="Z880" s="5">
        <f>IF(Y880&gt;0,Y880-J880,".")</f>
        <v>15</v>
      </c>
      <c r="AB880" s="1">
        <v>1637064079</v>
      </c>
      <c r="AC880" s="1">
        <v>6914011624</v>
      </c>
      <c r="AD880" s="1" t="s">
        <v>7468</v>
      </c>
      <c r="AE880" s="1">
        <v>1</v>
      </c>
      <c r="AF880" s="1">
        <v>81</v>
      </c>
      <c r="AG880" s="1" t="s">
        <v>1257</v>
      </c>
      <c r="AH880" s="1">
        <v>43005.493854166663</v>
      </c>
      <c r="AI880" s="1">
        <v>43043.471149641206</v>
      </c>
    </row>
    <row r="881" spans="1:35" s="1" customFormat="1" x14ac:dyDescent="0.25">
      <c r="A881" s="31">
        <v>42361</v>
      </c>
      <c r="B881" s="24"/>
      <c r="C881" s="23" t="s">
        <v>877</v>
      </c>
      <c r="D881" s="22" t="s">
        <v>876</v>
      </c>
      <c r="E881" s="21">
        <v>0.65</v>
      </c>
      <c r="G881" s="20"/>
      <c r="H881" s="19">
        <f>E881/0.04032</f>
        <v>16.121031746031747</v>
      </c>
      <c r="I881" s="32">
        <f>J881/100*4</f>
        <v>1.56</v>
      </c>
      <c r="J881" s="17">
        <v>39</v>
      </c>
      <c r="K881" s="16">
        <f>IF(J881&gt;1,J881-H881-I881,0)</f>
        <v>21.318968253968254</v>
      </c>
      <c r="L881" s="15">
        <v>42426</v>
      </c>
      <c r="M881" s="14"/>
      <c r="N881" s="29">
        <v>42812</v>
      </c>
      <c r="O881" s="12">
        <v>42813</v>
      </c>
      <c r="P881" s="11" t="s">
        <v>5174</v>
      </c>
      <c r="Q881" s="10" t="s">
        <v>5173</v>
      </c>
      <c r="R881" s="10" t="s">
        <v>5172</v>
      </c>
      <c r="S881" s="10" t="s">
        <v>5171</v>
      </c>
      <c r="T881" s="10"/>
      <c r="U881" s="9">
        <v>6747837902</v>
      </c>
      <c r="V881" s="8"/>
      <c r="W881" s="7">
        <v>446</v>
      </c>
      <c r="X881" s="4"/>
      <c r="Y881" s="6">
        <v>54</v>
      </c>
      <c r="Z881" s="5">
        <f>IF(Y881&gt;0,Y881-J881,".")</f>
        <v>15</v>
      </c>
      <c r="AB881" s="1">
        <v>1637071982</v>
      </c>
      <c r="AC881" s="1">
        <v>6916028252</v>
      </c>
      <c r="AD881" s="1" t="s">
        <v>7469</v>
      </c>
      <c r="AE881" s="1">
        <v>2</v>
      </c>
      <c r="AF881" s="1">
        <v>76</v>
      </c>
      <c r="AG881" s="1" t="s">
        <v>1236</v>
      </c>
      <c r="AH881" s="1">
        <v>43029.317858796298</v>
      </c>
      <c r="AI881" s="1">
        <v>43044.38225696759</v>
      </c>
    </row>
    <row r="882" spans="1:35" s="1" customFormat="1" x14ac:dyDescent="0.25">
      <c r="A882" s="31">
        <v>42596</v>
      </c>
      <c r="B882" s="24"/>
      <c r="C882" s="23" t="s">
        <v>5170</v>
      </c>
      <c r="D882" s="22" t="s">
        <v>5169</v>
      </c>
      <c r="E882" s="21">
        <v>0.52800000000000002</v>
      </c>
      <c r="G882" s="20"/>
      <c r="H882" s="19">
        <f>E882/0.04046</f>
        <v>13.049925852694019</v>
      </c>
      <c r="I882" s="18">
        <f>J882/100*4</f>
        <v>1.56</v>
      </c>
      <c r="J882" s="17">
        <v>39</v>
      </c>
      <c r="K882" s="16">
        <f>IF(J882&gt;1,J882-H882-I882,0)</f>
        <v>24.390074147305985</v>
      </c>
      <c r="L882" s="15">
        <v>42636</v>
      </c>
      <c r="M882" s="14"/>
      <c r="N882" s="29">
        <v>42812</v>
      </c>
      <c r="O882" s="12">
        <v>42813</v>
      </c>
      <c r="P882" s="11" t="s">
        <v>1945</v>
      </c>
      <c r="Q882" s="10" t="s">
        <v>5168</v>
      </c>
      <c r="R882" s="10" t="s">
        <v>5167</v>
      </c>
      <c r="S882" s="10" t="s">
        <v>2062</v>
      </c>
      <c r="T882" s="10"/>
      <c r="U882" s="9">
        <v>6751307145</v>
      </c>
      <c r="V882" s="8"/>
      <c r="W882" s="7">
        <v>445</v>
      </c>
      <c r="X882" s="4"/>
      <c r="Y882" s="6">
        <v>54</v>
      </c>
      <c r="Z882" s="5">
        <f>IF(Y882&gt;0,Y882-J882,".")</f>
        <v>15</v>
      </c>
      <c r="AB882" s="1">
        <v>1637073238</v>
      </c>
      <c r="AC882" s="1">
        <v>6915372875</v>
      </c>
      <c r="AD882" s="1" t="s">
        <v>7470</v>
      </c>
      <c r="AE882" s="1">
        <v>2</v>
      </c>
      <c r="AF882" s="1">
        <v>138</v>
      </c>
      <c r="AG882" s="1" t="s">
        <v>1239</v>
      </c>
      <c r="AH882" s="1">
        <v>43023.509722222225</v>
      </c>
      <c r="AI882" s="1">
        <v>43044.525122326391</v>
      </c>
    </row>
    <row r="883" spans="1:35" s="1" customFormat="1" x14ac:dyDescent="0.25">
      <c r="A883" s="28">
        <v>41993</v>
      </c>
      <c r="B883" s="24"/>
      <c r="C883" s="23" t="s">
        <v>2794</v>
      </c>
      <c r="D883" s="22" t="s">
        <v>2793</v>
      </c>
      <c r="E883" s="21">
        <v>0.78900000000000003</v>
      </c>
      <c r="G883" s="20"/>
      <c r="H883" s="19">
        <f>E883/0.042871</f>
        <v>18.404049357374451</v>
      </c>
      <c r="I883" s="18">
        <f>J883/100*4</f>
        <v>1.52</v>
      </c>
      <c r="J883" s="17">
        <v>38</v>
      </c>
      <c r="K883" s="16">
        <f>IF(J883&gt;1,J883-H883-I883,0)</f>
        <v>18.07595064262555</v>
      </c>
      <c r="L883" s="15">
        <v>42011</v>
      </c>
      <c r="M883" s="14"/>
      <c r="N883" s="29">
        <v>42819</v>
      </c>
      <c r="O883" s="12">
        <v>42822</v>
      </c>
      <c r="P883" s="11" t="s">
        <v>4984</v>
      </c>
      <c r="Q883" s="10" t="s">
        <v>4987</v>
      </c>
      <c r="R883" s="10" t="s">
        <v>4986</v>
      </c>
      <c r="S883" s="10" t="s">
        <v>4985</v>
      </c>
      <c r="T883" s="10"/>
      <c r="U883" s="9">
        <v>6757168082</v>
      </c>
      <c r="V883" s="8" t="s">
        <v>110</v>
      </c>
      <c r="W883" s="7">
        <v>498</v>
      </c>
      <c r="X883" s="4"/>
      <c r="Y883" s="6">
        <v>54</v>
      </c>
      <c r="Z883" s="5">
        <f>IF(Y883&gt;0,Y883-J883,".")</f>
        <v>16</v>
      </c>
      <c r="AB883" s="1">
        <v>1637073641</v>
      </c>
      <c r="AC883" s="1">
        <v>6916040265</v>
      </c>
      <c r="AD883" s="1" t="s">
        <v>7171</v>
      </c>
      <c r="AE883" s="1">
        <v>1</v>
      </c>
      <c r="AF883" s="1">
        <v>115</v>
      </c>
      <c r="AG883" s="1" t="s">
        <v>630</v>
      </c>
      <c r="AH883" s="1">
        <v>43029.518877314818</v>
      </c>
      <c r="AI883" s="1">
        <v>43044.568578043982</v>
      </c>
    </row>
    <row r="884" spans="1:35" s="1" customFormat="1" x14ac:dyDescent="0.25">
      <c r="A884" s="31">
        <v>42381</v>
      </c>
      <c r="B884" s="24"/>
      <c r="C884" s="23" t="s">
        <v>1948</v>
      </c>
      <c r="D884" s="22" t="s">
        <v>1947</v>
      </c>
      <c r="E884" s="21">
        <v>0.76900000000000002</v>
      </c>
      <c r="G884" s="20"/>
      <c r="H884" s="19">
        <f>E884/0.040263</f>
        <v>19.099421304920149</v>
      </c>
      <c r="I884" s="32">
        <f>J884/100*4</f>
        <v>1.56</v>
      </c>
      <c r="J884" s="17">
        <v>39</v>
      </c>
      <c r="K884" s="16">
        <f>IF(J884&gt;1,J884-H884-I884,0)</f>
        <v>18.340578695079852</v>
      </c>
      <c r="L884" s="15">
        <v>42398</v>
      </c>
      <c r="M884" s="14"/>
      <c r="N884" s="29">
        <v>42828</v>
      </c>
      <c r="O884" s="12">
        <v>42828</v>
      </c>
      <c r="P884" s="11" t="s">
        <v>4845</v>
      </c>
      <c r="Q884" s="10" t="s">
        <v>4844</v>
      </c>
      <c r="R884" s="10" t="s">
        <v>4843</v>
      </c>
      <c r="S884" s="10" t="s">
        <v>4842</v>
      </c>
      <c r="T884" s="10"/>
      <c r="U884" s="9" t="s">
        <v>4841</v>
      </c>
      <c r="V884" s="8"/>
      <c r="W884" s="7">
        <v>528</v>
      </c>
      <c r="X884" s="4"/>
      <c r="Y884" s="6">
        <v>54</v>
      </c>
      <c r="Z884" s="5">
        <f>IF(Y884&gt;0,Y884-J884,".")</f>
        <v>15</v>
      </c>
      <c r="AB884" s="1">
        <v>1637073888</v>
      </c>
      <c r="AC884" s="1">
        <v>6908405879</v>
      </c>
      <c r="AD884" s="1" t="s">
        <v>7261</v>
      </c>
      <c r="AE884" s="1">
        <v>1</v>
      </c>
      <c r="AF884" s="1">
        <v>24</v>
      </c>
      <c r="AG884" s="1" t="s">
        <v>1244</v>
      </c>
      <c r="AH884" s="1">
        <v>42943.885972222219</v>
      </c>
      <c r="AI884" s="1">
        <v>43044.589495706015</v>
      </c>
    </row>
    <row r="885" spans="1:35" s="1" customFormat="1" x14ac:dyDescent="0.25">
      <c r="A885" s="28">
        <v>41646</v>
      </c>
      <c r="B885" s="27"/>
      <c r="C885" s="23" t="s">
        <v>4568</v>
      </c>
      <c r="D885" s="22" t="s">
        <v>278</v>
      </c>
      <c r="E885" s="21">
        <v>0.6</v>
      </c>
      <c r="G885" s="20"/>
      <c r="H885" s="19">
        <f>E885/0.0475</f>
        <v>12.631578947368421</v>
      </c>
      <c r="I885" s="18">
        <f>J885/100*4</f>
        <v>1.52</v>
      </c>
      <c r="J885" s="17">
        <v>38</v>
      </c>
      <c r="K885" s="16">
        <f>IF(J885&gt;1,J885-H885-I885,0)</f>
        <v>23.848421052631579</v>
      </c>
      <c r="L885" s="15">
        <v>41688</v>
      </c>
      <c r="M885" s="14"/>
      <c r="N885" s="29">
        <v>42840</v>
      </c>
      <c r="O885" s="12">
        <v>42842</v>
      </c>
      <c r="P885" s="11" t="s">
        <v>4567</v>
      </c>
      <c r="Q885" s="10" t="s">
        <v>4571</v>
      </c>
      <c r="R885" s="10" t="s">
        <v>4570</v>
      </c>
      <c r="S885" s="10" t="s">
        <v>4569</v>
      </c>
      <c r="T885" s="10"/>
      <c r="U885" s="9">
        <v>6783843158</v>
      </c>
      <c r="V885" s="8"/>
      <c r="W885" s="7">
        <v>590</v>
      </c>
      <c r="X885" s="4"/>
      <c r="Y885" s="6">
        <v>54</v>
      </c>
      <c r="Z885" s="5">
        <f>IF(Y885&gt;0,Y885-J885,".")</f>
        <v>16</v>
      </c>
      <c r="AB885" s="1">
        <v>1637073889</v>
      </c>
      <c r="AC885" s="1">
        <v>6910366985</v>
      </c>
      <c r="AD885" s="1" t="s">
        <v>7471</v>
      </c>
      <c r="AE885" s="1">
        <v>1</v>
      </c>
      <c r="AF885" s="1">
        <v>65</v>
      </c>
      <c r="AG885" s="1" t="s">
        <v>1244</v>
      </c>
      <c r="AH885" s="1">
        <v>42945.748333333337</v>
      </c>
      <c r="AI885" s="1">
        <v>43044.589495972221</v>
      </c>
    </row>
    <row r="886" spans="1:35" s="1" customFormat="1" x14ac:dyDescent="0.25">
      <c r="A886" s="31">
        <v>42809</v>
      </c>
      <c r="B886" s="30" t="s">
        <v>3701</v>
      </c>
      <c r="C886" s="23" t="s">
        <v>279</v>
      </c>
      <c r="D886" s="22" t="s">
        <v>196</v>
      </c>
      <c r="E886" s="21">
        <v>0.67</v>
      </c>
      <c r="G886" s="20"/>
      <c r="H886" s="19">
        <f>E886/0.038689</f>
        <v>17.317583809351497</v>
      </c>
      <c r="I886" s="18">
        <f>J886/100*4</f>
        <v>1.52</v>
      </c>
      <c r="J886" s="17">
        <v>38</v>
      </c>
      <c r="K886" s="16">
        <f>IF(J886&gt;1,J886-H886-I886,0)</f>
        <v>19.162416190648504</v>
      </c>
      <c r="L886" s="15">
        <v>42834</v>
      </c>
      <c r="M886" s="14"/>
      <c r="N886" s="13">
        <v>42881</v>
      </c>
      <c r="O886" s="12">
        <v>42884</v>
      </c>
      <c r="P886" s="11" t="s">
        <v>3697</v>
      </c>
      <c r="Q886" s="10" t="s">
        <v>3700</v>
      </c>
      <c r="R886" s="10" t="s">
        <v>3699</v>
      </c>
      <c r="S886" s="10" t="s">
        <v>3698</v>
      </c>
      <c r="T886" s="10"/>
      <c r="U886" s="9">
        <v>6828480964</v>
      </c>
      <c r="V886" s="8"/>
      <c r="W886" s="7">
        <v>783</v>
      </c>
      <c r="X886" s="4"/>
      <c r="Y886" s="6">
        <v>54</v>
      </c>
      <c r="Z886" s="5">
        <f>IF(Y886&gt;0,Y886-J886,".")</f>
        <v>16</v>
      </c>
      <c r="AB886" s="1">
        <v>1637078297</v>
      </c>
      <c r="AC886" s="1">
        <v>6914991256</v>
      </c>
      <c r="AD886" s="1" t="s">
        <v>7369</v>
      </c>
      <c r="AE886" s="1">
        <v>1</v>
      </c>
      <c r="AF886" s="1">
        <v>199</v>
      </c>
      <c r="AG886" s="1" t="s">
        <v>1234</v>
      </c>
      <c r="AH886" s="1">
        <v>43018.752662037034</v>
      </c>
      <c r="AI886" s="1">
        <v>43044.789575358795</v>
      </c>
    </row>
    <row r="887" spans="1:35" s="1" customFormat="1" x14ac:dyDescent="0.25">
      <c r="A887" s="31">
        <v>42758</v>
      </c>
      <c r="B887" s="24"/>
      <c r="C887" s="23" t="s">
        <v>872</v>
      </c>
      <c r="D887" s="22" t="s">
        <v>871</v>
      </c>
      <c r="E887" s="21">
        <v>1</v>
      </c>
      <c r="G887" s="20"/>
      <c r="H887" s="19">
        <f>E887/0.03895</f>
        <v>25.673940949935815</v>
      </c>
      <c r="I887" s="18">
        <f>J887/100*4</f>
        <v>1.52</v>
      </c>
      <c r="J887" s="17">
        <v>38</v>
      </c>
      <c r="K887" s="16">
        <f>IF(J887&gt;1,J887-H887-I887,0)</f>
        <v>10.806059050064185</v>
      </c>
      <c r="L887" s="15">
        <v>42792</v>
      </c>
      <c r="M887" s="14"/>
      <c r="N887" s="29">
        <v>42925</v>
      </c>
      <c r="O887" s="12">
        <v>42926</v>
      </c>
      <c r="P887" s="11" t="s">
        <v>2951</v>
      </c>
      <c r="Q887" s="10" t="s">
        <v>2953</v>
      </c>
      <c r="R887" s="10" t="s">
        <v>2952</v>
      </c>
      <c r="S887" t="s">
        <v>493</v>
      </c>
      <c r="T887" s="10"/>
      <c r="U887" s="9">
        <v>6886173402</v>
      </c>
      <c r="V887" s="8"/>
      <c r="W887" s="7">
        <v>933</v>
      </c>
      <c r="X887" s="4"/>
      <c r="Y887" s="6">
        <v>54</v>
      </c>
      <c r="Z887" s="5">
        <f>IF(Y887&gt;0,Y887-J887,".")</f>
        <v>16</v>
      </c>
      <c r="AB887" s="1">
        <v>1637085424</v>
      </c>
      <c r="AC887" s="1">
        <v>6915248398</v>
      </c>
      <c r="AD887" s="1" t="s">
        <v>7410</v>
      </c>
      <c r="AE887" s="1">
        <v>1</v>
      </c>
      <c r="AF887" s="1">
        <v>70</v>
      </c>
      <c r="AG887" s="1" t="s">
        <v>1217</v>
      </c>
      <c r="AH887" s="1">
        <v>43022.302731481483</v>
      </c>
      <c r="AI887" s="1">
        <v>43045.392009039351</v>
      </c>
    </row>
    <row r="888" spans="1:35" s="1" customFormat="1" x14ac:dyDescent="0.25">
      <c r="A888" s="31">
        <v>42929</v>
      </c>
      <c r="B888" s="30" t="s">
        <v>2502</v>
      </c>
      <c r="C888" s="23" t="s">
        <v>279</v>
      </c>
      <c r="D888" s="22" t="s">
        <v>278</v>
      </c>
      <c r="E888" s="21">
        <v>0.57999999999999996</v>
      </c>
      <c r="G888" s="20"/>
      <c r="H888" s="19">
        <f>E888/0.04272</f>
        <v>13.576779026217228</v>
      </c>
      <c r="I888" s="18">
        <f>J888/100*4</f>
        <v>1.52</v>
      </c>
      <c r="J888" s="17">
        <v>38</v>
      </c>
      <c r="K888" s="16">
        <f>IF(J888&gt;1,J888-H888-I888,0)</f>
        <v>22.903220973782773</v>
      </c>
      <c r="L888" s="15">
        <v>42952</v>
      </c>
      <c r="M888" s="14"/>
      <c r="N888" s="29">
        <v>42960</v>
      </c>
      <c r="O888" s="12">
        <v>42960</v>
      </c>
      <c r="P888" s="11" t="s">
        <v>2498</v>
      </c>
      <c r="Q888" s="10" t="s">
        <v>2501</v>
      </c>
      <c r="R888" s="10" t="s">
        <v>2500</v>
      </c>
      <c r="S888" s="10" t="s">
        <v>2499</v>
      </c>
      <c r="T888" s="10"/>
      <c r="U888" s="9">
        <v>6911864822</v>
      </c>
      <c r="V888" s="8"/>
      <c r="W888" s="7">
        <v>1030</v>
      </c>
      <c r="X888" s="4"/>
      <c r="Y888" s="6">
        <v>54</v>
      </c>
      <c r="Z888" s="5">
        <f>IF(Y888&gt;0,Y888-J888,".")</f>
        <v>16</v>
      </c>
      <c r="AB888" s="1">
        <v>1637086952</v>
      </c>
      <c r="AC888" s="1">
        <v>6915365691</v>
      </c>
      <c r="AD888" s="1" t="s">
        <v>7125</v>
      </c>
      <c r="AE888" s="1">
        <v>1</v>
      </c>
      <c r="AF888" s="1">
        <v>22</v>
      </c>
      <c r="AG888" s="1" t="s">
        <v>1229</v>
      </c>
      <c r="AH888" s="1">
        <v>43023.405324074076</v>
      </c>
      <c r="AI888" s="1">
        <v>43045.561790949076</v>
      </c>
    </row>
    <row r="889" spans="1:35" s="1" customFormat="1" x14ac:dyDescent="0.25">
      <c r="A889" s="31">
        <v>42970</v>
      </c>
      <c r="B889" s="24"/>
      <c r="C889" s="23" t="s">
        <v>2331</v>
      </c>
      <c r="D889" s="22"/>
      <c r="E889" s="21"/>
      <c r="G889" s="20"/>
      <c r="H889" s="19">
        <f>E889/0.04417</f>
        <v>0</v>
      </c>
      <c r="I889" s="18">
        <f>J889/100*4</f>
        <v>1.56</v>
      </c>
      <c r="J889" s="17">
        <v>39</v>
      </c>
      <c r="K889" s="16">
        <f>IF(J889&gt;1,J889-H889-I889,0)</f>
        <v>37.44</v>
      </c>
      <c r="L889" s="15">
        <v>42970</v>
      </c>
      <c r="M889" s="14"/>
      <c r="N889" s="29">
        <v>42970</v>
      </c>
      <c r="O889" s="12">
        <v>42972</v>
      </c>
      <c r="P889" s="11" t="s">
        <v>2330</v>
      </c>
      <c r="Q889" s="10" t="s">
        <v>2329</v>
      </c>
      <c r="R889" s="10" t="s">
        <v>2328</v>
      </c>
      <c r="S889" s="10" t="s">
        <v>2327</v>
      </c>
      <c r="T889" s="10"/>
      <c r="U889" s="9">
        <v>6905253411</v>
      </c>
      <c r="V889" s="8"/>
      <c r="W889" s="7">
        <v>1068</v>
      </c>
      <c r="X889" s="4"/>
      <c r="Y889" s="6">
        <v>54</v>
      </c>
      <c r="Z889" s="5">
        <f>IF(Y889&gt;0,Y889-J889,".")</f>
        <v>15</v>
      </c>
      <c r="AB889" s="1">
        <v>1637089014</v>
      </c>
      <c r="AC889" s="1">
        <v>6917214886</v>
      </c>
      <c r="AD889" s="1" t="s">
        <v>7442</v>
      </c>
      <c r="AE889" s="1">
        <v>1</v>
      </c>
      <c r="AF889" s="1">
        <v>69</v>
      </c>
      <c r="AG889" s="1" t="s">
        <v>1212</v>
      </c>
      <c r="AH889" s="1">
        <v>43040.79859953704</v>
      </c>
      <c r="AI889" s="1">
        <v>43045.742144826392</v>
      </c>
    </row>
    <row r="890" spans="1:35" s="1" customFormat="1" x14ac:dyDescent="0.25">
      <c r="A890" s="31">
        <v>42807</v>
      </c>
      <c r="B890" s="24"/>
      <c r="C890" s="23" t="s">
        <v>877</v>
      </c>
      <c r="D890" s="22" t="s">
        <v>876</v>
      </c>
      <c r="E890" s="21">
        <v>0.48</v>
      </c>
      <c r="G890" s="20"/>
      <c r="H890" s="19">
        <f>E890/0.038689</f>
        <v>12.406627206699579</v>
      </c>
      <c r="I890" s="18">
        <f>J890/100*4</f>
        <v>1.56</v>
      </c>
      <c r="J890" s="17">
        <v>39</v>
      </c>
      <c r="K890" s="16">
        <f>IF(J890&gt;1,J890-H890-I890,0)</f>
        <v>25.033372793300423</v>
      </c>
      <c r="L890" s="15">
        <v>42833</v>
      </c>
      <c r="M890" s="14"/>
      <c r="N890" s="13">
        <v>42982</v>
      </c>
      <c r="O890" s="12">
        <v>42982</v>
      </c>
      <c r="P890" s="11" t="s">
        <v>2191</v>
      </c>
      <c r="Q890" s="10" t="s">
        <v>2190</v>
      </c>
      <c r="R890" s="10" t="s">
        <v>2189</v>
      </c>
      <c r="S890" s="10" t="s">
        <v>2188</v>
      </c>
      <c r="T890" s="10"/>
      <c r="U890" s="9">
        <v>6910438353</v>
      </c>
      <c r="V890" s="8"/>
      <c r="W890" s="7">
        <v>1104</v>
      </c>
      <c r="X890" s="4"/>
      <c r="Y890" s="6">
        <v>54</v>
      </c>
      <c r="Z890" s="5">
        <f>IF(Y890&gt;0,Y890-J890,".")</f>
        <v>15</v>
      </c>
      <c r="AB890" s="1">
        <v>1637089160</v>
      </c>
      <c r="AC890" s="1">
        <v>6916041777</v>
      </c>
      <c r="AD890" s="1" t="s">
        <v>7309</v>
      </c>
      <c r="AE890" s="1">
        <v>1</v>
      </c>
      <c r="AF890" s="1">
        <v>99</v>
      </c>
      <c r="AG890" s="1" t="s">
        <v>1221</v>
      </c>
      <c r="AH890" s="1">
        <v>43029.545324074075</v>
      </c>
      <c r="AI890" s="1">
        <v>43045.748725972226</v>
      </c>
    </row>
    <row r="891" spans="1:35" s="1" customFormat="1" x14ac:dyDescent="0.25">
      <c r="A891" s="31">
        <v>42807</v>
      </c>
      <c r="B891" s="24"/>
      <c r="C891" s="23" t="s">
        <v>877</v>
      </c>
      <c r="D891" s="22" t="s">
        <v>876</v>
      </c>
      <c r="E891" s="21">
        <v>0.48</v>
      </c>
      <c r="G891" s="20"/>
      <c r="H891" s="19">
        <f>E891/0.038689</f>
        <v>12.406627206699579</v>
      </c>
      <c r="I891" s="18">
        <f>J891/100*4</f>
        <v>1.56</v>
      </c>
      <c r="J891" s="17">
        <v>39</v>
      </c>
      <c r="K891" s="16">
        <f>IF(J891&gt;1,J891-H891-I891,0)</f>
        <v>25.033372793300423</v>
      </c>
      <c r="L891" s="15">
        <v>42833</v>
      </c>
      <c r="M891" s="14"/>
      <c r="N891" s="29">
        <v>43014</v>
      </c>
      <c r="O891" s="12">
        <v>43016</v>
      </c>
      <c r="P891" s="11" t="s">
        <v>1645</v>
      </c>
      <c r="Q891" s="10" t="s">
        <v>1644</v>
      </c>
      <c r="R891" s="10" t="s">
        <v>1643</v>
      </c>
      <c r="S891" s="10" t="s">
        <v>1642</v>
      </c>
      <c r="T891" s="10"/>
      <c r="U891" s="9">
        <v>6910438353</v>
      </c>
      <c r="V891" s="8"/>
      <c r="W891" s="7">
        <v>1209</v>
      </c>
      <c r="X891" s="4"/>
      <c r="Y891" s="6">
        <v>54</v>
      </c>
      <c r="Z891" s="5">
        <f>IF(Y891&gt;0,Y891-J891,".")</f>
        <v>15</v>
      </c>
      <c r="AB891" s="1">
        <v>1637093962</v>
      </c>
      <c r="AC891" s="1">
        <v>6916037934</v>
      </c>
      <c r="AD891" s="1" t="s">
        <v>7115</v>
      </c>
      <c r="AE891" s="1">
        <v>1</v>
      </c>
      <c r="AF891" s="1">
        <v>19</v>
      </c>
      <c r="AG891" s="1" t="s">
        <v>1225</v>
      </c>
      <c r="AH891" s="1">
        <v>43029.482523148145</v>
      </c>
      <c r="AI891" s="1">
        <v>43045.870010590275</v>
      </c>
    </row>
    <row r="892" spans="1:35" s="1" customFormat="1" x14ac:dyDescent="0.25">
      <c r="A892" s="31">
        <v>42596</v>
      </c>
      <c r="B892" s="24"/>
      <c r="C892" s="23" t="s">
        <v>1175</v>
      </c>
      <c r="D892" s="22" t="s">
        <v>1174</v>
      </c>
      <c r="E892" s="21">
        <v>0.52800000000000002</v>
      </c>
      <c r="G892" s="20"/>
      <c r="H892" s="19">
        <f>E892/0.04046</f>
        <v>13.049925852694019</v>
      </c>
      <c r="I892" s="18">
        <f>J892/100*4</f>
        <v>1.56</v>
      </c>
      <c r="J892" s="17">
        <v>39</v>
      </c>
      <c r="K892" s="16">
        <f>IF(J892&gt;1,J892-H892-I892,0)</f>
        <v>24.390074147305985</v>
      </c>
      <c r="L892" s="15">
        <v>42636</v>
      </c>
      <c r="M892" s="14"/>
      <c r="N892" s="29">
        <v>43035</v>
      </c>
      <c r="O892" s="12">
        <v>43037</v>
      </c>
      <c r="P892" s="11" t="s">
        <v>1370</v>
      </c>
      <c r="Q892" s="10" t="s">
        <v>1369</v>
      </c>
      <c r="R892" s="10" t="s">
        <v>1368</v>
      </c>
      <c r="S892" s="10" t="s">
        <v>1367</v>
      </c>
      <c r="T892" s="10"/>
      <c r="U892" s="9">
        <v>6915955627</v>
      </c>
      <c r="V892" s="8"/>
      <c r="W892" s="7">
        <v>1271</v>
      </c>
      <c r="X892" s="4"/>
      <c r="Y892" s="6">
        <v>54</v>
      </c>
      <c r="Z892" s="5">
        <f>IF(Y892&gt;0,Y892-J892,".")</f>
        <v>15</v>
      </c>
      <c r="AB892" s="1">
        <v>1637097615</v>
      </c>
      <c r="AC892" s="1">
        <v>6908103668</v>
      </c>
      <c r="AD892" s="1" t="s">
        <v>7178</v>
      </c>
      <c r="AE892" s="1">
        <v>1</v>
      </c>
      <c r="AF892" s="1">
        <v>42</v>
      </c>
      <c r="AG892" s="1" t="s">
        <v>1198</v>
      </c>
      <c r="AH892" s="1">
        <v>42943.725312499999</v>
      </c>
      <c r="AI892" s="1">
        <v>43046.48692599537</v>
      </c>
    </row>
    <row r="893" spans="1:35" s="1" customFormat="1" x14ac:dyDescent="0.25">
      <c r="A893" s="31">
        <v>42362</v>
      </c>
      <c r="B893" s="24"/>
      <c r="C893" s="23" t="s">
        <v>877</v>
      </c>
      <c r="D893" s="22" t="s">
        <v>876</v>
      </c>
      <c r="E893" s="21">
        <v>0.65</v>
      </c>
      <c r="G893" s="20"/>
      <c r="H893" s="19">
        <f>E893/0.04032</f>
        <v>16.121031746031747</v>
      </c>
      <c r="I893" s="32">
        <f>J893/100*4</f>
        <v>1.56</v>
      </c>
      <c r="J893" s="17">
        <v>39</v>
      </c>
      <c r="K893" s="16">
        <f>IF(J893&gt;1,J893-H893-I893,0)</f>
        <v>21.318968253968254</v>
      </c>
      <c r="L893" s="15">
        <v>42434</v>
      </c>
      <c r="M893" s="14"/>
      <c r="N893" s="29">
        <v>43062</v>
      </c>
      <c r="O893" s="12">
        <v>43062</v>
      </c>
      <c r="P893" s="11" t="s">
        <v>875</v>
      </c>
      <c r="Q893" s="10" t="s">
        <v>874</v>
      </c>
      <c r="R893" s="10" t="s">
        <v>873</v>
      </c>
      <c r="S893" s="10" t="s">
        <v>469</v>
      </c>
      <c r="T893" s="10"/>
      <c r="U893" s="9">
        <v>6910438353</v>
      </c>
      <c r="V893" s="8"/>
      <c r="W893" s="7">
        <v>1371</v>
      </c>
      <c r="X893" s="4"/>
      <c r="Y893" s="6">
        <v>54</v>
      </c>
      <c r="Z893" s="5">
        <f>IF(Y893&gt;0,Y893-J893,".")</f>
        <v>15</v>
      </c>
      <c r="AB893" s="1">
        <v>1637102700</v>
      </c>
      <c r="AC893" s="1">
        <v>6908858049</v>
      </c>
      <c r="AD893" s="1" t="s">
        <v>7403</v>
      </c>
      <c r="AE893" s="1">
        <v>1</v>
      </c>
      <c r="AF893" s="1">
        <v>35</v>
      </c>
      <c r="AG893" s="1" t="s">
        <v>1199</v>
      </c>
      <c r="AH893" s="1">
        <v>42944.444513888891</v>
      </c>
      <c r="AI893" s="1">
        <v>43046.810908113424</v>
      </c>
    </row>
    <row r="894" spans="1:35" s="1" customFormat="1" x14ac:dyDescent="0.25">
      <c r="A894" s="28">
        <v>41860</v>
      </c>
      <c r="B894" s="27"/>
      <c r="C894" s="23" t="s">
        <v>587</v>
      </c>
      <c r="D894" s="22" t="s">
        <v>586</v>
      </c>
      <c r="E894" s="21">
        <v>0.35899999999999999</v>
      </c>
      <c r="G894" s="20"/>
      <c r="H894" s="19">
        <f>E894/0.0461888</f>
        <v>7.7724470001385608</v>
      </c>
      <c r="I894" s="18">
        <f>J894/100*4</f>
        <v>0.68</v>
      </c>
      <c r="J894" s="17">
        <v>17</v>
      </c>
      <c r="K894" s="16">
        <f>IF(J894&gt;1,J894-H894-I894,0)</f>
        <v>8.5475529998614395</v>
      </c>
      <c r="L894" s="15">
        <v>41881</v>
      </c>
      <c r="M894" s="14"/>
      <c r="N894" s="29">
        <v>43073</v>
      </c>
      <c r="O894" s="12">
        <v>43074</v>
      </c>
      <c r="P894" s="11" t="s">
        <v>585</v>
      </c>
      <c r="Q894" s="10" t="s">
        <v>584</v>
      </c>
      <c r="R894" s="10" t="s">
        <v>583</v>
      </c>
      <c r="S894" s="10" t="s">
        <v>582</v>
      </c>
      <c r="T894" s="10"/>
      <c r="U894" s="9">
        <v>6916048117</v>
      </c>
      <c r="V894" s="8"/>
      <c r="W894" s="7">
        <v>1417</v>
      </c>
      <c r="X894" s="4"/>
      <c r="Y894" s="6">
        <v>54</v>
      </c>
      <c r="Z894" s="5">
        <f>IF(Y894&gt;0,Y894-J894,".")</f>
        <v>37</v>
      </c>
      <c r="AB894" s="1">
        <v>1637102701</v>
      </c>
      <c r="AC894" s="1">
        <v>6915899797</v>
      </c>
      <c r="AD894" s="1" t="s">
        <v>7472</v>
      </c>
      <c r="AE894" s="1">
        <v>1</v>
      </c>
      <c r="AF894" s="1">
        <v>39</v>
      </c>
      <c r="AG894" s="1" t="s">
        <v>1199</v>
      </c>
      <c r="AH894" s="1">
        <v>43027.835474537038</v>
      </c>
      <c r="AI894" s="1">
        <v>43046.81090837963</v>
      </c>
    </row>
    <row r="895" spans="1:35" s="1" customFormat="1" x14ac:dyDescent="0.25">
      <c r="A895" s="28">
        <v>41827</v>
      </c>
      <c r="B895" s="27"/>
      <c r="C895" s="23" t="s">
        <v>139</v>
      </c>
      <c r="D895" s="22" t="s">
        <v>138</v>
      </c>
      <c r="E895" s="21">
        <v>0.81</v>
      </c>
      <c r="G895" s="20"/>
      <c r="H895" s="19">
        <f>E895/0.0475246</f>
        <v>17.043804682206691</v>
      </c>
      <c r="I895" s="18">
        <f>J895/100*4</f>
        <v>1.56</v>
      </c>
      <c r="J895" s="17">
        <v>39</v>
      </c>
      <c r="K895" s="16">
        <f>IF(J895&gt;1,J895-H895-I895,0)</f>
        <v>20.39619531779331</v>
      </c>
      <c r="L895" s="15">
        <v>41844</v>
      </c>
      <c r="M895" s="14"/>
      <c r="N895" s="29">
        <v>43092</v>
      </c>
      <c r="O895" s="12">
        <v>43095</v>
      </c>
      <c r="P895" s="11" t="s">
        <v>137</v>
      </c>
      <c r="Q895" s="10" t="s">
        <v>136</v>
      </c>
      <c r="R895" s="10" t="s">
        <v>135</v>
      </c>
      <c r="S895" s="10" t="s">
        <v>134</v>
      </c>
      <c r="T895" s="10"/>
      <c r="U895" s="9">
        <v>6920086271</v>
      </c>
      <c r="V895" s="8"/>
      <c r="W895" s="7">
        <v>1497</v>
      </c>
      <c r="X895" s="4"/>
      <c r="Y895" s="6">
        <v>54</v>
      </c>
      <c r="Z895" s="5">
        <f>IF(Y895&gt;0,Y895-J895,".")</f>
        <v>15</v>
      </c>
      <c r="AB895" s="1">
        <v>1637107289</v>
      </c>
      <c r="AC895" s="1">
        <v>6916037914</v>
      </c>
      <c r="AD895" s="1" t="s">
        <v>7146</v>
      </c>
      <c r="AE895" s="1">
        <v>1</v>
      </c>
      <c r="AF895" s="1">
        <v>65</v>
      </c>
      <c r="AG895" s="1" t="s">
        <v>1180</v>
      </c>
      <c r="AH895" s="1">
        <v>43029.481828703705</v>
      </c>
      <c r="AI895" s="1">
        <v>43046.923353229169</v>
      </c>
    </row>
    <row r="896" spans="1:35" s="1" customFormat="1" x14ac:dyDescent="0.25">
      <c r="A896" s="31">
        <v>42206</v>
      </c>
      <c r="B896" s="24"/>
      <c r="C896" s="23" t="s">
        <v>81</v>
      </c>
      <c r="D896" s="22" t="s">
        <v>80</v>
      </c>
      <c r="E896" s="21">
        <v>0.48599999999999999</v>
      </c>
      <c r="G896" s="20"/>
      <c r="H896" s="19">
        <f>E896/0.04021</f>
        <v>12.086545635414074</v>
      </c>
      <c r="I896" s="32">
        <f>J896/100*4</f>
        <v>1.48</v>
      </c>
      <c r="J896" s="17">
        <v>37</v>
      </c>
      <c r="K896" s="16">
        <f>IF(J896&gt;1,J896-H896-I896,0)</f>
        <v>23.433454364585923</v>
      </c>
      <c r="L896" s="15">
        <v>42224</v>
      </c>
      <c r="M896" s="14"/>
      <c r="N896" s="13">
        <v>43096</v>
      </c>
      <c r="O896" s="12">
        <v>43096</v>
      </c>
      <c r="P896" s="11" t="s">
        <v>79</v>
      </c>
      <c r="Q896" s="10" t="s">
        <v>78</v>
      </c>
      <c r="R896" s="10" t="s">
        <v>77</v>
      </c>
      <c r="S896" s="10" t="s">
        <v>76</v>
      </c>
      <c r="T896" s="10"/>
      <c r="U896" s="9">
        <v>6910130470</v>
      </c>
      <c r="V896" s="8"/>
      <c r="W896" s="7">
        <v>1505</v>
      </c>
      <c r="X896" s="4"/>
      <c r="Y896" s="6">
        <v>54</v>
      </c>
      <c r="Z896" s="5">
        <f>IF(Y896&gt;0,Y896-J896,".")</f>
        <v>17</v>
      </c>
      <c r="AB896" s="1">
        <v>1637108041</v>
      </c>
      <c r="AC896" s="1">
        <v>6908718770</v>
      </c>
      <c r="AD896" s="1" t="s">
        <v>7473</v>
      </c>
      <c r="AE896" s="1">
        <v>1</v>
      </c>
      <c r="AF896" s="1">
        <v>45</v>
      </c>
      <c r="AG896" s="1" t="s">
        <v>1192</v>
      </c>
      <c r="AH896" s="1">
        <v>42944.346979166665</v>
      </c>
      <c r="AI896" s="1">
        <v>43047.293629930558</v>
      </c>
    </row>
    <row r="897" spans="1:35" s="1" customFormat="1" x14ac:dyDescent="0.25">
      <c r="A897" s="31">
        <v>42665</v>
      </c>
      <c r="B897" s="24"/>
      <c r="C897" s="23" t="s">
        <v>335</v>
      </c>
      <c r="D897" s="22" t="s">
        <v>334</v>
      </c>
      <c r="E897" s="21">
        <v>0.16</v>
      </c>
      <c r="G897" s="20"/>
      <c r="H897" s="19">
        <f>E897/0.03988</f>
        <v>4.0120361083249749</v>
      </c>
      <c r="I897" s="18">
        <f>J897/100*4</f>
        <v>1.48</v>
      </c>
      <c r="J897" s="17">
        <v>37</v>
      </c>
      <c r="K897" s="16">
        <f>IF(J897&gt;1,J897-H897-I897,0)</f>
        <v>31.507963891675022</v>
      </c>
      <c r="L897" s="15">
        <v>42685</v>
      </c>
      <c r="M897" s="14"/>
      <c r="N897" s="13">
        <v>42745</v>
      </c>
      <c r="O897" s="12">
        <v>42745</v>
      </c>
      <c r="P897" s="11" t="s">
        <v>6794</v>
      </c>
      <c r="Q897" s="10" t="s">
        <v>6797</v>
      </c>
      <c r="R897" s="10" t="s">
        <v>6796</v>
      </c>
      <c r="S897" s="10" t="s">
        <v>6795</v>
      </c>
      <c r="T897" s="10"/>
      <c r="U897" s="9">
        <v>6672159435</v>
      </c>
      <c r="V897" s="8"/>
      <c r="W897" s="7">
        <v>63</v>
      </c>
      <c r="X897" s="4"/>
      <c r="Y897" s="6">
        <v>55</v>
      </c>
      <c r="Z897" s="5">
        <f>IF(Y897&gt;0,Y897-J897,".")</f>
        <v>18</v>
      </c>
      <c r="AB897" s="1">
        <v>1637108490</v>
      </c>
      <c r="AC897" s="1">
        <v>6916032895</v>
      </c>
      <c r="AD897" s="1" t="s">
        <v>7126</v>
      </c>
      <c r="AE897" s="1">
        <v>1</v>
      </c>
      <c r="AF897" s="1">
        <v>36</v>
      </c>
      <c r="AG897" s="1" t="s">
        <v>1173</v>
      </c>
      <c r="AH897" s="1">
        <v>43029.415451388886</v>
      </c>
      <c r="AI897" s="1">
        <v>43047.390208993056</v>
      </c>
    </row>
    <row r="898" spans="1:35" s="1" customFormat="1" x14ac:dyDescent="0.25">
      <c r="A898" s="31">
        <v>42665</v>
      </c>
      <c r="B898" s="24"/>
      <c r="C898" s="23" t="s">
        <v>335</v>
      </c>
      <c r="D898" s="22" t="s">
        <v>334</v>
      </c>
      <c r="E898" s="21">
        <v>0.16</v>
      </c>
      <c r="G898" s="20"/>
      <c r="H898" s="19">
        <f>E898/0.03988</f>
        <v>4.0120361083249749</v>
      </c>
      <c r="I898" s="18">
        <f>J898/100*4</f>
        <v>1.48</v>
      </c>
      <c r="J898" s="17">
        <v>37</v>
      </c>
      <c r="K898" s="16">
        <f>IF(J898&gt;1,J898-H898-I898,0)</f>
        <v>31.507963891675022</v>
      </c>
      <c r="L898" s="15">
        <v>42685</v>
      </c>
      <c r="M898" s="14"/>
      <c r="N898" s="13">
        <v>42747</v>
      </c>
      <c r="O898" s="12">
        <v>42748</v>
      </c>
      <c r="P898" s="11" t="s">
        <v>6678</v>
      </c>
      <c r="Q898" s="10" t="s">
        <v>6680</v>
      </c>
      <c r="R898" s="10" t="s">
        <v>6679</v>
      </c>
      <c r="S898" s="10" t="s">
        <v>1424</v>
      </c>
      <c r="T898" s="10"/>
      <c r="U898" s="9">
        <v>6672159435</v>
      </c>
      <c r="V898" s="8"/>
      <c r="W898" s="7">
        <v>84</v>
      </c>
      <c r="X898" s="4"/>
      <c r="Y898" s="6">
        <v>55</v>
      </c>
      <c r="Z898" s="5">
        <f>IF(Y898&gt;0,Y898-J898,".")</f>
        <v>18</v>
      </c>
      <c r="AB898" s="1">
        <v>1637110953</v>
      </c>
      <c r="AC898" s="1">
        <v>6910158774</v>
      </c>
      <c r="AD898" s="1" t="s">
        <v>7474</v>
      </c>
      <c r="AE898" s="1">
        <v>1</v>
      </c>
      <c r="AF898" s="1">
        <v>55</v>
      </c>
      <c r="AG898" s="1" t="s">
        <v>1187</v>
      </c>
      <c r="AH898" s="1">
        <v>42945.547083333331</v>
      </c>
      <c r="AI898" s="1">
        <v>43047.672500879627</v>
      </c>
    </row>
    <row r="899" spans="1:35" s="1" customFormat="1" x14ac:dyDescent="0.25">
      <c r="A899" s="28">
        <v>41827</v>
      </c>
      <c r="B899" s="27"/>
      <c r="C899" s="23" t="s">
        <v>139</v>
      </c>
      <c r="D899" s="22" t="s">
        <v>138</v>
      </c>
      <c r="E899" s="21">
        <v>0.81</v>
      </c>
      <c r="G899" s="20"/>
      <c r="H899" s="19">
        <f>E899/0.0475246</f>
        <v>17.043804682206691</v>
      </c>
      <c r="I899" s="18">
        <f>J899/100*4</f>
        <v>1.52</v>
      </c>
      <c r="J899" s="17">
        <v>38</v>
      </c>
      <c r="K899" s="16">
        <f>IF(J899&gt;1,J899-H899-I899,0)</f>
        <v>19.43619531779331</v>
      </c>
      <c r="L899" s="15">
        <v>41844</v>
      </c>
      <c r="M899" s="14"/>
      <c r="N899" s="13">
        <v>42749</v>
      </c>
      <c r="O899" s="12">
        <v>42750</v>
      </c>
      <c r="P899" s="11" t="s">
        <v>1729</v>
      </c>
      <c r="Q899" s="10" t="s">
        <v>1732</v>
      </c>
      <c r="R899" s="10" t="s">
        <v>5049</v>
      </c>
      <c r="S899" s="10" t="s">
        <v>5048</v>
      </c>
      <c r="T899" s="10"/>
      <c r="U899" s="9">
        <v>6674386712</v>
      </c>
      <c r="V899" s="8"/>
      <c r="W899" s="7">
        <v>98</v>
      </c>
      <c r="X899" s="4"/>
      <c r="Y899" s="6">
        <v>55</v>
      </c>
      <c r="Z899" s="5">
        <f>IF(Y899&gt;0,Y899-J899,".")</f>
        <v>17</v>
      </c>
      <c r="AB899" s="1">
        <v>1637117013</v>
      </c>
      <c r="AC899" s="1">
        <v>6917352824</v>
      </c>
      <c r="AD899" s="1" t="s">
        <v>7346</v>
      </c>
      <c r="AE899" s="1">
        <v>1</v>
      </c>
      <c r="AF899" s="1">
        <v>169</v>
      </c>
      <c r="AG899" s="1" t="s">
        <v>1143</v>
      </c>
      <c r="AH899" s="1">
        <v>43043.433680555558</v>
      </c>
      <c r="AI899" s="1">
        <v>43047.93444769676</v>
      </c>
    </row>
    <row r="900" spans="1:35" s="1" customFormat="1" x14ac:dyDescent="0.25">
      <c r="A900" s="31">
        <v>42649</v>
      </c>
      <c r="B900" s="24"/>
      <c r="C900" s="23" t="s">
        <v>1439</v>
      </c>
      <c r="D900" s="22" t="s">
        <v>1438</v>
      </c>
      <c r="E900" s="21">
        <v>0.71</v>
      </c>
      <c r="G900" s="20"/>
      <c r="H900" s="19">
        <f>E900/0.0404</f>
        <v>17.574257425742573</v>
      </c>
      <c r="I900" s="18">
        <f>J900/100*4</f>
        <v>1.52</v>
      </c>
      <c r="J900" s="17">
        <v>38</v>
      </c>
      <c r="K900" s="16">
        <f>IF(J900&gt;1,J900-H900-I900,0)</f>
        <v>18.905742574257427</v>
      </c>
      <c r="L900" s="15">
        <v>42684</v>
      </c>
      <c r="M900" s="14"/>
      <c r="N900" s="29">
        <v>42754</v>
      </c>
      <c r="O900" s="12">
        <v>42755</v>
      </c>
      <c r="P900" s="11" t="s">
        <v>6516</v>
      </c>
      <c r="Q900" s="10"/>
      <c r="R900" s="10"/>
      <c r="S900" s="10"/>
      <c r="T900" s="10"/>
      <c r="U900" s="9">
        <v>6678399598</v>
      </c>
      <c r="V900" s="8"/>
      <c r="W900" s="7">
        <v>132</v>
      </c>
      <c r="X900" s="4"/>
      <c r="Y900" s="6">
        <v>55</v>
      </c>
      <c r="Z900" s="5">
        <f>IF(Y900&gt;0,Y900-J900,".")</f>
        <v>17</v>
      </c>
      <c r="AB900" s="1">
        <v>1637117014</v>
      </c>
      <c r="AC900" s="1">
        <v>6910176074</v>
      </c>
      <c r="AD900" s="1" t="s">
        <v>7127</v>
      </c>
      <c r="AE900" s="1">
        <v>3</v>
      </c>
      <c r="AF900" s="1">
        <v>66</v>
      </c>
      <c r="AG900" s="1" t="s">
        <v>1143</v>
      </c>
      <c r="AH900" s="1">
        <v>42945.560706018521</v>
      </c>
      <c r="AI900" s="1">
        <v>43047.934447928237</v>
      </c>
    </row>
    <row r="901" spans="1:35" s="1" customFormat="1" x14ac:dyDescent="0.25">
      <c r="A901" s="31">
        <v>42352</v>
      </c>
      <c r="B901" s="24"/>
      <c r="C901" s="23" t="s">
        <v>780</v>
      </c>
      <c r="D901" s="22" t="s">
        <v>779</v>
      </c>
      <c r="E901" s="21">
        <v>0.158</v>
      </c>
      <c r="G901" s="20"/>
      <c r="H901" s="19">
        <f>E901/0.04114</f>
        <v>3.8405444822557118</v>
      </c>
      <c r="I901" s="32">
        <f>J901/100*4</f>
        <v>0.6</v>
      </c>
      <c r="J901" s="17">
        <v>15</v>
      </c>
      <c r="K901" s="16">
        <f>IF(J901&gt;1,J901-H901-I901,0)</f>
        <v>10.559455517744288</v>
      </c>
      <c r="L901" s="15">
        <v>42377</v>
      </c>
      <c r="M901" s="14"/>
      <c r="N901" s="29">
        <v>42755</v>
      </c>
      <c r="O901" s="38">
        <v>42757</v>
      </c>
      <c r="P901" s="37" t="s">
        <v>6485</v>
      </c>
      <c r="Q901" s="10" t="s">
        <v>6501</v>
      </c>
      <c r="R901" s="10" t="s">
        <v>6500</v>
      </c>
      <c r="S901" s="10" t="s">
        <v>6499</v>
      </c>
      <c r="T901" s="10"/>
      <c r="U901" s="9">
        <v>6680556446</v>
      </c>
      <c r="V901" s="8"/>
      <c r="W901" s="7">
        <v>137</v>
      </c>
      <c r="X901" s="4"/>
      <c r="Y901" s="6">
        <v>55</v>
      </c>
      <c r="Z901" s="5">
        <f>IF(Y901&gt;0,Y901-J901,".")</f>
        <v>40</v>
      </c>
      <c r="AB901" s="1">
        <v>1637117015</v>
      </c>
      <c r="AC901" s="1">
        <v>6910487053</v>
      </c>
      <c r="AD901" s="1" t="s">
        <v>7181</v>
      </c>
      <c r="AE901" s="1">
        <v>1</v>
      </c>
      <c r="AF901" s="1">
        <v>79</v>
      </c>
      <c r="AG901" s="1" t="s">
        <v>1143</v>
      </c>
      <c r="AH901" s="1">
        <v>42945.846076388887</v>
      </c>
      <c r="AI901" s="1">
        <v>43047.934448229164</v>
      </c>
    </row>
    <row r="902" spans="1:35" s="1" customFormat="1" x14ac:dyDescent="0.25">
      <c r="A902" s="31">
        <v>42665</v>
      </c>
      <c r="B902" s="24"/>
      <c r="C902" s="23" t="s">
        <v>335</v>
      </c>
      <c r="D902" s="22" t="s">
        <v>334</v>
      </c>
      <c r="E902" s="21">
        <v>0.16</v>
      </c>
      <c r="G902" s="20"/>
      <c r="H902" s="19">
        <f>E902/0.03988</f>
        <v>4.0120361083249749</v>
      </c>
      <c r="I902" s="18">
        <f>J902/100*4</f>
        <v>1.48</v>
      </c>
      <c r="J902" s="17">
        <v>37</v>
      </c>
      <c r="K902" s="16">
        <f>IF(J902&gt;1,J902-H902-I902,0)</f>
        <v>31.507963891675022</v>
      </c>
      <c r="L902" s="15">
        <v>42685</v>
      </c>
      <c r="M902" s="14"/>
      <c r="N902" s="29">
        <v>42764</v>
      </c>
      <c r="O902" s="38">
        <v>42764</v>
      </c>
      <c r="P902" s="37" t="s">
        <v>6320</v>
      </c>
      <c r="Q902" s="10" t="s">
        <v>6322</v>
      </c>
      <c r="R902" s="10" t="s">
        <v>6321</v>
      </c>
      <c r="S902" s="10" t="s">
        <v>1508</v>
      </c>
      <c r="T902" s="10"/>
      <c r="U902" s="9">
        <v>6696690139</v>
      </c>
      <c r="V902" s="8"/>
      <c r="W902" s="7">
        <v>176</v>
      </c>
      <c r="X902" s="4"/>
      <c r="Y902" s="6">
        <v>55</v>
      </c>
      <c r="Z902" s="5">
        <f>IF(Y902&gt;0,Y902-J902,".")</f>
        <v>18</v>
      </c>
      <c r="AB902" s="1">
        <v>1637117079</v>
      </c>
      <c r="AC902" s="1">
        <v>6908948501</v>
      </c>
      <c r="AD902" s="1" t="s">
        <v>7292</v>
      </c>
      <c r="AE902" s="1">
        <v>2</v>
      </c>
      <c r="AF902" s="1">
        <v>140</v>
      </c>
      <c r="AG902" s="1" t="s">
        <v>1154</v>
      </c>
      <c r="AH902" s="1">
        <v>42944.497523148151</v>
      </c>
      <c r="AI902" s="1">
        <v>43047.944783067127</v>
      </c>
    </row>
    <row r="903" spans="1:35" s="1" customFormat="1" x14ac:dyDescent="0.25">
      <c r="A903" s="31">
        <v>42665</v>
      </c>
      <c r="B903" s="24"/>
      <c r="C903" s="23" t="s">
        <v>335</v>
      </c>
      <c r="D903" s="22" t="s">
        <v>334</v>
      </c>
      <c r="E903" s="21">
        <v>0.16</v>
      </c>
      <c r="G903" s="20"/>
      <c r="H903" s="19">
        <f>E903/0.03988</f>
        <v>4.0120361083249749</v>
      </c>
      <c r="I903" s="18">
        <f>J903/100*4</f>
        <v>1.48</v>
      </c>
      <c r="J903" s="17">
        <v>37</v>
      </c>
      <c r="K903" s="16">
        <f>IF(J903&gt;1,J903-H903-I903,0)</f>
        <v>31.507963891675022</v>
      </c>
      <c r="L903" s="15">
        <v>42685</v>
      </c>
      <c r="M903" s="14"/>
      <c r="N903" s="29">
        <v>42765</v>
      </c>
      <c r="O903" s="38">
        <v>42766</v>
      </c>
      <c r="P903" s="37" t="s">
        <v>6270</v>
      </c>
      <c r="Q903" s="10" t="s">
        <v>6274</v>
      </c>
      <c r="R903" s="10" t="s">
        <v>6273</v>
      </c>
      <c r="S903" s="10" t="s">
        <v>6272</v>
      </c>
      <c r="T903" s="10"/>
      <c r="U903" s="9">
        <v>6696690139</v>
      </c>
      <c r="V903" s="8" t="s">
        <v>6271</v>
      </c>
      <c r="W903" s="7">
        <v>191</v>
      </c>
      <c r="X903" s="4"/>
      <c r="Y903" s="6">
        <v>55</v>
      </c>
      <c r="Z903" s="5">
        <f>IF(Y903&gt;0,Y903-J903,".")</f>
        <v>18</v>
      </c>
      <c r="AB903" s="1">
        <v>1637118296</v>
      </c>
      <c r="AC903" s="1">
        <v>6910485724</v>
      </c>
      <c r="AD903" s="1" t="s">
        <v>7413</v>
      </c>
      <c r="AE903" s="1">
        <v>2</v>
      </c>
      <c r="AF903" s="1">
        <v>42</v>
      </c>
      <c r="AG903" s="1" t="s">
        <v>1162</v>
      </c>
      <c r="AH903" s="1">
        <v>42945.844629629632</v>
      </c>
      <c r="AI903" s="1">
        <v>43048.43323722222</v>
      </c>
    </row>
    <row r="904" spans="1:35" s="1" customFormat="1" x14ac:dyDescent="0.25">
      <c r="A904" s="31">
        <v>42665</v>
      </c>
      <c r="B904" s="24"/>
      <c r="C904" s="23" t="s">
        <v>335</v>
      </c>
      <c r="D904" s="22" t="s">
        <v>334</v>
      </c>
      <c r="E904" s="21">
        <v>0.16</v>
      </c>
      <c r="G904" s="20"/>
      <c r="H904" s="19">
        <f>E904/0.03988</f>
        <v>4.0120361083249749</v>
      </c>
      <c r="I904" s="18">
        <f>J904/100*4</f>
        <v>1.48</v>
      </c>
      <c r="J904" s="17">
        <v>37</v>
      </c>
      <c r="K904" s="16">
        <f>IF(J904&gt;1,J904-H904-I904,0)</f>
        <v>31.507963891675022</v>
      </c>
      <c r="L904" s="15">
        <v>42685</v>
      </c>
      <c r="M904" s="14"/>
      <c r="N904" s="29">
        <v>42767</v>
      </c>
      <c r="O904" s="12">
        <v>42767</v>
      </c>
      <c r="P904" s="11" t="s">
        <v>6248</v>
      </c>
      <c r="Q904" s="10" t="s">
        <v>6251</v>
      </c>
      <c r="R904" s="10" t="s">
        <v>6250</v>
      </c>
      <c r="S904" s="10" t="s">
        <v>2442</v>
      </c>
      <c r="T904" s="10"/>
      <c r="U904" s="9">
        <v>6696690139</v>
      </c>
      <c r="V904" s="8" t="s">
        <v>6249</v>
      </c>
      <c r="W904" s="7">
        <v>193</v>
      </c>
      <c r="X904" s="4"/>
      <c r="Y904" s="6">
        <v>55</v>
      </c>
      <c r="Z904" s="5">
        <f>IF(Y904&gt;0,Y904-J904,".")</f>
        <v>18</v>
      </c>
      <c r="AB904" s="1">
        <v>1637120028</v>
      </c>
      <c r="AC904" s="1">
        <v>6916040642</v>
      </c>
      <c r="AD904" s="1" t="s">
        <v>7293</v>
      </c>
      <c r="AE904" s="1">
        <v>1</v>
      </c>
      <c r="AF904" s="1">
        <v>88</v>
      </c>
      <c r="AG904" s="1" t="s">
        <v>1153</v>
      </c>
      <c r="AH904" s="1">
        <v>43029.523969907408</v>
      </c>
      <c r="AI904" s="1">
        <v>43048.671177557873</v>
      </c>
    </row>
    <row r="905" spans="1:35" s="1" customFormat="1" x14ac:dyDescent="0.25">
      <c r="A905" s="31">
        <v>42649</v>
      </c>
      <c r="B905" s="24"/>
      <c r="C905" s="23" t="s">
        <v>1439</v>
      </c>
      <c r="D905" s="22" t="s">
        <v>1438</v>
      </c>
      <c r="E905" s="21">
        <v>0.71</v>
      </c>
      <c r="G905" s="20"/>
      <c r="H905" s="19">
        <f>E905/0.0404</f>
        <v>17.574257425742573</v>
      </c>
      <c r="I905" s="18">
        <f>J905/100*4</f>
        <v>1.52</v>
      </c>
      <c r="J905" s="17">
        <v>38</v>
      </c>
      <c r="K905" s="16">
        <f>IF(J905&gt;1,J905-H905-I905,0)</f>
        <v>18.905742574257427</v>
      </c>
      <c r="L905" s="15">
        <v>42684</v>
      </c>
      <c r="M905" s="14"/>
      <c r="N905" s="29">
        <v>42768</v>
      </c>
      <c r="O905" s="12">
        <v>42768</v>
      </c>
      <c r="P905" s="11" t="s">
        <v>5986</v>
      </c>
      <c r="Q905" s="10" t="s">
        <v>5985</v>
      </c>
      <c r="R905" s="10" t="s">
        <v>5984</v>
      </c>
      <c r="S905" s="10" t="s">
        <v>5983</v>
      </c>
      <c r="T905" s="10"/>
      <c r="U905" s="9">
        <v>6696579790</v>
      </c>
      <c r="V905" s="8"/>
      <c r="W905" s="7">
        <v>199</v>
      </c>
      <c r="X905" s="4"/>
      <c r="Y905" s="6">
        <v>55</v>
      </c>
      <c r="Z905" s="5">
        <f>IF(Y905&gt;0,Y905-J905,".")</f>
        <v>17</v>
      </c>
      <c r="AB905" s="1">
        <v>1637121827</v>
      </c>
      <c r="AC905" s="1">
        <v>6916048612</v>
      </c>
      <c r="AD905" s="1" t="s">
        <v>7159</v>
      </c>
      <c r="AE905" s="1">
        <v>1</v>
      </c>
      <c r="AF905" s="1">
        <v>69</v>
      </c>
      <c r="AG905" s="1" t="s">
        <v>1148</v>
      </c>
      <c r="AH905" s="1">
        <v>43029.636840277781</v>
      </c>
      <c r="AI905" s="1">
        <v>43048.786433680558</v>
      </c>
    </row>
    <row r="906" spans="1:35" s="1" customFormat="1" x14ac:dyDescent="0.25">
      <c r="A906" s="28">
        <v>41827</v>
      </c>
      <c r="B906" s="27"/>
      <c r="C906" s="23" t="s">
        <v>139</v>
      </c>
      <c r="D906" s="22" t="s">
        <v>138</v>
      </c>
      <c r="E906" s="21">
        <v>0.81</v>
      </c>
      <c r="G906" s="20"/>
      <c r="H906" s="19">
        <f>E906/0.0475246</f>
        <v>17.043804682206691</v>
      </c>
      <c r="I906" s="18">
        <f>J906/100*4</f>
        <v>1.52</v>
      </c>
      <c r="J906" s="17">
        <v>38</v>
      </c>
      <c r="K906" s="16">
        <f>IF(J906&gt;1,J906-H906-I906,0)</f>
        <v>19.43619531779331</v>
      </c>
      <c r="L906" s="15">
        <v>41844</v>
      </c>
      <c r="M906" s="14"/>
      <c r="N906" s="29">
        <v>42769</v>
      </c>
      <c r="O906" s="12">
        <v>42772</v>
      </c>
      <c r="P906" s="11" t="s">
        <v>6081</v>
      </c>
      <c r="Q906" s="10" t="s">
        <v>6202</v>
      </c>
      <c r="R906" s="10" t="s">
        <v>6201</v>
      </c>
      <c r="S906" s="10" t="s">
        <v>591</v>
      </c>
      <c r="T906" s="10"/>
      <c r="U906" s="9">
        <v>6700385607</v>
      </c>
      <c r="V906" s="8"/>
      <c r="W906" s="7">
        <v>215</v>
      </c>
      <c r="X906" s="4"/>
      <c r="Y906" s="6">
        <v>55</v>
      </c>
      <c r="Z906" s="5">
        <f>IF(Y906&gt;0,Y906-J906,".")</f>
        <v>17</v>
      </c>
      <c r="AB906" s="1">
        <v>1637125816</v>
      </c>
      <c r="AC906" s="1">
        <v>6908289854</v>
      </c>
      <c r="AD906" s="1" t="s">
        <v>7365</v>
      </c>
      <c r="AE906" s="1">
        <v>1</v>
      </c>
      <c r="AF906" s="1">
        <v>69</v>
      </c>
      <c r="AG906" s="1" t="s">
        <v>1253</v>
      </c>
      <c r="AH906" s="1">
        <v>42943.839537037034</v>
      </c>
      <c r="AI906" s="1">
        <v>43048.888008090275</v>
      </c>
    </row>
    <row r="907" spans="1:35" s="1" customFormat="1" x14ac:dyDescent="0.25">
      <c r="A907" s="31">
        <v>42250</v>
      </c>
      <c r="B907" s="24"/>
      <c r="C907" s="23" t="s">
        <v>4376</v>
      </c>
      <c r="D907" s="22" t="s">
        <v>4375</v>
      </c>
      <c r="E907" s="21">
        <v>0.28799999999999998</v>
      </c>
      <c r="G907" s="20"/>
      <c r="H907" s="19">
        <f>E907/0.04165</f>
        <v>6.9147659063625442</v>
      </c>
      <c r="I907" s="32">
        <f>J907/100*4</f>
        <v>1.48</v>
      </c>
      <c r="J907" s="17">
        <v>37</v>
      </c>
      <c r="K907" s="16">
        <f>IF(J907&gt;1,J907-H907-I907,0)</f>
        <v>28.605234093637456</v>
      </c>
      <c r="L907" s="15">
        <v>42266</v>
      </c>
      <c r="M907" s="14"/>
      <c r="N907" s="29">
        <v>42776</v>
      </c>
      <c r="O907" s="12">
        <v>42778</v>
      </c>
      <c r="P907" s="11" t="s">
        <v>6056</v>
      </c>
      <c r="Q907" s="10" t="s">
        <v>6058</v>
      </c>
      <c r="R907" s="10" t="s">
        <v>6057</v>
      </c>
      <c r="S907" s="10" t="s">
        <v>3339</v>
      </c>
      <c r="T907" s="10"/>
      <c r="U907" s="9">
        <v>6706003278</v>
      </c>
      <c r="V907" s="8"/>
      <c r="W907" s="7">
        <v>242</v>
      </c>
      <c r="X907" s="4"/>
      <c r="Y907" s="6">
        <v>55</v>
      </c>
      <c r="Z907" s="5">
        <f>IF(Y907&gt;0,Y907-J907,".")</f>
        <v>18</v>
      </c>
      <c r="AB907" s="1">
        <v>1637126320</v>
      </c>
      <c r="AC907" s="1">
        <v>6915248164</v>
      </c>
      <c r="AD907" s="1" t="s">
        <v>7149</v>
      </c>
      <c r="AE907" s="1">
        <v>1</v>
      </c>
      <c r="AF907" s="1">
        <v>169</v>
      </c>
      <c r="AG907" s="1" t="s">
        <v>1135</v>
      </c>
      <c r="AH907" s="1">
        <v>43022.295983796299</v>
      </c>
      <c r="AI907" s="1">
        <v>43048.904622986112</v>
      </c>
    </row>
    <row r="908" spans="1:35" s="1" customFormat="1" x14ac:dyDescent="0.25">
      <c r="A908" s="28">
        <v>41465</v>
      </c>
      <c r="B908" s="27" t="s">
        <v>3988</v>
      </c>
      <c r="C908" s="23" t="s">
        <v>6041</v>
      </c>
      <c r="D908" s="22" t="s">
        <v>235</v>
      </c>
      <c r="E908" s="21">
        <v>1.06</v>
      </c>
      <c r="G908" s="20"/>
      <c r="H908" s="19">
        <f>E908/0.0475175</f>
        <v>22.307570894933448</v>
      </c>
      <c r="I908" s="18">
        <f>J908/100*4</f>
        <v>2.2000000000000002</v>
      </c>
      <c r="J908" s="17">
        <v>55</v>
      </c>
      <c r="K908" s="16">
        <f>IF(J908&gt;1,J908-H908-I908,0)</f>
        <v>30.492429105066552</v>
      </c>
      <c r="L908" s="15">
        <v>41480</v>
      </c>
      <c r="M908" s="14"/>
      <c r="N908" s="13">
        <v>42776</v>
      </c>
      <c r="O908" s="12">
        <v>42779</v>
      </c>
      <c r="P908" s="11" t="s">
        <v>6040</v>
      </c>
      <c r="Q908" s="10"/>
      <c r="R908" s="10"/>
      <c r="S908" s="10"/>
      <c r="T908" s="10"/>
      <c r="U908" s="9"/>
      <c r="V908" s="8"/>
      <c r="W908" s="7">
        <v>253</v>
      </c>
      <c r="X908" s="4"/>
      <c r="Y908" s="6">
        <v>55</v>
      </c>
      <c r="Z908" s="5">
        <f>IF(Y908&gt;0,Y908-J908,".")</f>
        <v>0</v>
      </c>
      <c r="AB908" s="1">
        <v>1637128299</v>
      </c>
      <c r="AC908" s="1">
        <v>6910158774</v>
      </c>
      <c r="AD908" s="1" t="s">
        <v>7474</v>
      </c>
      <c r="AE908" s="1">
        <v>1</v>
      </c>
      <c r="AF908" s="1">
        <v>55</v>
      </c>
      <c r="AG908" s="1" t="s">
        <v>1131</v>
      </c>
      <c r="AH908" s="1">
        <v>42945.547083333331</v>
      </c>
      <c r="AI908" s="1">
        <v>43049.431157685183</v>
      </c>
    </row>
    <row r="909" spans="1:35" s="1" customFormat="1" x14ac:dyDescent="0.25">
      <c r="A909" s="31">
        <v>42352</v>
      </c>
      <c r="B909" s="24"/>
      <c r="C909" s="23" t="s">
        <v>780</v>
      </c>
      <c r="D909" s="22" t="s">
        <v>779</v>
      </c>
      <c r="E909" s="21">
        <v>0.158</v>
      </c>
      <c r="G909" s="20"/>
      <c r="H909" s="19">
        <f>E909/0.03963</f>
        <v>3.9868786273025489</v>
      </c>
      <c r="I909" s="32">
        <f>J909/100*4</f>
        <v>0.6</v>
      </c>
      <c r="J909" s="17">
        <v>15</v>
      </c>
      <c r="K909" s="16">
        <f>IF(J909&gt;1,J909-H909-I909,0)</f>
        <v>10.413121372697452</v>
      </c>
      <c r="L909" s="15">
        <v>42381</v>
      </c>
      <c r="M909" s="14"/>
      <c r="N909" s="13">
        <v>42820</v>
      </c>
      <c r="O909" s="12">
        <v>42822</v>
      </c>
      <c r="P909" s="11" t="s">
        <v>4962</v>
      </c>
      <c r="Q909" s="10" t="s">
        <v>4969</v>
      </c>
      <c r="R909" s="10" t="s">
        <v>4968</v>
      </c>
      <c r="S909" s="10" t="s">
        <v>3575</v>
      </c>
      <c r="T909" s="10"/>
      <c r="U909" s="9">
        <v>6764193217</v>
      </c>
      <c r="V909" s="8"/>
      <c r="W909" s="7">
        <v>493</v>
      </c>
      <c r="X909" s="4"/>
      <c r="Y909" s="6">
        <v>55</v>
      </c>
      <c r="Z909" s="5">
        <f>IF(Y909&gt;0,Y909-J909,".")</f>
        <v>40</v>
      </c>
      <c r="AB909" s="1">
        <v>1637128300</v>
      </c>
      <c r="AC909" s="1">
        <v>6910284890</v>
      </c>
      <c r="AD909" s="1" t="s">
        <v>7475</v>
      </c>
      <c r="AE909" s="1">
        <v>1</v>
      </c>
      <c r="AF909" s="1">
        <v>65</v>
      </c>
      <c r="AG909" s="1" t="s">
        <v>1131</v>
      </c>
      <c r="AH909" s="1">
        <v>42945.667337962965</v>
      </c>
      <c r="AI909" s="1">
        <v>43049.431158078703</v>
      </c>
    </row>
    <row r="910" spans="1:35" s="1" customFormat="1" x14ac:dyDescent="0.25">
      <c r="A910" s="31">
        <v>42776</v>
      </c>
      <c r="B910" s="24"/>
      <c r="C910" s="23" t="s">
        <v>233</v>
      </c>
      <c r="D910" s="22" t="s">
        <v>232</v>
      </c>
      <c r="E910" s="21">
        <v>0.56000000000000005</v>
      </c>
      <c r="G910" s="20"/>
      <c r="H910" s="19">
        <f>E910/0.03851</f>
        <v>14.541677486367178</v>
      </c>
      <c r="I910" s="18">
        <f>J910/100*4</f>
        <v>2.2000000000000002</v>
      </c>
      <c r="J910" s="17">
        <v>55</v>
      </c>
      <c r="K910" s="16">
        <f>IF(J910&gt;1,J910-H910-I910,0)</f>
        <v>38.25832251363282</v>
      </c>
      <c r="L910" s="15">
        <v>42805</v>
      </c>
      <c r="M910" s="14"/>
      <c r="N910" s="29">
        <v>42830</v>
      </c>
      <c r="O910" s="12">
        <v>42830</v>
      </c>
      <c r="P910" s="11" t="s">
        <v>4766</v>
      </c>
      <c r="Q910" s="10"/>
      <c r="R910" s="10"/>
      <c r="S910" s="10"/>
      <c r="T910" s="10"/>
      <c r="U910" s="9"/>
      <c r="V910" s="8"/>
      <c r="W910" s="7">
        <v>540</v>
      </c>
      <c r="X910" s="4"/>
      <c r="Y910" s="6">
        <v>55</v>
      </c>
      <c r="Z910" s="5">
        <f>IF(Y910&gt;0,Y910-J910,".")</f>
        <v>0</v>
      </c>
      <c r="AB910" s="1">
        <v>1637128301</v>
      </c>
      <c r="AC910" s="1">
        <v>6916260185</v>
      </c>
      <c r="AD910" s="1" t="s">
        <v>7147</v>
      </c>
      <c r="AE910" s="1">
        <v>1</v>
      </c>
      <c r="AF910" s="1">
        <v>60</v>
      </c>
      <c r="AG910" s="1" t="s">
        <v>1131</v>
      </c>
      <c r="AH910" s="1">
        <v>43031.759421296294</v>
      </c>
      <c r="AI910" s="1">
        <v>43049.431158460648</v>
      </c>
    </row>
    <row r="911" spans="1:35" s="1" customFormat="1" x14ac:dyDescent="0.25">
      <c r="A911" s="31">
        <v>42769</v>
      </c>
      <c r="B911" t="s">
        <v>4297</v>
      </c>
      <c r="C911" s="23" t="s">
        <v>4054</v>
      </c>
      <c r="D911" s="22" t="s">
        <v>750</v>
      </c>
      <c r="E911" s="21">
        <v>0.84</v>
      </c>
      <c r="G911" s="20"/>
      <c r="H911" s="19">
        <f>E911/0.03878</f>
        <v>21.660649819494584</v>
      </c>
      <c r="I911" s="18">
        <f>J911/100*4</f>
        <v>2.2000000000000002</v>
      </c>
      <c r="J911" s="17">
        <v>55</v>
      </c>
      <c r="K911" s="16">
        <f>IF(J911&gt;1,J911-H911-I911,0)</f>
        <v>31.139350180505421</v>
      </c>
      <c r="L911" s="15">
        <v>42811</v>
      </c>
      <c r="M911" s="14"/>
      <c r="N911" s="29">
        <v>42851</v>
      </c>
      <c r="O911" s="12">
        <v>42851</v>
      </c>
      <c r="P911" s="11" t="s">
        <v>4293</v>
      </c>
      <c r="Q911" s="10"/>
      <c r="R911" s="10"/>
      <c r="S911" s="10"/>
      <c r="T911" s="10"/>
      <c r="U911" s="9">
        <v>6794826222</v>
      </c>
      <c r="V911" s="8"/>
      <c r="W911" s="7">
        <v>650</v>
      </c>
      <c r="X911" s="4"/>
      <c r="Y911" s="6">
        <v>55</v>
      </c>
      <c r="Z911" s="5">
        <f>IF(Y911&gt;0,Y911-J911,".")</f>
        <v>0</v>
      </c>
      <c r="AB911" s="1">
        <v>1637136227</v>
      </c>
      <c r="AC911" s="1">
        <v>6908405879</v>
      </c>
      <c r="AD911" s="1" t="s">
        <v>7261</v>
      </c>
      <c r="AE911" s="1">
        <v>1</v>
      </c>
      <c r="AF911" s="1">
        <v>24</v>
      </c>
      <c r="AG911" s="1" t="s">
        <v>1118</v>
      </c>
      <c r="AH911" s="1">
        <v>42943.885972222219</v>
      </c>
      <c r="AI911" s="1">
        <v>43049.938563773147</v>
      </c>
    </row>
    <row r="912" spans="1:35" s="1" customFormat="1" x14ac:dyDescent="0.25">
      <c r="A912" s="31">
        <v>42769</v>
      </c>
      <c r="B912" s="24"/>
      <c r="C912" s="23" t="s">
        <v>1094</v>
      </c>
      <c r="D912" s="22" t="s">
        <v>1093</v>
      </c>
      <c r="E912" s="21">
        <v>1.04</v>
      </c>
      <c r="G912" s="20"/>
      <c r="H912" s="19">
        <f>E912/0.03878</f>
        <v>26.817947395564723</v>
      </c>
      <c r="I912" s="18">
        <f>J912/100*4</f>
        <v>2.2000000000000002</v>
      </c>
      <c r="J912" s="17">
        <v>55</v>
      </c>
      <c r="K912" s="16">
        <f>IF(J912&gt;1,J912-H912-I912,0)</f>
        <v>25.982052604435278</v>
      </c>
      <c r="L912" s="15">
        <v>42797</v>
      </c>
      <c r="M912" s="14"/>
      <c r="N912" s="29">
        <v>42856</v>
      </c>
      <c r="O912" s="12">
        <v>42856</v>
      </c>
      <c r="P912" s="11" t="s">
        <v>3358</v>
      </c>
      <c r="Q912" s="10"/>
      <c r="R912" s="10"/>
      <c r="S912" s="10"/>
      <c r="T912" s="10"/>
      <c r="U912" s="9"/>
      <c r="V912" s="8"/>
      <c r="W912" s="7">
        <v>667</v>
      </c>
      <c r="X912" s="4"/>
      <c r="Y912" s="6">
        <v>55</v>
      </c>
      <c r="Z912" s="5">
        <f>IF(Y912&gt;0,Y912-J912,".")</f>
        <v>0</v>
      </c>
      <c r="AB912" s="1">
        <v>1637136958</v>
      </c>
      <c r="AC912" s="1">
        <v>6908284754</v>
      </c>
      <c r="AD912" s="1" t="s">
        <v>7476</v>
      </c>
      <c r="AE912" s="1">
        <v>1</v>
      </c>
      <c r="AF912" s="1">
        <v>77</v>
      </c>
      <c r="AG912" s="1" t="s">
        <v>1122</v>
      </c>
      <c r="AH912" s="1">
        <v>42943.836064814815</v>
      </c>
      <c r="AI912" s="1">
        <v>43050.226186886575</v>
      </c>
    </row>
    <row r="913" spans="1:35" s="1" customFormat="1" x14ac:dyDescent="0.25">
      <c r="A913" s="31">
        <v>42795</v>
      </c>
      <c r="B913" s="48" t="s">
        <v>4159</v>
      </c>
      <c r="C913" s="47" t="s">
        <v>3520</v>
      </c>
      <c r="D913" s="22" t="s">
        <v>3519</v>
      </c>
      <c r="E913" s="21">
        <v>1.41</v>
      </c>
      <c r="G913" s="20"/>
      <c r="H913" s="19">
        <f>E913/0.03824</f>
        <v>36.872384937238486</v>
      </c>
      <c r="I913" s="18">
        <f>J913/100*4</f>
        <v>2.2000000000000002</v>
      </c>
      <c r="J913" s="17">
        <v>55</v>
      </c>
      <c r="K913" s="16">
        <f>IF(J913&gt;1,J913-H913-I913,0)</f>
        <v>15.927615062761515</v>
      </c>
      <c r="L913" s="15">
        <v>42805</v>
      </c>
      <c r="M913" s="14"/>
      <c r="N913" s="29">
        <v>42858</v>
      </c>
      <c r="O913" s="12">
        <v>42859</v>
      </c>
      <c r="P913" s="11" t="s">
        <v>4152</v>
      </c>
      <c r="Q913" s="10"/>
      <c r="R913" s="10"/>
      <c r="S913" s="10"/>
      <c r="T913" s="10"/>
      <c r="U913" s="9">
        <v>6803922977</v>
      </c>
      <c r="V913" s="8"/>
      <c r="W913" s="7">
        <v>679</v>
      </c>
      <c r="X913" s="4"/>
      <c r="Y913" s="6">
        <v>55</v>
      </c>
      <c r="Z913" s="5">
        <f>IF(Y913&gt;0,Y913-J913,".")</f>
        <v>0</v>
      </c>
      <c r="AB913" s="1">
        <v>1637145217</v>
      </c>
      <c r="AC913" s="1">
        <v>6916047789</v>
      </c>
      <c r="AD913" s="1" t="s">
        <v>7229</v>
      </c>
      <c r="AE913" s="1">
        <v>2</v>
      </c>
      <c r="AF913" s="1">
        <v>230</v>
      </c>
      <c r="AG913" s="1" t="s">
        <v>1110</v>
      </c>
      <c r="AH913" s="1">
        <v>43029.62427083333</v>
      </c>
      <c r="AI913" s="1">
        <v>43051.364087337963</v>
      </c>
    </row>
    <row r="914" spans="1:35" s="1" customFormat="1" x14ac:dyDescent="0.25">
      <c r="A914" s="31">
        <v>42178</v>
      </c>
      <c r="B914" s="24"/>
      <c r="C914" s="23" t="s">
        <v>1341</v>
      </c>
      <c r="D914" s="22" t="s">
        <v>1340</v>
      </c>
      <c r="E914" s="21">
        <v>0.66500000000000004</v>
      </c>
      <c r="G914" s="20"/>
      <c r="H914" s="19">
        <f>E914/0.0418</f>
        <v>15.909090909090912</v>
      </c>
      <c r="I914" s="32">
        <f>J914/100*4</f>
        <v>1.52</v>
      </c>
      <c r="J914" s="17">
        <v>38</v>
      </c>
      <c r="K914" s="16">
        <f>IF(J914&gt;1,J914-H914-I914,0)</f>
        <v>20.570909090909087</v>
      </c>
      <c r="L914" s="15">
        <v>42203</v>
      </c>
      <c r="M914" s="14"/>
      <c r="N914" s="29">
        <v>42863</v>
      </c>
      <c r="O914" s="12">
        <v>42864</v>
      </c>
      <c r="P914" s="11" t="s">
        <v>4058</v>
      </c>
      <c r="Q914" s="10" t="s">
        <v>4057</v>
      </c>
      <c r="R914" s="10" t="s">
        <v>4056</v>
      </c>
      <c r="S914" s="10" t="s">
        <v>4055</v>
      </c>
      <c r="T914" s="10"/>
      <c r="U914" s="9">
        <v>6805768688</v>
      </c>
      <c r="V914" s="8"/>
      <c r="W914" s="7">
        <v>701</v>
      </c>
      <c r="X914" s="4"/>
      <c r="Y914" s="6">
        <v>55</v>
      </c>
      <c r="Z914" s="5">
        <f>IF(Y914&gt;0,Y914-J914,".")</f>
        <v>17</v>
      </c>
      <c r="AB914" s="1">
        <v>1637147801</v>
      </c>
      <c r="AC914" s="1">
        <v>6916047931</v>
      </c>
      <c r="AD914" s="1" t="s">
        <v>7267</v>
      </c>
      <c r="AE914" s="1">
        <v>1</v>
      </c>
      <c r="AF914" s="1">
        <v>115</v>
      </c>
      <c r="AG914" s="1" t="s">
        <v>1101</v>
      </c>
      <c r="AH914" s="1">
        <v>43029.627141203702</v>
      </c>
      <c r="AI914" s="1">
        <v>43051.652634745369</v>
      </c>
    </row>
    <row r="915" spans="1:35" s="1" customFormat="1" x14ac:dyDescent="0.25">
      <c r="A915" s="31">
        <v>42805</v>
      </c>
      <c r="B915" s="24"/>
      <c r="C915" s="23" t="s">
        <v>1394</v>
      </c>
      <c r="D915" s="22" t="s">
        <v>1393</v>
      </c>
      <c r="E915" s="21">
        <v>0.37</v>
      </c>
      <c r="G915" s="20"/>
      <c r="H915" s="19">
        <f>E915/0.038689</f>
        <v>9.563441805164258</v>
      </c>
      <c r="I915" s="18">
        <f>J915/100*4</f>
        <v>1.56</v>
      </c>
      <c r="J915" s="17">
        <v>39</v>
      </c>
      <c r="K915" s="16">
        <f>IF(J915&gt;1,J915-H915-I915,0)</f>
        <v>27.876558194835741</v>
      </c>
      <c r="L915" s="15">
        <v>42827</v>
      </c>
      <c r="M915" s="14"/>
      <c r="N915" s="29">
        <v>42888</v>
      </c>
      <c r="O915" s="12">
        <v>42891</v>
      </c>
      <c r="P915" s="11" t="s">
        <v>3600</v>
      </c>
      <c r="Q915" s="10" t="s">
        <v>3603</v>
      </c>
      <c r="R915" s="10" t="s">
        <v>3602</v>
      </c>
      <c r="S915" s="10" t="s">
        <v>3601</v>
      </c>
      <c r="T915" s="10"/>
      <c r="U915" s="9">
        <v>6836842410</v>
      </c>
      <c r="V915" s="8"/>
      <c r="W915" s="7">
        <v>800</v>
      </c>
      <c r="X915" s="4"/>
      <c r="Y915" s="6">
        <v>55</v>
      </c>
      <c r="Z915" s="5">
        <f>IF(Y915&gt;0,Y915-J915,".")</f>
        <v>16</v>
      </c>
      <c r="AB915" s="1">
        <v>1637149128</v>
      </c>
      <c r="AC915" s="1">
        <v>6915956230</v>
      </c>
      <c r="AD915" s="1" t="s">
        <v>7161</v>
      </c>
      <c r="AE915" s="1">
        <v>1</v>
      </c>
      <c r="AF915" s="1">
        <v>70</v>
      </c>
      <c r="AG915" s="1" t="s">
        <v>1098</v>
      </c>
      <c r="AH915" s="1">
        <v>43028.486886574072</v>
      </c>
      <c r="AI915" s="1">
        <v>43051.739865011572</v>
      </c>
    </row>
    <row r="916" spans="1:35" s="1" customFormat="1" x14ac:dyDescent="0.25">
      <c r="A916" s="31">
        <v>42809</v>
      </c>
      <c r="B916" s="24"/>
      <c r="C916" s="23" t="s">
        <v>1522</v>
      </c>
      <c r="D916" s="22" t="s">
        <v>1521</v>
      </c>
      <c r="E916" s="21">
        <v>0.9</v>
      </c>
      <c r="G916" s="20"/>
      <c r="H916" s="19">
        <f>E916/0.038689</f>
        <v>23.262426012561711</v>
      </c>
      <c r="I916" s="18">
        <f>J916/100*4</f>
        <v>2.2000000000000002</v>
      </c>
      <c r="J916" s="17">
        <v>55</v>
      </c>
      <c r="K916" s="16">
        <f>IF(J916&gt;1,J916-H916-I916,0)</f>
        <v>29.537573987438289</v>
      </c>
      <c r="L916" s="15">
        <v>42834</v>
      </c>
      <c r="M916" s="14"/>
      <c r="N916" s="29">
        <v>42893</v>
      </c>
      <c r="O916" s="12">
        <v>42894</v>
      </c>
      <c r="P916" s="11" t="s">
        <v>3547</v>
      </c>
      <c r="Q916" s="10"/>
      <c r="R916" s="10"/>
      <c r="S916" s="10"/>
      <c r="T916" s="10"/>
      <c r="U916" s="9">
        <v>6845785215</v>
      </c>
      <c r="V916" s="8"/>
      <c r="W916" s="7">
        <v>812</v>
      </c>
      <c r="X916" s="4"/>
      <c r="Y916" s="6">
        <v>55</v>
      </c>
      <c r="Z916" s="5">
        <f>IF(Y916&gt;0,Y916-J916,".")</f>
        <v>0</v>
      </c>
      <c r="AB916" s="1">
        <v>1637149129</v>
      </c>
      <c r="AC916" s="1">
        <v>6917214886</v>
      </c>
      <c r="AD916" s="1" t="s">
        <v>7442</v>
      </c>
      <c r="AE916" s="1">
        <v>1</v>
      </c>
      <c r="AF916" s="1">
        <v>69</v>
      </c>
      <c r="AG916" s="1" t="s">
        <v>1098</v>
      </c>
      <c r="AH916" s="1">
        <v>43040.79859953704</v>
      </c>
      <c r="AI916" s="1">
        <v>43051.739865219904</v>
      </c>
    </row>
    <row r="917" spans="1:35" s="1" customFormat="1" x14ac:dyDescent="0.25">
      <c r="A917" s="31">
        <v>42387</v>
      </c>
      <c r="B917" s="24"/>
      <c r="C917" s="23" t="s">
        <v>2747</v>
      </c>
      <c r="D917" s="22" t="s">
        <v>2746</v>
      </c>
      <c r="E917" s="21">
        <v>0.4</v>
      </c>
      <c r="G917" s="20"/>
      <c r="H917" s="19">
        <f>E917/0.0405</f>
        <v>9.8765432098765427</v>
      </c>
      <c r="I917" s="32">
        <f>J917/100*4</f>
        <v>1.52</v>
      </c>
      <c r="J917" s="17">
        <v>38</v>
      </c>
      <c r="K917" s="16">
        <f>IF(J917&gt;1,J917-H917-I917,0)</f>
        <v>26.603456790123456</v>
      </c>
      <c r="L917" s="15">
        <v>42417</v>
      </c>
      <c r="M917" s="14"/>
      <c r="N917" s="29">
        <v>42938</v>
      </c>
      <c r="O917" s="12">
        <v>42940</v>
      </c>
      <c r="P917" s="11" t="s">
        <v>2739</v>
      </c>
      <c r="Q917" s="10" t="s">
        <v>2745</v>
      </c>
      <c r="R917" s="10" t="s">
        <v>2744</v>
      </c>
      <c r="S917" s="10" t="s">
        <v>2743</v>
      </c>
      <c r="T917" s="10"/>
      <c r="U917" s="9">
        <v>6898426384</v>
      </c>
      <c r="V917" s="8"/>
      <c r="W917" s="7">
        <v>979</v>
      </c>
      <c r="X917" s="4"/>
      <c r="Y917" s="6">
        <v>55</v>
      </c>
      <c r="Z917" s="5">
        <f>IF(Y917&gt;0,Y917-J917,".")</f>
        <v>17</v>
      </c>
      <c r="AB917" s="1">
        <v>1637156601</v>
      </c>
      <c r="AC917" s="1">
        <v>6916040642</v>
      </c>
      <c r="AD917" s="1" t="s">
        <v>7293</v>
      </c>
      <c r="AE917" s="1">
        <v>1</v>
      </c>
      <c r="AF917" s="1">
        <v>88</v>
      </c>
      <c r="AG917" s="1" t="s">
        <v>1097</v>
      </c>
      <c r="AH917" s="1">
        <v>43029.523969907408</v>
      </c>
      <c r="AI917" s="1">
        <v>43051.910801134261</v>
      </c>
    </row>
    <row r="918" spans="1:35" s="1" customFormat="1" x14ac:dyDescent="0.25">
      <c r="A918" s="31">
        <v>42586</v>
      </c>
      <c r="B918" s="24"/>
      <c r="C918" s="23" t="s">
        <v>373</v>
      </c>
      <c r="D918" s="22" t="s">
        <v>355</v>
      </c>
      <c r="E918" s="21">
        <v>0.56999999999999995</v>
      </c>
      <c r="G918" s="20"/>
      <c r="H918" s="19">
        <f>E918/0.04035</f>
        <v>14.12639405204461</v>
      </c>
      <c r="I918" s="18">
        <f>J918/100*4</f>
        <v>1.6</v>
      </c>
      <c r="J918" s="17">
        <v>40</v>
      </c>
      <c r="K918" s="16">
        <f>IF(J918&gt;1,J918-H918-I918,0)</f>
        <v>24.273605947955389</v>
      </c>
      <c r="L918" s="15">
        <v>42616</v>
      </c>
      <c r="M918" s="14"/>
      <c r="N918" s="29">
        <v>42962</v>
      </c>
      <c r="O918" s="12">
        <v>42962</v>
      </c>
      <c r="P918" s="11" t="s">
        <v>2460</v>
      </c>
      <c r="Q918" s="10" t="s">
        <v>2459</v>
      </c>
      <c r="R918" s="10" t="s">
        <v>2458</v>
      </c>
      <c r="S918" s="10" t="s">
        <v>2457</v>
      </c>
      <c r="T918" s="10"/>
      <c r="U918" s="9" t="s">
        <v>2456</v>
      </c>
      <c r="V918" s="8"/>
      <c r="W918" s="7">
        <v>1039</v>
      </c>
      <c r="X918" s="4"/>
      <c r="Y918" s="6">
        <v>55</v>
      </c>
      <c r="Z918" s="5">
        <f>IF(Y918&gt;0,Y918-J918,".")</f>
        <v>15</v>
      </c>
      <c r="AB918" s="1">
        <v>1637158212</v>
      </c>
      <c r="AC918" s="1">
        <v>6916039334</v>
      </c>
      <c r="AD918" s="1" t="s">
        <v>7360</v>
      </c>
      <c r="AE918" s="1">
        <v>1</v>
      </c>
      <c r="AF918" s="1">
        <v>56</v>
      </c>
      <c r="AG918" s="1" t="s">
        <v>1092</v>
      </c>
      <c r="AH918" s="1">
        <v>43029.507141203707</v>
      </c>
      <c r="AI918" s="1">
        <v>43052.411973159724</v>
      </c>
    </row>
    <row r="919" spans="1:35" s="1" customFormat="1" x14ac:dyDescent="0.25">
      <c r="A919" s="31">
        <v>42381</v>
      </c>
      <c r="B919" s="24"/>
      <c r="C919" s="23" t="s">
        <v>1948</v>
      </c>
      <c r="D919" s="22" t="s">
        <v>1947</v>
      </c>
      <c r="E919" s="21">
        <v>0.76900000000000002</v>
      </c>
      <c r="G919" s="20"/>
      <c r="H919" s="19">
        <f>E919/0.040263</f>
        <v>19.099421304920149</v>
      </c>
      <c r="I919" s="32">
        <f>J919/100*4</f>
        <v>1.56</v>
      </c>
      <c r="J919" s="17">
        <v>39</v>
      </c>
      <c r="K919" s="16">
        <f>IF(J919&gt;1,J919-H919-I919,0)</f>
        <v>18.340578695079852</v>
      </c>
      <c r="L919" s="15">
        <v>42398</v>
      </c>
      <c r="M919" s="14"/>
      <c r="N919" s="29">
        <v>42995</v>
      </c>
      <c r="O919" s="12">
        <v>43012</v>
      </c>
      <c r="P919" s="11" t="s">
        <v>1946</v>
      </c>
      <c r="Q919" s="10" t="s">
        <v>1951</v>
      </c>
      <c r="R919" s="10" t="s">
        <v>1950</v>
      </c>
      <c r="S919" s="10" t="s">
        <v>1949</v>
      </c>
      <c r="T919" s="10"/>
      <c r="U919" s="9">
        <v>6908261578</v>
      </c>
      <c r="V919" s="39">
        <v>42999</v>
      </c>
      <c r="W919" s="7">
        <v>1521</v>
      </c>
      <c r="X919" s="4"/>
      <c r="Y919" s="6">
        <v>55</v>
      </c>
      <c r="Z919" s="5">
        <f>IF(Y919&gt;0,Y919-J919,".")</f>
        <v>16</v>
      </c>
      <c r="AB919" s="1">
        <v>1637158761</v>
      </c>
      <c r="AC919" s="1">
        <v>6916050691</v>
      </c>
      <c r="AD919" s="1" t="s">
        <v>7145</v>
      </c>
      <c r="AE919" s="1">
        <v>2</v>
      </c>
      <c r="AF919" s="1">
        <v>130</v>
      </c>
      <c r="AG919" s="1" t="s">
        <v>1085</v>
      </c>
      <c r="AH919" s="1">
        <v>43029.663275462961</v>
      </c>
      <c r="AI919" s="1">
        <v>43052.474171631948</v>
      </c>
    </row>
    <row r="920" spans="1:35" s="1" customFormat="1" x14ac:dyDescent="0.25">
      <c r="A920" s="28">
        <v>41161</v>
      </c>
      <c r="B920" s="27" t="s">
        <v>741</v>
      </c>
      <c r="C920" s="23" t="s">
        <v>740</v>
      </c>
      <c r="D920" s="22" t="s">
        <v>739</v>
      </c>
      <c r="E920" s="21">
        <v>0.5</v>
      </c>
      <c r="G920" s="20"/>
      <c r="H920" s="19">
        <f>E920/0.0500032</f>
        <v>9.9993600409573791</v>
      </c>
      <c r="I920" s="18">
        <f>J920/100*4</f>
        <v>2.2000000000000002</v>
      </c>
      <c r="J920" s="17">
        <v>55</v>
      </c>
      <c r="K920" s="16">
        <f>IF(J920&gt;1,J920-H920-I920,0)</f>
        <v>42.80063995904262</v>
      </c>
      <c r="L920" s="15">
        <v>41173</v>
      </c>
      <c r="M920" s="14"/>
      <c r="N920" s="29">
        <v>43067</v>
      </c>
      <c r="O920" s="12">
        <v>43068</v>
      </c>
      <c r="P920" s="11" t="s">
        <v>714</v>
      </c>
      <c r="Q920" s="10" t="s">
        <v>738</v>
      </c>
      <c r="R920" s="10" t="s">
        <v>737</v>
      </c>
      <c r="S920" s="10" t="s">
        <v>736</v>
      </c>
      <c r="T920" s="10"/>
      <c r="U920" s="9">
        <v>6909156395</v>
      </c>
      <c r="V920" s="8"/>
      <c r="W920" s="7">
        <v>1399</v>
      </c>
      <c r="X920" s="4"/>
      <c r="Y920" s="6">
        <v>55</v>
      </c>
      <c r="Z920" s="5">
        <f>IF(Y920&gt;0,Y920-J920,".")</f>
        <v>0</v>
      </c>
      <c r="AB920" s="1">
        <v>1637169366</v>
      </c>
      <c r="AC920" s="1">
        <v>6916040296</v>
      </c>
      <c r="AD920" s="1" t="s">
        <v>7248</v>
      </c>
      <c r="AE920" s="1">
        <v>1</v>
      </c>
      <c r="AF920" s="1">
        <v>88</v>
      </c>
      <c r="AG920" s="1" t="s">
        <v>1075</v>
      </c>
      <c r="AH920" s="1">
        <v>43029.520162037035</v>
      </c>
      <c r="AI920" s="1">
        <v>43053.482956979169</v>
      </c>
    </row>
    <row r="921" spans="1:35" s="1" customFormat="1" x14ac:dyDescent="0.25">
      <c r="A921" s="31">
        <v>42936</v>
      </c>
      <c r="B921" s="24"/>
      <c r="C921" s="23" t="s">
        <v>268</v>
      </c>
      <c r="D921" s="22" t="s">
        <v>267</v>
      </c>
      <c r="E921" s="21">
        <v>0.97</v>
      </c>
      <c r="G921" s="20"/>
      <c r="H921" s="19">
        <f>E921/0.04272</f>
        <v>22.705992509363295</v>
      </c>
      <c r="I921" s="18">
        <f>J921/100*4</f>
        <v>2.2000000000000002</v>
      </c>
      <c r="J921" s="17">
        <v>55</v>
      </c>
      <c r="K921" s="16">
        <f>IF(J921&gt;1,J921-H921-I921,0)</f>
        <v>30.094007490636702</v>
      </c>
      <c r="L921" s="15">
        <v>42959</v>
      </c>
      <c r="M921" s="14"/>
      <c r="N921" s="29">
        <v>43068</v>
      </c>
      <c r="O921" s="12">
        <v>43068</v>
      </c>
      <c r="P921" s="11" t="s">
        <v>676</v>
      </c>
      <c r="Q921" s="10"/>
      <c r="R921" s="10"/>
      <c r="S921" s="10"/>
      <c r="T921" s="10"/>
      <c r="U921" s="9">
        <v>6916824568</v>
      </c>
      <c r="V921" s="8"/>
      <c r="W921" s="7">
        <v>1403</v>
      </c>
      <c r="X921" s="4"/>
      <c r="Y921" s="6">
        <v>55</v>
      </c>
      <c r="Z921" s="5">
        <f>IF(Y921&gt;0,Y921-J921,".")</f>
        <v>0</v>
      </c>
      <c r="AB921" s="1">
        <v>1637169577</v>
      </c>
      <c r="AC921" s="1">
        <v>6915902505</v>
      </c>
      <c r="AD921" s="1" t="s">
        <v>7477</v>
      </c>
      <c r="AE921" s="1">
        <v>1</v>
      </c>
      <c r="AF921" s="1">
        <v>140</v>
      </c>
      <c r="AG921" s="1" t="s">
        <v>1068</v>
      </c>
      <c r="AH921" s="1">
        <v>43027.85050925926</v>
      </c>
      <c r="AI921" s="1">
        <v>43053.508752245369</v>
      </c>
    </row>
    <row r="922" spans="1:35" s="1" customFormat="1" x14ac:dyDescent="0.25">
      <c r="A922" s="31">
        <v>43030</v>
      </c>
      <c r="B922" s="24" t="s">
        <v>351</v>
      </c>
      <c r="C922" s="23" t="s">
        <v>350</v>
      </c>
      <c r="D922" s="22" t="s">
        <v>349</v>
      </c>
      <c r="E922" s="21">
        <v>1.33</v>
      </c>
      <c r="G922" s="20"/>
      <c r="H922" s="19">
        <f>E922/0.04452</f>
        <v>29.874213836477992</v>
      </c>
      <c r="I922" s="18">
        <f>J922/100*4</f>
        <v>2.2000000000000002</v>
      </c>
      <c r="J922" s="17">
        <v>55</v>
      </c>
      <c r="K922" s="16">
        <f>IF(J922&gt;1,J922-H922-I922,0)</f>
        <v>22.925786163522009</v>
      </c>
      <c r="L922" s="15">
        <v>43051</v>
      </c>
      <c r="M922" s="14"/>
      <c r="N922" s="29">
        <v>43082</v>
      </c>
      <c r="O922" s="12">
        <v>43082</v>
      </c>
      <c r="P922" s="11" t="s">
        <v>348</v>
      </c>
      <c r="Q922" s="10" t="s">
        <v>347</v>
      </c>
      <c r="R922" s="10" t="s">
        <v>346</v>
      </c>
      <c r="S922" s="10" t="s">
        <v>345</v>
      </c>
      <c r="T922" s="10"/>
      <c r="U922" s="9">
        <v>6918426894</v>
      </c>
      <c r="V922" s="8"/>
      <c r="W922" s="7">
        <v>1456</v>
      </c>
      <c r="X922" s="4"/>
      <c r="Y922" s="6">
        <v>55</v>
      </c>
      <c r="Z922" s="5">
        <f>IF(Y922&gt;0,Y922-J922,".")</f>
        <v>0</v>
      </c>
      <c r="AB922" s="1">
        <v>1637169578</v>
      </c>
      <c r="AC922" s="1">
        <v>6917273545</v>
      </c>
      <c r="AD922" s="1" t="s">
        <v>7134</v>
      </c>
      <c r="AE922" s="1">
        <v>2</v>
      </c>
      <c r="AF922" s="1">
        <v>178</v>
      </c>
      <c r="AG922" s="1" t="s">
        <v>1068</v>
      </c>
      <c r="AH922" s="1">
        <v>43041.758877314816</v>
      </c>
      <c r="AI922" s="1">
        <v>43053.508752604168</v>
      </c>
    </row>
    <row r="923" spans="1:35" s="1" customFormat="1" x14ac:dyDescent="0.25">
      <c r="A923" s="31">
        <v>42830</v>
      </c>
      <c r="B923" s="30" t="s">
        <v>234</v>
      </c>
      <c r="C923" s="23" t="s">
        <v>233</v>
      </c>
      <c r="D923" s="22" t="s">
        <v>232</v>
      </c>
      <c r="E923" s="21">
        <v>0.57999999999999996</v>
      </c>
      <c r="G923" s="20"/>
      <c r="H923" s="19">
        <f>E923/0.038689</f>
        <v>14.991341208095323</v>
      </c>
      <c r="I923" s="18">
        <f>J923/100*4</f>
        <v>2.2000000000000002</v>
      </c>
      <c r="J923" s="17">
        <v>55</v>
      </c>
      <c r="K923" s="16">
        <f>IF(J923&gt;1,J923-H923-I923,0)</f>
        <v>37.808658791904676</v>
      </c>
      <c r="L923" s="15">
        <v>42847</v>
      </c>
      <c r="M923" s="14"/>
      <c r="N923" s="29">
        <v>43087</v>
      </c>
      <c r="O923" s="12">
        <v>43087</v>
      </c>
      <c r="P923" s="11" t="s">
        <v>214</v>
      </c>
      <c r="Q923" s="10"/>
      <c r="R923" s="10"/>
      <c r="S923" s="10"/>
      <c r="T923" s="10"/>
      <c r="U923" s="9">
        <v>6910158774</v>
      </c>
      <c r="V923" s="8"/>
      <c r="W923" s="7">
        <v>1478</v>
      </c>
      <c r="X923" s="4"/>
      <c r="Y923" s="6">
        <v>55</v>
      </c>
      <c r="Z923" s="5">
        <f>IF(Y923&gt;0,Y923-J923,".")</f>
        <v>0</v>
      </c>
      <c r="AB923" s="1">
        <v>1637169579</v>
      </c>
      <c r="AC923" s="1">
        <v>6917273477</v>
      </c>
      <c r="AD923" s="1" t="s">
        <v>7134</v>
      </c>
      <c r="AE923" s="1">
        <v>2</v>
      </c>
      <c r="AF923" s="1">
        <v>180</v>
      </c>
      <c r="AG923" s="1" t="s">
        <v>1068</v>
      </c>
      <c r="AH923" s="1">
        <v>43041.756631944445</v>
      </c>
      <c r="AI923" s="1">
        <v>43053.508752835645</v>
      </c>
    </row>
    <row r="924" spans="1:35" s="1" customFormat="1" x14ac:dyDescent="0.25">
      <c r="A924" s="31">
        <v>42656</v>
      </c>
      <c r="B924" s="24" t="s">
        <v>4775</v>
      </c>
      <c r="C924" s="23" t="s">
        <v>33</v>
      </c>
      <c r="D924" s="22" t="s">
        <v>32</v>
      </c>
      <c r="E924" s="21">
        <v>0.67500000000000004</v>
      </c>
      <c r="G924" s="20"/>
      <c r="H924" s="19">
        <f>E924/0.0404</f>
        <v>16.707920792079211</v>
      </c>
      <c r="I924" s="18">
        <f>J924/100*4</f>
        <v>1.56</v>
      </c>
      <c r="J924" s="17">
        <v>39</v>
      </c>
      <c r="K924" s="16">
        <f>IF(J924&gt;1,J924-H924-I924,0)</f>
        <v>20.732079207920791</v>
      </c>
      <c r="L924" s="15">
        <v>42680</v>
      </c>
      <c r="M924" s="14"/>
      <c r="N924" s="29">
        <v>42745</v>
      </c>
      <c r="O924" s="12">
        <v>42745</v>
      </c>
      <c r="P924" s="11" t="s">
        <v>6800</v>
      </c>
      <c r="Q924" s="10" t="s">
        <v>6799</v>
      </c>
      <c r="R924" s="10" t="s">
        <v>6798</v>
      </c>
      <c r="S924" s="10" t="s">
        <v>6711</v>
      </c>
      <c r="T924" s="10"/>
      <c r="U924" s="9">
        <v>6667816593</v>
      </c>
      <c r="V924" s="8"/>
      <c r="W924" s="7">
        <v>62</v>
      </c>
      <c r="X924" s="4"/>
      <c r="Y924" s="6">
        <v>56</v>
      </c>
      <c r="Z924" s="5">
        <f>IF(Y924&gt;0,Y924-J924,".")</f>
        <v>17</v>
      </c>
      <c r="AB924" s="1">
        <v>1637170026</v>
      </c>
      <c r="AC924" s="1">
        <v>6910531736</v>
      </c>
      <c r="AD924" s="1" t="s">
        <v>7478</v>
      </c>
      <c r="AE924" s="1">
        <v>1</v>
      </c>
      <c r="AF924" s="1">
        <v>110</v>
      </c>
      <c r="AG924" s="1" t="s">
        <v>1083</v>
      </c>
      <c r="AH924" s="1">
        <v>42945.873483796298</v>
      </c>
      <c r="AI924" s="1">
        <v>43053.56660002315</v>
      </c>
    </row>
    <row r="925" spans="1:35" s="1" customFormat="1" x14ac:dyDescent="0.25">
      <c r="A925" s="31">
        <v>42656</v>
      </c>
      <c r="B925" s="24"/>
      <c r="C925" s="23" t="s">
        <v>33</v>
      </c>
      <c r="D925" s="22" t="s">
        <v>32</v>
      </c>
      <c r="E925" s="21">
        <v>0.67500000000000004</v>
      </c>
      <c r="G925" s="20"/>
      <c r="H925" s="19">
        <f>E925/0.0404</f>
        <v>16.707920792079211</v>
      </c>
      <c r="I925" s="18">
        <f>J925/100*4</f>
        <v>1.56</v>
      </c>
      <c r="J925" s="17">
        <v>39</v>
      </c>
      <c r="K925" s="16">
        <f>IF(J925&gt;1,J925-H925-I925,0)</f>
        <v>20.732079207920791</v>
      </c>
      <c r="L925" s="15">
        <v>42689</v>
      </c>
      <c r="M925" s="14"/>
      <c r="N925" s="29">
        <v>42751</v>
      </c>
      <c r="O925" s="12">
        <v>42751</v>
      </c>
      <c r="P925" s="11" t="s">
        <v>6577</v>
      </c>
      <c r="Q925" s="10" t="s">
        <v>6576</v>
      </c>
      <c r="R925" s="10" t="s">
        <v>6575</v>
      </c>
      <c r="S925" s="10" t="s">
        <v>6574</v>
      </c>
      <c r="T925" s="10" t="s">
        <v>6573</v>
      </c>
      <c r="U925" s="9">
        <v>6675552093</v>
      </c>
      <c r="V925" s="8"/>
      <c r="W925" s="7">
        <v>107</v>
      </c>
      <c r="X925" s="4"/>
      <c r="Y925" s="6">
        <v>56</v>
      </c>
      <c r="Z925" s="5">
        <f>IF(Y925&gt;0,Y925-J925,".")</f>
        <v>17</v>
      </c>
      <c r="AA925"/>
      <c r="AB925">
        <v>1637170308</v>
      </c>
      <c r="AC925" s="1">
        <v>6915958923</v>
      </c>
      <c r="AD925" s="1" t="s">
        <v>7306</v>
      </c>
      <c r="AE925" s="1">
        <v>1</v>
      </c>
      <c r="AF925" s="1">
        <v>325</v>
      </c>
      <c r="AG925" s="1" t="s">
        <v>1057</v>
      </c>
      <c r="AH925" s="1">
        <v>43028.508993055555</v>
      </c>
      <c r="AI925" s="1">
        <v>43053.603588414349</v>
      </c>
    </row>
    <row r="926" spans="1:35" s="1" customFormat="1" x14ac:dyDescent="0.25">
      <c r="A926" s="31">
        <v>42656</v>
      </c>
      <c r="B926" s="24"/>
      <c r="C926" s="23" t="s">
        <v>33</v>
      </c>
      <c r="D926" s="22" t="s">
        <v>32</v>
      </c>
      <c r="E926" s="21">
        <v>0.67500000000000004</v>
      </c>
      <c r="G926" s="20"/>
      <c r="H926" s="19">
        <f>E926/0.0404</f>
        <v>16.707920792079211</v>
      </c>
      <c r="I926" s="18">
        <f>J926/100*4</f>
        <v>1.56</v>
      </c>
      <c r="J926" s="17">
        <v>39</v>
      </c>
      <c r="K926" s="16">
        <f>IF(J926&gt;1,J926-H926-I926,0)</f>
        <v>20.732079207920791</v>
      </c>
      <c r="L926" s="15">
        <v>42689</v>
      </c>
      <c r="M926" s="14"/>
      <c r="N926" s="29">
        <v>42752</v>
      </c>
      <c r="O926" s="12">
        <v>42754</v>
      </c>
      <c r="P926" s="11" t="s">
        <v>6546</v>
      </c>
      <c r="Q926" s="10"/>
      <c r="R926" s="10"/>
      <c r="S926" s="10"/>
      <c r="T926" s="10"/>
      <c r="U926" s="9"/>
      <c r="V926" s="8"/>
      <c r="W926" s="7">
        <v>123</v>
      </c>
      <c r="X926" s="4"/>
      <c r="Y926" s="6">
        <v>56</v>
      </c>
      <c r="Z926" s="5">
        <f>IF(Y926&gt;0,Y926-J926,".")</f>
        <v>17</v>
      </c>
      <c r="AB926" s="1">
        <v>1637170591</v>
      </c>
      <c r="AC926" s="1">
        <v>6917214886</v>
      </c>
      <c r="AD926" s="1" t="s">
        <v>7442</v>
      </c>
      <c r="AE926" s="1">
        <v>1</v>
      </c>
      <c r="AF926" s="1">
        <v>69</v>
      </c>
      <c r="AG926" s="1" t="s">
        <v>1064</v>
      </c>
      <c r="AH926" s="1">
        <v>43040.79859953704</v>
      </c>
      <c r="AI926" s="1">
        <v>43053.633661944441</v>
      </c>
    </row>
    <row r="927" spans="1:35" s="1" customFormat="1" x14ac:dyDescent="0.25">
      <c r="A927" s="31">
        <v>42160</v>
      </c>
      <c r="B927" s="24"/>
      <c r="C927" s="23" t="s">
        <v>1484</v>
      </c>
      <c r="D927" s="22" t="s">
        <v>1483</v>
      </c>
      <c r="E927" s="21">
        <v>0.29799999999999999</v>
      </c>
      <c r="G927" s="20"/>
      <c r="H927" s="19">
        <f>E927/0.03938</f>
        <v>7.5672930421533771</v>
      </c>
      <c r="I927" s="18">
        <f>J927/100*4</f>
        <v>1.56</v>
      </c>
      <c r="J927" s="17">
        <v>39</v>
      </c>
      <c r="K927" s="16">
        <f>IF(J927&gt;1,J927-H927-I927,0)</f>
        <v>29.872706957846624</v>
      </c>
      <c r="L927" s="15">
        <v>42181</v>
      </c>
      <c r="M927" s="14"/>
      <c r="N927" s="29">
        <v>42813</v>
      </c>
      <c r="O927" s="12">
        <v>42813</v>
      </c>
      <c r="P927" s="11" t="s">
        <v>5135</v>
      </c>
      <c r="Q927" s="10" t="s">
        <v>5138</v>
      </c>
      <c r="R927" s="10" t="s">
        <v>5137</v>
      </c>
      <c r="S927" s="10" t="s">
        <v>3096</v>
      </c>
      <c r="T927" s="10"/>
      <c r="U927" s="9" t="s">
        <v>5136</v>
      </c>
      <c r="V927" s="8"/>
      <c r="W927" s="7">
        <v>454</v>
      </c>
      <c r="X927" s="4"/>
      <c r="Y927" s="6">
        <v>56</v>
      </c>
      <c r="Z927" s="5">
        <f>IF(Y927&gt;0,Y927-J927,".")</f>
        <v>17</v>
      </c>
      <c r="AB927" s="1">
        <v>1637173183</v>
      </c>
      <c r="AC927" s="1">
        <v>6916640501</v>
      </c>
      <c r="AD927" s="1" t="s">
        <v>7427</v>
      </c>
      <c r="AE927" s="1">
        <v>1</v>
      </c>
      <c r="AF927" s="1">
        <v>69</v>
      </c>
      <c r="AG927" s="1" t="s">
        <v>1052</v>
      </c>
      <c r="AH927" s="1">
        <v>43035.745358796295</v>
      </c>
      <c r="AI927" s="1">
        <v>43053.795657731484</v>
      </c>
    </row>
    <row r="928" spans="1:35" s="1" customFormat="1" x14ac:dyDescent="0.25">
      <c r="A928" s="31">
        <v>42258</v>
      </c>
      <c r="B928" t="s">
        <v>5071</v>
      </c>
      <c r="C928" s="23" t="s">
        <v>5068</v>
      </c>
      <c r="D928" s="22" t="s">
        <v>5067</v>
      </c>
      <c r="E928" s="21">
        <v>0.58099999999999996</v>
      </c>
      <c r="G928" s="20"/>
      <c r="H928" s="19">
        <f>E928/0.0401889</f>
        <v>14.456728101540474</v>
      </c>
      <c r="I928" s="32">
        <f>J928/100*4</f>
        <v>1.52</v>
      </c>
      <c r="J928" s="17">
        <v>38</v>
      </c>
      <c r="K928" s="16">
        <f>IF(J928&gt;1,J928-H928-I928,0)</f>
        <v>22.023271898459527</v>
      </c>
      <c r="L928" s="15">
        <v>42274</v>
      </c>
      <c r="M928" s="14"/>
      <c r="N928" s="29">
        <v>42816</v>
      </c>
      <c r="O928" s="12">
        <v>42816</v>
      </c>
      <c r="P928" s="11" t="s">
        <v>5066</v>
      </c>
      <c r="Q928" s="10" t="s">
        <v>5070</v>
      </c>
      <c r="R928" s="10" t="s">
        <v>5069</v>
      </c>
      <c r="S928" s="10" t="s">
        <v>1781</v>
      </c>
      <c r="T928" s="10"/>
      <c r="U928" s="9">
        <v>6755699520</v>
      </c>
      <c r="V928" s="8"/>
      <c r="W928" s="7">
        <v>469</v>
      </c>
      <c r="X928" s="4"/>
      <c r="Y928" s="6">
        <v>56</v>
      </c>
      <c r="Z928" s="5">
        <f>IF(Y928&gt;0,Y928-J928,".")</f>
        <v>18</v>
      </c>
      <c r="AB928" s="1">
        <v>1637177110</v>
      </c>
      <c r="AC928" s="1">
        <v>6917796382</v>
      </c>
      <c r="AD928" s="1" t="s">
        <v>7425</v>
      </c>
      <c r="AE928" s="1">
        <v>1</v>
      </c>
      <c r="AF928" s="1">
        <v>69</v>
      </c>
      <c r="AG928" s="1" t="s">
        <v>1036</v>
      </c>
      <c r="AH928" s="1">
        <v>43049.797719907408</v>
      </c>
      <c r="AI928" s="1">
        <v>43053.900383842592</v>
      </c>
    </row>
    <row r="929" spans="1:35" s="1" customFormat="1" x14ac:dyDescent="0.25">
      <c r="A929" s="31">
        <v>42656</v>
      </c>
      <c r="B929" s="24"/>
      <c r="C929" s="23" t="s">
        <v>33</v>
      </c>
      <c r="D929" s="22" t="s">
        <v>32</v>
      </c>
      <c r="E929" s="21">
        <v>0.67500000000000004</v>
      </c>
      <c r="G929" s="20"/>
      <c r="H929" s="19">
        <f>E929/0.0404</f>
        <v>16.707920792079211</v>
      </c>
      <c r="I929" s="18">
        <f>J929/100*4</f>
        <v>1.56</v>
      </c>
      <c r="J929" s="17">
        <v>39</v>
      </c>
      <c r="K929" s="16">
        <f>IF(J929&gt;1,J929-H929-I929,0)</f>
        <v>20.732079207920791</v>
      </c>
      <c r="L929" s="15">
        <v>42689</v>
      </c>
      <c r="M929" s="14"/>
      <c r="N929" s="13">
        <v>42820</v>
      </c>
      <c r="O929" s="12">
        <v>42820</v>
      </c>
      <c r="P929" s="11" t="s">
        <v>4974</v>
      </c>
      <c r="Q929" s="10" t="s">
        <v>4973</v>
      </c>
      <c r="R929" s="10" t="s">
        <v>4972</v>
      </c>
      <c r="S929" s="10" t="s">
        <v>4971</v>
      </c>
      <c r="T929" s="10"/>
      <c r="U929" s="9">
        <v>6763242163</v>
      </c>
      <c r="V929" s="8"/>
      <c r="W929" s="7">
        <v>489</v>
      </c>
      <c r="X929" s="4"/>
      <c r="Y929" s="6">
        <v>56</v>
      </c>
      <c r="Z929" s="5">
        <f>IF(Y929&gt;0,Y929-J929,".")</f>
        <v>17</v>
      </c>
      <c r="AB929" s="1">
        <v>1637177613</v>
      </c>
      <c r="AC929" s="1">
        <v>6915900733</v>
      </c>
      <c r="AD929" s="1" t="s">
        <v>7479</v>
      </c>
      <c r="AE929" s="1">
        <v>1</v>
      </c>
      <c r="AF929" s="1">
        <v>33</v>
      </c>
      <c r="AG929" s="1" t="s">
        <v>1045</v>
      </c>
      <c r="AH929" s="1">
        <v>43027.841481481482</v>
      </c>
      <c r="AI929" s="1">
        <v>43053.930807453704</v>
      </c>
    </row>
    <row r="930" spans="1:35" s="1" customFormat="1" x14ac:dyDescent="0.25">
      <c r="A930" s="28">
        <v>41659</v>
      </c>
      <c r="B930" s="27" t="s">
        <v>4762</v>
      </c>
      <c r="C930" s="23" t="s">
        <v>4761</v>
      </c>
      <c r="D930" s="22" t="s">
        <v>4760</v>
      </c>
      <c r="E930" s="21">
        <v>0.64749999999999996</v>
      </c>
      <c r="G930" s="20"/>
      <c r="H930" s="19">
        <f>E930/0.047842</f>
        <v>13.534133188411854</v>
      </c>
      <c r="I930" s="18">
        <f>J930/100*4</f>
        <v>1.48</v>
      </c>
      <c r="J930" s="17">
        <v>37</v>
      </c>
      <c r="K930" s="16">
        <f>IF(J930&gt;1,J930-H930-I930,0)</f>
        <v>21.985866811588146</v>
      </c>
      <c r="L930" s="15">
        <v>41681</v>
      </c>
      <c r="M930" s="14"/>
      <c r="N930" s="29">
        <v>42830</v>
      </c>
      <c r="O930" s="12">
        <v>42831</v>
      </c>
      <c r="P930" s="11" t="s">
        <v>4759</v>
      </c>
      <c r="Q930" s="10" t="s">
        <v>4765</v>
      </c>
      <c r="R930" s="10" t="s">
        <v>4764</v>
      </c>
      <c r="S930" s="10" t="s">
        <v>4763</v>
      </c>
      <c r="T930" s="10"/>
      <c r="U930" s="9">
        <v>6775761686</v>
      </c>
      <c r="V930" s="8"/>
      <c r="W930" s="7">
        <v>543</v>
      </c>
      <c r="X930" s="4"/>
      <c r="Y930" s="6">
        <v>56</v>
      </c>
      <c r="Z930" s="5">
        <f>IF(Y930&gt;0,Y930-J930,".")</f>
        <v>19</v>
      </c>
      <c r="AB930" s="1">
        <v>1637179120</v>
      </c>
      <c r="AC930" s="1">
        <v>6916034485</v>
      </c>
      <c r="AD930" s="1" t="s">
        <v>7148</v>
      </c>
      <c r="AE930" s="1">
        <v>1</v>
      </c>
      <c r="AF930" s="1">
        <v>79</v>
      </c>
      <c r="AG930" s="1" t="s">
        <v>1041</v>
      </c>
      <c r="AH930" s="1">
        <v>43029.440810185188</v>
      </c>
      <c r="AI930" s="1">
        <v>43054.426740844909</v>
      </c>
    </row>
    <row r="931" spans="1:35" s="1" customFormat="1" x14ac:dyDescent="0.25">
      <c r="A931" s="31">
        <v>42751</v>
      </c>
      <c r="B931" s="24"/>
      <c r="C931" s="23" t="s">
        <v>33</v>
      </c>
      <c r="D931" s="22" t="s">
        <v>32</v>
      </c>
      <c r="E931" s="21">
        <v>0.69</v>
      </c>
      <c r="G931" s="20"/>
      <c r="H931" s="19">
        <f>E931/0.03821</f>
        <v>18.058099973828838</v>
      </c>
      <c r="I931" s="18">
        <f>J931/100*4</f>
        <v>1.56</v>
      </c>
      <c r="J931" s="17">
        <v>39</v>
      </c>
      <c r="K931" s="16">
        <f>IF(J931&gt;1,J931-H931-I931,0)</f>
        <v>19.381900026171163</v>
      </c>
      <c r="L931" s="15">
        <v>42768</v>
      </c>
      <c r="M931" s="14"/>
      <c r="N931" s="29">
        <v>42836</v>
      </c>
      <c r="O931" s="12">
        <v>42836</v>
      </c>
      <c r="P931" s="11" t="s">
        <v>4635</v>
      </c>
      <c r="Q931" s="10" t="s">
        <v>4634</v>
      </c>
      <c r="R931" s="10" t="s">
        <v>4633</v>
      </c>
      <c r="S931" s="10" t="s">
        <v>4632</v>
      </c>
      <c r="T931" s="10"/>
      <c r="U931" s="9">
        <v>6779447113</v>
      </c>
      <c r="V931" s="8"/>
      <c r="W931" s="7">
        <v>574</v>
      </c>
      <c r="X931" s="4"/>
      <c r="Y931" s="6">
        <v>56</v>
      </c>
      <c r="Z931" s="5">
        <f>IF(Y931&gt;0,Y931-J931,".")</f>
        <v>17</v>
      </c>
      <c r="AB931" s="1">
        <v>1637187866</v>
      </c>
      <c r="AC931" s="1">
        <v>6916049568</v>
      </c>
      <c r="AD931" s="1" t="s">
        <v>7135</v>
      </c>
      <c r="AE931" s="1">
        <v>1</v>
      </c>
      <c r="AF931" s="1">
        <v>145</v>
      </c>
      <c r="AG931" s="1" t="s">
        <v>1015</v>
      </c>
      <c r="AH931" s="1">
        <v>43029.651076388887</v>
      </c>
      <c r="AI931" s="1">
        <v>43055.252369016205</v>
      </c>
    </row>
    <row r="932" spans="1:35" s="1" customFormat="1" x14ac:dyDescent="0.25">
      <c r="A932" s="31">
        <v>42751</v>
      </c>
      <c r="B932" s="24"/>
      <c r="C932" s="23" t="s">
        <v>33</v>
      </c>
      <c r="D932" s="22" t="s">
        <v>32</v>
      </c>
      <c r="E932" s="21">
        <v>0.69</v>
      </c>
      <c r="G932" s="20"/>
      <c r="H932" s="19">
        <f>E932/0.03821</f>
        <v>18.058099973828838</v>
      </c>
      <c r="I932" s="18">
        <f>J932/100*4</f>
        <v>1.56</v>
      </c>
      <c r="J932" s="17">
        <v>39</v>
      </c>
      <c r="K932" s="16">
        <f>IF(J932&gt;1,J932-H932-I932,0)</f>
        <v>19.381900026171163</v>
      </c>
      <c r="L932" s="15">
        <v>42768</v>
      </c>
      <c r="M932" s="14"/>
      <c r="N932" s="29">
        <v>42839</v>
      </c>
      <c r="O932" s="12">
        <v>42842</v>
      </c>
      <c r="P932" s="11" t="s">
        <v>2815</v>
      </c>
      <c r="Q932" s="10" t="s">
        <v>2814</v>
      </c>
      <c r="R932" s="10" t="s">
        <v>2813</v>
      </c>
      <c r="S932" s="10" t="s">
        <v>1723</v>
      </c>
      <c r="T932" s="10"/>
      <c r="U932" s="9">
        <v>6779447113</v>
      </c>
      <c r="V932" s="8"/>
      <c r="W932" s="7">
        <v>587</v>
      </c>
      <c r="X932" s="4"/>
      <c r="Y932" s="6">
        <v>56</v>
      </c>
      <c r="Z932" s="5">
        <f>IF(Y932&gt;0,Y932-J932,".")</f>
        <v>17</v>
      </c>
      <c r="AB932" s="1">
        <v>1637188640</v>
      </c>
      <c r="AC932" s="1">
        <v>6914991256</v>
      </c>
      <c r="AD932" s="1" t="s">
        <v>7369</v>
      </c>
      <c r="AE932" s="1">
        <v>1</v>
      </c>
      <c r="AF932" s="1">
        <v>199</v>
      </c>
      <c r="AG932" s="1" t="s">
        <v>1020</v>
      </c>
      <c r="AH932" s="1">
        <v>43018.752662037034</v>
      </c>
      <c r="AI932" s="1">
        <v>43055.430457685186</v>
      </c>
    </row>
    <row r="933" spans="1:35" s="1" customFormat="1" x14ac:dyDescent="0.25">
      <c r="A933" s="31">
        <v>42846</v>
      </c>
      <c r="B933" s="24"/>
      <c r="C933" s="23" t="s">
        <v>4292</v>
      </c>
      <c r="D933" s="22"/>
      <c r="E933" s="21"/>
      <c r="G933" s="20"/>
      <c r="H933" s="19">
        <f>E933/0.038957</f>
        <v>0</v>
      </c>
      <c r="I933" s="18">
        <f>J933/100*4</f>
        <v>1.56</v>
      </c>
      <c r="J933" s="17">
        <v>39</v>
      </c>
      <c r="K933" s="16">
        <f>IF(J933&gt;1,J933-H933-I933,0)</f>
        <v>37.44</v>
      </c>
      <c r="L933" s="15">
        <v>42851</v>
      </c>
      <c r="M933" s="14"/>
      <c r="N933" s="29">
        <v>42851</v>
      </c>
      <c r="O933" s="12">
        <v>42851</v>
      </c>
      <c r="P933" s="11" t="s">
        <v>4291</v>
      </c>
      <c r="Q933" s="10" t="s">
        <v>4290</v>
      </c>
      <c r="R933" s="10" t="s">
        <v>4289</v>
      </c>
      <c r="S933" s="10" t="s">
        <v>4288</v>
      </c>
      <c r="T933" s="10"/>
      <c r="U933" s="9" t="s">
        <v>4287</v>
      </c>
      <c r="V933" s="8"/>
      <c r="W933" s="7">
        <v>646</v>
      </c>
      <c r="X933" s="4"/>
      <c r="Y933" s="6">
        <v>56</v>
      </c>
      <c r="Z933" s="5">
        <f>IF(Y933&gt;0,Y933-J933,".")</f>
        <v>17</v>
      </c>
      <c r="AB933" s="1">
        <v>1637188902</v>
      </c>
      <c r="AC933" s="1">
        <v>6916028261</v>
      </c>
      <c r="AD933" s="1" t="s">
        <v>7480</v>
      </c>
      <c r="AE933" s="1">
        <v>1</v>
      </c>
      <c r="AF933" s="1">
        <v>135</v>
      </c>
      <c r="AG933" s="1" t="s">
        <v>1026</v>
      </c>
      <c r="AH933" s="1">
        <v>43029.317870370367</v>
      </c>
      <c r="AI933" s="1">
        <v>43055.461217418982</v>
      </c>
    </row>
    <row r="934" spans="1:35" s="1" customFormat="1" x14ac:dyDescent="0.25">
      <c r="A934" s="31">
        <v>42805</v>
      </c>
      <c r="B934" s="24" t="s">
        <v>4036</v>
      </c>
      <c r="C934" s="23" t="s">
        <v>1394</v>
      </c>
      <c r="D934" s="22" t="s">
        <v>1393</v>
      </c>
      <c r="E934" s="21">
        <v>0.37</v>
      </c>
      <c r="G934" s="20"/>
      <c r="H934" s="19">
        <f>E934/0.038689</f>
        <v>9.563441805164258</v>
      </c>
      <c r="I934" s="18">
        <f>J934/100*4</f>
        <v>1.56</v>
      </c>
      <c r="J934" s="17">
        <v>39</v>
      </c>
      <c r="K934" s="16">
        <f>IF(J934&gt;1,J934-H934-I934,0)</f>
        <v>27.876558194835741</v>
      </c>
      <c r="L934" s="15">
        <v>42827</v>
      </c>
      <c r="M934" s="14"/>
      <c r="N934" s="29">
        <v>42864</v>
      </c>
      <c r="O934" s="12">
        <v>42864</v>
      </c>
      <c r="P934" s="11" t="s">
        <v>4035</v>
      </c>
      <c r="Q934" s="10" t="s">
        <v>4034</v>
      </c>
      <c r="R934" s="10" t="s">
        <v>4033</v>
      </c>
      <c r="S934" s="10" t="s">
        <v>736</v>
      </c>
      <c r="T934" s="10"/>
      <c r="U934" s="9" t="s">
        <v>4032</v>
      </c>
      <c r="V934" s="8"/>
      <c r="W934" s="7">
        <v>703</v>
      </c>
      <c r="X934" s="4"/>
      <c r="Y934" s="6">
        <v>56</v>
      </c>
      <c r="Z934" s="5">
        <f>IF(Y934&gt;0,Y934-J934,".")</f>
        <v>17</v>
      </c>
      <c r="AB934" s="1">
        <v>1637189633</v>
      </c>
      <c r="AC934" s="1">
        <v>6916041703</v>
      </c>
      <c r="AD934" s="1" t="s">
        <v>7431</v>
      </c>
      <c r="AE934" s="1">
        <v>1</v>
      </c>
      <c r="AF934" s="1">
        <v>48</v>
      </c>
      <c r="AG934" s="1" t="s">
        <v>1030</v>
      </c>
      <c r="AH934" s="1">
        <v>43029.544328703705</v>
      </c>
      <c r="AI934" s="1">
        <v>43055.549075208335</v>
      </c>
    </row>
    <row r="935" spans="1:35" s="1" customFormat="1" x14ac:dyDescent="0.25">
      <c r="A935" s="31">
        <v>42751</v>
      </c>
      <c r="B935" s="24"/>
      <c r="C935" s="23" t="s">
        <v>33</v>
      </c>
      <c r="D935" s="22" t="s">
        <v>32</v>
      </c>
      <c r="E935" s="21">
        <v>0.69</v>
      </c>
      <c r="G935" s="20"/>
      <c r="H935" s="19">
        <f>E935/0.03821</f>
        <v>18.058099973828838</v>
      </c>
      <c r="I935" s="18">
        <f>J935/100*4</f>
        <v>1.56</v>
      </c>
      <c r="J935" s="17">
        <v>39</v>
      </c>
      <c r="K935" s="16">
        <f>IF(J935&gt;1,J935-H935-I935,0)</f>
        <v>19.381900026171163</v>
      </c>
      <c r="L935" s="15">
        <v>42768</v>
      </c>
      <c r="M935" s="14"/>
      <c r="N935" s="29">
        <v>42867</v>
      </c>
      <c r="O935" s="12">
        <v>42869</v>
      </c>
      <c r="P935" s="11" t="s">
        <v>3968</v>
      </c>
      <c r="Q935" s="10" t="s">
        <v>3967</v>
      </c>
      <c r="R935" s="10" t="s">
        <v>3966</v>
      </c>
      <c r="S935" s="10" t="s">
        <v>3965</v>
      </c>
      <c r="T935" s="10"/>
      <c r="U935" s="9">
        <v>6816948481</v>
      </c>
      <c r="V935" s="8"/>
      <c r="W935" s="7">
        <v>720</v>
      </c>
      <c r="X935" s="4"/>
      <c r="Y935" s="6">
        <v>56</v>
      </c>
      <c r="Z935" s="5">
        <f>IF(Y935&gt;0,Y935-J935,".")</f>
        <v>17</v>
      </c>
      <c r="AB935" s="1">
        <v>1637192451</v>
      </c>
      <c r="AC935" s="1">
        <v>6915899407</v>
      </c>
      <c r="AD935" s="1" t="s">
        <v>7481</v>
      </c>
      <c r="AE935" s="1">
        <v>1</v>
      </c>
      <c r="AF935" s="1">
        <v>125</v>
      </c>
      <c r="AG935" s="1" t="s">
        <v>996</v>
      </c>
      <c r="AH935" s="1">
        <v>43027.833067129628</v>
      </c>
      <c r="AI935" s="1">
        <v>43055.778153749998</v>
      </c>
    </row>
    <row r="936" spans="1:35" s="1" customFormat="1" x14ac:dyDescent="0.25">
      <c r="A936" s="31">
        <v>42751</v>
      </c>
      <c r="B936" s="24"/>
      <c r="C936" s="23" t="s">
        <v>33</v>
      </c>
      <c r="D936" s="22" t="s">
        <v>32</v>
      </c>
      <c r="E936" s="21">
        <v>0.69</v>
      </c>
      <c r="G936" s="20"/>
      <c r="H936" s="19">
        <f>E936/0.03821</f>
        <v>18.058099973828838</v>
      </c>
      <c r="I936" s="18">
        <f>J936/100*4</f>
        <v>1.56</v>
      </c>
      <c r="J936" s="17">
        <v>39</v>
      </c>
      <c r="K936" s="16">
        <f>IF(J936&gt;1,J936-H936-I936,0)</f>
        <v>19.381900026171163</v>
      </c>
      <c r="L936" s="15">
        <v>42768</v>
      </c>
      <c r="M936" s="14"/>
      <c r="N936" s="29">
        <v>42873</v>
      </c>
      <c r="O936" s="12">
        <v>42876</v>
      </c>
      <c r="P936" s="11" t="s">
        <v>3851</v>
      </c>
      <c r="Q936" s="10" t="s">
        <v>3850</v>
      </c>
      <c r="R936" s="10" t="s">
        <v>3849</v>
      </c>
      <c r="S936" s="10" t="s">
        <v>2891</v>
      </c>
      <c r="T936" s="10"/>
      <c r="U936" s="9">
        <v>6819964126</v>
      </c>
      <c r="V936" s="8"/>
      <c r="W936" s="7">
        <v>746</v>
      </c>
      <c r="X936" s="4"/>
      <c r="Y936" s="6">
        <v>56</v>
      </c>
      <c r="Z936" s="5">
        <f>IF(Y936&gt;0,Y936-J936,".")</f>
        <v>17</v>
      </c>
      <c r="AB936" s="1">
        <v>1637192452</v>
      </c>
      <c r="AC936" s="1">
        <v>6908693161</v>
      </c>
      <c r="AD936" s="1" t="s">
        <v>7482</v>
      </c>
      <c r="AE936" s="1">
        <v>1</v>
      </c>
      <c r="AF936" s="1">
        <v>21</v>
      </c>
      <c r="AG936" s="1" t="s">
        <v>996</v>
      </c>
      <c r="AH936" s="1">
        <v>42944.332129629627</v>
      </c>
      <c r="AI936" s="1">
        <v>43055.778154027779</v>
      </c>
    </row>
    <row r="937" spans="1:35" s="1" customFormat="1" x14ac:dyDescent="0.25">
      <c r="A937" s="31">
        <v>42865</v>
      </c>
      <c r="B937" s="24"/>
      <c r="C937" s="23" t="s">
        <v>3611</v>
      </c>
      <c r="D937" s="22"/>
      <c r="E937" s="21"/>
      <c r="G937" s="20"/>
      <c r="H937" s="19">
        <f>E937/0.04001</f>
        <v>0</v>
      </c>
      <c r="I937" s="18">
        <f>J937/100*4</f>
        <v>1.56</v>
      </c>
      <c r="J937" s="17">
        <v>39</v>
      </c>
      <c r="K937" s="16">
        <f>IF(J937&gt;1,J937-H937-I937,0)</f>
        <v>37.44</v>
      </c>
      <c r="L937" s="15">
        <v>42888</v>
      </c>
      <c r="M937" s="14"/>
      <c r="N937" s="29">
        <v>42887</v>
      </c>
      <c r="O937" s="12">
        <v>42888</v>
      </c>
      <c r="P937" s="11" t="s">
        <v>3610</v>
      </c>
      <c r="Q937" s="10" t="s">
        <v>3609</v>
      </c>
      <c r="R937" s="10" t="s">
        <v>3608</v>
      </c>
      <c r="S937" s="10" t="s">
        <v>182</v>
      </c>
      <c r="T937" s="10"/>
      <c r="U937" s="9">
        <v>6841592507</v>
      </c>
      <c r="V937" s="8"/>
      <c r="W937" s="7">
        <v>797</v>
      </c>
      <c r="X937" s="4"/>
      <c r="Y937" s="6">
        <v>56</v>
      </c>
      <c r="Z937" s="5">
        <f>IF(Y937&gt;0,Y937-J937,".")</f>
        <v>17</v>
      </c>
      <c r="AB937" s="1">
        <v>1637192453</v>
      </c>
      <c r="AC937" s="1">
        <v>6910372478</v>
      </c>
      <c r="AD937" s="1" t="s">
        <v>7483</v>
      </c>
      <c r="AE937" s="1">
        <v>5</v>
      </c>
      <c r="AF937" s="1">
        <v>75</v>
      </c>
      <c r="AG937" s="1" t="s">
        <v>996</v>
      </c>
      <c r="AH937" s="1">
        <v>42945.758263888885</v>
      </c>
      <c r="AI937" s="1">
        <v>43055.77815431713</v>
      </c>
    </row>
    <row r="938" spans="1:35" s="1" customFormat="1" x14ac:dyDescent="0.25">
      <c r="A938" s="31">
        <v>42809</v>
      </c>
      <c r="B938" s="24"/>
      <c r="C938" s="23" t="s">
        <v>197</v>
      </c>
      <c r="D938" s="22" t="s">
        <v>196</v>
      </c>
      <c r="E938" s="21">
        <v>0.432</v>
      </c>
      <c r="G938" s="20"/>
      <c r="H938" s="19">
        <f>E938/0.038689</f>
        <v>11.165964486029621</v>
      </c>
      <c r="I938" s="18">
        <f>J938/100*4</f>
        <v>1.52</v>
      </c>
      <c r="J938" s="17">
        <v>38</v>
      </c>
      <c r="K938" s="16">
        <f>IF(J938&gt;1,J938-H938-I938,0)</f>
        <v>25.314035513970378</v>
      </c>
      <c r="L938" s="15">
        <v>42827</v>
      </c>
      <c r="M938" s="14"/>
      <c r="N938" s="29">
        <v>42897</v>
      </c>
      <c r="O938" s="12">
        <v>42897</v>
      </c>
      <c r="P938" s="11" t="s">
        <v>3499</v>
      </c>
      <c r="Q938" s="10" t="s">
        <v>3502</v>
      </c>
      <c r="R938" s="10" t="s">
        <v>3501</v>
      </c>
      <c r="S938" s="10" t="s">
        <v>3500</v>
      </c>
      <c r="T938" s="10"/>
      <c r="U938" s="9">
        <v>6847611087</v>
      </c>
      <c r="V938" s="8"/>
      <c r="W938" s="7">
        <v>821</v>
      </c>
      <c r="X938" s="4"/>
      <c r="Y938" s="6">
        <v>56</v>
      </c>
      <c r="Z938" s="5">
        <f>IF(Y938&gt;0,Y938-J938,".")</f>
        <v>18</v>
      </c>
      <c r="AB938" s="1">
        <v>1637192630</v>
      </c>
      <c r="AC938" s="1">
        <v>6917275428</v>
      </c>
      <c r="AD938" s="1" t="s">
        <v>7465</v>
      </c>
      <c r="AE938" s="1">
        <v>1</v>
      </c>
      <c r="AF938" s="1">
        <v>69</v>
      </c>
      <c r="AG938" s="1" t="s">
        <v>987</v>
      </c>
      <c r="AH938" s="1">
        <v>43041.78466435185</v>
      </c>
      <c r="AI938" s="1">
        <v>43055.788891122684</v>
      </c>
    </row>
    <row r="939" spans="1:35" s="1" customFormat="1" x14ac:dyDescent="0.25">
      <c r="A939" s="31">
        <v>42751</v>
      </c>
      <c r="B939" s="24"/>
      <c r="C939" s="23" t="s">
        <v>33</v>
      </c>
      <c r="D939" s="22" t="s">
        <v>32</v>
      </c>
      <c r="E939" s="21">
        <v>0.69</v>
      </c>
      <c r="G939" s="20"/>
      <c r="H939" s="19">
        <f>E939/0.03821</f>
        <v>18.058099973828838</v>
      </c>
      <c r="I939" s="18">
        <f>J939/100*4</f>
        <v>1.56</v>
      </c>
      <c r="J939" s="17">
        <v>39</v>
      </c>
      <c r="K939" s="16">
        <f>IF(J939&gt;1,J939-H939-I939,0)</f>
        <v>19.381900026171163</v>
      </c>
      <c r="L939" s="15">
        <v>42768</v>
      </c>
      <c r="M939" s="14"/>
      <c r="N939" s="29">
        <v>42906</v>
      </c>
      <c r="O939" s="12">
        <v>42906</v>
      </c>
      <c r="P939" s="11" t="s">
        <v>3250</v>
      </c>
      <c r="Q939" s="10" t="s">
        <v>3249</v>
      </c>
      <c r="R939" s="10" t="s">
        <v>3248</v>
      </c>
      <c r="S939" s="10" t="s">
        <v>3247</v>
      </c>
      <c r="T939" s="10"/>
      <c r="U939" s="9">
        <v>6857168617</v>
      </c>
      <c r="V939" s="8"/>
      <c r="W939" s="7">
        <v>868</v>
      </c>
      <c r="X939" s="4"/>
      <c r="Y939" s="6">
        <v>56</v>
      </c>
      <c r="Z939" s="5">
        <f>IF(Y939&gt;0,Y939-J939,".")</f>
        <v>17</v>
      </c>
      <c r="AB939" s="1">
        <v>1637193232</v>
      </c>
      <c r="AC939" s="1">
        <v>6915955616</v>
      </c>
      <c r="AD939" s="1" t="s">
        <v>7220</v>
      </c>
      <c r="AE939" s="1">
        <v>3</v>
      </c>
      <c r="AF939" s="1">
        <v>90</v>
      </c>
      <c r="AG939" s="1" t="s">
        <v>989</v>
      </c>
      <c r="AH939" s="1">
        <v>43028.479398148149</v>
      </c>
      <c r="AI939" s="1">
        <v>43055.811688518515</v>
      </c>
    </row>
    <row r="940" spans="1:35" s="1" customFormat="1" x14ac:dyDescent="0.25">
      <c r="A940" s="31">
        <v>42898</v>
      </c>
      <c r="B940" s="24" t="s">
        <v>1691</v>
      </c>
      <c r="C940" s="23" t="s">
        <v>1094</v>
      </c>
      <c r="D940" s="22" t="s">
        <v>1093</v>
      </c>
      <c r="E940" s="21">
        <v>0.97</v>
      </c>
      <c r="G940" s="20"/>
      <c r="H940" s="19">
        <f>E940/0.0418425</f>
        <v>23.182171237378263</v>
      </c>
      <c r="I940" s="18">
        <f>J940/100*4</f>
        <v>2.2400000000000002</v>
      </c>
      <c r="J940" s="17">
        <v>56</v>
      </c>
      <c r="K940" s="16">
        <f>IF(J940&gt;1,J940-H940-I940,0)</f>
        <v>30.577828762621735</v>
      </c>
      <c r="L940" s="15">
        <v>42917</v>
      </c>
      <c r="M940" s="14"/>
      <c r="N940" s="29">
        <v>42926</v>
      </c>
      <c r="O940" s="12">
        <v>42928</v>
      </c>
      <c r="P940" s="11" t="s">
        <v>2934</v>
      </c>
      <c r="Q940" s="10"/>
      <c r="R940" s="10"/>
      <c r="S940" s="10"/>
      <c r="T940" s="10"/>
      <c r="U940" s="9">
        <v>6884783548</v>
      </c>
      <c r="V940" s="8"/>
      <c r="W940" s="7">
        <v>944</v>
      </c>
      <c r="X940" s="4"/>
      <c r="Y940" s="6">
        <v>56</v>
      </c>
      <c r="Z940" s="5">
        <f>IF(Y940&gt;0,Y940-J940,".")</f>
        <v>0</v>
      </c>
      <c r="AB940" s="1">
        <v>1637193365</v>
      </c>
      <c r="AC940" s="1">
        <v>6917214886</v>
      </c>
      <c r="AD940" s="1" t="s">
        <v>7442</v>
      </c>
      <c r="AE940" s="1">
        <v>1</v>
      </c>
      <c r="AF940" s="1">
        <v>69</v>
      </c>
      <c r="AG940" s="1" t="s">
        <v>7484</v>
      </c>
      <c r="AH940" s="1">
        <v>43040.79859953704</v>
      </c>
      <c r="AI940" s="1">
        <v>43055.81655333333</v>
      </c>
    </row>
    <row r="941" spans="1:35" s="1" customFormat="1" x14ac:dyDescent="0.25">
      <c r="A941" s="31">
        <v>42898</v>
      </c>
      <c r="B941" s="24"/>
      <c r="C941" s="23" t="s">
        <v>1094</v>
      </c>
      <c r="D941" s="22" t="s">
        <v>1093</v>
      </c>
      <c r="E941" s="21">
        <v>0.97</v>
      </c>
      <c r="G941" s="20"/>
      <c r="H941" s="19">
        <f>E941/0.0418425</f>
        <v>23.182171237378263</v>
      </c>
      <c r="I941" s="18">
        <f>J941/100*4</f>
        <v>2.2400000000000002</v>
      </c>
      <c r="J941" s="17">
        <v>56</v>
      </c>
      <c r="K941" s="16">
        <f>IF(J941&gt;1,J941-H941-I941,0)</f>
        <v>30.577828762621735</v>
      </c>
      <c r="L941" s="15">
        <v>42917</v>
      </c>
      <c r="M941" s="14"/>
      <c r="N941" s="29">
        <v>42926</v>
      </c>
      <c r="O941" s="12">
        <v>42928</v>
      </c>
      <c r="P941" s="11" t="s">
        <v>2934</v>
      </c>
      <c r="Q941" s="10"/>
      <c r="R941" s="10"/>
      <c r="S941" s="10"/>
      <c r="T941" s="10"/>
      <c r="U941" s="9"/>
      <c r="V941" s="8"/>
      <c r="W941" s="7">
        <v>944</v>
      </c>
      <c r="X941" s="4"/>
      <c r="Y941" s="6">
        <v>56</v>
      </c>
      <c r="Z941" s="5">
        <f>IF(Y941&gt;0,Y941-J941,".")</f>
        <v>0</v>
      </c>
      <c r="AB941" s="1">
        <v>1637196509</v>
      </c>
      <c r="AC941" s="1">
        <v>6916053848</v>
      </c>
      <c r="AD941" s="1" t="s">
        <v>7147</v>
      </c>
      <c r="AE941" s="1">
        <v>1</v>
      </c>
      <c r="AF941" s="1">
        <v>60</v>
      </c>
      <c r="AG941" s="1" t="s">
        <v>977</v>
      </c>
      <c r="AH941" s="1">
        <v>43029.711562500001</v>
      </c>
      <c r="AI941" s="1">
        <v>43055.92912847222</v>
      </c>
    </row>
    <row r="942" spans="1:35" s="1" customFormat="1" x14ac:dyDescent="0.25">
      <c r="A942" s="31">
        <v>42206</v>
      </c>
      <c r="B942" s="24"/>
      <c r="C942" s="23" t="s">
        <v>81</v>
      </c>
      <c r="D942" s="22" t="s">
        <v>80</v>
      </c>
      <c r="E942" s="21">
        <v>0.48599999999999999</v>
      </c>
      <c r="G942" s="20"/>
      <c r="H942" s="19">
        <f>E942/0.04021</f>
        <v>12.086545635414074</v>
      </c>
      <c r="I942" s="32">
        <f>J942/100*4</f>
        <v>1.56</v>
      </c>
      <c r="J942" s="17">
        <v>39</v>
      </c>
      <c r="K942" s="16">
        <f>IF(J942&gt;1,J942-H942-I942,0)</f>
        <v>25.353454364585925</v>
      </c>
      <c r="L942" s="15">
        <v>42224</v>
      </c>
      <c r="M942" s="14"/>
      <c r="N942" s="29">
        <v>42943</v>
      </c>
      <c r="O942" s="12">
        <v>42946</v>
      </c>
      <c r="P942" s="11" t="s">
        <v>2672</v>
      </c>
      <c r="Q942" s="10" t="s">
        <v>2671</v>
      </c>
      <c r="R942" s="10" t="s">
        <v>2670</v>
      </c>
      <c r="S942" s="10" t="s">
        <v>2669</v>
      </c>
      <c r="T942" s="10"/>
      <c r="U942" s="9">
        <v>6901608106</v>
      </c>
      <c r="V942" s="8"/>
      <c r="W942" s="7">
        <v>998</v>
      </c>
      <c r="X942" s="4"/>
      <c r="Y942" s="6">
        <v>56</v>
      </c>
      <c r="Z942" s="5">
        <f>IF(Y942&gt;0,Y942-J942,".")</f>
        <v>17</v>
      </c>
      <c r="AB942" s="1">
        <v>1637198046</v>
      </c>
      <c r="AC942" s="1">
        <v>6914698829</v>
      </c>
      <c r="AD942" s="1" t="s">
        <v>7485</v>
      </c>
      <c r="AE942" s="1">
        <v>1</v>
      </c>
      <c r="AF942" s="1">
        <v>64</v>
      </c>
      <c r="AG942" s="1" t="s">
        <v>999</v>
      </c>
      <c r="AH942" s="1">
        <v>43015.595208333332</v>
      </c>
      <c r="AI942" s="1">
        <v>43056.447123240738</v>
      </c>
    </row>
    <row r="943" spans="1:35" s="1" customFormat="1" x14ac:dyDescent="0.25">
      <c r="A943" s="31">
        <v>42751</v>
      </c>
      <c r="B943" s="24"/>
      <c r="C943" s="23" t="s">
        <v>33</v>
      </c>
      <c r="D943" s="22" t="s">
        <v>32</v>
      </c>
      <c r="E943" s="21">
        <v>0.69</v>
      </c>
      <c r="G943" s="20"/>
      <c r="H943" s="19">
        <f>E943/0.03821</f>
        <v>18.058099973828838</v>
      </c>
      <c r="I943" s="18">
        <f>J943/100*4</f>
        <v>1.56</v>
      </c>
      <c r="J943" s="17">
        <v>39</v>
      </c>
      <c r="K943" s="16">
        <f>IF(J943&gt;1,J943-H943-I943,0)</f>
        <v>19.381900026171163</v>
      </c>
      <c r="L943" s="15">
        <v>42768</v>
      </c>
      <c r="M943" s="14"/>
      <c r="N943" s="29">
        <v>42956</v>
      </c>
      <c r="O943" s="12">
        <v>42956</v>
      </c>
      <c r="P943" s="11" t="s">
        <v>2561</v>
      </c>
      <c r="Q943" s="10" t="s">
        <v>1035</v>
      </c>
      <c r="R943" s="10" t="s">
        <v>2560</v>
      </c>
      <c r="S943" s="10" t="s">
        <v>2559</v>
      </c>
      <c r="T943" s="10"/>
      <c r="U943" s="9" t="s">
        <v>1876</v>
      </c>
      <c r="V943" s="8"/>
      <c r="W943" s="7">
        <v>1018</v>
      </c>
      <c r="X943" s="4"/>
      <c r="Y943" s="6">
        <v>56</v>
      </c>
      <c r="Z943" s="5">
        <f>IF(Y943&gt;0,Y943-J943,".")</f>
        <v>17</v>
      </c>
      <c r="AB943" s="1">
        <v>1637198416</v>
      </c>
      <c r="AC943" s="1">
        <v>6916041144</v>
      </c>
      <c r="AD943" s="1" t="s">
        <v>7259</v>
      </c>
      <c r="AE943" s="1">
        <v>1</v>
      </c>
      <c r="AF943" s="1">
        <v>135</v>
      </c>
      <c r="AG943" s="1" t="s">
        <v>966</v>
      </c>
      <c r="AH943" s="1">
        <v>43029.532766203702</v>
      </c>
      <c r="AI943" s="1">
        <v>43056.495728148147</v>
      </c>
    </row>
    <row r="944" spans="1:35" s="1" customFormat="1" x14ac:dyDescent="0.25">
      <c r="A944" s="31">
        <v>42877</v>
      </c>
      <c r="B944" s="24"/>
      <c r="C944" s="23" t="s">
        <v>139</v>
      </c>
      <c r="D944" s="22" t="s">
        <v>138</v>
      </c>
      <c r="E944" s="21">
        <v>0.74</v>
      </c>
      <c r="G944" s="20"/>
      <c r="H944" s="19">
        <f>E944/0.04001</f>
        <v>18.495376155961011</v>
      </c>
      <c r="I944" s="18">
        <f>J944/100*4</f>
        <v>1.52</v>
      </c>
      <c r="J944" s="17">
        <v>38</v>
      </c>
      <c r="K944" s="16">
        <f>IF(J944&gt;1,J944-H944-I944,0)</f>
        <v>17.984623844038989</v>
      </c>
      <c r="L944" s="15">
        <v>42895</v>
      </c>
      <c r="M944" s="14"/>
      <c r="N944" s="29">
        <v>42958</v>
      </c>
      <c r="O944" s="12">
        <v>42960</v>
      </c>
      <c r="P944" s="11" t="s">
        <v>2526</v>
      </c>
      <c r="Q944" s="10"/>
      <c r="R944" s="10"/>
      <c r="S944" s="10"/>
      <c r="T944" s="10"/>
      <c r="U944" s="9"/>
      <c r="V944" s="8"/>
      <c r="W944" s="7">
        <v>1028</v>
      </c>
      <c r="X944" s="4"/>
      <c r="Y944" s="6">
        <v>56</v>
      </c>
      <c r="Z944" s="5">
        <f>IF(Y944&gt;0,Y944-J944,".")</f>
        <v>18</v>
      </c>
      <c r="AB944" s="1">
        <v>1637201014</v>
      </c>
      <c r="AC944" s="1">
        <v>6916640560</v>
      </c>
      <c r="AD944" s="1" t="s">
        <v>7164</v>
      </c>
      <c r="AE944" s="1">
        <v>1</v>
      </c>
      <c r="AF944" s="1">
        <v>95</v>
      </c>
      <c r="AG944" s="1" t="s">
        <v>988</v>
      </c>
      <c r="AH944" s="1">
        <v>43035.745694444442</v>
      </c>
      <c r="AI944" s="1">
        <v>43056.790799166665</v>
      </c>
    </row>
    <row r="945" spans="1:35" s="1" customFormat="1" x14ac:dyDescent="0.25">
      <c r="A945" s="28">
        <v>41744</v>
      </c>
      <c r="B945" s="27" t="s">
        <v>2117</v>
      </c>
      <c r="C945" s="23" t="s">
        <v>2116</v>
      </c>
      <c r="D945" s="22" t="s">
        <v>2115</v>
      </c>
      <c r="E945" s="21">
        <v>0.21</v>
      </c>
      <c r="G945" s="20"/>
      <c r="H945" s="19">
        <f>E945/0.0482946</f>
        <v>4.3483122336658759</v>
      </c>
      <c r="I945" s="18">
        <f>J945/100*4</f>
        <v>0.48</v>
      </c>
      <c r="J945" s="17">
        <v>12</v>
      </c>
      <c r="K945" s="16">
        <f>IF(J945&gt;1,J945-H945-I945,0)</f>
        <v>7.1716877663341236</v>
      </c>
      <c r="L945" s="15">
        <v>41770</v>
      </c>
      <c r="M945" s="14"/>
      <c r="N945" s="29">
        <v>42987</v>
      </c>
      <c r="O945" s="12">
        <v>42988</v>
      </c>
      <c r="P945" s="11" t="s">
        <v>2114</v>
      </c>
      <c r="Q945" s="10" t="s">
        <v>2120</v>
      </c>
      <c r="R945" s="10" t="s">
        <v>2119</v>
      </c>
      <c r="S945" s="10" t="s">
        <v>2118</v>
      </c>
      <c r="T945" s="10"/>
      <c r="U945" s="9">
        <v>6910890905</v>
      </c>
      <c r="V945" s="8"/>
      <c r="W945" s="7">
        <v>1118</v>
      </c>
      <c r="X945" s="4"/>
      <c r="Y945" s="6">
        <v>56</v>
      </c>
      <c r="Z945" s="5">
        <f>IF(Y945&gt;0,Y945-J945,".")</f>
        <v>44</v>
      </c>
      <c r="AB945" s="1">
        <v>1637201015</v>
      </c>
      <c r="AC945" s="1">
        <v>6915372875</v>
      </c>
      <c r="AD945" s="1" t="s">
        <v>7470</v>
      </c>
      <c r="AE945" s="1">
        <v>1</v>
      </c>
      <c r="AF945" s="1">
        <v>69</v>
      </c>
      <c r="AG945" s="1" t="s">
        <v>988</v>
      </c>
      <c r="AH945" s="1">
        <v>43023.509722222225</v>
      </c>
      <c r="AI945" s="1">
        <v>43056.790799456016</v>
      </c>
    </row>
    <row r="946" spans="1:35" s="1" customFormat="1" x14ac:dyDescent="0.25">
      <c r="A946" s="31">
        <v>42898</v>
      </c>
      <c r="B946" s="24"/>
      <c r="C946" s="23" t="s">
        <v>1094</v>
      </c>
      <c r="D946" s="22" t="s">
        <v>1093</v>
      </c>
      <c r="E946" s="21">
        <v>0.97</v>
      </c>
      <c r="G946" s="20"/>
      <c r="H946" s="19">
        <f>E946/0.0418425</f>
        <v>23.182171237378263</v>
      </c>
      <c r="I946" s="18">
        <f>J946/100*4</f>
        <v>2.2400000000000002</v>
      </c>
      <c r="J946" s="17">
        <v>56</v>
      </c>
      <c r="K946" s="16">
        <f>IF(J946&gt;1,J946-H946-I946,0)</f>
        <v>30.577828762621735</v>
      </c>
      <c r="L946" s="15">
        <v>42917</v>
      </c>
      <c r="M946" s="14"/>
      <c r="N946" s="29">
        <v>42990</v>
      </c>
      <c r="O946" s="12">
        <v>42992</v>
      </c>
      <c r="P946" s="11" t="s">
        <v>2034</v>
      </c>
      <c r="Q946" s="10"/>
      <c r="R946" s="10"/>
      <c r="S946" s="10"/>
      <c r="T946" s="10"/>
      <c r="U946" s="9">
        <v>6909955551</v>
      </c>
      <c r="V946" s="8"/>
      <c r="W946" s="7">
        <v>1132</v>
      </c>
      <c r="X946" s="4"/>
      <c r="Y946" s="6">
        <v>56</v>
      </c>
      <c r="Z946" s="5">
        <f>IF(Y946&gt;0,Y946-J946,".")</f>
        <v>0</v>
      </c>
      <c r="AB946" s="1">
        <v>1637201520</v>
      </c>
      <c r="AC946" s="1">
        <v>6917904215</v>
      </c>
      <c r="AD946" s="1" t="s">
        <v>7486</v>
      </c>
      <c r="AE946" s="1">
        <v>1</v>
      </c>
      <c r="AF946" s="1">
        <v>65</v>
      </c>
      <c r="AG946" s="1" t="s">
        <v>957</v>
      </c>
      <c r="AH946" s="1">
        <v>43051.819374999999</v>
      </c>
      <c r="AI946" s="1">
        <v>43056.812987789352</v>
      </c>
    </row>
    <row r="947" spans="1:35" s="1" customFormat="1" x14ac:dyDescent="0.25">
      <c r="A947" s="31">
        <v>42751</v>
      </c>
      <c r="B947" s="24"/>
      <c r="C947" s="23" t="s">
        <v>33</v>
      </c>
      <c r="D947" s="22" t="s">
        <v>32</v>
      </c>
      <c r="E947" s="21">
        <v>0.69</v>
      </c>
      <c r="G947" s="20"/>
      <c r="H947" s="19">
        <f>E947/0.03821</f>
        <v>18.058099973828838</v>
      </c>
      <c r="I947" s="18">
        <f>J947/100*4</f>
        <v>1.56</v>
      </c>
      <c r="J947" s="17">
        <v>39</v>
      </c>
      <c r="K947" s="16">
        <f>IF(J947&gt;1,J947-H947-I947,0)</f>
        <v>19.381900026171163</v>
      </c>
      <c r="L947" s="15">
        <v>42768</v>
      </c>
      <c r="M947" s="14"/>
      <c r="N947" s="29">
        <v>42999</v>
      </c>
      <c r="O947" s="12">
        <v>42999</v>
      </c>
      <c r="P947" s="11" t="s">
        <v>1880</v>
      </c>
      <c r="Q947" s="10" t="s">
        <v>1879</v>
      </c>
      <c r="R947" s="10" t="s">
        <v>1878</v>
      </c>
      <c r="S947" s="10" t="s">
        <v>1877</v>
      </c>
      <c r="T947" s="10"/>
      <c r="U947" s="9" t="s">
        <v>1876</v>
      </c>
      <c r="V947" s="8"/>
      <c r="W947" s="7">
        <v>1161</v>
      </c>
      <c r="X947" s="4"/>
      <c r="Y947" s="6">
        <v>56</v>
      </c>
      <c r="Z947" s="5">
        <f>IF(Y947&gt;0,Y947-J947,".")</f>
        <v>17</v>
      </c>
      <c r="AB947" s="1">
        <v>1637203433</v>
      </c>
      <c r="AC947" s="1">
        <v>6916055425</v>
      </c>
      <c r="AD947" s="1" t="s">
        <v>7335</v>
      </c>
      <c r="AE947" s="1">
        <v>1</v>
      </c>
      <c r="AF947" s="1">
        <v>72</v>
      </c>
      <c r="AG947" s="1" t="s">
        <v>982</v>
      </c>
      <c r="AH947" s="1">
        <v>43029.738993055558</v>
      </c>
      <c r="AI947" s="1">
        <v>43056.87929365741</v>
      </c>
    </row>
    <row r="948" spans="1:35" s="1" customFormat="1" x14ac:dyDescent="0.25">
      <c r="A948" s="31">
        <v>42950</v>
      </c>
      <c r="B948" s="30" t="s">
        <v>1691</v>
      </c>
      <c r="C948" s="23" t="s">
        <v>1094</v>
      </c>
      <c r="D948" s="22" t="s">
        <v>1093</v>
      </c>
      <c r="E948" s="21">
        <v>0.83</v>
      </c>
      <c r="G948" s="20"/>
      <c r="H948" s="19">
        <f>E948/0.0444</f>
        <v>18.693693693693692</v>
      </c>
      <c r="I948" s="18">
        <f>J948/100*4</f>
        <v>2.2400000000000002</v>
      </c>
      <c r="J948" s="17">
        <v>56</v>
      </c>
      <c r="K948" s="16">
        <f>IF(J948&gt;1,J948-H948-I948,0)</f>
        <v>35.066306306306309</v>
      </c>
      <c r="L948" s="15">
        <v>42965</v>
      </c>
      <c r="M948" s="14"/>
      <c r="N948" s="29">
        <v>43011</v>
      </c>
      <c r="O948" s="12">
        <v>43011</v>
      </c>
      <c r="P948" s="11" t="s">
        <v>1690</v>
      </c>
      <c r="Q948" s="10"/>
      <c r="R948" s="10"/>
      <c r="S948" s="10"/>
      <c r="T948" s="10"/>
      <c r="U948" s="9">
        <v>6914129995</v>
      </c>
      <c r="V948" s="8"/>
      <c r="W948" s="7">
        <v>1198</v>
      </c>
      <c r="X948" s="4"/>
      <c r="Y948" s="6">
        <v>56</v>
      </c>
      <c r="Z948" s="5">
        <f>IF(Y948&gt;0,Y948-J948,".")</f>
        <v>0</v>
      </c>
      <c r="AB948" s="1">
        <v>1637205395</v>
      </c>
      <c r="AC948" s="1">
        <v>6917739176</v>
      </c>
      <c r="AD948" s="1" t="s">
        <v>7127</v>
      </c>
      <c r="AE948" s="1">
        <v>2</v>
      </c>
      <c r="AF948" s="1">
        <v>44</v>
      </c>
      <c r="AG948" s="1" t="s">
        <v>325</v>
      </c>
      <c r="AH948" s="1">
        <v>43048.795532407406</v>
      </c>
      <c r="AI948" s="1">
        <v>43057.431320729163</v>
      </c>
    </row>
    <row r="949" spans="1:35" s="1" customFormat="1" x14ac:dyDescent="0.25">
      <c r="A949" s="31">
        <v>42917</v>
      </c>
      <c r="B949" s="24"/>
      <c r="C949" s="23" t="s">
        <v>33</v>
      </c>
      <c r="D949" s="22" t="s">
        <v>32</v>
      </c>
      <c r="E949" s="21">
        <v>0.75</v>
      </c>
      <c r="G949" s="20"/>
      <c r="H949" s="19">
        <f>E949/0.0418425</f>
        <v>17.924359204158453</v>
      </c>
      <c r="I949" s="18">
        <f>J949/100*4</f>
        <v>1.56</v>
      </c>
      <c r="J949" s="17">
        <v>39</v>
      </c>
      <c r="K949" s="16">
        <f>IF(J949&gt;1,J949-H949-I949,0)</f>
        <v>19.515640795841549</v>
      </c>
      <c r="L949" s="15">
        <v>42933</v>
      </c>
      <c r="M949" s="14"/>
      <c r="N949" s="29">
        <v>43016</v>
      </c>
      <c r="O949" s="12">
        <v>43016</v>
      </c>
      <c r="P949" s="11" t="s">
        <v>1628</v>
      </c>
      <c r="Q949" s="10" t="s">
        <v>1627</v>
      </c>
      <c r="R949" s="10" t="s">
        <v>1626</v>
      </c>
      <c r="S949" s="10" t="s">
        <v>1625</v>
      </c>
      <c r="T949" s="10"/>
      <c r="U949" s="9">
        <v>6911331394</v>
      </c>
      <c r="V949" s="8"/>
      <c r="W949" s="7">
        <v>1216</v>
      </c>
      <c r="X949" s="4"/>
      <c r="Y949" s="6">
        <v>56</v>
      </c>
      <c r="Z949" s="5">
        <f>IF(Y949&gt;0,Y949-J949,".")</f>
        <v>17</v>
      </c>
      <c r="AB949" s="1">
        <v>1637205889</v>
      </c>
      <c r="AC949" s="1">
        <v>6909582354</v>
      </c>
      <c r="AD949" s="1" t="s">
        <v>7487</v>
      </c>
      <c r="AE949" s="1">
        <v>1</v>
      </c>
      <c r="AF949" s="1">
        <v>27</v>
      </c>
      <c r="AG949" s="1" t="s">
        <v>962</v>
      </c>
      <c r="AH949" s="1">
        <v>42944.858981481484</v>
      </c>
      <c r="AI949" s="1">
        <v>43057.496664386577</v>
      </c>
    </row>
    <row r="950" spans="1:35" s="1" customFormat="1" x14ac:dyDescent="0.25">
      <c r="A950" s="31">
        <v>42596</v>
      </c>
      <c r="B950" s="24"/>
      <c r="C950" s="23" t="s">
        <v>1175</v>
      </c>
      <c r="D950" s="22" t="s">
        <v>1174</v>
      </c>
      <c r="E950" s="21">
        <v>0.52800000000000002</v>
      </c>
      <c r="G950" s="20"/>
      <c r="H950" s="19">
        <f>E950/0.04046</f>
        <v>13.049925852694019</v>
      </c>
      <c r="I950" s="18">
        <f>J950/100*4</f>
        <v>1.56</v>
      </c>
      <c r="J950" s="17">
        <v>39</v>
      </c>
      <c r="K950" s="16">
        <f>IF(J950&gt;1,J950-H950-I950,0)</f>
        <v>24.390074147305985</v>
      </c>
      <c r="L950" s="15">
        <v>42636</v>
      </c>
      <c r="M950" s="14"/>
      <c r="N950" s="29">
        <v>43020</v>
      </c>
      <c r="O950" s="12">
        <v>43026</v>
      </c>
      <c r="P950" s="11" t="s">
        <v>1528</v>
      </c>
      <c r="Q950" s="10" t="s">
        <v>1527</v>
      </c>
      <c r="R950" s="10" t="s">
        <v>1526</v>
      </c>
      <c r="S950" s="10" t="s">
        <v>1525</v>
      </c>
      <c r="T950" s="10"/>
      <c r="U950" s="9">
        <v>6915631095</v>
      </c>
      <c r="V950" s="8"/>
      <c r="W950" s="7">
        <v>1247</v>
      </c>
      <c r="X950" s="4"/>
      <c r="Y950" s="6">
        <v>56</v>
      </c>
      <c r="Z950" s="5">
        <f>IF(Y950&gt;0,Y950-J950,".")</f>
        <v>17</v>
      </c>
      <c r="AB950" s="1">
        <v>1637205890</v>
      </c>
      <c r="AC950" s="1">
        <v>6910577541</v>
      </c>
      <c r="AD950" s="1" t="s">
        <v>7113</v>
      </c>
      <c r="AE950" s="1">
        <v>1</v>
      </c>
      <c r="AF950" s="1">
        <v>33</v>
      </c>
      <c r="AG950" s="1" t="s">
        <v>962</v>
      </c>
      <c r="AH950" s="1">
        <v>42945.897881944446</v>
      </c>
      <c r="AI950" s="1">
        <v>43057.496664675928</v>
      </c>
    </row>
    <row r="951" spans="1:35" s="1" customFormat="1" x14ac:dyDescent="0.25">
      <c r="A951" s="31">
        <v>42917</v>
      </c>
      <c r="B951" s="24"/>
      <c r="C951" s="23" t="s">
        <v>33</v>
      </c>
      <c r="D951" s="22" t="s">
        <v>32</v>
      </c>
      <c r="E951" s="21">
        <v>0.75</v>
      </c>
      <c r="G951" s="20"/>
      <c r="H951" s="19">
        <f>E951/0.0418425</f>
        <v>17.924359204158453</v>
      </c>
      <c r="I951" s="18">
        <f>J951/100*4</f>
        <v>1.56</v>
      </c>
      <c r="J951" s="17">
        <v>39</v>
      </c>
      <c r="K951" s="16">
        <f>IF(J951&gt;1,J951-H951-I951,0)</f>
        <v>19.515640795841549</v>
      </c>
      <c r="L951" s="15">
        <v>42933</v>
      </c>
      <c r="M951" s="14"/>
      <c r="N951" s="29">
        <v>43042</v>
      </c>
      <c r="O951" s="12">
        <v>43044</v>
      </c>
      <c r="P951" s="11" t="s">
        <v>1261</v>
      </c>
      <c r="Q951" s="10" t="s">
        <v>1260</v>
      </c>
      <c r="R951" s="10" t="s">
        <v>1259</v>
      </c>
      <c r="S951" s="10" t="s">
        <v>1258</v>
      </c>
      <c r="T951" s="10"/>
      <c r="U951" s="9">
        <v>6916037637</v>
      </c>
      <c r="V951" s="8"/>
      <c r="W951" s="7">
        <v>1291</v>
      </c>
      <c r="X951" s="4"/>
      <c r="Y951" s="6">
        <v>56</v>
      </c>
      <c r="Z951" s="5">
        <f>IF(Y951&gt;0,Y951-J951,".")</f>
        <v>17</v>
      </c>
      <c r="AB951" s="1">
        <v>1637212117</v>
      </c>
      <c r="AC951" s="1">
        <v>6915248164</v>
      </c>
      <c r="AD951" s="1" t="s">
        <v>7149</v>
      </c>
      <c r="AE951" s="1">
        <v>1</v>
      </c>
      <c r="AF951" s="1">
        <v>169</v>
      </c>
      <c r="AG951" s="1" t="s">
        <v>949</v>
      </c>
      <c r="AH951" s="1">
        <v>43022.295983796299</v>
      </c>
      <c r="AI951" s="1">
        <v>43057.890044722219</v>
      </c>
    </row>
    <row r="952" spans="1:35" s="1" customFormat="1" x14ac:dyDescent="0.25">
      <c r="A952" s="31">
        <v>43035</v>
      </c>
      <c r="B952" s="24" t="s">
        <v>168</v>
      </c>
      <c r="C952" s="23" t="s">
        <v>33</v>
      </c>
      <c r="D952" s="22" t="s">
        <v>32</v>
      </c>
      <c r="E952" s="21">
        <v>0.85</v>
      </c>
      <c r="G952" s="20"/>
      <c r="H952" s="19">
        <f>E952/0.04452</f>
        <v>19.092542677448339</v>
      </c>
      <c r="I952" s="18">
        <f>J952/100*4</f>
        <v>1.56</v>
      </c>
      <c r="J952" s="17">
        <v>39</v>
      </c>
      <c r="K952" s="16">
        <f>IF(J952&gt;1,J952-H952-I952,0)</f>
        <v>18.347457322551662</v>
      </c>
      <c r="L952" s="15">
        <v>43072</v>
      </c>
      <c r="M952" s="14"/>
      <c r="N952" s="29">
        <v>43089</v>
      </c>
      <c r="O952" s="12">
        <v>43089</v>
      </c>
      <c r="P952" s="11" t="s">
        <v>167</v>
      </c>
      <c r="Q952" s="10" t="s">
        <v>166</v>
      </c>
      <c r="R952" s="10" t="s">
        <v>165</v>
      </c>
      <c r="S952" s="10" t="s">
        <v>164</v>
      </c>
      <c r="T952" s="10"/>
      <c r="U952" s="9">
        <v>6919299881</v>
      </c>
      <c r="V952" s="8"/>
      <c r="W952" s="7">
        <v>1486</v>
      </c>
      <c r="X952" s="4"/>
      <c r="Y952" s="6">
        <v>56</v>
      </c>
      <c r="Z952" s="5">
        <f>IF(Y952&gt;0,Y952-J952,".")</f>
        <v>17</v>
      </c>
      <c r="AB952" s="1">
        <v>1637212646</v>
      </c>
      <c r="AC952" s="1">
        <v>6917904885</v>
      </c>
      <c r="AD952" s="1" t="s">
        <v>7401</v>
      </c>
      <c r="AE952" s="1">
        <v>2</v>
      </c>
      <c r="AF952" s="1">
        <v>130</v>
      </c>
      <c r="AG952" s="1" t="s">
        <v>942</v>
      </c>
      <c r="AH952" s="1">
        <v>43051.82540509259</v>
      </c>
      <c r="AI952" s="1">
        <v>43057.921685671296</v>
      </c>
    </row>
    <row r="953" spans="1:35" s="1" customFormat="1" x14ac:dyDescent="0.25">
      <c r="A953" s="31">
        <v>43035</v>
      </c>
      <c r="B953" s="24"/>
      <c r="C953" s="23" t="s">
        <v>33</v>
      </c>
      <c r="D953" s="22" t="s">
        <v>32</v>
      </c>
      <c r="E953" s="21">
        <v>0.85</v>
      </c>
      <c r="G953" s="20"/>
      <c r="H953" s="19">
        <f>E953/0.04452</f>
        <v>19.092542677448339</v>
      </c>
      <c r="I953" s="18">
        <f>J953/100*4</f>
        <v>1.56</v>
      </c>
      <c r="J953" s="17">
        <v>39</v>
      </c>
      <c r="K953" s="16">
        <f>IF(J953&gt;1,J953-H953-I953,0)</f>
        <v>18.347457322551662</v>
      </c>
      <c r="L953" s="15">
        <v>43072</v>
      </c>
      <c r="M953" s="14"/>
      <c r="N953" s="29">
        <v>43091</v>
      </c>
      <c r="O953" s="12">
        <v>43095</v>
      </c>
      <c r="P953" s="11" t="s">
        <v>143</v>
      </c>
      <c r="Q953" s="10" t="s">
        <v>142</v>
      </c>
      <c r="R953" s="10" t="s">
        <v>141</v>
      </c>
      <c r="S953" s="10" t="s">
        <v>140</v>
      </c>
      <c r="T953" s="10"/>
      <c r="U953" s="9">
        <v>6919299881</v>
      </c>
      <c r="V953" s="8"/>
      <c r="W953" s="7">
        <v>1494</v>
      </c>
      <c r="X953" s="4"/>
      <c r="Y953" s="6">
        <v>56</v>
      </c>
      <c r="Z953" s="5">
        <f>IF(Y953&gt;0,Y953-J953,".")</f>
        <v>17</v>
      </c>
      <c r="AB953" s="1">
        <v>1637214526</v>
      </c>
      <c r="AC953" s="1">
        <v>6916037493</v>
      </c>
      <c r="AD953" s="1" t="s">
        <v>7180</v>
      </c>
      <c r="AE953" s="1">
        <v>1</v>
      </c>
      <c r="AF953" s="1">
        <v>33</v>
      </c>
      <c r="AG953" s="1" t="s">
        <v>953</v>
      </c>
      <c r="AH953" s="1">
        <v>43029.477326388886</v>
      </c>
      <c r="AI953" s="1">
        <v>43058.450835983793</v>
      </c>
    </row>
    <row r="954" spans="1:35" s="1" customFormat="1" x14ac:dyDescent="0.25">
      <c r="A954" s="28">
        <v>41017</v>
      </c>
      <c r="B954" s="27" t="s">
        <v>115</v>
      </c>
      <c r="C954" s="23" t="s">
        <v>114</v>
      </c>
      <c r="D954" s="22" t="s">
        <v>113</v>
      </c>
      <c r="E954" s="21">
        <v>0.33</v>
      </c>
      <c r="G954" s="20"/>
      <c r="H954" s="19">
        <f>E954/0.0507596</f>
        <v>6.501233264249521</v>
      </c>
      <c r="I954" s="18">
        <f>J954/100*4</f>
        <v>0.6</v>
      </c>
      <c r="J954" s="17">
        <v>15</v>
      </c>
      <c r="K954" s="16">
        <f>IF(J954&gt;1,J954-H954-I954,0)</f>
        <v>7.8987667357504794</v>
      </c>
      <c r="L954" s="15">
        <v>41037</v>
      </c>
      <c r="M954" s="14"/>
      <c r="N954" s="29">
        <v>43093</v>
      </c>
      <c r="O954" s="12">
        <v>43096</v>
      </c>
      <c r="P954" s="11" t="s">
        <v>106</v>
      </c>
      <c r="Q954" s="10" t="s">
        <v>112</v>
      </c>
      <c r="R954" s="10" t="s">
        <v>111</v>
      </c>
      <c r="S954" s="10" t="s">
        <v>28</v>
      </c>
      <c r="T954" s="10"/>
      <c r="U954" s="9">
        <v>6915956223</v>
      </c>
      <c r="V954" s="8"/>
      <c r="W954" s="7">
        <v>1503</v>
      </c>
      <c r="X954" s="4"/>
      <c r="Y954" s="6">
        <v>56</v>
      </c>
      <c r="Z954" s="5">
        <f>IF(Y954&gt;0,Y954-J954,".")</f>
        <v>41</v>
      </c>
      <c r="AB954" s="1">
        <v>1637216840</v>
      </c>
      <c r="AC954" s="1">
        <v>6918172871</v>
      </c>
      <c r="AD954" s="1" t="s">
        <v>7451</v>
      </c>
      <c r="AE954" s="1">
        <v>1</v>
      </c>
      <c r="AF954" s="1">
        <v>325</v>
      </c>
      <c r="AG954" s="1" t="s">
        <v>938</v>
      </c>
      <c r="AH954" s="1">
        <v>43055.8437962963</v>
      </c>
      <c r="AI954" s="1">
        <v>43058.656718171296</v>
      </c>
    </row>
    <row r="955" spans="1:35" s="1" customFormat="1" x14ac:dyDescent="0.25">
      <c r="A955" s="31">
        <v>43035</v>
      </c>
      <c r="B955" s="24"/>
      <c r="C955" s="23" t="s">
        <v>33</v>
      </c>
      <c r="D955" s="22" t="s">
        <v>32</v>
      </c>
      <c r="E955" s="21">
        <v>0.85</v>
      </c>
      <c r="G955" s="20"/>
      <c r="H955" s="19">
        <f>E955/0.04452</f>
        <v>19.092542677448339</v>
      </c>
      <c r="I955" s="18">
        <f>J955/100*4</f>
        <v>1.56</v>
      </c>
      <c r="J955" s="17">
        <v>39</v>
      </c>
      <c r="K955" s="16">
        <f>IF(J955&gt;1,J955-H955-I955,0)</f>
        <v>18.347457322551662</v>
      </c>
      <c r="L955" s="15">
        <v>43072</v>
      </c>
      <c r="M955" s="14"/>
      <c r="N955" s="29">
        <v>43099</v>
      </c>
      <c r="O955" s="12">
        <v>43101</v>
      </c>
      <c r="P955" s="11" t="s">
        <v>31</v>
      </c>
      <c r="Q955" s="10" t="s">
        <v>30</v>
      </c>
      <c r="R955" s="10" t="s">
        <v>29</v>
      </c>
      <c r="S955" s="10" t="s">
        <v>28</v>
      </c>
      <c r="T955" s="10"/>
      <c r="U955" s="9">
        <v>6919299881</v>
      </c>
      <c r="V955" s="8"/>
      <c r="W955" s="7">
        <v>1511</v>
      </c>
      <c r="X955" s="4"/>
      <c r="Y955" s="6">
        <v>56</v>
      </c>
      <c r="Z955" s="5">
        <f>IF(Y955&gt;0,Y955-J955,".")</f>
        <v>17</v>
      </c>
      <c r="AA955"/>
      <c r="AB955">
        <v>1637225721</v>
      </c>
      <c r="AC955" s="1">
        <v>6915955619</v>
      </c>
      <c r="AD955" s="1" t="s">
        <v>7488</v>
      </c>
      <c r="AE955" s="1">
        <v>1</v>
      </c>
      <c r="AF955" s="1">
        <v>79</v>
      </c>
      <c r="AG955" s="1" t="s">
        <v>927</v>
      </c>
      <c r="AH955" s="1">
        <v>43028.479398148149</v>
      </c>
      <c r="AI955" s="1">
        <v>43058.895122557871</v>
      </c>
    </row>
    <row r="956" spans="1:35" s="1" customFormat="1" x14ac:dyDescent="0.25">
      <c r="A956" s="31">
        <v>42656</v>
      </c>
      <c r="B956" s="24"/>
      <c r="C956" s="23" t="s">
        <v>33</v>
      </c>
      <c r="D956" s="22" t="s">
        <v>32</v>
      </c>
      <c r="E956" s="21">
        <v>0.67500000000000004</v>
      </c>
      <c r="G956" s="20"/>
      <c r="H956" s="19">
        <f>E956/0.0404</f>
        <v>16.707920792079211</v>
      </c>
      <c r="I956" s="18">
        <f>J956/100*4</f>
        <v>1.56</v>
      </c>
      <c r="J956" s="17">
        <v>39</v>
      </c>
      <c r="K956" s="16">
        <f>IF(J956&gt;1,J956-H956-I956,0)</f>
        <v>20.732079207920791</v>
      </c>
      <c r="L956" s="15">
        <v>42680</v>
      </c>
      <c r="M956" s="14"/>
      <c r="N956" s="29">
        <v>42738</v>
      </c>
      <c r="O956" s="12">
        <v>42738</v>
      </c>
      <c r="P956" s="11" t="s">
        <v>6939</v>
      </c>
      <c r="Q956" s="10" t="s">
        <v>6943</v>
      </c>
      <c r="R956" s="10" t="s">
        <v>6942</v>
      </c>
      <c r="S956" s="10" t="s">
        <v>6941</v>
      </c>
      <c r="T956" s="10"/>
      <c r="U956" s="9">
        <v>6665324353</v>
      </c>
      <c r="V956" s="8" t="s">
        <v>6940</v>
      </c>
      <c r="W956" s="7">
        <v>25</v>
      </c>
      <c r="X956" s="4"/>
      <c r="Y956" s="6">
        <v>57</v>
      </c>
      <c r="Z956" s="5">
        <f>IF(Y956&gt;0,Y956-J956,".")</f>
        <v>18</v>
      </c>
      <c r="AB956" s="1">
        <v>1637225722</v>
      </c>
      <c r="AC956" s="1">
        <v>6916028779</v>
      </c>
      <c r="AD956" s="1" t="s">
        <v>7489</v>
      </c>
      <c r="AE956" s="1">
        <v>1</v>
      </c>
      <c r="AF956" s="1">
        <v>88</v>
      </c>
      <c r="AG956" s="1" t="s">
        <v>927</v>
      </c>
      <c r="AH956" s="1">
        <v>43029.329247685186</v>
      </c>
      <c r="AI956" s="1">
        <v>43058.895123009257</v>
      </c>
    </row>
    <row r="957" spans="1:35" s="1" customFormat="1" x14ac:dyDescent="0.25">
      <c r="A957" s="31">
        <v>42250</v>
      </c>
      <c r="B957" s="27"/>
      <c r="C957" s="23" t="s">
        <v>4889</v>
      </c>
      <c r="D957" s="22" t="s">
        <v>704</v>
      </c>
      <c r="E957" s="21">
        <v>0.53700000000000003</v>
      </c>
      <c r="G957" s="20"/>
      <c r="H957" s="19">
        <f>E957/0.04165</f>
        <v>12.893157262905163</v>
      </c>
      <c r="I957" s="32">
        <f>J957/100*4</f>
        <v>1.56</v>
      </c>
      <c r="J957" s="17">
        <v>39</v>
      </c>
      <c r="K957" s="16">
        <f>IF(J957&gt;1,J957-H957-I957,0)</f>
        <v>24.546842737094838</v>
      </c>
      <c r="L957" s="15">
        <v>42288</v>
      </c>
      <c r="M957" s="14"/>
      <c r="N957" s="29">
        <v>42825</v>
      </c>
      <c r="O957" s="12">
        <v>42827</v>
      </c>
      <c r="P957" s="11" t="s">
        <v>4888</v>
      </c>
      <c r="Q957" s="10" t="s">
        <v>4891</v>
      </c>
      <c r="R957" s="10" t="s">
        <v>4890</v>
      </c>
      <c r="S957" s="10" t="s">
        <v>4419</v>
      </c>
      <c r="T957" s="10"/>
      <c r="U957" s="9">
        <v>6770090029</v>
      </c>
      <c r="V957" s="8"/>
      <c r="W957" s="7">
        <v>518</v>
      </c>
      <c r="X957" s="4"/>
      <c r="Y957" s="6">
        <v>57</v>
      </c>
      <c r="Z957" s="5">
        <f>IF(Y957&gt;0,Y957-J957,".")</f>
        <v>18</v>
      </c>
      <c r="AB957" s="1">
        <v>1637228283</v>
      </c>
      <c r="AC957" s="1">
        <v>6916053848</v>
      </c>
      <c r="AD957" s="1" t="s">
        <v>7147</v>
      </c>
      <c r="AE957" s="1">
        <v>1</v>
      </c>
      <c r="AF957" s="1">
        <v>60</v>
      </c>
      <c r="AG957" s="1" t="s">
        <v>920</v>
      </c>
      <c r="AH957" s="1">
        <v>43029.711562500001</v>
      </c>
      <c r="AI957" s="1">
        <v>43059.424415393521</v>
      </c>
    </row>
    <row r="958" spans="1:35" s="1" customFormat="1" x14ac:dyDescent="0.25">
      <c r="A958" s="31">
        <v>42751</v>
      </c>
      <c r="B958" t="s">
        <v>4775</v>
      </c>
      <c r="C958" s="23" t="s">
        <v>33</v>
      </c>
      <c r="D958" s="22" t="s">
        <v>32</v>
      </c>
      <c r="E958" s="21">
        <v>0.69</v>
      </c>
      <c r="G958" s="20"/>
      <c r="H958" s="19">
        <f>E958/0.03821</f>
        <v>18.058099973828838</v>
      </c>
      <c r="I958" s="18">
        <f>J958/100*4</f>
        <v>1.56</v>
      </c>
      <c r="J958" s="17">
        <v>39</v>
      </c>
      <c r="K958" s="16">
        <f>IF(J958&gt;1,J958-H958-I958,0)</f>
        <v>19.381900026171163</v>
      </c>
      <c r="L958" s="15">
        <v>42768</v>
      </c>
      <c r="M958" s="14"/>
      <c r="N958" s="29">
        <v>42830</v>
      </c>
      <c r="O958" s="12">
        <v>42830</v>
      </c>
      <c r="P958" s="11" t="s">
        <v>4770</v>
      </c>
      <c r="Q958" s="10" t="s">
        <v>4774</v>
      </c>
      <c r="R958" s="10" t="s">
        <v>4773</v>
      </c>
      <c r="S958" s="10" t="s">
        <v>4772</v>
      </c>
      <c r="T958" s="10" t="s">
        <v>4771</v>
      </c>
      <c r="U958" s="9">
        <v>6771344870</v>
      </c>
      <c r="V958" s="8"/>
      <c r="W958" s="7">
        <v>538</v>
      </c>
      <c r="X958" s="4"/>
      <c r="Y958" s="6">
        <v>57</v>
      </c>
      <c r="Z958" s="5">
        <f>IF(Y958&gt;0,Y958-J958,".")</f>
        <v>18</v>
      </c>
      <c r="AB958" s="1">
        <v>1637228727</v>
      </c>
      <c r="AC958" s="1">
        <v>6916040642</v>
      </c>
      <c r="AD958" s="1" t="s">
        <v>7293</v>
      </c>
      <c r="AE958" s="1">
        <v>1</v>
      </c>
      <c r="AF958" s="1">
        <v>88</v>
      </c>
      <c r="AG958" s="1" t="s">
        <v>924</v>
      </c>
      <c r="AH958" s="1">
        <v>43029.523969907408</v>
      </c>
      <c r="AI958" s="1">
        <v>43059.474245798614</v>
      </c>
    </row>
    <row r="959" spans="1:35" s="1" customFormat="1" x14ac:dyDescent="0.25">
      <c r="A959" s="31">
        <v>42582</v>
      </c>
      <c r="B959" s="24"/>
      <c r="C959" s="23" t="s">
        <v>4409</v>
      </c>
      <c r="D959" s="22" t="s">
        <v>4408</v>
      </c>
      <c r="E959" s="21">
        <v>0.43</v>
      </c>
      <c r="G959" s="20"/>
      <c r="H959" s="19">
        <f>E959/0.04105</f>
        <v>10.475030450669914</v>
      </c>
      <c r="I959" s="18">
        <f>J959/100*4</f>
        <v>1.52</v>
      </c>
      <c r="J959" s="17">
        <v>38</v>
      </c>
      <c r="K959" s="16">
        <f>IF(J959&gt;1,J959-H959-I959,0)</f>
        <v>26.004969549330088</v>
      </c>
      <c r="L959" s="15">
        <v>42602</v>
      </c>
      <c r="M959" s="14"/>
      <c r="N959" s="29">
        <v>42847</v>
      </c>
      <c r="O959" s="12">
        <v>42848</v>
      </c>
      <c r="P959" s="11" t="s">
        <v>4407</v>
      </c>
      <c r="Q959" s="10" t="s">
        <v>4406</v>
      </c>
      <c r="R959" s="10" t="s">
        <v>4405</v>
      </c>
      <c r="S959" s="10" t="s">
        <v>297</v>
      </c>
      <c r="T959" s="10"/>
      <c r="U959" s="9" t="s">
        <v>4404</v>
      </c>
      <c r="V959" s="8"/>
      <c r="W959" s="7">
        <v>625</v>
      </c>
      <c r="X959" s="4"/>
      <c r="Y959" s="6">
        <v>57</v>
      </c>
      <c r="Z959" s="5">
        <f>IF(Y959&gt;0,Y959-J959,".")</f>
        <v>19</v>
      </c>
      <c r="AB959" s="1">
        <v>1637238537</v>
      </c>
      <c r="AC959" s="1">
        <v>6910202788</v>
      </c>
      <c r="AD959" s="1" t="s">
        <v>7268</v>
      </c>
      <c r="AE959" s="1">
        <v>1</v>
      </c>
      <c r="AF959" s="1">
        <v>250</v>
      </c>
      <c r="AG959" s="1" t="s">
        <v>910</v>
      </c>
      <c r="AH959" s="1">
        <v>42945.596030092594</v>
      </c>
      <c r="AI959" s="1">
        <v>43060.045231342592</v>
      </c>
    </row>
    <row r="960" spans="1:35" s="1" customFormat="1" x14ac:dyDescent="0.25">
      <c r="A960" s="31">
        <v>42751</v>
      </c>
      <c r="B960" s="24"/>
      <c r="C960" s="23" t="s">
        <v>33</v>
      </c>
      <c r="D960" s="22" t="s">
        <v>32</v>
      </c>
      <c r="E960" s="21">
        <v>0.69</v>
      </c>
      <c r="G960" s="20"/>
      <c r="H960" s="19">
        <f>E960/0.03821</f>
        <v>18.058099973828838</v>
      </c>
      <c r="I960" s="18">
        <f>J960/100*4</f>
        <v>1.56</v>
      </c>
      <c r="J960" s="17">
        <v>39</v>
      </c>
      <c r="K960" s="16">
        <f>IF(J960&gt;1,J960-H960-I960,0)</f>
        <v>19.381900026171163</v>
      </c>
      <c r="L960" s="15">
        <v>42768</v>
      </c>
      <c r="M960" s="14"/>
      <c r="N960" s="29">
        <v>42852</v>
      </c>
      <c r="O960" s="38">
        <v>42859</v>
      </c>
      <c r="P960" s="37" t="s">
        <v>4278</v>
      </c>
      <c r="Q960" s="10" t="s">
        <v>4282</v>
      </c>
      <c r="R960" s="10" t="s">
        <v>4281</v>
      </c>
      <c r="S960" s="10" t="s">
        <v>4280</v>
      </c>
      <c r="T960" s="10"/>
      <c r="U960" s="9">
        <v>6794827011</v>
      </c>
      <c r="V960" s="8" t="s">
        <v>4279</v>
      </c>
      <c r="W960" s="7">
        <v>677</v>
      </c>
      <c r="X960" s="4"/>
      <c r="Y960" s="6">
        <v>57</v>
      </c>
      <c r="Z960" s="5">
        <f>IF(Y960&gt;0,Y960-J960,".")</f>
        <v>18</v>
      </c>
      <c r="AB960" s="1">
        <v>1637241355</v>
      </c>
      <c r="AC960" s="1">
        <v>6911896707</v>
      </c>
      <c r="AD960" s="1" t="s">
        <v>7107</v>
      </c>
      <c r="AE960" s="1">
        <v>1</v>
      </c>
      <c r="AF960" s="1">
        <v>92</v>
      </c>
      <c r="AG960" s="1" t="s">
        <v>913</v>
      </c>
      <c r="AH960" s="1">
        <v>42953.850995370369</v>
      </c>
      <c r="AI960" s="1">
        <v>43060.643282060184</v>
      </c>
    </row>
    <row r="961" spans="1:35" s="1" customFormat="1" x14ac:dyDescent="0.25">
      <c r="A961" s="31">
        <v>42751</v>
      </c>
      <c r="B961" s="24"/>
      <c r="C961" s="23" t="s">
        <v>33</v>
      </c>
      <c r="D961" s="22" t="s">
        <v>32</v>
      </c>
      <c r="E961" s="21">
        <v>0.69</v>
      </c>
      <c r="G961" s="20"/>
      <c r="H961" s="19">
        <f>E961/0.03821</f>
        <v>18.058099973828838</v>
      </c>
      <c r="I961" s="18">
        <f>J961/100*4</f>
        <v>1.56</v>
      </c>
      <c r="J961" s="17">
        <v>39</v>
      </c>
      <c r="K961" s="16">
        <f>IF(J961&gt;1,J961-H961-I961,0)</f>
        <v>19.381900026171163</v>
      </c>
      <c r="L961" s="15">
        <v>42768</v>
      </c>
      <c r="M961" s="14"/>
      <c r="N961" s="29">
        <v>42879</v>
      </c>
      <c r="O961" s="12">
        <v>42879</v>
      </c>
      <c r="P961" s="11" t="s">
        <v>3732</v>
      </c>
      <c r="Q961" s="10" t="s">
        <v>3734</v>
      </c>
      <c r="R961" s="10" t="s">
        <v>3733</v>
      </c>
      <c r="S961" s="10" t="s">
        <v>465</v>
      </c>
      <c r="T961" s="10"/>
      <c r="U961" s="9">
        <v>6828165993</v>
      </c>
      <c r="V961" s="8"/>
      <c r="W961" s="7">
        <v>767</v>
      </c>
      <c r="X961" s="4"/>
      <c r="Y961" s="6">
        <v>57</v>
      </c>
      <c r="Z961" s="5">
        <f>IF(Y961&gt;0,Y961-J961,".")</f>
        <v>18</v>
      </c>
      <c r="AB961" s="1">
        <v>1637243951</v>
      </c>
      <c r="AC961" s="1">
        <v>6915958917</v>
      </c>
      <c r="AD961" s="1" t="s">
        <v>7197</v>
      </c>
      <c r="AE961" s="1">
        <v>1</v>
      </c>
      <c r="AF961" s="1">
        <v>115</v>
      </c>
      <c r="AG961" s="1" t="s">
        <v>906</v>
      </c>
      <c r="AH961" s="1">
        <v>43028.508993055555</v>
      </c>
      <c r="AI961" s="1">
        <v>43060.799410706015</v>
      </c>
    </row>
    <row r="962" spans="1:35" s="1" customFormat="1" ht="12.75" x14ac:dyDescent="0.2">
      <c r="A962" s="46">
        <v>42634</v>
      </c>
      <c r="B962" s="24"/>
      <c r="C962" s="23" t="s">
        <v>3368</v>
      </c>
      <c r="D962" s="22" t="s">
        <v>3367</v>
      </c>
      <c r="E962" s="21">
        <v>0.39900000000000002</v>
      </c>
      <c r="G962" s="20"/>
      <c r="H962" s="19">
        <f>E962/0.04043</f>
        <v>9.86890922582241</v>
      </c>
      <c r="I962" s="32">
        <f>J962/100*4</f>
        <v>1.56</v>
      </c>
      <c r="J962" s="17">
        <v>39</v>
      </c>
      <c r="K962" s="16">
        <f>IF(J962&gt;1,J962-H962-I962,0)</f>
        <v>27.571090774177591</v>
      </c>
      <c r="L962" s="15">
        <v>42658</v>
      </c>
      <c r="M962" s="14"/>
      <c r="N962" s="29">
        <v>42901</v>
      </c>
      <c r="O962" s="35">
        <v>42901</v>
      </c>
      <c r="P962" s="11" t="s">
        <v>3366</v>
      </c>
      <c r="Q962" s="10" t="s">
        <v>3371</v>
      </c>
      <c r="R962" s="10" t="s">
        <v>3370</v>
      </c>
      <c r="S962" s="34" t="s">
        <v>3369</v>
      </c>
      <c r="T962" s="7"/>
      <c r="U962" s="33">
        <v>6851429866</v>
      </c>
      <c r="V962" s="8"/>
      <c r="W962" s="7">
        <v>846</v>
      </c>
      <c r="X962" s="4"/>
      <c r="Y962" s="6">
        <v>57</v>
      </c>
      <c r="Z962" s="5">
        <f>IF(Y962&gt;0,Y962-J962,".")</f>
        <v>18</v>
      </c>
      <c r="AB962" s="1">
        <v>1637248548</v>
      </c>
      <c r="AC962" s="1">
        <v>6915955622</v>
      </c>
      <c r="AD962" s="1" t="s">
        <v>7490</v>
      </c>
      <c r="AE962" s="1">
        <v>1</v>
      </c>
      <c r="AF962" s="1">
        <v>65</v>
      </c>
      <c r="AG962" s="1" t="s">
        <v>893</v>
      </c>
      <c r="AH962" s="1">
        <v>43028.479398148149</v>
      </c>
      <c r="AI962" s="1">
        <v>43060.903530451389</v>
      </c>
    </row>
    <row r="963" spans="1:35" s="1" customFormat="1" x14ac:dyDescent="0.25">
      <c r="A963" s="31">
        <v>42206</v>
      </c>
      <c r="B963" s="24"/>
      <c r="C963" s="23" t="s">
        <v>81</v>
      </c>
      <c r="D963" s="22" t="s">
        <v>80</v>
      </c>
      <c r="E963" s="21">
        <v>0.48599999999999999</v>
      </c>
      <c r="G963" s="20"/>
      <c r="H963" s="19">
        <f>E963/0.04021</f>
        <v>12.086545635414074</v>
      </c>
      <c r="I963" s="32">
        <f>J963/100*4</f>
        <v>1.56</v>
      </c>
      <c r="J963" s="17">
        <v>39</v>
      </c>
      <c r="K963" s="16">
        <f>IF(J963&gt;1,J963-H963-I963,0)</f>
        <v>25.353454364585925</v>
      </c>
      <c r="L963" s="15">
        <v>42224</v>
      </c>
      <c r="M963" s="14"/>
      <c r="N963" s="29">
        <v>42953</v>
      </c>
      <c r="O963" s="12">
        <v>42953</v>
      </c>
      <c r="P963" s="11" t="s">
        <v>2607</v>
      </c>
      <c r="Q963" s="10" t="s">
        <v>2610</v>
      </c>
      <c r="R963" s="10" t="s">
        <v>2609</v>
      </c>
      <c r="S963" s="10" t="s">
        <v>2608</v>
      </c>
      <c r="T963" s="10"/>
      <c r="U963" s="9">
        <v>6910130470</v>
      </c>
      <c r="V963" s="8"/>
      <c r="W963" s="7">
        <v>1009</v>
      </c>
      <c r="X963" s="4"/>
      <c r="Y963" s="6">
        <v>57</v>
      </c>
      <c r="Z963" s="5">
        <f>IF(Y963&gt;0,Y963-J963,".")</f>
        <v>18</v>
      </c>
      <c r="AB963" s="1">
        <v>1637249917</v>
      </c>
      <c r="AC963" s="1">
        <v>6915068455</v>
      </c>
      <c r="AD963" s="1" t="s">
        <v>7452</v>
      </c>
      <c r="AE963" s="1">
        <v>1</v>
      </c>
      <c r="AF963" s="1">
        <v>95</v>
      </c>
      <c r="AG963" s="1" t="s">
        <v>900</v>
      </c>
      <c r="AH963" s="1">
        <v>43019.809583333335</v>
      </c>
      <c r="AI963" s="1">
        <v>43061.28569167824</v>
      </c>
    </row>
    <row r="964" spans="1:35" s="1" customFormat="1" x14ac:dyDescent="0.25">
      <c r="A964" s="28">
        <v>41719</v>
      </c>
      <c r="B964" s="27" t="s">
        <v>2024</v>
      </c>
      <c r="C964" s="23" t="s">
        <v>2023</v>
      </c>
      <c r="D964" s="22" t="s">
        <v>2022</v>
      </c>
      <c r="E964" s="21">
        <v>0.29899999999999999</v>
      </c>
      <c r="G964" s="20"/>
      <c r="H964" s="19">
        <f>E964/0.04814</f>
        <v>6.2110511009555456</v>
      </c>
      <c r="I964" s="18">
        <f>J964/100*4</f>
        <v>0.84</v>
      </c>
      <c r="J964" s="17">
        <v>21</v>
      </c>
      <c r="K964" s="16">
        <f>IF(J964&gt;1,J964-H964-I964,0)</f>
        <v>13.948948899044455</v>
      </c>
      <c r="L964" s="15">
        <v>41738</v>
      </c>
      <c r="M964" s="14"/>
      <c r="N964" s="29">
        <v>42975</v>
      </c>
      <c r="O964" s="12">
        <v>42975</v>
      </c>
      <c r="P964" s="11" t="s">
        <v>2280</v>
      </c>
      <c r="Q964" s="10" t="s">
        <v>2283</v>
      </c>
      <c r="R964" s="10" t="s">
        <v>2282</v>
      </c>
      <c r="S964" s="10" t="s">
        <v>2281</v>
      </c>
      <c r="T964" s="10"/>
      <c r="U964" s="9">
        <v>6905279531</v>
      </c>
      <c r="V964" s="8"/>
      <c r="W964" s="7">
        <v>1088</v>
      </c>
      <c r="X964" s="4"/>
      <c r="Y964" s="6">
        <v>57</v>
      </c>
      <c r="Z964" s="5">
        <f>IF(Y964&gt;0,Y964-J964,".")</f>
        <v>36</v>
      </c>
      <c r="AB964" s="1">
        <v>1637252251</v>
      </c>
      <c r="AC964" s="1">
        <v>6909379111</v>
      </c>
      <c r="AD964" s="1" t="s">
        <v>7112</v>
      </c>
      <c r="AE964" s="1">
        <v>1</v>
      </c>
      <c r="AF964" s="1">
        <v>110</v>
      </c>
      <c r="AG964" s="1" t="s">
        <v>889</v>
      </c>
      <c r="AH964" s="1">
        <v>42944.732349537036</v>
      </c>
      <c r="AI964" s="1">
        <v>43061.5874305787</v>
      </c>
    </row>
    <row r="965" spans="1:35" s="1" customFormat="1" x14ac:dyDescent="0.25">
      <c r="A965" s="28">
        <v>41364</v>
      </c>
      <c r="B965" s="27" t="s">
        <v>1208</v>
      </c>
      <c r="C965" s="23" t="s">
        <v>1207</v>
      </c>
      <c r="D965" s="22" t="s">
        <v>1206</v>
      </c>
      <c r="E965" s="21">
        <v>0.53900000000000003</v>
      </c>
      <c r="G965" s="20"/>
      <c r="H965" s="19">
        <f>E965/0.0478</f>
        <v>11.276150627615063</v>
      </c>
      <c r="I965" s="18">
        <f>J965/100*4</f>
        <v>1.56</v>
      </c>
      <c r="J965" s="17">
        <v>39</v>
      </c>
      <c r="K965" s="16">
        <f>IF(J965&gt;1,J965-H965-I965,0)</f>
        <v>26.163849372384938</v>
      </c>
      <c r="L965" s="15">
        <v>41386</v>
      </c>
      <c r="M965" s="14"/>
      <c r="N965" s="29">
        <v>43046</v>
      </c>
      <c r="O965" s="12">
        <v>43046</v>
      </c>
      <c r="P965" s="11" t="s">
        <v>1199</v>
      </c>
      <c r="Q965" s="10" t="s">
        <v>1205</v>
      </c>
      <c r="R965" s="10" t="s">
        <v>1204</v>
      </c>
      <c r="S965" s="10" t="s">
        <v>1203</v>
      </c>
      <c r="T965" s="10"/>
      <c r="U965" s="9">
        <v>6915899797</v>
      </c>
      <c r="V965" s="8"/>
      <c r="W965" s="7">
        <v>1304</v>
      </c>
      <c r="X965" s="4"/>
      <c r="Y965" s="6">
        <v>57</v>
      </c>
      <c r="Z965" s="5">
        <f>IF(Y965&gt;0,Y965-J965,".")</f>
        <v>18</v>
      </c>
      <c r="AB965" s="1">
        <v>1637262684</v>
      </c>
      <c r="AC965" s="1">
        <v>6916028780</v>
      </c>
      <c r="AD965" s="1" t="s">
        <v>7356</v>
      </c>
      <c r="AE965" s="1">
        <v>1</v>
      </c>
      <c r="AF965" s="1">
        <v>38</v>
      </c>
      <c r="AG965" s="1" t="s">
        <v>870</v>
      </c>
      <c r="AH965" s="1">
        <v>43029.329247685186</v>
      </c>
      <c r="AI965" s="1">
        <v>43062.59807886574</v>
      </c>
    </row>
    <row r="966" spans="1:35" s="1" customFormat="1" x14ac:dyDescent="0.25">
      <c r="A966" s="31">
        <v>42363</v>
      </c>
      <c r="B966" s="24"/>
      <c r="C966" s="23" t="s">
        <v>1164</v>
      </c>
      <c r="D966" s="22" t="s">
        <v>1163</v>
      </c>
      <c r="E966" s="21">
        <v>0.189</v>
      </c>
      <c r="G966" s="20"/>
      <c r="H966" s="19">
        <f>E966/0.04032</f>
        <v>4.6875</v>
      </c>
      <c r="I966" s="32">
        <f>J966/100*4</f>
        <v>0.84</v>
      </c>
      <c r="J966" s="17">
        <v>21</v>
      </c>
      <c r="K966" s="16">
        <f>IF(J966&gt;1,J966-H966-I966,0)</f>
        <v>15.4725</v>
      </c>
      <c r="L966" s="15">
        <v>42392</v>
      </c>
      <c r="M966" s="14"/>
      <c r="N966" s="29">
        <v>43048</v>
      </c>
      <c r="O966" s="12">
        <v>43048</v>
      </c>
      <c r="P966" s="11" t="s">
        <v>1162</v>
      </c>
      <c r="Q966" s="10" t="s">
        <v>1167</v>
      </c>
      <c r="R966" s="10" t="s">
        <v>1166</v>
      </c>
      <c r="S966" s="10" t="s">
        <v>1165</v>
      </c>
      <c r="T966" s="10"/>
      <c r="U966" s="9">
        <v>6910485724</v>
      </c>
      <c r="V966" s="8"/>
      <c r="W966" s="7">
        <v>1312</v>
      </c>
      <c r="X966" s="4"/>
      <c r="Y966" s="6">
        <v>57</v>
      </c>
      <c r="Z966" s="5">
        <f>IF(Y966&gt;0,Y966-J966,".")</f>
        <v>36</v>
      </c>
      <c r="AB966" s="1">
        <v>1637262736</v>
      </c>
      <c r="AC966" s="1">
        <v>6917904885</v>
      </c>
      <c r="AD966" s="1" t="s">
        <v>7401</v>
      </c>
      <c r="AE966" s="1">
        <v>1</v>
      </c>
      <c r="AF966" s="1">
        <v>65</v>
      </c>
      <c r="AG966" s="1" t="s">
        <v>855</v>
      </c>
      <c r="AH966" s="1">
        <v>43051.82540509259</v>
      </c>
      <c r="AI966" s="1">
        <v>43062.603564120371</v>
      </c>
    </row>
    <row r="967" spans="1:35" s="1" customFormat="1" x14ac:dyDescent="0.25">
      <c r="A967" s="31">
        <v>42182</v>
      </c>
      <c r="B967" s="24"/>
      <c r="C967" s="23" t="s">
        <v>880</v>
      </c>
      <c r="D967" s="22" t="s">
        <v>879</v>
      </c>
      <c r="E967" s="21">
        <v>0.12</v>
      </c>
      <c r="G967" s="20"/>
      <c r="H967" s="19">
        <f>E967/0.0411</f>
        <v>2.9197080291970803</v>
      </c>
      <c r="I967" s="32">
        <f>J967/100*4</f>
        <v>0.76</v>
      </c>
      <c r="J967" s="17">
        <v>19</v>
      </c>
      <c r="K967" s="16">
        <f>IF(J967&gt;1,J967-H967-I967,0)</f>
        <v>15.320291970802918</v>
      </c>
      <c r="L967" s="15">
        <v>42211</v>
      </c>
      <c r="M967" s="14"/>
      <c r="N967" s="29">
        <v>43062</v>
      </c>
      <c r="O967" s="12">
        <v>43062</v>
      </c>
      <c r="P967" s="11" t="s">
        <v>878</v>
      </c>
      <c r="Q967" s="10"/>
      <c r="R967" s="10"/>
      <c r="S967" s="10"/>
      <c r="T967" s="10"/>
      <c r="U967" s="9">
        <v>6916047610</v>
      </c>
      <c r="V967" s="8"/>
      <c r="W967" s="7">
        <v>1370</v>
      </c>
      <c r="X967" s="4"/>
      <c r="Y967" s="6">
        <v>57</v>
      </c>
      <c r="Z967" s="5">
        <f>IF(Y967&gt;0,Y967-J967,".")</f>
        <v>38</v>
      </c>
      <c r="AB967" s="1">
        <v>1637266217</v>
      </c>
      <c r="AC967" s="1">
        <v>6917214886</v>
      </c>
      <c r="AD967" s="1" t="s">
        <v>7442</v>
      </c>
      <c r="AE967" s="1">
        <v>3</v>
      </c>
      <c r="AF967" s="1">
        <v>207</v>
      </c>
      <c r="AG967" s="1" t="s">
        <v>856</v>
      </c>
      <c r="AH967" s="1">
        <v>43040.79859953704</v>
      </c>
      <c r="AI967" s="1">
        <v>43062.829945081015</v>
      </c>
    </row>
    <row r="968" spans="1:35" s="1" customFormat="1" x14ac:dyDescent="0.25">
      <c r="A968" s="31">
        <v>42751</v>
      </c>
      <c r="B968" s="24"/>
      <c r="C968" s="23" t="s">
        <v>33</v>
      </c>
      <c r="D968" s="22" t="s">
        <v>32</v>
      </c>
      <c r="E968" s="21">
        <v>0.69</v>
      </c>
      <c r="G968" s="20"/>
      <c r="H968" s="19">
        <f>E968/0.03821</f>
        <v>18.058099973828838</v>
      </c>
      <c r="I968" s="18">
        <f>J968/100*4</f>
        <v>1.56</v>
      </c>
      <c r="J968" s="17">
        <v>39</v>
      </c>
      <c r="K968" s="16">
        <f>IF(J968&gt;1,J968-H968-I968,0)</f>
        <v>19.381900026171163</v>
      </c>
      <c r="L968" s="15">
        <v>42768</v>
      </c>
      <c r="M968" s="14"/>
      <c r="N968" s="29">
        <v>42846</v>
      </c>
      <c r="O968" s="12">
        <v>42848</v>
      </c>
      <c r="P968" s="11" t="s">
        <v>4422</v>
      </c>
      <c r="Q968" s="10" t="s">
        <v>4433</v>
      </c>
      <c r="R968" s="10" t="s">
        <v>4432</v>
      </c>
      <c r="S968" s="10" t="s">
        <v>4431</v>
      </c>
      <c r="T968" s="10"/>
      <c r="U968" s="9">
        <v>6787244953</v>
      </c>
      <c r="V968" s="8"/>
      <c r="W968" s="7">
        <v>621</v>
      </c>
      <c r="X968" s="4"/>
      <c r="Y968" s="6">
        <v>58</v>
      </c>
      <c r="Z968" s="5">
        <f>IF(Y968&gt;0,Y968-J968,".")</f>
        <v>19</v>
      </c>
      <c r="AB968" s="1">
        <v>1637266557</v>
      </c>
      <c r="AC968" s="1">
        <v>6914963305</v>
      </c>
      <c r="AD968" s="1" t="s">
        <v>7250</v>
      </c>
      <c r="AE968" s="1">
        <v>4</v>
      </c>
      <c r="AF968" s="1">
        <v>316</v>
      </c>
      <c r="AG968" s="1" t="s">
        <v>860</v>
      </c>
      <c r="AH968" s="1">
        <v>43018.570081018515</v>
      </c>
      <c r="AI968" s="1">
        <v>43062.83660195602</v>
      </c>
    </row>
    <row r="969" spans="1:35" s="1" customFormat="1" x14ac:dyDescent="0.25">
      <c r="A969" s="31">
        <v>42658</v>
      </c>
      <c r="B969" s="24"/>
      <c r="C969" s="23" t="s">
        <v>418</v>
      </c>
      <c r="D969" s="22" t="s">
        <v>417</v>
      </c>
      <c r="E969" s="21">
        <v>0.99</v>
      </c>
      <c r="G969" s="20"/>
      <c r="H969" s="19">
        <f>E969/0.03988</f>
        <v>24.824473420260784</v>
      </c>
      <c r="I969" s="18">
        <f>J969/100*4</f>
        <v>2.3199999999999998</v>
      </c>
      <c r="J969" s="17">
        <v>58</v>
      </c>
      <c r="K969" s="16">
        <f>IF(J969&gt;1,J969-H969-I969,0)</f>
        <v>30.855526579739212</v>
      </c>
      <c r="L969" s="15">
        <v>42690</v>
      </c>
      <c r="M969" s="14"/>
      <c r="N969" s="29">
        <v>42863</v>
      </c>
      <c r="O969" s="12">
        <v>42863</v>
      </c>
      <c r="P969" s="11" t="s">
        <v>1945</v>
      </c>
      <c r="Q969" s="10"/>
      <c r="R969" s="10"/>
      <c r="S969" s="10"/>
      <c r="T969" s="10"/>
      <c r="U969" s="9">
        <v>6806782804</v>
      </c>
      <c r="V969" s="8"/>
      <c r="W969" s="7">
        <v>697</v>
      </c>
      <c r="X969" s="4"/>
      <c r="Y969" s="6">
        <v>58</v>
      </c>
      <c r="Z969" s="5">
        <f>IF(Y969&gt;0,Y969-J969,".")</f>
        <v>0</v>
      </c>
      <c r="AB969" s="1">
        <v>1637266710</v>
      </c>
      <c r="AC969" s="1">
        <v>6909213735</v>
      </c>
      <c r="AD969" s="1" t="s">
        <v>7457</v>
      </c>
      <c r="AE969" s="1">
        <v>1</v>
      </c>
      <c r="AF969" s="1">
        <v>30</v>
      </c>
      <c r="AG969" s="1" t="s">
        <v>878</v>
      </c>
      <c r="AH969" s="1">
        <v>42944.63958333333</v>
      </c>
      <c r="AI969" s="1">
        <v>43062.83906928241</v>
      </c>
    </row>
    <row r="970" spans="1:35" s="1" customFormat="1" x14ac:dyDescent="0.25">
      <c r="A970" s="31">
        <v>42769</v>
      </c>
      <c r="B970" s="24"/>
      <c r="C970" s="23" t="s">
        <v>721</v>
      </c>
      <c r="D970" s="22" t="s">
        <v>720</v>
      </c>
      <c r="E970" s="21">
        <v>0.55000000000000004</v>
      </c>
      <c r="G970" s="20"/>
      <c r="H970" s="19">
        <f>E970/0.03878</f>
        <v>14.182568334192883</v>
      </c>
      <c r="I970" s="18">
        <f>J970/100*4</f>
        <v>1.6</v>
      </c>
      <c r="J970" s="17">
        <v>40</v>
      </c>
      <c r="K970" s="16">
        <f>IF(J970&gt;1,J970-H970-I970,0)</f>
        <v>24.217431665807116</v>
      </c>
      <c r="L970" s="15">
        <v>42812</v>
      </c>
      <c r="M970" s="14"/>
      <c r="N970" s="29">
        <v>42908</v>
      </c>
      <c r="O970" s="12">
        <v>42908</v>
      </c>
      <c r="P970" s="11" t="s">
        <v>3227</v>
      </c>
      <c r="Q970" s="10" t="s">
        <v>3226</v>
      </c>
      <c r="R970" s="10" t="s">
        <v>3225</v>
      </c>
      <c r="S970" s="10" t="s">
        <v>89</v>
      </c>
      <c r="T970" s="10"/>
      <c r="U970" s="9" t="s">
        <v>3224</v>
      </c>
      <c r="V970" s="8"/>
      <c r="W970" s="7">
        <v>873</v>
      </c>
      <c r="X970" s="4"/>
      <c r="Y970" s="6">
        <v>58</v>
      </c>
      <c r="Z970" s="5">
        <f>IF(Y970&gt;0,Y970-J970,".")</f>
        <v>18</v>
      </c>
      <c r="AB970" s="1">
        <v>1637266967</v>
      </c>
      <c r="AC970" s="1">
        <v>6916047610</v>
      </c>
      <c r="AD970" s="1" t="s">
        <v>7174</v>
      </c>
      <c r="AE970" s="1">
        <v>1</v>
      </c>
      <c r="AF970" s="1">
        <v>19</v>
      </c>
      <c r="AG970" s="1" t="s">
        <v>878</v>
      </c>
      <c r="AH970" s="1">
        <v>43029.619652777779</v>
      </c>
      <c r="AI970" s="1">
        <v>43062.844239525461</v>
      </c>
    </row>
    <row r="971" spans="1:35" s="1" customFormat="1" x14ac:dyDescent="0.25">
      <c r="A971" s="31">
        <v>42936</v>
      </c>
      <c r="B971" s="24" t="s">
        <v>2420</v>
      </c>
      <c r="C971" s="23" t="s">
        <v>418</v>
      </c>
      <c r="D971" s="22" t="s">
        <v>417</v>
      </c>
      <c r="E971" s="21">
        <v>0.89</v>
      </c>
      <c r="G971" s="20"/>
      <c r="H971" s="19">
        <f>E971/0.04318</f>
        <v>20.611394163964796</v>
      </c>
      <c r="I971" s="18">
        <f>J971/100*4</f>
        <v>2.3199999999999998</v>
      </c>
      <c r="J971" s="17">
        <v>58</v>
      </c>
      <c r="K971" s="16">
        <f>IF(J971&gt;1,J971-H971-I971,0)</f>
        <v>35.068605836035204</v>
      </c>
      <c r="L971" s="15">
        <v>42952</v>
      </c>
      <c r="M971" s="14"/>
      <c r="N971" s="29">
        <v>42963</v>
      </c>
      <c r="O971" s="12">
        <v>42963</v>
      </c>
      <c r="P971" s="11" t="s">
        <v>2419</v>
      </c>
      <c r="Q971" s="10"/>
      <c r="R971" s="10"/>
      <c r="S971" s="10"/>
      <c r="T971" s="10"/>
      <c r="U971" s="9" t="s">
        <v>2418</v>
      </c>
      <c r="V971" s="8"/>
      <c r="W971" s="7">
        <v>1045</v>
      </c>
      <c r="X971" s="4"/>
      <c r="Y971" s="6">
        <v>58</v>
      </c>
      <c r="Z971" s="5">
        <f>IF(Y971&gt;0,Y971-J971,".")</f>
        <v>0</v>
      </c>
      <c r="AB971" s="1">
        <v>1637267985</v>
      </c>
      <c r="AC971" s="1">
        <v>6910438353</v>
      </c>
      <c r="AD971" s="1" t="s">
        <v>7417</v>
      </c>
      <c r="AE971" s="1">
        <v>1</v>
      </c>
      <c r="AF971" s="1">
        <v>39</v>
      </c>
      <c r="AG971" s="1" t="s">
        <v>875</v>
      </c>
      <c r="AH971" s="1">
        <v>42945.810937499999</v>
      </c>
      <c r="AI971" s="1">
        <v>43062.87123271991</v>
      </c>
    </row>
    <row r="972" spans="1:35" s="1" customFormat="1" x14ac:dyDescent="0.25">
      <c r="A972" s="28">
        <v>41563</v>
      </c>
      <c r="B972" s="27" t="s">
        <v>2024</v>
      </c>
      <c r="C972" s="23" t="s">
        <v>2398</v>
      </c>
      <c r="D972" s="22" t="s">
        <v>2397</v>
      </c>
      <c r="E972" s="21">
        <v>0.23899999999999999</v>
      </c>
      <c r="G972" s="20"/>
      <c r="H972" s="19">
        <f>E972/0.0531235</f>
        <v>4.4989505586040073</v>
      </c>
      <c r="I972" s="18">
        <f>J972/100*4</f>
        <v>0.88</v>
      </c>
      <c r="J972" s="17">
        <v>22</v>
      </c>
      <c r="K972" s="16">
        <f>IF(J972&gt;1,J972-H972-I972,0)</f>
        <v>16.621049441395993</v>
      </c>
      <c r="L972" s="15">
        <v>41574</v>
      </c>
      <c r="M972" s="14"/>
      <c r="N972" s="29">
        <v>42967</v>
      </c>
      <c r="O972" s="12">
        <v>42967</v>
      </c>
      <c r="P972" s="11" t="s">
        <v>2393</v>
      </c>
      <c r="Q972" s="10"/>
      <c r="R972" s="10"/>
      <c r="S972" s="10"/>
      <c r="T972" s="10"/>
      <c r="U972" s="9"/>
      <c r="V972" s="8"/>
      <c r="W972" s="7">
        <v>1055</v>
      </c>
      <c r="X972" s="4"/>
      <c r="Y972" s="6">
        <v>58</v>
      </c>
      <c r="Z972" s="5">
        <f>IF(Y972&gt;0,Y972-J972,".")</f>
        <v>36</v>
      </c>
      <c r="AB972" s="1">
        <v>1637271402</v>
      </c>
      <c r="AC972" s="1">
        <v>6917904215</v>
      </c>
      <c r="AD972" s="1" t="s">
        <v>7486</v>
      </c>
      <c r="AE972" s="1">
        <v>1</v>
      </c>
      <c r="AF972" s="1">
        <v>65</v>
      </c>
      <c r="AG972" s="1" t="s">
        <v>812</v>
      </c>
      <c r="AH972" s="1">
        <v>43051.819374999999</v>
      </c>
      <c r="AI972" s="1">
        <v>43063.484027604165</v>
      </c>
    </row>
    <row r="973" spans="1:35" s="1" customFormat="1" x14ac:dyDescent="0.25">
      <c r="A973" s="31">
        <v>42795</v>
      </c>
      <c r="B973" s="24"/>
      <c r="C973" s="23" t="s">
        <v>418</v>
      </c>
      <c r="D973" s="22" t="s">
        <v>417</v>
      </c>
      <c r="E973" s="21">
        <v>0.89</v>
      </c>
      <c r="G973" s="20"/>
      <c r="H973" s="19">
        <f>E973/0.03844</f>
        <v>23.152965660770029</v>
      </c>
      <c r="I973" s="18">
        <f>J973/100*4</f>
        <v>2.3199999999999998</v>
      </c>
      <c r="J973" s="17">
        <v>58</v>
      </c>
      <c r="K973" s="16">
        <f>IF(J973&gt;1,J973-H973-I973,0)</f>
        <v>32.527034339229971</v>
      </c>
      <c r="L973" s="15">
        <v>42812</v>
      </c>
      <c r="M973" s="14"/>
      <c r="N973" s="29">
        <v>42981</v>
      </c>
      <c r="O973" s="12">
        <v>42981</v>
      </c>
      <c r="P973" s="11" t="s">
        <v>2205</v>
      </c>
      <c r="Q973" s="10"/>
      <c r="R973" s="10"/>
      <c r="S973" s="10"/>
      <c r="T973" s="10"/>
      <c r="U973" s="9">
        <v>6912161294</v>
      </c>
      <c r="V973" s="8"/>
      <c r="W973" s="7">
        <v>1099</v>
      </c>
      <c r="X973" s="4"/>
      <c r="Y973" s="6">
        <v>58</v>
      </c>
      <c r="Z973" s="5">
        <f>IF(Y973&gt;0,Y973-J973,".")</f>
        <v>0</v>
      </c>
      <c r="AB973" s="1">
        <v>1637272286</v>
      </c>
      <c r="AC973" s="1">
        <v>6916047969</v>
      </c>
      <c r="AD973" s="1" t="s">
        <v>7148</v>
      </c>
      <c r="AE973" s="1">
        <v>1</v>
      </c>
      <c r="AF973" s="1">
        <v>79</v>
      </c>
      <c r="AG973" s="1" t="s">
        <v>803</v>
      </c>
      <c r="AH973" s="1">
        <v>43029.627789351849</v>
      </c>
      <c r="AI973" s="1">
        <v>43063.574554837964</v>
      </c>
    </row>
    <row r="974" spans="1:35" s="1" customFormat="1" x14ac:dyDescent="0.25">
      <c r="A974" s="31">
        <v>42936</v>
      </c>
      <c r="B974" s="24"/>
      <c r="C974" s="23" t="s">
        <v>418</v>
      </c>
      <c r="D974" s="22" t="s">
        <v>417</v>
      </c>
      <c r="E974" s="21">
        <v>0.89</v>
      </c>
      <c r="G974" s="20"/>
      <c r="H974" s="19">
        <f>E974/0.04318</f>
        <v>20.611394163964796</v>
      </c>
      <c r="I974" s="18">
        <f>J974/100*4</f>
        <v>2.3199999999999998</v>
      </c>
      <c r="J974" s="17">
        <v>58</v>
      </c>
      <c r="K974" s="16">
        <f>IF(J974&gt;1,J974-H974-I974,0)</f>
        <v>35.068605836035204</v>
      </c>
      <c r="L974" s="15">
        <v>42952</v>
      </c>
      <c r="M974" s="14"/>
      <c r="N974" s="29">
        <v>43000</v>
      </c>
      <c r="O974" s="12">
        <v>43002</v>
      </c>
      <c r="P974" s="11" t="s">
        <v>1863</v>
      </c>
      <c r="Q974" s="10"/>
      <c r="R974" s="10"/>
      <c r="S974" s="10"/>
      <c r="T974" s="10"/>
      <c r="U974" s="9" t="s">
        <v>1862</v>
      </c>
      <c r="V974" s="8"/>
      <c r="W974" s="7">
        <v>1166</v>
      </c>
      <c r="X974" s="4"/>
      <c r="Y974" s="6">
        <v>58</v>
      </c>
      <c r="Z974" s="5">
        <f>IF(Y974&gt;0,Y974-J974,".")</f>
        <v>0</v>
      </c>
      <c r="AB974" s="1">
        <v>1637272287</v>
      </c>
      <c r="AC974" s="1">
        <v>6918103447</v>
      </c>
      <c r="AD974" s="1" t="s">
        <v>7148</v>
      </c>
      <c r="AE974" s="1">
        <v>1</v>
      </c>
      <c r="AF974" s="1">
        <v>79</v>
      </c>
      <c r="AG974" s="1" t="s">
        <v>803</v>
      </c>
      <c r="AH974" s="1">
        <v>43054.868668981479</v>
      </c>
      <c r="AI974" s="1">
        <v>43063.574555162035</v>
      </c>
    </row>
    <row r="975" spans="1:35" s="1" customFormat="1" x14ac:dyDescent="0.25">
      <c r="A975" s="31">
        <v>42291</v>
      </c>
      <c r="B975" s="24"/>
      <c r="C975" s="23" t="s">
        <v>1651</v>
      </c>
      <c r="D975" s="22" t="s">
        <v>1650</v>
      </c>
      <c r="E975" s="21">
        <v>0.19800000000000001</v>
      </c>
      <c r="G975" s="20"/>
      <c r="H975" s="19">
        <f>E975/0.04198</f>
        <v>4.7165316817532155</v>
      </c>
      <c r="I975" s="32">
        <f>J975/100*4</f>
        <v>0.88</v>
      </c>
      <c r="J975" s="17">
        <v>22</v>
      </c>
      <c r="K975" s="16">
        <f>IF(J975&gt;1,J975-H975-I975,0)</f>
        <v>16.403468318246784</v>
      </c>
      <c r="L975" s="15">
        <v>42351</v>
      </c>
      <c r="M975" s="14"/>
      <c r="N975" s="29">
        <v>43014</v>
      </c>
      <c r="O975" s="12">
        <v>43016</v>
      </c>
      <c r="P975" s="11" t="s">
        <v>1649</v>
      </c>
      <c r="Q975" s="10" t="s">
        <v>1654</v>
      </c>
      <c r="R975" s="10" t="s">
        <v>1653</v>
      </c>
      <c r="S975" s="10" t="s">
        <v>1652</v>
      </c>
      <c r="T975" s="10"/>
      <c r="U975" s="9">
        <v>6911009988</v>
      </c>
      <c r="V975" s="8"/>
      <c r="W975" s="7">
        <v>1211</v>
      </c>
      <c r="X975" s="4"/>
      <c r="Y975" s="6">
        <v>58</v>
      </c>
      <c r="Z975" s="5">
        <f>IF(Y975&gt;0,Y975-J975,".")</f>
        <v>36</v>
      </c>
      <c r="AB975" s="1">
        <v>1637272288</v>
      </c>
      <c r="AC975" s="1">
        <v>6917210416</v>
      </c>
      <c r="AD975" s="1" t="s">
        <v>7148</v>
      </c>
      <c r="AE975" s="1">
        <v>1</v>
      </c>
      <c r="AF975" s="1">
        <v>79</v>
      </c>
      <c r="AG975" s="1" t="s">
        <v>803</v>
      </c>
      <c r="AH975" s="1">
        <v>43040.730127314811</v>
      </c>
      <c r="AI975" s="1">
        <v>43063.574555902778</v>
      </c>
    </row>
    <row r="976" spans="1:35" s="1" customFormat="1" x14ac:dyDescent="0.25">
      <c r="A976" s="31">
        <v>42649</v>
      </c>
      <c r="B976" s="24"/>
      <c r="C976" s="23" t="s">
        <v>83</v>
      </c>
      <c r="D976" s="22" t="s">
        <v>82</v>
      </c>
      <c r="E976" s="21">
        <v>1.28</v>
      </c>
      <c r="G976" s="20"/>
      <c r="H976" s="19">
        <f>E976/0.0404</f>
        <v>31.683168316831686</v>
      </c>
      <c r="I976" s="18">
        <f>J976/100*4</f>
        <v>2.36</v>
      </c>
      <c r="J976" s="17">
        <v>59</v>
      </c>
      <c r="K976" s="16">
        <f>IF(J976&gt;1,J976-H976-I976,0)</f>
        <v>24.956831683168314</v>
      </c>
      <c r="L976" s="15">
        <v>42671</v>
      </c>
      <c r="M976" s="14"/>
      <c r="N976" s="29">
        <v>42744</v>
      </c>
      <c r="O976" s="12">
        <v>42744</v>
      </c>
      <c r="P976" s="11" t="s">
        <v>6827</v>
      </c>
      <c r="Q976" s="10"/>
      <c r="R976" s="10"/>
      <c r="S976" s="10"/>
      <c r="T976" s="10"/>
      <c r="U976" s="9">
        <v>6670929082</v>
      </c>
      <c r="V976" s="8"/>
      <c r="W976" s="7">
        <v>59</v>
      </c>
      <c r="X976" s="4"/>
      <c r="Y976" s="6">
        <v>59</v>
      </c>
      <c r="Z976" s="5">
        <f>IF(Y976&gt;0,Y976-J976,".")</f>
        <v>0</v>
      </c>
      <c r="AB976" s="1">
        <v>1637272289</v>
      </c>
      <c r="AC976" s="1">
        <v>6917210326</v>
      </c>
      <c r="AD976" s="1" t="s">
        <v>7148</v>
      </c>
      <c r="AE976" s="1">
        <v>1</v>
      </c>
      <c r="AF976" s="1">
        <v>79</v>
      </c>
      <c r="AG976" s="1" t="s">
        <v>803</v>
      </c>
      <c r="AH976" s="1">
        <v>43040.728738425925</v>
      </c>
      <c r="AI976" s="1">
        <v>43063.574556597225</v>
      </c>
    </row>
    <row r="977" spans="1:35" s="1" customFormat="1" x14ac:dyDescent="0.25">
      <c r="A977" s="31">
        <v>42649</v>
      </c>
      <c r="B977" s="24"/>
      <c r="C977" s="23" t="s">
        <v>3672</v>
      </c>
      <c r="D977" s="22" t="s">
        <v>4017</v>
      </c>
      <c r="E977" s="21">
        <v>0.83</v>
      </c>
      <c r="G977" s="20"/>
      <c r="H977" s="19">
        <f>E977/0.0404</f>
        <v>20.544554455445546</v>
      </c>
      <c r="I977" s="18">
        <f>J977/100*4</f>
        <v>2.36</v>
      </c>
      <c r="J977" s="17">
        <v>59</v>
      </c>
      <c r="K977" s="16">
        <f>IF(J977&gt;1,J977-H977-I977,0)</f>
        <v>36.095445544554451</v>
      </c>
      <c r="L977" s="15">
        <v>42671</v>
      </c>
      <c r="M977" s="14"/>
      <c r="N977" s="29">
        <v>42744</v>
      </c>
      <c r="O977" s="12">
        <v>42745</v>
      </c>
      <c r="P977" s="11" t="s">
        <v>4664</v>
      </c>
      <c r="Q977" s="10"/>
      <c r="R977" s="10"/>
      <c r="S977" s="10"/>
      <c r="T977" s="10"/>
      <c r="U977" s="9"/>
      <c r="V977" s="8"/>
      <c r="W977" s="7">
        <v>61</v>
      </c>
      <c r="X977" s="4"/>
      <c r="Y977" s="6">
        <v>59</v>
      </c>
      <c r="Z977" s="5">
        <f>IF(Y977&gt;0,Y977-J977,".")</f>
        <v>0</v>
      </c>
      <c r="AB977" s="1">
        <v>1637273318</v>
      </c>
      <c r="AC977" s="1">
        <v>6915367130</v>
      </c>
      <c r="AD977" s="1" t="s">
        <v>7152</v>
      </c>
      <c r="AE977" s="1">
        <v>2</v>
      </c>
      <c r="AF977" s="1">
        <v>140</v>
      </c>
      <c r="AG977" s="1" t="s">
        <v>846</v>
      </c>
      <c r="AH977" s="1">
        <v>43023.425763888888</v>
      </c>
      <c r="AI977" s="1">
        <v>43063.675228263892</v>
      </c>
    </row>
    <row r="978" spans="1:35" s="1" customFormat="1" x14ac:dyDescent="0.25">
      <c r="A978" s="31">
        <v>42649</v>
      </c>
      <c r="B978" s="24"/>
      <c r="C978" s="23" t="s">
        <v>252</v>
      </c>
      <c r="D978" s="22" t="s">
        <v>251</v>
      </c>
      <c r="E978" s="21">
        <v>0.88</v>
      </c>
      <c r="G978" s="20"/>
      <c r="H978" s="19">
        <f>E978/0.0404</f>
        <v>21.782178217821784</v>
      </c>
      <c r="I978" s="18">
        <f>J978/100*4</f>
        <v>1.68</v>
      </c>
      <c r="J978" s="17">
        <v>42</v>
      </c>
      <c r="K978" s="16">
        <f>IF(J978&gt;1,J978-H978-I978,0)</f>
        <v>18.537821782178217</v>
      </c>
      <c r="L978" s="15">
        <v>42713</v>
      </c>
      <c r="M978" s="14"/>
      <c r="N978" s="29">
        <v>42746</v>
      </c>
      <c r="O978" s="12">
        <v>42746</v>
      </c>
      <c r="P978" s="11" t="s">
        <v>6759</v>
      </c>
      <c r="Q978" s="10" t="s">
        <v>6758</v>
      </c>
      <c r="R978" s="10" t="s">
        <v>6757</v>
      </c>
      <c r="S978" s="10" t="s">
        <v>6756</v>
      </c>
      <c r="T978" s="10"/>
      <c r="U978" s="9" t="s">
        <v>6755</v>
      </c>
      <c r="V978" s="8"/>
      <c r="W978" s="7">
        <v>76</v>
      </c>
      <c r="X978" s="4"/>
      <c r="Y978" s="6">
        <v>59</v>
      </c>
      <c r="Z978" s="5">
        <f>IF(Y978&gt;0,Y978-J978,".")</f>
        <v>17</v>
      </c>
      <c r="AB978" s="1">
        <v>1637274893</v>
      </c>
      <c r="AC978" s="1">
        <v>6916037493</v>
      </c>
      <c r="AD978" s="1" t="s">
        <v>7180</v>
      </c>
      <c r="AE978" s="1">
        <v>4</v>
      </c>
      <c r="AF978" s="1">
        <v>132</v>
      </c>
      <c r="AG978" s="1" t="s">
        <v>842</v>
      </c>
      <c r="AH978" s="1">
        <v>43029.477326388886</v>
      </c>
      <c r="AI978" s="1">
        <v>43063.784215416665</v>
      </c>
    </row>
    <row r="979" spans="1:35" s="1" customFormat="1" x14ac:dyDescent="0.25">
      <c r="A979" s="31">
        <v>42649</v>
      </c>
      <c r="B979" s="24"/>
      <c r="C979" s="23" t="s">
        <v>3672</v>
      </c>
      <c r="D979" s="22" t="s">
        <v>4017</v>
      </c>
      <c r="E979" s="21">
        <v>0.83</v>
      </c>
      <c r="G979" s="20"/>
      <c r="H979" s="19">
        <f>E979/0.0404</f>
        <v>20.544554455445546</v>
      </c>
      <c r="I979" s="18">
        <f>J979/100*4</f>
        <v>2.36</v>
      </c>
      <c r="J979" s="17">
        <v>59</v>
      </c>
      <c r="K979" s="16">
        <f>IF(J979&gt;1,J979-H979-I979,0)</f>
        <v>36.095445544554451</v>
      </c>
      <c r="L979" s="15">
        <v>42671</v>
      </c>
      <c r="M979" s="14"/>
      <c r="N979" s="29">
        <v>42747</v>
      </c>
      <c r="O979" s="12">
        <v>42748</v>
      </c>
      <c r="P979" s="11" t="s">
        <v>6684</v>
      </c>
      <c r="Q979" s="10"/>
      <c r="R979" s="10"/>
      <c r="S979" s="10"/>
      <c r="T979" s="10"/>
      <c r="U979" s="9"/>
      <c r="V979" s="8"/>
      <c r="W979" s="7">
        <v>83</v>
      </c>
      <c r="X979" s="4"/>
      <c r="Y979" s="6">
        <v>59</v>
      </c>
      <c r="Z979" s="5">
        <f>IF(Y979&gt;0,Y979-J979,".")</f>
        <v>0</v>
      </c>
      <c r="AB979" s="1">
        <v>1637275998</v>
      </c>
      <c r="AC979" s="1">
        <v>6914011624</v>
      </c>
      <c r="AD979" s="1" t="s">
        <v>7468</v>
      </c>
      <c r="AE979" s="1">
        <v>1</v>
      </c>
      <c r="AF979" s="1">
        <v>81</v>
      </c>
      <c r="AG979" s="1" t="s">
        <v>831</v>
      </c>
      <c r="AH979" s="1">
        <v>43005.493854166663</v>
      </c>
      <c r="AI979" s="1">
        <v>43063.833384930556</v>
      </c>
    </row>
    <row r="980" spans="1:35" s="1" customFormat="1" x14ac:dyDescent="0.25">
      <c r="A980" s="31">
        <v>42499</v>
      </c>
      <c r="B980" s="24"/>
      <c r="C980" s="23" t="s">
        <v>6152</v>
      </c>
      <c r="D980" s="22" t="s">
        <v>6151</v>
      </c>
      <c r="E980" s="21">
        <v>0.33</v>
      </c>
      <c r="G980" s="20"/>
      <c r="H980" s="19">
        <f>E980/0.04105</f>
        <v>8.038976857490864</v>
      </c>
      <c r="I980" s="18">
        <f>J980/100*4</f>
        <v>2.36</v>
      </c>
      <c r="J980" s="17">
        <v>59</v>
      </c>
      <c r="K980" s="16">
        <f>IF(J980&gt;1,J980-H980-I980,0)</f>
        <v>48.601023142509135</v>
      </c>
      <c r="L980" s="15">
        <v>42536</v>
      </c>
      <c r="M980" s="14"/>
      <c r="N980" s="29">
        <v>42750</v>
      </c>
      <c r="O980" s="12">
        <v>42750</v>
      </c>
      <c r="P980" s="11" t="s">
        <v>6610</v>
      </c>
      <c r="Q980" s="10"/>
      <c r="R980" s="10"/>
      <c r="S980" s="10"/>
      <c r="T980" s="10"/>
      <c r="U980" s="9">
        <v>6676831382</v>
      </c>
      <c r="V980" s="8"/>
      <c r="W980" s="7">
        <v>102</v>
      </c>
      <c r="X980" s="4"/>
      <c r="Y980" s="6">
        <v>59</v>
      </c>
      <c r="Z980" s="5">
        <f>IF(Y980&gt;0,Y980-J980,".")</f>
        <v>0</v>
      </c>
      <c r="AB980" s="1">
        <v>1637275999</v>
      </c>
      <c r="AC980" s="1">
        <v>6916028261</v>
      </c>
      <c r="AD980" s="1" t="s">
        <v>7480</v>
      </c>
      <c r="AE980" s="1">
        <v>1</v>
      </c>
      <c r="AF980" s="1">
        <v>135</v>
      </c>
      <c r="AG980" s="1" t="s">
        <v>831</v>
      </c>
      <c r="AH980" s="1">
        <v>43029.317870370367</v>
      </c>
      <c r="AI980" s="1">
        <v>43063.833385324077</v>
      </c>
    </row>
    <row r="981" spans="1:35" s="1" customFormat="1" x14ac:dyDescent="0.25">
      <c r="A981" s="31">
        <v>42499</v>
      </c>
      <c r="B981" s="24"/>
      <c r="C981" s="23" t="s">
        <v>6152</v>
      </c>
      <c r="D981" s="22" t="s">
        <v>6151</v>
      </c>
      <c r="E981" s="21">
        <v>0.33</v>
      </c>
      <c r="G981" s="20"/>
      <c r="H981" s="19">
        <f>E981/0.04105</f>
        <v>8.038976857490864</v>
      </c>
      <c r="I981" s="18">
        <f>J981/100*4</f>
        <v>2.36</v>
      </c>
      <c r="J981" s="17">
        <v>59</v>
      </c>
      <c r="K981" s="16">
        <f>IF(J981&gt;1,J981-H981-I981,0)</f>
        <v>48.601023142509135</v>
      </c>
      <c r="L981" s="15">
        <v>42536</v>
      </c>
      <c r="M981" s="14"/>
      <c r="N981" s="29">
        <v>42750</v>
      </c>
      <c r="O981" s="12">
        <v>42750</v>
      </c>
      <c r="P981" s="11" t="s">
        <v>6610</v>
      </c>
      <c r="Q981" s="10"/>
      <c r="R981" s="10"/>
      <c r="S981" s="10"/>
      <c r="T981" s="10"/>
      <c r="U981" s="9"/>
      <c r="V981" s="8"/>
      <c r="W981" s="7">
        <v>102</v>
      </c>
      <c r="X981" s="4"/>
      <c r="Y981" s="6">
        <v>59</v>
      </c>
      <c r="Z981" s="5">
        <f>IF(Y981&gt;0,Y981-J981,".")</f>
        <v>0</v>
      </c>
      <c r="AB981" s="1">
        <v>1637277338</v>
      </c>
      <c r="AC981" s="1">
        <v>6918260081</v>
      </c>
      <c r="AD981" s="1" t="s">
        <v>7470</v>
      </c>
      <c r="AE981" s="1">
        <v>1</v>
      </c>
      <c r="AF981" s="1">
        <v>69</v>
      </c>
      <c r="AG981" s="1" t="s">
        <v>816</v>
      </c>
      <c r="AH981" s="1">
        <v>43057.350798611114</v>
      </c>
      <c r="AI981" s="1">
        <v>43063.877619930558</v>
      </c>
    </row>
    <row r="982" spans="1:35" s="1" customFormat="1" x14ac:dyDescent="0.25">
      <c r="A982" s="31">
        <v>42499</v>
      </c>
      <c r="B982" s="24"/>
      <c r="C982" s="23" t="s">
        <v>6152</v>
      </c>
      <c r="D982" s="22" t="s">
        <v>6151</v>
      </c>
      <c r="E982" s="21">
        <v>0.33</v>
      </c>
      <c r="G982" s="20"/>
      <c r="H982" s="19">
        <f>E982/0.04105</f>
        <v>8.038976857490864</v>
      </c>
      <c r="I982" s="18">
        <f>J982/100*4</f>
        <v>2.36</v>
      </c>
      <c r="J982" s="17">
        <v>59</v>
      </c>
      <c r="K982" s="16">
        <f>IF(J982&gt;1,J982-H982-I982,0)</f>
        <v>48.601023142509135</v>
      </c>
      <c r="L982" s="15">
        <v>42536</v>
      </c>
      <c r="M982" s="14"/>
      <c r="N982" s="29">
        <v>42750</v>
      </c>
      <c r="O982" s="12">
        <v>42750</v>
      </c>
      <c r="P982" s="11" t="s">
        <v>6610</v>
      </c>
      <c r="Q982" s="10"/>
      <c r="R982" s="10"/>
      <c r="S982" s="10"/>
      <c r="T982" s="10"/>
      <c r="U982" s="9"/>
      <c r="V982" s="8"/>
      <c r="W982" s="7">
        <v>102</v>
      </c>
      <c r="X982" s="4"/>
      <c r="Y982" s="6">
        <v>59</v>
      </c>
      <c r="Z982" s="5">
        <f>IF(Y982&gt;0,Y982-J982,".")</f>
        <v>0</v>
      </c>
      <c r="AB982" s="1">
        <v>1637278821</v>
      </c>
      <c r="AC982" s="1">
        <v>6916039783</v>
      </c>
      <c r="AD982" s="1" t="s">
        <v>7239</v>
      </c>
      <c r="AE982" s="1">
        <v>1</v>
      </c>
      <c r="AF982" s="1">
        <v>69</v>
      </c>
      <c r="AG982" s="1" t="s">
        <v>825</v>
      </c>
      <c r="AH982" s="1">
        <v>43029.513229166667</v>
      </c>
      <c r="AI982" s="1">
        <v>43064.296235011578</v>
      </c>
    </row>
    <row r="983" spans="1:35" s="1" customFormat="1" x14ac:dyDescent="0.25">
      <c r="A983" s="31">
        <v>42649</v>
      </c>
      <c r="B983" s="24"/>
      <c r="C983" s="23" t="s">
        <v>252</v>
      </c>
      <c r="D983" s="22" t="s">
        <v>251</v>
      </c>
      <c r="E983" s="21">
        <v>0.88</v>
      </c>
      <c r="G983" s="20"/>
      <c r="H983" s="19">
        <f>E983/0.0404</f>
        <v>21.782178217821784</v>
      </c>
      <c r="I983" s="18">
        <f>J983/100*4</f>
        <v>1.68</v>
      </c>
      <c r="J983" s="17">
        <v>42</v>
      </c>
      <c r="K983" s="16">
        <f>IF(J983&gt;1,J983-H983-I983,0)</f>
        <v>18.537821782178217</v>
      </c>
      <c r="L983" s="15">
        <v>42713</v>
      </c>
      <c r="M983" s="14"/>
      <c r="N983" s="29">
        <v>42819</v>
      </c>
      <c r="O983" s="12">
        <v>42820</v>
      </c>
      <c r="P983" s="11" t="s">
        <v>5000</v>
      </c>
      <c r="Q983" s="10" t="s">
        <v>4999</v>
      </c>
      <c r="R983" s="10" t="s">
        <v>4998</v>
      </c>
      <c r="S983" s="10" t="s">
        <v>4997</v>
      </c>
      <c r="T983" s="10"/>
      <c r="U983" s="9">
        <v>6762025174</v>
      </c>
      <c r="V983" s="8"/>
      <c r="W983" s="7">
        <v>485</v>
      </c>
      <c r="X983" s="4"/>
      <c r="Y983" s="6">
        <v>59</v>
      </c>
      <c r="Z983" s="5">
        <f>IF(Y983&gt;0,Y983-J983,".")</f>
        <v>17</v>
      </c>
      <c r="AB983" s="1">
        <v>1637278822</v>
      </c>
      <c r="AC983" s="1">
        <v>6915955629</v>
      </c>
      <c r="AD983" s="1" t="s">
        <v>7491</v>
      </c>
      <c r="AE983" s="1">
        <v>1</v>
      </c>
      <c r="AF983" s="1">
        <v>72</v>
      </c>
      <c r="AG983" s="1" t="s">
        <v>825</v>
      </c>
      <c r="AH983" s="1">
        <v>43028.479398148149</v>
      </c>
      <c r="AI983" s="1">
        <v>43064.296235393522</v>
      </c>
    </row>
    <row r="984" spans="1:35" s="1" customFormat="1" x14ac:dyDescent="0.25">
      <c r="A984" s="31">
        <v>42746</v>
      </c>
      <c r="B984" s="24"/>
      <c r="C984" s="23" t="s">
        <v>252</v>
      </c>
      <c r="D984" s="22" t="s">
        <v>251</v>
      </c>
      <c r="E984" s="21">
        <v>1.236</v>
      </c>
      <c r="G984" s="20"/>
      <c r="H984" s="19">
        <f>E984/0.03821</f>
        <v>32.347552996597749</v>
      </c>
      <c r="I984" s="18">
        <f>J984/100*4</f>
        <v>1.68</v>
      </c>
      <c r="J984" s="17">
        <v>42</v>
      </c>
      <c r="K984" s="16">
        <f>IF(J984&gt;1,J984-H984-I984,0)</f>
        <v>7.9724470034022517</v>
      </c>
      <c r="L984" s="15">
        <v>42768</v>
      </c>
      <c r="M984" s="14"/>
      <c r="N984" s="29">
        <v>42822</v>
      </c>
      <c r="O984" s="12">
        <v>42822</v>
      </c>
      <c r="P984" s="11" t="s">
        <v>4951</v>
      </c>
      <c r="Q984" s="10" t="s">
        <v>4950</v>
      </c>
      <c r="R984" s="10" t="s">
        <v>4949</v>
      </c>
      <c r="S984" s="10" t="s">
        <v>2479</v>
      </c>
      <c r="T984" s="10"/>
      <c r="U984" s="9" t="s">
        <v>4948</v>
      </c>
      <c r="V984" s="8"/>
      <c r="W984" s="7">
        <v>503</v>
      </c>
      <c r="X984" s="4"/>
      <c r="Y984" s="6">
        <v>59</v>
      </c>
      <c r="Z984" s="5">
        <f>IF(Y984&gt;0,Y984-J984,".")</f>
        <v>17</v>
      </c>
      <c r="AB984" s="1">
        <v>1637278823</v>
      </c>
      <c r="AC984" s="1">
        <v>6918200495</v>
      </c>
      <c r="AD984" s="1" t="s">
        <v>7135</v>
      </c>
      <c r="AE984" s="1">
        <v>1</v>
      </c>
      <c r="AF984" s="1">
        <v>145</v>
      </c>
      <c r="AG984" s="1" t="s">
        <v>825</v>
      </c>
      <c r="AH984" s="1">
        <v>43056.46503472222</v>
      </c>
      <c r="AI984" s="1">
        <v>43064.296235682872</v>
      </c>
    </row>
    <row r="985" spans="1:35" s="1" customFormat="1" x14ac:dyDescent="0.25">
      <c r="A985" s="31">
        <v>42746</v>
      </c>
      <c r="B985" s="24"/>
      <c r="C985" s="23" t="s">
        <v>252</v>
      </c>
      <c r="D985" s="22" t="s">
        <v>251</v>
      </c>
      <c r="E985" s="21">
        <v>1.236</v>
      </c>
      <c r="G985" s="20"/>
      <c r="H985" s="19">
        <f>E985/0.03821</f>
        <v>32.347552996597749</v>
      </c>
      <c r="I985" s="18">
        <f>J985/100*4</f>
        <v>1.68</v>
      </c>
      <c r="J985" s="17">
        <v>42</v>
      </c>
      <c r="K985" s="16">
        <f>IF(J985&gt;1,J985-H985-I985,0)</f>
        <v>7.9724470034022517</v>
      </c>
      <c r="L985" s="15">
        <v>42768</v>
      </c>
      <c r="M985" s="14"/>
      <c r="N985" s="29">
        <v>42858</v>
      </c>
      <c r="O985" s="12">
        <v>42869</v>
      </c>
      <c r="P985" s="11" t="s">
        <v>4147</v>
      </c>
      <c r="Q985" s="10" t="s">
        <v>4146</v>
      </c>
      <c r="R985" s="10" t="s">
        <v>4145</v>
      </c>
      <c r="S985" s="10" t="s">
        <v>954</v>
      </c>
      <c r="T985" s="10"/>
      <c r="U985" s="9">
        <v>6801794613</v>
      </c>
      <c r="V985" s="8"/>
      <c r="W985" s="7">
        <v>721</v>
      </c>
      <c r="X985" s="4"/>
      <c r="Y985" s="6">
        <v>59</v>
      </c>
      <c r="Z985" s="5">
        <f>IF(Y985&gt;0,Y985-J985,".")</f>
        <v>17</v>
      </c>
      <c r="AB985" s="1">
        <v>1637283369</v>
      </c>
      <c r="AC985" s="1">
        <v>6906771137</v>
      </c>
      <c r="AD985" s="1" t="s">
        <v>7333</v>
      </c>
      <c r="AE985" s="1">
        <v>1</v>
      </c>
      <c r="AF985" s="1">
        <v>295</v>
      </c>
      <c r="AG985" s="1" t="s">
        <v>820</v>
      </c>
      <c r="AH985" s="1">
        <v>42942.877754629626</v>
      </c>
      <c r="AI985" s="1">
        <v>43064.772891516201</v>
      </c>
    </row>
    <row r="986" spans="1:35" s="1" customFormat="1" x14ac:dyDescent="0.25">
      <c r="A986" s="31">
        <v>42746</v>
      </c>
      <c r="B986" s="24"/>
      <c r="C986" s="23" t="s">
        <v>252</v>
      </c>
      <c r="D986" s="22" t="s">
        <v>251</v>
      </c>
      <c r="E986" s="21">
        <v>1.236</v>
      </c>
      <c r="G986" s="20"/>
      <c r="H986" s="19">
        <f>E986/0.03821</f>
        <v>32.347552996597749</v>
      </c>
      <c r="I986" s="18">
        <f>J986/100*4</f>
        <v>1.68</v>
      </c>
      <c r="J986" s="17">
        <v>42</v>
      </c>
      <c r="K986" s="16">
        <f>IF(J986&gt;1,J986-H986-I986,0)</f>
        <v>7.9724470034022517</v>
      </c>
      <c r="L986" s="15">
        <v>42768</v>
      </c>
      <c r="M986" s="14"/>
      <c r="N986" s="29">
        <v>42906</v>
      </c>
      <c r="O986" s="12">
        <v>42906</v>
      </c>
      <c r="P986" s="11" t="s">
        <v>3254</v>
      </c>
      <c r="Q986" s="10" t="s">
        <v>3253</v>
      </c>
      <c r="R986" s="10" t="s">
        <v>3252</v>
      </c>
      <c r="S986" s="10" t="s">
        <v>3251</v>
      </c>
      <c r="T986" s="10"/>
      <c r="U986" s="9">
        <v>6857963860</v>
      </c>
      <c r="V986" s="8"/>
      <c r="W986" s="7">
        <v>869</v>
      </c>
      <c r="X986" s="4"/>
      <c r="Y986" s="6">
        <v>59</v>
      </c>
      <c r="Z986" s="5">
        <f>IF(Y986&gt;0,Y986-J986,".")</f>
        <v>17</v>
      </c>
      <c r="AB986" s="1">
        <v>1637283486</v>
      </c>
      <c r="AC986" s="1">
        <v>6916040296</v>
      </c>
      <c r="AD986" s="1" t="s">
        <v>7248</v>
      </c>
      <c r="AE986" s="1">
        <v>1</v>
      </c>
      <c r="AF986" s="1">
        <v>88</v>
      </c>
      <c r="AG986" s="1" t="s">
        <v>830</v>
      </c>
      <c r="AH986" s="1">
        <v>43029.520162037035</v>
      </c>
      <c r="AI986" s="1">
        <v>43064.779349155091</v>
      </c>
    </row>
    <row r="987" spans="1:35" s="1" customFormat="1" x14ac:dyDescent="0.25">
      <c r="A987" s="31">
        <v>42923</v>
      </c>
      <c r="B987" s="30" t="s">
        <v>2937</v>
      </c>
      <c r="C987" s="23" t="s">
        <v>2936</v>
      </c>
      <c r="D987" s="22" t="s">
        <v>2935</v>
      </c>
      <c r="E987" s="21">
        <v>0.85</v>
      </c>
      <c r="G987" s="20"/>
      <c r="H987" s="19">
        <f>E987/0.0418425</f>
        <v>20.314273764712912</v>
      </c>
      <c r="I987" s="18">
        <f>J987/100*4</f>
        <v>2.36</v>
      </c>
      <c r="J987" s="17">
        <v>59</v>
      </c>
      <c r="K987" s="16">
        <f>IF(J987&gt;1,J987-H987-I987,0)</f>
        <v>36.325726235287092</v>
      </c>
      <c r="L987" s="15">
        <v>42941</v>
      </c>
      <c r="M987" s="14"/>
      <c r="N987" s="29">
        <v>42926</v>
      </c>
      <c r="O987" s="12">
        <v>42928</v>
      </c>
      <c r="P987" s="11" t="s">
        <v>2934</v>
      </c>
      <c r="Q987" s="10"/>
      <c r="R987" s="10"/>
      <c r="S987" s="10"/>
      <c r="T987" s="10"/>
      <c r="U987" s="9">
        <v>6883155715</v>
      </c>
      <c r="V987" s="8"/>
      <c r="W987" s="7">
        <v>944</v>
      </c>
      <c r="X987" s="4"/>
      <c r="Y987" s="6">
        <v>59</v>
      </c>
      <c r="Z987" s="5">
        <f>IF(Y987&gt;0,Y987-J987,".")</f>
        <v>0</v>
      </c>
      <c r="AB987" s="1">
        <v>1637289150</v>
      </c>
      <c r="AC987" s="1">
        <v>6916037493</v>
      </c>
      <c r="AD987" s="1" t="s">
        <v>7180</v>
      </c>
      <c r="AE987" s="1">
        <v>3</v>
      </c>
      <c r="AF987" s="1">
        <v>99</v>
      </c>
      <c r="AG987" s="1" t="s">
        <v>799</v>
      </c>
      <c r="AH987" s="1">
        <v>43029.477326388886</v>
      </c>
      <c r="AI987" s="1">
        <v>43065.448015300928</v>
      </c>
    </row>
    <row r="988" spans="1:35" s="1" customFormat="1" x14ac:dyDescent="0.25">
      <c r="A988" s="31">
        <v>42746</v>
      </c>
      <c r="B988" s="24"/>
      <c r="C988" s="23" t="s">
        <v>252</v>
      </c>
      <c r="D988" s="22" t="s">
        <v>251</v>
      </c>
      <c r="E988" s="21">
        <v>1.236</v>
      </c>
      <c r="G988" s="20"/>
      <c r="H988" s="19">
        <f>E988/0.03821</f>
        <v>32.347552996597749</v>
      </c>
      <c r="I988" s="18">
        <f>J988/100*4</f>
        <v>1.68</v>
      </c>
      <c r="J988" s="17">
        <v>42</v>
      </c>
      <c r="K988" s="16">
        <f>IF(J988&gt;1,J988-H988-I988,0)</f>
        <v>7.9724470034022517</v>
      </c>
      <c r="L988" s="15">
        <v>42768</v>
      </c>
      <c r="M988" s="14"/>
      <c r="N988" s="29">
        <v>42939</v>
      </c>
      <c r="O988" s="12">
        <v>42940</v>
      </c>
      <c r="P988" s="11" t="s">
        <v>2548</v>
      </c>
      <c r="Q988" s="10" t="s">
        <v>2734</v>
      </c>
      <c r="R988" s="10" t="s">
        <v>2733</v>
      </c>
      <c r="S988" s="10" t="s">
        <v>1978</v>
      </c>
      <c r="T988" s="10"/>
      <c r="U988" s="9">
        <v>6899502859</v>
      </c>
      <c r="V988" s="8"/>
      <c r="W988" s="7">
        <v>978</v>
      </c>
      <c r="X988" s="4"/>
      <c r="Y988" s="6">
        <v>59</v>
      </c>
      <c r="Z988" s="5">
        <f>IF(Y988&gt;0,Y988-J988,".")</f>
        <v>17</v>
      </c>
      <c r="AB988" s="1">
        <v>1637289907</v>
      </c>
      <c r="AC988" s="1">
        <v>6916040212</v>
      </c>
      <c r="AD988" s="1" t="s">
        <v>7271</v>
      </c>
      <c r="AE988" s="1">
        <v>1</v>
      </c>
      <c r="AF988" s="1">
        <v>267</v>
      </c>
      <c r="AG988" s="1" t="s">
        <v>796</v>
      </c>
      <c r="AH988" s="1">
        <v>43029.51829861111</v>
      </c>
      <c r="AI988" s="1">
        <v>43065.503451550925</v>
      </c>
    </row>
    <row r="989" spans="1:35" s="1" customFormat="1" x14ac:dyDescent="0.25">
      <c r="A989" s="28">
        <v>41192</v>
      </c>
      <c r="B989" s="27" t="s">
        <v>2582</v>
      </c>
      <c r="C989" s="23" t="s">
        <v>491</v>
      </c>
      <c r="D989" s="22" t="s">
        <v>490</v>
      </c>
      <c r="E989" s="21">
        <v>0.26800000000000002</v>
      </c>
      <c r="G989" s="20"/>
      <c r="H989" s="19">
        <f>E989/0.0494</f>
        <v>5.4251012145748989</v>
      </c>
      <c r="I989" s="18">
        <f>J989/100*4</f>
        <v>0.8</v>
      </c>
      <c r="J989" s="17">
        <v>20</v>
      </c>
      <c r="K989" s="16">
        <f>IF(J989&gt;1,J989-H989-I989,0)</f>
        <v>13.774898785425101</v>
      </c>
      <c r="L989" s="15">
        <v>41234</v>
      </c>
      <c r="M989" s="14"/>
      <c r="N989" s="29">
        <v>42954</v>
      </c>
      <c r="O989" s="12">
        <v>42954</v>
      </c>
      <c r="P989" s="11" t="s">
        <v>2566</v>
      </c>
      <c r="Q989" s="10" t="s">
        <v>2585</v>
      </c>
      <c r="R989" s="10" t="s">
        <v>2584</v>
      </c>
      <c r="S989" s="10" t="s">
        <v>2583</v>
      </c>
      <c r="T989" s="10"/>
      <c r="U989" s="9">
        <v>6905415808</v>
      </c>
      <c r="V989" s="8"/>
      <c r="W989" s="7">
        <v>1010</v>
      </c>
      <c r="X989" s="4"/>
      <c r="Y989" s="6">
        <v>59</v>
      </c>
      <c r="Z989" s="5">
        <f>IF(Y989&gt;0,Y989-J989,".")</f>
        <v>39</v>
      </c>
      <c r="AB989" s="1">
        <v>1637290988</v>
      </c>
      <c r="AC989" s="1">
        <v>6909607148</v>
      </c>
      <c r="AD989" s="1" t="s">
        <v>7208</v>
      </c>
      <c r="AE989" s="1">
        <v>6</v>
      </c>
      <c r="AF989" s="1">
        <v>48</v>
      </c>
      <c r="AG989" s="1" t="s">
        <v>778</v>
      </c>
      <c r="AH989" s="1">
        <v>42944.87122685185</v>
      </c>
      <c r="AI989" s="1">
        <v>43065.595910625001</v>
      </c>
    </row>
    <row r="990" spans="1:35" s="1" customFormat="1" x14ac:dyDescent="0.25">
      <c r="A990" s="31">
        <v>42746</v>
      </c>
      <c r="B990" s="24"/>
      <c r="C990" s="23" t="s">
        <v>252</v>
      </c>
      <c r="D990" s="22" t="s">
        <v>251</v>
      </c>
      <c r="E990" s="21">
        <v>1.236</v>
      </c>
      <c r="G990" s="20"/>
      <c r="H990" s="19">
        <f>E990/0.03821</f>
        <v>32.347552996597749</v>
      </c>
      <c r="I990" s="18">
        <f>J990/100*4</f>
        <v>1.68</v>
      </c>
      <c r="J990" s="17">
        <v>42</v>
      </c>
      <c r="K990" s="16">
        <f>IF(J990&gt;1,J990-H990-I990,0)</f>
        <v>7.9724470034022517</v>
      </c>
      <c r="L990" s="15">
        <v>42768</v>
      </c>
      <c r="M990" s="14"/>
      <c r="N990" s="29">
        <v>42957</v>
      </c>
      <c r="O990" s="12">
        <v>42958</v>
      </c>
      <c r="P990" s="11" t="s">
        <v>2548</v>
      </c>
      <c r="Q990" s="10"/>
      <c r="R990" s="10"/>
      <c r="S990" s="10"/>
      <c r="T990" s="10"/>
      <c r="U990" s="9">
        <v>6908103668</v>
      </c>
      <c r="V990" s="8"/>
      <c r="W990" s="7">
        <v>1021</v>
      </c>
      <c r="X990" s="4"/>
      <c r="Y990" s="6">
        <v>59</v>
      </c>
      <c r="Z990" s="5">
        <f>IF(Y990&gt;0,Y990-J990,".")</f>
        <v>17</v>
      </c>
      <c r="AB990" s="1">
        <v>1637290989</v>
      </c>
      <c r="AC990" s="1">
        <v>6910372478</v>
      </c>
      <c r="AD990" s="1" t="s">
        <v>7483</v>
      </c>
      <c r="AE990" s="1">
        <v>1</v>
      </c>
      <c r="AF990" s="1">
        <v>15</v>
      </c>
      <c r="AG990" s="1" t="s">
        <v>778</v>
      </c>
      <c r="AH990" s="1">
        <v>42945.758263888885</v>
      </c>
      <c r="AI990" s="1">
        <v>43065.595910995369</v>
      </c>
    </row>
    <row r="991" spans="1:35" s="1" customFormat="1" x14ac:dyDescent="0.25">
      <c r="A991" s="31">
        <v>42970</v>
      </c>
      <c r="B991" s="24" t="s">
        <v>1697</v>
      </c>
      <c r="C991" s="23" t="s">
        <v>1696</v>
      </c>
      <c r="D991" s="22" t="s">
        <v>1093</v>
      </c>
      <c r="E991" s="21">
        <v>1.79</v>
      </c>
      <c r="G991" s="20"/>
      <c r="H991" s="19">
        <f>E991/0.0418425</f>
        <v>42.779470633924838</v>
      </c>
      <c r="I991" s="18">
        <f>J991/100*4</f>
        <v>2.36</v>
      </c>
      <c r="J991" s="17">
        <v>59</v>
      </c>
      <c r="K991" s="16">
        <f>IF(J991&gt;1,J991-H991-I991,0)</f>
        <v>13.860529366075163</v>
      </c>
      <c r="L991" s="15">
        <v>43007</v>
      </c>
      <c r="M991" s="14"/>
      <c r="N991" s="29">
        <v>43011</v>
      </c>
      <c r="O991" s="12">
        <v>43011</v>
      </c>
      <c r="P991" s="11" t="s">
        <v>1690</v>
      </c>
      <c r="Q991" s="10"/>
      <c r="R991" s="10"/>
      <c r="S991" s="10"/>
      <c r="T991" s="10"/>
      <c r="U991" s="9">
        <v>6909955945</v>
      </c>
      <c r="V991" s="8"/>
      <c r="W991" s="7">
        <v>1198</v>
      </c>
      <c r="X991" s="4"/>
      <c r="Y991" s="6">
        <v>59</v>
      </c>
      <c r="Z991" s="5">
        <f>IF(Y991&gt;0,Y991-J991,".")</f>
        <v>0</v>
      </c>
      <c r="AB991" s="1">
        <v>1637296009</v>
      </c>
      <c r="AC991" s="1">
        <v>6915958917</v>
      </c>
      <c r="AD991" s="1" t="s">
        <v>7197</v>
      </c>
      <c r="AE991" s="1">
        <v>1</v>
      </c>
      <c r="AF991" s="1">
        <v>115</v>
      </c>
      <c r="AG991" s="1" t="s">
        <v>790</v>
      </c>
      <c r="AH991" s="1">
        <v>43028.508993055555</v>
      </c>
      <c r="AI991" s="1">
        <v>43065.812362175922</v>
      </c>
    </row>
    <row r="992" spans="1:35" s="1" customFormat="1" x14ac:dyDescent="0.25">
      <c r="A992" s="31">
        <v>42970</v>
      </c>
      <c r="B992" s="24"/>
      <c r="C992" s="23" t="s">
        <v>1696</v>
      </c>
      <c r="D992" s="22" t="s">
        <v>1093</v>
      </c>
      <c r="E992" s="21">
        <v>1.79</v>
      </c>
      <c r="G992" s="20"/>
      <c r="H992" s="19">
        <f>E992/0.0418425</f>
        <v>42.779470633924838</v>
      </c>
      <c r="I992" s="18">
        <f>J992/100*4</f>
        <v>2.36</v>
      </c>
      <c r="J992" s="17">
        <v>59</v>
      </c>
      <c r="K992" s="16">
        <f>IF(J992&gt;1,J992-H992-I992,0)</f>
        <v>13.860529366075163</v>
      </c>
      <c r="L992" s="15">
        <v>43007</v>
      </c>
      <c r="M992" s="14"/>
      <c r="N992" s="13">
        <v>43011</v>
      </c>
      <c r="O992" s="12">
        <v>43011</v>
      </c>
      <c r="P992" s="11" t="s">
        <v>1690</v>
      </c>
      <c r="Q992" s="10"/>
      <c r="R992" s="10"/>
      <c r="S992" s="10"/>
      <c r="T992" s="10"/>
      <c r="U992" s="9"/>
      <c r="V992" s="8"/>
      <c r="W992" s="7">
        <v>1198</v>
      </c>
      <c r="X992" s="4"/>
      <c r="Y992" s="6">
        <v>59</v>
      </c>
      <c r="Z992" s="5">
        <f>IF(Y992&gt;0,Y992-J992,".")</f>
        <v>0</v>
      </c>
      <c r="AB992" s="1">
        <v>1637305697</v>
      </c>
      <c r="AC992" s="1">
        <v>6915955616</v>
      </c>
      <c r="AD992" s="1" t="s">
        <v>7220</v>
      </c>
      <c r="AE992" s="1">
        <v>1</v>
      </c>
      <c r="AF992" s="1">
        <v>30</v>
      </c>
      <c r="AG992" s="1" t="s">
        <v>777</v>
      </c>
      <c r="AH992" s="1">
        <v>43028.479398148149</v>
      </c>
      <c r="AI992" s="1">
        <v>43066.581877847224</v>
      </c>
    </row>
    <row r="993" spans="1:35" s="1" customFormat="1" x14ac:dyDescent="0.25">
      <c r="A993" s="31">
        <v>42362</v>
      </c>
      <c r="B993" s="24"/>
      <c r="C993" s="23" t="s">
        <v>1230</v>
      </c>
      <c r="D993" s="22" t="s">
        <v>613</v>
      </c>
      <c r="E993" s="21">
        <v>0.187</v>
      </c>
      <c r="G993" s="20"/>
      <c r="H993" s="19">
        <f>E993/0.04032</f>
        <v>4.6378968253968251</v>
      </c>
      <c r="I993" s="32">
        <f>J993/100*4</f>
        <v>0.88</v>
      </c>
      <c r="J993" s="17">
        <v>22</v>
      </c>
      <c r="K993" s="16">
        <f>IF(J993&gt;1,J993-H993-I993,0)</f>
        <v>16.482103174603175</v>
      </c>
      <c r="L993" s="15">
        <v>42387</v>
      </c>
      <c r="M993" s="14"/>
      <c r="N993" s="29">
        <v>43045</v>
      </c>
      <c r="O993" s="12">
        <v>43045</v>
      </c>
      <c r="P993" s="11" t="s">
        <v>1229</v>
      </c>
      <c r="Q993" s="10" t="s">
        <v>1228</v>
      </c>
      <c r="R993" s="10" t="s">
        <v>1227</v>
      </c>
      <c r="S993" s="10" t="s">
        <v>1226</v>
      </c>
      <c r="T993" s="10"/>
      <c r="U993" s="9">
        <v>6915365691</v>
      </c>
      <c r="V993" s="8"/>
      <c r="W993" s="7">
        <v>1298</v>
      </c>
      <c r="X993" s="4"/>
      <c r="Y993" s="6">
        <v>59</v>
      </c>
      <c r="Z993" s="5">
        <f>IF(Y993&gt;0,Y993-J993,".")</f>
        <v>37</v>
      </c>
      <c r="AB993" s="1">
        <v>1637307262</v>
      </c>
      <c r="AC993" s="1">
        <v>6916039783</v>
      </c>
      <c r="AD993" s="1" t="s">
        <v>7239</v>
      </c>
      <c r="AE993" s="1">
        <v>1</v>
      </c>
      <c r="AF993" s="1">
        <v>69</v>
      </c>
      <c r="AG993" s="1" t="s">
        <v>767</v>
      </c>
      <c r="AH993" s="1">
        <v>43029.513229166667</v>
      </c>
      <c r="AI993" s="1">
        <v>43066.73513371528</v>
      </c>
    </row>
    <row r="994" spans="1:35" s="1" customFormat="1" x14ac:dyDescent="0.25">
      <c r="A994" s="31">
        <v>42746</v>
      </c>
      <c r="B994" s="24"/>
      <c r="C994" s="23" t="s">
        <v>252</v>
      </c>
      <c r="D994" s="22" t="s">
        <v>251</v>
      </c>
      <c r="E994" s="21">
        <v>1.236</v>
      </c>
      <c r="G994" s="20"/>
      <c r="H994" s="19">
        <f>E994/0.03821</f>
        <v>32.347552996597749</v>
      </c>
      <c r="I994" s="18">
        <f>J994/100*4</f>
        <v>1.68</v>
      </c>
      <c r="J994" s="17">
        <v>42</v>
      </c>
      <c r="K994" s="16">
        <f>IF(J994&gt;1,J994-H994-I994,0)</f>
        <v>7.9724470034022517</v>
      </c>
      <c r="L994" s="15">
        <v>42768</v>
      </c>
      <c r="M994" s="14"/>
      <c r="N994" s="29">
        <v>43046</v>
      </c>
      <c r="O994" s="12">
        <v>43046</v>
      </c>
      <c r="P994" s="11" t="s">
        <v>1198</v>
      </c>
      <c r="Q994" s="10" t="s">
        <v>1197</v>
      </c>
      <c r="R994" s="10" t="s">
        <v>1196</v>
      </c>
      <c r="S994" s="10" t="s">
        <v>1195</v>
      </c>
      <c r="T994" s="10"/>
      <c r="U994" s="9">
        <v>6908103668</v>
      </c>
      <c r="V994" s="8"/>
      <c r="W994" s="7">
        <v>1303</v>
      </c>
      <c r="X994" s="4"/>
      <c r="Y994" s="6">
        <v>59</v>
      </c>
      <c r="Z994" s="5">
        <f>IF(Y994&gt;0,Y994-J994,".")</f>
        <v>17</v>
      </c>
      <c r="AB994" s="1">
        <v>1637307263</v>
      </c>
      <c r="AC994" s="1">
        <v>6915955629</v>
      </c>
      <c r="AD994" s="1" t="s">
        <v>7491</v>
      </c>
      <c r="AE994" s="1">
        <v>1</v>
      </c>
      <c r="AF994" s="1">
        <v>72</v>
      </c>
      <c r="AG994" s="1" t="s">
        <v>767</v>
      </c>
      <c r="AH994" s="1">
        <v>43028.479398148149</v>
      </c>
      <c r="AI994" s="1">
        <v>43066.7351341088</v>
      </c>
    </row>
    <row r="995" spans="1:35" s="1" customFormat="1" x14ac:dyDescent="0.25">
      <c r="A995" s="31">
        <v>42746</v>
      </c>
      <c r="B995" s="24"/>
      <c r="C995" s="23" t="s">
        <v>252</v>
      </c>
      <c r="D995" s="22" t="s">
        <v>251</v>
      </c>
      <c r="E995" s="21">
        <v>1.236</v>
      </c>
      <c r="G995" s="20"/>
      <c r="H995" s="19">
        <f>E995/0.03821</f>
        <v>32.347552996597749</v>
      </c>
      <c r="I995" s="18">
        <f>J995/100*4</f>
        <v>1.68</v>
      </c>
      <c r="J995" s="17">
        <v>42</v>
      </c>
      <c r="K995" s="16">
        <f>IF(J995&gt;1,J995-H995-I995,0)</f>
        <v>7.9724470034022517</v>
      </c>
      <c r="L995" s="15">
        <v>42768</v>
      </c>
      <c r="M995" s="14"/>
      <c r="N995" s="29">
        <v>43074</v>
      </c>
      <c r="O995" s="12">
        <v>43075</v>
      </c>
      <c r="P995" s="11" t="s">
        <v>556</v>
      </c>
      <c r="Q995" s="10" t="s">
        <v>555</v>
      </c>
      <c r="R995" s="10" t="s">
        <v>554</v>
      </c>
      <c r="S995" s="10" t="s">
        <v>553</v>
      </c>
      <c r="T995" s="10"/>
      <c r="U995" s="9">
        <v>6917589286</v>
      </c>
      <c r="V995" s="8"/>
      <c r="W995" s="7">
        <v>1426</v>
      </c>
      <c r="X995" s="4"/>
      <c r="Y995" s="6">
        <v>59</v>
      </c>
      <c r="Z995" s="5">
        <f>IF(Y995&gt;0,Y995-J995,".")</f>
        <v>17</v>
      </c>
      <c r="AB995" s="1">
        <v>1637310927</v>
      </c>
      <c r="AC995" s="1">
        <v>6909446256</v>
      </c>
      <c r="AD995" s="1" t="s">
        <v>7112</v>
      </c>
      <c r="AE995" s="1">
        <v>1</v>
      </c>
      <c r="AF995" s="1">
        <v>110</v>
      </c>
      <c r="AG995" s="1" t="s">
        <v>771</v>
      </c>
      <c r="AH995" s="1">
        <v>42944.780127314814</v>
      </c>
      <c r="AI995" s="1">
        <v>43066.851672881945</v>
      </c>
    </row>
    <row r="996" spans="1:35" s="1" customFormat="1" x14ac:dyDescent="0.25">
      <c r="A996" s="31">
        <v>42649</v>
      </c>
      <c r="B996" s="24"/>
      <c r="C996" s="23" t="s">
        <v>382</v>
      </c>
      <c r="D996" s="22" t="s">
        <v>381</v>
      </c>
      <c r="E996" s="21">
        <v>0.68</v>
      </c>
      <c r="G996" s="20"/>
      <c r="H996" s="19">
        <f>E996/0.0404</f>
        <v>16.831683168316832</v>
      </c>
      <c r="I996" s="18">
        <f>J996/100*4</f>
        <v>2.4</v>
      </c>
      <c r="J996" s="17">
        <v>60</v>
      </c>
      <c r="K996" s="16">
        <f>IF(J996&gt;1,J996-H996-I996,0)</f>
        <v>40.768316831683173</v>
      </c>
      <c r="L996" s="15">
        <v>42685</v>
      </c>
      <c r="M996" s="14"/>
      <c r="N996" s="29">
        <v>42747</v>
      </c>
      <c r="O996" s="12">
        <v>42748</v>
      </c>
      <c r="P996" s="11" t="s">
        <v>6669</v>
      </c>
      <c r="Q996" s="10"/>
      <c r="R996" s="10"/>
      <c r="S996" s="10"/>
      <c r="T996" s="10"/>
      <c r="U996" s="9">
        <v>6670898300</v>
      </c>
      <c r="V996" s="8"/>
      <c r="W996" s="7">
        <v>92</v>
      </c>
      <c r="X996" s="4"/>
      <c r="Y996" s="6">
        <v>60</v>
      </c>
      <c r="Z996" s="5">
        <f>IF(Y996&gt;0,Y996-J996,".")</f>
        <v>0</v>
      </c>
      <c r="AB996" s="1">
        <v>1637311222</v>
      </c>
      <c r="AC996" s="1">
        <v>6915248398</v>
      </c>
      <c r="AD996" s="1" t="s">
        <v>7410</v>
      </c>
      <c r="AE996" s="1">
        <v>1</v>
      </c>
      <c r="AF996" s="1">
        <v>70</v>
      </c>
      <c r="AG996" s="1" t="s">
        <v>745</v>
      </c>
      <c r="AH996" s="1">
        <v>43022.302731481483</v>
      </c>
      <c r="AI996" s="1">
        <v>43066.857967835647</v>
      </c>
    </row>
    <row r="997" spans="1:35" s="1" customFormat="1" x14ac:dyDescent="0.25">
      <c r="A997" s="31">
        <v>42649</v>
      </c>
      <c r="B997" s="24"/>
      <c r="C997" s="23" t="s">
        <v>382</v>
      </c>
      <c r="D997" s="22" t="s">
        <v>381</v>
      </c>
      <c r="E997" s="21">
        <v>0.68</v>
      </c>
      <c r="G997" s="20"/>
      <c r="H997" s="19">
        <f>E997/0.0404</f>
        <v>16.831683168316832</v>
      </c>
      <c r="I997" s="18">
        <f>J997/100*4</f>
        <v>2.4</v>
      </c>
      <c r="J997" s="17">
        <v>60</v>
      </c>
      <c r="K997" s="16">
        <f>IF(J997&gt;1,J997-H997-I997,0)</f>
        <v>40.768316831683173</v>
      </c>
      <c r="L997" s="15">
        <v>42685</v>
      </c>
      <c r="M997" s="14"/>
      <c r="N997" s="29">
        <v>42750</v>
      </c>
      <c r="O997" s="12">
        <v>42750</v>
      </c>
      <c r="P997" s="11" t="s">
        <v>6610</v>
      </c>
      <c r="Q997" s="10"/>
      <c r="R997" s="10"/>
      <c r="S997" s="10"/>
      <c r="T997" s="10"/>
      <c r="U997" s="9">
        <v>6680561279</v>
      </c>
      <c r="V997" s="8"/>
      <c r="W997" s="7">
        <v>102</v>
      </c>
      <c r="X997" s="4"/>
      <c r="Y997" s="6">
        <v>60</v>
      </c>
      <c r="Z997" s="5">
        <f>IF(Y997&gt;0,Y997-J997,".")</f>
        <v>0</v>
      </c>
      <c r="AA997"/>
      <c r="AB997">
        <v>1637312962</v>
      </c>
      <c r="AC997" s="1">
        <v>6916053848</v>
      </c>
      <c r="AD997" s="1" t="s">
        <v>7147</v>
      </c>
      <c r="AE997" s="1">
        <v>1</v>
      </c>
      <c r="AF997" s="1">
        <v>60</v>
      </c>
      <c r="AG997" s="1" t="s">
        <v>763</v>
      </c>
      <c r="AH997" s="1">
        <v>43029.711562500001</v>
      </c>
      <c r="AI997" s="1">
        <v>43066.90734539352</v>
      </c>
    </row>
    <row r="998" spans="1:35" s="1" customFormat="1" x14ac:dyDescent="0.25">
      <c r="A998" s="31">
        <v>42586</v>
      </c>
      <c r="B998" s="24"/>
      <c r="C998" s="23" t="s">
        <v>6596</v>
      </c>
      <c r="D998" s="22" t="s">
        <v>355</v>
      </c>
      <c r="E998" s="21">
        <v>0.66</v>
      </c>
      <c r="G998" s="20"/>
      <c r="H998" s="19">
        <f>E998/0.04035</f>
        <v>16.356877323420075</v>
      </c>
      <c r="I998" s="18">
        <f>J998/100*4</f>
        <v>1.8</v>
      </c>
      <c r="J998" s="17">
        <v>45</v>
      </c>
      <c r="K998" s="16">
        <f>IF(J998&gt;1,J998-H998-I998,0)</f>
        <v>26.843122676579924</v>
      </c>
      <c r="L998" s="15">
        <v>42616</v>
      </c>
      <c r="M998" s="14"/>
      <c r="N998" s="29">
        <v>42750</v>
      </c>
      <c r="O998" s="12">
        <v>42751</v>
      </c>
      <c r="P998" s="11" t="s">
        <v>6595</v>
      </c>
      <c r="Q998" s="10" t="s">
        <v>6594</v>
      </c>
      <c r="R998" s="10" t="s">
        <v>6593</v>
      </c>
      <c r="S998" s="10" t="s">
        <v>1642</v>
      </c>
      <c r="T998" s="10"/>
      <c r="U998" s="9">
        <v>6680443393</v>
      </c>
      <c r="V998" s="8"/>
      <c r="W998" s="7">
        <v>113</v>
      </c>
      <c r="X998" s="4"/>
      <c r="Y998" s="6">
        <v>60</v>
      </c>
      <c r="Z998" s="5">
        <f>IF(Y998&gt;0,Y998-J998,".")</f>
        <v>15</v>
      </c>
      <c r="AA998"/>
      <c r="AB998">
        <v>1637315063</v>
      </c>
      <c r="AC998" s="1">
        <v>6916028246</v>
      </c>
      <c r="AD998" s="1" t="s">
        <v>7492</v>
      </c>
      <c r="AE998" s="1">
        <v>1</v>
      </c>
      <c r="AF998" s="1">
        <v>35</v>
      </c>
      <c r="AG998" s="1" t="s">
        <v>757</v>
      </c>
      <c r="AH998" s="1">
        <v>43029.317858796298</v>
      </c>
      <c r="AI998" s="1">
        <v>43067.428806678239</v>
      </c>
    </row>
    <row r="999" spans="1:35" s="1" customFormat="1" x14ac:dyDescent="0.25">
      <c r="A999" s="31">
        <v>42742</v>
      </c>
      <c r="B999" s="24"/>
      <c r="C999" s="23" t="s">
        <v>382</v>
      </c>
      <c r="D999" s="22" t="s">
        <v>381</v>
      </c>
      <c r="E999" s="21">
        <v>0.64</v>
      </c>
      <c r="G999" s="20"/>
      <c r="H999" s="19">
        <f>E999/0.03821</f>
        <v>16.749542004710808</v>
      </c>
      <c r="I999" s="18">
        <f>J999/100*4</f>
        <v>2.4</v>
      </c>
      <c r="J999" s="17">
        <v>60</v>
      </c>
      <c r="K999" s="16">
        <f>IF(J999&gt;1,J999-H999-I999,0)</f>
        <v>40.850457995289197</v>
      </c>
      <c r="L999" s="15">
        <v>42768</v>
      </c>
      <c r="M999" s="14"/>
      <c r="N999" s="29">
        <v>42809</v>
      </c>
      <c r="O999" s="12">
        <v>42809</v>
      </c>
      <c r="P999" s="11" t="s">
        <v>5216</v>
      </c>
      <c r="Q999" s="10"/>
      <c r="R999" s="10"/>
      <c r="S999" s="10"/>
      <c r="T999" s="10"/>
      <c r="U999" s="9"/>
      <c r="V999" s="8"/>
      <c r="W999" s="7">
        <v>434</v>
      </c>
      <c r="X999" s="4"/>
      <c r="Y999" s="6">
        <v>60</v>
      </c>
      <c r="Z999" s="5">
        <f>IF(Y999&gt;0,Y999-J999,".")</f>
        <v>0</v>
      </c>
      <c r="AB999" s="1">
        <v>1637316826</v>
      </c>
      <c r="AC999" s="1">
        <v>6917904885</v>
      </c>
      <c r="AD999" s="1" t="s">
        <v>7401</v>
      </c>
      <c r="AE999" s="1">
        <v>1</v>
      </c>
      <c r="AF999" s="1">
        <v>65</v>
      </c>
      <c r="AG999" s="1" t="s">
        <v>310</v>
      </c>
      <c r="AH999" s="1">
        <v>43051.82540509259</v>
      </c>
      <c r="AI999" s="1">
        <v>43067.623677060183</v>
      </c>
    </row>
    <row r="1000" spans="1:35" s="1" customFormat="1" x14ac:dyDescent="0.25">
      <c r="A1000" s="31">
        <v>42742</v>
      </c>
      <c r="B1000" s="24"/>
      <c r="C1000" s="23" t="s">
        <v>382</v>
      </c>
      <c r="D1000" s="22" t="s">
        <v>381</v>
      </c>
      <c r="E1000" s="21">
        <v>0.64</v>
      </c>
      <c r="G1000" s="20"/>
      <c r="H1000" s="19">
        <f>E1000/0.03821</f>
        <v>16.749542004710808</v>
      </c>
      <c r="I1000" s="18">
        <f>J1000/100*4</f>
        <v>2.4</v>
      </c>
      <c r="J1000" s="17">
        <v>60</v>
      </c>
      <c r="K1000" s="16">
        <f>IF(J1000&gt;1,J1000-H1000-I1000,0)</f>
        <v>40.850457995289197</v>
      </c>
      <c r="L1000" s="15">
        <v>42768</v>
      </c>
      <c r="M1000" s="14"/>
      <c r="N1000" s="29">
        <v>42809</v>
      </c>
      <c r="O1000" s="12">
        <v>42809</v>
      </c>
      <c r="P1000" s="11" t="s">
        <v>5216</v>
      </c>
      <c r="Q1000" s="10"/>
      <c r="R1000" s="10"/>
      <c r="S1000" s="10"/>
      <c r="T1000" s="10"/>
      <c r="U1000" s="9"/>
      <c r="V1000" s="8"/>
      <c r="W1000" s="7">
        <v>434</v>
      </c>
      <c r="X1000" s="4"/>
      <c r="Y1000" s="6">
        <v>60</v>
      </c>
      <c r="Z1000" s="5">
        <f>IF(Y1000&gt;0,Y1000-J1000,".")</f>
        <v>0</v>
      </c>
      <c r="AB1000" s="1">
        <v>1637317363</v>
      </c>
      <c r="AC1000" s="1">
        <v>6909156395</v>
      </c>
      <c r="AD1000" s="1" t="s">
        <v>7493</v>
      </c>
      <c r="AE1000" s="1">
        <v>1</v>
      </c>
      <c r="AF1000" s="1">
        <v>55</v>
      </c>
      <c r="AG1000" s="1" t="s">
        <v>714</v>
      </c>
      <c r="AH1000" s="1">
        <v>42944.60460648148</v>
      </c>
      <c r="AI1000" s="1">
        <v>43067.679736921295</v>
      </c>
    </row>
    <row r="1001" spans="1:35" s="1" customFormat="1" x14ac:dyDescent="0.25">
      <c r="A1001" s="31">
        <v>42742</v>
      </c>
      <c r="B1001" s="24"/>
      <c r="C1001" s="23" t="s">
        <v>382</v>
      </c>
      <c r="D1001" s="22" t="s">
        <v>381</v>
      </c>
      <c r="E1001" s="21">
        <v>0.64</v>
      </c>
      <c r="G1001" s="20"/>
      <c r="H1001" s="19">
        <f>E1001/0.03821</f>
        <v>16.749542004710808</v>
      </c>
      <c r="I1001" s="18">
        <f>J1001/100*4</f>
        <v>2.4</v>
      </c>
      <c r="J1001" s="17">
        <v>60</v>
      </c>
      <c r="K1001" s="16">
        <f>IF(J1001&gt;1,J1001-H1001-I1001,0)</f>
        <v>40.850457995289197</v>
      </c>
      <c r="L1001" s="15">
        <v>42768</v>
      </c>
      <c r="M1001" s="14"/>
      <c r="N1001" s="29">
        <v>42809</v>
      </c>
      <c r="O1001" s="12">
        <v>42809</v>
      </c>
      <c r="P1001" s="11" t="s">
        <v>5216</v>
      </c>
      <c r="Q1001" s="10"/>
      <c r="R1001" s="10"/>
      <c r="S1001" s="10"/>
      <c r="T1001" s="10"/>
      <c r="U1001" s="9"/>
      <c r="V1001" s="8"/>
      <c r="W1001" s="7">
        <v>434</v>
      </c>
      <c r="X1001" s="7"/>
      <c r="Y1001" s="6">
        <v>60</v>
      </c>
      <c r="Z1001" s="5">
        <f>IF(Y1001&gt;0,Y1001-J1001,".")</f>
        <v>0</v>
      </c>
      <c r="AB1001" s="1">
        <v>1637317364</v>
      </c>
      <c r="AC1001" s="1">
        <v>6909928428</v>
      </c>
      <c r="AD1001" s="1" t="s">
        <v>7226</v>
      </c>
      <c r="AE1001" s="1">
        <v>1</v>
      </c>
      <c r="AF1001" s="1">
        <v>39</v>
      </c>
      <c r="AG1001" s="1" t="s">
        <v>714</v>
      </c>
      <c r="AH1001" s="1">
        <v>42945.346817129626</v>
      </c>
      <c r="AI1001" s="1">
        <v>43067.679737280094</v>
      </c>
    </row>
    <row r="1002" spans="1:35" s="1" customFormat="1" x14ac:dyDescent="0.25">
      <c r="A1002" s="31">
        <v>42742</v>
      </c>
      <c r="B1002" s="24"/>
      <c r="C1002" s="23" t="s">
        <v>382</v>
      </c>
      <c r="D1002" s="22" t="s">
        <v>381</v>
      </c>
      <c r="E1002" s="21">
        <v>0.64</v>
      </c>
      <c r="G1002" s="20"/>
      <c r="H1002" s="19">
        <f>E1002/0.03821</f>
        <v>16.749542004710808</v>
      </c>
      <c r="I1002" s="18">
        <f>J1002/100*4</f>
        <v>2.4</v>
      </c>
      <c r="J1002" s="17">
        <v>60</v>
      </c>
      <c r="K1002" s="16">
        <f>IF(J1002&gt;1,J1002-H1002-I1002,0)</f>
        <v>40.850457995289197</v>
      </c>
      <c r="L1002" s="15">
        <v>42768</v>
      </c>
      <c r="M1002" s="14"/>
      <c r="N1002" s="29">
        <v>42843</v>
      </c>
      <c r="O1002" s="12">
        <v>42843</v>
      </c>
      <c r="P1002" s="11" t="s">
        <v>4487</v>
      </c>
      <c r="Q1002" s="10"/>
      <c r="R1002" s="10"/>
      <c r="S1002" s="10"/>
      <c r="T1002" s="10"/>
      <c r="U1002" s="9">
        <v>6786033197</v>
      </c>
      <c r="V1002" s="8"/>
      <c r="W1002" s="7">
        <v>607</v>
      </c>
      <c r="X1002" s="4"/>
      <c r="Y1002" s="6">
        <v>60</v>
      </c>
      <c r="Z1002" s="5">
        <f>IF(Y1002&gt;0,Y1002-J1002,".")</f>
        <v>0</v>
      </c>
      <c r="AB1002" s="1">
        <v>1637317365</v>
      </c>
      <c r="AC1002" s="1">
        <v>6916034797</v>
      </c>
      <c r="AD1002" s="1" t="s">
        <v>7143</v>
      </c>
      <c r="AE1002" s="1">
        <v>1</v>
      </c>
      <c r="AF1002" s="1">
        <v>45</v>
      </c>
      <c r="AG1002" s="1" t="s">
        <v>714</v>
      </c>
      <c r="AH1002" s="1">
        <v>43029.443819444445</v>
      </c>
      <c r="AI1002" s="1">
        <v>43067.679737604165</v>
      </c>
    </row>
    <row r="1003" spans="1:35" s="1" customFormat="1" x14ac:dyDescent="0.25">
      <c r="A1003" s="31">
        <v>42649</v>
      </c>
      <c r="B1003" s="24"/>
      <c r="C1003" s="23" t="s">
        <v>3540</v>
      </c>
      <c r="D1003" s="22" t="s">
        <v>267</v>
      </c>
      <c r="E1003" s="21">
        <v>0.7</v>
      </c>
      <c r="G1003" s="20"/>
      <c r="H1003" s="19">
        <f>E1003/0.0404</f>
        <v>17.326732673267326</v>
      </c>
      <c r="I1003" s="18">
        <f>J1003/100*4</f>
        <v>2.4</v>
      </c>
      <c r="J1003" s="17">
        <v>60</v>
      </c>
      <c r="K1003" s="16">
        <f>IF(J1003&gt;1,J1003-H1003-I1003,0)</f>
        <v>40.273267326732672</v>
      </c>
      <c r="L1003" s="15">
        <v>42665</v>
      </c>
      <c r="M1003" s="14"/>
      <c r="N1003" s="29">
        <v>42846</v>
      </c>
      <c r="O1003" s="12">
        <v>42851</v>
      </c>
      <c r="P1003" s="11" t="s">
        <v>4417</v>
      </c>
      <c r="Q1003" s="10"/>
      <c r="R1003" s="10"/>
      <c r="S1003" s="10"/>
      <c r="T1003" s="10"/>
      <c r="U1003" s="9">
        <v>6792281467</v>
      </c>
      <c r="V1003" s="8"/>
      <c r="W1003" s="7">
        <v>654</v>
      </c>
      <c r="X1003" s="4"/>
      <c r="Y1003" s="6">
        <v>60</v>
      </c>
      <c r="Z1003" s="5">
        <f>IF(Y1003&gt;0,Y1003-J1003,".")</f>
        <v>0</v>
      </c>
      <c r="AB1003" s="1">
        <v>1637317724</v>
      </c>
      <c r="AC1003" s="1">
        <v>6917211095</v>
      </c>
      <c r="AD1003" s="1" t="s">
        <v>7494</v>
      </c>
      <c r="AE1003" s="1">
        <v>1</v>
      </c>
      <c r="AF1003" s="1">
        <v>44</v>
      </c>
      <c r="AG1003" s="1" t="s">
        <v>749</v>
      </c>
      <c r="AH1003" s="1">
        <v>43040.739085648151</v>
      </c>
      <c r="AI1003" s="1">
        <v>43067.707722060186</v>
      </c>
    </row>
    <row r="1004" spans="1:35" s="1" customFormat="1" x14ac:dyDescent="0.25">
      <c r="A1004" s="31">
        <v>42769</v>
      </c>
      <c r="B1004" t="s">
        <v>4088</v>
      </c>
      <c r="C1004" s="23" t="s">
        <v>721</v>
      </c>
      <c r="D1004" s="22" t="s">
        <v>720</v>
      </c>
      <c r="E1004" s="21">
        <v>0.55000000000000004</v>
      </c>
      <c r="G1004" s="20"/>
      <c r="H1004" s="19">
        <f>E1004/0.03878</f>
        <v>14.182568334192883</v>
      </c>
      <c r="I1004" s="18">
        <f>J1004/100*4</f>
        <v>1.6</v>
      </c>
      <c r="J1004" s="17">
        <v>40</v>
      </c>
      <c r="K1004" s="16">
        <f>IF(J1004&gt;1,J1004-H1004-I1004,0)</f>
        <v>24.217431665807116</v>
      </c>
      <c r="L1004" s="15">
        <v>42812</v>
      </c>
      <c r="M1004" s="14"/>
      <c r="N1004" s="29">
        <v>42861</v>
      </c>
      <c r="O1004" s="12">
        <v>42865</v>
      </c>
      <c r="P1004" s="11" t="s">
        <v>4084</v>
      </c>
      <c r="Q1004" s="10" t="s">
        <v>4087</v>
      </c>
      <c r="R1004" s="10" t="s">
        <v>4086</v>
      </c>
      <c r="S1004" s="10" t="s">
        <v>4085</v>
      </c>
      <c r="T1004" s="10"/>
      <c r="U1004" s="9">
        <v>6810759179</v>
      </c>
      <c r="V1004" s="8"/>
      <c r="W1004" s="7">
        <v>712</v>
      </c>
      <c r="X1004" s="4"/>
      <c r="Y1004" s="6">
        <v>60</v>
      </c>
      <c r="Z1004" s="5">
        <f>IF(Y1004&gt;0,Y1004-J1004,".")</f>
        <v>20</v>
      </c>
      <c r="AB1004" s="1">
        <v>1637317725</v>
      </c>
      <c r="AC1004" s="1">
        <v>6916040577</v>
      </c>
      <c r="AD1004" s="1" t="s">
        <v>7296</v>
      </c>
      <c r="AE1004" s="1">
        <v>1</v>
      </c>
      <c r="AF1004" s="1">
        <v>44</v>
      </c>
      <c r="AG1004" s="1" t="s">
        <v>749</v>
      </c>
      <c r="AH1004" s="1">
        <v>43029.523576388892</v>
      </c>
      <c r="AI1004" s="1">
        <v>43067.70772244213</v>
      </c>
    </row>
    <row r="1005" spans="1:35" s="1" customFormat="1" x14ac:dyDescent="0.25">
      <c r="A1005" s="31">
        <v>42649</v>
      </c>
      <c r="B1005" s="24"/>
      <c r="C1005" s="23" t="s">
        <v>3540</v>
      </c>
      <c r="D1005" s="22" t="s">
        <v>267</v>
      </c>
      <c r="E1005" s="21">
        <v>0.7</v>
      </c>
      <c r="G1005" s="20"/>
      <c r="H1005" s="19">
        <f>E1005/0.0404</f>
        <v>17.326732673267326</v>
      </c>
      <c r="I1005" s="18">
        <f>J1005/100*4</f>
        <v>2.4</v>
      </c>
      <c r="J1005" s="17">
        <v>60</v>
      </c>
      <c r="K1005" s="16">
        <f>IF(J1005&gt;1,J1005-H1005-I1005,0)</f>
        <v>40.273267326732672</v>
      </c>
      <c r="L1005" s="15">
        <v>42665</v>
      </c>
      <c r="M1005" s="14"/>
      <c r="N1005" s="29">
        <v>42894</v>
      </c>
      <c r="O1005" s="50">
        <v>42895</v>
      </c>
      <c r="P1005" s="11" t="s">
        <v>3525</v>
      </c>
      <c r="Q1005"/>
      <c r="R1005"/>
      <c r="S1005"/>
      <c r="T1005"/>
      <c r="U1005" s="9">
        <v>6848800086</v>
      </c>
      <c r="V1005" s="8"/>
      <c r="W1005" s="7">
        <v>813</v>
      </c>
      <c r="X1005" s="4"/>
      <c r="Y1005" s="6">
        <v>60</v>
      </c>
      <c r="Z1005" s="5">
        <f>IF(Y1005&gt;0,Y1005-J1005,".")</f>
        <v>0</v>
      </c>
      <c r="AB1005" s="1">
        <v>1637321181</v>
      </c>
      <c r="AC1005" s="1">
        <v>6910054809</v>
      </c>
      <c r="AD1005" s="1" t="s">
        <v>7130</v>
      </c>
      <c r="AE1005" s="1">
        <v>1</v>
      </c>
      <c r="AF1005" s="1">
        <v>95</v>
      </c>
      <c r="AG1005" s="1" t="s">
        <v>725</v>
      </c>
      <c r="AH1005" s="1">
        <v>42945.462187500001</v>
      </c>
      <c r="AI1005" s="1">
        <v>43067.830882048613</v>
      </c>
    </row>
    <row r="1006" spans="1:35" s="1" customFormat="1" x14ac:dyDescent="0.25">
      <c r="A1006" s="31">
        <v>42746</v>
      </c>
      <c r="B1006" s="24"/>
      <c r="C1006" s="23" t="s">
        <v>252</v>
      </c>
      <c r="D1006" s="22" t="s">
        <v>251</v>
      </c>
      <c r="E1006" s="21">
        <v>1.236</v>
      </c>
      <c r="G1006" s="20"/>
      <c r="H1006" s="19">
        <f>E1006/0.03821</f>
        <v>32.347552996597749</v>
      </c>
      <c r="I1006" s="18">
        <f>J1006/100*4</f>
        <v>1.68</v>
      </c>
      <c r="J1006" s="17">
        <v>42</v>
      </c>
      <c r="K1006" s="16">
        <f>IF(J1006&gt;1,J1006-H1006-I1006,0)</f>
        <v>7.9724470034022517</v>
      </c>
      <c r="L1006" s="15">
        <v>42768</v>
      </c>
      <c r="M1006" s="14"/>
      <c r="N1006" s="29">
        <v>42895</v>
      </c>
      <c r="O1006" s="12">
        <v>42897</v>
      </c>
      <c r="P1006" s="11" t="s">
        <v>3521</v>
      </c>
      <c r="Q1006" s="10" t="s">
        <v>3524</v>
      </c>
      <c r="R1006" s="10" t="s">
        <v>3523</v>
      </c>
      <c r="S1006" s="10" t="s">
        <v>3003</v>
      </c>
      <c r="T1006" s="10" t="s">
        <v>3522</v>
      </c>
      <c r="U1006" s="9">
        <v>6850065838</v>
      </c>
      <c r="V1006" s="8"/>
      <c r="W1006" s="7">
        <v>817</v>
      </c>
      <c r="X1006" s="4"/>
      <c r="Y1006" s="6">
        <v>60</v>
      </c>
      <c r="Z1006" s="5">
        <f>IF(Y1006&gt;0,Y1006-J1006,".")</f>
        <v>18</v>
      </c>
      <c r="AB1006" s="1">
        <v>1637321971</v>
      </c>
      <c r="AC1006" s="1">
        <v>6916040091</v>
      </c>
      <c r="AD1006" s="1" t="s">
        <v>7144</v>
      </c>
      <c r="AE1006" s="1">
        <v>1</v>
      </c>
      <c r="AF1006" s="1">
        <v>69</v>
      </c>
      <c r="AG1006" s="1" t="s">
        <v>496</v>
      </c>
      <c r="AH1006" s="1">
        <v>43029.516527777778</v>
      </c>
      <c r="AI1006" s="1">
        <v>43067.845075474535</v>
      </c>
    </row>
    <row r="1007" spans="1:35" s="1" customFormat="1" x14ac:dyDescent="0.25">
      <c r="A1007" s="31">
        <v>42932</v>
      </c>
      <c r="B1007" s="24"/>
      <c r="C1007" s="23" t="s">
        <v>382</v>
      </c>
      <c r="D1007" s="22" t="s">
        <v>381</v>
      </c>
      <c r="E1007" s="21">
        <v>0.61</v>
      </c>
      <c r="G1007" s="20"/>
      <c r="H1007" s="19">
        <f>E1007/0.04272</f>
        <v>14.279026217228465</v>
      </c>
      <c r="I1007" s="18">
        <f>J1007/100*4</f>
        <v>2.4</v>
      </c>
      <c r="J1007" s="17">
        <v>60</v>
      </c>
      <c r="K1007" s="16">
        <f>IF(J1007&gt;1,J1007-H1007-I1007,0)</f>
        <v>43.320973782771539</v>
      </c>
      <c r="L1007" s="15">
        <v>42952</v>
      </c>
      <c r="M1007" s="14"/>
      <c r="N1007" s="29">
        <v>42976</v>
      </c>
      <c r="O1007" s="12">
        <v>42976</v>
      </c>
      <c r="P1007" s="11" t="s">
        <v>2244</v>
      </c>
      <c r="Q1007" s="10"/>
      <c r="R1007" s="10"/>
      <c r="S1007" s="10"/>
      <c r="T1007" s="10"/>
      <c r="U1007" s="9"/>
      <c r="V1007" s="8"/>
      <c r="W1007" s="7">
        <v>1092</v>
      </c>
      <c r="X1007" s="4"/>
      <c r="Y1007" s="6">
        <v>60</v>
      </c>
      <c r="Z1007" s="5">
        <f>IF(Y1007&gt;0,Y1007-J1007,".")</f>
        <v>0</v>
      </c>
      <c r="AB1007" s="1">
        <v>1637322474</v>
      </c>
      <c r="AC1007" s="1">
        <v>6918790315</v>
      </c>
      <c r="AD1007" s="1" t="s">
        <v>7495</v>
      </c>
      <c r="AE1007" s="1">
        <v>1</v>
      </c>
      <c r="AF1007" s="1">
        <v>89</v>
      </c>
      <c r="AG1007" s="1" t="s">
        <v>710</v>
      </c>
      <c r="AH1007" s="1">
        <v>43065.434328703705</v>
      </c>
      <c r="AI1007" s="1">
        <v>43067.855481041668</v>
      </c>
    </row>
    <row r="1008" spans="1:35" s="1" customFormat="1" x14ac:dyDescent="0.25">
      <c r="A1008" s="31">
        <v>42932</v>
      </c>
      <c r="B1008" s="24" t="s">
        <v>978</v>
      </c>
      <c r="C1008" s="23" t="s">
        <v>382</v>
      </c>
      <c r="D1008" s="22" t="s">
        <v>381</v>
      </c>
      <c r="E1008" s="21">
        <v>0.61</v>
      </c>
      <c r="G1008" s="20"/>
      <c r="H1008" s="19">
        <f>E1008/0.04272</f>
        <v>14.279026217228465</v>
      </c>
      <c r="I1008" s="18">
        <f>J1008/100*4</f>
        <v>2.4</v>
      </c>
      <c r="J1008" s="17">
        <v>60</v>
      </c>
      <c r="K1008" s="16">
        <f>IF(J1008&gt;1,J1008-H1008-I1008,0)</f>
        <v>43.320973782771539</v>
      </c>
      <c r="L1008" s="15">
        <v>42958</v>
      </c>
      <c r="M1008" s="14"/>
      <c r="N1008" s="29">
        <v>42992</v>
      </c>
      <c r="O1008" s="12">
        <v>42995</v>
      </c>
      <c r="P1008" s="11" t="s">
        <v>2010</v>
      </c>
      <c r="Q1008" s="10"/>
      <c r="R1008" s="10"/>
      <c r="S1008" s="10"/>
      <c r="T1008" s="10"/>
      <c r="U1008" s="9">
        <v>6912016934</v>
      </c>
      <c r="V1008" s="8"/>
      <c r="W1008" s="7">
        <v>1138</v>
      </c>
      <c r="X1008" s="4"/>
      <c r="Y1008" s="6">
        <v>60</v>
      </c>
      <c r="Z1008" s="5">
        <f>IF(Y1008&gt;0,Y1008-J1008,".")</f>
        <v>0</v>
      </c>
      <c r="AB1008" s="1">
        <v>1637324119</v>
      </c>
      <c r="AC1008" s="1">
        <v>6916028790</v>
      </c>
      <c r="AD1008" s="1" t="s">
        <v>7496</v>
      </c>
      <c r="AE1008" s="1">
        <v>1</v>
      </c>
      <c r="AF1008" s="1">
        <v>65</v>
      </c>
      <c r="AG1008" s="1" t="s">
        <v>687</v>
      </c>
      <c r="AH1008" s="1">
        <v>43029.329247685186</v>
      </c>
      <c r="AI1008" s="1">
        <v>43067.909589062503</v>
      </c>
    </row>
    <row r="1009" spans="1:35" s="1" customFormat="1" x14ac:dyDescent="0.25">
      <c r="A1009" s="31">
        <v>42932</v>
      </c>
      <c r="B1009" s="24"/>
      <c r="C1009" s="23" t="s">
        <v>382</v>
      </c>
      <c r="D1009" s="22" t="s">
        <v>381</v>
      </c>
      <c r="E1009" s="21">
        <v>0.61</v>
      </c>
      <c r="G1009" s="20"/>
      <c r="H1009" s="19">
        <f>E1009/0.04272</f>
        <v>14.279026217228465</v>
      </c>
      <c r="I1009" s="18">
        <f>J1009/100*4</f>
        <v>2.4</v>
      </c>
      <c r="J1009" s="17">
        <v>60</v>
      </c>
      <c r="K1009" s="16">
        <f>IF(J1009&gt;1,J1009-H1009-I1009,0)</f>
        <v>43.320973782771539</v>
      </c>
      <c r="L1009" s="15">
        <v>42958</v>
      </c>
      <c r="M1009" s="14"/>
      <c r="N1009" s="29">
        <v>42997</v>
      </c>
      <c r="O1009" s="12">
        <v>42998</v>
      </c>
      <c r="P1009" s="11" t="s">
        <v>1920</v>
      </c>
      <c r="Q1009" s="10"/>
      <c r="R1009" s="10"/>
      <c r="S1009" s="10"/>
      <c r="T1009" s="10"/>
      <c r="U1009" s="9"/>
      <c r="V1009" s="8"/>
      <c r="W1009" s="7">
        <v>1156</v>
      </c>
      <c r="X1009" s="4"/>
      <c r="Y1009" s="6">
        <v>60</v>
      </c>
      <c r="Z1009" s="5">
        <f>IF(Y1009&gt;0,Y1009-J1009,".")</f>
        <v>0</v>
      </c>
      <c r="AB1009" s="1">
        <v>1637325202</v>
      </c>
      <c r="AC1009" s="1">
        <v>6909657234</v>
      </c>
      <c r="AD1009" s="1" t="s">
        <v>7109</v>
      </c>
      <c r="AE1009" s="1">
        <v>1</v>
      </c>
      <c r="AF1009" s="1">
        <v>33</v>
      </c>
      <c r="AG1009" s="1" t="s">
        <v>95</v>
      </c>
      <c r="AH1009" s="1">
        <v>42944.892916666664</v>
      </c>
      <c r="AI1009" s="1">
        <v>43068.21251769676</v>
      </c>
    </row>
    <row r="1010" spans="1:35" s="1" customFormat="1" x14ac:dyDescent="0.25">
      <c r="A1010" s="31">
        <v>42932</v>
      </c>
      <c r="B1010" s="24"/>
      <c r="C1010" s="23" t="s">
        <v>382</v>
      </c>
      <c r="D1010" s="22" t="s">
        <v>381</v>
      </c>
      <c r="E1010" s="21">
        <v>0.61</v>
      </c>
      <c r="G1010" s="20"/>
      <c r="H1010" s="19">
        <f>E1010/0.04272</f>
        <v>14.279026217228465</v>
      </c>
      <c r="I1010" s="18">
        <f>J1010/100*4</f>
        <v>2.4</v>
      </c>
      <c r="J1010" s="17">
        <v>60</v>
      </c>
      <c r="K1010" s="16">
        <f>IF(J1010&gt;1,J1010-H1010-I1010,0)</f>
        <v>43.320973782771539</v>
      </c>
      <c r="L1010" s="15">
        <v>42958</v>
      </c>
      <c r="M1010" s="14"/>
      <c r="N1010" s="29">
        <v>42997</v>
      </c>
      <c r="O1010" s="12">
        <v>42998</v>
      </c>
      <c r="P1010" s="11" t="s">
        <v>1916</v>
      </c>
      <c r="Q1010" s="10" t="s">
        <v>1919</v>
      </c>
      <c r="R1010" s="10" t="s">
        <v>1918</v>
      </c>
      <c r="S1010" s="10" t="s">
        <v>1917</v>
      </c>
      <c r="T1010" s="10"/>
      <c r="U1010" s="9">
        <v>6912016934</v>
      </c>
      <c r="V1010" s="8"/>
      <c r="W1010" s="7">
        <v>1158</v>
      </c>
      <c r="X1010" s="4"/>
      <c r="Y1010" s="6">
        <v>60</v>
      </c>
      <c r="Z1010" s="5">
        <f>IF(Y1010&gt;0,Y1010-J1010,".")</f>
        <v>0</v>
      </c>
      <c r="AB1010" s="1">
        <v>1637325203</v>
      </c>
      <c r="AC1010" s="1">
        <v>6908405879</v>
      </c>
      <c r="AD1010" s="1" t="s">
        <v>7261</v>
      </c>
      <c r="AE1010" s="1">
        <v>2</v>
      </c>
      <c r="AF1010" s="1">
        <v>48</v>
      </c>
      <c r="AG1010" s="1" t="s">
        <v>95</v>
      </c>
      <c r="AH1010" s="1">
        <v>42943.885972222219</v>
      </c>
      <c r="AI1010" s="1">
        <v>43068.212518217595</v>
      </c>
    </row>
    <row r="1011" spans="1:35" s="1" customFormat="1" x14ac:dyDescent="0.25">
      <c r="A1011" s="31">
        <v>42999</v>
      </c>
      <c r="B1011" s="24"/>
      <c r="C1011" s="23" t="s">
        <v>382</v>
      </c>
      <c r="D1011" s="22" t="s">
        <v>381</v>
      </c>
      <c r="E1011" s="21">
        <v>0.61</v>
      </c>
      <c r="G1011" s="20"/>
      <c r="H1011" s="19">
        <f>E1011/0.04452</f>
        <v>13.701707097933514</v>
      </c>
      <c r="I1011" s="18">
        <f>J1011/100*4</f>
        <v>2.4</v>
      </c>
      <c r="J1011" s="17">
        <v>60</v>
      </c>
      <c r="K1011" s="16">
        <f>IF(J1011&gt;1,J1011-H1011-I1011,0)</f>
        <v>43.898292902066487</v>
      </c>
      <c r="L1011" s="15">
        <v>43031</v>
      </c>
      <c r="M1011" s="14"/>
      <c r="N1011" s="29">
        <v>43032</v>
      </c>
      <c r="O1011" s="12">
        <v>43032</v>
      </c>
      <c r="P1011" s="11" t="s">
        <v>1389</v>
      </c>
      <c r="Q1011" s="10"/>
      <c r="R1011" s="10"/>
      <c r="S1011" s="10"/>
      <c r="T1011" s="10"/>
      <c r="U1011" s="9">
        <v>6916260185</v>
      </c>
      <c r="V1011" s="8"/>
      <c r="W1011" s="7">
        <v>1264</v>
      </c>
      <c r="X1011" s="4"/>
      <c r="Y1011" s="6">
        <v>60</v>
      </c>
      <c r="Z1011" s="5">
        <f>IF(Y1011&gt;0,Y1011-J1011,".")</f>
        <v>0</v>
      </c>
      <c r="AB1011" s="1">
        <v>1637325500</v>
      </c>
      <c r="AC1011" s="1">
        <v>6916050209</v>
      </c>
      <c r="AD1011" s="1" t="s">
        <v>7118</v>
      </c>
      <c r="AE1011" s="1">
        <v>1</v>
      </c>
      <c r="AF1011" s="1">
        <v>36</v>
      </c>
      <c r="AG1011" s="1" t="s">
        <v>669</v>
      </c>
      <c r="AH1011" s="1">
        <v>43029.657430555555</v>
      </c>
      <c r="AI1011" s="1">
        <v>43068.34551983796</v>
      </c>
    </row>
    <row r="1012" spans="1:35" s="1" customFormat="1" x14ac:dyDescent="0.25">
      <c r="A1012" s="31">
        <v>42999</v>
      </c>
      <c r="B1012" s="24"/>
      <c r="C1012" s="23" t="s">
        <v>382</v>
      </c>
      <c r="D1012" s="22" t="s">
        <v>381</v>
      </c>
      <c r="E1012" s="21">
        <v>0.61</v>
      </c>
      <c r="G1012" s="20"/>
      <c r="H1012" s="19">
        <f>E1012/0.04452</f>
        <v>13.701707097933514</v>
      </c>
      <c r="I1012" s="18">
        <f>J1012/100*4</f>
        <v>2.4</v>
      </c>
      <c r="J1012" s="17">
        <v>60</v>
      </c>
      <c r="K1012" s="16">
        <f>IF(J1012&gt;1,J1012-H1012-I1012,0)</f>
        <v>43.898292902066487</v>
      </c>
      <c r="L1012" s="15">
        <v>43031</v>
      </c>
      <c r="M1012" s="14"/>
      <c r="N1012" s="29">
        <v>43049</v>
      </c>
      <c r="O1012" s="12">
        <v>43051</v>
      </c>
      <c r="P1012" s="11" t="s">
        <v>1131</v>
      </c>
      <c r="Q1012" s="10"/>
      <c r="R1012" s="10"/>
      <c r="S1012" s="10"/>
      <c r="T1012" s="10"/>
      <c r="U1012" s="9">
        <v>6916260185</v>
      </c>
      <c r="V1012" s="8" t="s">
        <v>110</v>
      </c>
      <c r="W1012" s="7">
        <v>1316</v>
      </c>
      <c r="X1012" s="4"/>
      <c r="Y1012" s="6">
        <v>60</v>
      </c>
      <c r="Z1012" s="5">
        <f>IF(Y1012&gt;0,Y1012-J1012,".")</f>
        <v>0</v>
      </c>
      <c r="AB1012" s="1">
        <v>1637325501</v>
      </c>
      <c r="AC1012" s="1">
        <v>6918221946</v>
      </c>
      <c r="AD1012" s="1" t="s">
        <v>7282</v>
      </c>
      <c r="AE1012" s="1">
        <v>1</v>
      </c>
      <c r="AF1012" s="1">
        <v>38</v>
      </c>
      <c r="AG1012" s="1" t="s">
        <v>669</v>
      </c>
      <c r="AH1012" s="1">
        <v>43056.769143518519</v>
      </c>
      <c r="AI1012" s="1">
        <v>43068.345520162038</v>
      </c>
    </row>
    <row r="1013" spans="1:35" s="1" customFormat="1" x14ac:dyDescent="0.25">
      <c r="A1013" s="31">
        <v>43013</v>
      </c>
      <c r="B1013" s="24"/>
      <c r="C1013" s="23" t="s">
        <v>751</v>
      </c>
      <c r="D1013" s="22" t="s">
        <v>750</v>
      </c>
      <c r="E1013" s="21">
        <v>0.85</v>
      </c>
      <c r="G1013" s="20"/>
      <c r="H1013" s="19">
        <f>E1013/0.0444</f>
        <v>19.144144144144143</v>
      </c>
      <c r="I1013" s="18">
        <f>J1013/100*4</f>
        <v>1.76</v>
      </c>
      <c r="J1013" s="17">
        <v>44</v>
      </c>
      <c r="K1013" s="16">
        <f>IF(J1013&gt;1,J1013-H1013-I1013,0)</f>
        <v>23.095855855855856</v>
      </c>
      <c r="L1013" s="15">
        <v>43040</v>
      </c>
      <c r="M1013" s="14"/>
      <c r="N1013" s="29">
        <v>43067</v>
      </c>
      <c r="O1013" s="12">
        <v>43067</v>
      </c>
      <c r="P1013" s="11" t="s">
        <v>749</v>
      </c>
      <c r="Q1013" s="10" t="s">
        <v>748</v>
      </c>
      <c r="R1013" s="10" t="s">
        <v>747</v>
      </c>
      <c r="S1013" s="10" t="s">
        <v>746</v>
      </c>
      <c r="T1013" s="10"/>
      <c r="U1013" s="9">
        <v>6917211095</v>
      </c>
      <c r="V1013" s="8"/>
      <c r="W1013" s="7">
        <v>1390</v>
      </c>
      <c r="X1013" s="4"/>
      <c r="Y1013" s="6">
        <v>60</v>
      </c>
      <c r="Z1013" s="5">
        <f>IF(Y1013&gt;0,Y1013-J1013,".")</f>
        <v>16</v>
      </c>
      <c r="AB1013" s="1">
        <v>1637325502</v>
      </c>
      <c r="AC1013" s="1">
        <v>6915955616</v>
      </c>
      <c r="AD1013" s="1" t="s">
        <v>7220</v>
      </c>
      <c r="AE1013" s="1">
        <v>1</v>
      </c>
      <c r="AF1013" s="1">
        <v>30</v>
      </c>
      <c r="AG1013" s="1" t="s">
        <v>669</v>
      </c>
      <c r="AH1013" s="1">
        <v>43028.479398148149</v>
      </c>
      <c r="AI1013" s="1">
        <v>43068.345520405092</v>
      </c>
    </row>
    <row r="1014" spans="1:35" s="1" customFormat="1" x14ac:dyDescent="0.25">
      <c r="A1014" s="31">
        <v>42999</v>
      </c>
      <c r="B1014" s="24"/>
      <c r="C1014" s="23" t="s">
        <v>382</v>
      </c>
      <c r="D1014" s="22" t="s">
        <v>381</v>
      </c>
      <c r="E1014" s="21">
        <v>0.61</v>
      </c>
      <c r="G1014" s="20"/>
      <c r="H1014" s="19">
        <f>E1014/0.04452</f>
        <v>13.701707097933514</v>
      </c>
      <c r="I1014" s="18">
        <f>J1014/100*4</f>
        <v>2.4</v>
      </c>
      <c r="J1014" s="17">
        <v>60</v>
      </c>
      <c r="K1014" s="16">
        <f>IF(J1014&gt;1,J1014-H1014-I1014,0)</f>
        <v>43.898292902066487</v>
      </c>
      <c r="L1014" s="15">
        <v>43031</v>
      </c>
      <c r="M1014" s="14"/>
      <c r="N1014" s="29">
        <v>43081</v>
      </c>
      <c r="O1014" s="12">
        <v>43082</v>
      </c>
      <c r="P1014" s="11" t="s">
        <v>380</v>
      </c>
      <c r="Q1014" s="10"/>
      <c r="R1014" s="10"/>
      <c r="S1014" s="10"/>
      <c r="T1014" s="10"/>
      <c r="U1014" s="9">
        <v>6916053848</v>
      </c>
      <c r="V1014" s="8"/>
      <c r="W1014" s="7">
        <v>1454</v>
      </c>
      <c r="X1014" s="4"/>
      <c r="Y1014" s="6">
        <v>60</v>
      </c>
      <c r="Z1014" s="5">
        <f>IF(Y1014&gt;0,Y1014-J1014,".")</f>
        <v>0</v>
      </c>
      <c r="AB1014" s="1">
        <v>1637326052</v>
      </c>
      <c r="AC1014" s="1">
        <v>6917796382</v>
      </c>
      <c r="AD1014" s="1" t="s">
        <v>7425</v>
      </c>
      <c r="AE1014" s="1">
        <v>1</v>
      </c>
      <c r="AF1014" s="1">
        <v>69</v>
      </c>
      <c r="AG1014" s="1" t="s">
        <v>668</v>
      </c>
      <c r="AH1014" s="1">
        <v>43049.797719907408</v>
      </c>
      <c r="AI1014" s="1">
        <v>43068.418593182869</v>
      </c>
    </row>
    <row r="1015" spans="1:35" s="1" customFormat="1" x14ac:dyDescent="0.25">
      <c r="A1015" s="28">
        <v>42000</v>
      </c>
      <c r="B1015" s="24"/>
      <c r="C1015" s="23" t="s">
        <v>5875</v>
      </c>
      <c r="D1015" s="22" t="s">
        <v>696</v>
      </c>
      <c r="E1015" s="21">
        <v>0.379</v>
      </c>
      <c r="G1015" s="20"/>
      <c r="H1015" s="19">
        <f>E1015/0.0420575</f>
        <v>9.0114723889912618</v>
      </c>
      <c r="I1015" s="18">
        <f>J1015/100*4</f>
        <v>0.96</v>
      </c>
      <c r="J1015" s="17">
        <v>24</v>
      </c>
      <c r="K1015" s="16">
        <f>IF(J1015&gt;1,J1015-H1015-I1015,0)</f>
        <v>14.028527611008737</v>
      </c>
      <c r="L1015" s="15">
        <v>42025</v>
      </c>
      <c r="M1015" s="14"/>
      <c r="N1015" s="29">
        <v>42736</v>
      </c>
      <c r="O1015" s="12">
        <v>42736</v>
      </c>
      <c r="P1015" s="11" t="s">
        <v>6692</v>
      </c>
      <c r="Q1015" s="10" t="s">
        <v>6706</v>
      </c>
      <c r="R1015" s="10" t="s">
        <v>6705</v>
      </c>
      <c r="S1015" s="10" t="s">
        <v>6704</v>
      </c>
      <c r="T1015" s="10"/>
      <c r="U1015" s="9">
        <v>6663969472</v>
      </c>
      <c r="V1015" s="8"/>
      <c r="W1015" s="7">
        <v>6</v>
      </c>
      <c r="X1015" s="4"/>
      <c r="Y1015" s="6">
        <v>61</v>
      </c>
      <c r="Z1015" s="5">
        <f>IF(Y1015&gt;0,Y1015-J1015,".")</f>
        <v>37</v>
      </c>
      <c r="AB1015" s="1">
        <v>1637328119</v>
      </c>
      <c r="AC1015" s="1">
        <v>6916041777</v>
      </c>
      <c r="AD1015" s="1" t="s">
        <v>7309</v>
      </c>
      <c r="AE1015" s="1">
        <v>1</v>
      </c>
      <c r="AF1015" s="1">
        <v>99</v>
      </c>
      <c r="AG1015" s="1" t="s">
        <v>676</v>
      </c>
      <c r="AH1015" s="1">
        <v>43029.545324074075</v>
      </c>
      <c r="AI1015" s="1">
        <v>43068.674578379629</v>
      </c>
    </row>
    <row r="1016" spans="1:35" s="1" customFormat="1" x14ac:dyDescent="0.25">
      <c r="A1016" s="31">
        <v>42401</v>
      </c>
      <c r="B1016" s="24"/>
      <c r="C1016" s="23" t="s">
        <v>441</v>
      </c>
      <c r="D1016" s="22" t="s">
        <v>440</v>
      </c>
      <c r="E1016" s="21">
        <v>0.64</v>
      </c>
      <c r="G1016" s="20"/>
      <c r="H1016" s="19">
        <f>E1016/0.040475</f>
        <v>15.812229771463867</v>
      </c>
      <c r="I1016" s="32">
        <f>J1016/100*4</f>
        <v>1.8</v>
      </c>
      <c r="J1016" s="17">
        <v>45</v>
      </c>
      <c r="K1016" s="16">
        <f>IF(J1016&gt;1,J1016-H1016-I1016,0)</f>
        <v>27.38777022853613</v>
      </c>
      <c r="L1016" s="15">
        <v>42441</v>
      </c>
      <c r="M1016" s="14"/>
      <c r="N1016" s="29">
        <v>42741</v>
      </c>
      <c r="O1016" s="12">
        <v>42741</v>
      </c>
      <c r="P1016" s="11" t="s">
        <v>6901</v>
      </c>
      <c r="Q1016" s="10" t="s">
        <v>6904</v>
      </c>
      <c r="R1016" s="10" t="s">
        <v>6903</v>
      </c>
      <c r="S1016" s="10" t="s">
        <v>6902</v>
      </c>
      <c r="T1016" s="10"/>
      <c r="U1016" s="9">
        <v>6670225018</v>
      </c>
      <c r="V1016" s="8"/>
      <c r="W1016" s="7">
        <v>43</v>
      </c>
      <c r="X1016" s="4"/>
      <c r="Y1016" s="6">
        <v>61</v>
      </c>
      <c r="Z1016" s="5">
        <f>IF(Y1016&gt;0,Y1016-J1016,".")</f>
        <v>16</v>
      </c>
      <c r="AA1016"/>
      <c r="AB1016">
        <v>1637328120</v>
      </c>
      <c r="AC1016" s="1">
        <v>6916824568</v>
      </c>
      <c r="AD1016" s="1" t="s">
        <v>7131</v>
      </c>
      <c r="AE1016" s="1">
        <v>1</v>
      </c>
      <c r="AF1016" s="1">
        <v>49</v>
      </c>
      <c r="AG1016" s="1" t="s">
        <v>676</v>
      </c>
      <c r="AH1016" s="1">
        <v>43037.734340277777</v>
      </c>
      <c r="AI1016" s="1">
        <v>43068.674578819446</v>
      </c>
    </row>
    <row r="1017" spans="1:35" s="1" customFormat="1" x14ac:dyDescent="0.25">
      <c r="A1017" s="31">
        <v>42401</v>
      </c>
      <c r="B1017" s="24"/>
      <c r="C1017" s="23" t="s">
        <v>441</v>
      </c>
      <c r="D1017" s="22" t="s">
        <v>440</v>
      </c>
      <c r="E1017" s="21">
        <v>0.64</v>
      </c>
      <c r="G1017" s="20"/>
      <c r="H1017" s="19">
        <f>E1017/0.040475</f>
        <v>15.812229771463867</v>
      </c>
      <c r="I1017" s="32">
        <f>J1017/100*4</f>
        <v>1.8</v>
      </c>
      <c r="J1017" s="17">
        <v>45</v>
      </c>
      <c r="K1017" s="16">
        <f>IF(J1017&gt;1,J1017-H1017-I1017,0)</f>
        <v>27.38777022853613</v>
      </c>
      <c r="L1017" s="15">
        <v>42441</v>
      </c>
      <c r="M1017" s="14"/>
      <c r="N1017" s="29">
        <v>42742</v>
      </c>
      <c r="O1017" s="12">
        <v>42743</v>
      </c>
      <c r="P1017" s="11" t="s">
        <v>6885</v>
      </c>
      <c r="Q1017" s="10" t="s">
        <v>4704</v>
      </c>
      <c r="R1017" s="10" t="s">
        <v>4703</v>
      </c>
      <c r="S1017" s="10" t="s">
        <v>6886</v>
      </c>
      <c r="T1017" s="10"/>
      <c r="U1017" s="9">
        <v>6670225018</v>
      </c>
      <c r="V1017" s="8"/>
      <c r="W1017" s="7">
        <v>49</v>
      </c>
      <c r="X1017" s="4"/>
      <c r="Y1017" s="6">
        <v>61</v>
      </c>
      <c r="Z1017" s="5">
        <f>IF(Y1017&gt;0,Y1017-J1017,".")</f>
        <v>16</v>
      </c>
      <c r="AB1017" s="1">
        <v>1637328121</v>
      </c>
      <c r="AC1017" s="1">
        <v>6916028796</v>
      </c>
      <c r="AD1017" s="1" t="s">
        <v>7324</v>
      </c>
      <c r="AE1017" s="1">
        <v>1</v>
      </c>
      <c r="AF1017" s="1">
        <v>69</v>
      </c>
      <c r="AG1017" s="1" t="s">
        <v>676</v>
      </c>
      <c r="AH1017" s="1">
        <v>43029.329247685186</v>
      </c>
      <c r="AI1017" s="1">
        <v>43068.674579039354</v>
      </c>
    </row>
    <row r="1018" spans="1:35" s="1" customFormat="1" x14ac:dyDescent="0.25">
      <c r="A1018" s="31">
        <v>42472</v>
      </c>
      <c r="B1018" s="24"/>
      <c r="C1018" s="23" t="s">
        <v>434</v>
      </c>
      <c r="D1018" s="22" t="s">
        <v>433</v>
      </c>
      <c r="E1018" s="21">
        <v>0.156</v>
      </c>
      <c r="G1018" s="20"/>
      <c r="H1018" s="19">
        <f>E1018/0.042177</f>
        <v>3.6986983426986271</v>
      </c>
      <c r="I1018" s="32">
        <f>J1018/100*4</f>
        <v>0.88</v>
      </c>
      <c r="J1018" s="17">
        <v>22</v>
      </c>
      <c r="K1018" s="16">
        <f>IF(J1018&gt;1,J1018-H1018-I1018,0)</f>
        <v>17.421301657301374</v>
      </c>
      <c r="L1018" s="15">
        <v>42488</v>
      </c>
      <c r="M1018" s="14"/>
      <c r="N1018" s="29">
        <v>42747</v>
      </c>
      <c r="O1018" s="12">
        <v>42748</v>
      </c>
      <c r="P1018" s="11" t="s">
        <v>6669</v>
      </c>
      <c r="Q1018" s="10" t="s">
        <v>6694</v>
      </c>
      <c r="R1018" s="10" t="s">
        <v>6693</v>
      </c>
      <c r="S1018" s="10" t="s">
        <v>1804</v>
      </c>
      <c r="T1018" s="10"/>
      <c r="U1018" s="9">
        <v>6671925973</v>
      </c>
      <c r="V1018" s="8"/>
      <c r="W1018" s="7">
        <v>92</v>
      </c>
      <c r="X1018" s="4"/>
      <c r="Y1018" s="6">
        <v>61</v>
      </c>
      <c r="Z1018" s="5">
        <f>IF(Y1018&gt;0,Y1018-J1018,".")</f>
        <v>39</v>
      </c>
      <c r="AB1018" s="1">
        <v>1637328695</v>
      </c>
      <c r="AC1018" s="1">
        <v>6916047969</v>
      </c>
      <c r="AD1018" s="1" t="s">
        <v>7148</v>
      </c>
      <c r="AE1018" s="1">
        <v>1</v>
      </c>
      <c r="AF1018" s="1">
        <v>79</v>
      </c>
      <c r="AG1018" s="1" t="s">
        <v>674</v>
      </c>
      <c r="AH1018" s="1">
        <v>43029.627789351849</v>
      </c>
      <c r="AI1018" s="1">
        <v>43068.732925868055</v>
      </c>
    </row>
    <row r="1019" spans="1:35" s="1" customFormat="1" x14ac:dyDescent="0.25">
      <c r="A1019" s="31">
        <v>42742</v>
      </c>
      <c r="B1019" s="24" t="s">
        <v>6652</v>
      </c>
      <c r="C1019" s="23" t="s">
        <v>441</v>
      </c>
      <c r="D1019" s="22" t="s">
        <v>440</v>
      </c>
      <c r="E1019" s="21">
        <v>0.91900000000000004</v>
      </c>
      <c r="G1019" s="20"/>
      <c r="H1019" s="19">
        <f>E1019/0.03821</f>
        <v>24.051295472389427</v>
      </c>
      <c r="I1019" s="18">
        <f>J1019/100*4</f>
        <v>1.8</v>
      </c>
      <c r="J1019" s="17">
        <v>45</v>
      </c>
      <c r="K1019" s="16">
        <f>IF(J1019&gt;1,J1019-H1019-I1019,0)</f>
        <v>19.148704527610573</v>
      </c>
      <c r="L1019" s="15">
        <v>42768</v>
      </c>
      <c r="M1019" s="14"/>
      <c r="N1019" s="29">
        <v>42748</v>
      </c>
      <c r="O1019" s="12">
        <v>42748</v>
      </c>
      <c r="P1019" s="11" t="s">
        <v>6647</v>
      </c>
      <c r="Q1019" s="10" t="s">
        <v>6651</v>
      </c>
      <c r="R1019" s="10" t="s">
        <v>6650</v>
      </c>
      <c r="S1019" s="10" t="s">
        <v>6649</v>
      </c>
      <c r="T1019" s="10" t="s">
        <v>6648</v>
      </c>
      <c r="U1019" s="9">
        <v>6672120564</v>
      </c>
      <c r="V1019" s="8"/>
      <c r="W1019" s="7">
        <v>93</v>
      </c>
      <c r="X1019" s="4"/>
      <c r="Y1019" s="6">
        <v>61</v>
      </c>
      <c r="Z1019" s="5">
        <f>IF(Y1019&gt;0,Y1019-J1019,".")</f>
        <v>16</v>
      </c>
      <c r="AB1019" s="1">
        <v>1637335028</v>
      </c>
      <c r="AC1019" s="1">
        <v>6917904215</v>
      </c>
      <c r="AD1019" s="1" t="s">
        <v>7486</v>
      </c>
      <c r="AE1019" s="1">
        <v>1</v>
      </c>
      <c r="AF1019" s="1">
        <v>65</v>
      </c>
      <c r="AG1019" s="1" t="s">
        <v>662</v>
      </c>
      <c r="AH1019" s="1">
        <v>43051.819374999999</v>
      </c>
      <c r="AI1019" s="1">
        <v>43068.945433877314</v>
      </c>
    </row>
    <row r="1020" spans="1:35" s="1" customFormat="1" x14ac:dyDescent="0.25">
      <c r="A1020" s="31">
        <v>42778</v>
      </c>
      <c r="B1020" s="24" t="s">
        <v>4270</v>
      </c>
      <c r="C1020" s="23" t="s">
        <v>959</v>
      </c>
      <c r="D1020" s="22" t="s">
        <v>186</v>
      </c>
      <c r="E1020" s="21">
        <v>0.32</v>
      </c>
      <c r="G1020" s="20"/>
      <c r="H1020" s="19">
        <f>E1020/0.03851</f>
        <v>8.309529992209816</v>
      </c>
      <c r="I1020" s="18">
        <f>J1020/100*4</f>
        <v>0.88</v>
      </c>
      <c r="J1020" s="17">
        <v>22</v>
      </c>
      <c r="K1020" s="16">
        <f>IF(J1020&gt;1,J1020-H1020-I1020,0)</f>
        <v>12.810470007790183</v>
      </c>
      <c r="L1020" s="15">
        <v>42812</v>
      </c>
      <c r="M1020" s="14"/>
      <c r="N1020" s="29">
        <v>42853</v>
      </c>
      <c r="O1020" s="12">
        <v>42856</v>
      </c>
      <c r="P1020" s="11" t="s">
        <v>4269</v>
      </c>
      <c r="Q1020" s="10" t="s">
        <v>4268</v>
      </c>
      <c r="R1020" s="10" t="s">
        <v>4267</v>
      </c>
      <c r="S1020" s="10" t="s">
        <v>4266</v>
      </c>
      <c r="T1020" s="10"/>
      <c r="U1020" s="9" t="s">
        <v>4265</v>
      </c>
      <c r="V1020" s="8"/>
      <c r="W1020" s="7">
        <v>660</v>
      </c>
      <c r="X1020" s="4"/>
      <c r="Y1020" s="6">
        <v>61</v>
      </c>
      <c r="Z1020" s="5">
        <f>IF(Y1020&gt;0,Y1020-J1020,".")</f>
        <v>39</v>
      </c>
      <c r="AB1020" s="1">
        <v>1637339474</v>
      </c>
      <c r="AC1020" s="1">
        <v>6915956235</v>
      </c>
      <c r="AD1020" s="1" t="s">
        <v>7375</v>
      </c>
      <c r="AE1020" s="1">
        <v>1</v>
      </c>
      <c r="AF1020" s="1">
        <v>89</v>
      </c>
      <c r="AG1020" s="1" t="s">
        <v>7497</v>
      </c>
      <c r="AH1020" s="1">
        <v>43028.486886574072</v>
      </c>
      <c r="AI1020" s="1">
        <v>43069.74269068287</v>
      </c>
    </row>
    <row r="1021" spans="1:35" s="1" customFormat="1" x14ac:dyDescent="0.25">
      <c r="A1021" s="31">
        <v>42809</v>
      </c>
      <c r="B1021" s="24" t="s">
        <v>3548</v>
      </c>
      <c r="C1021" s="23" t="s">
        <v>1813</v>
      </c>
      <c r="D1021" s="22" t="s">
        <v>355</v>
      </c>
      <c r="E1021" s="21">
        <v>0.74</v>
      </c>
      <c r="G1021" s="20"/>
      <c r="H1021" s="19">
        <f>E1021/0.038689</f>
        <v>19.126883610328516</v>
      </c>
      <c r="I1021" s="18">
        <f>J1021/100*4</f>
        <v>1.76</v>
      </c>
      <c r="J1021" s="17">
        <v>44</v>
      </c>
      <c r="K1021" s="16">
        <f>IF(J1021&gt;1,J1021-H1021-I1021,0)</f>
        <v>23.113116389671482</v>
      </c>
      <c r="L1021" s="15">
        <v>42834</v>
      </c>
      <c r="M1021" s="14"/>
      <c r="N1021" s="29">
        <v>42893</v>
      </c>
      <c r="O1021" s="12">
        <v>42895</v>
      </c>
      <c r="P1021" s="11" t="s">
        <v>3547</v>
      </c>
      <c r="Q1021" s="10" t="s">
        <v>3546</v>
      </c>
      <c r="R1021" s="10" t="s">
        <v>3545</v>
      </c>
      <c r="S1021" s="10" t="s">
        <v>3544</v>
      </c>
      <c r="T1021" s="10"/>
      <c r="U1021" s="9">
        <v>6844877783</v>
      </c>
      <c r="V1021" s="8"/>
      <c r="W1021" s="7">
        <v>812</v>
      </c>
      <c r="X1021" s="4"/>
      <c r="Y1021" s="6">
        <v>61</v>
      </c>
      <c r="Z1021" s="5">
        <f>IF(Y1021&gt;0,Y1021-J1021,".")</f>
        <v>17</v>
      </c>
      <c r="AB1021" s="1">
        <v>1637345740</v>
      </c>
      <c r="AC1021" s="1">
        <v>6918669873</v>
      </c>
      <c r="AD1021" s="1" t="s">
        <v>7442</v>
      </c>
      <c r="AE1021" s="1">
        <v>1</v>
      </c>
      <c r="AF1021" s="1">
        <v>69</v>
      </c>
      <c r="AG1021" s="1" t="s">
        <v>657</v>
      </c>
      <c r="AH1021" s="1">
        <v>43062.887974537036</v>
      </c>
      <c r="AI1021" s="1">
        <v>43069.968992337963</v>
      </c>
    </row>
    <row r="1022" spans="1:35" s="1" customFormat="1" x14ac:dyDescent="0.25">
      <c r="A1022" s="31">
        <v>42778</v>
      </c>
      <c r="B1022" s="24"/>
      <c r="C1022" s="23" t="s">
        <v>959</v>
      </c>
      <c r="D1022" s="22" t="s">
        <v>186</v>
      </c>
      <c r="E1022" s="21">
        <v>0.32</v>
      </c>
      <c r="G1022" s="20"/>
      <c r="H1022" s="19">
        <f>E1022/0.03851</f>
        <v>8.309529992209816</v>
      </c>
      <c r="I1022" s="18">
        <f>J1022/100*4</f>
        <v>0.88</v>
      </c>
      <c r="J1022" s="17">
        <v>22</v>
      </c>
      <c r="K1022" s="16">
        <f>IF(J1022&gt;1,J1022-H1022-I1022,0)</f>
        <v>12.810470007790183</v>
      </c>
      <c r="L1022" s="15">
        <v>42812</v>
      </c>
      <c r="M1022" s="14"/>
      <c r="N1022" s="29">
        <v>42940</v>
      </c>
      <c r="O1022" s="12">
        <v>42943</v>
      </c>
      <c r="P1022" s="11" t="s">
        <v>2698</v>
      </c>
      <c r="Q1022" s="10" t="s">
        <v>2697</v>
      </c>
      <c r="R1022" s="10" t="s">
        <v>2696</v>
      </c>
      <c r="S1022" s="10" t="s">
        <v>2695</v>
      </c>
      <c r="T1022" s="10"/>
      <c r="U1022" s="9">
        <v>6901648230</v>
      </c>
      <c r="V1022" s="8"/>
      <c r="W1022" s="7">
        <v>995</v>
      </c>
      <c r="X1022" s="4"/>
      <c r="Y1022" s="6">
        <v>61</v>
      </c>
      <c r="Z1022" s="5">
        <f>IF(Y1022&gt;0,Y1022-J1022,".")</f>
        <v>39</v>
      </c>
      <c r="AB1022" s="1">
        <v>1637345911</v>
      </c>
      <c r="AC1022" s="1">
        <v>6918221946</v>
      </c>
      <c r="AD1022" s="1" t="s">
        <v>7282</v>
      </c>
      <c r="AE1022" s="1">
        <v>3</v>
      </c>
      <c r="AF1022" s="1">
        <v>114</v>
      </c>
      <c r="AG1022" s="1" t="s">
        <v>277</v>
      </c>
      <c r="AH1022" s="1">
        <v>43056.769143518519</v>
      </c>
      <c r="AI1022" s="1">
        <v>43070.010766770836</v>
      </c>
    </row>
    <row r="1023" spans="1:35" s="1" customFormat="1" x14ac:dyDescent="0.25">
      <c r="A1023" s="31">
        <v>42943</v>
      </c>
      <c r="B1023" s="24" t="s">
        <v>1761</v>
      </c>
      <c r="C1023" s="23" t="s">
        <v>441</v>
      </c>
      <c r="D1023" s="22" t="s">
        <v>440</v>
      </c>
      <c r="E1023" s="21">
        <v>0.66</v>
      </c>
      <c r="G1023" s="20"/>
      <c r="H1023" s="19">
        <f>E1023/0.04272</f>
        <v>15.449438202247192</v>
      </c>
      <c r="I1023" s="18">
        <f>J1023/100*4</f>
        <v>1.76</v>
      </c>
      <c r="J1023" s="17">
        <v>44</v>
      </c>
      <c r="K1023" s="16">
        <f>IF(J1023&gt;1,J1023-H1023-I1023,0)</f>
        <v>26.790561797752805</v>
      </c>
      <c r="L1023" s="15">
        <v>42960</v>
      </c>
      <c r="M1023" s="14"/>
      <c r="N1023" s="29">
        <v>43007</v>
      </c>
      <c r="O1023" s="12">
        <v>43009</v>
      </c>
      <c r="P1023" s="11" t="s">
        <v>1760</v>
      </c>
      <c r="Q1023" s="10" t="s">
        <v>1759</v>
      </c>
      <c r="R1023" s="10" t="s">
        <v>1758</v>
      </c>
      <c r="S1023" s="10" t="s">
        <v>1757</v>
      </c>
      <c r="T1023" s="10"/>
      <c r="U1023" s="9">
        <v>6912074709</v>
      </c>
      <c r="V1023" s="8"/>
      <c r="W1023" s="7">
        <v>1190</v>
      </c>
      <c r="X1023" s="4"/>
      <c r="Y1023" s="6">
        <v>61</v>
      </c>
      <c r="Z1023" s="5">
        <f>IF(Y1023&gt;0,Y1023-J1023,".")</f>
        <v>17</v>
      </c>
      <c r="AB1023" s="1">
        <v>1637346673</v>
      </c>
      <c r="AC1023" s="1">
        <v>6917275428</v>
      </c>
      <c r="AD1023" s="1" t="s">
        <v>7465</v>
      </c>
      <c r="AE1023" s="1">
        <v>1</v>
      </c>
      <c r="AF1023" s="1">
        <v>69</v>
      </c>
      <c r="AG1023" s="1" t="s">
        <v>651</v>
      </c>
      <c r="AH1023" s="1">
        <v>43041.78466435185</v>
      </c>
      <c r="AI1023" s="1">
        <v>43070.395493252312</v>
      </c>
    </row>
    <row r="1024" spans="1:35" s="1" customFormat="1" x14ac:dyDescent="0.25">
      <c r="A1024" s="31">
        <v>42943</v>
      </c>
      <c r="B1024" s="24"/>
      <c r="C1024" s="23" t="s">
        <v>441</v>
      </c>
      <c r="D1024" s="22" t="s">
        <v>440</v>
      </c>
      <c r="E1024" s="21">
        <v>0.66</v>
      </c>
      <c r="G1024" s="20"/>
      <c r="H1024" s="19">
        <f>E1024/0.04272</f>
        <v>15.449438202247192</v>
      </c>
      <c r="I1024" s="18">
        <f>J1024/100*4</f>
        <v>1.76</v>
      </c>
      <c r="J1024" s="17">
        <v>44</v>
      </c>
      <c r="K1024" s="16">
        <f>IF(J1024&gt;1,J1024-H1024-I1024,0)</f>
        <v>26.790561797752805</v>
      </c>
      <c r="L1024" s="15">
        <v>42960</v>
      </c>
      <c r="M1024" s="14"/>
      <c r="N1024" s="29">
        <v>43079</v>
      </c>
      <c r="O1024" s="12">
        <v>43079</v>
      </c>
      <c r="P1024" s="11" t="s">
        <v>439</v>
      </c>
      <c r="Q1024" s="10" t="s">
        <v>438</v>
      </c>
      <c r="R1024" s="10" t="s">
        <v>437</v>
      </c>
      <c r="S1024" s="10" t="s">
        <v>436</v>
      </c>
      <c r="T1024" s="10"/>
      <c r="U1024" s="9">
        <v>6912074709</v>
      </c>
      <c r="V1024" s="8"/>
      <c r="W1024" s="7">
        <v>1446</v>
      </c>
      <c r="X1024" s="4"/>
      <c r="Y1024" s="6">
        <v>61</v>
      </c>
      <c r="Z1024" s="5">
        <f>IF(Y1024&gt;0,Y1024-J1024,".")</f>
        <v>17</v>
      </c>
      <c r="AB1024" s="1">
        <v>1637357986</v>
      </c>
      <c r="AC1024" s="1">
        <v>6915248164</v>
      </c>
      <c r="AD1024" s="1" t="s">
        <v>7149</v>
      </c>
      <c r="AE1024" s="1">
        <v>1</v>
      </c>
      <c r="AF1024" s="1">
        <v>169</v>
      </c>
      <c r="AG1024" s="1" t="s">
        <v>610</v>
      </c>
      <c r="AH1024" s="1">
        <v>43022.295983796299</v>
      </c>
      <c r="AI1024" s="1">
        <v>43071.75267490741</v>
      </c>
    </row>
    <row r="1025" spans="1:35" s="1" customFormat="1" x14ac:dyDescent="0.25">
      <c r="A1025" s="28">
        <v>41828</v>
      </c>
      <c r="B1025" s="27" t="s">
        <v>6325</v>
      </c>
      <c r="C1025" s="23" t="s">
        <v>6324</v>
      </c>
      <c r="D1025" s="22" t="s">
        <v>6323</v>
      </c>
      <c r="E1025" s="21">
        <v>1.45</v>
      </c>
      <c r="G1025" s="20"/>
      <c r="H1025" s="19">
        <f>E1025/0.0475882</f>
        <v>30.469738296468453</v>
      </c>
      <c r="I1025" s="18">
        <f>J1025/100*4</f>
        <v>2.48</v>
      </c>
      <c r="J1025" s="17">
        <v>62</v>
      </c>
      <c r="K1025" s="16">
        <f>IF(J1025&gt;1,J1025-H1025-I1025,0)</f>
        <v>29.050261703531547</v>
      </c>
      <c r="L1025" s="15">
        <v>41841</v>
      </c>
      <c r="M1025" s="14"/>
      <c r="N1025" s="29">
        <v>42764</v>
      </c>
      <c r="O1025" s="12">
        <v>42764</v>
      </c>
      <c r="P1025" s="11" t="s">
        <v>6072</v>
      </c>
      <c r="Q1025" s="10"/>
      <c r="R1025" s="10"/>
      <c r="S1025" s="10"/>
      <c r="T1025" s="10"/>
      <c r="U1025" s="9">
        <v>6691977040</v>
      </c>
      <c r="V1025" s="8"/>
      <c r="W1025" s="7">
        <v>173</v>
      </c>
      <c r="X1025" s="4"/>
      <c r="Y1025" s="6">
        <v>62</v>
      </c>
      <c r="Z1025" s="5">
        <f>IF(Y1025&gt;0,Y1025-J1025,".")</f>
        <v>0</v>
      </c>
      <c r="AB1025" s="1">
        <v>1637360958</v>
      </c>
      <c r="AC1025" s="1">
        <v>6916032903</v>
      </c>
      <c r="AD1025" s="1" t="s">
        <v>7498</v>
      </c>
      <c r="AE1025" s="1">
        <v>1</v>
      </c>
      <c r="AF1025" s="1">
        <v>125</v>
      </c>
      <c r="AG1025" s="1" t="s">
        <v>637</v>
      </c>
      <c r="AH1025" s="1">
        <v>43029.415451388886</v>
      </c>
      <c r="AI1025" s="1">
        <v>43071.866424282409</v>
      </c>
    </row>
    <row r="1026" spans="1:35" s="1" customFormat="1" x14ac:dyDescent="0.25">
      <c r="A1026" s="31">
        <v>42721</v>
      </c>
      <c r="B1026" s="24"/>
      <c r="C1026" s="23" t="s">
        <v>716</v>
      </c>
      <c r="D1026" s="22" t="s">
        <v>715</v>
      </c>
      <c r="E1026" s="21">
        <v>0.76600000000000001</v>
      </c>
      <c r="G1026" s="20"/>
      <c r="H1026" s="19">
        <f>E1026/0.03864</f>
        <v>19.824016563146998</v>
      </c>
      <c r="I1026" s="18">
        <f>J1026/100*4</f>
        <v>1.8</v>
      </c>
      <c r="J1026" s="17">
        <v>45</v>
      </c>
      <c r="K1026" s="16">
        <f>IF(J1026&gt;1,J1026-H1026-I1026,0)</f>
        <v>23.375983436853002</v>
      </c>
      <c r="L1026" s="15">
        <v>42735</v>
      </c>
      <c r="M1026" s="14"/>
      <c r="N1026" s="29">
        <v>42813</v>
      </c>
      <c r="O1026" s="12">
        <v>42815</v>
      </c>
      <c r="P1026" s="11" t="s">
        <v>5112</v>
      </c>
      <c r="Q1026" s="10" t="s">
        <v>5111</v>
      </c>
      <c r="R1026" s="10" t="s">
        <v>5110</v>
      </c>
      <c r="S1026" s="10" t="s">
        <v>291</v>
      </c>
      <c r="T1026" s="10"/>
      <c r="U1026" s="9">
        <v>6756115647</v>
      </c>
      <c r="V1026" s="8"/>
      <c r="W1026" s="7">
        <v>465</v>
      </c>
      <c r="X1026" s="4"/>
      <c r="Y1026" s="6">
        <v>62</v>
      </c>
      <c r="Z1026" s="5">
        <f>IF(Y1026&gt;0,Y1026-J1026,".")</f>
        <v>17</v>
      </c>
      <c r="AB1026" s="1">
        <v>1637364502</v>
      </c>
      <c r="AC1026" s="1">
        <v>6918790529</v>
      </c>
      <c r="AD1026" s="1" t="s">
        <v>7499</v>
      </c>
      <c r="AE1026" s="1">
        <v>2</v>
      </c>
      <c r="AF1026" s="1">
        <v>130</v>
      </c>
      <c r="AG1026" s="1" t="s">
        <v>612</v>
      </c>
      <c r="AH1026" s="1">
        <v>43065.440787037034</v>
      </c>
      <c r="AI1026" s="1">
        <v>43072.501753194447</v>
      </c>
    </row>
    <row r="1027" spans="1:35" s="1" customFormat="1" x14ac:dyDescent="0.25">
      <c r="A1027" s="31">
        <v>42703</v>
      </c>
      <c r="B1027" s="30" t="s">
        <v>5095</v>
      </c>
      <c r="C1027" s="23" t="s">
        <v>50</v>
      </c>
      <c r="D1027" s="22" t="s">
        <v>49</v>
      </c>
      <c r="E1027" s="21">
        <v>0.93899999999999995</v>
      </c>
      <c r="G1027" s="20"/>
      <c r="H1027" s="19">
        <f>E1027/0.0391</f>
        <v>24.015345268542195</v>
      </c>
      <c r="I1027" s="18">
        <f>J1027/100*4</f>
        <v>1.8</v>
      </c>
      <c r="J1027" s="17">
        <v>45</v>
      </c>
      <c r="K1027" s="16">
        <f>IF(J1027&gt;1,J1027-H1027-I1027,0)</f>
        <v>19.184654731457805</v>
      </c>
      <c r="L1027" s="15">
        <v>42762</v>
      </c>
      <c r="M1027" s="14"/>
      <c r="N1027" s="29">
        <v>42814</v>
      </c>
      <c r="O1027" s="12">
        <v>42814</v>
      </c>
      <c r="P1027" s="11" t="s">
        <v>5094</v>
      </c>
      <c r="Q1027" s="10" t="s">
        <v>5093</v>
      </c>
      <c r="R1027" s="10" t="s">
        <v>5092</v>
      </c>
      <c r="S1027" s="10" t="s">
        <v>5091</v>
      </c>
      <c r="T1027" s="10"/>
      <c r="U1027" s="9">
        <v>6757565870</v>
      </c>
      <c r="V1027" s="8"/>
      <c r="W1027" s="7">
        <v>462</v>
      </c>
      <c r="X1027" s="4"/>
      <c r="Y1027" s="6">
        <v>62</v>
      </c>
      <c r="Z1027" s="5">
        <f>IF(Y1027&gt;0,Y1027-J1027,".")</f>
        <v>17</v>
      </c>
      <c r="AB1027" s="1">
        <v>1637367825</v>
      </c>
      <c r="AC1027" s="1">
        <v>6916033037</v>
      </c>
      <c r="AD1027" s="1" t="s">
        <v>7233</v>
      </c>
      <c r="AE1027" s="1">
        <v>1</v>
      </c>
      <c r="AF1027" s="1">
        <v>58</v>
      </c>
      <c r="AG1027" s="1" t="s">
        <v>644</v>
      </c>
      <c r="AH1027" s="1">
        <v>43029.417951388888</v>
      </c>
      <c r="AI1027" s="1">
        <v>43072.741674583332</v>
      </c>
    </row>
    <row r="1028" spans="1:35" s="1" customFormat="1" x14ac:dyDescent="0.25">
      <c r="A1028" s="31">
        <v>42703</v>
      </c>
      <c r="B1028" s="24"/>
      <c r="C1028" s="23" t="s">
        <v>50</v>
      </c>
      <c r="D1028" s="22" t="s">
        <v>49</v>
      </c>
      <c r="E1028" s="21">
        <v>0.93899999999999995</v>
      </c>
      <c r="G1028" s="20"/>
      <c r="H1028" s="19">
        <f>E1028/0.0391</f>
        <v>24.015345268542195</v>
      </c>
      <c r="I1028" s="18">
        <f>J1028/100*4</f>
        <v>1.8</v>
      </c>
      <c r="J1028" s="17">
        <v>45</v>
      </c>
      <c r="K1028" s="16">
        <f>IF(J1028&gt;1,J1028-H1028-I1028,0)</f>
        <v>19.184654731457805</v>
      </c>
      <c r="L1028" s="15">
        <v>42762</v>
      </c>
      <c r="M1028" s="14"/>
      <c r="N1028" s="29">
        <v>42830</v>
      </c>
      <c r="O1028" s="12">
        <v>42830</v>
      </c>
      <c r="P1028" s="11" t="s">
        <v>4779</v>
      </c>
      <c r="Q1028" s="10" t="s">
        <v>4778</v>
      </c>
      <c r="R1028" s="10" t="s">
        <v>4777</v>
      </c>
      <c r="S1028" s="10" t="s">
        <v>4776</v>
      </c>
      <c r="T1028" s="10"/>
      <c r="U1028" s="9" t="s">
        <v>4701</v>
      </c>
      <c r="V1028" s="8"/>
      <c r="W1028" s="7">
        <v>542</v>
      </c>
      <c r="X1028" s="4"/>
      <c r="Y1028" s="6">
        <v>62</v>
      </c>
      <c r="Z1028" s="5">
        <f>IF(Y1028&gt;0,Y1028-J1028,".")</f>
        <v>17</v>
      </c>
      <c r="AB1028" s="1">
        <v>1637370925</v>
      </c>
      <c r="AC1028" s="1">
        <v>6916039876</v>
      </c>
      <c r="AD1028" s="1" t="s">
        <v>7168</v>
      </c>
      <c r="AE1028" s="1">
        <v>3</v>
      </c>
      <c r="AF1028" s="1">
        <v>108</v>
      </c>
      <c r="AG1028" s="1" t="s">
        <v>630</v>
      </c>
      <c r="AH1028" s="1">
        <v>43029.51425925926</v>
      </c>
      <c r="AI1028" s="1">
        <v>43072.815464444444</v>
      </c>
    </row>
    <row r="1029" spans="1:35" s="1" customFormat="1" x14ac:dyDescent="0.25">
      <c r="A1029" s="31">
        <v>42703</v>
      </c>
      <c r="B1029" s="24"/>
      <c r="C1029" s="23" t="s">
        <v>50</v>
      </c>
      <c r="D1029" s="22" t="s">
        <v>49</v>
      </c>
      <c r="E1029" s="21">
        <v>0.93899999999999995</v>
      </c>
      <c r="G1029" s="20"/>
      <c r="H1029" s="19">
        <f>E1029/0.0391</f>
        <v>24.015345268542195</v>
      </c>
      <c r="I1029" s="18">
        <f>J1029/100*4</f>
        <v>1.8</v>
      </c>
      <c r="J1029" s="17">
        <v>45</v>
      </c>
      <c r="K1029" s="16">
        <f>IF(J1029&gt;1,J1029-H1029-I1029,0)</f>
        <v>19.184654731457805</v>
      </c>
      <c r="L1029" s="15">
        <v>42762</v>
      </c>
      <c r="M1029" s="14"/>
      <c r="N1029" s="29">
        <v>42833</v>
      </c>
      <c r="O1029" s="12">
        <v>42834</v>
      </c>
      <c r="P1029" s="11" t="s">
        <v>4705</v>
      </c>
      <c r="Q1029" s="10" t="s">
        <v>4704</v>
      </c>
      <c r="R1029" s="10" t="s">
        <v>4703</v>
      </c>
      <c r="S1029" s="10" t="s">
        <v>4702</v>
      </c>
      <c r="T1029" s="10"/>
      <c r="U1029" s="9" t="s">
        <v>4701</v>
      </c>
      <c r="V1029" s="8"/>
      <c r="W1029" s="7">
        <v>555</v>
      </c>
      <c r="X1029" s="4"/>
      <c r="Y1029" s="6">
        <v>62</v>
      </c>
      <c r="Z1029" s="5">
        <f>IF(Y1029&gt;0,Y1029-J1029,".")</f>
        <v>17</v>
      </c>
      <c r="AB1029" s="1">
        <v>1637375897</v>
      </c>
      <c r="AC1029" s="1">
        <v>6918947389</v>
      </c>
      <c r="AD1029" s="1" t="s">
        <v>7410</v>
      </c>
      <c r="AE1029" s="1">
        <v>1</v>
      </c>
      <c r="AF1029" s="1">
        <v>70</v>
      </c>
      <c r="AG1029" s="1" t="s">
        <v>627</v>
      </c>
      <c r="AH1029" s="1">
        <v>43067.815243055556</v>
      </c>
      <c r="AI1029" s="1">
        <v>43072.893859374999</v>
      </c>
    </row>
    <row r="1030" spans="1:35" s="1" customFormat="1" x14ac:dyDescent="0.25">
      <c r="A1030" s="31">
        <v>42721</v>
      </c>
      <c r="B1030" s="24"/>
      <c r="C1030" s="23" t="s">
        <v>716</v>
      </c>
      <c r="D1030" s="22" t="s">
        <v>715</v>
      </c>
      <c r="E1030" s="21">
        <v>0.76600000000000001</v>
      </c>
      <c r="G1030" s="20"/>
      <c r="H1030" s="19">
        <f>E1030/0.03864</f>
        <v>19.824016563146998</v>
      </c>
      <c r="I1030" s="18">
        <f>J1030/100*4</f>
        <v>1.8</v>
      </c>
      <c r="J1030" s="17">
        <v>45</v>
      </c>
      <c r="K1030" s="16">
        <f>IF(J1030&gt;1,J1030-H1030-I1030,0)</f>
        <v>23.375983436853002</v>
      </c>
      <c r="L1030" s="15">
        <v>42735</v>
      </c>
      <c r="M1030" s="14"/>
      <c r="N1030" s="29">
        <v>42847</v>
      </c>
      <c r="O1030" s="12">
        <v>42848</v>
      </c>
      <c r="P1030" s="11" t="s">
        <v>4399</v>
      </c>
      <c r="Q1030" s="10" t="s">
        <v>4398</v>
      </c>
      <c r="R1030" s="10" t="s">
        <v>4397</v>
      </c>
      <c r="S1030" s="10" t="s">
        <v>4396</v>
      </c>
      <c r="T1030" s="10"/>
      <c r="U1030" s="9" t="s">
        <v>4395</v>
      </c>
      <c r="V1030" s="8"/>
      <c r="W1030" s="7">
        <v>630</v>
      </c>
      <c r="X1030" s="4"/>
      <c r="Y1030" s="6">
        <v>62</v>
      </c>
      <c r="Z1030" s="5">
        <f>IF(Y1030&gt;0,Y1030-J1030,".")</f>
        <v>17</v>
      </c>
      <c r="AB1030" s="1">
        <v>1637378003</v>
      </c>
      <c r="AC1030" s="1">
        <v>6917210416</v>
      </c>
      <c r="AD1030" s="1" t="s">
        <v>7148</v>
      </c>
      <c r="AE1030" s="1">
        <v>1</v>
      </c>
      <c r="AF1030" s="1">
        <v>79</v>
      </c>
      <c r="AG1030" s="1" t="s">
        <v>622</v>
      </c>
      <c r="AH1030" s="1">
        <v>43040.730127314811</v>
      </c>
      <c r="AI1030" s="1">
        <v>43073.017111527777</v>
      </c>
    </row>
    <row r="1031" spans="1:35" s="1" customFormat="1" x14ac:dyDescent="0.25">
      <c r="A1031" s="31">
        <v>42703</v>
      </c>
      <c r="B1031" s="24"/>
      <c r="C1031" s="23" t="s">
        <v>50</v>
      </c>
      <c r="D1031" s="22" t="s">
        <v>49</v>
      </c>
      <c r="E1031" s="21">
        <v>0.93899999999999995</v>
      </c>
      <c r="G1031" s="20"/>
      <c r="H1031" s="19">
        <f>E1031/0.0391</f>
        <v>24.015345268542195</v>
      </c>
      <c r="I1031" s="18">
        <f>J1031/100*4</f>
        <v>1.8</v>
      </c>
      <c r="J1031" s="17">
        <v>45</v>
      </c>
      <c r="K1031" s="16">
        <f>IF(J1031&gt;1,J1031-H1031-I1031,0)</f>
        <v>19.184654731457805</v>
      </c>
      <c r="L1031" s="15">
        <v>42762</v>
      </c>
      <c r="M1031" s="14"/>
      <c r="N1031" s="29">
        <v>42849</v>
      </c>
      <c r="O1031" s="12">
        <v>42849</v>
      </c>
      <c r="P1031" s="11" t="s">
        <v>4338</v>
      </c>
      <c r="Q1031" s="10" t="s">
        <v>4337</v>
      </c>
      <c r="R1031" s="10" t="s">
        <v>4336</v>
      </c>
      <c r="S1031" s="10" t="s">
        <v>4335</v>
      </c>
      <c r="T1031" s="10"/>
      <c r="U1031" s="9">
        <v>6797212200</v>
      </c>
      <c r="V1031" s="8"/>
      <c r="W1031" s="7">
        <v>640</v>
      </c>
      <c r="X1031" s="4"/>
      <c r="Y1031" s="6">
        <v>62</v>
      </c>
      <c r="Z1031" s="5">
        <f>IF(Y1031&gt;0,Y1031-J1031,".")</f>
        <v>17</v>
      </c>
      <c r="AB1031" s="1">
        <v>1637378323</v>
      </c>
      <c r="AC1031" s="1">
        <v>6909594082</v>
      </c>
      <c r="AD1031" s="1" t="s">
        <v>7500</v>
      </c>
      <c r="AE1031" s="1">
        <v>1</v>
      </c>
      <c r="AF1031" s="1">
        <v>72</v>
      </c>
      <c r="AG1031" s="1" t="s">
        <v>588</v>
      </c>
      <c r="AH1031" s="1">
        <v>42944.86824074074</v>
      </c>
      <c r="AI1031" s="1">
        <v>43073.299420439813</v>
      </c>
    </row>
    <row r="1032" spans="1:35" s="1" customFormat="1" x14ac:dyDescent="0.25">
      <c r="A1032" s="31">
        <v>42721</v>
      </c>
      <c r="B1032" s="24"/>
      <c r="C1032" s="23" t="s">
        <v>716</v>
      </c>
      <c r="D1032" s="22" t="s">
        <v>715</v>
      </c>
      <c r="E1032" s="21">
        <v>0.76600000000000001</v>
      </c>
      <c r="G1032" s="20"/>
      <c r="H1032" s="19">
        <f>E1032/0.03864</f>
        <v>19.824016563146998</v>
      </c>
      <c r="I1032" s="18">
        <f>J1032/100*4</f>
        <v>1.8</v>
      </c>
      <c r="J1032" s="17">
        <v>45</v>
      </c>
      <c r="K1032" s="16">
        <f>IF(J1032&gt;1,J1032-H1032-I1032,0)</f>
        <v>23.375983436853002</v>
      </c>
      <c r="L1032" s="15">
        <v>42735</v>
      </c>
      <c r="M1032" s="14"/>
      <c r="N1032" s="29">
        <v>42894</v>
      </c>
      <c r="O1032" s="12">
        <v>42895</v>
      </c>
      <c r="P1032" s="11" t="s">
        <v>3539</v>
      </c>
      <c r="Q1032" s="10" t="s">
        <v>3538</v>
      </c>
      <c r="R1032" s="10" t="s">
        <v>3537</v>
      </c>
      <c r="S1032" s="10" t="s">
        <v>3536</v>
      </c>
      <c r="T1032" s="10"/>
      <c r="U1032" s="9" t="s">
        <v>3535</v>
      </c>
      <c r="V1032" s="8"/>
      <c r="W1032" s="7">
        <v>816</v>
      </c>
      <c r="X1032" s="4"/>
      <c r="Y1032" s="6">
        <v>62</v>
      </c>
      <c r="Z1032" s="5">
        <f>IF(Y1032&gt;0,Y1032-J1032,".")</f>
        <v>17</v>
      </c>
      <c r="AB1032" s="1">
        <v>1637378324</v>
      </c>
      <c r="AC1032" s="1">
        <v>6916055425</v>
      </c>
      <c r="AD1032" s="1" t="s">
        <v>7335</v>
      </c>
      <c r="AE1032" s="1">
        <v>1</v>
      </c>
      <c r="AF1032" s="1">
        <v>72</v>
      </c>
      <c r="AG1032" s="1" t="s">
        <v>588</v>
      </c>
      <c r="AH1032" s="1">
        <v>43029.738993055558</v>
      </c>
      <c r="AI1032" s="1">
        <v>43073.299421053242</v>
      </c>
    </row>
    <row r="1033" spans="1:35" s="1" customFormat="1" x14ac:dyDescent="0.25">
      <c r="A1033" s="31">
        <v>42721</v>
      </c>
      <c r="B1033" s="24" t="s">
        <v>2903</v>
      </c>
      <c r="C1033" s="23" t="s">
        <v>716</v>
      </c>
      <c r="D1033" s="22" t="s">
        <v>715</v>
      </c>
      <c r="E1033" s="21">
        <v>0.8</v>
      </c>
      <c r="G1033" s="20"/>
      <c r="H1033" s="19">
        <f>E1033/0.03864</f>
        <v>20.703933747412009</v>
      </c>
      <c r="I1033" s="18">
        <f>J1033/100*4</f>
        <v>1.8</v>
      </c>
      <c r="J1033" s="17">
        <v>45</v>
      </c>
      <c r="K1033" s="16">
        <f>IF(J1033&gt;1,J1033-H1033-I1033,0)</f>
        <v>22.49606625258799</v>
      </c>
      <c r="L1033" s="15">
        <v>42749</v>
      </c>
      <c r="M1033" s="14"/>
      <c r="N1033" s="29">
        <v>42928</v>
      </c>
      <c r="O1033" s="12">
        <v>42928</v>
      </c>
      <c r="P1033" s="11" t="s">
        <v>2902</v>
      </c>
      <c r="Q1033" s="10" t="s">
        <v>2901</v>
      </c>
      <c r="R1033" s="10" t="s">
        <v>2900</v>
      </c>
      <c r="S1033" s="10" t="s">
        <v>2899</v>
      </c>
      <c r="T1033" s="10"/>
      <c r="U1033" s="9">
        <v>6885920152</v>
      </c>
      <c r="V1033" s="8"/>
      <c r="W1033" s="7">
        <v>945</v>
      </c>
      <c r="X1033" s="4"/>
      <c r="Y1033" s="6">
        <v>62</v>
      </c>
      <c r="Z1033" s="5">
        <f>IF(Y1033&gt;0,Y1033-J1033,".")</f>
        <v>17</v>
      </c>
      <c r="AB1033" s="1">
        <v>1637379667</v>
      </c>
      <c r="AC1033" s="1">
        <v>6917781919</v>
      </c>
      <c r="AD1033" s="1" t="s">
        <v>7365</v>
      </c>
      <c r="AE1033" s="1">
        <v>1</v>
      </c>
      <c r="AF1033" s="1">
        <v>69</v>
      </c>
      <c r="AG1033" s="1" t="s">
        <v>604</v>
      </c>
      <c r="AH1033" s="1">
        <v>43049.573483796295</v>
      </c>
      <c r="AI1033" s="1">
        <v>43073.48251115741</v>
      </c>
    </row>
    <row r="1034" spans="1:35" s="1" customFormat="1" x14ac:dyDescent="0.25">
      <c r="A1034" s="31">
        <v>42721</v>
      </c>
      <c r="B1034" s="24"/>
      <c r="C1034" s="23" t="s">
        <v>716</v>
      </c>
      <c r="D1034" s="22" t="s">
        <v>715</v>
      </c>
      <c r="E1034" s="21">
        <v>0.8</v>
      </c>
      <c r="G1034" s="20"/>
      <c r="H1034" s="19">
        <f>E1034/0.03864</f>
        <v>20.703933747412009</v>
      </c>
      <c r="I1034" s="18">
        <f>J1034/100*4</f>
        <v>1.8</v>
      </c>
      <c r="J1034" s="17">
        <v>45</v>
      </c>
      <c r="K1034" s="16">
        <f>IF(J1034&gt;1,J1034-H1034-I1034,0)</f>
        <v>22.49606625258799</v>
      </c>
      <c r="L1034" s="15">
        <v>42749</v>
      </c>
      <c r="M1034" s="14"/>
      <c r="N1034" s="29">
        <v>42940</v>
      </c>
      <c r="O1034" s="12">
        <v>42940</v>
      </c>
      <c r="P1034" s="11" t="s">
        <v>2717</v>
      </c>
      <c r="Q1034" s="10" t="s">
        <v>2716</v>
      </c>
      <c r="R1034" s="10" t="s">
        <v>2715</v>
      </c>
      <c r="S1034" s="10" t="s">
        <v>2714</v>
      </c>
      <c r="T1034" s="10"/>
      <c r="U1034" s="9">
        <v>6902488908</v>
      </c>
      <c r="V1034" s="8"/>
      <c r="W1034" s="7">
        <v>982</v>
      </c>
      <c r="X1034" s="4"/>
      <c r="Y1034" s="6">
        <v>62</v>
      </c>
      <c r="Z1034" s="5">
        <f>IF(Y1034&gt;0,Y1034-J1034,".")</f>
        <v>17</v>
      </c>
      <c r="AB1034" s="1">
        <v>1637379793</v>
      </c>
      <c r="AC1034" s="1">
        <v>6916037934</v>
      </c>
      <c r="AD1034" s="1" t="s">
        <v>7115</v>
      </c>
      <c r="AE1034" s="1">
        <v>1</v>
      </c>
      <c r="AF1034" s="1">
        <v>19</v>
      </c>
      <c r="AG1034" s="1" t="s">
        <v>600</v>
      </c>
      <c r="AH1034" s="1">
        <v>43029.482523148145</v>
      </c>
      <c r="AI1034" s="1">
        <v>43073.496221828704</v>
      </c>
    </row>
    <row r="1035" spans="1:35" s="1" customFormat="1" x14ac:dyDescent="0.25">
      <c r="A1035" s="31">
        <v>42809</v>
      </c>
      <c r="B1035" s="24"/>
      <c r="C1035" s="23" t="s">
        <v>1813</v>
      </c>
      <c r="D1035" s="22" t="s">
        <v>355</v>
      </c>
      <c r="E1035" s="21">
        <v>0.74</v>
      </c>
      <c r="G1035" s="20"/>
      <c r="H1035" s="19">
        <f>E1035/0.038689</f>
        <v>19.126883610328516</v>
      </c>
      <c r="I1035" s="18">
        <f>J1035/100*4</f>
        <v>1.76</v>
      </c>
      <c r="J1035" s="17">
        <v>44</v>
      </c>
      <c r="K1035" s="16">
        <f>IF(J1035&gt;1,J1035-H1035-I1035,0)</f>
        <v>23.113116389671482</v>
      </c>
      <c r="L1035" s="15">
        <v>42834</v>
      </c>
      <c r="M1035" s="14"/>
      <c r="N1035" s="29">
        <v>42992</v>
      </c>
      <c r="O1035" s="12">
        <v>42995</v>
      </c>
      <c r="P1035" s="11" t="s">
        <v>2010</v>
      </c>
      <c r="Q1035" s="10" t="s">
        <v>2013</v>
      </c>
      <c r="R1035" s="10" t="s">
        <v>2012</v>
      </c>
      <c r="S1035" s="10" t="s">
        <v>2011</v>
      </c>
      <c r="T1035" s="10"/>
      <c r="U1035" s="9">
        <v>6911158341</v>
      </c>
      <c r="V1035" s="8"/>
      <c r="W1035" s="7">
        <v>1138</v>
      </c>
      <c r="X1035" s="4"/>
      <c r="Y1035" s="6">
        <v>62</v>
      </c>
      <c r="Z1035" s="5">
        <f>IF(Y1035&gt;0,Y1035-J1035,".")</f>
        <v>18</v>
      </c>
      <c r="AB1035" s="1">
        <v>1637380560</v>
      </c>
      <c r="AC1035" s="1">
        <v>6916047789</v>
      </c>
      <c r="AD1035" s="1" t="s">
        <v>7229</v>
      </c>
      <c r="AE1035" s="1">
        <v>1</v>
      </c>
      <c r="AF1035" s="1">
        <v>115</v>
      </c>
      <c r="AG1035" s="1" t="s">
        <v>577</v>
      </c>
      <c r="AH1035" s="1">
        <v>43029.62427083333</v>
      </c>
      <c r="AI1035" s="1">
        <v>43073.579415555556</v>
      </c>
    </row>
    <row r="1036" spans="1:35" s="1" customFormat="1" x14ac:dyDescent="0.25">
      <c r="A1036" s="31">
        <v>42703</v>
      </c>
      <c r="B1036" s="24"/>
      <c r="C1036" s="23" t="s">
        <v>50</v>
      </c>
      <c r="D1036" s="22" t="s">
        <v>49</v>
      </c>
      <c r="E1036" s="21">
        <v>0.93899999999999995</v>
      </c>
      <c r="G1036" s="20"/>
      <c r="H1036" s="19">
        <f>E1036/0.0391</f>
        <v>24.015345268542195</v>
      </c>
      <c r="I1036" s="18">
        <f>J1036/100*4</f>
        <v>1.8</v>
      </c>
      <c r="J1036" s="17">
        <v>45</v>
      </c>
      <c r="K1036" s="16">
        <f>IF(J1036&gt;1,J1036-H1036-I1036,0)</f>
        <v>19.184654731457805</v>
      </c>
      <c r="L1036" s="15">
        <v>42762</v>
      </c>
      <c r="M1036" s="14"/>
      <c r="N1036" s="29">
        <v>42995</v>
      </c>
      <c r="O1036" s="12">
        <v>42995</v>
      </c>
      <c r="P1036" s="11" t="s">
        <v>1968</v>
      </c>
      <c r="Q1036" s="10" t="s">
        <v>1967</v>
      </c>
      <c r="R1036" s="10" t="s">
        <v>1966</v>
      </c>
      <c r="S1036" s="10" t="s">
        <v>1965</v>
      </c>
      <c r="T1036" s="10"/>
      <c r="U1036" s="9" t="s">
        <v>1964</v>
      </c>
      <c r="V1036" s="8"/>
      <c r="W1036" s="7">
        <v>1147</v>
      </c>
      <c r="X1036" s="4"/>
      <c r="Y1036" s="6">
        <v>62</v>
      </c>
      <c r="Z1036" s="5">
        <f>IF(Y1036&gt;0,Y1036-J1036,".")</f>
        <v>17</v>
      </c>
      <c r="AB1036" s="1">
        <v>1637381265</v>
      </c>
      <c r="AC1036" s="1">
        <v>6916048117</v>
      </c>
      <c r="AD1036" s="1" t="s">
        <v>7429</v>
      </c>
      <c r="AE1036" s="1">
        <v>1</v>
      </c>
      <c r="AF1036" s="1">
        <v>17</v>
      </c>
      <c r="AG1036" s="1" t="s">
        <v>585</v>
      </c>
      <c r="AH1036" s="1">
        <v>43029.629699074074</v>
      </c>
      <c r="AI1036" s="1">
        <v>43073.643987268515</v>
      </c>
    </row>
    <row r="1037" spans="1:35" s="1" customFormat="1" x14ac:dyDescent="0.25">
      <c r="A1037" s="31">
        <v>42703</v>
      </c>
      <c r="B1037" s="24"/>
      <c r="C1037" s="23" t="s">
        <v>50</v>
      </c>
      <c r="D1037" s="22" t="s">
        <v>49</v>
      </c>
      <c r="E1037" s="21">
        <v>0.93899999999999995</v>
      </c>
      <c r="G1037" s="20"/>
      <c r="H1037" s="19">
        <f>E1037/0.0391</f>
        <v>24.015345268542195</v>
      </c>
      <c r="I1037" s="18">
        <f>J1037/100*4</f>
        <v>1.8</v>
      </c>
      <c r="J1037" s="17">
        <v>45</v>
      </c>
      <c r="K1037" s="16">
        <f>IF(J1037&gt;1,J1037-H1037-I1037,0)</f>
        <v>19.184654731457805</v>
      </c>
      <c r="L1037" s="15">
        <v>42762</v>
      </c>
      <c r="M1037" s="14"/>
      <c r="N1037" s="29">
        <v>43086</v>
      </c>
      <c r="O1037" s="12">
        <v>43086</v>
      </c>
      <c r="P1037" s="11" t="s">
        <v>262</v>
      </c>
      <c r="Q1037" s="10" t="s">
        <v>261</v>
      </c>
      <c r="R1037" s="10" t="s">
        <v>260</v>
      </c>
      <c r="S1037" s="10" t="s">
        <v>259</v>
      </c>
      <c r="T1037" s="10"/>
      <c r="U1037" s="9">
        <v>6916047566</v>
      </c>
      <c r="V1037" s="8"/>
      <c r="W1037" s="7">
        <v>1475</v>
      </c>
      <c r="X1037" s="4"/>
      <c r="Y1037" s="6">
        <v>62</v>
      </c>
      <c r="Z1037" s="5">
        <f>IF(Y1037&gt;0,Y1037-J1037,".")</f>
        <v>17</v>
      </c>
      <c r="AB1037" s="1">
        <v>1637384382</v>
      </c>
      <c r="AC1037" s="1">
        <v>6916033037</v>
      </c>
      <c r="AD1037" s="1" t="s">
        <v>7233</v>
      </c>
      <c r="AE1037" s="1">
        <v>1</v>
      </c>
      <c r="AF1037" s="1">
        <v>58</v>
      </c>
      <c r="AG1037" s="1" t="s">
        <v>581</v>
      </c>
      <c r="AH1037" s="1">
        <v>43029.417951388888</v>
      </c>
      <c r="AI1037" s="1">
        <v>43073.81473795139</v>
      </c>
    </row>
    <row r="1038" spans="1:35" s="1" customFormat="1" x14ac:dyDescent="0.25">
      <c r="A1038" s="31">
        <v>42703</v>
      </c>
      <c r="B1038" s="24"/>
      <c r="C1038" s="23" t="s">
        <v>50</v>
      </c>
      <c r="D1038" s="22" t="s">
        <v>49</v>
      </c>
      <c r="E1038" s="21">
        <v>0.93899999999999995</v>
      </c>
      <c r="G1038" s="20"/>
      <c r="H1038" s="19">
        <f>E1038/0.0391</f>
        <v>24.015345268542195</v>
      </c>
      <c r="I1038" s="18">
        <f>J1038/100*4</f>
        <v>1.8</v>
      </c>
      <c r="J1038" s="17">
        <v>45</v>
      </c>
      <c r="K1038" s="16">
        <f>IF(J1038&gt;1,J1038-H1038-I1038,0)</f>
        <v>19.184654731457805</v>
      </c>
      <c r="L1038" s="15">
        <v>42762</v>
      </c>
      <c r="M1038" s="14"/>
      <c r="N1038" s="29">
        <v>43098</v>
      </c>
      <c r="O1038" s="12">
        <v>43101</v>
      </c>
      <c r="P1038" s="11" t="s">
        <v>48</v>
      </c>
      <c r="Q1038" s="10" t="s">
        <v>47</v>
      </c>
      <c r="R1038" s="10" t="s">
        <v>46</v>
      </c>
      <c r="S1038" s="10" t="s">
        <v>45</v>
      </c>
      <c r="T1038" s="10"/>
      <c r="U1038" s="9">
        <v>6916047566</v>
      </c>
      <c r="V1038" s="8"/>
      <c r="W1038" s="7">
        <v>1510</v>
      </c>
      <c r="X1038" s="4"/>
      <c r="Y1038" s="6">
        <v>62</v>
      </c>
      <c r="Z1038" s="5">
        <f>IF(Y1038&gt;0,Y1038-J1038,".")</f>
        <v>17</v>
      </c>
      <c r="AB1038" s="1">
        <v>1637386796</v>
      </c>
      <c r="AC1038" s="1">
        <v>6916028252</v>
      </c>
      <c r="AD1038" s="1" t="s">
        <v>7469</v>
      </c>
      <c r="AE1038" s="1">
        <v>1</v>
      </c>
      <c r="AF1038" s="1">
        <v>38</v>
      </c>
      <c r="AG1038" s="1" t="s">
        <v>79</v>
      </c>
      <c r="AH1038" s="1">
        <v>43029.317858796298</v>
      </c>
      <c r="AI1038" s="1">
        <v>43073.864908483796</v>
      </c>
    </row>
    <row r="1039" spans="1:35" s="1" customFormat="1" x14ac:dyDescent="0.25">
      <c r="A1039" s="31">
        <v>42368</v>
      </c>
      <c r="B1039" s="24"/>
      <c r="C1039" s="23" t="s">
        <v>50</v>
      </c>
      <c r="D1039" s="22" t="s">
        <v>49</v>
      </c>
      <c r="E1039" s="21">
        <v>0.72199999999999998</v>
      </c>
      <c r="G1039" s="20"/>
      <c r="H1039" s="19">
        <f>E1039/0.04032</f>
        <v>17.906746031746032</v>
      </c>
      <c r="I1039" s="32">
        <f>J1039/100*4</f>
        <v>1.8</v>
      </c>
      <c r="J1039" s="17">
        <v>45</v>
      </c>
      <c r="K1039" s="16">
        <f>IF(J1039&gt;1,J1039-H1039-I1039,0)</f>
        <v>25.293253968253968</v>
      </c>
      <c r="L1039" s="15">
        <v>42401</v>
      </c>
      <c r="M1039" s="14"/>
      <c r="N1039" s="29">
        <v>42760</v>
      </c>
      <c r="O1039" s="12">
        <v>42760</v>
      </c>
      <c r="P1039" s="11" t="s">
        <v>6400</v>
      </c>
      <c r="Q1039" s="10" t="s">
        <v>6403</v>
      </c>
      <c r="R1039" s="10" t="s">
        <v>6402</v>
      </c>
      <c r="S1039" s="10" t="s">
        <v>6401</v>
      </c>
      <c r="T1039" s="10"/>
      <c r="U1039" s="9">
        <v>6692597902</v>
      </c>
      <c r="V1039" s="8"/>
      <c r="W1039" s="7">
        <v>158</v>
      </c>
      <c r="X1039" s="4"/>
      <c r="Y1039" s="6">
        <v>63</v>
      </c>
      <c r="Z1039" s="5">
        <f>IF(Y1039&gt;0,Y1039-J1039,".")</f>
        <v>18</v>
      </c>
      <c r="AB1039" s="1">
        <v>1637389592</v>
      </c>
      <c r="AC1039" s="1">
        <v>6917210326</v>
      </c>
      <c r="AD1039" s="1" t="s">
        <v>7148</v>
      </c>
      <c r="AE1039" s="1">
        <v>1</v>
      </c>
      <c r="AF1039" s="1">
        <v>79</v>
      </c>
      <c r="AG1039" s="1" t="s">
        <v>310</v>
      </c>
      <c r="AH1039" s="1">
        <v>43040.728738425925</v>
      </c>
      <c r="AI1039" s="1">
        <v>43074.327769143521</v>
      </c>
    </row>
    <row r="1040" spans="1:35" s="1" customFormat="1" x14ac:dyDescent="0.25">
      <c r="A1040" s="28">
        <v>42000</v>
      </c>
      <c r="B1040" s="24"/>
      <c r="C1040" s="23" t="s">
        <v>5875</v>
      </c>
      <c r="D1040" s="22" t="s">
        <v>696</v>
      </c>
      <c r="E1040" s="21">
        <v>0.379</v>
      </c>
      <c r="G1040" s="20"/>
      <c r="H1040" s="19">
        <f>E1040/0.0420575</f>
        <v>9.0114723889912618</v>
      </c>
      <c r="I1040" s="18">
        <f>J1040/100*4</f>
        <v>0.96</v>
      </c>
      <c r="J1040" s="17">
        <v>24</v>
      </c>
      <c r="K1040" s="16">
        <f>IF(J1040&gt;1,J1040-H1040-I1040,0)</f>
        <v>14.028527611008737</v>
      </c>
      <c r="L1040" s="15">
        <v>42025</v>
      </c>
      <c r="M1040" s="14"/>
      <c r="N1040" s="29">
        <v>42778</v>
      </c>
      <c r="O1040" s="12">
        <v>42778</v>
      </c>
      <c r="P1040" s="11" t="s">
        <v>6009</v>
      </c>
      <c r="Q1040" s="10" t="s">
        <v>6017</v>
      </c>
      <c r="R1040" s="10" t="s">
        <v>6016</v>
      </c>
      <c r="S1040" s="10" t="s">
        <v>6015</v>
      </c>
      <c r="T1040" s="10"/>
      <c r="U1040" s="9">
        <v>6714924900</v>
      </c>
      <c r="V1040" s="8"/>
      <c r="W1040" s="7">
        <v>249</v>
      </c>
      <c r="X1040" s="4"/>
      <c r="Y1040" s="6">
        <v>63</v>
      </c>
      <c r="Z1040" s="5">
        <f>IF(Y1040&gt;0,Y1040-J1040,".")</f>
        <v>39</v>
      </c>
      <c r="AB1040" s="1">
        <v>1637389594</v>
      </c>
      <c r="AC1040" s="1">
        <v>6919041059</v>
      </c>
      <c r="AD1040" s="1" t="s">
        <v>7148</v>
      </c>
      <c r="AE1040" s="1">
        <v>1</v>
      </c>
      <c r="AF1040" s="1">
        <v>79</v>
      </c>
      <c r="AG1040" s="1" t="s">
        <v>310</v>
      </c>
      <c r="AH1040" s="1">
        <v>43068.831446759257</v>
      </c>
      <c r="AI1040" s="1">
        <v>43074.327891307868</v>
      </c>
    </row>
    <row r="1041" spans="1:35" s="1" customFormat="1" x14ac:dyDescent="0.25">
      <c r="A1041" s="31">
        <v>42271</v>
      </c>
      <c r="B1041" s="24"/>
      <c r="C1041" s="23" t="s">
        <v>5572</v>
      </c>
      <c r="D1041" s="22" t="s">
        <v>364</v>
      </c>
      <c r="E1041" s="21">
        <v>0.78</v>
      </c>
      <c r="G1041" s="20"/>
      <c r="H1041" s="19">
        <f>E1041/0.04125</f>
        <v>18.90909090909091</v>
      </c>
      <c r="I1041" s="32">
        <f>J1041/100*4</f>
        <v>1.84</v>
      </c>
      <c r="J1041" s="17">
        <v>46</v>
      </c>
      <c r="K1041" s="16">
        <f>IF(J1041&gt;1,J1041-H1041-I1041,0)</f>
        <v>25.25090909090909</v>
      </c>
      <c r="L1041" s="15">
        <v>42293</v>
      </c>
      <c r="M1041" s="14"/>
      <c r="N1041" s="29">
        <v>42796</v>
      </c>
      <c r="O1041" s="12">
        <v>42796</v>
      </c>
      <c r="P1041" s="11" t="s">
        <v>5571</v>
      </c>
      <c r="Q1041" s="10" t="s">
        <v>5570</v>
      </c>
      <c r="R1041" s="10" t="s">
        <v>5569</v>
      </c>
      <c r="S1041" s="10" t="s">
        <v>5568</v>
      </c>
      <c r="T1041" s="10"/>
      <c r="U1041" s="9">
        <v>6730574153</v>
      </c>
      <c r="V1041" s="8"/>
      <c r="W1041" s="7">
        <v>354</v>
      </c>
      <c r="X1041" s="4"/>
      <c r="Y1041" s="6">
        <v>63</v>
      </c>
      <c r="Z1041" s="5">
        <f>IF(Y1041&gt;0,Y1041-J1041,".")</f>
        <v>17</v>
      </c>
      <c r="AB1041" s="1">
        <v>1637389807</v>
      </c>
      <c r="AC1041" s="1">
        <v>6916050691</v>
      </c>
      <c r="AD1041" s="1" t="s">
        <v>7145</v>
      </c>
      <c r="AE1041" s="1">
        <v>1</v>
      </c>
      <c r="AF1041" s="1">
        <v>65</v>
      </c>
      <c r="AG1041" s="1" t="s">
        <v>565</v>
      </c>
      <c r="AH1041" s="1">
        <v>43029.663275462961</v>
      </c>
      <c r="AI1041" s="1">
        <v>43074.365171006946</v>
      </c>
    </row>
    <row r="1042" spans="1:35" s="1" customFormat="1" x14ac:dyDescent="0.25">
      <c r="A1042" s="31">
        <v>42809</v>
      </c>
      <c r="B1042" s="24"/>
      <c r="C1042" s="23" t="s">
        <v>1813</v>
      </c>
      <c r="D1042" s="22" t="s">
        <v>355</v>
      </c>
      <c r="E1042" s="21">
        <v>0.74</v>
      </c>
      <c r="G1042" s="20"/>
      <c r="H1042" s="19">
        <f>E1042/0.038689</f>
        <v>19.126883610328516</v>
      </c>
      <c r="I1042" s="18">
        <f>J1042/100*4</f>
        <v>1.76</v>
      </c>
      <c r="J1042" s="17">
        <v>44</v>
      </c>
      <c r="K1042" s="16">
        <f>IF(J1042&gt;1,J1042-H1042-I1042,0)</f>
        <v>23.113116389671482</v>
      </c>
      <c r="L1042" s="15">
        <v>42834</v>
      </c>
      <c r="M1042" s="14"/>
      <c r="N1042" s="29">
        <v>43003</v>
      </c>
      <c r="O1042" s="12">
        <v>43007</v>
      </c>
      <c r="P1042" s="11" t="s">
        <v>1812</v>
      </c>
      <c r="Q1042" s="10"/>
      <c r="R1042" s="10"/>
      <c r="S1042" s="10"/>
      <c r="T1042" s="10"/>
      <c r="U1042" s="9">
        <v>6911158341</v>
      </c>
      <c r="V1042" s="8" t="s">
        <v>110</v>
      </c>
      <c r="W1042" s="7">
        <v>1177</v>
      </c>
      <c r="X1042" s="4"/>
      <c r="Y1042" s="6">
        <v>63</v>
      </c>
      <c r="Z1042" s="5">
        <f>IF(Y1042&gt;0,Y1042-J1042,".")</f>
        <v>19</v>
      </c>
      <c r="AB1042" s="1">
        <v>1637391767</v>
      </c>
      <c r="AC1042" s="1">
        <v>6911898560</v>
      </c>
      <c r="AD1042" s="1" t="s">
        <v>7256</v>
      </c>
      <c r="AE1042" s="1">
        <v>1</v>
      </c>
      <c r="AF1042" s="1">
        <v>36</v>
      </c>
      <c r="AG1042" s="1" t="s">
        <v>569</v>
      </c>
      <c r="AH1042" s="1">
        <v>42953.898657407408</v>
      </c>
      <c r="AI1042" s="1">
        <v>43074.563533067128</v>
      </c>
    </row>
    <row r="1043" spans="1:35" s="1" customFormat="1" x14ac:dyDescent="0.25">
      <c r="A1043" s="31">
        <v>42786</v>
      </c>
      <c r="B1043" s="24"/>
      <c r="C1043" s="23" t="s">
        <v>697</v>
      </c>
      <c r="D1043" s="22" t="s">
        <v>696</v>
      </c>
      <c r="E1043" s="21">
        <v>0.33</v>
      </c>
      <c r="G1043" s="20"/>
      <c r="H1043" s="19">
        <f>E1043/0.03844</f>
        <v>8.5848074921956297</v>
      </c>
      <c r="I1043" s="18">
        <f>J1043/100*4</f>
        <v>0.96</v>
      </c>
      <c r="J1043" s="17">
        <v>24</v>
      </c>
      <c r="K1043" s="16">
        <f>IF(J1043&gt;1,J1043-H1043-I1043,0)</f>
        <v>14.455192507804369</v>
      </c>
      <c r="L1043" s="15">
        <v>42803</v>
      </c>
      <c r="M1043" s="14"/>
      <c r="N1043" s="29">
        <v>43044</v>
      </c>
      <c r="O1043" s="12">
        <v>43044</v>
      </c>
      <c r="P1043" s="11" t="s">
        <v>1244</v>
      </c>
      <c r="Q1043" s="10" t="s">
        <v>1249</v>
      </c>
      <c r="R1043" s="10" t="s">
        <v>1248</v>
      </c>
      <c r="S1043" s="10" t="s">
        <v>1247</v>
      </c>
      <c r="T1043" s="10"/>
      <c r="U1043" s="9">
        <v>6908405879</v>
      </c>
      <c r="V1043" s="8"/>
      <c r="W1043" s="7">
        <v>1294</v>
      </c>
      <c r="X1043" s="4"/>
      <c r="Y1043" s="6">
        <v>63</v>
      </c>
      <c r="Z1043" s="5">
        <f>IF(Y1043&gt;0,Y1043-J1043,".")</f>
        <v>39</v>
      </c>
      <c r="AB1043" s="1">
        <v>1637393932</v>
      </c>
      <c r="AC1043" s="1">
        <v>6916053848</v>
      </c>
      <c r="AD1043" s="1" t="s">
        <v>7147</v>
      </c>
      <c r="AE1043" s="1">
        <v>1</v>
      </c>
      <c r="AF1043" s="1">
        <v>60</v>
      </c>
      <c r="AG1043" s="1" t="s">
        <v>560</v>
      </c>
      <c r="AH1043" s="1">
        <v>43029.711562500001</v>
      </c>
      <c r="AI1043" s="1">
        <v>43074.768457905091</v>
      </c>
    </row>
    <row r="1044" spans="1:35" s="1" customFormat="1" x14ac:dyDescent="0.25">
      <c r="A1044" s="31">
        <v>42530</v>
      </c>
      <c r="B1044" s="24"/>
      <c r="C1044" s="23" t="s">
        <v>7029</v>
      </c>
      <c r="D1044" s="22" t="s">
        <v>7028</v>
      </c>
      <c r="E1044" s="21">
        <v>0.86</v>
      </c>
      <c r="G1044" s="20"/>
      <c r="H1044" s="19">
        <f>E1044/0.04111</f>
        <v>20.919484310386768</v>
      </c>
      <c r="I1044" s="18">
        <f>J1044/100*4</f>
        <v>1.96</v>
      </c>
      <c r="J1044" s="17">
        <v>49</v>
      </c>
      <c r="K1044" s="16">
        <f>IF(J1044&gt;1,J1044-H1044-I1044,0)</f>
        <v>26.120515689613232</v>
      </c>
      <c r="L1044" s="15">
        <v>42602</v>
      </c>
      <c r="M1044" s="14"/>
      <c r="N1044" s="29">
        <v>42735</v>
      </c>
      <c r="O1044" s="12">
        <v>42737</v>
      </c>
      <c r="P1044" s="11" t="s">
        <v>7027</v>
      </c>
      <c r="Q1044" s="10" t="s">
        <v>7026</v>
      </c>
      <c r="R1044" s="10" t="s">
        <v>7025</v>
      </c>
      <c r="S1044" s="10" t="s">
        <v>2075</v>
      </c>
      <c r="T1044" s="10"/>
      <c r="U1044" s="9">
        <v>6663849768</v>
      </c>
      <c r="V1044" s="8"/>
      <c r="W1044" s="7">
        <v>12</v>
      </c>
      <c r="X1044" s="4"/>
      <c r="Y1044" s="6">
        <v>64</v>
      </c>
      <c r="Z1044" s="5">
        <f>IF(Y1044&gt;0,Y1044-J1044,".")</f>
        <v>15</v>
      </c>
      <c r="AB1044" s="1">
        <v>1637399116</v>
      </c>
      <c r="AC1044" s="1">
        <v>6917589286</v>
      </c>
      <c r="AD1044" s="1" t="s">
        <v>7178</v>
      </c>
      <c r="AE1044" s="1">
        <v>1</v>
      </c>
      <c r="AF1044" s="1">
        <v>42</v>
      </c>
      <c r="AG1044" s="1" t="s">
        <v>556</v>
      </c>
      <c r="AH1044" s="1">
        <v>43046.724259259259</v>
      </c>
      <c r="AI1044" s="1">
        <v>43074.949145925922</v>
      </c>
    </row>
    <row r="1045" spans="1:35" s="1" customFormat="1" x14ac:dyDescent="0.25">
      <c r="A1045" s="31">
        <v>42469</v>
      </c>
      <c r="B1045" s="24"/>
      <c r="C1045" s="23" t="s">
        <v>1722</v>
      </c>
      <c r="D1045" s="22" t="s">
        <v>1721</v>
      </c>
      <c r="E1045" s="21">
        <v>0.35</v>
      </c>
      <c r="G1045" s="20"/>
      <c r="H1045" s="19">
        <f>E1045/0.04011</f>
        <v>8.7260034904013963</v>
      </c>
      <c r="I1045" s="32">
        <f>J1045/100*4</f>
        <v>1.88</v>
      </c>
      <c r="J1045" s="17">
        <v>47</v>
      </c>
      <c r="K1045" s="16">
        <f>IF(J1045&gt;1,J1045-H1045-I1045,0)</f>
        <v>36.393996509598601</v>
      </c>
      <c r="L1045" s="15">
        <v>42498</v>
      </c>
      <c r="M1045" s="14"/>
      <c r="N1045" s="29">
        <v>42738</v>
      </c>
      <c r="O1045" s="12">
        <v>42738</v>
      </c>
      <c r="P1045" s="11" t="s">
        <v>6969</v>
      </c>
      <c r="Q1045" s="10" t="s">
        <v>6968</v>
      </c>
      <c r="R1045" s="10" t="s">
        <v>6967</v>
      </c>
      <c r="S1045" s="10" t="s">
        <v>6966</v>
      </c>
      <c r="T1045" s="10" t="s">
        <v>6965</v>
      </c>
      <c r="U1045" s="9">
        <v>6664833336</v>
      </c>
      <c r="V1045" s="8"/>
      <c r="W1045" s="7">
        <v>22</v>
      </c>
      <c r="X1045" s="4"/>
      <c r="Y1045" s="6">
        <v>64</v>
      </c>
      <c r="Z1045" s="5">
        <f>IF(Y1045&gt;0,Y1045-J1045,".")</f>
        <v>17</v>
      </c>
      <c r="AB1045" s="1">
        <v>1637399169</v>
      </c>
      <c r="AC1045" s="1">
        <v>6918223457</v>
      </c>
      <c r="AD1045" s="1" t="s">
        <v>7501</v>
      </c>
      <c r="AE1045" s="1">
        <v>1</v>
      </c>
      <c r="AF1045" s="1">
        <v>315</v>
      </c>
      <c r="AG1045" s="1" t="s">
        <v>7497</v>
      </c>
      <c r="AH1045" s="1">
        <v>43056.788449074076</v>
      </c>
      <c r="AI1045" s="1">
        <v>43074.957974293982</v>
      </c>
    </row>
    <row r="1046" spans="1:35" s="1" customFormat="1" x14ac:dyDescent="0.25">
      <c r="A1046" s="31">
        <v>42742</v>
      </c>
      <c r="B1046" s="24"/>
      <c r="C1046" s="23" t="s">
        <v>1722</v>
      </c>
      <c r="D1046" s="22" t="s">
        <v>1721</v>
      </c>
      <c r="E1046" s="21">
        <v>0.35</v>
      </c>
      <c r="G1046" s="20"/>
      <c r="H1046" s="19">
        <f>E1046/0.03821</f>
        <v>9.1599057838262219</v>
      </c>
      <c r="I1046" s="18">
        <f>J1046/100*4</f>
        <v>1.88</v>
      </c>
      <c r="J1046" s="17">
        <v>47</v>
      </c>
      <c r="K1046" s="16">
        <f>IF(J1046&gt;1,J1046-H1046-I1046,0)</f>
        <v>35.960094216173779</v>
      </c>
      <c r="L1046" s="15">
        <v>42742</v>
      </c>
      <c r="M1046" s="14"/>
      <c r="N1046" s="29">
        <v>42744</v>
      </c>
      <c r="O1046" s="12">
        <v>42744</v>
      </c>
      <c r="P1046" s="11" t="s">
        <v>6823</v>
      </c>
      <c r="Q1046" s="10" t="s">
        <v>6822</v>
      </c>
      <c r="R1046" s="10" t="s">
        <v>6821</v>
      </c>
      <c r="S1046" s="10" t="s">
        <v>6426</v>
      </c>
      <c r="T1046" s="10"/>
      <c r="U1046" s="9">
        <v>6672219863</v>
      </c>
      <c r="V1046" s="8"/>
      <c r="W1046" s="7">
        <v>57</v>
      </c>
      <c r="X1046" s="4"/>
      <c r="Y1046" s="6">
        <v>64</v>
      </c>
      <c r="Z1046" s="5">
        <f>IF(Y1046&gt;0,Y1046-J1046,".")</f>
        <v>17</v>
      </c>
      <c r="AB1046" s="1">
        <v>1637400552</v>
      </c>
      <c r="AC1046" s="1">
        <v>6916037493</v>
      </c>
      <c r="AD1046" s="1" t="s">
        <v>7180</v>
      </c>
      <c r="AE1046" s="1">
        <v>2</v>
      </c>
      <c r="AF1046" s="1">
        <v>66</v>
      </c>
      <c r="AG1046" s="1" t="s">
        <v>547</v>
      </c>
      <c r="AH1046" s="1">
        <v>43029.477326388886</v>
      </c>
      <c r="AI1046" s="1">
        <v>43075.430871342593</v>
      </c>
    </row>
    <row r="1047" spans="1:35" s="1" customFormat="1" x14ac:dyDescent="0.25">
      <c r="A1047" s="28">
        <v>41936</v>
      </c>
      <c r="B1047" s="27"/>
      <c r="C1047" s="23" t="s">
        <v>206</v>
      </c>
      <c r="D1047" s="22" t="s">
        <v>205</v>
      </c>
      <c r="E1047" s="21">
        <v>0.28760000000000002</v>
      </c>
      <c r="G1047" s="20"/>
      <c r="H1047" s="19">
        <f>E1047/0.0438404</f>
        <v>6.560159122635743</v>
      </c>
      <c r="I1047" s="18">
        <f>J1047/100*4</f>
        <v>1.96</v>
      </c>
      <c r="J1047" s="17">
        <v>49</v>
      </c>
      <c r="K1047" s="16">
        <f>IF(J1047&gt;1,J1047-H1047-I1047,0)</f>
        <v>40.479840877364254</v>
      </c>
      <c r="L1047" s="15">
        <v>41957</v>
      </c>
      <c r="M1047" s="14"/>
      <c r="N1047" s="29">
        <v>42780</v>
      </c>
      <c r="O1047" s="12">
        <v>42781</v>
      </c>
      <c r="P1047" s="11" t="s">
        <v>5950</v>
      </c>
      <c r="Q1047" s="10" t="s">
        <v>5949</v>
      </c>
      <c r="R1047" s="10" t="s">
        <v>5948</v>
      </c>
      <c r="S1047" s="10" t="s">
        <v>5947</v>
      </c>
      <c r="T1047" s="10" t="s">
        <v>5946</v>
      </c>
      <c r="U1047" s="9" t="s">
        <v>5945</v>
      </c>
      <c r="V1047" s="8"/>
      <c r="W1047" s="7">
        <v>267</v>
      </c>
      <c r="X1047" s="4"/>
      <c r="Y1047" s="6">
        <v>64</v>
      </c>
      <c r="Z1047" s="5">
        <f>IF(Y1047&gt;0,Y1047-J1047,".")</f>
        <v>15</v>
      </c>
      <c r="AB1047" s="1">
        <v>1637403043</v>
      </c>
      <c r="AC1047" s="1">
        <v>6918763094</v>
      </c>
      <c r="AD1047" s="1" t="s">
        <v>7480</v>
      </c>
      <c r="AE1047" s="1">
        <v>1</v>
      </c>
      <c r="AF1047" s="1">
        <v>135</v>
      </c>
      <c r="AG1047" s="1" t="s">
        <v>546</v>
      </c>
      <c r="AH1047" s="1">
        <v>43064.806747685187</v>
      </c>
      <c r="AI1047" s="1">
        <v>43075.701974988428</v>
      </c>
    </row>
    <row r="1048" spans="1:35" s="1" customFormat="1" x14ac:dyDescent="0.25">
      <c r="A1048" s="28">
        <v>41936</v>
      </c>
      <c r="B1048" s="27"/>
      <c r="C1048" s="23" t="s">
        <v>206</v>
      </c>
      <c r="D1048" s="22" t="s">
        <v>205</v>
      </c>
      <c r="E1048" s="21">
        <v>0.28760000000000002</v>
      </c>
      <c r="G1048" s="20"/>
      <c r="H1048" s="19">
        <f>E1048/0.0438404</f>
        <v>6.560159122635743</v>
      </c>
      <c r="I1048" s="18">
        <f>J1048/100*4</f>
        <v>1.96</v>
      </c>
      <c r="J1048" s="17">
        <v>49</v>
      </c>
      <c r="K1048" s="16">
        <f>IF(J1048&gt;1,J1048-H1048-I1048,0)</f>
        <v>40.479840877364254</v>
      </c>
      <c r="L1048" s="15">
        <v>41957</v>
      </c>
      <c r="M1048" s="14"/>
      <c r="N1048" s="29">
        <v>42783</v>
      </c>
      <c r="O1048" s="12">
        <v>42785</v>
      </c>
      <c r="P1048" s="11" t="s">
        <v>5879</v>
      </c>
      <c r="Q1048" s="10" t="s">
        <v>5878</v>
      </c>
      <c r="R1048" s="10" t="s">
        <v>5877</v>
      </c>
      <c r="S1048" s="10" t="s">
        <v>1923</v>
      </c>
      <c r="T1048" s="10"/>
      <c r="U1048" s="9" t="s">
        <v>5876</v>
      </c>
      <c r="V1048" s="8"/>
      <c r="W1048" s="7">
        <v>281</v>
      </c>
      <c r="X1048" s="4"/>
      <c r="Y1048" s="6">
        <v>64</v>
      </c>
      <c r="Z1048" s="5">
        <f>IF(Y1048&gt;0,Y1048-J1048,".")</f>
        <v>15</v>
      </c>
      <c r="AB1048" s="1">
        <v>1637411584</v>
      </c>
      <c r="AC1048" s="1">
        <v>6909679522</v>
      </c>
      <c r="AD1048" s="1" t="s">
        <v>7502</v>
      </c>
      <c r="AE1048" s="1">
        <v>1</v>
      </c>
      <c r="AF1048" s="1">
        <v>89</v>
      </c>
      <c r="AG1048" s="1" t="s">
        <v>512</v>
      </c>
      <c r="AH1048" s="1">
        <v>42944.901666666665</v>
      </c>
      <c r="AI1048" s="1">
        <v>43076.504807245372</v>
      </c>
    </row>
    <row r="1049" spans="1:35" s="1" customFormat="1" x14ac:dyDescent="0.25">
      <c r="A1049" s="31">
        <v>42786</v>
      </c>
      <c r="B1049" s="24"/>
      <c r="C1049" s="23" t="s">
        <v>1722</v>
      </c>
      <c r="D1049" s="22" t="s">
        <v>1721</v>
      </c>
      <c r="E1049" s="21">
        <v>0.28000000000000003</v>
      </c>
      <c r="G1049" s="20"/>
      <c r="H1049" s="19">
        <f>E1049/0.03844</f>
        <v>7.2840790842872014</v>
      </c>
      <c r="I1049" s="18">
        <f>J1049/100*4</f>
        <v>1.88</v>
      </c>
      <c r="J1049" s="17">
        <v>47</v>
      </c>
      <c r="K1049" s="16">
        <f>IF(J1049&gt;1,J1049-H1049-I1049,0)</f>
        <v>37.835920915712798</v>
      </c>
      <c r="L1049" s="15">
        <v>42801</v>
      </c>
      <c r="M1049" s="14"/>
      <c r="N1049" s="29">
        <v>42823</v>
      </c>
      <c r="O1049" s="12">
        <v>42824</v>
      </c>
      <c r="P1049" s="11" t="s">
        <v>4916</v>
      </c>
      <c r="Q1049" s="10" t="s">
        <v>4915</v>
      </c>
      <c r="R1049" s="10" t="s">
        <v>4914</v>
      </c>
      <c r="S1049" s="10" t="s">
        <v>4913</v>
      </c>
      <c r="T1049" s="10"/>
      <c r="U1049" s="9">
        <v>6768047787</v>
      </c>
      <c r="V1049" s="8"/>
      <c r="W1049" s="7">
        <v>509</v>
      </c>
      <c r="X1049" s="4"/>
      <c r="Y1049" s="6">
        <v>64</v>
      </c>
      <c r="Z1049" s="5">
        <f>IF(Y1049&gt;0,Y1049-J1049,".")</f>
        <v>17</v>
      </c>
      <c r="AB1049" s="1">
        <v>1637411702</v>
      </c>
      <c r="AC1049" s="1">
        <v>6916036350</v>
      </c>
      <c r="AD1049" s="1" t="s">
        <v>7146</v>
      </c>
      <c r="AE1049" s="1">
        <v>1</v>
      </c>
      <c r="AF1049" s="1">
        <v>65</v>
      </c>
      <c r="AG1049" s="1" t="s">
        <v>228</v>
      </c>
      <c r="AH1049" s="1">
        <v>43029.456250000003</v>
      </c>
      <c r="AI1049" s="1">
        <v>43076.520546793981</v>
      </c>
    </row>
    <row r="1050" spans="1:35" s="1" customFormat="1" x14ac:dyDescent="0.25">
      <c r="A1050" s="28">
        <v>41936</v>
      </c>
      <c r="B1050" s="27"/>
      <c r="C1050" s="23" t="s">
        <v>206</v>
      </c>
      <c r="D1050" s="22" t="s">
        <v>205</v>
      </c>
      <c r="E1050" s="21">
        <v>0.28760000000000002</v>
      </c>
      <c r="G1050" s="20"/>
      <c r="H1050" s="19">
        <f>E1050/0.0438404</f>
        <v>6.560159122635743</v>
      </c>
      <c r="I1050" s="18">
        <f>J1050/100*4</f>
        <v>1.96</v>
      </c>
      <c r="J1050" s="17">
        <v>49</v>
      </c>
      <c r="K1050" s="16">
        <f>IF(J1050&gt;1,J1050-H1050-I1050,0)</f>
        <v>40.479840877364254</v>
      </c>
      <c r="L1050" s="15">
        <v>41957</v>
      </c>
      <c r="M1050" s="14"/>
      <c r="N1050" s="29">
        <v>42844</v>
      </c>
      <c r="O1050" s="12">
        <v>42845</v>
      </c>
      <c r="P1050" s="11" t="s">
        <v>4469</v>
      </c>
      <c r="Q1050" s="10" t="s">
        <v>4468</v>
      </c>
      <c r="R1050" s="10" t="s">
        <v>4467</v>
      </c>
      <c r="S1050" s="10" t="s">
        <v>4466</v>
      </c>
      <c r="T1050" s="10"/>
      <c r="U1050" s="9" t="s">
        <v>4465</v>
      </c>
      <c r="V1050" s="8"/>
      <c r="W1050" s="7">
        <v>615</v>
      </c>
      <c r="X1050" s="4"/>
      <c r="Y1050" s="6">
        <v>64</v>
      </c>
      <c r="Z1050" s="5">
        <f>IF(Y1050&gt;0,Y1050-J1050,".")</f>
        <v>15</v>
      </c>
      <c r="AB1050" s="1">
        <v>1637412651</v>
      </c>
      <c r="AC1050" s="1">
        <v>6916574907</v>
      </c>
      <c r="AD1050" s="1" t="s">
        <v>7285</v>
      </c>
      <c r="AE1050" s="1">
        <v>1</v>
      </c>
      <c r="AF1050" s="1">
        <v>119</v>
      </c>
      <c r="AG1050" s="1" t="s">
        <v>517</v>
      </c>
      <c r="AH1050" s="1">
        <v>43034.813333333332</v>
      </c>
      <c r="AI1050" s="1">
        <v>43076.629204050929</v>
      </c>
    </row>
    <row r="1051" spans="1:35" s="1" customFormat="1" x14ac:dyDescent="0.25">
      <c r="A1051" s="31">
        <v>42865</v>
      </c>
      <c r="B1051" s="24"/>
      <c r="C1051" s="23" t="s">
        <v>3401</v>
      </c>
      <c r="D1051" s="22" t="s">
        <v>19</v>
      </c>
      <c r="E1051" s="21"/>
      <c r="G1051" s="20"/>
      <c r="H1051" s="19">
        <f>E1051/0.04001</f>
        <v>0</v>
      </c>
      <c r="I1051" s="18">
        <f>J1051/100*4</f>
        <v>1.92</v>
      </c>
      <c r="J1051" s="17">
        <v>48</v>
      </c>
      <c r="K1051" s="16">
        <f>IF(J1051&gt;1,J1051-H1051-I1051,0)</f>
        <v>46.08</v>
      </c>
      <c r="L1051" s="15">
        <v>42872</v>
      </c>
      <c r="M1051" s="14"/>
      <c r="N1051" s="29">
        <v>42898</v>
      </c>
      <c r="O1051" s="12">
        <v>42900</v>
      </c>
      <c r="P1051" s="11" t="s">
        <v>1695</v>
      </c>
      <c r="Q1051" s="10" t="s">
        <v>3456</v>
      </c>
      <c r="R1051" s="10" t="s">
        <v>3455</v>
      </c>
      <c r="S1051" s="10" t="s">
        <v>3454</v>
      </c>
      <c r="T1051" s="10" t="s">
        <v>3453</v>
      </c>
      <c r="U1051" s="9">
        <v>6856719165</v>
      </c>
      <c r="V1051" s="8"/>
      <c r="W1051" s="7">
        <v>840</v>
      </c>
      <c r="X1051" s="4"/>
      <c r="Y1051" s="6">
        <v>64</v>
      </c>
      <c r="Z1051" s="5">
        <f>IF(Y1051&gt;0,Y1051-J1051,".")</f>
        <v>16</v>
      </c>
      <c r="AB1051" s="1">
        <v>1637413194</v>
      </c>
      <c r="AC1051" s="1">
        <v>6916032906</v>
      </c>
      <c r="AD1051" s="1" t="s">
        <v>7111</v>
      </c>
      <c r="AE1051" s="1">
        <v>1</v>
      </c>
      <c r="AF1051" s="1">
        <v>70</v>
      </c>
      <c r="AG1051" s="1" t="s">
        <v>532</v>
      </c>
      <c r="AH1051" s="1">
        <v>43029.415451388886</v>
      </c>
      <c r="AI1051" s="1">
        <v>43076.690857754627</v>
      </c>
    </row>
    <row r="1052" spans="1:35" s="1" customFormat="1" x14ac:dyDescent="0.25">
      <c r="A1052" s="28">
        <v>41936</v>
      </c>
      <c r="B1052" s="27"/>
      <c r="C1052" s="23" t="s">
        <v>206</v>
      </c>
      <c r="D1052" s="22" t="s">
        <v>205</v>
      </c>
      <c r="E1052" s="21">
        <v>0.28760000000000002</v>
      </c>
      <c r="G1052" s="20"/>
      <c r="H1052" s="19">
        <f>E1052/0.0438404</f>
        <v>6.560159122635743</v>
      </c>
      <c r="I1052" s="18">
        <f>J1052/100*4</f>
        <v>1.96</v>
      </c>
      <c r="J1052" s="17">
        <v>49</v>
      </c>
      <c r="K1052" s="16">
        <f>IF(J1052&gt;1,J1052-H1052-I1052,0)</f>
        <v>40.479840877364254</v>
      </c>
      <c r="L1052" s="15">
        <v>41957</v>
      </c>
      <c r="M1052" s="14"/>
      <c r="N1052" s="29">
        <v>42983</v>
      </c>
      <c r="O1052" s="12">
        <v>42983</v>
      </c>
      <c r="P1052" s="11" t="s">
        <v>2187</v>
      </c>
      <c r="Q1052" s="10" t="s">
        <v>2186</v>
      </c>
      <c r="R1052" s="10" t="s">
        <v>2185</v>
      </c>
      <c r="S1052" s="10" t="s">
        <v>407</v>
      </c>
      <c r="T1052" s="10"/>
      <c r="U1052" s="9">
        <v>6912448519</v>
      </c>
      <c r="V1052" s="8"/>
      <c r="W1052" s="7">
        <v>1107</v>
      </c>
      <c r="X1052" s="4"/>
      <c r="Y1052" s="6">
        <v>64</v>
      </c>
      <c r="Z1052" s="5">
        <f>IF(Y1052&gt;0,Y1052-J1052,".")</f>
        <v>15</v>
      </c>
      <c r="AB1052" s="1">
        <v>1637413948</v>
      </c>
      <c r="AC1052" s="1">
        <v>6909379111</v>
      </c>
      <c r="AD1052" s="1" t="s">
        <v>7112</v>
      </c>
      <c r="AE1052" s="1">
        <v>1</v>
      </c>
      <c r="AF1052" s="1">
        <v>110</v>
      </c>
      <c r="AG1052" s="1" t="s">
        <v>526</v>
      </c>
      <c r="AH1052" s="1">
        <v>42944.732349537036</v>
      </c>
      <c r="AI1052" s="1">
        <v>43076.758894293984</v>
      </c>
    </row>
    <row r="1053" spans="1:35" s="1" customFormat="1" x14ac:dyDescent="0.25">
      <c r="A1053" s="28">
        <v>40655</v>
      </c>
      <c r="B1053" s="27" t="s">
        <v>1194</v>
      </c>
      <c r="C1053" s="23" t="s">
        <v>1193</v>
      </c>
      <c r="D1053" s="22"/>
      <c r="E1053" s="21">
        <v>1.46</v>
      </c>
      <c r="G1053" s="20"/>
      <c r="H1053" s="19">
        <f>E1053/0.05882</f>
        <v>24.821489289357363</v>
      </c>
      <c r="I1053" s="18">
        <f>J1053/100*4</f>
        <v>1.8</v>
      </c>
      <c r="J1053" s="17">
        <v>45</v>
      </c>
      <c r="K1053" s="16">
        <f>IF(J1053&gt;1,J1053-H1053-I1053,0)</f>
        <v>18.378510710642637</v>
      </c>
      <c r="L1053" s="15">
        <v>40669</v>
      </c>
      <c r="M1053" s="14"/>
      <c r="N1053" s="29">
        <v>43047</v>
      </c>
      <c r="O1053" s="12">
        <v>43047</v>
      </c>
      <c r="P1053" s="11" t="s">
        <v>1192</v>
      </c>
      <c r="Q1053" s="10" t="s">
        <v>1191</v>
      </c>
      <c r="R1053" s="10" t="s">
        <v>1190</v>
      </c>
      <c r="S1053" s="10" t="s">
        <v>1189</v>
      </c>
      <c r="T1053" s="10"/>
      <c r="U1053" s="9">
        <v>6908718770</v>
      </c>
      <c r="V1053" s="8"/>
      <c r="W1053" s="7">
        <v>1307</v>
      </c>
      <c r="X1053" s="4"/>
      <c r="Y1053" s="6">
        <v>64</v>
      </c>
      <c r="Z1053" s="5">
        <f>IF(Y1053&gt;0,Y1053-J1053,".")</f>
        <v>19</v>
      </c>
      <c r="AB1053" s="1">
        <v>1637413970</v>
      </c>
      <c r="AC1053" s="1">
        <v>6915955631</v>
      </c>
      <c r="AD1053" s="1" t="s">
        <v>7408</v>
      </c>
      <c r="AE1053" s="1">
        <v>3</v>
      </c>
      <c r="AF1053" s="1">
        <v>117</v>
      </c>
      <c r="AG1053" s="1" t="s">
        <v>518</v>
      </c>
      <c r="AH1053" s="1">
        <v>43028.479398148149</v>
      </c>
      <c r="AI1053" s="1">
        <v>43076.759794375001</v>
      </c>
    </row>
    <row r="1054" spans="1:35" s="1" customFormat="1" x14ac:dyDescent="0.25">
      <c r="A1054" s="28">
        <v>41936</v>
      </c>
      <c r="B1054" s="27"/>
      <c r="C1054" s="23" t="s">
        <v>206</v>
      </c>
      <c r="D1054" s="22" t="s">
        <v>205</v>
      </c>
      <c r="E1054" s="21">
        <v>0.28760000000000002</v>
      </c>
      <c r="G1054" s="20"/>
      <c r="H1054" s="19">
        <f>E1054/0.0438404</f>
        <v>6.560159122635743</v>
      </c>
      <c r="I1054" s="18">
        <f>J1054/100*4</f>
        <v>1.96</v>
      </c>
      <c r="J1054" s="17">
        <v>49</v>
      </c>
      <c r="K1054" s="16">
        <f>IF(J1054&gt;1,J1054-H1054-I1054,0)</f>
        <v>40.479840877364254</v>
      </c>
      <c r="L1054" s="15">
        <v>41957</v>
      </c>
      <c r="M1054" s="14"/>
      <c r="N1054" s="29">
        <v>43088</v>
      </c>
      <c r="O1054" s="12">
        <v>43088</v>
      </c>
      <c r="P1054" s="11" t="s">
        <v>204</v>
      </c>
      <c r="Q1054" s="10" t="s">
        <v>203</v>
      </c>
      <c r="R1054" s="10" t="s">
        <v>202</v>
      </c>
      <c r="S1054" s="10" t="s">
        <v>201</v>
      </c>
      <c r="T1054" s="10"/>
      <c r="U1054" s="9">
        <v>6916049461</v>
      </c>
      <c r="V1054" s="8"/>
      <c r="W1054" s="7">
        <v>1484</v>
      </c>
      <c r="X1054" s="4"/>
      <c r="Y1054" s="6">
        <v>64</v>
      </c>
      <c r="Z1054" s="5">
        <f>IF(Y1054&gt;0,Y1054-J1054,".")</f>
        <v>15</v>
      </c>
      <c r="AB1054" s="1">
        <v>1637414144</v>
      </c>
      <c r="AC1054" s="1">
        <v>6916028779</v>
      </c>
      <c r="AD1054" s="1" t="s">
        <v>7489</v>
      </c>
      <c r="AE1054" s="1">
        <v>1</v>
      </c>
      <c r="AF1054" s="1">
        <v>88</v>
      </c>
      <c r="AG1054" s="1" t="s">
        <v>540</v>
      </c>
      <c r="AH1054" s="1">
        <v>43029.329247685186</v>
      </c>
      <c r="AI1054" s="1">
        <v>43076.770232303243</v>
      </c>
    </row>
    <row r="1055" spans="1:35" s="1" customFormat="1" x14ac:dyDescent="0.25">
      <c r="A1055" s="31">
        <v>42431</v>
      </c>
      <c r="B1055" s="24"/>
      <c r="C1055" s="23" t="s">
        <v>2519</v>
      </c>
      <c r="D1055" s="22" t="s">
        <v>2518</v>
      </c>
      <c r="E1055" s="21">
        <v>0.40699999999999997</v>
      </c>
      <c r="G1055" s="20"/>
      <c r="H1055" s="19">
        <f>E1055/0.04011</f>
        <v>10.147095487409622</v>
      </c>
      <c r="I1055" s="32">
        <f>J1055/100*4</f>
        <v>1.92</v>
      </c>
      <c r="J1055" s="17">
        <v>48</v>
      </c>
      <c r="K1055" s="16">
        <f>IF(J1055&gt;1,J1055-H1055-I1055,0)</f>
        <v>35.932904512590376</v>
      </c>
      <c r="L1055" s="15">
        <v>42451</v>
      </c>
      <c r="M1055" s="14"/>
      <c r="N1055" s="29">
        <v>42743</v>
      </c>
      <c r="O1055" s="12">
        <v>42743</v>
      </c>
      <c r="P1055" s="11" t="s">
        <v>6859</v>
      </c>
      <c r="Q1055" s="10" t="s">
        <v>6858</v>
      </c>
      <c r="R1055" s="10" t="s">
        <v>6857</v>
      </c>
      <c r="S1055" s="10" t="s">
        <v>369</v>
      </c>
      <c r="T1055" s="10"/>
      <c r="U1055" s="9" t="s">
        <v>6856</v>
      </c>
      <c r="V1055" s="8"/>
      <c r="W1055" s="7">
        <v>50</v>
      </c>
      <c r="X1055" s="4"/>
      <c r="Y1055" s="6">
        <v>65</v>
      </c>
      <c r="Z1055" s="5">
        <f>IF(Y1055&gt;0,Y1055-J1055,".")</f>
        <v>17</v>
      </c>
      <c r="AB1055" s="1">
        <v>1637419971</v>
      </c>
      <c r="AC1055" s="1">
        <v>6910124562</v>
      </c>
      <c r="AD1055" s="1" t="s">
        <v>7503</v>
      </c>
      <c r="AE1055" s="1">
        <v>1</v>
      </c>
      <c r="AF1055" s="1">
        <v>85</v>
      </c>
      <c r="AG1055" s="1" t="s">
        <v>505</v>
      </c>
      <c r="AH1055" s="1">
        <v>42945.518275462964</v>
      </c>
      <c r="AI1055" s="1">
        <v>43077.190236238428</v>
      </c>
    </row>
    <row r="1056" spans="1:35" s="1" customFormat="1" x14ac:dyDescent="0.25">
      <c r="A1056" s="31">
        <v>42742</v>
      </c>
      <c r="B1056" s="24"/>
      <c r="C1056" s="23" t="s">
        <v>1722</v>
      </c>
      <c r="D1056" s="22" t="s">
        <v>1721</v>
      </c>
      <c r="E1056" s="21">
        <v>0.35</v>
      </c>
      <c r="G1056" s="20"/>
      <c r="H1056" s="19">
        <f>E1056/0.03821</f>
        <v>9.1599057838262219</v>
      </c>
      <c r="I1056" s="18">
        <f>J1056/100*4</f>
        <v>1.88</v>
      </c>
      <c r="J1056" s="17">
        <v>47</v>
      </c>
      <c r="K1056" s="16">
        <f>IF(J1056&gt;1,J1056-H1056-I1056,0)</f>
        <v>35.960094216173779</v>
      </c>
      <c r="L1056" s="15">
        <v>42742</v>
      </c>
      <c r="M1056" s="14"/>
      <c r="N1056" s="29">
        <v>42752</v>
      </c>
      <c r="O1056" s="12">
        <v>42752</v>
      </c>
      <c r="P1056" s="11" t="s">
        <v>6556</v>
      </c>
      <c r="Q1056" s="10" t="s">
        <v>6559</v>
      </c>
      <c r="R1056" s="10" t="s">
        <v>6558</v>
      </c>
      <c r="S1056" s="10" t="s">
        <v>6557</v>
      </c>
      <c r="T1056" s="10"/>
      <c r="U1056" s="9">
        <v>6680557847</v>
      </c>
      <c r="V1056" s="8"/>
      <c r="W1056" s="7">
        <v>115</v>
      </c>
      <c r="X1056" s="4"/>
      <c r="Y1056" s="6">
        <v>65</v>
      </c>
      <c r="Z1056" s="5">
        <f>IF(Y1056&gt;0,Y1056-J1056,".")</f>
        <v>18</v>
      </c>
      <c r="AB1056" s="1">
        <v>1637420306</v>
      </c>
      <c r="AC1056" s="1">
        <v>6915956706</v>
      </c>
      <c r="AD1056" s="1" t="s">
        <v>7155</v>
      </c>
      <c r="AE1056" s="1">
        <v>1</v>
      </c>
      <c r="AF1056" s="1">
        <v>69</v>
      </c>
      <c r="AG1056" s="1" t="s">
        <v>501</v>
      </c>
      <c r="AH1056" s="1">
        <v>43028.492037037038</v>
      </c>
      <c r="AI1056" s="1">
        <v>43077.348601111109</v>
      </c>
    </row>
    <row r="1057" spans="1:35" s="1" customFormat="1" x14ac:dyDescent="0.25">
      <c r="A1057" s="31">
        <v>42742</v>
      </c>
      <c r="B1057" s="24"/>
      <c r="C1057" s="23" t="s">
        <v>1722</v>
      </c>
      <c r="D1057" s="22" t="s">
        <v>1721</v>
      </c>
      <c r="E1057" s="21">
        <v>0.35</v>
      </c>
      <c r="G1057" s="20"/>
      <c r="H1057" s="19">
        <f>E1057/0.03821</f>
        <v>9.1599057838262219</v>
      </c>
      <c r="I1057" s="18">
        <f>J1057/100*4</f>
        <v>1.88</v>
      </c>
      <c r="J1057" s="17">
        <v>47</v>
      </c>
      <c r="K1057" s="16">
        <f>IF(J1057&gt;1,J1057-H1057-I1057,0)</f>
        <v>35.960094216173779</v>
      </c>
      <c r="L1057" s="15">
        <v>42742</v>
      </c>
      <c r="M1057" s="14"/>
      <c r="N1057" s="29">
        <v>42765</v>
      </c>
      <c r="O1057" s="12">
        <v>42765</v>
      </c>
      <c r="P1057" s="11" t="s">
        <v>6284</v>
      </c>
      <c r="Q1057" s="10" t="s">
        <v>6288</v>
      </c>
      <c r="R1057" s="10" t="s">
        <v>6287</v>
      </c>
      <c r="S1057" s="10" t="s">
        <v>6286</v>
      </c>
      <c r="T1057" s="10"/>
      <c r="U1057" s="9">
        <v>6698097546</v>
      </c>
      <c r="V1057" s="8"/>
      <c r="W1057" s="7">
        <v>181</v>
      </c>
      <c r="X1057" s="4"/>
      <c r="Y1057" s="6">
        <v>65</v>
      </c>
      <c r="Z1057" s="5">
        <f>IF(Y1057&gt;0,Y1057-J1057,".")</f>
        <v>18</v>
      </c>
      <c r="AB1057" s="1">
        <v>1637422835</v>
      </c>
      <c r="AC1057" s="1">
        <v>6918849419</v>
      </c>
      <c r="AD1057" s="1" t="s">
        <v>7248</v>
      </c>
      <c r="AE1057" s="1">
        <v>1</v>
      </c>
      <c r="AF1057" s="1">
        <v>88</v>
      </c>
      <c r="AG1057" s="1" t="s">
        <v>496</v>
      </c>
      <c r="AH1057" s="1">
        <v>43066.465509259258</v>
      </c>
      <c r="AI1057" s="1">
        <v>43077.604439456016</v>
      </c>
    </row>
    <row r="1058" spans="1:35" s="1" customFormat="1" x14ac:dyDescent="0.25">
      <c r="A1058" s="31">
        <v>42742</v>
      </c>
      <c r="B1058" t="s">
        <v>6285</v>
      </c>
      <c r="C1058" s="23" t="s">
        <v>2890</v>
      </c>
      <c r="D1058" s="22" t="s">
        <v>349</v>
      </c>
      <c r="E1058" s="21">
        <v>0.71</v>
      </c>
      <c r="G1058" s="20"/>
      <c r="H1058" s="19">
        <f>E1058/0.03821</f>
        <v>18.581523161476053</v>
      </c>
      <c r="I1058" s="18">
        <f>J1058/100*4</f>
        <v>2.6</v>
      </c>
      <c r="J1058" s="17">
        <v>65</v>
      </c>
      <c r="K1058" s="16">
        <f>IF(J1058&gt;1,J1058-H1058-I1058,0)</f>
        <v>43.818476838523942</v>
      </c>
      <c r="L1058" s="15">
        <v>42763</v>
      </c>
      <c r="M1058" s="14"/>
      <c r="N1058" s="29">
        <v>42765</v>
      </c>
      <c r="O1058" s="12">
        <v>42765</v>
      </c>
      <c r="P1058" s="11" t="s">
        <v>6284</v>
      </c>
      <c r="Q1058" s="10"/>
      <c r="R1058" s="10"/>
      <c r="S1058" s="10"/>
      <c r="T1058" s="10"/>
      <c r="U1058" s="9">
        <v>6698053128</v>
      </c>
      <c r="V1058" s="8"/>
      <c r="W1058" s="7">
        <v>181</v>
      </c>
      <c r="X1058" s="4"/>
      <c r="Y1058" s="6">
        <v>65</v>
      </c>
      <c r="Z1058" s="5">
        <f>IF(Y1058&gt;0,Y1058-J1058,".")</f>
        <v>0</v>
      </c>
      <c r="AB1058" s="1">
        <v>1637427386</v>
      </c>
      <c r="AC1058" s="1">
        <v>6914698829</v>
      </c>
      <c r="AD1058" s="1" t="s">
        <v>7485</v>
      </c>
      <c r="AE1058" s="1">
        <v>1</v>
      </c>
      <c r="AF1058" s="1">
        <v>64</v>
      </c>
      <c r="AG1058" s="1" t="s">
        <v>485</v>
      </c>
      <c r="AH1058" s="1">
        <v>43015.595208333332</v>
      </c>
      <c r="AI1058" s="1">
        <v>43077.866885717594</v>
      </c>
    </row>
    <row r="1059" spans="1:35" s="1" customFormat="1" x14ac:dyDescent="0.25">
      <c r="A1059" s="31">
        <v>42375</v>
      </c>
      <c r="B1059" s="24"/>
      <c r="C1059" s="23" t="s">
        <v>1032</v>
      </c>
      <c r="D1059" s="22" t="s">
        <v>1031</v>
      </c>
      <c r="E1059" s="21">
        <v>0.63</v>
      </c>
      <c r="G1059" s="20"/>
      <c r="H1059" s="19">
        <f>E1059/0.040263</f>
        <v>15.647120184785038</v>
      </c>
      <c r="I1059" s="32">
        <f>J1059/100*4</f>
        <v>1.92</v>
      </c>
      <c r="J1059" s="17">
        <v>48</v>
      </c>
      <c r="K1059" s="16">
        <f>IF(J1059&gt;1,J1059-H1059-I1059,0)</f>
        <v>30.43287981521496</v>
      </c>
      <c r="L1059" s="15">
        <v>42397</v>
      </c>
      <c r="M1059" s="14"/>
      <c r="N1059" s="29">
        <v>42765</v>
      </c>
      <c r="O1059" s="12">
        <v>42766</v>
      </c>
      <c r="P1059" s="11" t="s">
        <v>6279</v>
      </c>
      <c r="Q1059" s="10" t="s">
        <v>6278</v>
      </c>
      <c r="R1059" s="10" t="s">
        <v>6277</v>
      </c>
      <c r="S1059" s="10" t="s">
        <v>6276</v>
      </c>
      <c r="T1059" s="10"/>
      <c r="U1059" s="9">
        <v>6694853291</v>
      </c>
      <c r="V1059" s="8"/>
      <c r="W1059" s="7">
        <v>186</v>
      </c>
      <c r="X1059" s="4"/>
      <c r="Y1059" s="6">
        <v>65</v>
      </c>
      <c r="Z1059" s="5">
        <f>IF(Y1059&gt;0,Y1059-J1059,".")</f>
        <v>17</v>
      </c>
      <c r="AB1059" s="1">
        <v>1637428043</v>
      </c>
      <c r="AC1059" s="1">
        <v>6916037493</v>
      </c>
      <c r="AD1059" s="1" t="s">
        <v>7180</v>
      </c>
      <c r="AE1059" s="1">
        <v>1</v>
      </c>
      <c r="AF1059" s="1">
        <v>33</v>
      </c>
      <c r="AG1059" s="1" t="s">
        <v>468</v>
      </c>
      <c r="AH1059" s="1">
        <v>43029.477326388886</v>
      </c>
      <c r="AI1059" s="1">
        <v>43077.892230798614</v>
      </c>
    </row>
    <row r="1060" spans="1:35" s="1" customFormat="1" x14ac:dyDescent="0.25">
      <c r="A1060" s="31">
        <v>42431</v>
      </c>
      <c r="B1060" s="24"/>
      <c r="C1060" s="23" t="s">
        <v>2519</v>
      </c>
      <c r="D1060" s="22" t="s">
        <v>2518</v>
      </c>
      <c r="E1060" s="21">
        <v>0.40699999999999997</v>
      </c>
      <c r="G1060" s="20"/>
      <c r="H1060" s="19">
        <f>E1060/0.04011</f>
        <v>10.147095487409622</v>
      </c>
      <c r="I1060" s="32">
        <f>J1060/100*4</f>
        <v>1.92</v>
      </c>
      <c r="J1060" s="17">
        <v>48</v>
      </c>
      <c r="K1060" s="16">
        <f>IF(J1060&gt;1,J1060-H1060-I1060,0)</f>
        <v>35.932904512590376</v>
      </c>
      <c r="L1060" s="15">
        <v>42451</v>
      </c>
      <c r="M1060" s="14"/>
      <c r="N1060" s="29">
        <v>42769</v>
      </c>
      <c r="O1060" s="12">
        <v>42771</v>
      </c>
      <c r="P1060" s="11" t="s">
        <v>6213</v>
      </c>
      <c r="Q1060" s="10" t="s">
        <v>6212</v>
      </c>
      <c r="R1060" s="10" t="s">
        <v>6211</v>
      </c>
      <c r="S1060" s="10" t="s">
        <v>6210</v>
      </c>
      <c r="T1060" s="10"/>
      <c r="U1060" s="9" t="s">
        <v>6209</v>
      </c>
      <c r="V1060" s="8"/>
      <c r="W1060" s="7">
        <v>204</v>
      </c>
      <c r="X1060" s="4"/>
      <c r="Y1060" s="6">
        <v>65</v>
      </c>
      <c r="Z1060" s="5">
        <f>IF(Y1060&gt;0,Y1060-J1060,".")</f>
        <v>17</v>
      </c>
      <c r="AB1060" s="1">
        <v>1637429735</v>
      </c>
      <c r="AC1060" s="1">
        <v>6915958918</v>
      </c>
      <c r="AD1060" s="1" t="s">
        <v>7504</v>
      </c>
      <c r="AE1060" s="1">
        <v>5</v>
      </c>
      <c r="AF1060" s="1">
        <v>75</v>
      </c>
      <c r="AG1060" s="1" t="s">
        <v>442</v>
      </c>
      <c r="AH1060" s="1">
        <v>43028.508993055555</v>
      </c>
      <c r="AI1060" s="1">
        <v>43078.405624270832</v>
      </c>
    </row>
    <row r="1061" spans="1:35" s="1" customFormat="1" x14ac:dyDescent="0.25">
      <c r="A1061" s="31">
        <v>42756</v>
      </c>
      <c r="B1061" s="24" t="s">
        <v>6150</v>
      </c>
      <c r="C1061" s="23" t="s">
        <v>536</v>
      </c>
      <c r="D1061" s="22" t="s">
        <v>535</v>
      </c>
      <c r="E1061" s="21">
        <v>1.1100000000000001</v>
      </c>
      <c r="G1061" s="20"/>
      <c r="H1061" s="19">
        <f>E1061/0.0395</f>
        <v>28.101265822784811</v>
      </c>
      <c r="I1061" s="18">
        <f>J1061/100*4</f>
        <v>2.6</v>
      </c>
      <c r="J1061" s="17">
        <v>65</v>
      </c>
      <c r="K1061" s="16">
        <f>IF(J1061&gt;1,J1061-H1061-I1061,0)</f>
        <v>34.298734177215188</v>
      </c>
      <c r="L1061" s="15">
        <v>42762</v>
      </c>
      <c r="M1061" s="14"/>
      <c r="N1061" s="29">
        <v>42772</v>
      </c>
      <c r="O1061" s="12">
        <v>42773</v>
      </c>
      <c r="P1061" s="11" t="s">
        <v>6149</v>
      </c>
      <c r="Q1061" s="10"/>
      <c r="R1061" s="10"/>
      <c r="S1061" s="10"/>
      <c r="T1061" s="10"/>
      <c r="U1061" s="9">
        <v>6705515101</v>
      </c>
      <c r="V1061" s="8"/>
      <c r="W1061" s="7">
        <v>223</v>
      </c>
      <c r="X1061" s="4"/>
      <c r="Y1061" s="6">
        <v>65</v>
      </c>
      <c r="Z1061" s="5">
        <f>IF(Y1061&gt;0,Y1061-J1061,".")</f>
        <v>0</v>
      </c>
      <c r="AB1061" s="1">
        <v>1637432166</v>
      </c>
      <c r="AC1061" s="1">
        <v>6916049579</v>
      </c>
      <c r="AD1061" s="1" t="s">
        <v>7414</v>
      </c>
      <c r="AE1061" s="1">
        <v>1</v>
      </c>
      <c r="AF1061" s="1">
        <v>155</v>
      </c>
      <c r="AG1061" s="1" t="s">
        <v>449</v>
      </c>
      <c r="AH1061" s="1">
        <v>43029.651539351849</v>
      </c>
      <c r="AI1061" s="1">
        <v>43078.635213125002</v>
      </c>
    </row>
    <row r="1062" spans="1:35" s="1" customFormat="1" x14ac:dyDescent="0.25">
      <c r="A1062" s="31">
        <v>42742</v>
      </c>
      <c r="B1062" s="24"/>
      <c r="C1062" s="23" t="s">
        <v>1722</v>
      </c>
      <c r="D1062" s="22" t="s">
        <v>1721</v>
      </c>
      <c r="E1062" s="21">
        <v>0.35</v>
      </c>
      <c r="G1062" s="20"/>
      <c r="H1062" s="19">
        <f>E1062/0.03821</f>
        <v>9.1599057838262219</v>
      </c>
      <c r="I1062" s="18">
        <f>J1062/100*4</f>
        <v>1.88</v>
      </c>
      <c r="J1062" s="17">
        <v>47</v>
      </c>
      <c r="K1062" s="16">
        <f>IF(J1062&gt;1,J1062-H1062-I1062,0)</f>
        <v>35.960094216173779</v>
      </c>
      <c r="L1062" s="15">
        <v>42742</v>
      </c>
      <c r="M1062" s="14"/>
      <c r="N1062" s="29">
        <v>42773</v>
      </c>
      <c r="O1062" s="12">
        <v>42773</v>
      </c>
      <c r="P1062" s="11" t="s">
        <v>6136</v>
      </c>
      <c r="Q1062" s="10" t="s">
        <v>6140</v>
      </c>
      <c r="R1062" s="10" t="s">
        <v>6139</v>
      </c>
      <c r="S1062" s="10" t="s">
        <v>6138</v>
      </c>
      <c r="T1062" s="10" t="s">
        <v>6137</v>
      </c>
      <c r="U1062" s="9">
        <v>6706408899</v>
      </c>
      <c r="V1062" s="8"/>
      <c r="W1062" s="7">
        <v>355</v>
      </c>
      <c r="X1062" s="4"/>
      <c r="Y1062" s="6">
        <v>65</v>
      </c>
      <c r="Z1062" s="5">
        <f>IF(Y1062&gt;0,Y1062-J1062,".")</f>
        <v>18</v>
      </c>
      <c r="AB1062" s="1">
        <v>1637432167</v>
      </c>
      <c r="AC1062" s="1">
        <v>6911919758</v>
      </c>
      <c r="AD1062" s="1" t="s">
        <v>7396</v>
      </c>
      <c r="AE1062" s="1">
        <v>1</v>
      </c>
      <c r="AF1062" s="1">
        <v>9</v>
      </c>
      <c r="AG1062" s="1" t="s">
        <v>449</v>
      </c>
      <c r="AH1062" s="1">
        <v>42954.855729166666</v>
      </c>
      <c r="AI1062" s="1">
        <v>43078.635213379632</v>
      </c>
    </row>
    <row r="1063" spans="1:35" s="1" customFormat="1" x14ac:dyDescent="0.25">
      <c r="A1063" s="28">
        <v>41729</v>
      </c>
      <c r="B1063" s="27" t="s">
        <v>4784</v>
      </c>
      <c r="C1063" s="23" t="s">
        <v>721</v>
      </c>
      <c r="D1063" s="22" t="s">
        <v>720</v>
      </c>
      <c r="E1063" s="21">
        <v>0.46300000000000002</v>
      </c>
      <c r="G1063" s="20"/>
      <c r="H1063" s="19">
        <f>E1063/0.0481227</f>
        <v>9.6212390410346895</v>
      </c>
      <c r="I1063" s="18">
        <f>J1063/100*4</f>
        <v>1.8</v>
      </c>
      <c r="J1063" s="17">
        <v>45</v>
      </c>
      <c r="K1063" s="16">
        <f>IF(J1063&gt;1,J1063-H1063-I1063,0)</f>
        <v>33.578760958965312</v>
      </c>
      <c r="L1063" s="15">
        <v>41754</v>
      </c>
      <c r="M1063" s="14"/>
      <c r="N1063" s="29">
        <v>42780</v>
      </c>
      <c r="O1063" s="12">
        <v>42781</v>
      </c>
      <c r="P1063" s="11" t="s">
        <v>5951</v>
      </c>
      <c r="Q1063" s="10" t="s">
        <v>5954</v>
      </c>
      <c r="R1063" s="10" t="s">
        <v>5953</v>
      </c>
      <c r="S1063" s="10" t="s">
        <v>5952</v>
      </c>
      <c r="T1063" s="10"/>
      <c r="U1063" s="9">
        <v>6716499057</v>
      </c>
      <c r="V1063" s="8"/>
      <c r="W1063" s="7">
        <v>268</v>
      </c>
      <c r="X1063" s="4"/>
      <c r="Y1063" s="6">
        <v>65</v>
      </c>
      <c r="Z1063" s="5">
        <f>IF(Y1063&gt;0,Y1063-J1063,".")</f>
        <v>20</v>
      </c>
      <c r="AB1063" s="1">
        <v>1637432168</v>
      </c>
      <c r="AC1063" s="1">
        <v>6916033031</v>
      </c>
      <c r="AD1063" s="1" t="s">
        <v>7188</v>
      </c>
      <c r="AE1063" s="1">
        <v>2</v>
      </c>
      <c r="AF1063" s="1">
        <v>98</v>
      </c>
      <c r="AG1063" s="1" t="s">
        <v>449</v>
      </c>
      <c r="AH1063" s="1">
        <v>43029.417951388888</v>
      </c>
      <c r="AI1063" s="1">
        <v>43078.635213726855</v>
      </c>
    </row>
    <row r="1064" spans="1:35" s="1" customFormat="1" x14ac:dyDescent="0.25">
      <c r="A1064" s="31">
        <v>42756</v>
      </c>
      <c r="B1064" s="24"/>
      <c r="C1064" s="23" t="s">
        <v>536</v>
      </c>
      <c r="D1064" s="22" t="s">
        <v>535</v>
      </c>
      <c r="E1064" s="21">
        <v>1.1100000000000001</v>
      </c>
      <c r="G1064" s="20"/>
      <c r="H1064" s="19">
        <f>E1064/0.0395</f>
        <v>28.101265822784811</v>
      </c>
      <c r="I1064" s="18">
        <f>J1064/100*4</f>
        <v>2.6</v>
      </c>
      <c r="J1064" s="17">
        <v>65</v>
      </c>
      <c r="K1064" s="16">
        <f>IF(J1064&gt;1,J1064-H1064-I1064,0)</f>
        <v>34.298734177215188</v>
      </c>
      <c r="L1064" s="15">
        <v>42762</v>
      </c>
      <c r="M1064" s="14"/>
      <c r="N1064" s="29">
        <v>42788</v>
      </c>
      <c r="O1064" s="12">
        <v>42794</v>
      </c>
      <c r="P1064" s="11" t="s">
        <v>5723</v>
      </c>
      <c r="Q1064" s="10"/>
      <c r="R1064" s="10"/>
      <c r="S1064" s="10"/>
      <c r="T1064" s="10"/>
      <c r="U1064" s="9"/>
      <c r="V1064" s="8"/>
      <c r="W1064" s="7">
        <v>333</v>
      </c>
      <c r="X1064" s="4"/>
      <c r="Y1064" s="6">
        <v>65</v>
      </c>
      <c r="Z1064" s="5">
        <f>IF(Y1064&gt;0,Y1064-J1064,".")</f>
        <v>0</v>
      </c>
      <c r="AB1064" s="1">
        <v>1637432169</v>
      </c>
      <c r="AC1064" s="1">
        <v>6918763094</v>
      </c>
      <c r="AD1064" s="1" t="s">
        <v>7480</v>
      </c>
      <c r="AE1064" s="1">
        <v>1</v>
      </c>
      <c r="AF1064" s="1">
        <v>135</v>
      </c>
      <c r="AG1064" s="1" t="s">
        <v>449</v>
      </c>
      <c r="AH1064" s="1">
        <v>43064.806747685187</v>
      </c>
      <c r="AI1064" s="1">
        <v>43078.635213958332</v>
      </c>
    </row>
    <row r="1065" spans="1:35" s="1" customFormat="1" x14ac:dyDescent="0.25">
      <c r="A1065" s="31">
        <v>42375</v>
      </c>
      <c r="B1065" s="24"/>
      <c r="C1065" s="23" t="s">
        <v>1032</v>
      </c>
      <c r="D1065" s="22" t="s">
        <v>1031</v>
      </c>
      <c r="E1065" s="21">
        <v>0.63</v>
      </c>
      <c r="G1065" s="20"/>
      <c r="H1065" s="19">
        <f>E1065/0.040263</f>
        <v>15.647120184785038</v>
      </c>
      <c r="I1065" s="32">
        <f>J1065/100*4</f>
        <v>1.92</v>
      </c>
      <c r="J1065" s="17">
        <v>48</v>
      </c>
      <c r="K1065" s="16">
        <f>IF(J1065&gt;1,J1065-H1065-I1065,0)</f>
        <v>30.43287981521496</v>
      </c>
      <c r="L1065" s="15">
        <v>42397</v>
      </c>
      <c r="M1065" s="14"/>
      <c r="N1065" s="29">
        <v>42798</v>
      </c>
      <c r="O1065" s="12">
        <v>42800</v>
      </c>
      <c r="P1065" s="11" t="s">
        <v>5531</v>
      </c>
      <c r="Q1065" s="10" t="s">
        <v>5530</v>
      </c>
      <c r="R1065" s="10" t="s">
        <v>5529</v>
      </c>
      <c r="S1065" s="10" t="s">
        <v>5528</v>
      </c>
      <c r="T1065" s="10"/>
      <c r="U1065" s="9">
        <v>6736061916</v>
      </c>
      <c r="V1065" s="8"/>
      <c r="W1065" s="7">
        <v>370</v>
      </c>
      <c r="X1065" s="4"/>
      <c r="Y1065" s="6">
        <v>65</v>
      </c>
      <c r="Z1065" s="5">
        <f>IF(Y1065&gt;0,Y1065-J1065,".")</f>
        <v>17</v>
      </c>
      <c r="AB1065" s="1">
        <v>1637432170</v>
      </c>
      <c r="AC1065" s="1">
        <v>6915432436</v>
      </c>
      <c r="AD1065" s="1" t="s">
        <v>7170</v>
      </c>
      <c r="AE1065" s="1">
        <v>1</v>
      </c>
      <c r="AF1065" s="1">
        <v>299</v>
      </c>
      <c r="AG1065" s="1" t="s">
        <v>449</v>
      </c>
      <c r="AH1065" s="1">
        <v>43023.829826388886</v>
      </c>
      <c r="AI1065" s="1">
        <v>43078.63521429398</v>
      </c>
    </row>
    <row r="1066" spans="1:35" s="1" customFormat="1" x14ac:dyDescent="0.25">
      <c r="A1066" s="31">
        <v>42653</v>
      </c>
      <c r="B1066" s="24"/>
      <c r="C1066" s="23" t="s">
        <v>1728</v>
      </c>
      <c r="D1066" s="22" t="s">
        <v>1727</v>
      </c>
      <c r="E1066" s="21">
        <v>0.95</v>
      </c>
      <c r="G1066" s="20"/>
      <c r="H1066" s="19">
        <f>E1066/0.03975</f>
        <v>23.89937106918239</v>
      </c>
      <c r="I1066" s="18">
        <f>J1066/100*4</f>
        <v>2.6</v>
      </c>
      <c r="J1066" s="17">
        <v>65</v>
      </c>
      <c r="K1066" s="16">
        <f>IF(J1066&gt;1,J1066-H1066-I1066,0)</f>
        <v>38.500628930817605</v>
      </c>
      <c r="L1066" s="15">
        <v>42671</v>
      </c>
      <c r="M1066" s="14"/>
      <c r="N1066" s="29">
        <v>42801</v>
      </c>
      <c r="O1066" s="12">
        <v>42802</v>
      </c>
      <c r="P1066" s="11" t="s">
        <v>5435</v>
      </c>
      <c r="Q1066" s="10"/>
      <c r="R1066" s="10"/>
      <c r="S1066" s="10"/>
      <c r="T1066" s="10"/>
      <c r="U1066" s="9">
        <v>6742218856</v>
      </c>
      <c r="V1066" s="8"/>
      <c r="W1066" s="7">
        <v>388</v>
      </c>
      <c r="X1066" s="4"/>
      <c r="Y1066" s="6">
        <v>65</v>
      </c>
      <c r="Z1066" s="5">
        <f>IF(Y1066&gt;0,Y1066-J1066,".")</f>
        <v>0</v>
      </c>
      <c r="AB1066" s="1">
        <v>1637433249</v>
      </c>
      <c r="AC1066" s="1">
        <v>6909348695</v>
      </c>
      <c r="AD1066" s="1" t="s">
        <v>7505</v>
      </c>
      <c r="AE1066" s="1">
        <v>1</v>
      </c>
      <c r="AF1066" s="1">
        <v>75</v>
      </c>
      <c r="AG1066" s="1" t="s">
        <v>478</v>
      </c>
      <c r="AH1066" s="1">
        <v>42944.712627314817</v>
      </c>
      <c r="AI1066" s="1">
        <v>43078.72741417824</v>
      </c>
    </row>
    <row r="1067" spans="1:35" s="1" customFormat="1" x14ac:dyDescent="0.25">
      <c r="A1067" s="31">
        <v>42495</v>
      </c>
      <c r="B1067" s="24"/>
      <c r="C1067" s="23" t="s">
        <v>1182</v>
      </c>
      <c r="D1067" s="22" t="s">
        <v>1181</v>
      </c>
      <c r="E1067" s="21">
        <v>0.9</v>
      </c>
      <c r="G1067" s="20"/>
      <c r="H1067" s="19">
        <f>E1067/0.04188</f>
        <v>21.48997134670487</v>
      </c>
      <c r="I1067" s="18">
        <f>J1067/100*4</f>
        <v>2.6</v>
      </c>
      <c r="J1067" s="17">
        <v>65</v>
      </c>
      <c r="K1067" s="16">
        <f>IF(J1067&gt;1,J1067-H1067-I1067,0)</f>
        <v>40.910028653295129</v>
      </c>
      <c r="L1067" s="15">
        <v>42511</v>
      </c>
      <c r="M1067" s="14"/>
      <c r="N1067" s="29">
        <v>42804</v>
      </c>
      <c r="O1067" s="12">
        <v>42806</v>
      </c>
      <c r="P1067" s="11" t="s">
        <v>5375</v>
      </c>
      <c r="Q1067" s="10"/>
      <c r="R1067" s="10"/>
      <c r="S1067" s="10"/>
      <c r="T1067" s="10"/>
      <c r="U1067" s="9">
        <v>6742495918</v>
      </c>
      <c r="V1067" s="8"/>
      <c r="W1067" s="7">
        <v>397</v>
      </c>
      <c r="X1067" s="4"/>
      <c r="Y1067" s="6">
        <v>65</v>
      </c>
      <c r="Z1067" s="5">
        <f>IF(Y1067&gt;0,Y1067-J1067,".")</f>
        <v>0</v>
      </c>
      <c r="AB1067" s="1">
        <v>1637433395</v>
      </c>
      <c r="AC1067" s="1">
        <v>6916053848</v>
      </c>
      <c r="AD1067" s="1" t="s">
        <v>7147</v>
      </c>
      <c r="AE1067" s="1">
        <v>1</v>
      </c>
      <c r="AF1067" s="1">
        <v>60</v>
      </c>
      <c r="AG1067" s="1" t="s">
        <v>460</v>
      </c>
      <c r="AH1067" s="1">
        <v>43029.711562500001</v>
      </c>
      <c r="AI1067" s="1">
        <v>43078.737020416665</v>
      </c>
    </row>
    <row r="1068" spans="1:35" s="1" customFormat="1" x14ac:dyDescent="0.25">
      <c r="A1068" s="31">
        <v>42786</v>
      </c>
      <c r="B1068" s="24"/>
      <c r="C1068" s="23" t="s">
        <v>1722</v>
      </c>
      <c r="D1068" s="22" t="s">
        <v>1721</v>
      </c>
      <c r="E1068" s="21">
        <v>0.28000000000000003</v>
      </c>
      <c r="G1068" s="20"/>
      <c r="H1068" s="19">
        <f>E1068/0.03844</f>
        <v>7.2840790842872014</v>
      </c>
      <c r="I1068" s="18">
        <f>J1068/100*4</f>
        <v>1.88</v>
      </c>
      <c r="J1068" s="17">
        <v>47</v>
      </c>
      <c r="K1068" s="16">
        <f>IF(J1068&gt;1,J1068-H1068-I1068,0)</f>
        <v>37.835920915712798</v>
      </c>
      <c r="L1068" s="15">
        <v>42801</v>
      </c>
      <c r="M1068" s="14"/>
      <c r="N1068" s="29">
        <v>42813</v>
      </c>
      <c r="O1068" s="12">
        <v>42813</v>
      </c>
      <c r="P1068" s="11" t="s">
        <v>5113</v>
      </c>
      <c r="Q1068" s="10" t="s">
        <v>5117</v>
      </c>
      <c r="R1068" s="10" t="s">
        <v>5116</v>
      </c>
      <c r="S1068" s="10" t="s">
        <v>5115</v>
      </c>
      <c r="T1068" s="10" t="s">
        <v>5114</v>
      </c>
      <c r="U1068" s="9">
        <v>6751542382</v>
      </c>
      <c r="V1068" s="8"/>
      <c r="W1068" s="7">
        <v>453</v>
      </c>
      <c r="X1068" s="4"/>
      <c r="Y1068" s="6">
        <v>65</v>
      </c>
      <c r="Z1068" s="5">
        <f>IF(Y1068&gt;0,Y1068-J1068,".")</f>
        <v>18</v>
      </c>
      <c r="AB1068" s="1">
        <v>1637433655</v>
      </c>
      <c r="AC1068" s="1">
        <v>6916053848</v>
      </c>
      <c r="AD1068" s="1" t="s">
        <v>7147</v>
      </c>
      <c r="AE1068" s="1">
        <v>1</v>
      </c>
      <c r="AF1068" s="1">
        <v>60</v>
      </c>
      <c r="AG1068" s="1" t="s">
        <v>456</v>
      </c>
      <c r="AH1068" s="1">
        <v>43029.711562500001</v>
      </c>
      <c r="AI1068" s="1">
        <v>43078.750831550926</v>
      </c>
    </row>
    <row r="1069" spans="1:35" s="1" customFormat="1" x14ac:dyDescent="0.25">
      <c r="A1069" s="31">
        <v>42375</v>
      </c>
      <c r="B1069" s="24"/>
      <c r="C1069" s="23" t="s">
        <v>1032</v>
      </c>
      <c r="D1069" s="22" t="s">
        <v>1031</v>
      </c>
      <c r="E1069" s="21">
        <v>0.63</v>
      </c>
      <c r="G1069" s="20"/>
      <c r="H1069" s="19">
        <f>E1069/0.040263</f>
        <v>15.647120184785038</v>
      </c>
      <c r="I1069" s="32">
        <f>J1069/100*4</f>
        <v>1.92</v>
      </c>
      <c r="J1069" s="17">
        <v>48</v>
      </c>
      <c r="K1069" s="16">
        <f>IF(J1069&gt;1,J1069-H1069-I1069,0)</f>
        <v>30.43287981521496</v>
      </c>
      <c r="L1069" s="15">
        <v>42397</v>
      </c>
      <c r="M1069" s="14"/>
      <c r="N1069" s="29">
        <v>42820</v>
      </c>
      <c r="O1069" s="12">
        <v>42822</v>
      </c>
      <c r="P1069" s="11" t="s">
        <v>4967</v>
      </c>
      <c r="Q1069" s="10" t="s">
        <v>4966</v>
      </c>
      <c r="R1069" s="10" t="s">
        <v>4965</v>
      </c>
      <c r="S1069" s="10" t="s">
        <v>4964</v>
      </c>
      <c r="T1069" s="10"/>
      <c r="U1069" s="9">
        <v>6760679008</v>
      </c>
      <c r="V1069" s="8"/>
      <c r="W1069" s="7">
        <v>494</v>
      </c>
      <c r="X1069" s="4"/>
      <c r="Y1069" s="6">
        <v>65</v>
      </c>
      <c r="Z1069" s="5">
        <f>IF(Y1069&gt;0,Y1069-J1069,".")</f>
        <v>17</v>
      </c>
      <c r="AB1069" s="1">
        <v>1637442598</v>
      </c>
      <c r="AC1069" s="1">
        <v>6910131227</v>
      </c>
      <c r="AD1069" s="1" t="s">
        <v>7305</v>
      </c>
      <c r="AE1069" s="1">
        <v>1</v>
      </c>
      <c r="AF1069" s="1">
        <v>22</v>
      </c>
      <c r="AG1069" s="1" t="s">
        <v>432</v>
      </c>
      <c r="AH1069" s="1">
        <v>42945.531388888892</v>
      </c>
      <c r="AI1069" s="1">
        <v>43079.667542337964</v>
      </c>
    </row>
    <row r="1070" spans="1:35" s="1" customFormat="1" x14ac:dyDescent="0.25">
      <c r="A1070" s="31">
        <v>42756</v>
      </c>
      <c r="B1070" s="24"/>
      <c r="C1070" s="23" t="s">
        <v>536</v>
      </c>
      <c r="D1070" s="22" t="s">
        <v>535</v>
      </c>
      <c r="E1070" s="21">
        <v>1.1100000000000001</v>
      </c>
      <c r="G1070" s="20"/>
      <c r="H1070" s="19">
        <f>E1070/0.0395</f>
        <v>28.101265822784811</v>
      </c>
      <c r="I1070" s="18">
        <f>J1070/100*4</f>
        <v>2.6</v>
      </c>
      <c r="J1070" s="17">
        <v>65</v>
      </c>
      <c r="K1070" s="16">
        <f>IF(J1070&gt;1,J1070-H1070-I1070,0)</f>
        <v>34.298734177215188</v>
      </c>
      <c r="L1070" s="15">
        <v>42762</v>
      </c>
      <c r="M1070" s="14"/>
      <c r="N1070" s="29">
        <v>42820</v>
      </c>
      <c r="O1070" s="12">
        <v>42822</v>
      </c>
      <c r="P1070" s="11" t="s">
        <v>4962</v>
      </c>
      <c r="Q1070" s="10"/>
      <c r="R1070" s="10"/>
      <c r="S1070" s="10"/>
      <c r="T1070" s="10"/>
      <c r="U1070" s="9">
        <v>6763293530</v>
      </c>
      <c r="V1070" s="8"/>
      <c r="W1070" s="7">
        <v>493</v>
      </c>
      <c r="X1070" s="4"/>
      <c r="Y1070" s="6">
        <v>65</v>
      </c>
      <c r="Z1070" s="5">
        <f>IF(Y1070&gt;0,Y1070-J1070,".")</f>
        <v>0</v>
      </c>
      <c r="AB1070" s="1">
        <v>1637442599</v>
      </c>
      <c r="AC1070" s="1">
        <v>6915899403</v>
      </c>
      <c r="AD1070" s="1" t="s">
        <v>7209</v>
      </c>
      <c r="AE1070" s="1">
        <v>1</v>
      </c>
      <c r="AF1070" s="1">
        <v>29</v>
      </c>
      <c r="AG1070" s="1" t="s">
        <v>432</v>
      </c>
      <c r="AH1070" s="1">
        <v>43027.833067129628</v>
      </c>
      <c r="AI1070" s="1">
        <v>43079.667542812502</v>
      </c>
    </row>
    <row r="1071" spans="1:35" s="1" customFormat="1" x14ac:dyDescent="0.25">
      <c r="A1071" s="31">
        <v>42776</v>
      </c>
      <c r="B1071" t="s">
        <v>4685</v>
      </c>
      <c r="C1071" s="23" t="s">
        <v>2890</v>
      </c>
      <c r="D1071" s="22" t="s">
        <v>349</v>
      </c>
      <c r="E1071" s="21">
        <v>1.1499999999999999</v>
      </c>
      <c r="G1071" s="20"/>
      <c r="H1071" s="19">
        <f>E1071/0.03851</f>
        <v>29.86237340950402</v>
      </c>
      <c r="I1071" s="18">
        <f>J1071/100*4</f>
        <v>2.6</v>
      </c>
      <c r="J1071" s="17">
        <v>65</v>
      </c>
      <c r="K1071" s="16">
        <f>IF(J1071&gt;1,J1071-H1071-I1071,0)</f>
        <v>32.537626590495982</v>
      </c>
      <c r="L1071" s="15">
        <v>42805</v>
      </c>
      <c r="M1071" s="14"/>
      <c r="N1071" s="29">
        <v>42833</v>
      </c>
      <c r="O1071" s="12">
        <v>42842</v>
      </c>
      <c r="P1071" s="11" t="s">
        <v>4684</v>
      </c>
      <c r="Q1071" s="10" t="s">
        <v>4683</v>
      </c>
      <c r="R1071" s="10" t="s">
        <v>4682</v>
      </c>
      <c r="S1071" s="10" t="s">
        <v>4681</v>
      </c>
      <c r="T1071" s="10"/>
      <c r="U1071" s="9">
        <v>6780064974</v>
      </c>
      <c r="V1071" s="8"/>
      <c r="W1071" s="7">
        <v>597</v>
      </c>
      <c r="X1071" s="4"/>
      <c r="Y1071" s="6">
        <v>65</v>
      </c>
      <c r="Z1071" s="5">
        <f>IF(Y1071&gt;0,Y1071-J1071,".")</f>
        <v>0</v>
      </c>
      <c r="AB1071" s="1">
        <v>1637443788</v>
      </c>
      <c r="AC1071" s="1">
        <v>6912074709</v>
      </c>
      <c r="AD1071" s="1" t="s">
        <v>7376</v>
      </c>
      <c r="AE1071" s="1">
        <v>1</v>
      </c>
      <c r="AF1071" s="1">
        <v>44</v>
      </c>
      <c r="AG1071" s="1" t="s">
        <v>439</v>
      </c>
      <c r="AH1071" s="1">
        <v>42960.807916666665</v>
      </c>
      <c r="AI1071" s="1">
        <v>43079.73543896991</v>
      </c>
    </row>
    <row r="1072" spans="1:35" s="1" customFormat="1" x14ac:dyDescent="0.25">
      <c r="A1072" s="31">
        <v>42756</v>
      </c>
      <c r="B1072" s="24"/>
      <c r="C1072" s="23" t="s">
        <v>536</v>
      </c>
      <c r="D1072" s="22" t="s">
        <v>535</v>
      </c>
      <c r="E1072" s="21">
        <v>1.1100000000000001</v>
      </c>
      <c r="G1072" s="20"/>
      <c r="H1072" s="19">
        <f>E1072/0.0395</f>
        <v>28.101265822784811</v>
      </c>
      <c r="I1072" s="18">
        <f>J1072/100*4</f>
        <v>2.6</v>
      </c>
      <c r="J1072" s="17">
        <v>65</v>
      </c>
      <c r="K1072" s="16">
        <f>IF(J1072&gt;1,J1072-H1072-I1072,0)</f>
        <v>34.298734177215188</v>
      </c>
      <c r="L1072" s="15">
        <v>42762</v>
      </c>
      <c r="M1072" s="14"/>
      <c r="N1072" s="29">
        <v>42848</v>
      </c>
      <c r="O1072" s="12">
        <v>42848</v>
      </c>
      <c r="P1072" s="11" t="s">
        <v>3258</v>
      </c>
      <c r="Q1072" s="10"/>
      <c r="R1072" s="10"/>
      <c r="S1072" s="10"/>
      <c r="T1072" s="10"/>
      <c r="U1072" s="9">
        <v>6794874624</v>
      </c>
      <c r="V1072" s="8"/>
      <c r="W1072" s="7">
        <v>639</v>
      </c>
      <c r="X1072" s="4"/>
      <c r="Y1072" s="6">
        <v>65</v>
      </c>
      <c r="Z1072" s="5">
        <f>IF(Y1072&gt;0,Y1072-J1072,".")</f>
        <v>0</v>
      </c>
      <c r="AB1072" s="1">
        <v>1637456633</v>
      </c>
      <c r="AC1072" s="1">
        <v>6917247793</v>
      </c>
      <c r="AD1072" s="1" t="s">
        <v>7140</v>
      </c>
      <c r="AE1072" s="1">
        <v>1</v>
      </c>
      <c r="AF1072" s="1">
        <v>125</v>
      </c>
      <c r="AG1072" s="1" t="s">
        <v>428</v>
      </c>
      <c r="AH1072" s="1">
        <v>43041.449606481481</v>
      </c>
      <c r="AI1072" s="1">
        <v>43080.543703564814</v>
      </c>
    </row>
    <row r="1073" spans="1:35" s="1" customFormat="1" x14ac:dyDescent="0.25">
      <c r="A1073" s="31">
        <v>42431</v>
      </c>
      <c r="B1073" s="24"/>
      <c r="C1073" s="23" t="s">
        <v>2519</v>
      </c>
      <c r="D1073" s="22" t="s">
        <v>2518</v>
      </c>
      <c r="E1073" s="21">
        <v>0.40699999999999997</v>
      </c>
      <c r="G1073" s="20"/>
      <c r="H1073" s="19">
        <f>E1073/0.04011</f>
        <v>10.147095487409622</v>
      </c>
      <c r="I1073" s="32">
        <f>J1073/100*4</f>
        <v>1.92</v>
      </c>
      <c r="J1073" s="17">
        <v>48</v>
      </c>
      <c r="K1073" s="16">
        <f>IF(J1073&gt;1,J1073-H1073-I1073,0)</f>
        <v>35.932904512590376</v>
      </c>
      <c r="L1073" s="15">
        <v>42451</v>
      </c>
      <c r="M1073" s="14"/>
      <c r="N1073" s="29">
        <v>42858</v>
      </c>
      <c r="O1073" s="12">
        <v>42860</v>
      </c>
      <c r="P1073" s="11" t="s">
        <v>4151</v>
      </c>
      <c r="Q1073" s="10" t="s">
        <v>4150</v>
      </c>
      <c r="R1073" s="10" t="s">
        <v>4149</v>
      </c>
      <c r="S1073" s="10" t="s">
        <v>4148</v>
      </c>
      <c r="T1073" s="10"/>
      <c r="U1073" s="9">
        <v>6804895068</v>
      </c>
      <c r="V1073" s="8"/>
      <c r="W1073" s="7">
        <v>687</v>
      </c>
      <c r="X1073" s="4"/>
      <c r="Y1073" s="6">
        <v>65</v>
      </c>
      <c r="Z1073" s="5">
        <f>IF(Y1073&gt;0,Y1073-J1073,".")</f>
        <v>17</v>
      </c>
      <c r="AB1073" s="1">
        <v>1637466126</v>
      </c>
      <c r="AC1073" s="1">
        <v>6909651341</v>
      </c>
      <c r="AD1073" s="1" t="s">
        <v>7110</v>
      </c>
      <c r="AE1073" s="1">
        <v>1</v>
      </c>
      <c r="AF1073" s="1">
        <v>15</v>
      </c>
      <c r="AG1073" s="1" t="s">
        <v>410</v>
      </c>
      <c r="AH1073" s="1">
        <v>42944.887453703705</v>
      </c>
      <c r="AI1073" s="1">
        <v>43081.097861331022</v>
      </c>
    </row>
    <row r="1074" spans="1:35" s="1" customFormat="1" x14ac:dyDescent="0.25">
      <c r="A1074" s="31">
        <v>42776</v>
      </c>
      <c r="B1074" s="24"/>
      <c r="C1074" s="23" t="s">
        <v>2890</v>
      </c>
      <c r="D1074" s="22" t="s">
        <v>349</v>
      </c>
      <c r="E1074" s="21">
        <v>1.1499999999999999</v>
      </c>
      <c r="G1074" s="20"/>
      <c r="H1074" s="19">
        <f>E1074/0.03851</f>
        <v>29.86237340950402</v>
      </c>
      <c r="I1074" s="18">
        <f>J1074/100*4</f>
        <v>2.6</v>
      </c>
      <c r="J1074" s="17">
        <v>65</v>
      </c>
      <c r="K1074" s="16">
        <f>IF(J1074&gt;1,J1074-H1074-I1074,0)</f>
        <v>32.537626590495982</v>
      </c>
      <c r="L1074" s="15">
        <v>42805</v>
      </c>
      <c r="M1074" s="14"/>
      <c r="N1074" s="29">
        <v>42859</v>
      </c>
      <c r="O1074" s="12">
        <v>42860</v>
      </c>
      <c r="P1074" s="11" t="s">
        <v>4133</v>
      </c>
      <c r="Q1074" s="10"/>
      <c r="R1074" s="10"/>
      <c r="S1074" s="10"/>
      <c r="T1074" s="10"/>
      <c r="U1074" s="9" t="s">
        <v>4132</v>
      </c>
      <c r="V1074" s="8"/>
      <c r="W1074" s="7">
        <v>685</v>
      </c>
      <c r="X1074" s="4"/>
      <c r="Y1074" s="6">
        <v>65</v>
      </c>
      <c r="Z1074" s="5">
        <f>IF(Y1074&gt;0,Y1074-J1074,".")</f>
        <v>0</v>
      </c>
      <c r="AB1074" s="1">
        <v>1637466657</v>
      </c>
      <c r="AC1074" s="1">
        <v>6916033037</v>
      </c>
      <c r="AD1074" s="1" t="s">
        <v>7233</v>
      </c>
      <c r="AE1074" s="1">
        <v>1</v>
      </c>
      <c r="AF1074" s="1">
        <v>58</v>
      </c>
      <c r="AG1074" s="1" t="s">
        <v>416</v>
      </c>
      <c r="AH1074" s="1">
        <v>43029.417951388888</v>
      </c>
      <c r="AI1074" s="1">
        <v>43081.370632337967</v>
      </c>
    </row>
    <row r="1075" spans="1:35" s="1" customFormat="1" x14ac:dyDescent="0.25">
      <c r="A1075" s="28">
        <v>41367</v>
      </c>
      <c r="B1075" s="27" t="s">
        <v>4127</v>
      </c>
      <c r="C1075" s="23" t="s">
        <v>4126</v>
      </c>
      <c r="D1075" s="22" t="s">
        <v>4125</v>
      </c>
      <c r="E1075" s="21">
        <v>1.5</v>
      </c>
      <c r="G1075" s="20"/>
      <c r="H1075" s="19">
        <f>E1075/0.0475693</f>
        <v>31.532942464993177</v>
      </c>
      <c r="I1075" s="18">
        <f>J1075/100*4</f>
        <v>2.6</v>
      </c>
      <c r="J1075" s="17">
        <v>65</v>
      </c>
      <c r="K1075" s="16">
        <f>IF(J1075&gt;1,J1075-H1075-I1075,0)</f>
        <v>30.867057535006822</v>
      </c>
      <c r="L1075" s="15">
        <v>41389</v>
      </c>
      <c r="M1075" s="14"/>
      <c r="N1075" s="29">
        <v>42860</v>
      </c>
      <c r="O1075" s="12">
        <v>42860</v>
      </c>
      <c r="P1075" s="11" t="s">
        <v>4119</v>
      </c>
      <c r="Q1075" s="10"/>
      <c r="R1075" s="10"/>
      <c r="S1075" s="10"/>
      <c r="T1075" s="10"/>
      <c r="U1075" s="9">
        <v>6806782720</v>
      </c>
      <c r="V1075" s="8"/>
      <c r="W1075" s="7">
        <v>686</v>
      </c>
      <c r="X1075" s="4"/>
      <c r="Y1075" s="6">
        <v>65</v>
      </c>
      <c r="Z1075" s="5">
        <f>IF(Y1075&gt;0,Y1075-J1075,".")</f>
        <v>0</v>
      </c>
      <c r="AB1075" s="1">
        <v>1637466701</v>
      </c>
      <c r="AC1075" s="1">
        <v>6916574907</v>
      </c>
      <c r="AD1075" s="1" t="s">
        <v>7285</v>
      </c>
      <c r="AE1075" s="1">
        <v>1</v>
      </c>
      <c r="AF1075" s="1">
        <v>119</v>
      </c>
      <c r="AG1075" s="1" t="s">
        <v>406</v>
      </c>
      <c r="AH1075" s="1">
        <v>43034.813333333332</v>
      </c>
      <c r="AI1075" s="1">
        <v>43081.378685694443</v>
      </c>
    </row>
    <row r="1076" spans="1:35" s="1" customFormat="1" x14ac:dyDescent="0.25">
      <c r="A1076" s="31">
        <v>42431</v>
      </c>
      <c r="B1076" s="24"/>
      <c r="C1076" s="23" t="s">
        <v>2519</v>
      </c>
      <c r="D1076" s="22" t="s">
        <v>2518</v>
      </c>
      <c r="E1076" s="21">
        <v>0.40699999999999997</v>
      </c>
      <c r="G1076" s="20"/>
      <c r="H1076" s="19">
        <f>E1076/0.04011</f>
        <v>10.147095487409622</v>
      </c>
      <c r="I1076" s="32">
        <f>J1076/100*4</f>
        <v>1.92</v>
      </c>
      <c r="J1076" s="17">
        <v>48</v>
      </c>
      <c r="K1076" s="16">
        <f>IF(J1076&gt;1,J1076-H1076-I1076,0)</f>
        <v>35.932904512590376</v>
      </c>
      <c r="L1076" s="15">
        <v>42451</v>
      </c>
      <c r="M1076" s="14"/>
      <c r="N1076" s="29">
        <v>42899</v>
      </c>
      <c r="O1076" s="12">
        <v>42899</v>
      </c>
      <c r="P1076" s="11" t="s">
        <v>3442</v>
      </c>
      <c r="Q1076" s="10" t="s">
        <v>3441</v>
      </c>
      <c r="R1076" s="10" t="s">
        <v>3440</v>
      </c>
      <c r="S1076" s="10" t="s">
        <v>3439</v>
      </c>
      <c r="T1076" s="10"/>
      <c r="U1076" s="9" t="s">
        <v>3438</v>
      </c>
      <c r="V1076" s="8"/>
      <c r="W1076" s="7">
        <v>834</v>
      </c>
      <c r="X1076" s="4"/>
      <c r="Y1076" s="6">
        <v>65</v>
      </c>
      <c r="Z1076" s="5">
        <f>IF(Y1076&gt;0,Y1076-J1076,".")</f>
        <v>17</v>
      </c>
      <c r="AB1076" s="1">
        <v>1637467112</v>
      </c>
      <c r="AC1076" s="1">
        <v>6916028269</v>
      </c>
      <c r="AD1076" s="1" t="s">
        <v>7506</v>
      </c>
      <c r="AE1076" s="1">
        <v>1</v>
      </c>
      <c r="AF1076" s="1">
        <v>75</v>
      </c>
      <c r="AG1076" s="1" t="s">
        <v>422</v>
      </c>
      <c r="AH1076" s="1">
        <v>43029.317870370367</v>
      </c>
      <c r="AI1076" s="1">
        <v>43081.423824282407</v>
      </c>
    </row>
    <row r="1077" spans="1:35" s="1" customFormat="1" x14ac:dyDescent="0.25">
      <c r="A1077" s="31">
        <v>42776</v>
      </c>
      <c r="B1077" s="24"/>
      <c r="C1077" s="23" t="s">
        <v>2890</v>
      </c>
      <c r="D1077" s="22" t="s">
        <v>349</v>
      </c>
      <c r="E1077" s="21">
        <v>1.1499999999999999</v>
      </c>
      <c r="G1077" s="20"/>
      <c r="H1077" s="19">
        <f>E1077/0.03851</f>
        <v>29.86237340950402</v>
      </c>
      <c r="I1077" s="18">
        <f>J1077/100*4</f>
        <v>2.6</v>
      </c>
      <c r="J1077" s="17">
        <v>65</v>
      </c>
      <c r="K1077" s="16">
        <f>IF(J1077&gt;1,J1077-H1077-I1077,0)</f>
        <v>32.537626590495982</v>
      </c>
      <c r="L1077" s="15">
        <v>42805</v>
      </c>
      <c r="M1077" s="14"/>
      <c r="N1077" s="29">
        <v>42928</v>
      </c>
      <c r="O1077" s="12">
        <v>42929</v>
      </c>
      <c r="P1077" s="11" t="s">
        <v>2889</v>
      </c>
      <c r="Q1077" s="10" t="s">
        <v>2893</v>
      </c>
      <c r="R1077" s="10" t="s">
        <v>2892</v>
      </c>
      <c r="S1077" s="10" t="s">
        <v>2891</v>
      </c>
      <c r="T1077" s="10"/>
      <c r="U1077" s="9">
        <v>6884868861</v>
      </c>
      <c r="V1077" s="8"/>
      <c r="W1077" s="7">
        <v>948</v>
      </c>
      <c r="X1077" s="4"/>
      <c r="Y1077" s="6">
        <v>65</v>
      </c>
      <c r="Z1077" s="5">
        <f>IF(Y1077&gt;0,Y1077-J1077,".")</f>
        <v>0</v>
      </c>
      <c r="AB1077" s="1">
        <v>1637469972</v>
      </c>
      <c r="AC1077" s="1">
        <v>6918764766</v>
      </c>
      <c r="AD1077" s="1" t="s">
        <v>7470</v>
      </c>
      <c r="AE1077" s="1">
        <v>1</v>
      </c>
      <c r="AF1077" s="1">
        <v>69</v>
      </c>
      <c r="AG1077" s="1" t="s">
        <v>386</v>
      </c>
      <c r="AH1077" s="1">
        <v>43064.820104166669</v>
      </c>
      <c r="AI1077" s="1">
        <v>43081.714997488423</v>
      </c>
    </row>
    <row r="1078" spans="1:35" s="1" customFormat="1" x14ac:dyDescent="0.25">
      <c r="A1078" s="31">
        <v>42750</v>
      </c>
      <c r="B1078" s="24" t="s">
        <v>2851</v>
      </c>
      <c r="C1078" s="23" t="s">
        <v>13</v>
      </c>
      <c r="D1078" s="22" t="s">
        <v>12</v>
      </c>
      <c r="E1078" s="21">
        <v>0.86</v>
      </c>
      <c r="G1078" s="20"/>
      <c r="H1078" s="19">
        <f>E1078/0.03821</f>
        <v>22.507197068830148</v>
      </c>
      <c r="I1078" s="18">
        <f>J1078/100*4</f>
        <v>2.6</v>
      </c>
      <c r="J1078" s="17">
        <v>65</v>
      </c>
      <c r="K1078" s="16">
        <f>IF(J1078&gt;1,J1078-H1078-I1078,0)</f>
        <v>39.892802931169847</v>
      </c>
      <c r="L1078" s="15">
        <v>42777</v>
      </c>
      <c r="M1078" s="14"/>
      <c r="N1078" s="29">
        <v>42932</v>
      </c>
      <c r="O1078" s="12">
        <v>42932</v>
      </c>
      <c r="P1078" s="11" t="s">
        <v>2850</v>
      </c>
      <c r="Q1078" s="10"/>
      <c r="R1078" s="10"/>
      <c r="S1078" s="10"/>
      <c r="T1078" s="10"/>
      <c r="U1078" s="9"/>
      <c r="V1078" s="8"/>
      <c r="W1078" s="7">
        <v>954</v>
      </c>
      <c r="X1078" s="4"/>
      <c r="Y1078" s="6">
        <v>65</v>
      </c>
      <c r="Z1078" s="5">
        <f>IF(Y1078&gt;0,Y1078-J1078,".")</f>
        <v>0</v>
      </c>
      <c r="AB1078" s="1">
        <v>1637471829</v>
      </c>
      <c r="AC1078" s="1">
        <v>6910112680</v>
      </c>
      <c r="AD1078" s="1" t="s">
        <v>7507</v>
      </c>
      <c r="AE1078" s="1">
        <v>1</v>
      </c>
      <c r="AF1078" s="1">
        <v>69</v>
      </c>
      <c r="AG1078" s="1" t="s">
        <v>380</v>
      </c>
      <c r="AH1078" s="1">
        <v>42945.515462962961</v>
      </c>
      <c r="AI1078" s="1">
        <v>43081.803532800928</v>
      </c>
    </row>
    <row r="1079" spans="1:35" s="1" customFormat="1" x14ac:dyDescent="0.25">
      <c r="A1079" s="31">
        <v>42786</v>
      </c>
      <c r="B1079" s="24"/>
      <c r="C1079" s="23" t="s">
        <v>1722</v>
      </c>
      <c r="D1079" s="22" t="s">
        <v>1721</v>
      </c>
      <c r="E1079" s="21">
        <v>0.28000000000000003</v>
      </c>
      <c r="G1079" s="20"/>
      <c r="H1079" s="19">
        <f>E1079/0.03844</f>
        <v>7.2840790842872014</v>
      </c>
      <c r="I1079" s="18">
        <f>J1079/100*4</f>
        <v>1.88</v>
      </c>
      <c r="J1079" s="17">
        <v>47</v>
      </c>
      <c r="K1079" s="16">
        <f>IF(J1079&gt;1,J1079-H1079-I1079,0)</f>
        <v>37.835920915712798</v>
      </c>
      <c r="L1079" s="15">
        <v>42801</v>
      </c>
      <c r="M1079" s="14"/>
      <c r="N1079" s="29">
        <v>42936</v>
      </c>
      <c r="O1079" s="12">
        <v>42939</v>
      </c>
      <c r="P1079" s="11" t="s">
        <v>2768</v>
      </c>
      <c r="Q1079" s="10" t="s">
        <v>2770</v>
      </c>
      <c r="R1079" s="10" t="s">
        <v>2769</v>
      </c>
      <c r="S1079" s="10" t="s">
        <v>1781</v>
      </c>
      <c r="T1079" s="10"/>
      <c r="U1079" s="9">
        <v>6897250143</v>
      </c>
      <c r="V1079" s="8"/>
      <c r="W1079" s="7">
        <v>975</v>
      </c>
      <c r="X1079" s="4"/>
      <c r="Y1079" s="6">
        <v>65</v>
      </c>
      <c r="Z1079" s="5">
        <f>IF(Y1079&gt;0,Y1079-J1079,".")</f>
        <v>18</v>
      </c>
      <c r="AB1079" s="1">
        <v>1637471830</v>
      </c>
      <c r="AC1079" s="1">
        <v>6916037934</v>
      </c>
      <c r="AD1079" s="1" t="s">
        <v>7115</v>
      </c>
      <c r="AE1079" s="1">
        <v>1</v>
      </c>
      <c r="AF1079" s="1">
        <v>19</v>
      </c>
      <c r="AG1079" s="1" t="s">
        <v>380</v>
      </c>
      <c r="AH1079" s="1">
        <v>43029.482523148145</v>
      </c>
      <c r="AI1079" s="1">
        <v>43081.803533206017</v>
      </c>
    </row>
    <row r="1080" spans="1:35" s="1" customFormat="1" x14ac:dyDescent="0.25">
      <c r="A1080" s="31">
        <v>42703</v>
      </c>
      <c r="B1080" s="24"/>
      <c r="C1080" s="23" t="s">
        <v>1685</v>
      </c>
      <c r="D1080" s="22" t="s">
        <v>1684</v>
      </c>
      <c r="E1080" s="21">
        <v>0.501</v>
      </c>
      <c r="G1080" s="20"/>
      <c r="H1080" s="19">
        <f>E1080/0.0391</f>
        <v>12.813299232736572</v>
      </c>
      <c r="I1080" s="18">
        <f>J1080/100*4</f>
        <v>1.2</v>
      </c>
      <c r="J1080" s="17">
        <v>30</v>
      </c>
      <c r="K1080" s="16">
        <f>IF(J1080&gt;1,J1080-H1080-I1080,0)</f>
        <v>15.986700767263429</v>
      </c>
      <c r="L1080" s="15">
        <v>42755</v>
      </c>
      <c r="M1080" s="14"/>
      <c r="N1080" s="29">
        <v>42940</v>
      </c>
      <c r="O1080" s="12">
        <v>42941</v>
      </c>
      <c r="P1080" s="11" t="s">
        <v>2713</v>
      </c>
      <c r="Q1080" s="10" t="s">
        <v>2712</v>
      </c>
      <c r="R1080" s="10" t="s">
        <v>2711</v>
      </c>
      <c r="S1080" s="10" t="s">
        <v>2710</v>
      </c>
      <c r="T1080" s="10"/>
      <c r="U1080" s="9">
        <v>6900414845</v>
      </c>
      <c r="V1080" s="8"/>
      <c r="W1080" s="7">
        <v>986</v>
      </c>
      <c r="X1080" s="4"/>
      <c r="Y1080" s="6">
        <v>65</v>
      </c>
      <c r="Z1080" s="5">
        <f>IF(Y1080&gt;0,Y1080-J1080,".")</f>
        <v>35</v>
      </c>
      <c r="AB1080" s="1">
        <v>1637471831</v>
      </c>
      <c r="AC1080" s="1">
        <v>6909158609</v>
      </c>
      <c r="AD1080" s="1" t="s">
        <v>7508</v>
      </c>
      <c r="AE1080" s="1">
        <v>1</v>
      </c>
      <c r="AF1080" s="1">
        <v>18</v>
      </c>
      <c r="AG1080" s="1" t="s">
        <v>380</v>
      </c>
      <c r="AH1080" s="1">
        <v>42944.607731481483</v>
      </c>
      <c r="AI1080" s="1">
        <v>43081.803533506943</v>
      </c>
    </row>
    <row r="1081" spans="1:35" s="1" customFormat="1" x14ac:dyDescent="0.25">
      <c r="A1081" s="31">
        <v>42903</v>
      </c>
      <c r="B1081" s="24" t="s">
        <v>2520</v>
      </c>
      <c r="C1081" s="23" t="s">
        <v>2519</v>
      </c>
      <c r="D1081" s="22" t="s">
        <v>2518</v>
      </c>
      <c r="E1081" s="21">
        <v>0.56999999999999995</v>
      </c>
      <c r="G1081" s="20"/>
      <c r="H1081" s="19">
        <f>E1081/0.0418425</f>
        <v>13.622512995160422</v>
      </c>
      <c r="I1081" s="18">
        <f>J1081/100*4</f>
        <v>1.92</v>
      </c>
      <c r="J1081" s="17">
        <v>48</v>
      </c>
      <c r="K1081" s="16">
        <f>IF(J1081&gt;1,J1081-H1081-I1081,0)</f>
        <v>32.457487004839578</v>
      </c>
      <c r="L1081" s="15">
        <v>42939</v>
      </c>
      <c r="M1081" s="14"/>
      <c r="N1081" s="29">
        <v>42958</v>
      </c>
      <c r="O1081" s="12">
        <v>42961</v>
      </c>
      <c r="P1081" s="11" t="s">
        <v>2517</v>
      </c>
      <c r="Q1081" s="10" t="s">
        <v>2516</v>
      </c>
      <c r="R1081" s="10" t="s">
        <v>2515</v>
      </c>
      <c r="S1081" s="10" t="s">
        <v>2514</v>
      </c>
      <c r="T1081" s="10"/>
      <c r="U1081" s="9">
        <v>6910821278</v>
      </c>
      <c r="V1081" s="8"/>
      <c r="W1081" s="7">
        <v>1034</v>
      </c>
      <c r="X1081" s="4"/>
      <c r="Y1081" s="6">
        <v>65</v>
      </c>
      <c r="Z1081" s="5">
        <f>IF(Y1081&gt;0,Y1081-J1081,".")</f>
        <v>17</v>
      </c>
      <c r="AB1081" s="1">
        <v>1637471832</v>
      </c>
      <c r="AC1081" s="1">
        <v>6914416596</v>
      </c>
      <c r="AD1081" s="1" t="s">
        <v>7189</v>
      </c>
      <c r="AE1081" s="1">
        <v>1</v>
      </c>
      <c r="AF1081" s="1">
        <v>95</v>
      </c>
      <c r="AG1081" s="1" t="s">
        <v>380</v>
      </c>
      <c r="AH1081" s="1">
        <v>43011.825578703705</v>
      </c>
      <c r="AI1081" s="1">
        <v>43081.803533842591</v>
      </c>
    </row>
    <row r="1082" spans="1:35" s="1" customFormat="1" x14ac:dyDescent="0.25">
      <c r="A1082" s="31">
        <v>42929</v>
      </c>
      <c r="B1082" s="30" t="s">
        <v>522</v>
      </c>
      <c r="C1082" s="23" t="s">
        <v>312</v>
      </c>
      <c r="D1082" s="22" t="s">
        <v>2343</v>
      </c>
      <c r="E1082" s="21">
        <v>0.21</v>
      </c>
      <c r="G1082" s="20"/>
      <c r="H1082" s="19">
        <f>E1082/0.03878</f>
        <v>5.4151624548736459</v>
      </c>
      <c r="I1082" s="18">
        <f>J1082/100*4</f>
        <v>1.88</v>
      </c>
      <c r="J1082" s="17">
        <v>47</v>
      </c>
      <c r="K1082" s="16">
        <f>IF(J1082&gt;1,J1082-H1082-I1082,0)</f>
        <v>39.704837545126352</v>
      </c>
      <c r="L1082" s="15">
        <v>42969</v>
      </c>
      <c r="M1082" s="14"/>
      <c r="N1082" s="29">
        <v>42968</v>
      </c>
      <c r="O1082" s="12">
        <v>42969</v>
      </c>
      <c r="P1082" s="11" t="s">
        <v>2342</v>
      </c>
      <c r="Q1082" s="10" t="s">
        <v>2347</v>
      </c>
      <c r="R1082" s="10" t="s">
        <v>2346</v>
      </c>
      <c r="S1082" s="10" t="s">
        <v>2345</v>
      </c>
      <c r="T1082" s="10"/>
      <c r="U1082" s="9" t="s">
        <v>2344</v>
      </c>
      <c r="V1082" s="8"/>
      <c r="W1082" s="7">
        <v>1066</v>
      </c>
      <c r="X1082" s="4"/>
      <c r="Y1082" s="6">
        <v>65</v>
      </c>
      <c r="Z1082" s="5">
        <f>IF(Y1082&gt;0,Y1082-J1082,".")</f>
        <v>18</v>
      </c>
      <c r="AB1082" s="1">
        <v>1637471833</v>
      </c>
      <c r="AC1082" s="1">
        <v>6914988431</v>
      </c>
      <c r="AD1082" s="1" t="s">
        <v>7302</v>
      </c>
      <c r="AE1082" s="1">
        <v>1</v>
      </c>
      <c r="AF1082" s="1">
        <v>69</v>
      </c>
      <c r="AG1082" s="1" t="s">
        <v>380</v>
      </c>
      <c r="AH1082" s="1">
        <v>43018.740185185183</v>
      </c>
      <c r="AI1082" s="1">
        <v>43081.803534282408</v>
      </c>
    </row>
    <row r="1083" spans="1:35" s="1" customFormat="1" x14ac:dyDescent="0.25">
      <c r="A1083" s="31">
        <v>42933</v>
      </c>
      <c r="B1083" s="24"/>
      <c r="C1083" s="23" t="s">
        <v>2175</v>
      </c>
      <c r="D1083" s="22" t="s">
        <v>349</v>
      </c>
      <c r="E1083" s="21">
        <v>1.1499999999999999</v>
      </c>
      <c r="G1083" s="20"/>
      <c r="H1083" s="19">
        <f>E1083/0.04272</f>
        <v>26.919475655430709</v>
      </c>
      <c r="I1083" s="18">
        <f>J1083/100*4</f>
        <v>2.6</v>
      </c>
      <c r="J1083" s="17">
        <v>65</v>
      </c>
      <c r="K1083" s="16">
        <f>IF(J1083&gt;1,J1083-H1083-I1083,0)</f>
        <v>35.480524344569289</v>
      </c>
      <c r="L1083" s="15">
        <v>42955</v>
      </c>
      <c r="M1083" s="14"/>
      <c r="N1083" s="29">
        <v>42983</v>
      </c>
      <c r="O1083" s="12">
        <v>42983</v>
      </c>
      <c r="P1083" s="11" t="s">
        <v>2174</v>
      </c>
      <c r="Q1083" s="10"/>
      <c r="R1083" s="10"/>
      <c r="S1083" s="10"/>
      <c r="T1083" s="10"/>
      <c r="U1083" s="9"/>
      <c r="V1083" s="8"/>
      <c r="W1083" s="7">
        <v>1105</v>
      </c>
      <c r="X1083" s="4"/>
      <c r="Y1083" s="6">
        <v>65</v>
      </c>
      <c r="Z1083" s="5">
        <f>IF(Y1083&gt;0,Y1083-J1083,".")</f>
        <v>0</v>
      </c>
      <c r="AB1083" s="1">
        <v>1637471834</v>
      </c>
      <c r="AC1083" s="1">
        <v>6916053848</v>
      </c>
      <c r="AD1083" s="1" t="s">
        <v>7147</v>
      </c>
      <c r="AE1083" s="1">
        <v>1</v>
      </c>
      <c r="AF1083" s="1">
        <v>60</v>
      </c>
      <c r="AG1083" s="1" t="s">
        <v>380</v>
      </c>
      <c r="AH1083" s="1">
        <v>43029.711562500001</v>
      </c>
      <c r="AI1083" s="1">
        <v>43081.803535092593</v>
      </c>
    </row>
    <row r="1084" spans="1:35" s="1" customFormat="1" x14ac:dyDescent="0.25">
      <c r="A1084" s="31">
        <v>42375</v>
      </c>
      <c r="B1084" s="24"/>
      <c r="C1084" s="23" t="s">
        <v>1032</v>
      </c>
      <c r="D1084" s="22" t="s">
        <v>1031</v>
      </c>
      <c r="E1084" s="21">
        <v>0.63</v>
      </c>
      <c r="G1084" s="20"/>
      <c r="H1084" s="19">
        <f>E1084/0.040263</f>
        <v>15.647120184785038</v>
      </c>
      <c r="I1084" s="32">
        <f>J1084/100*4</f>
        <v>1.92</v>
      </c>
      <c r="J1084" s="17">
        <v>48</v>
      </c>
      <c r="K1084" s="16">
        <f>IF(J1084&gt;1,J1084-H1084-I1084,0)</f>
        <v>30.43287981521496</v>
      </c>
      <c r="L1084" s="15">
        <v>42397</v>
      </c>
      <c r="M1084" s="14"/>
      <c r="N1084" s="29">
        <v>42996</v>
      </c>
      <c r="O1084" s="12">
        <v>42997</v>
      </c>
      <c r="P1084" s="11" t="s">
        <v>1941</v>
      </c>
      <c r="Q1084" s="10" t="s">
        <v>1940</v>
      </c>
      <c r="R1084" s="10" t="s">
        <v>1939</v>
      </c>
      <c r="S1084" s="10" t="s">
        <v>1938</v>
      </c>
      <c r="T1084" s="10" t="s">
        <v>1937</v>
      </c>
      <c r="U1084" s="9">
        <v>6906474981</v>
      </c>
      <c r="V1084" s="8"/>
      <c r="W1084" s="7">
        <v>1154</v>
      </c>
      <c r="X1084" s="4"/>
      <c r="Y1084" s="6">
        <v>65</v>
      </c>
      <c r="Z1084" s="5">
        <f>IF(Y1084&gt;0,Y1084-J1084,".")</f>
        <v>17</v>
      </c>
      <c r="AB1084" s="1">
        <v>1637476921</v>
      </c>
      <c r="AC1084" s="1">
        <v>6918426894</v>
      </c>
      <c r="AD1084" s="1" t="s">
        <v>7509</v>
      </c>
      <c r="AE1084" s="1">
        <v>1</v>
      </c>
      <c r="AF1084" s="1">
        <v>55</v>
      </c>
      <c r="AG1084" s="1" t="s">
        <v>348</v>
      </c>
      <c r="AH1084" s="1">
        <v>43059.675925925927</v>
      </c>
      <c r="AI1084" s="1">
        <v>43082.006202731478</v>
      </c>
    </row>
    <row r="1085" spans="1:35" s="1" customFormat="1" x14ac:dyDescent="0.25">
      <c r="A1085" s="31">
        <v>42756</v>
      </c>
      <c r="B1085" s="24"/>
      <c r="C1085" s="23" t="s">
        <v>536</v>
      </c>
      <c r="D1085" s="22" t="s">
        <v>535</v>
      </c>
      <c r="E1085" s="21">
        <v>1.1100000000000001</v>
      </c>
      <c r="G1085" s="20"/>
      <c r="H1085" s="19">
        <f>E1085/0.0395</f>
        <v>28.101265822784811</v>
      </c>
      <c r="I1085" s="18">
        <f>J1085/100*4</f>
        <v>2.6</v>
      </c>
      <c r="J1085" s="17">
        <v>65</v>
      </c>
      <c r="K1085" s="16">
        <f>IF(J1085&gt;1,J1085-H1085-I1085,0)</f>
        <v>34.298734177215188</v>
      </c>
      <c r="L1085" s="15">
        <v>42762</v>
      </c>
      <c r="M1085" s="14"/>
      <c r="N1085" s="29">
        <v>43019</v>
      </c>
      <c r="O1085" s="12">
        <v>43019</v>
      </c>
      <c r="P1085" s="11" t="s">
        <v>1548</v>
      </c>
      <c r="Q1085" s="10"/>
      <c r="R1085" s="10"/>
      <c r="S1085" s="10"/>
      <c r="T1085" s="10"/>
      <c r="U1085" s="9">
        <v>6911264318</v>
      </c>
      <c r="V1085" s="8"/>
      <c r="W1085" s="7">
        <v>1229</v>
      </c>
      <c r="X1085" s="4"/>
      <c r="Y1085" s="6">
        <v>65</v>
      </c>
      <c r="Z1085" s="5">
        <f>IF(Y1085&gt;0,Y1085-J1085,".")</f>
        <v>0</v>
      </c>
      <c r="AB1085" s="1">
        <v>1637476922</v>
      </c>
      <c r="AC1085" s="1">
        <v>6919858884</v>
      </c>
      <c r="AD1085" s="1" t="s">
        <v>7215</v>
      </c>
      <c r="AE1085" s="1">
        <v>1</v>
      </c>
      <c r="AF1085" s="1">
        <v>65</v>
      </c>
      <c r="AG1085" s="1" t="s">
        <v>348</v>
      </c>
      <c r="AH1085" s="1">
        <v>43080.73709490741</v>
      </c>
      <c r="AI1085" s="1">
        <v>43082.006203078701</v>
      </c>
    </row>
    <row r="1086" spans="1:35" s="1" customFormat="1" x14ac:dyDescent="0.25">
      <c r="A1086" s="31">
        <v>42933</v>
      </c>
      <c r="B1086" s="24"/>
      <c r="C1086" s="23" t="s">
        <v>1454</v>
      </c>
      <c r="D1086" s="22" t="s">
        <v>349</v>
      </c>
      <c r="E1086" s="21">
        <v>1.1499999999999999</v>
      </c>
      <c r="G1086" s="20"/>
      <c r="H1086" s="19">
        <f>E1086/0.04272</f>
        <v>26.919475655430709</v>
      </c>
      <c r="I1086" s="18">
        <f>J1086/100*4</f>
        <v>2.6</v>
      </c>
      <c r="J1086" s="17">
        <v>65</v>
      </c>
      <c r="K1086" s="16">
        <f>IF(J1086&gt;1,J1086-H1086-I1086,0)</f>
        <v>35.480524344569289</v>
      </c>
      <c r="L1086" s="15">
        <v>42955</v>
      </c>
      <c r="M1086" s="14"/>
      <c r="N1086" s="29">
        <v>43030</v>
      </c>
      <c r="O1086" s="12">
        <v>43030</v>
      </c>
      <c r="P1086" s="11" t="s">
        <v>1453</v>
      </c>
      <c r="Q1086" s="10"/>
      <c r="R1086" s="10"/>
      <c r="S1086" s="10"/>
      <c r="T1086" s="10"/>
      <c r="U1086" s="9">
        <v>6916048081</v>
      </c>
      <c r="V1086" s="8"/>
      <c r="W1086" s="7">
        <v>1251</v>
      </c>
      <c r="X1086" s="4"/>
      <c r="Y1086" s="6">
        <v>65</v>
      </c>
      <c r="Z1086" s="5">
        <f>IF(Y1086&gt;0,Y1086-J1086,".")</f>
        <v>0</v>
      </c>
      <c r="AB1086" s="1">
        <v>1637476923</v>
      </c>
      <c r="AC1086" s="1">
        <v>6916048889</v>
      </c>
      <c r="AD1086" s="1" t="s">
        <v>7420</v>
      </c>
      <c r="AE1086" s="1">
        <v>1</v>
      </c>
      <c r="AF1086" s="1">
        <v>46</v>
      </c>
      <c r="AG1086" s="1" t="s">
        <v>348</v>
      </c>
      <c r="AH1086" s="1">
        <v>43029.639710648145</v>
      </c>
      <c r="AI1086" s="1">
        <v>43082.006203379628</v>
      </c>
    </row>
    <row r="1087" spans="1:35" s="1" customFormat="1" x14ac:dyDescent="0.25">
      <c r="A1087" s="31">
        <v>42950</v>
      </c>
      <c r="B1087" s="30" t="s">
        <v>14</v>
      </c>
      <c r="C1087" s="23" t="s">
        <v>13</v>
      </c>
      <c r="D1087" s="22" t="s">
        <v>12</v>
      </c>
      <c r="E1087" s="21">
        <v>0.72</v>
      </c>
      <c r="G1087" s="20"/>
      <c r="H1087" s="19">
        <f>E1087/0.0444</f>
        <v>16.216216216216214</v>
      </c>
      <c r="I1087" s="18">
        <f>J1087/100*4</f>
        <v>2.6</v>
      </c>
      <c r="J1087" s="17">
        <v>65</v>
      </c>
      <c r="K1087" s="16">
        <f>IF(J1087&gt;1,J1087-H1087-I1087,0)</f>
        <v>46.183783783783788</v>
      </c>
      <c r="L1087" s="15">
        <v>42972</v>
      </c>
      <c r="M1087" s="14"/>
      <c r="N1087" s="29">
        <v>43041</v>
      </c>
      <c r="O1087" s="12">
        <v>43041</v>
      </c>
      <c r="P1087" s="11" t="s">
        <v>1273</v>
      </c>
      <c r="Q1087" s="10"/>
      <c r="R1087" s="10"/>
      <c r="S1087" s="10"/>
      <c r="T1087" s="10"/>
      <c r="U1087" s="9">
        <v>6916050691</v>
      </c>
      <c r="V1087" s="8"/>
      <c r="W1087" s="7">
        <v>1288</v>
      </c>
      <c r="X1087" s="4"/>
      <c r="Y1087" s="6">
        <v>65</v>
      </c>
      <c r="Z1087" s="5">
        <f>IF(Y1087&gt;0,Y1087-J1087,".")</f>
        <v>0</v>
      </c>
      <c r="AB1087" s="1">
        <v>1637476924</v>
      </c>
      <c r="AC1087" s="1">
        <v>6915955628</v>
      </c>
      <c r="AD1087" s="1" t="s">
        <v>7402</v>
      </c>
      <c r="AE1087" s="1">
        <v>1</v>
      </c>
      <c r="AF1087" s="1">
        <v>48</v>
      </c>
      <c r="AG1087" s="1" t="s">
        <v>348</v>
      </c>
      <c r="AH1087" s="1">
        <v>43028.479398148149</v>
      </c>
      <c r="AI1087" s="1">
        <v>43082.006203599536</v>
      </c>
    </row>
    <row r="1088" spans="1:35" s="1" customFormat="1" x14ac:dyDescent="0.25">
      <c r="A1088" s="31">
        <v>42776</v>
      </c>
      <c r="B1088" s="24"/>
      <c r="C1088" s="23" t="s">
        <v>1136</v>
      </c>
      <c r="D1088" s="22" t="s">
        <v>232</v>
      </c>
      <c r="E1088" s="21">
        <v>0.62</v>
      </c>
      <c r="G1088" s="20"/>
      <c r="H1088" s="19">
        <f>E1088/0.03851</f>
        <v>16.099714359906518</v>
      </c>
      <c r="I1088" s="18">
        <f>J1088/100*4</f>
        <v>2.6</v>
      </c>
      <c r="J1088" s="17">
        <v>65</v>
      </c>
      <c r="K1088" s="16">
        <f>IF(J1088&gt;1,J1088-H1088-I1088,0)</f>
        <v>46.300285640093485</v>
      </c>
      <c r="L1088" s="15">
        <v>42812</v>
      </c>
      <c r="M1088" s="14"/>
      <c r="N1088" s="29">
        <v>43049</v>
      </c>
      <c r="O1088" s="12">
        <v>43051</v>
      </c>
      <c r="P1088" s="11" t="s">
        <v>1131</v>
      </c>
      <c r="Q1088" s="10"/>
      <c r="R1088" s="10"/>
      <c r="S1088" s="10"/>
      <c r="T1088" s="10"/>
      <c r="U1088" s="9">
        <v>6910284890</v>
      </c>
      <c r="V1088" s="8"/>
      <c r="W1088" s="7">
        <v>1316</v>
      </c>
      <c r="X1088" s="4"/>
      <c r="Y1088" s="6">
        <v>65</v>
      </c>
      <c r="Z1088" s="5">
        <f>IF(Y1088&gt;0,Y1088-J1088,".")</f>
        <v>0</v>
      </c>
      <c r="AB1088" s="1">
        <v>1637476925</v>
      </c>
      <c r="AC1088" s="1">
        <v>6916028777</v>
      </c>
      <c r="AD1088" s="1" t="s">
        <v>7402</v>
      </c>
      <c r="AE1088" s="1">
        <v>1</v>
      </c>
      <c r="AF1088" s="1">
        <v>40</v>
      </c>
      <c r="AG1088" s="1" t="s">
        <v>348</v>
      </c>
      <c r="AH1088" s="1">
        <v>43029.329236111109</v>
      </c>
      <c r="AI1088" s="1">
        <v>43082.006203877318</v>
      </c>
    </row>
    <row r="1089" spans="1:35" s="1" customFormat="1" x14ac:dyDescent="0.25">
      <c r="A1089" s="31">
        <v>42950</v>
      </c>
      <c r="B1089" s="24"/>
      <c r="C1089" s="23" t="s">
        <v>13</v>
      </c>
      <c r="D1089" s="22" t="s">
        <v>12</v>
      </c>
      <c r="E1089" s="21">
        <v>0.72</v>
      </c>
      <c r="G1089" s="20"/>
      <c r="H1089" s="19">
        <f>E1089/0.0444</f>
        <v>16.216216216216214</v>
      </c>
      <c r="I1089" s="18">
        <f>J1089/100*4</f>
        <v>2.6</v>
      </c>
      <c r="J1089" s="17">
        <v>65</v>
      </c>
      <c r="K1089" s="16">
        <f>IF(J1089&gt;1,J1089-H1089-I1089,0)</f>
        <v>46.183783783783788</v>
      </c>
      <c r="L1089" s="15">
        <v>42972</v>
      </c>
      <c r="M1089" s="14"/>
      <c r="N1089" s="29">
        <v>43052</v>
      </c>
      <c r="O1089" s="12">
        <v>43052</v>
      </c>
      <c r="P1089" s="11" t="s">
        <v>1085</v>
      </c>
      <c r="Q1089" s="10"/>
      <c r="R1089" s="10"/>
      <c r="S1089" s="10"/>
      <c r="T1089" s="10"/>
      <c r="U1089" s="9">
        <v>6916050691</v>
      </c>
      <c r="V1089" s="8"/>
      <c r="W1089" s="7">
        <v>1325</v>
      </c>
      <c r="X1089" s="4"/>
      <c r="Y1089" s="6">
        <v>65</v>
      </c>
      <c r="Z1089" s="5">
        <f>IF(Y1089&gt;0,Y1089-J1089,".")</f>
        <v>0</v>
      </c>
      <c r="AB1089" s="1">
        <v>1637476926</v>
      </c>
      <c r="AC1089" s="1">
        <v>6916050276</v>
      </c>
      <c r="AD1089" s="1" t="s">
        <v>7402</v>
      </c>
      <c r="AE1089" s="1">
        <v>1</v>
      </c>
      <c r="AF1089" s="1">
        <v>39</v>
      </c>
      <c r="AG1089" s="1" t="s">
        <v>348</v>
      </c>
      <c r="AH1089" s="1">
        <v>43029.659594907411</v>
      </c>
      <c r="AI1089" s="1">
        <v>43082.006204212965</v>
      </c>
    </row>
    <row r="1090" spans="1:35" s="1" customFormat="1" x14ac:dyDescent="0.25">
      <c r="A1090" s="31">
        <v>42375</v>
      </c>
      <c r="B1090" s="24"/>
      <c r="C1090" s="23" t="s">
        <v>1032</v>
      </c>
      <c r="D1090" s="22" t="s">
        <v>1031</v>
      </c>
      <c r="E1090" s="21">
        <v>0.63</v>
      </c>
      <c r="G1090" s="20"/>
      <c r="H1090" s="19">
        <f>E1090/0.040263</f>
        <v>15.647120184785038</v>
      </c>
      <c r="I1090" s="32">
        <f>J1090/100*4</f>
        <v>1.92</v>
      </c>
      <c r="J1090" s="17">
        <v>48</v>
      </c>
      <c r="K1090" s="16">
        <f>IF(J1090&gt;1,J1090-H1090-I1090,0)</f>
        <v>30.43287981521496</v>
      </c>
      <c r="L1090" s="15">
        <v>42397</v>
      </c>
      <c r="M1090" s="14"/>
      <c r="N1090" s="29">
        <v>43055</v>
      </c>
      <c r="O1090" s="12">
        <v>43058</v>
      </c>
      <c r="P1090" s="11" t="s">
        <v>1030</v>
      </c>
      <c r="Q1090" s="10" t="s">
        <v>1029</v>
      </c>
      <c r="R1090" s="10" t="s">
        <v>1028</v>
      </c>
      <c r="S1090" s="10" t="s">
        <v>1027</v>
      </c>
      <c r="T1090" s="10"/>
      <c r="U1090" s="9">
        <v>6916041703</v>
      </c>
      <c r="V1090" s="8"/>
      <c r="W1090" s="7">
        <v>1136</v>
      </c>
      <c r="X1090" s="4"/>
      <c r="Y1090" s="6">
        <v>65</v>
      </c>
      <c r="Z1090" s="5">
        <f>IF(Y1090&gt;0,Y1090-J1090,".")</f>
        <v>17</v>
      </c>
      <c r="AB1090" s="1">
        <v>1637478601</v>
      </c>
      <c r="AC1090" s="1">
        <v>6918877675</v>
      </c>
      <c r="AD1090" s="1" t="s">
        <v>7135</v>
      </c>
      <c r="AE1090" s="1">
        <v>1</v>
      </c>
      <c r="AF1090" s="1">
        <v>145</v>
      </c>
      <c r="AG1090" s="1" t="s">
        <v>343</v>
      </c>
      <c r="AH1090" s="1">
        <v>43066.748101851852</v>
      </c>
      <c r="AI1090" s="1">
        <v>43082.488720370369</v>
      </c>
    </row>
    <row r="1091" spans="1:35" s="1" customFormat="1" x14ac:dyDescent="0.25">
      <c r="A1091" s="31">
        <v>43020</v>
      </c>
      <c r="B1091" s="24"/>
      <c r="C1091" s="23" t="s">
        <v>705</v>
      </c>
      <c r="D1091" s="22" t="s">
        <v>704</v>
      </c>
      <c r="E1091" s="21">
        <v>0.7</v>
      </c>
      <c r="G1091" s="20"/>
      <c r="H1091" s="19">
        <f>E1091/0.04452</f>
        <v>15.723270440251572</v>
      </c>
      <c r="I1091" s="18">
        <f>J1091/100*4</f>
        <v>2.6</v>
      </c>
      <c r="J1091" s="17">
        <v>65</v>
      </c>
      <c r="K1091" s="16">
        <f>IF(J1091&gt;1,J1091-H1091-I1091,0)</f>
        <v>46.676729559748431</v>
      </c>
      <c r="L1091" s="15">
        <v>43051</v>
      </c>
      <c r="M1091" s="14"/>
      <c r="N1091" s="29">
        <v>43058</v>
      </c>
      <c r="O1091" s="12">
        <v>43058</v>
      </c>
      <c r="P1091" s="11" t="s">
        <v>942</v>
      </c>
      <c r="Q1091" s="10"/>
      <c r="R1091" s="10"/>
      <c r="S1091" s="10"/>
      <c r="T1091" s="10"/>
      <c r="U1091" s="9"/>
      <c r="V1091" s="8"/>
      <c r="W1091" s="7">
        <v>1349</v>
      </c>
      <c r="X1091" s="4"/>
      <c r="Y1091" s="6">
        <v>65</v>
      </c>
      <c r="Z1091" s="5">
        <f>IF(Y1091&gt;0,Y1091-J1091,".")</f>
        <v>0</v>
      </c>
      <c r="AB1091" s="1">
        <v>1637478602</v>
      </c>
      <c r="AC1091" s="1">
        <v>6918849419</v>
      </c>
      <c r="AD1091" s="1" t="s">
        <v>7248</v>
      </c>
      <c r="AE1091" s="1">
        <v>1</v>
      </c>
      <c r="AF1091" s="1">
        <v>88</v>
      </c>
      <c r="AG1091" s="1" t="s">
        <v>343</v>
      </c>
      <c r="AH1091" s="1">
        <v>43066.465509259258</v>
      </c>
      <c r="AI1091" s="1">
        <v>43082.488720740737</v>
      </c>
    </row>
    <row r="1092" spans="1:35" s="1" customFormat="1" x14ac:dyDescent="0.25">
      <c r="A1092" s="31">
        <v>43017</v>
      </c>
      <c r="B1092" s="24"/>
      <c r="C1092" s="23" t="s">
        <v>614</v>
      </c>
      <c r="D1092" s="22" t="s">
        <v>613</v>
      </c>
      <c r="E1092" s="21">
        <v>0.8</v>
      </c>
      <c r="G1092" s="20"/>
      <c r="H1092" s="19">
        <f>E1092/0.04452</f>
        <v>17.969451931716083</v>
      </c>
      <c r="I1092" s="18">
        <f>J1092/100*4</f>
        <v>2.6</v>
      </c>
      <c r="J1092" s="17">
        <v>65</v>
      </c>
      <c r="K1092" s="16">
        <f>IF(J1092&gt;1,J1092-H1092-I1092,0)</f>
        <v>44.430548068283919</v>
      </c>
      <c r="L1092" s="15">
        <v>43065</v>
      </c>
      <c r="M1092" s="14"/>
      <c r="N1092" s="29">
        <v>43072</v>
      </c>
      <c r="O1092" s="12">
        <v>43073</v>
      </c>
      <c r="P1092" s="11" t="s">
        <v>612</v>
      </c>
      <c r="Q1092" s="10"/>
      <c r="R1092" s="10"/>
      <c r="S1092" s="10"/>
      <c r="T1092" s="10"/>
      <c r="U1092" s="9"/>
      <c r="V1092" s="8"/>
      <c r="W1092" s="7">
        <v>1408</v>
      </c>
      <c r="X1092" s="4"/>
      <c r="Y1092" s="6">
        <v>65</v>
      </c>
      <c r="Z1092" s="5">
        <f>IF(Y1092&gt;0,Y1092-J1092,".")</f>
        <v>0</v>
      </c>
      <c r="AB1092" s="1">
        <v>1637478970</v>
      </c>
      <c r="AC1092" s="1">
        <v>6910091740</v>
      </c>
      <c r="AD1092" s="1" t="s">
        <v>7192</v>
      </c>
      <c r="AE1092" s="1">
        <v>5</v>
      </c>
      <c r="AF1092" s="1">
        <v>75</v>
      </c>
      <c r="AG1092" s="1" t="s">
        <v>366</v>
      </c>
      <c r="AH1092" s="1">
        <v>42945.495162037034</v>
      </c>
      <c r="AI1092" s="1">
        <v>43082.532853240744</v>
      </c>
    </row>
    <row r="1093" spans="1:35" s="1" customFormat="1" x14ac:dyDescent="0.25">
      <c r="A1093" s="31">
        <v>43030</v>
      </c>
      <c r="B1093" s="24"/>
      <c r="C1093" s="23" t="s">
        <v>352</v>
      </c>
      <c r="D1093" s="22" t="s">
        <v>349</v>
      </c>
      <c r="E1093" s="21">
        <v>1.59</v>
      </c>
      <c r="G1093" s="20"/>
      <c r="H1093" s="19">
        <f>E1093/0.04452</f>
        <v>35.714285714285715</v>
      </c>
      <c r="I1093" s="18">
        <f>J1093/100*4</f>
        <v>2.6</v>
      </c>
      <c r="J1093" s="17">
        <v>65</v>
      </c>
      <c r="K1093" s="16">
        <f>IF(J1093&gt;1,J1093-H1093-I1093,0)</f>
        <v>26.685714285714283</v>
      </c>
      <c r="L1093" s="15">
        <v>43073</v>
      </c>
      <c r="M1093" s="14"/>
      <c r="N1093" s="29">
        <v>43082</v>
      </c>
      <c r="O1093" s="12">
        <v>43082</v>
      </c>
      <c r="P1093" s="11" t="s">
        <v>348</v>
      </c>
      <c r="Q1093" s="10"/>
      <c r="R1093" s="10"/>
      <c r="S1093" s="10"/>
      <c r="T1093" s="10"/>
      <c r="U1093" s="9">
        <v>6919858884</v>
      </c>
      <c r="V1093" s="8"/>
      <c r="W1093" s="7">
        <v>1456</v>
      </c>
      <c r="X1093" s="4"/>
      <c r="Y1093" s="6">
        <v>65</v>
      </c>
      <c r="Z1093" s="5">
        <f>IF(Y1093&gt;0,Y1093-J1093,".")</f>
        <v>0</v>
      </c>
      <c r="AB1093" s="1">
        <v>1637479178</v>
      </c>
      <c r="AC1093" s="1">
        <v>6915956706</v>
      </c>
      <c r="AD1093" s="1" t="s">
        <v>7155</v>
      </c>
      <c r="AE1093" s="1">
        <v>1</v>
      </c>
      <c r="AF1093" s="1">
        <v>69</v>
      </c>
      <c r="AG1093" s="1" t="s">
        <v>361</v>
      </c>
      <c r="AH1093" s="1">
        <v>43028.492037037038</v>
      </c>
      <c r="AI1093" s="1">
        <v>43082.559789004627</v>
      </c>
    </row>
    <row r="1094" spans="1:35" s="1" customFormat="1" x14ac:dyDescent="0.25">
      <c r="A1094" s="31">
        <v>42495</v>
      </c>
      <c r="B1094" s="24"/>
      <c r="C1094" s="23" t="s">
        <v>7005</v>
      </c>
      <c r="D1094" s="22" t="s">
        <v>246</v>
      </c>
      <c r="E1094" s="21">
        <v>0.57999999999999996</v>
      </c>
      <c r="G1094" s="20"/>
      <c r="H1094" s="19">
        <f>E1094/0.04188</f>
        <v>13.849092645654249</v>
      </c>
      <c r="I1094" s="18">
        <f>J1094/100*4</f>
        <v>1.2</v>
      </c>
      <c r="J1094" s="17">
        <v>30</v>
      </c>
      <c r="K1094" s="16">
        <f>IF(J1094&gt;1,J1094-H1094-I1094,0)</f>
        <v>14.950907354345752</v>
      </c>
      <c r="L1094" s="15">
        <v>42519</v>
      </c>
      <c r="M1094" s="14"/>
      <c r="N1094" s="29">
        <v>42737</v>
      </c>
      <c r="O1094" s="12">
        <v>42738</v>
      </c>
      <c r="P1094" s="11" t="s">
        <v>5146</v>
      </c>
      <c r="Q1094" s="10" t="s">
        <v>5145</v>
      </c>
      <c r="R1094" s="10" t="s">
        <v>249</v>
      </c>
      <c r="S1094" s="10" t="s">
        <v>248</v>
      </c>
      <c r="T1094" s="10"/>
      <c r="U1094" s="9">
        <v>6661050279</v>
      </c>
      <c r="V1094" s="8"/>
      <c r="W1094" s="7">
        <v>32</v>
      </c>
      <c r="X1094" s="4"/>
      <c r="Y1094" s="6">
        <v>66</v>
      </c>
      <c r="Z1094" s="5">
        <f>IF(Y1094&gt;0,Y1094-J1094,".")</f>
        <v>36</v>
      </c>
      <c r="AB1094" s="1">
        <v>1637479990</v>
      </c>
      <c r="AC1094" s="1">
        <v>6915957517</v>
      </c>
      <c r="AD1094" s="1" t="s">
        <v>7342</v>
      </c>
      <c r="AE1094" s="1">
        <v>2</v>
      </c>
      <c r="AF1094" s="1">
        <v>74</v>
      </c>
      <c r="AG1094" s="1" t="s">
        <v>374</v>
      </c>
      <c r="AH1094" s="1">
        <v>43028.500694444447</v>
      </c>
      <c r="AI1094" s="1">
        <v>43082.643068668978</v>
      </c>
    </row>
    <row r="1095" spans="1:35" s="1" customFormat="1" x14ac:dyDescent="0.25">
      <c r="A1095" s="31">
        <v>42298</v>
      </c>
      <c r="B1095" s="24"/>
      <c r="C1095" s="23" t="s">
        <v>6977</v>
      </c>
      <c r="D1095" s="22" t="s">
        <v>6976</v>
      </c>
      <c r="E1095" s="21"/>
      <c r="G1095" s="20"/>
      <c r="H1095" s="19">
        <f>E1095/0.04198</f>
        <v>0</v>
      </c>
      <c r="I1095" s="32">
        <f>J1095/100*4</f>
        <v>1.96</v>
      </c>
      <c r="J1095" s="17">
        <v>49</v>
      </c>
      <c r="K1095" s="16">
        <f>IF(J1095&gt;1,J1095-H1095-I1095,0)</f>
        <v>47.04</v>
      </c>
      <c r="L1095" s="15">
        <v>42301</v>
      </c>
      <c r="M1095" s="14"/>
      <c r="N1095" s="29">
        <v>42738</v>
      </c>
      <c r="O1095" s="12">
        <v>42738</v>
      </c>
      <c r="P1095" s="11" t="s">
        <v>6975</v>
      </c>
      <c r="Q1095" s="10" t="s">
        <v>6979</v>
      </c>
      <c r="R1095" s="10" t="s">
        <v>6978</v>
      </c>
      <c r="S1095" s="10" t="s">
        <v>5917</v>
      </c>
      <c r="T1095" s="10"/>
      <c r="U1095" s="9">
        <v>6664023300</v>
      </c>
      <c r="V1095" s="8"/>
      <c r="W1095" s="7">
        <v>20</v>
      </c>
      <c r="X1095" s="4"/>
      <c r="Y1095" s="6">
        <v>66</v>
      </c>
      <c r="Z1095" s="5">
        <f>IF(Y1095&gt;0,Y1095-J1095,".")</f>
        <v>17</v>
      </c>
      <c r="AB1095" s="1">
        <v>1637485612</v>
      </c>
      <c r="AC1095" s="1">
        <v>6916050209</v>
      </c>
      <c r="AD1095" s="1" t="s">
        <v>7118</v>
      </c>
      <c r="AE1095" s="1">
        <v>1</v>
      </c>
      <c r="AF1095" s="1">
        <v>36</v>
      </c>
      <c r="AG1095" s="1" t="s">
        <v>325</v>
      </c>
      <c r="AH1095" s="1">
        <v>43029.657430555555</v>
      </c>
      <c r="AI1095" s="1">
        <v>43082.880538958336</v>
      </c>
    </row>
    <row r="1096" spans="1:35" s="1" customFormat="1" x14ac:dyDescent="0.25">
      <c r="A1096" s="31">
        <v>42375</v>
      </c>
      <c r="B1096" s="24"/>
      <c r="C1096" s="23" t="s">
        <v>1032</v>
      </c>
      <c r="D1096" s="22" t="s">
        <v>1031</v>
      </c>
      <c r="E1096" s="21">
        <v>0.63</v>
      </c>
      <c r="G1096" s="20"/>
      <c r="H1096" s="19">
        <f>E1096/0.040263</f>
        <v>15.647120184785038</v>
      </c>
      <c r="I1096" s="32">
        <f>J1096/100*4</f>
        <v>1.92</v>
      </c>
      <c r="J1096" s="17">
        <v>48</v>
      </c>
      <c r="K1096" s="16">
        <f>IF(J1096&gt;1,J1096-H1096-I1096,0)</f>
        <v>30.43287981521496</v>
      </c>
      <c r="L1096" s="15">
        <v>42397</v>
      </c>
      <c r="M1096" s="14"/>
      <c r="N1096" s="29">
        <v>42739</v>
      </c>
      <c r="O1096" s="12">
        <v>42741</v>
      </c>
      <c r="P1096" s="11" t="s">
        <v>5258</v>
      </c>
      <c r="Q1096" s="10" t="s">
        <v>5257</v>
      </c>
      <c r="R1096" s="10" t="s">
        <v>5256</v>
      </c>
      <c r="S1096" s="10" t="s">
        <v>1222</v>
      </c>
      <c r="T1096" s="10"/>
      <c r="U1096" s="9">
        <v>6668930979</v>
      </c>
      <c r="V1096" s="8"/>
      <c r="W1096" s="7">
        <v>40</v>
      </c>
      <c r="X1096" s="4"/>
      <c r="Y1096" s="6">
        <v>66</v>
      </c>
      <c r="Z1096" s="5">
        <f>IF(Y1096&gt;0,Y1096-J1096,".")</f>
        <v>18</v>
      </c>
      <c r="AA1096"/>
      <c r="AB1096">
        <v>1637487247</v>
      </c>
      <c r="AC1096" s="1">
        <v>6916037493</v>
      </c>
      <c r="AD1096" s="1" t="s">
        <v>7180</v>
      </c>
      <c r="AE1096" s="1">
        <v>2</v>
      </c>
      <c r="AF1096" s="1">
        <v>66</v>
      </c>
      <c r="AG1096" s="1" t="s">
        <v>333</v>
      </c>
      <c r="AH1096" s="1">
        <v>43029.477326388886</v>
      </c>
      <c r="AI1096" s="1">
        <v>43082.956363900463</v>
      </c>
    </row>
    <row r="1097" spans="1:35" s="1" customFormat="1" x14ac:dyDescent="0.25">
      <c r="A1097" s="31">
        <v>42375</v>
      </c>
      <c r="B1097" s="24"/>
      <c r="C1097" s="23" t="s">
        <v>1032</v>
      </c>
      <c r="D1097" s="22" t="s">
        <v>1031</v>
      </c>
      <c r="E1097" s="21">
        <v>0.63</v>
      </c>
      <c r="G1097" s="20"/>
      <c r="H1097" s="19">
        <f>E1097/0.040263</f>
        <v>15.647120184785038</v>
      </c>
      <c r="I1097" s="32">
        <f>J1097/100*4</f>
        <v>1.92</v>
      </c>
      <c r="J1097" s="17">
        <v>48</v>
      </c>
      <c r="K1097" s="16">
        <f>IF(J1097&gt;1,J1097-H1097-I1097,0)</f>
        <v>30.43287981521496</v>
      </c>
      <c r="L1097" s="15">
        <v>42397</v>
      </c>
      <c r="M1097" s="14"/>
      <c r="N1097" s="29">
        <v>42755</v>
      </c>
      <c r="O1097" s="12">
        <v>42757</v>
      </c>
      <c r="P1097" s="11" t="s">
        <v>6495</v>
      </c>
      <c r="Q1097" s="10"/>
      <c r="R1097" s="10"/>
      <c r="S1097" s="10"/>
      <c r="T1097" s="10"/>
      <c r="U1097" s="9"/>
      <c r="V1097" s="8"/>
      <c r="W1097" s="7">
        <v>136</v>
      </c>
      <c r="X1097" s="4"/>
      <c r="Y1097" s="6">
        <v>66</v>
      </c>
      <c r="Z1097" s="5">
        <f>IF(Y1097&gt;0,Y1097-J1097,".")</f>
        <v>18</v>
      </c>
      <c r="AB1097" s="1">
        <v>1637492824</v>
      </c>
      <c r="AC1097" s="1">
        <v>6916573746</v>
      </c>
      <c r="AD1097" s="1" t="s">
        <v>7108</v>
      </c>
      <c r="AE1097" s="1">
        <v>1</v>
      </c>
      <c r="AF1097" s="1">
        <v>99</v>
      </c>
      <c r="AG1097" s="1" t="s">
        <v>329</v>
      </c>
      <c r="AH1097" s="1">
        <v>43034.800057870372</v>
      </c>
      <c r="AI1097" s="1">
        <v>43083.804408298609</v>
      </c>
    </row>
    <row r="1098" spans="1:35" s="1" customFormat="1" x14ac:dyDescent="0.25">
      <c r="A1098" s="31">
        <v>42746</v>
      </c>
      <c r="B1098" s="24"/>
      <c r="C1098" s="23" t="s">
        <v>83</v>
      </c>
      <c r="D1098" s="22" t="s">
        <v>82</v>
      </c>
      <c r="E1098" s="21">
        <v>1.48</v>
      </c>
      <c r="G1098" s="20"/>
      <c r="H1098" s="19">
        <f>E1098/0.03821</f>
        <v>38.733315885893745</v>
      </c>
      <c r="I1098" s="18">
        <f>J1098/100*4</f>
        <v>2.64</v>
      </c>
      <c r="J1098" s="17">
        <v>66</v>
      </c>
      <c r="K1098" s="16">
        <f>IF(J1098&gt;1,J1098-H1098-I1098,0)</f>
        <v>24.626684114106254</v>
      </c>
      <c r="L1098" s="15">
        <v>42792</v>
      </c>
      <c r="M1098" s="14"/>
      <c r="N1098" s="29">
        <v>42807</v>
      </c>
      <c r="O1098" s="12">
        <v>42807</v>
      </c>
      <c r="P1098" s="11" t="s">
        <v>5278</v>
      </c>
      <c r="Q1098" s="10"/>
      <c r="R1098" s="10"/>
      <c r="S1098" s="10"/>
      <c r="T1098" s="10"/>
      <c r="U1098" s="9"/>
      <c r="V1098" s="8"/>
      <c r="W1098" s="7">
        <v>419</v>
      </c>
      <c r="X1098" s="4"/>
      <c r="Y1098" s="6">
        <v>66</v>
      </c>
      <c r="Z1098" s="5">
        <f>IF(Y1098&gt;0,Y1098-J1098,".")</f>
        <v>0</v>
      </c>
      <c r="AB1098" s="1">
        <v>1637498503</v>
      </c>
      <c r="AC1098" s="1">
        <v>6912894264</v>
      </c>
      <c r="AD1098" s="1" t="s">
        <v>7169</v>
      </c>
      <c r="AE1098" s="1">
        <v>1</v>
      </c>
      <c r="AF1098" s="1">
        <v>277</v>
      </c>
      <c r="AG1098" s="1" t="s">
        <v>319</v>
      </c>
      <c r="AH1098" s="1">
        <v>42984.773449074077</v>
      </c>
      <c r="AI1098" s="1">
        <v>43084.382401249997</v>
      </c>
    </row>
    <row r="1099" spans="1:35" s="1" customFormat="1" x14ac:dyDescent="0.25">
      <c r="A1099" s="31">
        <v>42746</v>
      </c>
      <c r="B1099" s="24"/>
      <c r="C1099" s="23" t="s">
        <v>83</v>
      </c>
      <c r="D1099" s="22" t="s">
        <v>82</v>
      </c>
      <c r="E1099" s="21">
        <v>1.48</v>
      </c>
      <c r="G1099" s="20"/>
      <c r="H1099" s="19">
        <f>E1099/0.03821</f>
        <v>38.733315885893745</v>
      </c>
      <c r="I1099" s="18">
        <f>J1099/100*4</f>
        <v>2.64</v>
      </c>
      <c r="J1099" s="17">
        <v>66</v>
      </c>
      <c r="K1099" s="16">
        <f>IF(J1099&gt;1,J1099-H1099-I1099,0)</f>
        <v>24.626684114106254</v>
      </c>
      <c r="L1099" s="15">
        <v>42792</v>
      </c>
      <c r="M1099" s="14"/>
      <c r="N1099" s="29">
        <v>42831</v>
      </c>
      <c r="O1099" s="12">
        <v>42831</v>
      </c>
      <c r="P1099" s="11" t="s">
        <v>1945</v>
      </c>
      <c r="Q1099" s="10"/>
      <c r="R1099" s="10"/>
      <c r="S1099" s="10"/>
      <c r="T1099" s="10"/>
      <c r="U1099" s="9"/>
      <c r="V1099" s="8"/>
      <c r="W1099" s="7">
        <v>545</v>
      </c>
      <c r="X1099" s="4"/>
      <c r="Y1099" s="6">
        <v>66</v>
      </c>
      <c r="Z1099" s="5">
        <f>IF(Y1099&gt;0,Y1099-J1099,".")</f>
        <v>0</v>
      </c>
      <c r="AB1099" s="1">
        <v>1637499165</v>
      </c>
      <c r="AC1099" s="1">
        <v>6915955631</v>
      </c>
      <c r="AD1099" s="1" t="s">
        <v>7408</v>
      </c>
      <c r="AE1099" s="1">
        <v>2</v>
      </c>
      <c r="AF1099" s="1">
        <v>78</v>
      </c>
      <c r="AG1099" s="1" t="s">
        <v>310</v>
      </c>
      <c r="AH1099" s="1">
        <v>43028.479398148149</v>
      </c>
      <c r="AI1099" s="1">
        <v>43084.460650844907</v>
      </c>
    </row>
    <row r="1100" spans="1:35" s="1" customFormat="1" x14ac:dyDescent="0.25">
      <c r="A1100" s="31">
        <v>42778</v>
      </c>
      <c r="B1100" s="24"/>
      <c r="C1100" s="23" t="s">
        <v>187</v>
      </c>
      <c r="D1100" s="22" t="s">
        <v>186</v>
      </c>
      <c r="E1100" s="21">
        <v>0.56000000000000005</v>
      </c>
      <c r="G1100" s="20"/>
      <c r="H1100" s="19">
        <f>E1100/0.03851</f>
        <v>14.541677486367178</v>
      </c>
      <c r="I1100" s="18">
        <f>J1100/100*4</f>
        <v>1.08</v>
      </c>
      <c r="J1100" s="17">
        <v>27</v>
      </c>
      <c r="K1100" s="16">
        <f>IF(J1100&gt;1,J1100-H1100-I1100,0)</f>
        <v>11.378322513632822</v>
      </c>
      <c r="L1100" s="15">
        <v>42797</v>
      </c>
      <c r="M1100" s="14"/>
      <c r="N1100" s="29">
        <v>43089</v>
      </c>
      <c r="O1100" s="12">
        <v>43089</v>
      </c>
      <c r="P1100" s="11" t="s">
        <v>185</v>
      </c>
      <c r="Q1100" s="10" t="s">
        <v>184</v>
      </c>
      <c r="R1100" s="10" t="s">
        <v>183</v>
      </c>
      <c r="S1100" s="10" t="s">
        <v>182</v>
      </c>
      <c r="T1100" s="10"/>
      <c r="U1100" s="9">
        <v>6920252430</v>
      </c>
      <c r="V1100" s="8"/>
      <c r="W1100" s="7">
        <v>1485</v>
      </c>
      <c r="X1100" s="4"/>
      <c r="Y1100" s="6">
        <v>66</v>
      </c>
      <c r="Z1100" s="5">
        <f>IF(Y1100&gt;0,Y1100-J1100,".")</f>
        <v>39</v>
      </c>
      <c r="AB1100" s="1">
        <v>1637499703</v>
      </c>
      <c r="AC1100" s="1">
        <v>6916028792</v>
      </c>
      <c r="AD1100" s="1" t="s">
        <v>7398</v>
      </c>
      <c r="AE1100" s="1">
        <v>1</v>
      </c>
      <c r="AF1100" s="1">
        <v>95</v>
      </c>
      <c r="AG1100" s="1" t="s">
        <v>294</v>
      </c>
      <c r="AH1100" s="1">
        <v>43029.329247685186</v>
      </c>
      <c r="AI1100" s="1">
        <v>43084.531816898147</v>
      </c>
    </row>
    <row r="1101" spans="1:35" s="1" customFormat="1" x14ac:dyDescent="0.25">
      <c r="A1101" s="31">
        <v>42385</v>
      </c>
      <c r="B1101" s="24"/>
      <c r="C1101" s="23" t="s">
        <v>3599</v>
      </c>
      <c r="D1101" s="22" t="s">
        <v>462</v>
      </c>
      <c r="E1101" s="21">
        <v>0.9</v>
      </c>
      <c r="G1101" s="20"/>
      <c r="H1101" s="19">
        <f>E1101/0.0405</f>
        <v>22.222222222222221</v>
      </c>
      <c r="I1101" s="32">
        <f>J1101/100*4</f>
        <v>1.96</v>
      </c>
      <c r="J1101" s="17">
        <v>49</v>
      </c>
      <c r="K1101" s="16">
        <f>IF(J1101&gt;1,J1101-H1101-I1101,0)</f>
        <v>24.817777777777778</v>
      </c>
      <c r="L1101" s="15">
        <v>42413</v>
      </c>
      <c r="M1101" s="14"/>
      <c r="N1101" s="29">
        <v>42890</v>
      </c>
      <c r="O1101" s="12">
        <v>42891</v>
      </c>
      <c r="P1101" s="11" t="s">
        <v>3598</v>
      </c>
      <c r="Q1101" s="10" t="s">
        <v>3597</v>
      </c>
      <c r="R1101" s="10" t="s">
        <v>3596</v>
      </c>
      <c r="S1101" s="10" t="s">
        <v>3595</v>
      </c>
      <c r="T1101" s="10"/>
      <c r="U1101" s="9">
        <v>6836755467</v>
      </c>
      <c r="V1101" s="8"/>
      <c r="W1101" s="7">
        <v>802</v>
      </c>
      <c r="X1101" s="4"/>
      <c r="Y1101" s="6">
        <v>67</v>
      </c>
      <c r="Z1101" s="5">
        <f>IF(Y1101&gt;0,Y1101-J1101,".")</f>
        <v>18</v>
      </c>
      <c r="AB1101" s="1">
        <v>1637500152</v>
      </c>
      <c r="AC1101" s="1">
        <v>6920088311</v>
      </c>
      <c r="AD1101" s="1" t="s">
        <v>7510</v>
      </c>
      <c r="AE1101" s="1">
        <v>2</v>
      </c>
      <c r="AF1101" s="1">
        <v>420</v>
      </c>
      <c r="AG1101" s="1" t="s">
        <v>285</v>
      </c>
      <c r="AH1101" s="1">
        <v>43084.557708333334</v>
      </c>
      <c r="AI1101" s="1">
        <v>43084.588992280092</v>
      </c>
    </row>
    <row r="1102" spans="1:35" s="1" customFormat="1" x14ac:dyDescent="0.25">
      <c r="A1102" s="31">
        <v>42794</v>
      </c>
      <c r="B1102" s="24"/>
      <c r="C1102" s="23" t="s">
        <v>1570</v>
      </c>
      <c r="D1102" s="22" t="s">
        <v>1569</v>
      </c>
      <c r="E1102" s="21">
        <v>0.31</v>
      </c>
      <c r="G1102" s="20"/>
      <c r="H1102" s="19">
        <f>E1102/0.03844</f>
        <v>8.064516129032258</v>
      </c>
      <c r="I1102" s="18">
        <f>J1102/100*4</f>
        <v>1.28</v>
      </c>
      <c r="J1102" s="17">
        <v>32</v>
      </c>
      <c r="K1102" s="16">
        <f>IF(J1102&gt;1,J1102-H1102-I1102,0)</f>
        <v>22.655483870967743</v>
      </c>
      <c r="L1102" s="15">
        <v>42808</v>
      </c>
      <c r="M1102" s="14"/>
      <c r="N1102" s="29">
        <v>43011</v>
      </c>
      <c r="O1102" s="12">
        <v>43011</v>
      </c>
      <c r="P1102" s="11" t="s">
        <v>1708</v>
      </c>
      <c r="Q1102" s="10" t="s">
        <v>1707</v>
      </c>
      <c r="R1102" s="10" t="s">
        <v>1706</v>
      </c>
      <c r="S1102" s="10" t="s">
        <v>1705</v>
      </c>
      <c r="T1102" s="10" t="s">
        <v>1704</v>
      </c>
      <c r="U1102" s="9">
        <v>6910415421</v>
      </c>
      <c r="V1102" s="8"/>
      <c r="W1102" s="7">
        <v>1198</v>
      </c>
      <c r="X1102" s="4"/>
      <c r="Y1102" s="6">
        <v>67</v>
      </c>
      <c r="Z1102" s="5">
        <f>IF(Y1102&gt;0,Y1102-J1102,".")</f>
        <v>35</v>
      </c>
      <c r="AB1102" s="1">
        <v>1637502377</v>
      </c>
      <c r="AC1102" s="1">
        <v>6916028773</v>
      </c>
      <c r="AD1102" s="1" t="s">
        <v>7511</v>
      </c>
      <c r="AE1102" s="1">
        <v>1</v>
      </c>
      <c r="AF1102" s="1">
        <v>66</v>
      </c>
      <c r="AG1102" s="1" t="s">
        <v>306</v>
      </c>
      <c r="AH1102" s="1">
        <v>43029.329236111109</v>
      </c>
      <c r="AI1102" s="1">
        <v>43084.801823842594</v>
      </c>
    </row>
    <row r="1103" spans="1:35" s="1" customFormat="1" x14ac:dyDescent="0.25">
      <c r="A1103" s="31">
        <v>42769</v>
      </c>
      <c r="B1103" s="24"/>
      <c r="C1103" s="23" t="s">
        <v>699</v>
      </c>
      <c r="D1103" s="22" t="s">
        <v>698</v>
      </c>
      <c r="E1103" s="21">
        <v>0.53300000000000003</v>
      </c>
      <c r="G1103" s="20"/>
      <c r="H1103" s="19">
        <f>E1103/0.03878</f>
        <v>13.744198040226921</v>
      </c>
      <c r="I1103" s="18">
        <f>J1103/100*4</f>
        <v>1.2</v>
      </c>
      <c r="J1103" s="17">
        <v>30</v>
      </c>
      <c r="K1103" s="16">
        <f>IF(J1103&gt;1,J1103-H1103-I1103,0)</f>
        <v>15.055801959773081</v>
      </c>
      <c r="L1103" s="15">
        <v>42797</v>
      </c>
      <c r="M1103" s="14"/>
      <c r="N1103" s="29">
        <v>43056</v>
      </c>
      <c r="O1103" s="12">
        <v>43058</v>
      </c>
      <c r="P1103" s="11" t="s">
        <v>989</v>
      </c>
      <c r="Q1103" s="10"/>
      <c r="R1103" s="10"/>
      <c r="S1103" s="10"/>
      <c r="T1103" s="10"/>
      <c r="U1103" s="9"/>
      <c r="V1103" s="8"/>
      <c r="W1103" s="7">
        <v>1339</v>
      </c>
      <c r="X1103" s="4"/>
      <c r="Y1103" s="6">
        <v>67</v>
      </c>
      <c r="Z1103" s="5">
        <f>IF(Y1103&gt;0,Y1103-J1103,".")</f>
        <v>37</v>
      </c>
      <c r="AB1103" s="1">
        <v>1637505642</v>
      </c>
      <c r="AC1103" s="1">
        <v>6916047789</v>
      </c>
      <c r="AD1103" s="1" t="s">
        <v>7229</v>
      </c>
      <c r="AE1103" s="1">
        <v>1</v>
      </c>
      <c r="AF1103" s="1">
        <v>115</v>
      </c>
      <c r="AG1103" s="1" t="s">
        <v>300</v>
      </c>
      <c r="AH1103" s="1">
        <v>43029.62427083333</v>
      </c>
      <c r="AI1103" s="1">
        <v>43084.949418865741</v>
      </c>
    </row>
    <row r="1104" spans="1:35" s="1" customFormat="1" x14ac:dyDescent="0.25">
      <c r="A1104" s="31">
        <v>42531</v>
      </c>
      <c r="B1104" s="24"/>
      <c r="C1104" s="23" t="s">
        <v>2073</v>
      </c>
      <c r="D1104" s="22" t="s">
        <v>2072</v>
      </c>
      <c r="E1104" s="21">
        <v>0.41</v>
      </c>
      <c r="G1104" s="20"/>
      <c r="H1104" s="19">
        <f>E1104/0.04111</f>
        <v>9.9732425200681085</v>
      </c>
      <c r="I1104" s="18">
        <f>J1104/100*4</f>
        <v>1.2</v>
      </c>
      <c r="J1104" s="17">
        <v>30</v>
      </c>
      <c r="K1104" s="16">
        <f>IF(J1104&gt;1,J1104-H1104-I1104,0)</f>
        <v>18.826757479931892</v>
      </c>
      <c r="L1104" s="15">
        <v>42543</v>
      </c>
      <c r="M1104" s="14"/>
      <c r="N1104" s="29">
        <v>42747</v>
      </c>
      <c r="O1104" s="12">
        <v>42748</v>
      </c>
      <c r="P1104" s="11" t="s">
        <v>6691</v>
      </c>
      <c r="Q1104" s="10" t="s">
        <v>6690</v>
      </c>
      <c r="R1104" s="10" t="s">
        <v>6689</v>
      </c>
      <c r="S1104" s="10" t="s">
        <v>6688</v>
      </c>
      <c r="T1104" s="10"/>
      <c r="U1104" s="9">
        <v>6676908052</v>
      </c>
      <c r="V1104" s="8"/>
      <c r="W1104" s="7">
        <v>86</v>
      </c>
      <c r="X1104" s="4"/>
      <c r="Y1104" s="6">
        <v>68</v>
      </c>
      <c r="Z1104" s="5">
        <f>IF(Y1104&gt;0,Y1104-J1104,".")</f>
        <v>38</v>
      </c>
      <c r="AB1104" s="1">
        <v>1637506421</v>
      </c>
      <c r="AC1104" s="1">
        <v>6919800755</v>
      </c>
      <c r="AD1104" s="1" t="s">
        <v>7282</v>
      </c>
      <c r="AE1104" s="1">
        <v>6</v>
      </c>
      <c r="AF1104" s="1">
        <v>228</v>
      </c>
      <c r="AG1104" s="1" t="s">
        <v>277</v>
      </c>
      <c r="AH1104" s="1">
        <v>43079.751701388886</v>
      </c>
      <c r="AI1104" s="1">
        <v>43085.390004398148</v>
      </c>
    </row>
    <row r="1105" spans="1:35" s="1" customFormat="1" x14ac:dyDescent="0.25">
      <c r="A1105" s="31">
        <v>42319</v>
      </c>
      <c r="B1105" s="24"/>
      <c r="C1105" s="23" t="s">
        <v>699</v>
      </c>
      <c r="D1105" s="22" t="s">
        <v>698</v>
      </c>
      <c r="E1105" s="21">
        <v>0.53300000000000003</v>
      </c>
      <c r="G1105" s="20"/>
      <c r="H1105" s="19">
        <f>E1105/0.0397</f>
        <v>13.425692695214106</v>
      </c>
      <c r="I1105" s="32">
        <f>J1105/100*4</f>
        <v>1.2</v>
      </c>
      <c r="J1105" s="17">
        <v>30</v>
      </c>
      <c r="K1105" s="16">
        <f>IF(J1105&gt;1,J1105-H1105-I1105,0)</f>
        <v>15.374307304785894</v>
      </c>
      <c r="L1105" s="15">
        <v>42339</v>
      </c>
      <c r="M1105" s="14"/>
      <c r="N1105" s="29">
        <v>42785</v>
      </c>
      <c r="O1105" s="12">
        <v>42785</v>
      </c>
      <c r="P1105" s="11" t="s">
        <v>5813</v>
      </c>
      <c r="Q1105" s="10" t="s">
        <v>5829</v>
      </c>
      <c r="R1105" s="10" t="s">
        <v>5828</v>
      </c>
      <c r="S1105" s="10" t="s">
        <v>5827</v>
      </c>
      <c r="T1105" s="10"/>
      <c r="U1105" s="9">
        <v>6719057008</v>
      </c>
      <c r="V1105" s="8"/>
      <c r="W1105" s="7">
        <v>290</v>
      </c>
      <c r="X1105" s="4"/>
      <c r="Y1105" s="6">
        <v>68</v>
      </c>
      <c r="Z1105" s="5">
        <f>IF(Y1105&gt;0,Y1105-J1105,".")</f>
        <v>38</v>
      </c>
      <c r="AB1105" s="1">
        <v>1637507619</v>
      </c>
      <c r="AC1105" s="1">
        <v>6907245357</v>
      </c>
      <c r="AD1105" s="1" t="s">
        <v>7512</v>
      </c>
      <c r="AE1105" s="1">
        <v>1</v>
      </c>
      <c r="AF1105" s="1">
        <v>199</v>
      </c>
      <c r="AG1105" s="1" t="s">
        <v>273</v>
      </c>
      <c r="AH1105" s="1">
        <v>42943.271423611113</v>
      </c>
      <c r="AI1105" s="1">
        <v>43085.541123229166</v>
      </c>
    </row>
    <row r="1106" spans="1:35" s="1" customFormat="1" x14ac:dyDescent="0.25">
      <c r="A1106" s="31">
        <v>42531</v>
      </c>
      <c r="B1106" s="24"/>
      <c r="C1106" s="23" t="s">
        <v>2073</v>
      </c>
      <c r="D1106" s="22" t="s">
        <v>2072</v>
      </c>
      <c r="E1106" s="21">
        <v>0.41</v>
      </c>
      <c r="G1106" s="20"/>
      <c r="H1106" s="19">
        <f>E1106/0.04111</f>
        <v>9.9732425200681085</v>
      </c>
      <c r="I1106" s="18">
        <f>J1106/100*4</f>
        <v>1.2</v>
      </c>
      <c r="J1106" s="17">
        <v>30</v>
      </c>
      <c r="K1106" s="16">
        <f>IF(J1106&gt;1,J1106-H1106-I1106,0)</f>
        <v>18.826757479931892</v>
      </c>
      <c r="L1106" s="15">
        <v>42543</v>
      </c>
      <c r="M1106" s="14"/>
      <c r="N1106" s="29">
        <v>42789</v>
      </c>
      <c r="O1106" s="12">
        <v>42789</v>
      </c>
      <c r="P1106" s="11" t="s">
        <v>5712</v>
      </c>
      <c r="Q1106" s="10" t="s">
        <v>5719</v>
      </c>
      <c r="R1106" s="10" t="s">
        <v>5718</v>
      </c>
      <c r="S1106" s="10" t="s">
        <v>5717</v>
      </c>
      <c r="T1106" s="10"/>
      <c r="U1106" s="9">
        <v>6728186055</v>
      </c>
      <c r="V1106" s="8"/>
      <c r="W1106" s="7">
        <v>319</v>
      </c>
      <c r="X1106" s="4"/>
      <c r="Y1106" s="6">
        <v>68</v>
      </c>
      <c r="Z1106" s="5">
        <f>IF(Y1106&gt;0,Y1106-J1106,".")</f>
        <v>38</v>
      </c>
      <c r="AB1106" s="1">
        <v>1637507675</v>
      </c>
      <c r="AC1106" s="1">
        <v>6919798514</v>
      </c>
      <c r="AD1106" s="1" t="s">
        <v>7131</v>
      </c>
      <c r="AE1106" s="1">
        <v>1</v>
      </c>
      <c r="AF1106" s="1">
        <v>55</v>
      </c>
      <c r="AG1106" s="1" t="s">
        <v>266</v>
      </c>
      <c r="AH1106" s="1">
        <v>43079.717581018522</v>
      </c>
      <c r="AI1106" s="1">
        <v>43085.548311053244</v>
      </c>
    </row>
    <row r="1107" spans="1:35" s="1" customFormat="1" x14ac:dyDescent="0.25">
      <c r="A1107" s="31">
        <v>42756</v>
      </c>
      <c r="B1107" s="24"/>
      <c r="C1107" s="23" t="s">
        <v>97</v>
      </c>
      <c r="D1107" s="22" t="s">
        <v>96</v>
      </c>
      <c r="E1107" s="21">
        <v>0.46160000000000001</v>
      </c>
      <c r="G1107" s="20"/>
      <c r="H1107" s="19">
        <f>E1107/0.03865</f>
        <v>11.94307891332471</v>
      </c>
      <c r="I1107" s="18">
        <f>J1107/100*4</f>
        <v>1.32</v>
      </c>
      <c r="J1107" s="17">
        <v>33</v>
      </c>
      <c r="K1107" s="16">
        <f>IF(J1107&gt;1,J1107-H1107-I1107,0)</f>
        <v>19.736921086675288</v>
      </c>
      <c r="L1107" s="15">
        <v>42797</v>
      </c>
      <c r="M1107" s="14"/>
      <c r="N1107" s="29">
        <v>42869</v>
      </c>
      <c r="O1107" s="12">
        <v>42871</v>
      </c>
      <c r="P1107" s="11" t="s">
        <v>3929</v>
      </c>
      <c r="Q1107" s="10" t="s">
        <v>3928</v>
      </c>
      <c r="R1107" s="10" t="s">
        <v>3927</v>
      </c>
      <c r="S1107" s="10" t="s">
        <v>322</v>
      </c>
      <c r="T1107" s="10"/>
      <c r="U1107" s="9">
        <v>6818654137</v>
      </c>
      <c r="V1107" s="8"/>
      <c r="W1107" s="7">
        <v>730</v>
      </c>
      <c r="X1107" s="4"/>
      <c r="Y1107" s="6">
        <v>68</v>
      </c>
      <c r="Z1107" s="5">
        <f>IF(Y1107&gt;0,Y1107-J1107,".")</f>
        <v>35</v>
      </c>
      <c r="AB1107" s="1">
        <v>1637514338</v>
      </c>
      <c r="AC1107" s="1">
        <v>6909648998</v>
      </c>
      <c r="AD1107" s="1" t="s">
        <v>7136</v>
      </c>
      <c r="AE1107" s="1">
        <v>1</v>
      </c>
      <c r="AF1107" s="1">
        <v>185</v>
      </c>
      <c r="AG1107" s="1" t="s">
        <v>256</v>
      </c>
      <c r="AH1107" s="1">
        <v>42944.885833333334</v>
      </c>
      <c r="AI1107" s="1">
        <v>43086.359336562498</v>
      </c>
    </row>
    <row r="1108" spans="1:35" s="1" customFormat="1" x14ac:dyDescent="0.25">
      <c r="A1108" s="31">
        <v>42665</v>
      </c>
      <c r="B1108" s="24"/>
      <c r="C1108" s="23" t="s">
        <v>335</v>
      </c>
      <c r="D1108" s="22" t="s">
        <v>334</v>
      </c>
      <c r="E1108" s="21">
        <v>0.16</v>
      </c>
      <c r="G1108" s="20"/>
      <c r="H1108" s="19">
        <f>E1108/0.03988</f>
        <v>4.0120361083249749</v>
      </c>
      <c r="I1108" s="18">
        <f>J1108/100*4</f>
        <v>1.32</v>
      </c>
      <c r="J1108" s="17">
        <v>33</v>
      </c>
      <c r="K1108" s="16">
        <f>IF(J1108&gt;1,J1108-H1108-I1108,0)</f>
        <v>27.667963891675026</v>
      </c>
      <c r="L1108" s="15">
        <v>42685</v>
      </c>
      <c r="M1108" s="14"/>
      <c r="N1108" s="29">
        <v>42890</v>
      </c>
      <c r="O1108" s="12">
        <v>42891</v>
      </c>
      <c r="P1108" s="11" t="s">
        <v>3591</v>
      </c>
      <c r="Q1108" s="10" t="s">
        <v>3594</v>
      </c>
      <c r="R1108" s="10" t="s">
        <v>3593</v>
      </c>
      <c r="S1108" s="10" t="s">
        <v>3592</v>
      </c>
      <c r="T1108" s="10"/>
      <c r="U1108" s="9">
        <v>6842636125</v>
      </c>
      <c r="V1108" s="8"/>
      <c r="W1108" s="7">
        <v>801</v>
      </c>
      <c r="X1108" s="4"/>
      <c r="Y1108" s="6">
        <v>68</v>
      </c>
      <c r="Z1108" s="5">
        <f>IF(Y1108&gt;0,Y1108-J1108,".")</f>
        <v>35</v>
      </c>
      <c r="AB1108" s="1">
        <v>1637517846</v>
      </c>
      <c r="AC1108" s="1">
        <v>6919297591</v>
      </c>
      <c r="AD1108" s="1" t="s">
        <v>7149</v>
      </c>
      <c r="AE1108" s="1">
        <v>1</v>
      </c>
      <c r="AF1108" s="1">
        <v>169</v>
      </c>
      <c r="AG1108" s="1" t="s">
        <v>240</v>
      </c>
      <c r="AH1108" s="1">
        <v>43072.473287037035</v>
      </c>
      <c r="AI1108" s="1">
        <v>43086.700344131947</v>
      </c>
    </row>
    <row r="1109" spans="1:35" s="1" customFormat="1" x14ac:dyDescent="0.25">
      <c r="A1109" s="28">
        <v>41626</v>
      </c>
      <c r="B1109" s="27" t="s">
        <v>2569</v>
      </c>
      <c r="C1109" s="23" t="s">
        <v>2568</v>
      </c>
      <c r="D1109" s="22" t="s">
        <v>2567</v>
      </c>
      <c r="E1109" s="21">
        <v>0.99</v>
      </c>
      <c r="G1109" s="20"/>
      <c r="H1109" s="19">
        <f>E1109/0.0477</f>
        <v>20.754716981132077</v>
      </c>
      <c r="I1109" s="18">
        <f>J1109/100*4</f>
        <v>2.72</v>
      </c>
      <c r="J1109" s="17">
        <v>68</v>
      </c>
      <c r="K1109" s="16">
        <f>IF(J1109&gt;1,J1109-H1109-I1109,0)</f>
        <v>44.525283018867924</v>
      </c>
      <c r="L1109" s="15">
        <v>41646</v>
      </c>
      <c r="M1109" s="14"/>
      <c r="N1109" s="29">
        <v>42954</v>
      </c>
      <c r="O1109" s="12">
        <v>42955</v>
      </c>
      <c r="P1109" s="11" t="s">
        <v>2566</v>
      </c>
      <c r="Q1109" s="10"/>
      <c r="R1109" s="10"/>
      <c r="S1109" s="10"/>
      <c r="T1109" s="10"/>
      <c r="U1109" s="9">
        <v>6904825440</v>
      </c>
      <c r="V1109" s="8"/>
      <c r="W1109" s="7">
        <v>1010</v>
      </c>
      <c r="X1109" s="4"/>
      <c r="Y1109" s="6">
        <v>68</v>
      </c>
      <c r="Z1109" s="5">
        <f>IF(Y1109&gt;0,Y1109-J1109,".")</f>
        <v>0</v>
      </c>
      <c r="AB1109" s="1">
        <v>1637518610</v>
      </c>
      <c r="AC1109" s="1">
        <v>6916047566</v>
      </c>
      <c r="AD1109" s="1" t="s">
        <v>7154</v>
      </c>
      <c r="AE1109" s="1">
        <v>1</v>
      </c>
      <c r="AF1109" s="1">
        <v>45</v>
      </c>
      <c r="AG1109" s="1" t="s">
        <v>262</v>
      </c>
      <c r="AH1109" s="1">
        <v>43029.617835648147</v>
      </c>
      <c r="AI1109" s="1">
        <v>43086.746566331021</v>
      </c>
    </row>
    <row r="1110" spans="1:35" s="1" customFormat="1" x14ac:dyDescent="0.25">
      <c r="A1110" s="31">
        <v>42765</v>
      </c>
      <c r="B1110" s="24"/>
      <c r="C1110" s="23" t="s">
        <v>335</v>
      </c>
      <c r="D1110" s="22" t="s">
        <v>334</v>
      </c>
      <c r="E1110" s="21">
        <v>0.14000000000000001</v>
      </c>
      <c r="G1110" s="20"/>
      <c r="H1110" s="19">
        <f>E1110/0.03878</f>
        <v>3.6101083032490977</v>
      </c>
      <c r="I1110" s="18">
        <f>J1110/100*4</f>
        <v>1.32</v>
      </c>
      <c r="J1110" s="17">
        <v>33</v>
      </c>
      <c r="K1110" s="16">
        <f>IF(J1110&gt;1,J1110-H1110-I1110,0)</f>
        <v>28.069891696750901</v>
      </c>
      <c r="L1110" s="15">
        <v>42797</v>
      </c>
      <c r="M1110" s="14"/>
      <c r="N1110" s="29">
        <v>43065</v>
      </c>
      <c r="O1110" s="12">
        <v>43066</v>
      </c>
      <c r="P1110" s="11" t="s">
        <v>799</v>
      </c>
      <c r="Q1110" s="10" t="s">
        <v>802</v>
      </c>
      <c r="R1110" s="10" t="s">
        <v>801</v>
      </c>
      <c r="S1110" s="10" t="s">
        <v>800</v>
      </c>
      <c r="T1110" s="10"/>
      <c r="U1110" s="9">
        <v>6916037493</v>
      </c>
      <c r="V1110" s="8"/>
      <c r="W1110" s="7">
        <v>1382</v>
      </c>
      <c r="X1110" s="4"/>
      <c r="Y1110" s="6">
        <v>68</v>
      </c>
      <c r="Z1110" s="5">
        <f>IF(Y1110&gt;0,Y1110-J1110,".")</f>
        <v>35</v>
      </c>
      <c r="AB1110" s="1">
        <v>1637528220</v>
      </c>
      <c r="AC1110" s="1">
        <v>6917247793</v>
      </c>
      <c r="AD1110" s="1" t="s">
        <v>7140</v>
      </c>
      <c r="AE1110" s="1">
        <v>1</v>
      </c>
      <c r="AF1110" s="1">
        <v>125</v>
      </c>
      <c r="AG1110" s="1" t="s">
        <v>228</v>
      </c>
      <c r="AH1110" s="1">
        <v>43041.449606481481</v>
      </c>
      <c r="AI1110" s="1">
        <v>43087.439633043985</v>
      </c>
    </row>
    <row r="1111" spans="1:35" s="1" customFormat="1" x14ac:dyDescent="0.25">
      <c r="A1111" s="31">
        <v>42051</v>
      </c>
      <c r="B1111" s="24"/>
      <c r="C1111" s="23" t="s">
        <v>3095</v>
      </c>
      <c r="D1111" s="22" t="s">
        <v>750</v>
      </c>
      <c r="E1111" s="21">
        <v>0.5</v>
      </c>
      <c r="G1111" s="20"/>
      <c r="H1111" s="19">
        <f>E1111/0.0413</f>
        <v>12.106537530266342</v>
      </c>
      <c r="I1111" s="18">
        <f>J1111/100*4</f>
        <v>2</v>
      </c>
      <c r="J1111" s="17">
        <v>50</v>
      </c>
      <c r="K1111" s="16">
        <f>IF(J1111&gt;1,J1111-H1111-I1111,0)</f>
        <v>35.893462469733656</v>
      </c>
      <c r="L1111" s="15">
        <v>42085</v>
      </c>
      <c r="M1111" s="14"/>
      <c r="N1111" s="29">
        <v>42765</v>
      </c>
      <c r="O1111" s="12">
        <v>42765</v>
      </c>
      <c r="P1111" s="11" t="s">
        <v>6305</v>
      </c>
      <c r="Q1111" s="10" t="s">
        <v>6304</v>
      </c>
      <c r="R1111" s="10" t="s">
        <v>6303</v>
      </c>
      <c r="S1111" s="10" t="s">
        <v>4411</v>
      </c>
      <c r="T1111" s="10"/>
      <c r="U1111" s="9" t="s">
        <v>6302</v>
      </c>
      <c r="V1111" s="8"/>
      <c r="W1111" s="7">
        <v>178</v>
      </c>
      <c r="X1111" s="4"/>
      <c r="Y1111" s="6">
        <v>69</v>
      </c>
      <c r="Z1111" s="5">
        <f>IF(Y1111&gt;0,Y1111-J1111,".")</f>
        <v>19</v>
      </c>
      <c r="AB1111" s="1">
        <v>1637528583</v>
      </c>
      <c r="AC1111" s="1">
        <v>6918103447</v>
      </c>
      <c r="AD1111" s="1" t="s">
        <v>7148</v>
      </c>
      <c r="AE1111" s="1">
        <v>1</v>
      </c>
      <c r="AF1111" s="1">
        <v>79</v>
      </c>
      <c r="AG1111" s="1" t="s">
        <v>214</v>
      </c>
      <c r="AH1111" s="1">
        <v>43054.868668981479</v>
      </c>
      <c r="AI1111" s="1">
        <v>43087.487158703705</v>
      </c>
    </row>
    <row r="1112" spans="1:35" s="1" customFormat="1" x14ac:dyDescent="0.25">
      <c r="A1112" s="31">
        <v>42480</v>
      </c>
      <c r="B1112" s="24"/>
      <c r="C1112" s="23" t="s">
        <v>390</v>
      </c>
      <c r="D1112" s="22" t="s">
        <v>389</v>
      </c>
      <c r="E1112" s="21">
        <v>1.39</v>
      </c>
      <c r="G1112" s="20"/>
      <c r="H1112" s="19">
        <f>E1112/0.042177</f>
        <v>32.956350617635202</v>
      </c>
      <c r="I1112" s="32">
        <f>J1112/100*4</f>
        <v>2.76</v>
      </c>
      <c r="J1112" s="17">
        <v>69</v>
      </c>
      <c r="K1112" s="16">
        <f>IF(J1112&gt;1,J1112-H1112-I1112,0)</f>
        <v>33.2836493823648</v>
      </c>
      <c r="L1112" s="15">
        <v>42502</v>
      </c>
      <c r="M1112" s="14"/>
      <c r="N1112" s="29">
        <v>42780</v>
      </c>
      <c r="O1112" s="12">
        <v>42780</v>
      </c>
      <c r="P1112" s="11" t="s">
        <v>5963</v>
      </c>
      <c r="Q1112" s="10"/>
      <c r="R1112" s="10"/>
      <c r="S1112" s="10"/>
      <c r="T1112" s="10"/>
      <c r="U1112" s="9">
        <v>6713165601</v>
      </c>
      <c r="V1112" s="8"/>
      <c r="W1112" s="7">
        <v>257</v>
      </c>
      <c r="X1112" s="4"/>
      <c r="Y1112" s="6">
        <v>69</v>
      </c>
      <c r="Z1112" s="5">
        <f>IF(Y1112&gt;0,Y1112-J1112,".")</f>
        <v>0</v>
      </c>
      <c r="AB1112" s="1">
        <v>1637528584</v>
      </c>
      <c r="AC1112" s="1">
        <v>6918877675</v>
      </c>
      <c r="AD1112" s="1" t="s">
        <v>7135</v>
      </c>
      <c r="AE1112" s="1">
        <v>1</v>
      </c>
      <c r="AF1112" s="1">
        <v>145</v>
      </c>
      <c r="AG1112" s="1" t="s">
        <v>214</v>
      </c>
      <c r="AH1112" s="1">
        <v>43066.748101851852</v>
      </c>
      <c r="AI1112" s="1">
        <v>43087.487159143522</v>
      </c>
    </row>
    <row r="1113" spans="1:35" s="1" customFormat="1" x14ac:dyDescent="0.25">
      <c r="A1113" s="31">
        <v>42666</v>
      </c>
      <c r="B1113" s="24"/>
      <c r="C1113" s="23" t="s">
        <v>719</v>
      </c>
      <c r="D1113" s="22" t="s">
        <v>718</v>
      </c>
      <c r="E1113" s="21">
        <v>0.62</v>
      </c>
      <c r="G1113" s="20"/>
      <c r="H1113" s="19">
        <f>E1113/0.03988</f>
        <v>15.546639919759278</v>
      </c>
      <c r="I1113" s="18">
        <f>J1113/100*4</f>
        <v>2.76</v>
      </c>
      <c r="J1113" s="17">
        <v>69</v>
      </c>
      <c r="K1113" s="16">
        <f>IF(J1113&gt;1,J1113-H1113-I1113,0)</f>
        <v>50.693360080240723</v>
      </c>
      <c r="L1113" s="15">
        <v>42697</v>
      </c>
      <c r="M1113" s="14"/>
      <c r="N1113" s="29">
        <v>42793</v>
      </c>
      <c r="O1113" s="12">
        <v>42801</v>
      </c>
      <c r="P1113" s="11" t="s">
        <v>5619</v>
      </c>
      <c r="Q1113" s="10"/>
      <c r="R1113" s="10"/>
      <c r="S1113" s="10"/>
      <c r="T1113" s="10"/>
      <c r="U1113" s="9"/>
      <c r="V1113" s="8"/>
      <c r="W1113" s="7">
        <v>377</v>
      </c>
      <c r="X1113" s="4"/>
      <c r="Y1113" s="6">
        <v>69</v>
      </c>
      <c r="Z1113" s="5">
        <f>IF(Y1113&gt;0,Y1113-J1113,".")</f>
        <v>0</v>
      </c>
      <c r="AB1113" s="1">
        <v>1637528585</v>
      </c>
      <c r="AC1113" s="1">
        <v>6917589286</v>
      </c>
      <c r="AD1113" s="1" t="s">
        <v>7178</v>
      </c>
      <c r="AE1113" s="1">
        <v>1</v>
      </c>
      <c r="AF1113" s="1">
        <v>42</v>
      </c>
      <c r="AG1113" s="1" t="s">
        <v>214</v>
      </c>
      <c r="AH1113" s="1">
        <v>43046.724259259259</v>
      </c>
      <c r="AI1113" s="1">
        <v>43087.487159467593</v>
      </c>
    </row>
    <row r="1114" spans="1:35" s="1" customFormat="1" x14ac:dyDescent="0.25">
      <c r="A1114" s="31">
        <v>42656</v>
      </c>
      <c r="B1114" s="24"/>
      <c r="C1114" s="23" t="s">
        <v>2803</v>
      </c>
      <c r="D1114" s="22" t="s">
        <v>2802</v>
      </c>
      <c r="E1114" s="21">
        <v>1.39</v>
      </c>
      <c r="G1114" s="20"/>
      <c r="H1114" s="19">
        <f>E1114/0.0404</f>
        <v>34.405940594059402</v>
      </c>
      <c r="I1114" s="18">
        <f>J1114/100*4</f>
        <v>2.76</v>
      </c>
      <c r="J1114" s="17">
        <v>69</v>
      </c>
      <c r="K1114" s="16">
        <f>IF(J1114&gt;1,J1114-H1114-I1114,0)</f>
        <v>31.8340594059406</v>
      </c>
      <c r="L1114" s="15">
        <v>42691</v>
      </c>
      <c r="M1114" s="14"/>
      <c r="N1114" s="29">
        <v>42800</v>
      </c>
      <c r="O1114" s="12">
        <v>42800</v>
      </c>
      <c r="P1114" s="11" t="s">
        <v>5476</v>
      </c>
      <c r="Q1114" s="10"/>
      <c r="R1114" s="10"/>
      <c r="S1114" s="10"/>
      <c r="T1114" s="10"/>
      <c r="U1114" s="9">
        <v>6737398625</v>
      </c>
      <c r="V1114" s="8"/>
      <c r="W1114" s="7">
        <v>365</v>
      </c>
      <c r="X1114" s="4"/>
      <c r="Y1114" s="6">
        <v>69</v>
      </c>
      <c r="Z1114" s="5">
        <f>IF(Y1114&gt;0,Y1114-J1114,".")</f>
        <v>0</v>
      </c>
      <c r="AB1114" s="1">
        <v>1637528586</v>
      </c>
      <c r="AC1114" s="1">
        <v>6908856787</v>
      </c>
      <c r="AD1114" s="1" t="s">
        <v>7172</v>
      </c>
      <c r="AE1114" s="1">
        <v>1</v>
      </c>
      <c r="AF1114" s="1">
        <v>155</v>
      </c>
      <c r="AG1114" s="1" t="s">
        <v>214</v>
      </c>
      <c r="AH1114" s="1">
        <v>42944.443124999998</v>
      </c>
      <c r="AI1114" s="1">
        <v>43087.487159814817</v>
      </c>
    </row>
    <row r="1115" spans="1:35" s="1" customFormat="1" x14ac:dyDescent="0.25">
      <c r="A1115" s="31">
        <v>42769</v>
      </c>
      <c r="B1115" s="24"/>
      <c r="C1115" s="23" t="s">
        <v>2986</v>
      </c>
      <c r="D1115" s="22" t="s">
        <v>2162</v>
      </c>
      <c r="E1115" s="21">
        <v>0.71</v>
      </c>
      <c r="G1115" s="20"/>
      <c r="H1115" s="19">
        <f>E1115/0.03878</f>
        <v>18.308406395048994</v>
      </c>
      <c r="I1115" s="18">
        <f>J1115/100*4</f>
        <v>2.76</v>
      </c>
      <c r="J1115" s="17">
        <v>69</v>
      </c>
      <c r="K1115" s="16">
        <f>IF(J1115&gt;1,J1115-H1115-I1115,0)</f>
        <v>47.931593604951011</v>
      </c>
      <c r="L1115" s="15">
        <v>42784</v>
      </c>
      <c r="M1115" s="14"/>
      <c r="N1115" s="29">
        <v>42805</v>
      </c>
      <c r="O1115" s="12">
        <v>42807</v>
      </c>
      <c r="P1115" s="11" t="s">
        <v>1945</v>
      </c>
      <c r="Q1115" s="10"/>
      <c r="R1115" s="10"/>
      <c r="S1115" s="10"/>
      <c r="T1115" s="10"/>
      <c r="U1115" s="9"/>
      <c r="V1115" s="8"/>
      <c r="W1115" s="7">
        <v>407</v>
      </c>
      <c r="X1115" s="4"/>
      <c r="Y1115" s="6">
        <v>69</v>
      </c>
      <c r="Z1115" s="5">
        <f>IF(Y1115&gt;0,Y1115-J1115,".")</f>
        <v>0</v>
      </c>
      <c r="AB1115" s="1">
        <v>1637528587</v>
      </c>
      <c r="AC1115" s="1">
        <v>6910158774</v>
      </c>
      <c r="AD1115" s="1" t="s">
        <v>7474</v>
      </c>
      <c r="AE1115" s="1">
        <v>1</v>
      </c>
      <c r="AF1115" s="1">
        <v>55</v>
      </c>
      <c r="AG1115" s="1" t="s">
        <v>214</v>
      </c>
      <c r="AH1115" s="1">
        <v>42945.547083333331</v>
      </c>
      <c r="AI1115" s="1">
        <v>43087.487160104167</v>
      </c>
    </row>
    <row r="1116" spans="1:35" s="1" customFormat="1" x14ac:dyDescent="0.25">
      <c r="A1116" s="28">
        <v>41975</v>
      </c>
      <c r="B1116" s="27"/>
      <c r="C1116" s="23" t="s">
        <v>678</v>
      </c>
      <c r="D1116" s="22" t="s">
        <v>677</v>
      </c>
      <c r="E1116" s="21">
        <v>0.69899999999999995</v>
      </c>
      <c r="G1116" s="20"/>
      <c r="H1116" s="19">
        <f>E1116/0.043</f>
        <v>16.255813953488371</v>
      </c>
      <c r="I1116" s="18">
        <f>J1116/100*4</f>
        <v>2.76</v>
      </c>
      <c r="J1116" s="17">
        <v>69</v>
      </c>
      <c r="K1116" s="16">
        <f>IF(J1116&gt;1,J1116-H1116-I1116,0)</f>
        <v>49.984186046511631</v>
      </c>
      <c r="L1116" s="15">
        <v>42011</v>
      </c>
      <c r="M1116" s="14"/>
      <c r="N1116" s="29">
        <v>42834</v>
      </c>
      <c r="O1116" s="12">
        <v>42834</v>
      </c>
      <c r="P1116" s="11" t="s">
        <v>3090</v>
      </c>
      <c r="Q1116" s="10"/>
      <c r="R1116" s="10"/>
      <c r="S1116" s="10"/>
      <c r="T1116" s="10"/>
      <c r="U1116" s="9"/>
      <c r="V1116" s="8"/>
      <c r="W1116" s="7">
        <v>562</v>
      </c>
      <c r="X1116" s="4"/>
      <c r="Y1116" s="6">
        <v>69</v>
      </c>
      <c r="Z1116" s="5">
        <f>IF(Y1116&gt;0,Y1116-J1116,".")</f>
        <v>0</v>
      </c>
      <c r="AB1116" s="1">
        <v>1637528588</v>
      </c>
      <c r="AC1116" s="1">
        <v>6915956234</v>
      </c>
      <c r="AD1116" s="1" t="s">
        <v>7513</v>
      </c>
      <c r="AE1116" s="1">
        <v>1</v>
      </c>
      <c r="AF1116" s="1">
        <v>45</v>
      </c>
      <c r="AG1116" s="1" t="s">
        <v>214</v>
      </c>
      <c r="AH1116" s="1">
        <v>43028.486886574072</v>
      </c>
      <c r="AI1116" s="1">
        <v>43087.487160416669</v>
      </c>
    </row>
    <row r="1117" spans="1:35" s="1" customFormat="1" x14ac:dyDescent="0.25">
      <c r="A1117" s="31">
        <v>42831</v>
      </c>
      <c r="B1117" s="30" t="s">
        <v>4154</v>
      </c>
      <c r="C1117" s="23" t="s">
        <v>83</v>
      </c>
      <c r="D1117" s="22" t="s">
        <v>82</v>
      </c>
      <c r="E1117" s="21">
        <v>1.39</v>
      </c>
      <c r="G1117" s="20"/>
      <c r="H1117" s="19">
        <f>E1117/0.03892</f>
        <v>35.714285714285708</v>
      </c>
      <c r="I1117" s="18">
        <f>J1117/100*4</f>
        <v>2.76</v>
      </c>
      <c r="J1117" s="17">
        <v>69</v>
      </c>
      <c r="K1117" s="16">
        <f>IF(J1117&gt;1,J1117-H1117-I1117,0)</f>
        <v>30.525714285714294</v>
      </c>
      <c r="L1117" s="15">
        <v>42847</v>
      </c>
      <c r="M1117" s="14"/>
      <c r="N1117" s="29">
        <v>42858</v>
      </c>
      <c r="O1117" s="12">
        <v>42859</v>
      </c>
      <c r="P1117" s="11" t="s">
        <v>4152</v>
      </c>
      <c r="Q1117" s="10"/>
      <c r="R1117" s="10"/>
      <c r="S1117" s="10"/>
      <c r="T1117" s="10"/>
      <c r="U1117" s="9">
        <v>6803651666</v>
      </c>
      <c r="V1117" s="8"/>
      <c r="W1117" s="7">
        <v>679</v>
      </c>
      <c r="X1117" s="4"/>
      <c r="Y1117" s="6">
        <v>69</v>
      </c>
      <c r="Z1117" s="5">
        <f>IF(Y1117&gt;0,Y1117-J1117,".")</f>
        <v>0</v>
      </c>
      <c r="AB1117" s="1">
        <v>1637528589</v>
      </c>
      <c r="AC1117" s="1">
        <v>6916040667</v>
      </c>
      <c r="AD1117" s="1" t="s">
        <v>7436</v>
      </c>
      <c r="AE1117" s="1">
        <v>1</v>
      </c>
      <c r="AF1117" s="1">
        <v>45</v>
      </c>
      <c r="AG1117" s="1" t="s">
        <v>214</v>
      </c>
      <c r="AH1117" s="1">
        <v>43029.524953703702</v>
      </c>
      <c r="AI1117" s="1">
        <v>43087.487160682867</v>
      </c>
    </row>
    <row r="1118" spans="1:35" s="1" customFormat="1" x14ac:dyDescent="0.25">
      <c r="A1118" s="31">
        <v>42831</v>
      </c>
      <c r="B1118" s="24"/>
      <c r="C1118" s="23" t="s">
        <v>83</v>
      </c>
      <c r="D1118" s="22" t="s">
        <v>82</v>
      </c>
      <c r="E1118" s="21">
        <v>1.39</v>
      </c>
      <c r="G1118" s="20"/>
      <c r="H1118" s="19">
        <f>E1118/0.03892</f>
        <v>35.714285714285708</v>
      </c>
      <c r="I1118" s="18">
        <f>J1118/100*4</f>
        <v>2.76</v>
      </c>
      <c r="J1118" s="17">
        <v>69</v>
      </c>
      <c r="K1118" s="16">
        <f>IF(J1118&gt;1,J1118-H1118-I1118,0)</f>
        <v>30.525714285714294</v>
      </c>
      <c r="L1118" s="15">
        <v>42847</v>
      </c>
      <c r="M1118" s="14"/>
      <c r="N1118" s="29">
        <v>42858</v>
      </c>
      <c r="O1118" s="12">
        <v>42859</v>
      </c>
      <c r="P1118" s="11" t="s">
        <v>4152</v>
      </c>
      <c r="Q1118" s="10"/>
      <c r="R1118" s="10"/>
      <c r="S1118" s="10"/>
      <c r="T1118" s="10"/>
      <c r="U1118" s="9"/>
      <c r="V1118" s="8"/>
      <c r="W1118" s="7">
        <v>679</v>
      </c>
      <c r="X1118" s="4"/>
      <c r="Y1118" s="6">
        <v>69</v>
      </c>
      <c r="Z1118" s="5">
        <f>IF(Y1118&gt;0,Y1118-J1118,".")</f>
        <v>0</v>
      </c>
      <c r="AB1118" s="1">
        <v>1637530760</v>
      </c>
      <c r="AC1118" s="1">
        <v>6910577541</v>
      </c>
      <c r="AD1118" s="1" t="s">
        <v>7113</v>
      </c>
      <c r="AE1118" s="1">
        <v>4</v>
      </c>
      <c r="AF1118" s="1">
        <v>132</v>
      </c>
      <c r="AG1118" s="1" t="s">
        <v>215</v>
      </c>
      <c r="AH1118" s="1">
        <v>42945.897881944446</v>
      </c>
      <c r="AI1118" s="1">
        <v>43087.734341620373</v>
      </c>
    </row>
    <row r="1119" spans="1:35" s="1" customFormat="1" x14ac:dyDescent="0.25">
      <c r="A1119" s="31">
        <v>42656</v>
      </c>
      <c r="B1119" s="24"/>
      <c r="C1119" s="23" t="s">
        <v>1537</v>
      </c>
      <c r="D1119" s="22" t="s">
        <v>1536</v>
      </c>
      <c r="E1119" s="21">
        <v>0.54</v>
      </c>
      <c r="G1119" s="20"/>
      <c r="H1119" s="19">
        <f>E1119/0.0404</f>
        <v>13.366336633663368</v>
      </c>
      <c r="I1119" s="18">
        <f>J1119/100*4</f>
        <v>2.76</v>
      </c>
      <c r="J1119" s="17">
        <v>69</v>
      </c>
      <c r="K1119" s="16">
        <f>IF(J1119&gt;1,J1119-H1119-I1119,0)</f>
        <v>52.873663366336636</v>
      </c>
      <c r="L1119" s="15">
        <v>42691</v>
      </c>
      <c r="M1119" s="14"/>
      <c r="N1119" s="29">
        <v>42861</v>
      </c>
      <c r="O1119" s="12">
        <v>42863</v>
      </c>
      <c r="P1119" s="11" t="s">
        <v>4093</v>
      </c>
      <c r="Q1119" s="10"/>
      <c r="R1119" s="10"/>
      <c r="S1119" s="10"/>
      <c r="T1119" s="10"/>
      <c r="U1119" s="9"/>
      <c r="V1119" s="8"/>
      <c r="W1119" s="7">
        <v>691</v>
      </c>
      <c r="X1119" s="4"/>
      <c r="Y1119" s="6">
        <v>69</v>
      </c>
      <c r="Z1119" s="5">
        <f>IF(Y1119&gt;0,Y1119-J1119,".")</f>
        <v>0</v>
      </c>
      <c r="AB1119" s="1">
        <v>1637530761</v>
      </c>
      <c r="AC1119" s="1">
        <v>6918883403</v>
      </c>
      <c r="AD1119" s="1" t="s">
        <v>7514</v>
      </c>
      <c r="AE1119" s="1">
        <v>1</v>
      </c>
      <c r="AF1119" s="1">
        <v>85</v>
      </c>
      <c r="AG1119" s="1" t="s">
        <v>215</v>
      </c>
      <c r="AH1119" s="1">
        <v>43066.78392361111</v>
      </c>
      <c r="AI1119" s="1">
        <v>43087.734342037038</v>
      </c>
    </row>
    <row r="1120" spans="1:35" s="1" customFormat="1" x14ac:dyDescent="0.25">
      <c r="A1120" s="31">
        <v>42755</v>
      </c>
      <c r="B1120" s="24"/>
      <c r="C1120" s="23" t="s">
        <v>105</v>
      </c>
      <c r="D1120" s="22" t="s">
        <v>104</v>
      </c>
      <c r="E1120" s="21">
        <v>1.03</v>
      </c>
      <c r="G1120" s="20"/>
      <c r="H1120" s="19">
        <f>E1120/0.03895</f>
        <v>26.444159178433893</v>
      </c>
      <c r="I1120" s="18">
        <f>J1120/100*4</f>
        <v>2.76</v>
      </c>
      <c r="J1120" s="17">
        <v>69</v>
      </c>
      <c r="K1120" s="16">
        <f>IF(J1120&gt;1,J1120-H1120-I1120,0)</f>
        <v>39.795840821566109</v>
      </c>
      <c r="L1120" s="15">
        <v>42784</v>
      </c>
      <c r="M1120" s="14"/>
      <c r="N1120" s="29">
        <v>42864</v>
      </c>
      <c r="O1120" s="12">
        <v>42864</v>
      </c>
      <c r="P1120" s="11" t="s">
        <v>4042</v>
      </c>
      <c r="Q1120" s="10"/>
      <c r="R1120" s="10"/>
      <c r="S1120" s="10"/>
      <c r="T1120" s="10"/>
      <c r="U1120" s="9"/>
      <c r="V1120" s="8"/>
      <c r="W1120" s="7">
        <v>706</v>
      </c>
      <c r="X1120" s="4"/>
      <c r="Y1120" s="6">
        <v>69</v>
      </c>
      <c r="Z1120" s="5">
        <f>IF(Y1120&gt;0,Y1120-J1120,".")</f>
        <v>0</v>
      </c>
      <c r="AB1120" s="1">
        <v>1637530762</v>
      </c>
      <c r="AC1120" s="1">
        <v>6916039876</v>
      </c>
      <c r="AD1120" s="1" t="s">
        <v>7168</v>
      </c>
      <c r="AE1120" s="1">
        <v>4</v>
      </c>
      <c r="AF1120" s="1">
        <v>144</v>
      </c>
      <c r="AG1120" s="1" t="s">
        <v>215</v>
      </c>
      <c r="AH1120" s="1">
        <v>43029.51425925926</v>
      </c>
      <c r="AI1120" s="1">
        <v>43087.734342384261</v>
      </c>
    </row>
    <row r="1121" spans="1:35" s="1" customFormat="1" x14ac:dyDescent="0.25">
      <c r="A1121" s="31">
        <v>42765</v>
      </c>
      <c r="B1121" s="24"/>
      <c r="C1121" s="23" t="s">
        <v>105</v>
      </c>
      <c r="D1121" s="22" t="s">
        <v>104</v>
      </c>
      <c r="E1121" s="21">
        <v>0.53</v>
      </c>
      <c r="G1121" s="20"/>
      <c r="H1121" s="19">
        <f>E1121/0.03878</f>
        <v>13.666838576585869</v>
      </c>
      <c r="I1121" s="18">
        <f>J1121/100*4</f>
        <v>2.76</v>
      </c>
      <c r="J1121" s="17">
        <v>69</v>
      </c>
      <c r="K1121" s="16">
        <f>IF(J1121&gt;1,J1121-H1121-I1121,0)</f>
        <v>52.573161423414135</v>
      </c>
      <c r="L1121" s="15">
        <v>42792</v>
      </c>
      <c r="M1121" s="14"/>
      <c r="N1121" s="29">
        <v>42869</v>
      </c>
      <c r="O1121" s="12">
        <v>42869</v>
      </c>
      <c r="P1121" s="11" t="s">
        <v>1945</v>
      </c>
      <c r="Q1121" s="10"/>
      <c r="R1121" s="10"/>
      <c r="S1121" s="10"/>
      <c r="T1121" s="10"/>
      <c r="U1121" s="9"/>
      <c r="V1121" s="8"/>
      <c r="W1121" s="7">
        <v>726</v>
      </c>
      <c r="X1121" s="4"/>
      <c r="Y1121" s="6">
        <v>69</v>
      </c>
      <c r="Z1121" s="5">
        <f>IF(Y1121&gt;0,Y1121-J1121,".")</f>
        <v>0</v>
      </c>
      <c r="AB1121" s="1">
        <v>1637530763</v>
      </c>
      <c r="AC1121" s="1">
        <v>6909582354</v>
      </c>
      <c r="AD1121" s="1" t="s">
        <v>7487</v>
      </c>
      <c r="AE1121" s="1">
        <v>4</v>
      </c>
      <c r="AF1121" s="1">
        <v>108</v>
      </c>
      <c r="AG1121" s="1" t="s">
        <v>215</v>
      </c>
      <c r="AH1121" s="1">
        <v>42944.858981481484</v>
      </c>
      <c r="AI1121" s="1">
        <v>43087.734342824071</v>
      </c>
    </row>
    <row r="1122" spans="1:35" s="1" customFormat="1" x14ac:dyDescent="0.25">
      <c r="A1122" s="31">
        <v>42831</v>
      </c>
      <c r="B1122" s="24"/>
      <c r="C1122" s="23" t="s">
        <v>83</v>
      </c>
      <c r="D1122" s="22" t="s">
        <v>82</v>
      </c>
      <c r="E1122" s="21">
        <v>1.39</v>
      </c>
      <c r="G1122" s="20"/>
      <c r="H1122" s="19">
        <f>E1122/0.03892</f>
        <v>35.714285714285708</v>
      </c>
      <c r="I1122" s="18">
        <f>J1122/100*4</f>
        <v>2.76</v>
      </c>
      <c r="J1122" s="17">
        <v>69</v>
      </c>
      <c r="K1122" s="16">
        <f>IF(J1122&gt;1,J1122-H1122-I1122,0)</f>
        <v>30.525714285714294</v>
      </c>
      <c r="L1122" s="15">
        <v>42847</v>
      </c>
      <c r="M1122" s="14"/>
      <c r="N1122" s="29">
        <v>42871</v>
      </c>
      <c r="O1122" s="12">
        <v>42876</v>
      </c>
      <c r="P1122" s="11" t="s">
        <v>3879</v>
      </c>
      <c r="Q1122" s="10"/>
      <c r="R1122" s="10"/>
      <c r="S1122" s="10"/>
      <c r="T1122" s="10"/>
      <c r="U1122" s="9"/>
      <c r="V1122" s="8"/>
      <c r="W1122" s="7">
        <v>741</v>
      </c>
      <c r="X1122" s="4"/>
      <c r="Y1122" s="6">
        <v>69</v>
      </c>
      <c r="Z1122" s="5">
        <f>IF(Y1122&gt;0,Y1122-J1122,".")</f>
        <v>0</v>
      </c>
      <c r="AB1122" s="1">
        <v>1637536703</v>
      </c>
      <c r="AC1122" s="1">
        <v>6908856787</v>
      </c>
      <c r="AD1122" s="1" t="s">
        <v>7172</v>
      </c>
      <c r="AE1122" s="1">
        <v>1</v>
      </c>
      <c r="AF1122" s="1">
        <v>155</v>
      </c>
      <c r="AG1122" s="1" t="s">
        <v>211</v>
      </c>
      <c r="AH1122" s="1">
        <v>42944.443124999998</v>
      </c>
      <c r="AI1122" s="1">
        <v>43087.973428576392</v>
      </c>
    </row>
    <row r="1123" spans="1:35" s="1" customFormat="1" x14ac:dyDescent="0.25">
      <c r="A1123" s="31">
        <v>42814</v>
      </c>
      <c r="B1123" s="24"/>
      <c r="C1123" s="23" t="s">
        <v>363</v>
      </c>
      <c r="D1123" s="22" t="s">
        <v>362</v>
      </c>
      <c r="E1123" s="21">
        <v>0.56999999999999995</v>
      </c>
      <c r="G1123" s="20"/>
      <c r="H1123" s="19">
        <f>E1123/0.038689</f>
        <v>14.732869807955748</v>
      </c>
      <c r="I1123" s="18">
        <f>J1123/100*4</f>
        <v>2.76</v>
      </c>
      <c r="J1123" s="17">
        <v>69</v>
      </c>
      <c r="K1123" s="16">
        <f>IF(J1123&gt;1,J1123-H1123-I1123,0)</f>
        <v>51.507130192044251</v>
      </c>
      <c r="L1123" s="15">
        <v>42834</v>
      </c>
      <c r="M1123" s="14"/>
      <c r="N1123" s="29">
        <v>42892</v>
      </c>
      <c r="O1123" s="12">
        <v>42892</v>
      </c>
      <c r="P1123" s="11" t="s">
        <v>3574</v>
      </c>
      <c r="Q1123" s="10"/>
      <c r="R1123" s="10"/>
      <c r="S1123" s="10"/>
      <c r="T1123" s="10"/>
      <c r="U1123" s="9"/>
      <c r="V1123" s="8"/>
      <c r="W1123" s="7">
        <v>806</v>
      </c>
      <c r="X1123" s="4"/>
      <c r="Y1123" s="6">
        <v>69</v>
      </c>
      <c r="Z1123" s="5">
        <f>IF(Y1123&gt;0,Y1123-J1123,".")</f>
        <v>0</v>
      </c>
      <c r="AB1123" s="1">
        <v>1637537384</v>
      </c>
      <c r="AC1123" s="1">
        <v>6917352824</v>
      </c>
      <c r="AD1123" s="1" t="s">
        <v>7346</v>
      </c>
      <c r="AE1123" s="1">
        <v>1</v>
      </c>
      <c r="AF1123" s="1">
        <v>169</v>
      </c>
      <c r="AG1123" s="1" t="s">
        <v>192</v>
      </c>
      <c r="AH1123" s="1">
        <v>43043.433680555558</v>
      </c>
      <c r="AI1123" s="1">
        <v>43088.400502673612</v>
      </c>
    </row>
    <row r="1124" spans="1:35" s="1" customFormat="1" x14ac:dyDescent="0.25">
      <c r="A1124" s="31">
        <v>42814</v>
      </c>
      <c r="B1124" s="24"/>
      <c r="C1124" s="23" t="s">
        <v>363</v>
      </c>
      <c r="D1124" s="22" t="s">
        <v>362</v>
      </c>
      <c r="E1124" s="21">
        <v>0.56999999999999995</v>
      </c>
      <c r="G1124" s="20"/>
      <c r="H1124" s="19">
        <f>E1124/0.038689</f>
        <v>14.732869807955748</v>
      </c>
      <c r="I1124" s="18">
        <f>J1124/100*4</f>
        <v>2.76</v>
      </c>
      <c r="J1124" s="17">
        <v>69</v>
      </c>
      <c r="K1124" s="16">
        <f>IF(J1124&gt;1,J1124-H1124-I1124,0)</f>
        <v>51.507130192044251</v>
      </c>
      <c r="L1124" s="15">
        <v>42834</v>
      </c>
      <c r="M1124" s="14"/>
      <c r="N1124" s="29">
        <v>42892</v>
      </c>
      <c r="O1124" s="12">
        <v>42892</v>
      </c>
      <c r="P1124" s="11" t="s">
        <v>3574</v>
      </c>
      <c r="Q1124" s="10"/>
      <c r="R1124" s="10"/>
      <c r="S1124" s="10"/>
      <c r="T1124" s="10"/>
      <c r="U1124" s="9"/>
      <c r="V1124" s="8"/>
      <c r="W1124" s="7">
        <v>806</v>
      </c>
      <c r="X1124" s="4"/>
      <c r="Y1124" s="6">
        <v>69</v>
      </c>
      <c r="Z1124" s="5">
        <f>IF(Y1124&gt;0,Y1124-J1124,".")</f>
        <v>0</v>
      </c>
      <c r="AB1124" s="1">
        <v>1637537771</v>
      </c>
      <c r="AC1124" s="1">
        <v>6916050209</v>
      </c>
      <c r="AD1124" s="1" t="s">
        <v>7118</v>
      </c>
      <c r="AE1124" s="1">
        <v>4</v>
      </c>
      <c r="AF1124" s="1">
        <v>144</v>
      </c>
      <c r="AG1124" s="1" t="s">
        <v>195</v>
      </c>
      <c r="AH1124" s="1">
        <v>43029.657430555555</v>
      </c>
      <c r="AI1124" s="1">
        <v>43088.453978900463</v>
      </c>
    </row>
    <row r="1125" spans="1:35" s="1" customFormat="1" x14ac:dyDescent="0.25">
      <c r="A1125" s="31">
        <v>42867</v>
      </c>
      <c r="B1125" s="24"/>
      <c r="C1125" s="23" t="s">
        <v>1742</v>
      </c>
      <c r="D1125" s="22" t="s">
        <v>1741</v>
      </c>
      <c r="E1125" s="21">
        <v>1.82</v>
      </c>
      <c r="G1125" s="20"/>
      <c r="H1125" s="19">
        <f>E1125/0.04001</f>
        <v>45.488627843039247</v>
      </c>
      <c r="I1125" s="18">
        <f>J1125/100*4</f>
        <v>2.76</v>
      </c>
      <c r="J1125" s="17">
        <v>69</v>
      </c>
      <c r="K1125" s="16">
        <f>IF(J1125&gt;1,J1125-H1125-I1125,0)</f>
        <v>20.751372156960755</v>
      </c>
      <c r="L1125" s="15">
        <v>42883</v>
      </c>
      <c r="M1125" s="14"/>
      <c r="N1125" s="29">
        <v>42900</v>
      </c>
      <c r="O1125" s="12">
        <v>42900</v>
      </c>
      <c r="P1125" s="11" t="s">
        <v>3388</v>
      </c>
      <c r="Q1125" s="10"/>
      <c r="R1125" s="10"/>
      <c r="S1125" s="10"/>
      <c r="T1125" s="10"/>
      <c r="U1125" s="9"/>
      <c r="V1125" s="8"/>
      <c r="W1125" s="7">
        <v>841</v>
      </c>
      <c r="X1125" s="4"/>
      <c r="Y1125" s="6">
        <v>69</v>
      </c>
      <c r="Z1125" s="5">
        <f>IF(Y1125&gt;0,Y1125-J1125,".")</f>
        <v>0</v>
      </c>
      <c r="AA1125"/>
      <c r="AB1125">
        <v>1637538497</v>
      </c>
      <c r="AC1125" s="1">
        <v>6916049461</v>
      </c>
      <c r="AD1125" s="1" t="s">
        <v>7121</v>
      </c>
      <c r="AE1125" s="1">
        <v>1</v>
      </c>
      <c r="AF1125" s="1">
        <v>49</v>
      </c>
      <c r="AG1125" s="1" t="s">
        <v>204</v>
      </c>
      <c r="AH1125" s="1">
        <v>43029.6481712963</v>
      </c>
      <c r="AI1125" s="1">
        <v>43088.561676180558</v>
      </c>
    </row>
    <row r="1126" spans="1:35" s="1" customFormat="1" x14ac:dyDescent="0.25">
      <c r="A1126" s="31">
        <v>42831</v>
      </c>
      <c r="B1126" s="24"/>
      <c r="C1126" s="23" t="s">
        <v>83</v>
      </c>
      <c r="D1126" s="22" t="s">
        <v>82</v>
      </c>
      <c r="E1126" s="21">
        <v>1.39</v>
      </c>
      <c r="G1126" s="20"/>
      <c r="H1126" s="19">
        <f>E1126/0.03892</f>
        <v>35.714285714285708</v>
      </c>
      <c r="I1126" s="18">
        <f>J1126/100*4</f>
        <v>2.76</v>
      </c>
      <c r="J1126" s="17">
        <v>69</v>
      </c>
      <c r="K1126" s="16">
        <f>IF(J1126&gt;1,J1126-H1126-I1126,0)</f>
        <v>30.525714285714294</v>
      </c>
      <c r="L1126" s="15">
        <v>42847</v>
      </c>
      <c r="M1126" s="14"/>
      <c r="N1126" s="29">
        <v>42909</v>
      </c>
      <c r="O1126" s="12">
        <v>42910</v>
      </c>
      <c r="P1126" s="11" t="s">
        <v>3205</v>
      </c>
      <c r="Q1126" s="10"/>
      <c r="R1126" s="10"/>
      <c r="S1126" s="10"/>
      <c r="T1126" s="10"/>
      <c r="U1126" s="9"/>
      <c r="V1126" s="8"/>
      <c r="W1126" s="7">
        <v>875</v>
      </c>
      <c r="X1126" s="4"/>
      <c r="Y1126" s="6">
        <v>69</v>
      </c>
      <c r="Z1126" s="5">
        <f>IF(Y1126&gt;0,Y1126-J1126,".")</f>
        <v>0</v>
      </c>
      <c r="AB1126" s="1">
        <v>1637544480</v>
      </c>
      <c r="AC1126" s="1">
        <v>6920252430</v>
      </c>
      <c r="AD1126" s="1" t="s">
        <v>7487</v>
      </c>
      <c r="AE1126" s="1">
        <v>1</v>
      </c>
      <c r="AF1126" s="1">
        <v>27</v>
      </c>
      <c r="AG1126" s="1" t="s">
        <v>185</v>
      </c>
      <c r="AH1126" s="1">
        <v>43087.752013888887</v>
      </c>
      <c r="AI1126" s="1">
        <v>43088.982342951385</v>
      </c>
    </row>
    <row r="1127" spans="1:35" s="1" customFormat="1" x14ac:dyDescent="0.25">
      <c r="A1127" s="31">
        <v>42765</v>
      </c>
      <c r="B1127" s="24"/>
      <c r="C1127" s="23" t="s">
        <v>105</v>
      </c>
      <c r="D1127" s="22" t="s">
        <v>104</v>
      </c>
      <c r="E1127" s="21">
        <v>0.71</v>
      </c>
      <c r="G1127" s="20"/>
      <c r="H1127" s="19">
        <f>E1127/0.03878</f>
        <v>18.308406395048994</v>
      </c>
      <c r="I1127" s="18">
        <f>J1127/100*4</f>
        <v>2.76</v>
      </c>
      <c r="J1127" s="17">
        <v>69</v>
      </c>
      <c r="K1127" s="16">
        <f>IF(J1127&gt;1,J1127-H1127-I1127,0)</f>
        <v>47.931593604951011</v>
      </c>
      <c r="L1127" s="15">
        <v>42784</v>
      </c>
      <c r="M1127" s="14"/>
      <c r="N1127" s="29">
        <v>42953</v>
      </c>
      <c r="O1127" s="12">
        <v>42954</v>
      </c>
      <c r="P1127" s="11" t="s">
        <v>2597</v>
      </c>
      <c r="Q1127" s="10"/>
      <c r="R1127" s="10"/>
      <c r="S1127" s="10"/>
      <c r="T1127" s="10"/>
      <c r="U1127" s="9"/>
      <c r="V1127" s="8"/>
      <c r="W1127" s="7">
        <v>1014</v>
      </c>
      <c r="X1127" s="4"/>
      <c r="Y1127" s="6">
        <v>69</v>
      </c>
      <c r="Z1127" s="5">
        <f>IF(Y1127&gt;0,Y1127-J1127,".")</f>
        <v>0</v>
      </c>
      <c r="AB1127" s="1">
        <v>1637546125</v>
      </c>
      <c r="AC1127" s="1">
        <v>6919299881</v>
      </c>
      <c r="AD1127" s="1" t="s">
        <v>7128</v>
      </c>
      <c r="AE1127" s="1">
        <v>1</v>
      </c>
      <c r="AF1127" s="1">
        <v>39</v>
      </c>
      <c r="AG1127" s="1" t="s">
        <v>167</v>
      </c>
      <c r="AH1127" s="1">
        <v>43072.508831018517</v>
      </c>
      <c r="AI1127" s="1">
        <v>43089.554445995367</v>
      </c>
    </row>
    <row r="1128" spans="1:35" s="1" customFormat="1" x14ac:dyDescent="0.25">
      <c r="A1128" s="31">
        <v>42903</v>
      </c>
      <c r="B1128" s="24"/>
      <c r="C1128" s="23" t="s">
        <v>1742</v>
      </c>
      <c r="D1128" s="22" t="s">
        <v>1741</v>
      </c>
      <c r="E1128" s="21">
        <v>0.53</v>
      </c>
      <c r="G1128" s="20"/>
      <c r="H1128" s="19">
        <f>E1128/0.0418425</f>
        <v>12.666547170938641</v>
      </c>
      <c r="I1128" s="18">
        <f>J1128/100*4</f>
        <v>2.76</v>
      </c>
      <c r="J1128" s="17">
        <v>69</v>
      </c>
      <c r="K1128" s="16">
        <f>IF(J1128&gt;1,J1128-H1128-I1128,0)</f>
        <v>53.57345282906136</v>
      </c>
      <c r="L1128" s="15">
        <v>42917</v>
      </c>
      <c r="M1128" s="14"/>
      <c r="N1128" s="29">
        <v>42960</v>
      </c>
      <c r="O1128" s="12">
        <v>42961</v>
      </c>
      <c r="P1128" s="11" t="s">
        <v>2487</v>
      </c>
      <c r="Q1128" s="10"/>
      <c r="R1128" s="10"/>
      <c r="S1128" s="10"/>
      <c r="T1128" s="10"/>
      <c r="U1128" s="9"/>
      <c r="V1128" s="8"/>
      <c r="W1128" s="7">
        <v>1033</v>
      </c>
      <c r="X1128" s="4"/>
      <c r="Y1128" s="6">
        <v>69</v>
      </c>
      <c r="Z1128" s="5">
        <f>IF(Y1128&gt;0,Y1128-J1128,".")</f>
        <v>0</v>
      </c>
      <c r="AB1128" s="1">
        <v>1637546271</v>
      </c>
      <c r="AC1128" s="1">
        <v>6916028236</v>
      </c>
      <c r="AD1128" s="1" t="s">
        <v>7357</v>
      </c>
      <c r="AE1128" s="1">
        <v>1</v>
      </c>
      <c r="AF1128" s="1">
        <v>290</v>
      </c>
      <c r="AG1128" s="1" t="s">
        <v>179</v>
      </c>
      <c r="AH1128" s="1">
        <v>43029.317858796298</v>
      </c>
      <c r="AI1128" s="1">
        <v>43089.586867129627</v>
      </c>
    </row>
    <row r="1129" spans="1:35" s="1" customFormat="1" x14ac:dyDescent="0.25">
      <c r="A1129" s="31">
        <v>42883</v>
      </c>
      <c r="B1129" s="24"/>
      <c r="C1129" s="23" t="s">
        <v>1821</v>
      </c>
      <c r="D1129" s="22" t="s">
        <v>1820</v>
      </c>
      <c r="E1129" s="21">
        <v>0.56000000000000005</v>
      </c>
      <c r="G1129" s="20"/>
      <c r="H1129" s="19">
        <f>E1129/0.04001</f>
        <v>13.996500874781306</v>
      </c>
      <c r="I1129" s="18">
        <f>J1129/100*4</f>
        <v>2.76</v>
      </c>
      <c r="J1129" s="17">
        <v>69</v>
      </c>
      <c r="K1129" s="16">
        <f>IF(J1129&gt;1,J1129-H1129-I1129,0)</f>
        <v>52.243499125218698</v>
      </c>
      <c r="L1129" s="15">
        <v>42895</v>
      </c>
      <c r="M1129" s="14"/>
      <c r="N1129" s="29">
        <v>42961</v>
      </c>
      <c r="O1129" s="12">
        <v>42962</v>
      </c>
      <c r="P1129" s="11" t="s">
        <v>2471</v>
      </c>
      <c r="Q1129" s="10"/>
      <c r="R1129" s="10"/>
      <c r="S1129" s="10"/>
      <c r="T1129" s="10"/>
      <c r="U1129" s="9"/>
      <c r="V1129" s="8"/>
      <c r="W1129" s="7">
        <v>1038</v>
      </c>
      <c r="X1129" s="4"/>
      <c r="Y1129" s="6">
        <v>69</v>
      </c>
      <c r="Z1129" s="5">
        <f>IF(Y1129&gt;0,Y1129-J1129,".")</f>
        <v>0</v>
      </c>
      <c r="AB1129" s="1">
        <v>1637548392</v>
      </c>
      <c r="AC1129" s="1">
        <v>6915956228</v>
      </c>
      <c r="AD1129" s="1" t="s">
        <v>7243</v>
      </c>
      <c r="AE1129" s="1">
        <v>1</v>
      </c>
      <c r="AF1129" s="1">
        <v>120</v>
      </c>
      <c r="AG1129" s="1" t="s">
        <v>172</v>
      </c>
      <c r="AH1129" s="1">
        <v>43028.486886574072</v>
      </c>
      <c r="AI1129" s="1">
        <v>43089.796219745367</v>
      </c>
    </row>
    <row r="1130" spans="1:35" s="1" customFormat="1" x14ac:dyDescent="0.25">
      <c r="A1130" s="31">
        <v>42870</v>
      </c>
      <c r="B1130" s="24"/>
      <c r="C1130" s="23" t="s">
        <v>1975</v>
      </c>
      <c r="D1130" s="22" t="s">
        <v>1974</v>
      </c>
      <c r="E1130" s="21">
        <v>0.86</v>
      </c>
      <c r="G1130" s="20"/>
      <c r="H1130" s="19">
        <f>E1130/0.04001</f>
        <v>21.494626343414147</v>
      </c>
      <c r="I1130" s="18">
        <f>J1130/100*4</f>
        <v>2.76</v>
      </c>
      <c r="J1130" s="17">
        <v>69</v>
      </c>
      <c r="K1130" s="16">
        <f>IF(J1130&gt;1,J1130-H1130-I1130,0)</f>
        <v>44.745373656585855</v>
      </c>
      <c r="L1130" s="15">
        <v>42883</v>
      </c>
      <c r="M1130" s="14"/>
      <c r="N1130" s="29">
        <v>42962</v>
      </c>
      <c r="O1130" s="12">
        <v>42962</v>
      </c>
      <c r="P1130" s="11" t="s">
        <v>2451</v>
      </c>
      <c r="Q1130" s="10"/>
      <c r="R1130" s="10"/>
      <c r="S1130" s="10"/>
      <c r="T1130" s="10"/>
      <c r="U1130" s="9"/>
      <c r="V1130" s="8"/>
      <c r="W1130" s="7">
        <v>1040</v>
      </c>
      <c r="X1130" s="4"/>
      <c r="Y1130" s="6">
        <v>69</v>
      </c>
      <c r="Z1130" s="5">
        <f>IF(Y1130&gt;0,Y1130-J1130,".")</f>
        <v>0</v>
      </c>
      <c r="AB1130" s="1">
        <v>1637550653</v>
      </c>
      <c r="AC1130" s="1">
        <v>6918877675</v>
      </c>
      <c r="AD1130" s="1" t="s">
        <v>7135</v>
      </c>
      <c r="AE1130" s="1">
        <v>2</v>
      </c>
      <c r="AF1130" s="1">
        <v>290</v>
      </c>
      <c r="AG1130" s="1" t="s">
        <v>158</v>
      </c>
      <c r="AH1130" s="1">
        <v>43066.748101851852</v>
      </c>
      <c r="AI1130" s="1">
        <v>43089.866250277781</v>
      </c>
    </row>
    <row r="1131" spans="1:35" s="1" customFormat="1" x14ac:dyDescent="0.25">
      <c r="A1131" s="31">
        <v>42649</v>
      </c>
      <c r="B1131" s="24"/>
      <c r="C1131" s="23" t="s">
        <v>1900</v>
      </c>
      <c r="D1131" s="22" t="s">
        <v>1899</v>
      </c>
      <c r="E1131" s="21">
        <v>0.30499999999999999</v>
      </c>
      <c r="G1131" s="20"/>
      <c r="H1131" s="19">
        <f>E1131/0.0404</f>
        <v>7.5495049504950495</v>
      </c>
      <c r="I1131" s="18">
        <f>J1131/100*4</f>
        <v>2.76</v>
      </c>
      <c r="J1131" s="17">
        <v>69</v>
      </c>
      <c r="K1131" s="16">
        <f>IF(J1131&gt;1,J1131-H1131-I1131,0)</f>
        <v>58.690495049504953</v>
      </c>
      <c r="L1131" s="15">
        <v>42680</v>
      </c>
      <c r="M1131" s="14"/>
      <c r="N1131" s="29">
        <v>42967</v>
      </c>
      <c r="O1131" s="12">
        <v>42967</v>
      </c>
      <c r="P1131" s="11" t="s">
        <v>2383</v>
      </c>
      <c r="Q1131" s="10"/>
      <c r="R1131" s="10"/>
      <c r="S1131" s="10"/>
      <c r="T1131" s="10"/>
      <c r="U1131" s="9">
        <v>6911134971</v>
      </c>
      <c r="V1131" s="8"/>
      <c r="W1131" s="7">
        <v>1059</v>
      </c>
      <c r="X1131" s="4"/>
      <c r="Y1131" s="6">
        <v>69</v>
      </c>
      <c r="Z1131" s="5">
        <f>IF(Y1131&gt;0,Y1131-J1131,".")</f>
        <v>0</v>
      </c>
      <c r="AB1131" s="1">
        <v>1637554651</v>
      </c>
      <c r="AC1131" s="1">
        <v>6916037934</v>
      </c>
      <c r="AD1131" s="1" t="s">
        <v>7115</v>
      </c>
      <c r="AE1131" s="1">
        <v>1</v>
      </c>
      <c r="AF1131" s="1">
        <v>19</v>
      </c>
      <c r="AG1131" s="1" t="s">
        <v>155</v>
      </c>
      <c r="AH1131" s="1">
        <v>43029.482523148145</v>
      </c>
      <c r="AI1131" s="1">
        <v>43090.7184991088</v>
      </c>
    </row>
    <row r="1132" spans="1:35" s="1" customFormat="1" x14ac:dyDescent="0.25">
      <c r="A1132" s="31">
        <v>42831</v>
      </c>
      <c r="B1132" s="24"/>
      <c r="C1132" s="23" t="s">
        <v>83</v>
      </c>
      <c r="D1132" s="22" t="s">
        <v>82</v>
      </c>
      <c r="E1132" s="21">
        <v>1.39</v>
      </c>
      <c r="G1132" s="20"/>
      <c r="H1132" s="19">
        <f>E1132/0.03892</f>
        <v>35.714285714285708</v>
      </c>
      <c r="I1132" s="18">
        <f>J1132/100*4</f>
        <v>2.76</v>
      </c>
      <c r="J1132" s="17">
        <v>69</v>
      </c>
      <c r="K1132" s="16">
        <f>IF(J1132&gt;1,J1132-H1132-I1132,0)</f>
        <v>30.525714285714294</v>
      </c>
      <c r="L1132" s="15">
        <v>42847</v>
      </c>
      <c r="M1132" s="14"/>
      <c r="N1132" s="29">
        <v>42989</v>
      </c>
      <c r="O1132" s="12">
        <v>43003</v>
      </c>
      <c r="P1132" s="11" t="s">
        <v>2068</v>
      </c>
      <c r="Q1132" s="10"/>
      <c r="R1132" s="10"/>
      <c r="S1132" s="10"/>
      <c r="T1132" s="10"/>
      <c r="U1132" s="9">
        <v>6912630029</v>
      </c>
      <c r="V1132" s="8"/>
      <c r="W1132" s="7">
        <v>1174</v>
      </c>
      <c r="X1132" s="4"/>
      <c r="Y1132" s="6">
        <v>69</v>
      </c>
      <c r="Z1132" s="5">
        <f>IF(Y1132&gt;0,Y1132-J1132,".")</f>
        <v>0</v>
      </c>
      <c r="AB1132" s="1">
        <v>1637559081</v>
      </c>
      <c r="AC1132" s="1">
        <v>6909590168</v>
      </c>
      <c r="AD1132" s="1" t="s">
        <v>7187</v>
      </c>
      <c r="AE1132" s="1">
        <v>1</v>
      </c>
      <c r="AF1132" s="1">
        <v>88</v>
      </c>
      <c r="AG1132" s="1" t="s">
        <v>149</v>
      </c>
      <c r="AH1132" s="1">
        <v>42944.865069444444</v>
      </c>
      <c r="AI1132" s="1">
        <v>43090.997027592595</v>
      </c>
    </row>
    <row r="1133" spans="1:35" s="1" customFormat="1" x14ac:dyDescent="0.25">
      <c r="A1133" s="31">
        <v>42970</v>
      </c>
      <c r="B1133" s="24"/>
      <c r="C1133" s="23" t="s">
        <v>83</v>
      </c>
      <c r="D1133" s="22" t="s">
        <v>82</v>
      </c>
      <c r="E1133" s="21">
        <v>1.98</v>
      </c>
      <c r="G1133" s="20"/>
      <c r="H1133" s="19">
        <f>E1133/0.0418425</f>
        <v>47.320308298978311</v>
      </c>
      <c r="I1133" s="18">
        <f>J1133/100*4</f>
        <v>2.76</v>
      </c>
      <c r="J1133" s="17">
        <v>69</v>
      </c>
      <c r="K1133" s="16">
        <f>IF(J1133&gt;1,J1133-H1133-I1133,0)</f>
        <v>18.919691701021691</v>
      </c>
      <c r="L1133" s="15">
        <v>43000</v>
      </c>
      <c r="M1133" s="14"/>
      <c r="N1133" s="29">
        <v>43003</v>
      </c>
      <c r="O1133" s="12">
        <v>43004</v>
      </c>
      <c r="P1133" s="11" t="s">
        <v>1810</v>
      </c>
      <c r="Q1133" s="10"/>
      <c r="R1133" s="10"/>
      <c r="S1133" s="10"/>
      <c r="T1133" s="10"/>
      <c r="U1133" s="9"/>
      <c r="V1133" s="8"/>
      <c r="W1133" s="7">
        <v>1175</v>
      </c>
      <c r="X1133" s="4"/>
      <c r="Y1133" s="6">
        <v>69</v>
      </c>
      <c r="Z1133" s="5">
        <f>IF(Y1133&gt;0,Y1133-J1133,".")</f>
        <v>0</v>
      </c>
      <c r="AB1133" s="1">
        <v>1637561188</v>
      </c>
      <c r="AC1133" s="1">
        <v>6919299881</v>
      </c>
      <c r="AD1133" s="1" t="s">
        <v>7128</v>
      </c>
      <c r="AE1133" s="1">
        <v>1</v>
      </c>
      <c r="AF1133" s="1">
        <v>39</v>
      </c>
      <c r="AG1133" s="1" t="s">
        <v>143</v>
      </c>
      <c r="AH1133" s="1">
        <v>43072.508831018517</v>
      </c>
      <c r="AI1133" s="1">
        <v>43091.736071273146</v>
      </c>
    </row>
    <row r="1134" spans="1:35" s="1" customFormat="1" x14ac:dyDescent="0.25">
      <c r="A1134" s="31">
        <v>42970</v>
      </c>
      <c r="B1134" s="24" t="s">
        <v>1811</v>
      </c>
      <c r="C1134" s="23" t="s">
        <v>83</v>
      </c>
      <c r="D1134" s="22" t="s">
        <v>82</v>
      </c>
      <c r="E1134" s="21">
        <v>1.98</v>
      </c>
      <c r="G1134" s="20"/>
      <c r="H1134" s="19">
        <f>E1134/0.0418425</f>
        <v>47.320308298978311</v>
      </c>
      <c r="I1134" s="18">
        <f>J1134/100*4</f>
        <v>2.76</v>
      </c>
      <c r="J1134" s="17">
        <v>69</v>
      </c>
      <c r="K1134" s="16">
        <f>IF(J1134&gt;1,J1134-H1134-I1134,0)</f>
        <v>18.919691701021691</v>
      </c>
      <c r="L1134" s="15">
        <v>43000</v>
      </c>
      <c r="M1134" s="14"/>
      <c r="N1134" s="29">
        <v>43003</v>
      </c>
      <c r="O1134" s="12">
        <v>43011</v>
      </c>
      <c r="P1134" s="11" t="s">
        <v>1810</v>
      </c>
      <c r="Q1134" s="10"/>
      <c r="R1134" s="10"/>
      <c r="S1134" s="10"/>
      <c r="T1134" s="10"/>
      <c r="U1134" s="9">
        <v>6913779533</v>
      </c>
      <c r="V1134" s="8"/>
      <c r="W1134" s="7">
        <v>1175</v>
      </c>
      <c r="X1134" s="4"/>
      <c r="Y1134" s="6">
        <v>69</v>
      </c>
      <c r="Z1134" s="5">
        <f>IF(Y1134&gt;0,Y1134-J1134,".")</f>
        <v>0</v>
      </c>
      <c r="AB1134" s="1">
        <v>1637565111</v>
      </c>
      <c r="AC1134" s="1">
        <v>6920480677</v>
      </c>
      <c r="AD1134" s="1" t="s">
        <v>7285</v>
      </c>
      <c r="AE1134" s="1">
        <v>1</v>
      </c>
      <c r="AF1134" s="1">
        <v>119</v>
      </c>
      <c r="AG1134" s="1" t="s">
        <v>7497</v>
      </c>
      <c r="AH1134" s="1">
        <v>43091.749664351853</v>
      </c>
      <c r="AI1134" s="1">
        <v>43091.91716636574</v>
      </c>
    </row>
    <row r="1135" spans="1:35" s="1" customFormat="1" x14ac:dyDescent="0.25">
      <c r="A1135" s="31">
        <v>42974</v>
      </c>
      <c r="B1135" s="24" t="s">
        <v>1743</v>
      </c>
      <c r="C1135" s="23" t="s">
        <v>1742</v>
      </c>
      <c r="D1135" s="22" t="s">
        <v>1741</v>
      </c>
      <c r="E1135" s="21">
        <v>0.87</v>
      </c>
      <c r="G1135" s="20"/>
      <c r="H1135" s="19">
        <f>E1135/0.038689</f>
        <v>22.487011812142985</v>
      </c>
      <c r="I1135" s="18">
        <f>J1135/100*4</f>
        <v>2.76</v>
      </c>
      <c r="J1135" s="17">
        <v>69</v>
      </c>
      <c r="K1135" s="16">
        <f>IF(J1135&gt;1,J1135-H1135-I1135,0)</f>
        <v>43.752988187857021</v>
      </c>
      <c r="L1135" s="15">
        <v>43002</v>
      </c>
      <c r="M1135" s="14"/>
      <c r="N1135" s="29">
        <v>43008</v>
      </c>
      <c r="O1135" s="12">
        <v>43016</v>
      </c>
      <c r="P1135" s="11" t="s">
        <v>1740</v>
      </c>
      <c r="Q1135" s="10"/>
      <c r="R1135" s="10"/>
      <c r="S1135" s="10"/>
      <c r="T1135" s="10"/>
      <c r="U1135" s="9">
        <v>6910268329</v>
      </c>
      <c r="V1135" s="8"/>
      <c r="W1135" s="7">
        <v>1215</v>
      </c>
      <c r="X1135" s="4"/>
      <c r="Y1135" s="6">
        <v>69</v>
      </c>
      <c r="Z1135" s="5">
        <f>IF(Y1135&gt;0,Y1135-J1135,".")</f>
        <v>0</v>
      </c>
      <c r="AB1135" s="1">
        <v>1637567508</v>
      </c>
      <c r="AC1135" s="1">
        <v>6919378736</v>
      </c>
      <c r="AD1135" s="1" t="s">
        <v>7515</v>
      </c>
      <c r="AE1135" s="1">
        <v>1</v>
      </c>
      <c r="AF1135" s="1">
        <v>68</v>
      </c>
      <c r="AG1135" s="1" t="s">
        <v>125</v>
      </c>
      <c r="AH1135" s="1">
        <v>43073.768391203703</v>
      </c>
      <c r="AI1135" s="1">
        <v>43092.745192060182</v>
      </c>
    </row>
    <row r="1136" spans="1:35" s="1" customFormat="1" x14ac:dyDescent="0.25">
      <c r="A1136" s="31">
        <v>42480</v>
      </c>
      <c r="B1136" s="24"/>
      <c r="C1136" s="23" t="s">
        <v>390</v>
      </c>
      <c r="D1136" s="22" t="s">
        <v>389</v>
      </c>
      <c r="E1136" s="21">
        <v>1.39</v>
      </c>
      <c r="G1136" s="20"/>
      <c r="H1136" s="19">
        <f>E1136/0.042177</f>
        <v>32.956350617635202</v>
      </c>
      <c r="I1136" s="32">
        <f>J1136/100*4</f>
        <v>2.76</v>
      </c>
      <c r="J1136" s="17">
        <v>69</v>
      </c>
      <c r="K1136" s="16">
        <f>IF(J1136&gt;1,J1136-H1136-I1136,0)</f>
        <v>33.2836493823648</v>
      </c>
      <c r="L1136" s="15">
        <v>42502</v>
      </c>
      <c r="M1136" s="14"/>
      <c r="N1136" s="29">
        <v>43017</v>
      </c>
      <c r="O1136" s="12">
        <v>43018</v>
      </c>
      <c r="P1136" s="11" t="s">
        <v>860</v>
      </c>
      <c r="Q1136" s="10"/>
      <c r="R1136" s="10"/>
      <c r="S1136" s="10"/>
      <c r="T1136" s="10"/>
      <c r="U1136" s="9">
        <v>6904057135</v>
      </c>
      <c r="V1136" s="8" t="s">
        <v>110</v>
      </c>
      <c r="W1136" s="7">
        <v>1223</v>
      </c>
      <c r="X1136" s="4"/>
      <c r="Y1136" s="6">
        <v>69</v>
      </c>
      <c r="Z1136" s="5">
        <f>IF(Y1136&gt;0,Y1136-J1136,".")</f>
        <v>0</v>
      </c>
      <c r="AB1136" s="1">
        <v>1637570021</v>
      </c>
      <c r="AC1136" s="1">
        <v>6920086271</v>
      </c>
      <c r="AD1136" s="1" t="s">
        <v>7399</v>
      </c>
      <c r="AE1136" s="1">
        <v>1</v>
      </c>
      <c r="AF1136" s="1">
        <v>39</v>
      </c>
      <c r="AG1136" s="1" t="s">
        <v>137</v>
      </c>
      <c r="AH1136" s="1">
        <v>43084.512465277781</v>
      </c>
      <c r="AI1136" s="1">
        <v>43092.868506990744</v>
      </c>
    </row>
    <row r="1137" spans="1:35" s="1" customFormat="1" x14ac:dyDescent="0.25">
      <c r="A1137" s="28">
        <v>40508</v>
      </c>
      <c r="B1137" s="27" t="s">
        <v>1587</v>
      </c>
      <c r="C1137" s="23" t="s">
        <v>1586</v>
      </c>
      <c r="D1137" s="22" t="s">
        <v>1585</v>
      </c>
      <c r="E1137" s="21">
        <v>0.25900000000000001</v>
      </c>
      <c r="G1137" s="20"/>
      <c r="H1137" s="19">
        <f>E1137/0.0521512</f>
        <v>4.9663286750832194</v>
      </c>
      <c r="I1137" s="18">
        <f>J1137/100*4</f>
        <v>1.2</v>
      </c>
      <c r="J1137" s="17">
        <v>30</v>
      </c>
      <c r="K1137" s="16">
        <f>IF(J1137&gt;1,J1137-H1137-I1137,0)</f>
        <v>23.833671324916782</v>
      </c>
      <c r="L1137" s="15">
        <v>40533</v>
      </c>
      <c r="M1137" s="14"/>
      <c r="N1137" s="29">
        <v>43018</v>
      </c>
      <c r="O1137" s="12">
        <v>43018</v>
      </c>
      <c r="P1137" s="11" t="s">
        <v>1568</v>
      </c>
      <c r="Q1137" s="10" t="s">
        <v>1584</v>
      </c>
      <c r="R1137" s="10" t="s">
        <v>1583</v>
      </c>
      <c r="S1137" s="10" t="s">
        <v>1582</v>
      </c>
      <c r="T1137" s="10" t="s">
        <v>1581</v>
      </c>
      <c r="U1137" s="9">
        <v>6904302283</v>
      </c>
      <c r="V1137" s="8"/>
      <c r="W1137" s="7">
        <v>1225</v>
      </c>
      <c r="X1137" s="4"/>
      <c r="Y1137" s="6">
        <v>69</v>
      </c>
      <c r="Z1137" s="5">
        <f>IF(Y1137&gt;0,Y1137-J1137,".")</f>
        <v>39</v>
      </c>
      <c r="AB1137" s="1">
        <v>1637570950</v>
      </c>
      <c r="AC1137" s="1">
        <v>6916094055</v>
      </c>
      <c r="AD1137" s="1" t="s">
        <v>7415</v>
      </c>
      <c r="AE1137" s="1">
        <v>1</v>
      </c>
      <c r="AF1137" s="1">
        <v>345</v>
      </c>
      <c r="AG1137" s="1" t="s">
        <v>130</v>
      </c>
      <c r="AH1137" s="1">
        <v>43030.511747685188</v>
      </c>
      <c r="AI1137" s="1">
        <v>43092.980246585648</v>
      </c>
    </row>
    <row r="1138" spans="1:35" s="1" customFormat="1" x14ac:dyDescent="0.25">
      <c r="A1138" s="31">
        <v>42963</v>
      </c>
      <c r="B1138" s="24"/>
      <c r="C1138" s="23" t="s">
        <v>1054</v>
      </c>
      <c r="D1138" s="22" t="s">
        <v>1053</v>
      </c>
      <c r="E1138" s="21">
        <v>0.74</v>
      </c>
      <c r="G1138" s="20"/>
      <c r="H1138" s="19">
        <f>E1138/0.04417</f>
        <v>16.753452569617387</v>
      </c>
      <c r="I1138" s="18">
        <f>J1138/100*4</f>
        <v>2.76</v>
      </c>
      <c r="J1138" s="17">
        <v>69</v>
      </c>
      <c r="K1138" s="16">
        <f>IF(J1138&gt;1,J1138-H1138-I1138,0)</f>
        <v>49.486547430382615</v>
      </c>
      <c r="L1138" s="15">
        <v>42987</v>
      </c>
      <c r="M1138" s="14"/>
      <c r="N1138" s="29">
        <v>43035</v>
      </c>
      <c r="O1138" s="12">
        <v>43037</v>
      </c>
      <c r="P1138" s="11" t="s">
        <v>1345</v>
      </c>
      <c r="Q1138" s="10"/>
      <c r="R1138" s="10"/>
      <c r="S1138" s="10"/>
      <c r="T1138" s="10"/>
      <c r="U1138" s="9">
        <v>6916047676</v>
      </c>
      <c r="V1138" s="8"/>
      <c r="W1138" s="7">
        <v>1270</v>
      </c>
      <c r="X1138" s="4"/>
      <c r="Y1138" s="6">
        <v>69</v>
      </c>
      <c r="Z1138" s="5">
        <f>IF(Y1138&gt;0,Y1138-J1138,".")</f>
        <v>0</v>
      </c>
      <c r="AB1138" s="1">
        <v>1637575404</v>
      </c>
      <c r="AC1138" s="1">
        <v>6909185554</v>
      </c>
      <c r="AD1138" s="1" t="s">
        <v>7516</v>
      </c>
      <c r="AE1138" s="1">
        <v>2</v>
      </c>
      <c r="AF1138" s="1">
        <v>150</v>
      </c>
      <c r="AG1138" s="1" t="s">
        <v>7517</v>
      </c>
      <c r="AH1138" s="1">
        <v>42944.615787037037</v>
      </c>
      <c r="AI1138" s="1">
        <v>43093.980404560185</v>
      </c>
    </row>
    <row r="1139" spans="1:35" s="1" customFormat="1" x14ac:dyDescent="0.25">
      <c r="A1139" s="31">
        <v>42992</v>
      </c>
      <c r="B1139" s="24"/>
      <c r="C1139" s="23" t="s">
        <v>653</v>
      </c>
      <c r="D1139" s="22" t="s">
        <v>652</v>
      </c>
      <c r="E1139" s="21">
        <v>0.8</v>
      </c>
      <c r="G1139" s="20"/>
      <c r="H1139" s="19">
        <f>E1139/0.04452</f>
        <v>17.969451931716083</v>
      </c>
      <c r="I1139" s="18">
        <f>J1139/100*4</f>
        <v>2.76</v>
      </c>
      <c r="J1139" s="17">
        <v>69</v>
      </c>
      <c r="K1139" s="16">
        <f>IF(J1139&gt;1,J1139-H1139-I1139,0)</f>
        <v>48.270548068283922</v>
      </c>
      <c r="L1139" s="15">
        <v>43022</v>
      </c>
      <c r="M1139" s="14"/>
      <c r="N1139" s="29">
        <v>43035</v>
      </c>
      <c r="O1139" s="12">
        <v>43037</v>
      </c>
      <c r="P1139" s="11" t="s">
        <v>1345</v>
      </c>
      <c r="Q1139" s="10"/>
      <c r="R1139" s="10"/>
      <c r="S1139" s="10"/>
      <c r="T1139" s="10"/>
      <c r="U1139" s="9">
        <v>6915374875</v>
      </c>
      <c r="V1139" s="8"/>
      <c r="W1139" s="7">
        <v>1270</v>
      </c>
      <c r="X1139" s="4"/>
      <c r="Y1139" s="6">
        <v>69</v>
      </c>
      <c r="Z1139" s="5">
        <f>IF(Y1139&gt;0,Y1139-J1139,".")</f>
        <v>0</v>
      </c>
      <c r="AB1139" s="1">
        <v>1637575405</v>
      </c>
      <c r="AC1139" s="1">
        <v>6915956223</v>
      </c>
      <c r="AD1139" s="1" t="s">
        <v>7518</v>
      </c>
      <c r="AE1139" s="1">
        <v>1</v>
      </c>
      <c r="AF1139" s="1">
        <v>15</v>
      </c>
      <c r="AG1139" s="1" t="s">
        <v>7517</v>
      </c>
      <c r="AH1139" s="1">
        <v>43028.486886574072</v>
      </c>
      <c r="AI1139" s="1">
        <v>43093.980405185182</v>
      </c>
    </row>
    <row r="1140" spans="1:35" s="1" customFormat="1" x14ac:dyDescent="0.25">
      <c r="A1140" s="31">
        <v>42795</v>
      </c>
      <c r="B1140" t="s">
        <v>1246</v>
      </c>
      <c r="C1140" s="23" t="s">
        <v>1245</v>
      </c>
      <c r="D1140" s="22"/>
      <c r="E1140" s="21">
        <v>1.92</v>
      </c>
      <c r="G1140" s="20"/>
      <c r="H1140" s="19">
        <f>E1140/0.03824</f>
        <v>50.209205020920493</v>
      </c>
      <c r="I1140" s="18">
        <f>J1140/100*4</f>
        <v>2.76</v>
      </c>
      <c r="J1140" s="17">
        <v>69</v>
      </c>
      <c r="K1140" s="16">
        <f>IF(J1140&gt;1,J1140-H1140-I1140,0)</f>
        <v>16.030794979079509</v>
      </c>
      <c r="L1140" s="15">
        <v>42805</v>
      </c>
      <c r="M1140" s="14"/>
      <c r="N1140" s="29">
        <v>43044</v>
      </c>
      <c r="O1140" s="12">
        <v>43044</v>
      </c>
      <c r="P1140" s="11" t="s">
        <v>1244</v>
      </c>
      <c r="Q1140" s="10"/>
      <c r="R1140" s="10"/>
      <c r="S1140" s="10"/>
      <c r="T1140" s="10"/>
      <c r="U1140" s="9">
        <v>6910366985</v>
      </c>
      <c r="V1140" s="8"/>
      <c r="W1140" s="7">
        <v>1294</v>
      </c>
      <c r="X1140" s="4"/>
      <c r="Y1140" s="6">
        <v>69</v>
      </c>
      <c r="Z1140" s="5">
        <f>IF(Y1140&gt;0,Y1140-J1140,".")</f>
        <v>0</v>
      </c>
      <c r="AB1140" s="1">
        <v>1637576833</v>
      </c>
      <c r="AC1140" s="1">
        <v>6919748030</v>
      </c>
      <c r="AD1140" s="1" t="s">
        <v>7239</v>
      </c>
      <c r="AE1140" s="1">
        <v>1</v>
      </c>
      <c r="AF1140" s="1">
        <v>69</v>
      </c>
      <c r="AG1140" s="1" t="s">
        <v>103</v>
      </c>
      <c r="AH1140" s="1">
        <v>43078.736319444448</v>
      </c>
      <c r="AI1140" s="1">
        <v>43094.584903125004</v>
      </c>
    </row>
    <row r="1141" spans="1:35" s="1" customFormat="1" x14ac:dyDescent="0.25">
      <c r="A1141" s="31">
        <v>42992</v>
      </c>
      <c r="B1141" s="24"/>
      <c r="C1141" s="23" t="s">
        <v>388</v>
      </c>
      <c r="D1141" s="22" t="s">
        <v>387</v>
      </c>
      <c r="E1141" s="21">
        <v>0.7</v>
      </c>
      <c r="G1141" s="20"/>
      <c r="H1141" s="19">
        <f>E1141/0.04452</f>
        <v>15.723270440251572</v>
      </c>
      <c r="I1141" s="18">
        <f>J1141/100*4</f>
        <v>2.76</v>
      </c>
      <c r="J1141" s="17">
        <v>69</v>
      </c>
      <c r="K1141" s="16">
        <f>IF(J1141&gt;1,J1141-H1141-I1141,0)</f>
        <v>50.516729559748434</v>
      </c>
      <c r="L1141" s="15">
        <v>43022</v>
      </c>
      <c r="M1141" s="14"/>
      <c r="N1141" s="29">
        <v>43044</v>
      </c>
      <c r="O1141" s="12">
        <v>43044</v>
      </c>
      <c r="P1141" s="11" t="s">
        <v>1239</v>
      </c>
      <c r="Q1141" s="10"/>
      <c r="R1141" s="10"/>
      <c r="S1141" s="10"/>
      <c r="T1141" s="10"/>
      <c r="U1141" s="9"/>
      <c r="V1141" s="8"/>
      <c r="W1141" s="7">
        <v>1293</v>
      </c>
      <c r="X1141" s="4"/>
      <c r="Y1141" s="6">
        <v>69</v>
      </c>
      <c r="Z1141" s="5">
        <f>IF(Y1141&gt;0,Y1141-J1141,".")</f>
        <v>0</v>
      </c>
      <c r="AB1141" s="1">
        <v>1637581116</v>
      </c>
      <c r="AC1141" s="1">
        <v>6919554858</v>
      </c>
      <c r="AD1141" s="1" t="s">
        <v>7501</v>
      </c>
      <c r="AE1141" s="1">
        <v>1</v>
      </c>
      <c r="AF1141" s="1">
        <v>315</v>
      </c>
      <c r="AG1141" s="1" t="s">
        <v>92</v>
      </c>
      <c r="AH1141" s="1">
        <v>43075.803981481484</v>
      </c>
      <c r="AI1141" s="1">
        <v>43094.935470370372</v>
      </c>
    </row>
    <row r="1142" spans="1:35" s="1" customFormat="1" x14ac:dyDescent="0.25">
      <c r="A1142" s="31">
        <v>43013</v>
      </c>
      <c r="B1142" s="24"/>
      <c r="C1142" s="23" t="s">
        <v>659</v>
      </c>
      <c r="D1142" s="22" t="s">
        <v>658</v>
      </c>
      <c r="E1142" s="21">
        <v>0.68</v>
      </c>
      <c r="G1142" s="20"/>
      <c r="H1142" s="19">
        <f>E1142/0.04452</f>
        <v>15.274034141958673</v>
      </c>
      <c r="I1142" s="18">
        <f>J1142/100*4</f>
        <v>2.76</v>
      </c>
      <c r="J1142" s="17">
        <v>69</v>
      </c>
      <c r="K1142" s="16">
        <f>IF(J1142&gt;1,J1142-H1142-I1142,0)</f>
        <v>50.965965858041329</v>
      </c>
      <c r="L1142" s="15">
        <v>43040</v>
      </c>
      <c r="M1142" s="14"/>
      <c r="N1142" s="29">
        <v>43051</v>
      </c>
      <c r="O1142" s="12">
        <v>43051</v>
      </c>
      <c r="P1142" s="11" t="s">
        <v>1098</v>
      </c>
      <c r="Q1142" s="10"/>
      <c r="R1142" s="10"/>
      <c r="S1142" s="10"/>
      <c r="T1142" s="10"/>
      <c r="U1142" s="9">
        <v>6917214886</v>
      </c>
      <c r="V1142" s="8"/>
      <c r="W1142" s="7">
        <v>1322</v>
      </c>
      <c r="X1142" s="4"/>
      <c r="Y1142" s="6">
        <v>69</v>
      </c>
      <c r="Z1142" s="5">
        <f>IF(Y1142&gt;0,Y1142-J1142,".")</f>
        <v>0</v>
      </c>
      <c r="AB1142" s="1">
        <v>1637581650</v>
      </c>
      <c r="AC1142" s="1">
        <v>6920318147</v>
      </c>
      <c r="AD1142" s="1" t="s">
        <v>7171</v>
      </c>
      <c r="AE1142" s="1">
        <v>1</v>
      </c>
      <c r="AF1142" s="1">
        <v>115</v>
      </c>
      <c r="AG1142" s="1" t="s">
        <v>87</v>
      </c>
      <c r="AH1142" s="1">
        <v>43088.725474537037</v>
      </c>
      <c r="AI1142" s="1">
        <v>43095.340978194443</v>
      </c>
    </row>
    <row r="1143" spans="1:35" s="1" customFormat="1" x14ac:dyDescent="0.25">
      <c r="A1143" s="31">
        <v>42992</v>
      </c>
      <c r="B1143" s="24"/>
      <c r="C1143" s="23" t="s">
        <v>388</v>
      </c>
      <c r="D1143" s="22" t="s">
        <v>387</v>
      </c>
      <c r="E1143" s="21">
        <v>0.7</v>
      </c>
      <c r="G1143" s="20"/>
      <c r="H1143" s="19">
        <f>E1143/0.04452</f>
        <v>15.723270440251572</v>
      </c>
      <c r="I1143" s="18">
        <f>J1143/100*4</f>
        <v>2.76</v>
      </c>
      <c r="J1143" s="17">
        <v>69</v>
      </c>
      <c r="K1143" s="16">
        <f>IF(J1143&gt;1,J1143-H1143-I1143,0)</f>
        <v>50.516729559748434</v>
      </c>
      <c r="L1143" s="15">
        <v>43022</v>
      </c>
      <c r="M1143" s="14"/>
      <c r="N1143" s="29">
        <v>43056</v>
      </c>
      <c r="O1143" s="12">
        <v>43058</v>
      </c>
      <c r="P1143" s="11" t="s">
        <v>988</v>
      </c>
      <c r="Q1143" s="10"/>
      <c r="R1143" s="10"/>
      <c r="S1143" s="10"/>
      <c r="T1143" s="10"/>
      <c r="U1143" s="9">
        <v>6915372875</v>
      </c>
      <c r="V1143" s="8"/>
      <c r="W1143" s="7">
        <v>1352</v>
      </c>
      <c r="X1143" s="4"/>
      <c r="Y1143" s="6">
        <v>69</v>
      </c>
      <c r="Z1143" s="5">
        <f>IF(Y1143&gt;0,Y1143-J1143,".")</f>
        <v>0</v>
      </c>
      <c r="AB1143" s="1">
        <v>1637585426</v>
      </c>
      <c r="AC1143" s="1">
        <v>6919042441</v>
      </c>
      <c r="AD1143" s="1" t="s">
        <v>7109</v>
      </c>
      <c r="AE1143" s="1">
        <v>2</v>
      </c>
      <c r="AF1143" s="1">
        <v>66</v>
      </c>
      <c r="AG1143" s="1" t="s">
        <v>95</v>
      </c>
      <c r="AH1143" s="1">
        <v>43068.843773148146</v>
      </c>
      <c r="AI1143" s="1">
        <v>43095.823274641203</v>
      </c>
    </row>
    <row r="1144" spans="1:35" s="1" customFormat="1" x14ac:dyDescent="0.25">
      <c r="A1144" s="31">
        <v>43013</v>
      </c>
      <c r="B1144" s="24"/>
      <c r="C1144" s="23" t="s">
        <v>659</v>
      </c>
      <c r="D1144" s="22" t="s">
        <v>658</v>
      </c>
      <c r="E1144" s="21">
        <v>0.68</v>
      </c>
      <c r="G1144" s="20"/>
      <c r="H1144" s="19">
        <f>E1144/0.04452</f>
        <v>15.274034141958673</v>
      </c>
      <c r="I1144" s="18">
        <f>J1144/100*4</f>
        <v>2.76</v>
      </c>
      <c r="J1144" s="17">
        <v>69</v>
      </c>
      <c r="K1144" s="16">
        <f>IF(J1144&gt;1,J1144-H1144-I1144,0)</f>
        <v>50.965965858041329</v>
      </c>
      <c r="L1144" s="15">
        <v>43040</v>
      </c>
      <c r="M1144" s="14"/>
      <c r="N1144" s="29">
        <v>43062</v>
      </c>
      <c r="O1144" s="12">
        <v>43062</v>
      </c>
      <c r="P1144" s="11" t="s">
        <v>856</v>
      </c>
      <c r="Q1144" s="10"/>
      <c r="R1144" s="10"/>
      <c r="S1144" s="10"/>
      <c r="T1144" s="10"/>
      <c r="U1144" s="9"/>
      <c r="V1144" s="8"/>
      <c r="W1144" s="7">
        <v>1368</v>
      </c>
      <c r="X1144" s="4"/>
      <c r="Y1144" s="6">
        <v>69</v>
      </c>
      <c r="Z1144" s="5">
        <f>IF(Y1144&gt;0,Y1144-J1144,".")</f>
        <v>0</v>
      </c>
      <c r="AB1144" s="1">
        <v>1637588463</v>
      </c>
      <c r="AC1144" s="1">
        <v>6916050691</v>
      </c>
      <c r="AD1144" s="1" t="s">
        <v>7145</v>
      </c>
      <c r="AE1144" s="1">
        <v>1</v>
      </c>
      <c r="AF1144" s="1">
        <v>65</v>
      </c>
      <c r="AG1144" s="1" t="s">
        <v>75</v>
      </c>
      <c r="AH1144" s="1">
        <v>43029.663275462961</v>
      </c>
      <c r="AI1144" s="1">
        <v>43096.368799976852</v>
      </c>
    </row>
    <row r="1145" spans="1:35" s="1" customFormat="1" x14ac:dyDescent="0.25">
      <c r="A1145" s="31">
        <v>43013</v>
      </c>
      <c r="B1145" s="24"/>
      <c r="C1145" s="23" t="s">
        <v>659</v>
      </c>
      <c r="D1145" s="22" t="s">
        <v>658</v>
      </c>
      <c r="E1145" s="21">
        <v>0.68</v>
      </c>
      <c r="G1145" s="20"/>
      <c r="H1145" s="19">
        <f>E1145/0.04452</f>
        <v>15.274034141958673</v>
      </c>
      <c r="I1145" s="18">
        <f>J1145/100*4</f>
        <v>2.76</v>
      </c>
      <c r="J1145" s="17">
        <v>69</v>
      </c>
      <c r="K1145" s="16">
        <f>IF(J1145&gt;1,J1145-H1145-I1145,0)</f>
        <v>50.965965858041329</v>
      </c>
      <c r="L1145" s="15">
        <v>43040</v>
      </c>
      <c r="M1145" s="14"/>
      <c r="N1145" s="29">
        <v>43062</v>
      </c>
      <c r="O1145" s="12">
        <v>43062</v>
      </c>
      <c r="P1145" s="11" t="s">
        <v>856</v>
      </c>
      <c r="Q1145" s="10"/>
      <c r="R1145" s="10"/>
      <c r="S1145" s="10"/>
      <c r="T1145" s="10"/>
      <c r="U1145" s="9"/>
      <c r="V1145" s="8"/>
      <c r="W1145" s="7">
        <v>1368</v>
      </c>
      <c r="X1145" s="4"/>
      <c r="Y1145" s="6">
        <v>69</v>
      </c>
      <c r="Z1145" s="5">
        <f>IF(Y1145&gt;0,Y1145-J1145,".")</f>
        <v>0</v>
      </c>
      <c r="AB1145" s="1">
        <v>1637590810</v>
      </c>
      <c r="AC1145" s="1">
        <v>6910130470</v>
      </c>
      <c r="AD1145" s="1" t="s">
        <v>7151</v>
      </c>
      <c r="AE1145" s="1">
        <v>1</v>
      </c>
      <c r="AF1145" s="1">
        <v>37</v>
      </c>
      <c r="AG1145" s="1" t="s">
        <v>79</v>
      </c>
      <c r="AH1145" s="1">
        <v>42945.529120370367</v>
      </c>
      <c r="AI1145" s="1">
        <v>43096.70667255787</v>
      </c>
    </row>
    <row r="1146" spans="1:35" s="1" customFormat="1" x14ac:dyDescent="0.25">
      <c r="A1146" s="31">
        <v>42765</v>
      </c>
      <c r="B1146" s="24"/>
      <c r="C1146" s="23" t="s">
        <v>335</v>
      </c>
      <c r="D1146" s="22" t="s">
        <v>334</v>
      </c>
      <c r="E1146" s="21">
        <v>0.14000000000000001</v>
      </c>
      <c r="G1146" s="20"/>
      <c r="H1146" s="19">
        <f>E1146/0.03878</f>
        <v>3.6101083032490977</v>
      </c>
      <c r="I1146" s="18">
        <f>J1146/100*4</f>
        <v>1.32</v>
      </c>
      <c r="J1146" s="17">
        <v>33</v>
      </c>
      <c r="K1146" s="16">
        <f>IF(J1146&gt;1,J1146-H1146-I1146,0)</f>
        <v>28.069891696750901</v>
      </c>
      <c r="L1146" s="15">
        <v>42797</v>
      </c>
      <c r="M1146" s="14"/>
      <c r="N1146" s="29">
        <v>43063</v>
      </c>
      <c r="O1146" s="12">
        <v>43066</v>
      </c>
      <c r="P1146" s="11" t="s">
        <v>842</v>
      </c>
      <c r="Q1146" s="10" t="s">
        <v>845</v>
      </c>
      <c r="R1146" s="10" t="s">
        <v>844</v>
      </c>
      <c r="S1146" s="10" t="s">
        <v>465</v>
      </c>
      <c r="T1146" s="10" t="s">
        <v>843</v>
      </c>
      <c r="U1146" s="9">
        <v>6916037493</v>
      </c>
      <c r="V1146" s="8"/>
      <c r="W1146" s="7">
        <v>1375</v>
      </c>
      <c r="X1146" s="4"/>
      <c r="Y1146" s="6">
        <v>69</v>
      </c>
      <c r="Z1146" s="5">
        <f>IF(Y1146&gt;0,Y1146-J1146,".")</f>
        <v>36</v>
      </c>
      <c r="AB1146" s="1">
        <v>1637597641</v>
      </c>
      <c r="AC1146" s="1">
        <v>6920318147</v>
      </c>
      <c r="AD1146" s="1" t="s">
        <v>7171</v>
      </c>
      <c r="AE1146" s="1">
        <v>1</v>
      </c>
      <c r="AF1146" s="1">
        <v>115</v>
      </c>
      <c r="AG1146" s="1" t="s">
        <v>68</v>
      </c>
      <c r="AH1146" s="1">
        <v>43088.725474537037</v>
      </c>
      <c r="AI1146" s="1">
        <v>43097.656690902775</v>
      </c>
    </row>
    <row r="1147" spans="1:35" s="1" customFormat="1" x14ac:dyDescent="0.25">
      <c r="A1147" s="31">
        <v>42973</v>
      </c>
      <c r="B1147" s="24"/>
      <c r="C1147" s="23" t="s">
        <v>105</v>
      </c>
      <c r="D1147" s="22" t="s">
        <v>104</v>
      </c>
      <c r="E1147" s="21">
        <v>0.63</v>
      </c>
      <c r="G1147" s="20"/>
      <c r="H1147" s="19">
        <f>E1147/0.038689</f>
        <v>16.283698208793197</v>
      </c>
      <c r="I1147" s="18">
        <f>J1147/100*4</f>
        <v>2.76</v>
      </c>
      <c r="J1147" s="17">
        <v>69</v>
      </c>
      <c r="K1147" s="16">
        <f>IF(J1147&gt;1,J1147-H1147-I1147,0)</f>
        <v>49.956301791206805</v>
      </c>
      <c r="L1147" s="15">
        <v>43007</v>
      </c>
      <c r="M1147" s="14"/>
      <c r="N1147" s="29">
        <v>43066</v>
      </c>
      <c r="O1147" s="12">
        <v>43067</v>
      </c>
      <c r="P1147" s="11" t="s">
        <v>767</v>
      </c>
      <c r="Q1147" s="10" t="s">
        <v>766</v>
      </c>
      <c r="R1147" s="10" t="s">
        <v>765</v>
      </c>
      <c r="S1147" s="10" t="s">
        <v>764</v>
      </c>
      <c r="T1147" s="10"/>
      <c r="U1147" s="9">
        <v>6916039783</v>
      </c>
      <c r="V1147" s="8"/>
      <c r="W1147" s="7">
        <v>1385</v>
      </c>
      <c r="X1147" s="4"/>
      <c r="Y1147" s="6">
        <v>69</v>
      </c>
      <c r="Z1147" s="5">
        <f>IF(Y1147&gt;0,Y1147-J1147,".")</f>
        <v>0</v>
      </c>
      <c r="AB1147" s="1">
        <v>1637598598</v>
      </c>
      <c r="AC1147" s="1">
        <v>6916048505</v>
      </c>
      <c r="AD1147" s="1" t="s">
        <v>7156</v>
      </c>
      <c r="AE1147" s="1">
        <v>1</v>
      </c>
      <c r="AF1147" s="1">
        <v>249</v>
      </c>
      <c r="AG1147" s="1" t="s">
        <v>61</v>
      </c>
      <c r="AH1147" s="1">
        <v>43029.634606481479</v>
      </c>
      <c r="AI1147" s="1">
        <v>43097.751475879631</v>
      </c>
    </row>
    <row r="1148" spans="1:35" s="1" customFormat="1" x14ac:dyDescent="0.25">
      <c r="A1148" s="31">
        <v>42975</v>
      </c>
      <c r="B1148" s="24" t="s">
        <v>679</v>
      </c>
      <c r="C1148" s="23" t="s">
        <v>678</v>
      </c>
      <c r="D1148" s="22" t="s">
        <v>677</v>
      </c>
      <c r="E1148" s="21">
        <v>0.1</v>
      </c>
      <c r="G1148" s="20"/>
      <c r="H1148" s="19">
        <f>E1148/0.038689</f>
        <v>2.5847140013957457</v>
      </c>
      <c r="I1148" s="18">
        <f>J1148/100*4</f>
        <v>2.76</v>
      </c>
      <c r="J1148" s="17">
        <v>69</v>
      </c>
      <c r="K1148" s="16">
        <f>IF(J1148&gt;1,J1148-H1148-I1148,0)</f>
        <v>63.655285998604249</v>
      </c>
      <c r="L1148" s="15">
        <v>43007</v>
      </c>
      <c r="M1148" s="14"/>
      <c r="N1148" s="29">
        <v>43068</v>
      </c>
      <c r="O1148" s="12">
        <v>43068</v>
      </c>
      <c r="P1148" s="11" t="s">
        <v>676</v>
      </c>
      <c r="Q1148" s="10"/>
      <c r="R1148" s="10"/>
      <c r="S1148" s="10"/>
      <c r="T1148" s="10"/>
      <c r="U1148" s="9">
        <v>6916028796</v>
      </c>
      <c r="V1148" s="8"/>
      <c r="W1148" s="7">
        <v>1403</v>
      </c>
      <c r="X1148" s="4"/>
      <c r="Y1148" s="6">
        <v>69</v>
      </c>
      <c r="Z1148" s="5">
        <f>IF(Y1148&gt;0,Y1148-J1148,".")</f>
        <v>0</v>
      </c>
      <c r="AB1148" s="1">
        <v>1637604109</v>
      </c>
      <c r="AC1148" s="1">
        <v>6910327252</v>
      </c>
      <c r="AD1148" s="1" t="s">
        <v>7205</v>
      </c>
      <c r="AE1148" s="1">
        <v>1</v>
      </c>
      <c r="AF1148" s="1">
        <v>70</v>
      </c>
      <c r="AG1148" s="1" t="s">
        <v>41</v>
      </c>
      <c r="AH1148" s="1">
        <v>42945.70894675926</v>
      </c>
      <c r="AI1148" s="1">
        <v>43098.492631168985</v>
      </c>
    </row>
    <row r="1149" spans="1:35" s="1" customFormat="1" x14ac:dyDescent="0.25">
      <c r="A1149" s="31">
        <v>42963</v>
      </c>
      <c r="B1149" s="24" t="s">
        <v>391</v>
      </c>
      <c r="C1149" s="23" t="s">
        <v>390</v>
      </c>
      <c r="D1149" s="22" t="s">
        <v>389</v>
      </c>
      <c r="E1149" s="21">
        <v>1.27</v>
      </c>
      <c r="G1149" s="20"/>
      <c r="H1149" s="19">
        <f>E1149/0.04417</f>
        <v>28.752546977586597</v>
      </c>
      <c r="I1149" s="18">
        <f>J1149/100*4</f>
        <v>2.76</v>
      </c>
      <c r="J1149" s="17">
        <v>69</v>
      </c>
      <c r="K1149" s="16">
        <f>IF(J1149&gt;1,J1149-H1149-I1149,0)</f>
        <v>37.487453022413405</v>
      </c>
      <c r="L1149" s="15">
        <v>42979</v>
      </c>
      <c r="M1149" s="14"/>
      <c r="N1149" s="29">
        <v>43081</v>
      </c>
      <c r="O1149" s="12">
        <v>43082</v>
      </c>
      <c r="P1149" s="11" t="s">
        <v>380</v>
      </c>
      <c r="Q1149" s="10"/>
      <c r="R1149" s="10"/>
      <c r="S1149" s="10"/>
      <c r="T1149" s="10"/>
      <c r="U1149" s="9">
        <v>6914988431</v>
      </c>
      <c r="V1149" s="8"/>
      <c r="W1149" s="7">
        <v>1454</v>
      </c>
      <c r="X1149" s="4"/>
      <c r="Y1149" s="6">
        <v>69</v>
      </c>
      <c r="Z1149" s="5">
        <f>IF(Y1149&gt;0,Y1149-J1149,".")</f>
        <v>0</v>
      </c>
      <c r="AB1149" s="1">
        <v>1637604110</v>
      </c>
      <c r="AC1149" s="1">
        <v>6916032892</v>
      </c>
      <c r="AD1149" s="1" t="s">
        <v>7206</v>
      </c>
      <c r="AE1149" s="1">
        <v>1</v>
      </c>
      <c r="AF1149" s="1">
        <v>70</v>
      </c>
      <c r="AG1149" s="1" t="s">
        <v>41</v>
      </c>
      <c r="AH1149" s="1">
        <v>43029.415451388886</v>
      </c>
      <c r="AI1149" s="1">
        <v>43098.492631666668</v>
      </c>
    </row>
    <row r="1150" spans="1:35" s="1" customFormat="1" x14ac:dyDescent="0.25">
      <c r="A1150" s="31">
        <v>42756</v>
      </c>
      <c r="B1150" s="24"/>
      <c r="C1150" s="23" t="s">
        <v>97</v>
      </c>
      <c r="D1150" s="22" t="s">
        <v>96</v>
      </c>
      <c r="E1150" s="21">
        <v>0.46160000000000001</v>
      </c>
      <c r="G1150" s="20"/>
      <c r="H1150" s="19">
        <f>E1150/0.03865</f>
        <v>11.94307891332471</v>
      </c>
      <c r="I1150" s="18">
        <f>J1150/100*4</f>
        <v>1.32</v>
      </c>
      <c r="J1150" s="17">
        <v>33</v>
      </c>
      <c r="K1150" s="16">
        <f>IF(J1150&gt;1,J1150-H1150-I1150,0)</f>
        <v>19.736921086675288</v>
      </c>
      <c r="L1150" s="15">
        <v>42797</v>
      </c>
      <c r="M1150" s="14"/>
      <c r="N1150" s="29">
        <v>43095</v>
      </c>
      <c r="O1150" s="12">
        <v>43095</v>
      </c>
      <c r="P1150" s="11" t="s">
        <v>95</v>
      </c>
      <c r="Q1150" s="10"/>
      <c r="R1150" s="10"/>
      <c r="S1150" s="10"/>
      <c r="T1150" s="10"/>
      <c r="U1150" s="9">
        <v>6919042441</v>
      </c>
      <c r="V1150" s="8"/>
      <c r="W1150" s="7">
        <v>1502</v>
      </c>
      <c r="X1150" s="4"/>
      <c r="Y1150" s="6">
        <v>69</v>
      </c>
      <c r="Z1150" s="5">
        <f>IF(Y1150&gt;0,Y1150-J1150,".")</f>
        <v>36</v>
      </c>
      <c r="AB1150" s="1">
        <v>1637604420</v>
      </c>
      <c r="AC1150" s="1">
        <v>6919799768</v>
      </c>
      <c r="AD1150" s="1" t="s">
        <v>7443</v>
      </c>
      <c r="AE1150" s="1">
        <v>1</v>
      </c>
      <c r="AF1150" s="1">
        <v>69</v>
      </c>
      <c r="AG1150" s="1" t="s">
        <v>37</v>
      </c>
      <c r="AH1150" s="1">
        <v>43079.737523148149</v>
      </c>
      <c r="AI1150" s="1">
        <v>43098.530500578701</v>
      </c>
    </row>
    <row r="1151" spans="1:35" s="1" customFormat="1" x14ac:dyDescent="0.25">
      <c r="A1151" s="31">
        <v>42469</v>
      </c>
      <c r="B1151" s="24"/>
      <c r="C1151" s="23" t="s">
        <v>97</v>
      </c>
      <c r="D1151" s="22" t="s">
        <v>96</v>
      </c>
      <c r="E1151" s="21">
        <v>0.53100000000000003</v>
      </c>
      <c r="G1151" s="20"/>
      <c r="H1151" s="19">
        <f>E1151/0.04128</f>
        <v>12.863372093023257</v>
      </c>
      <c r="I1151" s="32">
        <f>J1151/100*4</f>
        <v>1.32</v>
      </c>
      <c r="J1151" s="17">
        <v>33</v>
      </c>
      <c r="K1151" s="16">
        <f>IF(J1151&gt;1,J1151-H1151-I1151,0)</f>
        <v>18.816627906976741</v>
      </c>
      <c r="L1151" s="15">
        <v>42494</v>
      </c>
      <c r="M1151" s="14"/>
      <c r="N1151" s="29">
        <v>42742</v>
      </c>
      <c r="O1151" s="12">
        <v>42743</v>
      </c>
      <c r="P1151" s="11" t="s">
        <v>2848</v>
      </c>
      <c r="Q1151" s="10" t="s">
        <v>2847</v>
      </c>
      <c r="R1151" s="10" t="s">
        <v>2846</v>
      </c>
      <c r="S1151" s="10" t="s">
        <v>2845</v>
      </c>
      <c r="T1151" s="10"/>
      <c r="U1151" s="9">
        <v>6671375056</v>
      </c>
      <c r="V1151" s="8"/>
      <c r="W1151" s="7">
        <v>47</v>
      </c>
      <c r="X1151" s="4"/>
      <c r="Y1151" s="6">
        <v>70</v>
      </c>
      <c r="Z1151" s="5">
        <f>IF(Y1151&gt;0,Y1151-J1151,".")</f>
        <v>37</v>
      </c>
      <c r="AB1151" s="1">
        <v>1637605988</v>
      </c>
      <c r="AC1151" s="1">
        <v>6916047566</v>
      </c>
      <c r="AD1151" s="1" t="s">
        <v>7154</v>
      </c>
      <c r="AE1151" s="1">
        <v>1</v>
      </c>
      <c r="AF1151" s="1">
        <v>45</v>
      </c>
      <c r="AG1151" s="1" t="s">
        <v>48</v>
      </c>
      <c r="AH1151" s="1">
        <v>43029.617835648147</v>
      </c>
      <c r="AI1151" s="1">
        <v>43098.741032754631</v>
      </c>
    </row>
    <row r="1152" spans="1:35" s="1" customFormat="1" x14ac:dyDescent="0.25">
      <c r="A1152" s="31">
        <v>42625</v>
      </c>
      <c r="B1152" s="24"/>
      <c r="C1152" s="23" t="s">
        <v>5862</v>
      </c>
      <c r="D1152" s="22" t="s">
        <v>5861</v>
      </c>
      <c r="E1152" s="21">
        <v>1.1200000000000001</v>
      </c>
      <c r="G1152" s="20"/>
      <c r="H1152" s="19">
        <f>E1152/0.0404</f>
        <v>27.722772277227726</v>
      </c>
      <c r="I1152" s="18">
        <f>J1152/100*4</f>
        <v>2.8</v>
      </c>
      <c r="J1152" s="17">
        <v>70</v>
      </c>
      <c r="K1152" s="16">
        <f>IF(J1152&gt;1,J1152-H1152-I1152,0)</f>
        <v>39.477227722772277</v>
      </c>
      <c r="L1152" s="15">
        <v>42644</v>
      </c>
      <c r="M1152" s="14"/>
      <c r="N1152" s="29">
        <v>42783</v>
      </c>
      <c r="O1152" s="12">
        <v>42785</v>
      </c>
      <c r="P1152" s="11" t="s">
        <v>5860</v>
      </c>
      <c r="Q1152" s="10"/>
      <c r="R1152" s="10"/>
      <c r="S1152" s="10"/>
      <c r="T1152" s="10"/>
      <c r="U1152" s="9"/>
      <c r="V1152" s="8"/>
      <c r="W1152" s="7">
        <v>286</v>
      </c>
      <c r="X1152" s="4"/>
      <c r="Y1152" s="6">
        <v>70</v>
      </c>
      <c r="Z1152" s="5">
        <f>IF(Y1152&gt;0,Y1152-J1152,".")</f>
        <v>0</v>
      </c>
      <c r="AB1152" s="1">
        <v>1637611253</v>
      </c>
      <c r="AC1152" s="1">
        <v>6919299881</v>
      </c>
      <c r="AD1152" s="1" t="s">
        <v>7128</v>
      </c>
      <c r="AE1152" s="1">
        <v>1</v>
      </c>
      <c r="AF1152" s="1">
        <v>39</v>
      </c>
      <c r="AG1152" s="1" t="s">
        <v>31</v>
      </c>
      <c r="AH1152" s="1">
        <v>43072.508831018517</v>
      </c>
      <c r="AI1152" s="1">
        <v>43099.565707314818</v>
      </c>
    </row>
    <row r="1153" spans="1:35" s="1" customFormat="1" x14ac:dyDescent="0.25">
      <c r="A1153" s="31">
        <v>42703</v>
      </c>
      <c r="B1153" s="24"/>
      <c r="C1153" s="23" t="s">
        <v>2512</v>
      </c>
      <c r="D1153" s="22" t="s">
        <v>2511</v>
      </c>
      <c r="E1153" s="21">
        <v>0.82</v>
      </c>
      <c r="G1153" s="20"/>
      <c r="H1153" s="19">
        <f>E1153/0.0391</f>
        <v>20.971867007672632</v>
      </c>
      <c r="I1153" s="18">
        <f>J1153/100*4</f>
        <v>2.8</v>
      </c>
      <c r="J1153" s="17">
        <v>70</v>
      </c>
      <c r="K1153" s="16">
        <f>IF(J1153&gt;1,J1153-H1153-I1153,0)</f>
        <v>46.228132992327374</v>
      </c>
      <c r="L1153" s="15">
        <v>42754</v>
      </c>
      <c r="M1153" s="14"/>
      <c r="N1153" s="29">
        <v>42784</v>
      </c>
      <c r="O1153" s="12">
        <v>42785</v>
      </c>
      <c r="P1153" s="11" t="s">
        <v>5853</v>
      </c>
      <c r="Q1153" s="10"/>
      <c r="R1153" s="10"/>
      <c r="S1153" s="10"/>
      <c r="T1153" s="10"/>
      <c r="U1153" s="9">
        <v>6721036435</v>
      </c>
      <c r="V1153" s="8"/>
      <c r="W1153" s="7">
        <v>285</v>
      </c>
      <c r="X1153" s="4"/>
      <c r="Y1153" s="6">
        <v>70</v>
      </c>
      <c r="Z1153" s="5">
        <f>IF(Y1153&gt;0,Y1153-J1153,".")</f>
        <v>0</v>
      </c>
      <c r="AB1153" s="1">
        <v>1637617064</v>
      </c>
      <c r="AC1153" s="1">
        <v>6918510872</v>
      </c>
      <c r="AD1153" s="1" t="s">
        <v>7268</v>
      </c>
      <c r="AE1153" s="1">
        <v>1</v>
      </c>
      <c r="AF1153" s="1">
        <v>250</v>
      </c>
      <c r="AG1153" s="1" t="s">
        <v>25</v>
      </c>
      <c r="AH1153" s="1">
        <v>43060.702638888892</v>
      </c>
      <c r="AI1153" s="1">
        <v>43100.382647627317</v>
      </c>
    </row>
    <row r="1154" spans="1:35" s="1" customFormat="1" x14ac:dyDescent="0.25">
      <c r="A1154" s="31">
        <v>42751</v>
      </c>
      <c r="B1154" s="24"/>
      <c r="C1154" s="23" t="s">
        <v>5800</v>
      </c>
      <c r="D1154" s="22" t="s">
        <v>4380</v>
      </c>
      <c r="E1154" s="21">
        <v>0.45</v>
      </c>
      <c r="G1154" s="20"/>
      <c r="H1154" s="19">
        <f>E1154/0.03821</f>
        <v>11.777021722062287</v>
      </c>
      <c r="I1154" s="18">
        <f>J1154/100*4</f>
        <v>2.8</v>
      </c>
      <c r="J1154" s="17">
        <v>70</v>
      </c>
      <c r="K1154" s="16">
        <f>IF(J1154&gt;1,J1154-H1154-I1154,0)</f>
        <v>55.422978277937716</v>
      </c>
      <c r="L1154" s="15">
        <v>42777</v>
      </c>
      <c r="M1154" s="14"/>
      <c r="N1154" s="29">
        <v>42785</v>
      </c>
      <c r="O1154" s="12">
        <v>42788</v>
      </c>
      <c r="P1154" s="11" t="s">
        <v>5799</v>
      </c>
      <c r="Q1154" s="10"/>
      <c r="R1154" s="10"/>
      <c r="S1154" s="10"/>
      <c r="T1154" s="10"/>
      <c r="U1154" s="9"/>
      <c r="V1154" s="8"/>
      <c r="W1154" s="7">
        <v>317</v>
      </c>
      <c r="X1154" s="4"/>
      <c r="Y1154" s="6">
        <v>70</v>
      </c>
      <c r="Z1154" s="5">
        <f>IF(Y1154&gt;0,Y1154-J1154,".")</f>
        <v>0</v>
      </c>
      <c r="AB1154" s="1">
        <v>1637617995</v>
      </c>
      <c r="AC1154" s="1">
        <v>6916050691</v>
      </c>
      <c r="AD1154" s="1" t="s">
        <v>7145</v>
      </c>
      <c r="AE1154" s="1">
        <v>1</v>
      </c>
      <c r="AF1154" s="1">
        <v>65</v>
      </c>
      <c r="AG1154" s="1" t="s">
        <v>11</v>
      </c>
      <c r="AH1154" s="1">
        <v>43029.663275462961</v>
      </c>
      <c r="AI1154" s="1">
        <v>43100.538356435187</v>
      </c>
    </row>
    <row r="1155" spans="1:35" s="1" customFormat="1" x14ac:dyDescent="0.25">
      <c r="A1155" s="31">
        <v>42748</v>
      </c>
      <c r="B1155" s="24"/>
      <c r="C1155" s="23" t="s">
        <v>1108</v>
      </c>
      <c r="D1155" s="22" t="s">
        <v>1107</v>
      </c>
      <c r="E1155" s="21">
        <v>0.5</v>
      </c>
      <c r="G1155" s="20"/>
      <c r="H1155" s="19">
        <f>E1155/0.03821</f>
        <v>13.085579691180319</v>
      </c>
      <c r="I1155" s="18">
        <f>J1155/100*4</f>
        <v>2.8</v>
      </c>
      <c r="J1155" s="17">
        <v>70</v>
      </c>
      <c r="K1155" s="16">
        <f>IF(J1155&gt;1,J1155-H1155-I1155,0)</f>
        <v>54.114420308819682</v>
      </c>
      <c r="L1155" s="15">
        <v>42775</v>
      </c>
      <c r="M1155" s="14"/>
      <c r="N1155" s="29">
        <v>42788</v>
      </c>
      <c r="O1155" s="12">
        <v>42789</v>
      </c>
      <c r="P1155" s="11" t="s">
        <v>5726</v>
      </c>
      <c r="Q1155" s="10"/>
      <c r="R1155" s="10"/>
      <c r="S1155" s="10"/>
      <c r="T1155" s="10"/>
      <c r="U1155" s="9">
        <v>6727429121</v>
      </c>
      <c r="V1155" s="8"/>
      <c r="W1155" s="7">
        <v>318</v>
      </c>
      <c r="X1155" s="4"/>
      <c r="Y1155" s="6">
        <v>70</v>
      </c>
      <c r="Z1155" s="5">
        <f>IF(Y1155&gt;0,Y1155-J1155,".")</f>
        <v>0</v>
      </c>
      <c r="AB1155" s="1">
        <v>1637618267</v>
      </c>
      <c r="AC1155" s="1">
        <v>6920249984</v>
      </c>
      <c r="AD1155" s="1" t="s">
        <v>7148</v>
      </c>
      <c r="AE1155" s="1">
        <v>1</v>
      </c>
      <c r="AF1155" s="1">
        <v>79</v>
      </c>
      <c r="AG1155" s="1" t="s">
        <v>18</v>
      </c>
      <c r="AH1155" s="1">
        <v>43087.718298611115</v>
      </c>
      <c r="AI1155" s="1">
        <v>43100.581009016205</v>
      </c>
    </row>
    <row r="1156" spans="1:35" s="1" customFormat="1" x14ac:dyDescent="0.25">
      <c r="A1156" s="31">
        <v>42748</v>
      </c>
      <c r="B1156" s="24"/>
      <c r="C1156" s="23" t="s">
        <v>1108</v>
      </c>
      <c r="D1156" s="22" t="s">
        <v>1107</v>
      </c>
      <c r="E1156" s="21">
        <v>0.5</v>
      </c>
      <c r="G1156" s="20"/>
      <c r="H1156" s="19">
        <f>E1156/0.03821</f>
        <v>13.085579691180319</v>
      </c>
      <c r="I1156" s="18">
        <f>J1156/100*4</f>
        <v>2.8</v>
      </c>
      <c r="J1156" s="17">
        <v>70</v>
      </c>
      <c r="K1156" s="16">
        <f>IF(J1156&gt;1,J1156-H1156-I1156,0)</f>
        <v>54.114420308819682</v>
      </c>
      <c r="L1156" s="15">
        <v>42775</v>
      </c>
      <c r="M1156" s="14"/>
      <c r="N1156" s="29">
        <v>42792</v>
      </c>
      <c r="O1156" s="12">
        <v>42792</v>
      </c>
      <c r="P1156" s="11" t="s">
        <v>5666</v>
      </c>
      <c r="Q1156" s="10"/>
      <c r="R1156" s="10"/>
      <c r="S1156" s="10"/>
      <c r="T1156" s="10"/>
      <c r="U1156" s="9"/>
      <c r="V1156" s="8"/>
      <c r="W1156" s="7">
        <v>330</v>
      </c>
      <c r="X1156" s="4"/>
      <c r="Y1156" s="6">
        <v>70</v>
      </c>
      <c r="Z1156" s="5">
        <f>IF(Y1156&gt;0,Y1156-J1156,".")</f>
        <v>0</v>
      </c>
      <c r="AB1156" s="1">
        <v>1521847400</v>
      </c>
      <c r="AC1156" s="1">
        <v>6661759376</v>
      </c>
      <c r="AD1156" s="1" t="s">
        <v>7110</v>
      </c>
      <c r="AE1156" s="1">
        <v>4</v>
      </c>
      <c r="AF1156" s="1">
        <v>60</v>
      </c>
      <c r="AG1156" s="1" t="s">
        <v>7017</v>
      </c>
      <c r="AH1156" s="1" t="s">
        <v>7519</v>
      </c>
      <c r="AI1156" s="1" t="s">
        <v>7520</v>
      </c>
    </row>
    <row r="1157" spans="1:35" s="1" customFormat="1" x14ac:dyDescent="0.25">
      <c r="A1157" s="31">
        <v>42748</v>
      </c>
      <c r="B1157" s="24"/>
      <c r="C1157" s="23" t="s">
        <v>1108</v>
      </c>
      <c r="D1157" s="22" t="s">
        <v>1107</v>
      </c>
      <c r="E1157" s="21">
        <v>0.5</v>
      </c>
      <c r="G1157" s="20"/>
      <c r="H1157" s="19">
        <f>E1157/0.03821</f>
        <v>13.085579691180319</v>
      </c>
      <c r="I1157" s="18">
        <f>J1157/100*4</f>
        <v>2.8</v>
      </c>
      <c r="J1157" s="17">
        <v>70</v>
      </c>
      <c r="K1157" s="16">
        <f>IF(J1157&gt;1,J1157-H1157-I1157,0)</f>
        <v>54.114420308819682</v>
      </c>
      <c r="L1157" s="15">
        <v>42775</v>
      </c>
      <c r="M1157" s="14"/>
      <c r="N1157" s="29">
        <v>42807</v>
      </c>
      <c r="O1157" s="12">
        <v>42807</v>
      </c>
      <c r="P1157" s="11" t="s">
        <v>5267</v>
      </c>
      <c r="Q1157" s="10"/>
      <c r="R1157" s="10"/>
      <c r="S1157" s="10"/>
      <c r="T1157" s="10"/>
      <c r="U1157" s="9">
        <v>6747867608</v>
      </c>
      <c r="V1157" s="8"/>
      <c r="W1157" s="7">
        <v>412</v>
      </c>
      <c r="X1157" s="4"/>
      <c r="Y1157" s="6">
        <v>70</v>
      </c>
      <c r="Z1157" s="5">
        <f>IF(Y1157&gt;0,Y1157-J1157,".")</f>
        <v>0</v>
      </c>
      <c r="AB1157" s="1">
        <v>1521867980</v>
      </c>
      <c r="AC1157" s="1">
        <v>6658273032</v>
      </c>
      <c r="AD1157" s="1" t="s">
        <v>7487</v>
      </c>
      <c r="AE1157" s="1">
        <v>3</v>
      </c>
      <c r="AF1157" s="1">
        <v>72</v>
      </c>
      <c r="AG1157" s="1" t="s">
        <v>7013</v>
      </c>
      <c r="AH1157" s="1" t="s">
        <v>7521</v>
      </c>
      <c r="AI1157" s="1" t="s">
        <v>7522</v>
      </c>
    </row>
    <row r="1158" spans="1:35" s="1" customFormat="1" x14ac:dyDescent="0.25">
      <c r="A1158" s="28">
        <v>40930</v>
      </c>
      <c r="B1158" s="27" t="s">
        <v>4826</v>
      </c>
      <c r="C1158" s="23" t="s">
        <v>4825</v>
      </c>
      <c r="D1158" s="22" t="s">
        <v>4824</v>
      </c>
      <c r="E1158" s="21">
        <v>0.83</v>
      </c>
      <c r="G1158" s="20"/>
      <c r="H1158" s="19">
        <f>E1158/0.0493164</f>
        <v>16.830101142824699</v>
      </c>
      <c r="I1158" s="18">
        <f>J1158/100*4</f>
        <v>2</v>
      </c>
      <c r="J1158" s="17">
        <v>50</v>
      </c>
      <c r="K1158" s="16">
        <f>IF(J1158&gt;1,J1158-H1158-I1158,0)</f>
        <v>31.169898857175298</v>
      </c>
      <c r="L1158" s="15">
        <v>40973</v>
      </c>
      <c r="M1158" s="14"/>
      <c r="N1158" s="29">
        <v>42828</v>
      </c>
      <c r="O1158" s="12">
        <v>42829</v>
      </c>
      <c r="P1158" s="11" t="s">
        <v>4833</v>
      </c>
      <c r="Q1158" s="10" t="s">
        <v>4836</v>
      </c>
      <c r="R1158" s="10" t="s">
        <v>4835</v>
      </c>
      <c r="S1158" s="10" t="s">
        <v>4834</v>
      </c>
      <c r="T1158" s="10"/>
      <c r="U1158" s="9">
        <v>6770015111</v>
      </c>
      <c r="V1158" s="8"/>
      <c r="W1158" s="7">
        <v>530</v>
      </c>
      <c r="X1158" s="4"/>
      <c r="Y1158" s="6">
        <v>70</v>
      </c>
      <c r="Z1158" s="5">
        <f>IF(Y1158&gt;0,Y1158-J1158,".")</f>
        <v>20</v>
      </c>
      <c r="AB1158" s="1">
        <v>1521918612</v>
      </c>
      <c r="AC1158" s="1">
        <v>6665164839</v>
      </c>
      <c r="AD1158" s="1" t="s">
        <v>7287</v>
      </c>
      <c r="AE1158" s="1">
        <v>2</v>
      </c>
      <c r="AF1158" s="1">
        <v>44</v>
      </c>
      <c r="AG1158" s="1" t="s">
        <v>7021</v>
      </c>
      <c r="AH1158" s="1" t="s">
        <v>7523</v>
      </c>
      <c r="AI1158" s="1" t="s">
        <v>7524</v>
      </c>
    </row>
    <row r="1159" spans="1:35" s="1" customFormat="1" x14ac:dyDescent="0.25">
      <c r="A1159" s="31">
        <v>42769</v>
      </c>
      <c r="B1159" s="24"/>
      <c r="C1159" s="23" t="s">
        <v>4631</v>
      </c>
      <c r="D1159" s="22" t="s">
        <v>1093</v>
      </c>
      <c r="E1159" s="21">
        <v>1.04</v>
      </c>
      <c r="G1159" s="20"/>
      <c r="H1159" s="19">
        <f>E1159/0.03878</f>
        <v>26.817947395564723</v>
      </c>
      <c r="I1159" s="18">
        <f>J1159/100*4</f>
        <v>2.2000000000000002</v>
      </c>
      <c r="J1159" s="17">
        <v>55</v>
      </c>
      <c r="K1159" s="16">
        <f>IF(J1159&gt;1,J1159-H1159-I1159,0)</f>
        <v>25.982052604435278</v>
      </c>
      <c r="L1159" s="15">
        <v>42797</v>
      </c>
      <c r="M1159" s="14"/>
      <c r="N1159" s="29">
        <v>42836</v>
      </c>
      <c r="O1159" s="12">
        <v>42836</v>
      </c>
      <c r="P1159" s="11" t="s">
        <v>4630</v>
      </c>
      <c r="Q1159" s="10" t="s">
        <v>4629</v>
      </c>
      <c r="R1159" s="10" t="s">
        <v>4628</v>
      </c>
      <c r="S1159" s="10" t="s">
        <v>4627</v>
      </c>
      <c r="T1159" s="10"/>
      <c r="U1159" s="9" t="s">
        <v>4626</v>
      </c>
      <c r="V1159" s="8"/>
      <c r="W1159" s="7">
        <v>575</v>
      </c>
      <c r="X1159" s="4"/>
      <c r="Y1159" s="6">
        <v>70</v>
      </c>
      <c r="Z1159" s="5">
        <f>IF(Y1159&gt;0,Y1159-J1159,".")</f>
        <v>15</v>
      </c>
      <c r="AB1159" s="1">
        <v>1521944581</v>
      </c>
      <c r="AC1159" s="1">
        <v>6663969472</v>
      </c>
      <c r="AD1159" s="1" t="s">
        <v>7261</v>
      </c>
      <c r="AE1159" s="1">
        <v>2</v>
      </c>
      <c r="AF1159" s="1">
        <v>48</v>
      </c>
      <c r="AG1159" s="1" t="s">
        <v>6692</v>
      </c>
      <c r="AH1159" s="1" t="s">
        <v>7525</v>
      </c>
      <c r="AI1159" s="1" t="s">
        <v>7526</v>
      </c>
    </row>
    <row r="1160" spans="1:35" s="1" customFormat="1" x14ac:dyDescent="0.25">
      <c r="A1160" s="31">
        <v>42790</v>
      </c>
      <c r="B1160" s="24"/>
      <c r="C1160" s="23" t="s">
        <v>3509</v>
      </c>
      <c r="D1160" s="22" t="s">
        <v>3508</v>
      </c>
      <c r="E1160" s="21">
        <v>0.54</v>
      </c>
      <c r="G1160" s="20"/>
      <c r="H1160" s="19">
        <f>E1160/0.03844</f>
        <v>14.047866805411031</v>
      </c>
      <c r="I1160" s="18">
        <f>J1160/100*4</f>
        <v>2.8</v>
      </c>
      <c r="J1160" s="17">
        <v>70</v>
      </c>
      <c r="K1160" s="16">
        <f>IF(J1160&gt;1,J1160-H1160-I1160,0)</f>
        <v>53.15213319458897</v>
      </c>
      <c r="L1160" s="15">
        <v>42823</v>
      </c>
      <c r="M1160" s="14"/>
      <c r="N1160" s="29">
        <v>42844</v>
      </c>
      <c r="O1160" s="12">
        <v>42844</v>
      </c>
      <c r="P1160" s="11" t="s">
        <v>4470</v>
      </c>
      <c r="Q1160" s="10"/>
      <c r="R1160" s="10"/>
      <c r="S1160" s="10"/>
      <c r="T1160" s="10"/>
      <c r="U1160" s="9">
        <v>6791730966</v>
      </c>
      <c r="V1160" s="8"/>
      <c r="W1160" s="7">
        <v>612</v>
      </c>
      <c r="X1160" s="4"/>
      <c r="Y1160" s="6">
        <v>70</v>
      </c>
      <c r="Z1160" s="5">
        <f>IF(Y1160&gt;0,Y1160-J1160,".")</f>
        <v>0</v>
      </c>
      <c r="AB1160" s="1">
        <v>1521944580</v>
      </c>
      <c r="AC1160" s="1">
        <v>6662740168</v>
      </c>
      <c r="AD1160" s="1" t="s">
        <v>7189</v>
      </c>
      <c r="AE1160" s="1">
        <v>1</v>
      </c>
      <c r="AF1160" s="1">
        <v>95</v>
      </c>
      <c r="AG1160" s="1" t="s">
        <v>6692</v>
      </c>
      <c r="AH1160" s="1" t="s">
        <v>7527</v>
      </c>
      <c r="AI1160" s="1" t="s">
        <v>7526</v>
      </c>
    </row>
    <row r="1161" spans="1:35" s="1" customFormat="1" x14ac:dyDescent="0.25">
      <c r="A1161" s="31">
        <v>42649</v>
      </c>
      <c r="B1161" s="24"/>
      <c r="C1161" s="23" t="s">
        <v>4381</v>
      </c>
      <c r="D1161" s="22" t="s">
        <v>4380</v>
      </c>
      <c r="E1161" s="21">
        <v>0.52</v>
      </c>
      <c r="G1161" s="20"/>
      <c r="H1161" s="19">
        <f>E1161/0.0404</f>
        <v>12.871287128712872</v>
      </c>
      <c r="I1161" s="18">
        <f>J1161/100*4</f>
        <v>2.8</v>
      </c>
      <c r="J1161" s="17">
        <v>70</v>
      </c>
      <c r="K1161" s="16">
        <f>IF(J1161&gt;1,J1161-H1161-I1161,0)</f>
        <v>54.328712871287131</v>
      </c>
      <c r="L1161" s="15">
        <v>42665</v>
      </c>
      <c r="M1161" s="14"/>
      <c r="N1161" s="13">
        <v>42847</v>
      </c>
      <c r="O1161" s="12">
        <v>42849</v>
      </c>
      <c r="P1161" s="11" t="s">
        <v>1945</v>
      </c>
      <c r="Q1161" s="10"/>
      <c r="R1161" s="10"/>
      <c r="S1161" s="10"/>
      <c r="T1161" s="10"/>
      <c r="U1161" s="9"/>
      <c r="V1161" s="8"/>
      <c r="W1161" s="7">
        <v>639</v>
      </c>
      <c r="X1161" s="4"/>
      <c r="Y1161" s="6">
        <v>70</v>
      </c>
      <c r="Z1161" s="5">
        <f>IF(Y1161&gt;0,Y1161-J1161,".")</f>
        <v>0</v>
      </c>
      <c r="AB1161" s="1">
        <v>1522212473</v>
      </c>
      <c r="AC1161" s="1">
        <v>6661732401</v>
      </c>
      <c r="AD1161" s="1" t="s">
        <v>7420</v>
      </c>
      <c r="AE1161" s="1">
        <v>1</v>
      </c>
      <c r="AF1161" s="1">
        <v>48</v>
      </c>
      <c r="AG1161" s="1" t="s">
        <v>7011</v>
      </c>
      <c r="AH1161" s="1" t="s">
        <v>7528</v>
      </c>
      <c r="AI1161" s="1" t="s">
        <v>7529</v>
      </c>
    </row>
    <row r="1162" spans="1:35" s="1" customFormat="1" x14ac:dyDescent="0.25">
      <c r="A1162" s="31">
        <v>42756</v>
      </c>
      <c r="B1162" s="24"/>
      <c r="C1162" s="23" t="s">
        <v>43</v>
      </c>
      <c r="D1162" s="22" t="s">
        <v>4166</v>
      </c>
      <c r="E1162" s="21">
        <v>0.9</v>
      </c>
      <c r="G1162" s="20"/>
      <c r="H1162" s="19">
        <f>E1162/0.03865</f>
        <v>23.285899094437259</v>
      </c>
      <c r="I1162" s="18">
        <f>J1162/100*4</f>
        <v>2.8</v>
      </c>
      <c r="J1162" s="17">
        <v>70</v>
      </c>
      <c r="K1162" s="16">
        <f>IF(J1162&gt;1,J1162-H1162-I1162,0)</f>
        <v>43.914100905562748</v>
      </c>
      <c r="L1162" s="15">
        <v>42788</v>
      </c>
      <c r="M1162" s="14"/>
      <c r="N1162" s="29">
        <v>42858</v>
      </c>
      <c r="O1162" s="12">
        <v>42859</v>
      </c>
      <c r="P1162" s="11" t="s">
        <v>4152</v>
      </c>
      <c r="Q1162" s="10"/>
      <c r="R1162" s="10"/>
      <c r="S1162" s="10"/>
      <c r="T1162" s="10"/>
      <c r="U1162" s="9">
        <v>6805972149</v>
      </c>
      <c r="V1162" s="8"/>
      <c r="W1162" s="7">
        <v>679</v>
      </c>
      <c r="X1162" s="4"/>
      <c r="Y1162" s="6">
        <v>70</v>
      </c>
      <c r="Z1162" s="5">
        <f>IF(Y1162&gt;0,Y1162-J1162,".")</f>
        <v>0</v>
      </c>
      <c r="AB1162" s="1">
        <v>1522288665</v>
      </c>
      <c r="AC1162" s="1">
        <v>6659125602</v>
      </c>
      <c r="AD1162" s="1" t="s">
        <v>7149</v>
      </c>
      <c r="AE1162" s="1">
        <v>1</v>
      </c>
      <c r="AF1162" s="1">
        <v>169</v>
      </c>
      <c r="AG1162" s="1" t="s">
        <v>6995</v>
      </c>
      <c r="AH1162" s="1" t="s">
        <v>7530</v>
      </c>
      <c r="AI1162" s="1" t="s">
        <v>7531</v>
      </c>
    </row>
    <row r="1163" spans="1:35" s="1" customFormat="1" x14ac:dyDescent="0.25">
      <c r="A1163" s="31">
        <v>42732</v>
      </c>
      <c r="B1163" s="24" t="s">
        <v>3977</v>
      </c>
      <c r="C1163" s="23" t="s">
        <v>1742</v>
      </c>
      <c r="D1163" s="22" t="s">
        <v>1741</v>
      </c>
      <c r="E1163" s="21">
        <v>0.6</v>
      </c>
      <c r="G1163" s="20"/>
      <c r="H1163" s="19">
        <f>E1163/0.03864</f>
        <v>15.527950310559005</v>
      </c>
      <c r="I1163" s="18">
        <f>J1163/100*4</f>
        <v>2.8</v>
      </c>
      <c r="J1163" s="17">
        <v>70</v>
      </c>
      <c r="K1163" s="16">
        <f>IF(J1163&gt;1,J1163-H1163-I1163,0)</f>
        <v>51.672049689440996</v>
      </c>
      <c r="L1163" s="15">
        <v>42763</v>
      </c>
      <c r="M1163" s="14"/>
      <c r="N1163" s="29">
        <v>42866</v>
      </c>
      <c r="O1163" s="12">
        <v>42866</v>
      </c>
      <c r="P1163" s="11" t="s">
        <v>3976</v>
      </c>
      <c r="Q1163" s="10"/>
      <c r="R1163" s="10"/>
      <c r="S1163" s="10"/>
      <c r="T1163" s="10"/>
      <c r="U1163" s="9"/>
      <c r="V1163" s="8"/>
      <c r="W1163" s="7">
        <v>716</v>
      </c>
      <c r="X1163" s="4"/>
      <c r="Y1163" s="6">
        <v>70</v>
      </c>
      <c r="Z1163" s="5">
        <f>IF(Y1163&gt;0,Y1163-J1163,".")</f>
        <v>0</v>
      </c>
      <c r="AB1163" s="1">
        <v>1522476738</v>
      </c>
      <c r="AC1163" s="1">
        <v>6665480261</v>
      </c>
      <c r="AD1163" s="1" t="s">
        <v>7148</v>
      </c>
      <c r="AE1163" s="1">
        <v>1</v>
      </c>
      <c r="AF1163" s="1">
        <v>65</v>
      </c>
      <c r="AG1163" s="1" t="s">
        <v>6991</v>
      </c>
      <c r="AH1163" s="1" t="s">
        <v>7532</v>
      </c>
      <c r="AI1163" s="1" t="s">
        <v>7533</v>
      </c>
    </row>
    <row r="1164" spans="1:35" s="1" customFormat="1" x14ac:dyDescent="0.25">
      <c r="A1164" s="31">
        <v>42671</v>
      </c>
      <c r="B1164" s="24"/>
      <c r="C1164" s="23" t="s">
        <v>1156</v>
      </c>
      <c r="D1164" s="22" t="s">
        <v>1155</v>
      </c>
      <c r="E1164" s="21">
        <v>0.56000000000000005</v>
      </c>
      <c r="G1164" s="20"/>
      <c r="H1164" s="19">
        <f>E1164/0.03988</f>
        <v>14.042126379137414</v>
      </c>
      <c r="I1164" s="18">
        <f>J1164/100*4</f>
        <v>2.8</v>
      </c>
      <c r="J1164" s="17">
        <v>70</v>
      </c>
      <c r="K1164" s="16">
        <f>IF(J1164&gt;1,J1164-H1164-I1164,0)</f>
        <v>53.157873620862588</v>
      </c>
      <c r="L1164" s="15">
        <v>42697</v>
      </c>
      <c r="M1164" s="14"/>
      <c r="N1164" s="29">
        <v>42888</v>
      </c>
      <c r="O1164" s="12">
        <v>42888</v>
      </c>
      <c r="P1164" s="11" t="s">
        <v>3604</v>
      </c>
      <c r="Q1164" s="10"/>
      <c r="R1164" s="10"/>
      <c r="S1164" s="10"/>
      <c r="T1164" s="10"/>
      <c r="U1164" s="9"/>
      <c r="V1164" s="8"/>
      <c r="W1164" s="7">
        <v>799</v>
      </c>
      <c r="X1164" s="4"/>
      <c r="Y1164" s="6">
        <v>70</v>
      </c>
      <c r="Z1164" s="5">
        <f>IF(Y1164&gt;0,Y1164-J1164,".")</f>
        <v>0</v>
      </c>
      <c r="AB1164" s="1">
        <v>1522476934</v>
      </c>
      <c r="AC1164" s="1">
        <v>6665324353</v>
      </c>
      <c r="AD1164" s="1" t="s">
        <v>7128</v>
      </c>
      <c r="AE1164" s="1">
        <v>1</v>
      </c>
      <c r="AF1164" s="1">
        <v>39</v>
      </c>
      <c r="AG1164" s="1" t="s">
        <v>6991</v>
      </c>
      <c r="AH1164" s="1" t="s">
        <v>7534</v>
      </c>
      <c r="AI1164" s="1" t="s">
        <v>7535</v>
      </c>
    </row>
    <row r="1165" spans="1:35" s="1" customFormat="1" x14ac:dyDescent="0.25">
      <c r="A1165" s="31">
        <v>42807</v>
      </c>
      <c r="B1165" s="24" t="s">
        <v>3532</v>
      </c>
      <c r="C1165" s="23" t="s">
        <v>1108</v>
      </c>
      <c r="D1165" s="22" t="s">
        <v>1107</v>
      </c>
      <c r="E1165" s="21">
        <v>0.45</v>
      </c>
      <c r="G1165" s="20"/>
      <c r="H1165" s="19">
        <f>E1165/0.038689</f>
        <v>11.631213006280856</v>
      </c>
      <c r="I1165" s="18">
        <f>J1165/100*4</f>
        <v>2.8</v>
      </c>
      <c r="J1165" s="17">
        <v>70</v>
      </c>
      <c r="K1165" s="16">
        <f>IF(J1165&gt;1,J1165-H1165-I1165,0)</f>
        <v>55.568786993719144</v>
      </c>
      <c r="L1165" s="15">
        <v>42823</v>
      </c>
      <c r="M1165" s="14"/>
      <c r="N1165" s="29">
        <v>42894</v>
      </c>
      <c r="O1165" s="12">
        <v>42895</v>
      </c>
      <c r="P1165" s="11" t="s">
        <v>3531</v>
      </c>
      <c r="Q1165" s="10"/>
      <c r="R1165" s="10"/>
      <c r="S1165" s="10"/>
      <c r="T1165" s="10"/>
      <c r="U1165" s="9">
        <v>6847208011</v>
      </c>
      <c r="V1165" s="8"/>
      <c r="W1165" s="7">
        <v>814</v>
      </c>
      <c r="X1165" s="4"/>
      <c r="Y1165" s="6">
        <v>70</v>
      </c>
      <c r="Z1165" s="5">
        <f>IF(Y1165&gt;0,Y1165-J1165,".")</f>
        <v>0</v>
      </c>
      <c r="AB1165" s="1">
        <v>1522477150</v>
      </c>
      <c r="AC1165" s="1">
        <v>6662809541</v>
      </c>
      <c r="AD1165" s="1" t="s">
        <v>7229</v>
      </c>
      <c r="AE1165" s="1">
        <v>1</v>
      </c>
      <c r="AF1165" s="1">
        <v>115</v>
      </c>
      <c r="AG1165" s="1" t="s">
        <v>6991</v>
      </c>
      <c r="AH1165" s="1" t="s">
        <v>7536</v>
      </c>
      <c r="AI1165" s="1" t="s">
        <v>7537</v>
      </c>
    </row>
    <row r="1166" spans="1:35" s="1" customFormat="1" x14ac:dyDescent="0.25">
      <c r="A1166" s="31">
        <v>42703</v>
      </c>
      <c r="B1166" s="24"/>
      <c r="C1166" s="23" t="s">
        <v>2512</v>
      </c>
      <c r="D1166" s="22" t="s">
        <v>2511</v>
      </c>
      <c r="E1166" s="21">
        <v>0.83</v>
      </c>
      <c r="G1166" s="20"/>
      <c r="H1166" s="19">
        <f>E1166/0.0391</f>
        <v>21.227621483375955</v>
      </c>
      <c r="I1166" s="18">
        <f>J1166/100*4</f>
        <v>2.8</v>
      </c>
      <c r="J1166" s="17">
        <v>70</v>
      </c>
      <c r="K1166" s="16">
        <f>IF(J1166&gt;1,J1166-H1166-I1166,0)</f>
        <v>45.972378516624048</v>
      </c>
      <c r="L1166" s="15">
        <v>42754</v>
      </c>
      <c r="M1166" s="14"/>
      <c r="N1166" s="29">
        <v>42897</v>
      </c>
      <c r="O1166" s="12">
        <v>42898</v>
      </c>
      <c r="P1166" s="11" t="s">
        <v>3487</v>
      </c>
      <c r="Q1166" s="10" t="s">
        <v>3486</v>
      </c>
      <c r="R1166" s="10" t="s">
        <v>3485</v>
      </c>
      <c r="S1166" s="10" t="s">
        <v>3484</v>
      </c>
      <c r="T1166" s="10"/>
      <c r="U1166" s="9">
        <v>6847020455</v>
      </c>
      <c r="V1166" s="8" t="s">
        <v>3483</v>
      </c>
      <c r="W1166" s="7">
        <v>828</v>
      </c>
      <c r="X1166" s="4"/>
      <c r="Y1166" s="6">
        <v>70</v>
      </c>
      <c r="Z1166" s="5">
        <f>IF(Y1166&gt;0,Y1166-J1166,".")</f>
        <v>0</v>
      </c>
      <c r="AB1166" s="1">
        <v>1522477406</v>
      </c>
      <c r="AC1166" s="1">
        <v>6661680184</v>
      </c>
      <c r="AD1166" s="1" t="s">
        <v>7538</v>
      </c>
      <c r="AE1166" s="1">
        <v>1</v>
      </c>
      <c r="AF1166" s="1">
        <v>95</v>
      </c>
      <c r="AG1166" s="1" t="s">
        <v>6991</v>
      </c>
      <c r="AH1166" s="1" t="s">
        <v>7539</v>
      </c>
      <c r="AI1166" s="1" t="s">
        <v>7540</v>
      </c>
    </row>
    <row r="1167" spans="1:35" s="1" customFormat="1" x14ac:dyDescent="0.25">
      <c r="A1167" s="31">
        <v>42260</v>
      </c>
      <c r="B1167" t="s">
        <v>2959</v>
      </c>
      <c r="C1167" s="23" t="s">
        <v>2958</v>
      </c>
      <c r="D1167" s="22" t="s">
        <v>1007</v>
      </c>
      <c r="E1167" s="21">
        <v>0.42</v>
      </c>
      <c r="G1167" s="20"/>
      <c r="H1167" s="19">
        <f>E1167/0.04184</f>
        <v>10.038240917782026</v>
      </c>
      <c r="I1167" s="32">
        <f>J1167/100*4</f>
        <v>1.4</v>
      </c>
      <c r="J1167" s="17">
        <v>35</v>
      </c>
      <c r="K1167" s="16">
        <f>IF(J1167&gt;1,J1167-H1167-I1167,0)</f>
        <v>23.561759082217975</v>
      </c>
      <c r="L1167" s="15">
        <v>42317</v>
      </c>
      <c r="M1167" s="14"/>
      <c r="N1167" s="29">
        <v>42925</v>
      </c>
      <c r="O1167" s="12">
        <v>42926</v>
      </c>
      <c r="P1167" s="11" t="s">
        <v>2957</v>
      </c>
      <c r="Q1167" s="10" t="s">
        <v>2956</v>
      </c>
      <c r="R1167" s="10" t="s">
        <v>2955</v>
      </c>
      <c r="S1167" s="10" t="s">
        <v>2954</v>
      </c>
      <c r="T1167" s="10"/>
      <c r="U1167" s="9">
        <v>6880058582</v>
      </c>
      <c r="V1167" s="8"/>
      <c r="W1167" s="7">
        <v>935</v>
      </c>
      <c r="X1167" s="4"/>
      <c r="Y1167" s="6">
        <v>70</v>
      </c>
      <c r="Z1167" s="5">
        <f>IF(Y1167&gt;0,Y1167-J1167,".")</f>
        <v>35</v>
      </c>
      <c r="AB1167" s="1">
        <v>1522481258</v>
      </c>
      <c r="AC1167" s="1">
        <v>6665480511</v>
      </c>
      <c r="AD1167" s="1" t="s">
        <v>7148</v>
      </c>
      <c r="AE1167" s="1">
        <v>1</v>
      </c>
      <c r="AF1167" s="1">
        <v>65</v>
      </c>
      <c r="AG1167" s="1" t="s">
        <v>1041</v>
      </c>
      <c r="AH1167" s="1" t="s">
        <v>7541</v>
      </c>
      <c r="AI1167" s="1" t="s">
        <v>7542</v>
      </c>
    </row>
    <row r="1168" spans="1:35" s="1" customFormat="1" x14ac:dyDescent="0.25">
      <c r="A1168" s="31">
        <v>42611</v>
      </c>
      <c r="B1168" s="24"/>
      <c r="C1168" s="23" t="s">
        <v>848</v>
      </c>
      <c r="D1168" s="22" t="s">
        <v>847</v>
      </c>
      <c r="E1168" s="21">
        <v>0.85</v>
      </c>
      <c r="G1168" s="20"/>
      <c r="H1168" s="19">
        <f>E1168/0.0409</f>
        <v>20.78239608801956</v>
      </c>
      <c r="I1168" s="18">
        <f>J1168/100*4</f>
        <v>2.8</v>
      </c>
      <c r="J1168" s="17">
        <v>70</v>
      </c>
      <c r="K1168" s="16">
        <f>IF(J1168&gt;1,J1168-H1168-I1168,0)</f>
        <v>46.417603911980443</v>
      </c>
      <c r="L1168" s="15">
        <v>42636</v>
      </c>
      <c r="M1168" s="14"/>
      <c r="N1168" s="29">
        <v>42926</v>
      </c>
      <c r="O1168" s="12">
        <v>42926</v>
      </c>
      <c r="P1168" s="11" t="s">
        <v>2074</v>
      </c>
      <c r="Q1168" s="10"/>
      <c r="R1168" s="10"/>
      <c r="S1168" s="10"/>
      <c r="T1168" s="10"/>
      <c r="U1168" s="9">
        <v>6884462202</v>
      </c>
      <c r="V1168" s="8"/>
      <c r="W1168" s="7">
        <v>938</v>
      </c>
      <c r="X1168" s="4"/>
      <c r="Y1168" s="6">
        <v>70</v>
      </c>
      <c r="Z1168" s="5">
        <f>IF(Y1168&gt;0,Y1168-J1168,".")</f>
        <v>0</v>
      </c>
      <c r="AB1168" s="1">
        <v>1522589945</v>
      </c>
      <c r="AC1168" s="1">
        <v>6666492002</v>
      </c>
      <c r="AD1168" s="1" t="s">
        <v>7157</v>
      </c>
      <c r="AE1168" s="1">
        <v>1</v>
      </c>
      <c r="AF1168" s="1">
        <v>39</v>
      </c>
      <c r="AG1168" s="1" t="s">
        <v>962</v>
      </c>
      <c r="AH1168" s="1" t="s">
        <v>7543</v>
      </c>
      <c r="AI1168" s="1" t="s">
        <v>7544</v>
      </c>
    </row>
    <row r="1169" spans="1:35" s="1" customFormat="1" x14ac:dyDescent="0.25">
      <c r="A1169" s="31">
        <v>42970</v>
      </c>
      <c r="B1169" s="24"/>
      <c r="C1169" s="23" t="s">
        <v>659</v>
      </c>
      <c r="D1169" s="22" t="s">
        <v>658</v>
      </c>
      <c r="E1169" s="21">
        <v>0.79</v>
      </c>
      <c r="G1169" s="20"/>
      <c r="H1169" s="19">
        <f>E1169/0.04417</f>
        <v>17.885442608105048</v>
      </c>
      <c r="I1169" s="18">
        <f>J1169/100*4</f>
        <v>2.8</v>
      </c>
      <c r="J1169" s="17">
        <v>70</v>
      </c>
      <c r="K1169" s="16">
        <f>IF(J1169&gt;1,J1169-H1169-I1169,0)</f>
        <v>49.314557391894951</v>
      </c>
      <c r="L1169" s="15">
        <v>43007</v>
      </c>
      <c r="M1169" s="14"/>
      <c r="N1169" s="29">
        <v>43012</v>
      </c>
      <c r="O1169" s="12">
        <v>43012</v>
      </c>
      <c r="P1169" s="11" t="s">
        <v>1673</v>
      </c>
      <c r="Q1169" s="10"/>
      <c r="R1169" s="10"/>
      <c r="S1169" s="10"/>
      <c r="T1169" s="10"/>
      <c r="U1169" s="9">
        <v>6914130228</v>
      </c>
      <c r="V1169" s="8"/>
      <c r="W1169" s="7">
        <v>1205</v>
      </c>
      <c r="X1169" s="4"/>
      <c r="Y1169" s="6">
        <v>70</v>
      </c>
      <c r="Z1169" s="5">
        <f>IF(Y1169&gt;0,Y1169-J1169,".")</f>
        <v>0</v>
      </c>
      <c r="AB1169" s="1">
        <v>1522760383</v>
      </c>
      <c r="AC1169" s="1">
        <v>6661752643</v>
      </c>
      <c r="AD1169" s="1" t="s">
        <v>7307</v>
      </c>
      <c r="AE1169" s="1">
        <v>2</v>
      </c>
      <c r="AF1169" s="1">
        <v>258</v>
      </c>
      <c r="AG1169" s="1" t="s">
        <v>7001</v>
      </c>
      <c r="AH1169" s="1" t="s">
        <v>7545</v>
      </c>
      <c r="AI1169" s="1" t="s">
        <v>7546</v>
      </c>
    </row>
    <row r="1170" spans="1:35" s="1" customFormat="1" x14ac:dyDescent="0.25">
      <c r="A1170" s="31">
        <v>42671</v>
      </c>
      <c r="B1170" s="24"/>
      <c r="C1170" s="23" t="s">
        <v>1156</v>
      </c>
      <c r="D1170" s="22" t="s">
        <v>1155</v>
      </c>
      <c r="E1170" s="21">
        <v>0.56000000000000005</v>
      </c>
      <c r="G1170" s="20"/>
      <c r="H1170" s="19">
        <f>E1170/0.03988</f>
        <v>14.042126379137414</v>
      </c>
      <c r="I1170" s="18">
        <f>J1170/100*4</f>
        <v>2.8</v>
      </c>
      <c r="J1170" s="17">
        <v>70</v>
      </c>
      <c r="K1170" s="16">
        <f>IF(J1170&gt;1,J1170-H1170-I1170,0)</f>
        <v>53.157873620862588</v>
      </c>
      <c r="L1170" s="15">
        <v>42697</v>
      </c>
      <c r="M1170" s="14"/>
      <c r="N1170" s="29">
        <v>43048</v>
      </c>
      <c r="O1170" s="12">
        <v>43048</v>
      </c>
      <c r="P1170" s="11" t="s">
        <v>1154</v>
      </c>
      <c r="Q1170" s="10"/>
      <c r="R1170" s="10"/>
      <c r="S1170" s="10"/>
      <c r="T1170" s="10"/>
      <c r="U1170" s="9"/>
      <c r="V1170" s="8"/>
      <c r="W1170" s="7">
        <v>1311</v>
      </c>
      <c r="X1170" s="4"/>
      <c r="Y1170" s="6">
        <v>70</v>
      </c>
      <c r="Z1170" s="5">
        <f>IF(Y1170&gt;0,Y1170-J1170,".")</f>
        <v>0</v>
      </c>
      <c r="AB1170" s="1">
        <v>1522826599</v>
      </c>
      <c r="AC1170" s="1">
        <v>6661050279</v>
      </c>
      <c r="AD1170" s="1" t="s">
        <v>7547</v>
      </c>
      <c r="AE1170" s="1">
        <v>4</v>
      </c>
      <c r="AF1170" s="1">
        <v>120</v>
      </c>
      <c r="AG1170" s="1" t="s">
        <v>5146</v>
      </c>
      <c r="AH1170" s="1" t="s">
        <v>7548</v>
      </c>
      <c r="AI1170" s="1" t="s">
        <v>7549</v>
      </c>
    </row>
    <row r="1171" spans="1:35" s="1" customFormat="1" x14ac:dyDescent="0.25">
      <c r="A1171" s="31">
        <v>42604</v>
      </c>
      <c r="B1171" s="24"/>
      <c r="C1171" s="23" t="s">
        <v>848</v>
      </c>
      <c r="D1171" s="22" t="s">
        <v>847</v>
      </c>
      <c r="E1171" s="21">
        <v>0.85</v>
      </c>
      <c r="G1171" s="20"/>
      <c r="H1171" s="19">
        <f>E1171/0.0409</f>
        <v>20.78239608801956</v>
      </c>
      <c r="I1171" s="18">
        <f>J1171/100*4</f>
        <v>2.8</v>
      </c>
      <c r="J1171" s="17">
        <v>70</v>
      </c>
      <c r="K1171" s="16">
        <f>IF(J1171&gt;1,J1171-H1171-I1171,0)</f>
        <v>46.417603911980443</v>
      </c>
      <c r="L1171" s="15">
        <v>42636</v>
      </c>
      <c r="M1171" s="14"/>
      <c r="N1171" s="29">
        <v>43063</v>
      </c>
      <c r="O1171" s="12">
        <v>43066</v>
      </c>
      <c r="P1171" s="11" t="s">
        <v>846</v>
      </c>
      <c r="Q1171" s="10"/>
      <c r="R1171" s="10"/>
      <c r="S1171" s="10"/>
      <c r="T1171" s="10"/>
      <c r="U1171" s="9"/>
      <c r="V1171" s="8"/>
      <c r="W1171" s="7">
        <v>1374</v>
      </c>
      <c r="X1171" s="4"/>
      <c r="Y1171" s="6">
        <v>70</v>
      </c>
      <c r="Z1171" s="5">
        <f>IF(Y1171&gt;0,Y1171-J1171,".")</f>
        <v>0</v>
      </c>
      <c r="AB1171" s="1">
        <v>1522826598</v>
      </c>
      <c r="AC1171" s="1">
        <v>6665332027</v>
      </c>
      <c r="AD1171" s="1" t="s">
        <v>7550</v>
      </c>
      <c r="AE1171" s="1">
        <v>1</v>
      </c>
      <c r="AF1171" s="1">
        <v>125</v>
      </c>
      <c r="AG1171" s="1" t="s">
        <v>5146</v>
      </c>
      <c r="AH1171" s="1" t="s">
        <v>7551</v>
      </c>
      <c r="AI1171" s="1" t="s">
        <v>7549</v>
      </c>
    </row>
    <row r="1172" spans="1:35" s="1" customFormat="1" x14ac:dyDescent="0.25">
      <c r="A1172" s="28">
        <v>41855</v>
      </c>
      <c r="B1172" s="27"/>
      <c r="C1172" s="23" t="s">
        <v>759</v>
      </c>
      <c r="D1172" s="22" t="s">
        <v>758</v>
      </c>
      <c r="E1172" s="21">
        <v>0.53900000000000003</v>
      </c>
      <c r="G1172" s="20"/>
      <c r="H1172" s="19">
        <f>E1172/0.0466151</f>
        <v>11.562776868439627</v>
      </c>
      <c r="I1172" s="18">
        <f>J1172/100*4</f>
        <v>1.4</v>
      </c>
      <c r="J1172" s="17">
        <v>35</v>
      </c>
      <c r="K1172" s="16">
        <f>IF(J1172&gt;1,J1172-H1172-I1172,0)</f>
        <v>22.037223131560374</v>
      </c>
      <c r="L1172" s="15">
        <v>41867</v>
      </c>
      <c r="M1172" s="14"/>
      <c r="N1172" s="29">
        <v>43067</v>
      </c>
      <c r="O1172" s="12">
        <v>43067</v>
      </c>
      <c r="P1172" s="11" t="s">
        <v>757</v>
      </c>
      <c r="Q1172" s="10" t="s">
        <v>756</v>
      </c>
      <c r="R1172" s="10" t="s">
        <v>755</v>
      </c>
      <c r="S1172" s="10" t="s">
        <v>754</v>
      </c>
      <c r="T1172" s="10"/>
      <c r="U1172" s="9">
        <v>6916028246</v>
      </c>
      <c r="V1172" s="8"/>
      <c r="W1172" s="7">
        <v>1388</v>
      </c>
      <c r="X1172" s="4"/>
      <c r="Y1172" s="6">
        <v>70</v>
      </c>
      <c r="Z1172" s="5">
        <f>IF(Y1172&gt;0,Y1172-J1172,".")</f>
        <v>35</v>
      </c>
      <c r="AB1172" s="1">
        <v>1522888567</v>
      </c>
      <c r="AC1172" s="1">
        <v>6665324353</v>
      </c>
      <c r="AD1172" s="1" t="s">
        <v>7128</v>
      </c>
      <c r="AE1172" s="1">
        <v>2</v>
      </c>
      <c r="AF1172" s="1">
        <v>78</v>
      </c>
      <c r="AG1172" s="1" t="s">
        <v>6939</v>
      </c>
      <c r="AH1172" s="1" t="s">
        <v>7534</v>
      </c>
      <c r="AI1172" s="1" t="s">
        <v>7552</v>
      </c>
    </row>
    <row r="1173" spans="1:35" s="1" customFormat="1" x14ac:dyDescent="0.25">
      <c r="A1173" s="31">
        <v>42756</v>
      </c>
      <c r="B1173" s="24"/>
      <c r="C1173" s="23" t="s">
        <v>97</v>
      </c>
      <c r="D1173" s="22" t="s">
        <v>96</v>
      </c>
      <c r="E1173" s="21">
        <v>0.46160000000000001</v>
      </c>
      <c r="G1173" s="20"/>
      <c r="H1173" s="19">
        <f>E1173/0.03865</f>
        <v>11.94307891332471</v>
      </c>
      <c r="I1173" s="18">
        <f>J1173/100*4</f>
        <v>1.32</v>
      </c>
      <c r="J1173" s="17">
        <v>33</v>
      </c>
      <c r="K1173" s="16">
        <f>IF(J1173&gt;1,J1173-H1173-I1173,0)</f>
        <v>19.736921086675288</v>
      </c>
      <c r="L1173" s="15">
        <v>42797</v>
      </c>
      <c r="M1173" s="14"/>
      <c r="N1173" s="29">
        <v>43068</v>
      </c>
      <c r="O1173" s="12">
        <v>43068</v>
      </c>
      <c r="P1173" s="11" t="s">
        <v>95</v>
      </c>
      <c r="Q1173" s="10" t="s">
        <v>702</v>
      </c>
      <c r="R1173" s="10" t="s">
        <v>701</v>
      </c>
      <c r="S1173" s="10" t="s">
        <v>700</v>
      </c>
      <c r="T1173" s="10"/>
      <c r="U1173" s="9">
        <v>6909657234</v>
      </c>
      <c r="V1173" s="8"/>
      <c r="W1173" s="7">
        <v>1397</v>
      </c>
      <c r="X1173" s="4"/>
      <c r="Y1173" s="6">
        <v>70</v>
      </c>
      <c r="Z1173" s="5">
        <f>IF(Y1173&gt;0,Y1173-J1173,".")</f>
        <v>37</v>
      </c>
      <c r="AB1173" s="1">
        <v>1522892375</v>
      </c>
      <c r="AC1173" s="1">
        <v>6664023300</v>
      </c>
      <c r="AD1173" s="1" t="s">
        <v>7553</v>
      </c>
      <c r="AE1173" s="1">
        <v>3</v>
      </c>
      <c r="AF1173" s="1">
        <v>147</v>
      </c>
      <c r="AG1173" s="1" t="s">
        <v>6975</v>
      </c>
      <c r="AH1173" s="1" t="s">
        <v>7554</v>
      </c>
      <c r="AI1173" s="1" t="s">
        <v>7555</v>
      </c>
    </row>
    <row r="1174" spans="1:35" s="1" customFormat="1" x14ac:dyDescent="0.25">
      <c r="A1174" s="31">
        <v>42601</v>
      </c>
      <c r="B1174" t="s">
        <v>56</v>
      </c>
      <c r="C1174" s="23" t="s">
        <v>55</v>
      </c>
      <c r="D1174" s="22" t="s">
        <v>54</v>
      </c>
      <c r="E1174" s="21">
        <v>0.94</v>
      </c>
      <c r="G1174" s="20"/>
      <c r="H1174" s="19">
        <f>E1174/0.04046</f>
        <v>23.232822540781015</v>
      </c>
      <c r="I1174" s="18">
        <f>J1174/100*4</f>
        <v>2.8</v>
      </c>
      <c r="J1174" s="17">
        <v>70</v>
      </c>
      <c r="K1174" s="16">
        <f>IF(J1174&gt;1,J1174-H1174-I1174,0)</f>
        <v>43.967177459218988</v>
      </c>
      <c r="L1174" s="15">
        <v>42616</v>
      </c>
      <c r="M1174" s="14"/>
      <c r="N1174" s="29">
        <v>43098</v>
      </c>
      <c r="O1174" s="12">
        <v>43101</v>
      </c>
      <c r="P1174" s="11" t="s">
        <v>41</v>
      </c>
      <c r="Q1174" s="10" t="s">
        <v>53</v>
      </c>
      <c r="R1174" s="10" t="s">
        <v>52</v>
      </c>
      <c r="S1174" s="10" t="s">
        <v>51</v>
      </c>
      <c r="T1174" s="10"/>
      <c r="U1174" s="9">
        <v>6910327252</v>
      </c>
      <c r="V1174" s="8"/>
      <c r="W1174" s="7">
        <v>1508</v>
      </c>
      <c r="X1174" s="4"/>
      <c r="Y1174" s="6">
        <v>70</v>
      </c>
      <c r="Z1174" s="5">
        <f>IF(Y1174&gt;0,Y1174-J1174,".")</f>
        <v>0</v>
      </c>
      <c r="AB1174" s="1">
        <v>1522957828</v>
      </c>
      <c r="AC1174" s="1">
        <v>6664373764</v>
      </c>
      <c r="AD1174" s="1" t="s">
        <v>7467</v>
      </c>
      <c r="AE1174" s="1">
        <v>2</v>
      </c>
      <c r="AF1174" s="1">
        <v>72</v>
      </c>
      <c r="AG1174" s="1" t="s">
        <v>6962</v>
      </c>
      <c r="AH1174" s="1" t="s">
        <v>7556</v>
      </c>
      <c r="AI1174" s="1" t="s">
        <v>7557</v>
      </c>
    </row>
    <row r="1175" spans="1:35" s="1" customFormat="1" x14ac:dyDescent="0.25">
      <c r="A1175" s="31">
        <v>42794</v>
      </c>
      <c r="B1175" s="24"/>
      <c r="C1175" s="23" t="s">
        <v>1570</v>
      </c>
      <c r="D1175" s="22" t="s">
        <v>1569</v>
      </c>
      <c r="E1175" s="21">
        <v>0.31</v>
      </c>
      <c r="G1175" s="20"/>
      <c r="H1175" s="19">
        <f>E1175/0.03844</f>
        <v>8.064516129032258</v>
      </c>
      <c r="I1175" s="18">
        <f>J1175/100*4</f>
        <v>1.28</v>
      </c>
      <c r="J1175" s="17">
        <v>32</v>
      </c>
      <c r="K1175" s="16">
        <f>IF(J1175&gt;1,J1175-H1175-I1175,0)</f>
        <v>22.655483870967743</v>
      </c>
      <c r="L1175" s="15">
        <v>42808</v>
      </c>
      <c r="M1175" s="14"/>
      <c r="N1175" s="29">
        <v>42822</v>
      </c>
      <c r="O1175" s="12">
        <v>42822</v>
      </c>
      <c r="P1175" s="11" t="s">
        <v>4939</v>
      </c>
      <c r="Q1175" s="10" t="s">
        <v>4943</v>
      </c>
      <c r="R1175" s="10" t="s">
        <v>4942</v>
      </c>
      <c r="S1175" s="10" t="s">
        <v>4941</v>
      </c>
      <c r="T1175" s="10"/>
      <c r="U1175" s="9">
        <v>6764229713</v>
      </c>
      <c r="V1175" s="8"/>
      <c r="W1175" s="7">
        <v>561</v>
      </c>
      <c r="X1175" s="4"/>
      <c r="Y1175" s="6">
        <v>71</v>
      </c>
      <c r="Z1175" s="5">
        <f>IF(Y1175&gt;0,Y1175-J1175,".")</f>
        <v>39</v>
      </c>
      <c r="AB1175" s="1">
        <v>1522995122</v>
      </c>
      <c r="AC1175" s="1">
        <v>6664833336</v>
      </c>
      <c r="AD1175" s="1" t="s">
        <v>7203</v>
      </c>
      <c r="AE1175" s="1">
        <v>1</v>
      </c>
      <c r="AF1175" s="1">
        <v>47</v>
      </c>
      <c r="AG1175" s="1" t="s">
        <v>6969</v>
      </c>
      <c r="AH1175" s="1" t="s">
        <v>7558</v>
      </c>
      <c r="AI1175" s="1" t="s">
        <v>7559</v>
      </c>
    </row>
    <row r="1176" spans="1:35" s="1" customFormat="1" x14ac:dyDescent="0.25">
      <c r="A1176" s="31">
        <v>42795</v>
      </c>
      <c r="B1176" s="48"/>
      <c r="C1176" s="47" t="s">
        <v>3520</v>
      </c>
      <c r="D1176" s="22" t="s">
        <v>3519</v>
      </c>
      <c r="E1176" s="21">
        <v>1.41</v>
      </c>
      <c r="G1176" s="20"/>
      <c r="H1176" s="19">
        <f>E1176/0.03824</f>
        <v>36.872384937238486</v>
      </c>
      <c r="I1176" s="18">
        <f>J1176/100*4</f>
        <v>2.2000000000000002</v>
      </c>
      <c r="J1176" s="17">
        <v>55</v>
      </c>
      <c r="K1176" s="16">
        <f>IF(J1176&gt;1,J1176-H1176-I1176,0)</f>
        <v>15.927615062761515</v>
      </c>
      <c r="L1176" s="15">
        <v>42805</v>
      </c>
      <c r="M1176" s="14"/>
      <c r="N1176" s="29">
        <v>42895</v>
      </c>
      <c r="O1176" s="12">
        <v>42897</v>
      </c>
      <c r="P1176" s="11" t="s">
        <v>1945</v>
      </c>
      <c r="Q1176" s="10" t="s">
        <v>3518</v>
      </c>
      <c r="R1176" s="10" t="s">
        <v>3517</v>
      </c>
      <c r="S1176" s="10" t="s">
        <v>1247</v>
      </c>
      <c r="T1176" s="10"/>
      <c r="U1176" s="9">
        <v>6844050347</v>
      </c>
      <c r="V1176" s="8"/>
      <c r="W1176" s="7">
        <v>818</v>
      </c>
      <c r="X1176" s="4"/>
      <c r="Y1176" s="6">
        <v>71</v>
      </c>
      <c r="Z1176" s="5">
        <f>IF(Y1176&gt;0,Y1176-J1176,".")</f>
        <v>16</v>
      </c>
      <c r="AB1176" s="1">
        <v>1523034761</v>
      </c>
      <c r="AC1176" s="1">
        <v>6662848770</v>
      </c>
      <c r="AD1176" s="1" t="s">
        <v>7560</v>
      </c>
      <c r="AE1176" s="1">
        <v>1</v>
      </c>
      <c r="AF1176" s="1">
        <v>59</v>
      </c>
      <c r="AG1176" s="1" t="s">
        <v>6956</v>
      </c>
      <c r="AH1176" s="1" t="s">
        <v>7561</v>
      </c>
      <c r="AI1176" s="1" t="s">
        <v>7562</v>
      </c>
    </row>
    <row r="1177" spans="1:35" s="1" customFormat="1" x14ac:dyDescent="0.25">
      <c r="A1177" s="31">
        <v>42639</v>
      </c>
      <c r="B1177" s="24"/>
      <c r="C1177" s="23" t="s">
        <v>2648</v>
      </c>
      <c r="D1177" s="22" t="s">
        <v>2647</v>
      </c>
      <c r="E1177" s="21">
        <v>0.9</v>
      </c>
      <c r="G1177" s="20"/>
      <c r="H1177" s="19">
        <f>E1177/0.0404</f>
        <v>22.277227722772277</v>
      </c>
      <c r="I1177" s="18">
        <f>J1177/100*4</f>
        <v>1.32</v>
      </c>
      <c r="J1177" s="17">
        <v>33</v>
      </c>
      <c r="K1177" s="16">
        <f>IF(J1177&gt;1,J1177-H1177-I1177,0)</f>
        <v>9.4027722772277222</v>
      </c>
      <c r="L1177" s="15">
        <v>42680</v>
      </c>
      <c r="M1177" s="14"/>
      <c r="N1177" s="29">
        <v>42904</v>
      </c>
      <c r="O1177" s="12">
        <v>42904</v>
      </c>
      <c r="P1177" s="11" t="s">
        <v>3293</v>
      </c>
      <c r="Q1177" s="10" t="s">
        <v>3299</v>
      </c>
      <c r="R1177" s="10" t="s">
        <v>3298</v>
      </c>
      <c r="S1177" s="10" t="s">
        <v>2436</v>
      </c>
      <c r="T1177" s="10"/>
      <c r="U1177" s="9" t="s">
        <v>3297</v>
      </c>
      <c r="V1177" s="8"/>
      <c r="W1177" s="7">
        <v>857</v>
      </c>
      <c r="X1177" s="4"/>
      <c r="Y1177" s="6">
        <v>71</v>
      </c>
      <c r="Z1177" s="5">
        <f>IF(Y1177&gt;0,Y1177-J1177,".")</f>
        <v>38</v>
      </c>
      <c r="AB1177" s="1">
        <v>1523044548</v>
      </c>
      <c r="AC1177" s="1">
        <v>6662805817</v>
      </c>
      <c r="AD1177" s="1" t="s">
        <v>7283</v>
      </c>
      <c r="AE1177" s="1">
        <v>1</v>
      </c>
      <c r="AF1177" s="1">
        <v>19</v>
      </c>
      <c r="AG1177" s="1" t="s">
        <v>6980</v>
      </c>
      <c r="AH1177" s="1" t="s">
        <v>7563</v>
      </c>
      <c r="AI1177" s="1" t="s">
        <v>7564</v>
      </c>
    </row>
    <row r="1178" spans="1:35" s="1" customFormat="1" x14ac:dyDescent="0.25">
      <c r="A1178" s="31">
        <v>42898</v>
      </c>
      <c r="B1178" s="24"/>
      <c r="C1178" s="23" t="s">
        <v>1094</v>
      </c>
      <c r="D1178" s="22" t="s">
        <v>1093</v>
      </c>
      <c r="E1178" s="21">
        <v>0.97</v>
      </c>
      <c r="G1178" s="20"/>
      <c r="H1178" s="19">
        <f>E1178/0.0418425</f>
        <v>23.182171237378263</v>
      </c>
      <c r="I1178" s="18">
        <f>J1178/100*4</f>
        <v>2.2400000000000002</v>
      </c>
      <c r="J1178" s="17">
        <v>56</v>
      </c>
      <c r="K1178" s="16">
        <f>IF(J1178&gt;1,J1178-H1178-I1178,0)</f>
        <v>30.577828762621735</v>
      </c>
      <c r="L1178" s="15">
        <v>42917</v>
      </c>
      <c r="M1178" s="14"/>
      <c r="N1178" s="29">
        <v>42933</v>
      </c>
      <c r="O1178" s="12">
        <v>42933</v>
      </c>
      <c r="P1178" s="11" t="s">
        <v>1945</v>
      </c>
      <c r="Q1178" s="10" t="s">
        <v>2811</v>
      </c>
      <c r="R1178" s="10" t="s">
        <v>2810</v>
      </c>
      <c r="S1178" s="10" t="s">
        <v>2809</v>
      </c>
      <c r="T1178" s="10"/>
      <c r="U1178" s="9">
        <v>6893152124</v>
      </c>
      <c r="V1178" s="8"/>
      <c r="W1178" s="7">
        <v>964</v>
      </c>
      <c r="X1178" s="4"/>
      <c r="Y1178" s="6">
        <v>71</v>
      </c>
      <c r="Z1178" s="5">
        <f>IF(Y1178&gt;0,Y1178-J1178,".")</f>
        <v>15</v>
      </c>
      <c r="AB1178" s="1">
        <v>1523044545</v>
      </c>
      <c r="AC1178" s="1">
        <v>6665221652</v>
      </c>
      <c r="AD1178" s="1" t="s">
        <v>7125</v>
      </c>
      <c r="AE1178" s="1">
        <v>1</v>
      </c>
      <c r="AF1178" s="1">
        <v>22</v>
      </c>
      <c r="AG1178" s="1" t="s">
        <v>6980</v>
      </c>
      <c r="AH1178" s="1" t="s">
        <v>7565</v>
      </c>
      <c r="AI1178" s="1" t="s">
        <v>7564</v>
      </c>
    </row>
    <row r="1179" spans="1:35" s="1" customFormat="1" x14ac:dyDescent="0.25">
      <c r="A1179" s="31">
        <v>42665</v>
      </c>
      <c r="B1179" s="24"/>
      <c r="C1179" s="23" t="s">
        <v>335</v>
      </c>
      <c r="D1179" s="22" t="s">
        <v>334</v>
      </c>
      <c r="E1179" s="21">
        <v>0.16</v>
      </c>
      <c r="G1179" s="20"/>
      <c r="H1179" s="19">
        <f>E1179/0.03988</f>
        <v>4.0120361083249749</v>
      </c>
      <c r="I1179" s="18">
        <f>J1179/100*4</f>
        <v>1.32</v>
      </c>
      <c r="J1179" s="17">
        <v>33</v>
      </c>
      <c r="K1179" s="16">
        <f>IF(J1179&gt;1,J1179-H1179-I1179,0)</f>
        <v>27.667963891675026</v>
      </c>
      <c r="L1179" s="15">
        <v>42685</v>
      </c>
      <c r="M1179" s="14"/>
      <c r="N1179" s="29">
        <v>42986</v>
      </c>
      <c r="O1179" s="12">
        <v>42988</v>
      </c>
      <c r="P1179" s="11" t="s">
        <v>2127</v>
      </c>
      <c r="Q1179" s="10" t="s">
        <v>2129</v>
      </c>
      <c r="R1179" s="10" t="s">
        <v>2128</v>
      </c>
      <c r="S1179" s="10" t="s">
        <v>742</v>
      </c>
      <c r="T1179" s="10"/>
      <c r="U1179" s="9">
        <v>6912475921</v>
      </c>
      <c r="V1179" s="8"/>
      <c r="W1179" s="7">
        <v>1115</v>
      </c>
      <c r="X1179" s="4"/>
      <c r="Y1179" s="6">
        <v>71</v>
      </c>
      <c r="Z1179" s="5">
        <f>IF(Y1179&gt;0,Y1179-J1179,".")</f>
        <v>38</v>
      </c>
      <c r="AB1179" s="1">
        <v>1523044547</v>
      </c>
      <c r="AC1179" s="1">
        <v>6664392059</v>
      </c>
      <c r="AD1179" s="1" t="s">
        <v>7566</v>
      </c>
      <c r="AE1179" s="1">
        <v>1</v>
      </c>
      <c r="AF1179" s="1">
        <v>21</v>
      </c>
      <c r="AG1179" s="1" t="s">
        <v>6980</v>
      </c>
      <c r="AH1179" s="1" t="s">
        <v>7567</v>
      </c>
      <c r="AI1179" s="1" t="s">
        <v>7564</v>
      </c>
    </row>
    <row r="1180" spans="1:35" s="1" customFormat="1" x14ac:dyDescent="0.25">
      <c r="A1180" s="31">
        <v>42950</v>
      </c>
      <c r="B1180" s="24"/>
      <c r="C1180" s="23" t="s">
        <v>1094</v>
      </c>
      <c r="D1180" s="22" t="s">
        <v>1093</v>
      </c>
      <c r="E1180" s="21">
        <v>0.83</v>
      </c>
      <c r="G1180" s="20"/>
      <c r="H1180" s="19">
        <f>E1180/0.0444</f>
        <v>18.693693693693692</v>
      </c>
      <c r="I1180" s="18">
        <f>J1180/100*4</f>
        <v>2.2400000000000002</v>
      </c>
      <c r="J1180" s="17">
        <v>56</v>
      </c>
      <c r="K1180" s="16">
        <f>IF(J1180&gt;1,J1180-H1180-I1180,0)</f>
        <v>35.066306306306309</v>
      </c>
      <c r="L1180" s="15">
        <v>42965</v>
      </c>
      <c r="M1180" s="14"/>
      <c r="N1180" s="29">
        <v>43052</v>
      </c>
      <c r="O1180" s="12">
        <v>43052</v>
      </c>
      <c r="P1180" s="11" t="s">
        <v>1092</v>
      </c>
      <c r="Q1180" s="10" t="s">
        <v>1091</v>
      </c>
      <c r="R1180" s="10" t="s">
        <v>1090</v>
      </c>
      <c r="S1180" s="10" t="s">
        <v>1089</v>
      </c>
      <c r="T1180" s="10"/>
      <c r="U1180" s="9">
        <v>6916039334</v>
      </c>
      <c r="V1180" s="8"/>
      <c r="W1180" s="7">
        <v>1324</v>
      </c>
      <c r="X1180" s="4"/>
      <c r="Y1180" s="6">
        <v>71</v>
      </c>
      <c r="Z1180" s="5">
        <f>IF(Y1180&gt;0,Y1180-J1180,".")</f>
        <v>15</v>
      </c>
      <c r="AB1180" s="1">
        <v>1523044546</v>
      </c>
      <c r="AC1180" s="1">
        <v>6665451514</v>
      </c>
      <c r="AD1180" s="1" t="s">
        <v>7129</v>
      </c>
      <c r="AE1180" s="1">
        <v>1</v>
      </c>
      <c r="AF1180" s="1">
        <v>21</v>
      </c>
      <c r="AG1180" s="1" t="s">
        <v>6980</v>
      </c>
      <c r="AH1180" s="1" t="s">
        <v>7568</v>
      </c>
      <c r="AI1180" s="1" t="s">
        <v>7564</v>
      </c>
    </row>
    <row r="1181" spans="1:35" s="1" customFormat="1" x14ac:dyDescent="0.25">
      <c r="A1181" s="31">
        <v>42765</v>
      </c>
      <c r="B1181" s="24"/>
      <c r="C1181" s="23" t="s">
        <v>335</v>
      </c>
      <c r="D1181" s="22" t="s">
        <v>334</v>
      </c>
      <c r="E1181" s="21">
        <v>0.14000000000000001</v>
      </c>
      <c r="G1181" s="20"/>
      <c r="H1181" s="19">
        <f>E1181/0.03878</f>
        <v>3.6101083032490977</v>
      </c>
      <c r="I1181" s="18">
        <f>J1181/100*4</f>
        <v>1.32</v>
      </c>
      <c r="J1181" s="17">
        <v>33</v>
      </c>
      <c r="K1181" s="16">
        <f>IF(J1181&gt;1,J1181-H1181-I1181,0)</f>
        <v>28.069891696750901</v>
      </c>
      <c r="L1181" s="15">
        <v>42797</v>
      </c>
      <c r="M1181" s="14"/>
      <c r="N1181" s="29">
        <v>43082</v>
      </c>
      <c r="O1181" s="12">
        <v>43084</v>
      </c>
      <c r="P1181" s="11" t="s">
        <v>333</v>
      </c>
      <c r="Q1181" s="10" t="s">
        <v>339</v>
      </c>
      <c r="R1181" s="10" t="s">
        <v>338</v>
      </c>
      <c r="S1181" s="10" t="s">
        <v>337</v>
      </c>
      <c r="T1181" s="10" t="s">
        <v>336</v>
      </c>
      <c r="U1181" s="9">
        <v>6916037493</v>
      </c>
      <c r="V1181" s="8"/>
      <c r="W1181" s="7">
        <v>1463</v>
      </c>
      <c r="X1181" s="4"/>
      <c r="Y1181" s="6">
        <v>71</v>
      </c>
      <c r="Z1181" s="5">
        <f>IF(Y1181&gt;0,Y1181-J1181,".")</f>
        <v>38</v>
      </c>
      <c r="AB1181" s="1">
        <v>1523134266</v>
      </c>
      <c r="AC1181" s="1">
        <v>6660411465</v>
      </c>
      <c r="AD1181" s="1" t="s">
        <v>7384</v>
      </c>
      <c r="AE1181" s="1">
        <v>1</v>
      </c>
      <c r="AF1181" s="1">
        <v>18</v>
      </c>
      <c r="AG1181" s="1" t="s">
        <v>6358</v>
      </c>
      <c r="AH1181" s="1" t="s">
        <v>7569</v>
      </c>
      <c r="AI1181" s="1" t="s">
        <v>7570</v>
      </c>
    </row>
    <row r="1182" spans="1:35" s="1" customFormat="1" x14ac:dyDescent="0.25">
      <c r="A1182" s="28">
        <v>41827</v>
      </c>
      <c r="B1182" s="27"/>
      <c r="C1182" s="23" t="s">
        <v>2660</v>
      </c>
      <c r="D1182" s="22" t="s">
        <v>2659</v>
      </c>
      <c r="E1182" s="21">
        <v>0.33</v>
      </c>
      <c r="G1182" s="20"/>
      <c r="H1182" s="19">
        <f>E1182/0.0475246</f>
        <v>6.9437722779360591</v>
      </c>
      <c r="I1182" s="18">
        <f>J1182/100*4</f>
        <v>2.2000000000000002</v>
      </c>
      <c r="J1182" s="17">
        <v>55</v>
      </c>
      <c r="K1182" s="16">
        <f>IF(J1182&gt;1,J1182-H1182-I1182,0)</f>
        <v>45.856227722063934</v>
      </c>
      <c r="L1182" s="15">
        <v>41846</v>
      </c>
      <c r="M1182" s="14"/>
      <c r="N1182" s="29">
        <v>42748</v>
      </c>
      <c r="O1182" s="12">
        <v>42748</v>
      </c>
      <c r="P1182" s="11" t="s">
        <v>6663</v>
      </c>
      <c r="Q1182" s="10" t="s">
        <v>6662</v>
      </c>
      <c r="R1182" s="10" t="s">
        <v>6661</v>
      </c>
      <c r="S1182" s="10" t="s">
        <v>6660</v>
      </c>
      <c r="T1182" s="10"/>
      <c r="U1182" s="9" t="s">
        <v>6659</v>
      </c>
      <c r="V1182" s="8"/>
      <c r="W1182" s="7">
        <v>95</v>
      </c>
      <c r="X1182" s="4"/>
      <c r="Y1182" s="6">
        <v>72</v>
      </c>
      <c r="Z1182" s="5">
        <f>IF(Y1182&gt;0,Y1182-J1182,".")</f>
        <v>17</v>
      </c>
      <c r="AB1182" s="1">
        <v>1523134935</v>
      </c>
      <c r="AC1182" s="1">
        <v>6664421646</v>
      </c>
      <c r="AD1182" s="1" t="s">
        <v>7147</v>
      </c>
      <c r="AE1182" s="1">
        <v>1</v>
      </c>
      <c r="AF1182" s="1">
        <v>60</v>
      </c>
      <c r="AG1182" s="1" t="s">
        <v>6946</v>
      </c>
      <c r="AH1182" s="1" t="s">
        <v>7571</v>
      </c>
      <c r="AI1182" s="1" t="s">
        <v>7572</v>
      </c>
    </row>
    <row r="1183" spans="1:35" s="1" customFormat="1" x14ac:dyDescent="0.25">
      <c r="A1183" s="31">
        <v>42665</v>
      </c>
      <c r="B1183" s="24"/>
      <c r="C1183" s="23" t="s">
        <v>335</v>
      </c>
      <c r="D1183" s="22" t="s">
        <v>334</v>
      </c>
      <c r="E1183" s="21">
        <v>0.16</v>
      </c>
      <c r="G1183" s="20"/>
      <c r="H1183" s="19">
        <f>E1183/0.03988</f>
        <v>4.0120361083249749</v>
      </c>
      <c r="I1183" s="18">
        <f>J1183/100*4</f>
        <v>1.48</v>
      </c>
      <c r="J1183" s="17">
        <v>37</v>
      </c>
      <c r="K1183" s="16">
        <f>IF(J1183&gt;1,J1183-H1183-I1183,0)</f>
        <v>31.507963891675022</v>
      </c>
      <c r="L1183" s="15">
        <v>42685</v>
      </c>
      <c r="M1183" s="14"/>
      <c r="N1183" s="29">
        <v>42765</v>
      </c>
      <c r="O1183" s="12">
        <v>42765</v>
      </c>
      <c r="P1183" s="11" t="s">
        <v>6293</v>
      </c>
      <c r="Q1183" s="10" t="s">
        <v>6295</v>
      </c>
      <c r="R1183" s="10" t="s">
        <v>6294</v>
      </c>
      <c r="S1183" s="10" t="s">
        <v>2620</v>
      </c>
      <c r="T1183" s="10"/>
      <c r="U1183" s="9">
        <v>6696690139</v>
      </c>
      <c r="V1183" s="8"/>
      <c r="W1183" s="7">
        <v>184</v>
      </c>
      <c r="X1183" s="4"/>
      <c r="Y1183" s="6">
        <v>72</v>
      </c>
      <c r="Z1183" s="5">
        <f>IF(Y1183&gt;0,Y1183-J1183,".")</f>
        <v>35</v>
      </c>
      <c r="AB1183" s="1">
        <v>1523143117</v>
      </c>
      <c r="AC1183" s="1">
        <v>6664305310</v>
      </c>
      <c r="AD1183" s="1" t="s">
        <v>7498</v>
      </c>
      <c r="AE1183" s="1">
        <v>1</v>
      </c>
      <c r="AF1183" s="1">
        <v>125</v>
      </c>
      <c r="AG1183" s="1" t="s">
        <v>6951</v>
      </c>
      <c r="AH1183" s="1" t="s">
        <v>7573</v>
      </c>
      <c r="AI1183" s="1" t="s">
        <v>7574</v>
      </c>
    </row>
    <row r="1184" spans="1:35" s="1" customFormat="1" x14ac:dyDescent="0.25">
      <c r="A1184" s="31">
        <v>42439</v>
      </c>
      <c r="B1184" s="24"/>
      <c r="C1184" s="23" t="s">
        <v>5870</v>
      </c>
      <c r="D1184" s="22" t="s">
        <v>1521</v>
      </c>
      <c r="E1184" s="21">
        <v>0.6</v>
      </c>
      <c r="G1184" s="20"/>
      <c r="H1184" s="19">
        <f>E1184/0.04072</f>
        <v>14.734774066797643</v>
      </c>
      <c r="I1184" s="32">
        <f>J1184/100*4</f>
        <v>2.2000000000000002</v>
      </c>
      <c r="J1184" s="17">
        <v>55</v>
      </c>
      <c r="K1184" s="16">
        <f>IF(J1184&gt;1,J1184-H1184-I1184,0)</f>
        <v>38.065225933202356</v>
      </c>
      <c r="L1184" s="15">
        <v>42476</v>
      </c>
      <c r="M1184" s="14"/>
      <c r="N1184" s="29">
        <v>42783</v>
      </c>
      <c r="O1184" s="12">
        <v>42785</v>
      </c>
      <c r="P1184" s="11" t="s">
        <v>5869</v>
      </c>
      <c r="Q1184" s="10" t="s">
        <v>5868</v>
      </c>
      <c r="R1184" s="10" t="s">
        <v>5867</v>
      </c>
      <c r="S1184" s="10" t="s">
        <v>2576</v>
      </c>
      <c r="T1184" s="10"/>
      <c r="U1184" s="9" t="s">
        <v>5866</v>
      </c>
      <c r="V1184" s="8"/>
      <c r="W1184" s="7">
        <v>284</v>
      </c>
      <c r="X1184" s="4"/>
      <c r="Y1184" s="6">
        <v>72</v>
      </c>
      <c r="Z1184" s="5">
        <f>IF(Y1184&gt;0,Y1184-J1184,".")</f>
        <v>17</v>
      </c>
      <c r="AB1184" s="1">
        <v>1523179598</v>
      </c>
      <c r="AC1184" s="1">
        <v>6662826524</v>
      </c>
      <c r="AD1184" s="1" t="s">
        <v>7389</v>
      </c>
      <c r="AE1184" s="1">
        <v>1</v>
      </c>
      <c r="AF1184" s="1">
        <v>135</v>
      </c>
      <c r="AG1184" s="1" t="s">
        <v>6938</v>
      </c>
      <c r="AH1184" s="1" t="s">
        <v>7575</v>
      </c>
      <c r="AI1184" s="1" t="s">
        <v>7576</v>
      </c>
    </row>
    <row r="1185" spans="1:35" s="1" customFormat="1" x14ac:dyDescent="0.25">
      <c r="A1185" s="31">
        <v>42769</v>
      </c>
      <c r="B1185" t="s">
        <v>5374</v>
      </c>
      <c r="C1185" s="23" t="s">
        <v>2936</v>
      </c>
      <c r="D1185" s="22" t="s">
        <v>2935</v>
      </c>
      <c r="E1185" s="21">
        <v>1.07</v>
      </c>
      <c r="G1185" s="20"/>
      <c r="H1185" s="19">
        <f>E1185/0.03878</f>
        <v>27.591542031975244</v>
      </c>
      <c r="I1185" s="18">
        <f>J1185/100*4</f>
        <v>2.2000000000000002</v>
      </c>
      <c r="J1185" s="17">
        <v>55</v>
      </c>
      <c r="K1185" s="16">
        <f>IF(J1185&gt;1,J1185-H1185-I1185,0)</f>
        <v>25.208457968024756</v>
      </c>
      <c r="L1185" s="15">
        <v>42792</v>
      </c>
      <c r="M1185" s="14"/>
      <c r="N1185" s="29">
        <v>42804</v>
      </c>
      <c r="O1185" s="12">
        <v>42806</v>
      </c>
      <c r="P1185" s="11" t="s">
        <v>5373</v>
      </c>
      <c r="Q1185" s="10" t="s">
        <v>5372</v>
      </c>
      <c r="R1185" s="10" t="s">
        <v>5371</v>
      </c>
      <c r="S1185" s="10" t="s">
        <v>1625</v>
      </c>
      <c r="T1185" s="10"/>
      <c r="U1185" s="9">
        <v>6740278707</v>
      </c>
      <c r="V1185" s="8"/>
      <c r="W1185" s="7">
        <v>398</v>
      </c>
      <c r="X1185" s="4"/>
      <c r="Y1185" s="6">
        <v>72</v>
      </c>
      <c r="Z1185" s="5">
        <f>IF(Y1185&gt;0,Y1185-J1185,".")</f>
        <v>17</v>
      </c>
      <c r="AB1185" s="1">
        <v>1523192970</v>
      </c>
      <c r="AC1185" s="1">
        <v>6660448473</v>
      </c>
      <c r="AD1185" s="1" t="s">
        <v>7235</v>
      </c>
      <c r="AE1185" s="1">
        <v>1</v>
      </c>
      <c r="AF1185" s="1">
        <v>39</v>
      </c>
      <c r="AG1185" s="1" t="s">
        <v>6974</v>
      </c>
      <c r="AH1185" s="1" t="s">
        <v>7577</v>
      </c>
      <c r="AI1185" s="1" t="s">
        <v>7578</v>
      </c>
    </row>
    <row r="1186" spans="1:35" s="1" customFormat="1" x14ac:dyDescent="0.25">
      <c r="A1186" s="31">
        <v>42649</v>
      </c>
      <c r="B1186" s="24"/>
      <c r="C1186" s="23" t="s">
        <v>571</v>
      </c>
      <c r="D1186" s="22" t="s">
        <v>570</v>
      </c>
      <c r="E1186" s="21">
        <v>0.49</v>
      </c>
      <c r="G1186" s="20"/>
      <c r="H1186" s="19">
        <f>E1186/0.0404</f>
        <v>12.12871287128713</v>
      </c>
      <c r="I1186" s="18">
        <f>J1186/100*4</f>
        <v>1.44</v>
      </c>
      <c r="J1186" s="17">
        <v>36</v>
      </c>
      <c r="K1186" s="16">
        <f>IF(J1186&gt;1,J1186-H1186-I1186,0)</f>
        <v>22.431287128712871</v>
      </c>
      <c r="L1186" s="15">
        <v>42681</v>
      </c>
      <c r="M1186" s="14"/>
      <c r="N1186" s="29">
        <v>42843</v>
      </c>
      <c r="O1186" s="12">
        <v>42843</v>
      </c>
      <c r="P1186" s="11" t="s">
        <v>4492</v>
      </c>
      <c r="Q1186" s="10" t="s">
        <v>4499</v>
      </c>
      <c r="R1186" s="10" t="s">
        <v>4498</v>
      </c>
      <c r="S1186" s="10" t="s">
        <v>3443</v>
      </c>
      <c r="T1186" s="10"/>
      <c r="U1186" s="9">
        <v>6783687415</v>
      </c>
      <c r="V1186" s="8"/>
      <c r="W1186" s="7">
        <v>606</v>
      </c>
      <c r="X1186" s="4"/>
      <c r="Y1186" s="6">
        <v>72</v>
      </c>
      <c r="Z1186" s="5">
        <f>IF(Y1186&gt;0,Y1186-J1186,".")</f>
        <v>36</v>
      </c>
      <c r="AB1186" s="1">
        <v>1523212932</v>
      </c>
      <c r="AC1186" s="1">
        <v>6663973853</v>
      </c>
      <c r="AD1186" s="1" t="s">
        <v>7247</v>
      </c>
      <c r="AE1186" s="1">
        <v>1</v>
      </c>
      <c r="AF1186" s="1">
        <v>179</v>
      </c>
      <c r="AG1186" s="1" t="s">
        <v>7579</v>
      </c>
      <c r="AH1186" s="1" t="s">
        <v>7580</v>
      </c>
      <c r="AI1186" s="1" t="s">
        <v>7581</v>
      </c>
    </row>
    <row r="1187" spans="1:35" s="1" customFormat="1" x14ac:dyDescent="0.25">
      <c r="A1187" s="28">
        <v>41340</v>
      </c>
      <c r="B1187" s="27" t="s">
        <v>445</v>
      </c>
      <c r="C1187" s="23" t="s">
        <v>4277</v>
      </c>
      <c r="D1187" s="22" t="s">
        <v>4276</v>
      </c>
      <c r="E1187" s="21">
        <v>1.49</v>
      </c>
      <c r="G1187" s="20"/>
      <c r="H1187" s="19">
        <f>E1187/0.04809</f>
        <v>30.983572468288624</v>
      </c>
      <c r="I1187" s="18">
        <f>J1187/100*4</f>
        <v>2.88</v>
      </c>
      <c r="J1187" s="17">
        <v>72</v>
      </c>
      <c r="K1187" s="16">
        <f>IF(J1187&gt;1,J1187-H1187-I1187,0)</f>
        <v>38.136427531711369</v>
      </c>
      <c r="L1187" s="15">
        <v>41358</v>
      </c>
      <c r="M1187" s="14"/>
      <c r="N1187" s="29">
        <v>42853</v>
      </c>
      <c r="O1187" s="12">
        <v>42856</v>
      </c>
      <c r="P1187" s="11" t="s">
        <v>4275</v>
      </c>
      <c r="Q1187" s="10"/>
      <c r="R1187" s="10"/>
      <c r="S1187" s="10"/>
      <c r="T1187" s="10"/>
      <c r="U1187" s="9">
        <v>6797387230</v>
      </c>
      <c r="V1187" s="8"/>
      <c r="W1187" s="7">
        <v>659</v>
      </c>
      <c r="X1187" s="4"/>
      <c r="Y1187" s="6">
        <v>72</v>
      </c>
      <c r="Z1187" s="5">
        <f>IF(Y1187&gt;0,Y1187-J1187,".")</f>
        <v>0</v>
      </c>
      <c r="AB1187" s="1">
        <v>1523295798</v>
      </c>
      <c r="AC1187" s="1">
        <v>6665300188</v>
      </c>
      <c r="AD1187" s="1" t="s">
        <v>7582</v>
      </c>
      <c r="AE1187" s="1">
        <v>1</v>
      </c>
      <c r="AF1187" s="1">
        <v>75</v>
      </c>
      <c r="AG1187" s="1" t="s">
        <v>7583</v>
      </c>
      <c r="AH1187" s="1" t="s">
        <v>7584</v>
      </c>
      <c r="AI1187" s="1" t="s">
        <v>7585</v>
      </c>
    </row>
    <row r="1188" spans="1:35" s="1" customFormat="1" x14ac:dyDescent="0.25">
      <c r="A1188" s="31">
        <v>42649</v>
      </c>
      <c r="B1188" s="24"/>
      <c r="C1188" s="23" t="s">
        <v>571</v>
      </c>
      <c r="D1188" s="22" t="s">
        <v>570</v>
      </c>
      <c r="E1188" s="21">
        <v>0.49</v>
      </c>
      <c r="G1188" s="20"/>
      <c r="H1188" s="19">
        <f>E1188/0.0404</f>
        <v>12.12871287128713</v>
      </c>
      <c r="I1188" s="18">
        <f>J1188/100*4</f>
        <v>1.44</v>
      </c>
      <c r="J1188" s="17">
        <v>36</v>
      </c>
      <c r="K1188" s="16">
        <f>IF(J1188&gt;1,J1188-H1188-I1188,0)</f>
        <v>22.431287128712871</v>
      </c>
      <c r="L1188" s="15">
        <v>42681</v>
      </c>
      <c r="M1188" s="14"/>
      <c r="N1188" s="29">
        <v>42878</v>
      </c>
      <c r="O1188" s="12">
        <v>42878</v>
      </c>
      <c r="P1188" s="11" t="s">
        <v>3755</v>
      </c>
      <c r="Q1188" s="10" t="s">
        <v>3758</v>
      </c>
      <c r="R1188" s="10" t="s">
        <v>3757</v>
      </c>
      <c r="S1188" s="10" t="s">
        <v>3756</v>
      </c>
      <c r="T1188" s="10"/>
      <c r="U1188" s="9">
        <v>6822806213</v>
      </c>
      <c r="V1188" s="8"/>
      <c r="W1188" s="7">
        <v>763</v>
      </c>
      <c r="X1188" s="4"/>
      <c r="Y1188" s="6">
        <v>72</v>
      </c>
      <c r="Z1188" s="5">
        <f>IF(Y1188&gt;0,Y1188-J1188,".")</f>
        <v>36</v>
      </c>
      <c r="AB1188" s="1">
        <v>1523334051</v>
      </c>
      <c r="AC1188" s="1">
        <v>6665278249</v>
      </c>
      <c r="AD1188" s="1" t="s">
        <v>7112</v>
      </c>
      <c r="AE1188" s="1">
        <v>1</v>
      </c>
      <c r="AF1188" s="1">
        <v>110</v>
      </c>
      <c r="AG1188" s="1" t="s">
        <v>6934</v>
      </c>
      <c r="AH1188" s="1" t="s">
        <v>7586</v>
      </c>
      <c r="AI1188" s="1" t="s">
        <v>7587</v>
      </c>
    </row>
    <row r="1189" spans="1:35" s="1" customFormat="1" x14ac:dyDescent="0.25">
      <c r="A1189" s="31">
        <v>42703</v>
      </c>
      <c r="B1189" s="24"/>
      <c r="C1189" s="23" t="s">
        <v>3399</v>
      </c>
      <c r="D1189" s="22" t="s">
        <v>3398</v>
      </c>
      <c r="E1189" s="21">
        <v>0.71</v>
      </c>
      <c r="G1189" s="20"/>
      <c r="H1189" s="19">
        <f>E1189/0.0391</f>
        <v>18.15856777493606</v>
      </c>
      <c r="I1189" s="18">
        <f>J1189/100*4</f>
        <v>2.88</v>
      </c>
      <c r="J1189" s="17">
        <v>72</v>
      </c>
      <c r="K1189" s="16">
        <f>IF(J1189&gt;1,J1189-H1189-I1189,0)</f>
        <v>50.961432225063938</v>
      </c>
      <c r="L1189" s="15">
        <v>42749</v>
      </c>
      <c r="M1189" s="14"/>
      <c r="N1189" s="29">
        <v>42900</v>
      </c>
      <c r="O1189" s="12">
        <v>42900</v>
      </c>
      <c r="P1189" s="11" t="s">
        <v>3388</v>
      </c>
      <c r="Q1189" s="10"/>
      <c r="R1189" s="10"/>
      <c r="S1189" s="10"/>
      <c r="T1189" s="10"/>
      <c r="U1189" s="9"/>
      <c r="V1189" s="8"/>
      <c r="W1189" s="7">
        <v>841</v>
      </c>
      <c r="X1189" s="4"/>
      <c r="Y1189" s="6">
        <v>72</v>
      </c>
      <c r="Z1189" s="5">
        <f>IF(Y1189&gt;0,Y1189-J1189,".")</f>
        <v>0</v>
      </c>
      <c r="AA1189"/>
      <c r="AB1189">
        <v>1523419480</v>
      </c>
      <c r="AC1189" s="1">
        <v>6661759376</v>
      </c>
      <c r="AD1189" s="1" t="s">
        <v>7110</v>
      </c>
      <c r="AE1189" s="1">
        <v>2</v>
      </c>
      <c r="AF1189" s="1">
        <v>30</v>
      </c>
      <c r="AG1189" s="1" t="s">
        <v>6922</v>
      </c>
      <c r="AH1189" s="1" t="s">
        <v>7519</v>
      </c>
      <c r="AI1189" s="1" t="s">
        <v>7588</v>
      </c>
    </row>
    <row r="1190" spans="1:35" s="1" customFormat="1" x14ac:dyDescent="0.25">
      <c r="A1190" s="31">
        <v>42706</v>
      </c>
      <c r="B1190" s="24"/>
      <c r="C1190" s="23" t="s">
        <v>3399</v>
      </c>
      <c r="D1190" s="22" t="s">
        <v>3398</v>
      </c>
      <c r="E1190" s="21">
        <v>0.71</v>
      </c>
      <c r="G1190" s="20"/>
      <c r="H1190" s="19">
        <f>E1190/0.0391</f>
        <v>18.15856777493606</v>
      </c>
      <c r="I1190" s="18">
        <f>J1190/100*4</f>
        <v>2.88</v>
      </c>
      <c r="J1190" s="17">
        <v>72</v>
      </c>
      <c r="K1190" s="16">
        <f>IF(J1190&gt;1,J1190-H1190-I1190,0)</f>
        <v>50.961432225063938</v>
      </c>
      <c r="L1190" s="15">
        <v>42749</v>
      </c>
      <c r="M1190" s="14"/>
      <c r="N1190" s="29">
        <v>42900</v>
      </c>
      <c r="O1190" s="12">
        <v>42900</v>
      </c>
      <c r="P1190" s="11" t="s">
        <v>3388</v>
      </c>
      <c r="Q1190" s="10"/>
      <c r="R1190" s="10"/>
      <c r="S1190" s="10"/>
      <c r="T1190" s="10"/>
      <c r="U1190" s="9">
        <v>6852209483</v>
      </c>
      <c r="V1190" s="8"/>
      <c r="W1190" s="7">
        <v>841</v>
      </c>
      <c r="X1190" s="4"/>
      <c r="Y1190" s="6">
        <v>72</v>
      </c>
      <c r="Z1190" s="5">
        <f>IF(Y1190&gt;0,Y1190-J1190,".")</f>
        <v>0</v>
      </c>
      <c r="AA1190"/>
      <c r="AB1190">
        <v>1523579003</v>
      </c>
      <c r="AC1190" s="1">
        <v>6666010844</v>
      </c>
      <c r="AD1190" s="1" t="s">
        <v>7589</v>
      </c>
      <c r="AE1190" s="1">
        <v>2</v>
      </c>
      <c r="AF1190" s="1">
        <v>58</v>
      </c>
      <c r="AG1190" s="1" t="s">
        <v>6918</v>
      </c>
      <c r="AH1190" s="1" t="s">
        <v>7590</v>
      </c>
      <c r="AI1190" s="1" t="s">
        <v>7591</v>
      </c>
    </row>
    <row r="1191" spans="1:35" s="1" customFormat="1" x14ac:dyDescent="0.25">
      <c r="A1191" s="31">
        <v>42649</v>
      </c>
      <c r="B1191" s="24"/>
      <c r="C1191" s="23" t="s">
        <v>571</v>
      </c>
      <c r="D1191" s="22" t="s">
        <v>570</v>
      </c>
      <c r="E1191" s="21">
        <v>0.49</v>
      </c>
      <c r="G1191" s="20"/>
      <c r="H1191" s="19">
        <f>E1191/0.0404</f>
        <v>12.12871287128713</v>
      </c>
      <c r="I1191" s="18">
        <f>J1191/100*4</f>
        <v>1.44</v>
      </c>
      <c r="J1191" s="17">
        <v>36</v>
      </c>
      <c r="K1191" s="16">
        <f>IF(J1191&gt;1,J1191-H1191-I1191,0)</f>
        <v>22.431287128712871</v>
      </c>
      <c r="L1191" s="15">
        <v>42681</v>
      </c>
      <c r="M1191" s="14"/>
      <c r="N1191" s="29">
        <v>42903</v>
      </c>
      <c r="O1191" s="12">
        <v>42905</v>
      </c>
      <c r="P1191" s="11" t="s">
        <v>3306</v>
      </c>
      <c r="Q1191" s="10" t="s">
        <v>3308</v>
      </c>
      <c r="R1191" s="10" t="s">
        <v>3307</v>
      </c>
      <c r="S1191" s="10" t="s">
        <v>208</v>
      </c>
      <c r="T1191" s="10"/>
      <c r="U1191" s="9">
        <v>6855707505</v>
      </c>
      <c r="V1191" s="8"/>
      <c r="W1191" s="7">
        <v>860</v>
      </c>
      <c r="X1191" s="4"/>
      <c r="Y1191" s="6">
        <v>72</v>
      </c>
      <c r="Z1191" s="5">
        <f>IF(Y1191&gt;0,Y1191-J1191,".")</f>
        <v>36</v>
      </c>
      <c r="AA1191"/>
      <c r="AB1191">
        <v>1523759333</v>
      </c>
      <c r="AC1191" s="1">
        <v>6661534906</v>
      </c>
      <c r="AD1191" s="1" t="s">
        <v>7592</v>
      </c>
      <c r="AE1191" s="1">
        <v>1</v>
      </c>
      <c r="AF1191" s="1">
        <v>105</v>
      </c>
      <c r="AG1191" s="1" t="s">
        <v>6916</v>
      </c>
      <c r="AH1191" s="1" t="s">
        <v>7593</v>
      </c>
      <c r="AI1191" s="1" t="s">
        <v>7594</v>
      </c>
    </row>
    <row r="1192" spans="1:35" s="1" customFormat="1" x14ac:dyDescent="0.25">
      <c r="A1192" s="31">
        <v>42387</v>
      </c>
      <c r="B1192" s="24"/>
      <c r="C1192" s="23" t="s">
        <v>376</v>
      </c>
      <c r="D1192" s="22" t="s">
        <v>375</v>
      </c>
      <c r="E1192" s="21">
        <v>0.37</v>
      </c>
      <c r="G1192" s="20"/>
      <c r="H1192" s="19">
        <f>E1192/0.0405</f>
        <v>9.1358024691358022</v>
      </c>
      <c r="I1192" s="32">
        <f>J1192/100*4</f>
        <v>1.48</v>
      </c>
      <c r="J1192" s="17">
        <v>37</v>
      </c>
      <c r="K1192" s="16">
        <f>IF(J1192&gt;1,J1192-H1192-I1192,0)</f>
        <v>26.384197530864196</v>
      </c>
      <c r="L1192" s="15">
        <v>42416</v>
      </c>
      <c r="M1192" s="14"/>
      <c r="N1192" s="29">
        <v>42915</v>
      </c>
      <c r="O1192" s="12">
        <v>42915</v>
      </c>
      <c r="P1192" s="11" t="s">
        <v>3090</v>
      </c>
      <c r="Q1192" s="10" t="s">
        <v>3089</v>
      </c>
      <c r="R1192" s="10" t="s">
        <v>3088</v>
      </c>
      <c r="S1192" s="10" t="s">
        <v>3087</v>
      </c>
      <c r="T1192" s="10"/>
      <c r="U1192" s="9">
        <v>6870553369</v>
      </c>
      <c r="V1192" s="8"/>
      <c r="W1192" s="7">
        <v>903</v>
      </c>
      <c r="X1192" s="4"/>
      <c r="Y1192" s="6">
        <v>72</v>
      </c>
      <c r="Z1192" s="5">
        <f>IF(Y1192&gt;0,Y1192-J1192,".")</f>
        <v>35</v>
      </c>
      <c r="AB1192" s="1">
        <v>1523814531</v>
      </c>
      <c r="AC1192" s="1">
        <v>6664602535</v>
      </c>
      <c r="AD1192" s="1" t="s">
        <v>7390</v>
      </c>
      <c r="AE1192" s="1">
        <v>1</v>
      </c>
      <c r="AF1192" s="1">
        <v>70</v>
      </c>
      <c r="AG1192" s="1" t="s">
        <v>6912</v>
      </c>
      <c r="AH1192" s="1" t="s">
        <v>7595</v>
      </c>
      <c r="AI1192" s="1" t="s">
        <v>7596</v>
      </c>
    </row>
    <row r="1193" spans="1:35" s="1" customFormat="1" x14ac:dyDescent="0.25">
      <c r="A1193" s="31">
        <v>42898</v>
      </c>
      <c r="B1193" s="24"/>
      <c r="C1193" s="23" t="s">
        <v>2979</v>
      </c>
      <c r="D1193" s="22"/>
      <c r="E1193" s="21"/>
      <c r="G1193" s="20"/>
      <c r="H1193" s="19">
        <f>E1193/0.0418425</f>
        <v>0</v>
      </c>
      <c r="I1193" s="18">
        <f>J1193/100*4</f>
        <v>2.88</v>
      </c>
      <c r="J1193" s="17">
        <v>72</v>
      </c>
      <c r="K1193" s="16">
        <f>IF(J1193&gt;1,J1193-H1193-I1193,0)</f>
        <v>69.12</v>
      </c>
      <c r="L1193" s="15">
        <v>42918</v>
      </c>
      <c r="M1193" s="14"/>
      <c r="N1193" s="29">
        <v>42921</v>
      </c>
      <c r="O1193" s="12">
        <v>42925</v>
      </c>
      <c r="P1193" s="11" t="s">
        <v>2978</v>
      </c>
      <c r="Q1193" s="10"/>
      <c r="R1193" s="10"/>
      <c r="S1193" s="10"/>
      <c r="T1193" s="10"/>
      <c r="U1193" s="9">
        <v>6876850493</v>
      </c>
      <c r="V1193" s="8"/>
      <c r="W1193" s="7">
        <v>927</v>
      </c>
      <c r="X1193" s="4"/>
      <c r="Y1193" s="6">
        <v>72</v>
      </c>
      <c r="Z1193" s="5">
        <f>IF(Y1193&gt;0,Y1193-J1193,".")</f>
        <v>0</v>
      </c>
      <c r="AB1193" s="1">
        <v>1523946754</v>
      </c>
      <c r="AC1193" s="1">
        <v>6668930979</v>
      </c>
      <c r="AD1193" s="1" t="s">
        <v>7431</v>
      </c>
      <c r="AE1193" s="1">
        <v>2</v>
      </c>
      <c r="AF1193" s="1">
        <v>96</v>
      </c>
      <c r="AG1193" s="1" t="s">
        <v>5258</v>
      </c>
      <c r="AH1193" s="1" t="s">
        <v>7597</v>
      </c>
      <c r="AI1193" s="1" t="s">
        <v>7598</v>
      </c>
    </row>
    <row r="1194" spans="1:35" s="1" customFormat="1" x14ac:dyDescent="0.25">
      <c r="A1194" s="31">
        <v>42809</v>
      </c>
      <c r="B1194" s="30" t="s">
        <v>2968</v>
      </c>
      <c r="C1194" s="23" t="s">
        <v>1522</v>
      </c>
      <c r="D1194" s="22" t="s">
        <v>1521</v>
      </c>
      <c r="E1194" s="21">
        <v>0.9</v>
      </c>
      <c r="G1194" s="20"/>
      <c r="H1194" s="19">
        <f>E1194/0.038689</f>
        <v>23.262426012561711</v>
      </c>
      <c r="I1194" s="18">
        <f>J1194/100*4</f>
        <v>2.2000000000000002</v>
      </c>
      <c r="J1194" s="17">
        <v>55</v>
      </c>
      <c r="K1194" s="16">
        <f>IF(J1194&gt;1,J1194-H1194-I1194,0)</f>
        <v>29.537573987438289</v>
      </c>
      <c r="L1194" s="15">
        <v>42834</v>
      </c>
      <c r="M1194" s="14"/>
      <c r="N1194" s="29">
        <v>42924</v>
      </c>
      <c r="O1194" s="12">
        <v>42925</v>
      </c>
      <c r="P1194" s="11" t="s">
        <v>2967</v>
      </c>
      <c r="Q1194" s="10" t="s">
        <v>2966</v>
      </c>
      <c r="R1194" s="10" t="s">
        <v>2965</v>
      </c>
      <c r="S1194" s="10" t="s">
        <v>2964</v>
      </c>
      <c r="T1194" s="10"/>
      <c r="U1194" s="9">
        <v>6879009829</v>
      </c>
      <c r="V1194" s="8"/>
      <c r="W1194" s="7">
        <v>930</v>
      </c>
      <c r="X1194" s="4"/>
      <c r="Y1194" s="6">
        <v>72</v>
      </c>
      <c r="Z1194" s="5">
        <f>IF(Y1194&gt;0,Y1194-J1194,".")</f>
        <v>17</v>
      </c>
      <c r="AB1194" s="1">
        <v>1524240500</v>
      </c>
      <c r="AC1194" s="1">
        <v>6665523762</v>
      </c>
      <c r="AD1194" s="1" t="s">
        <v>7322</v>
      </c>
      <c r="AE1194" s="1">
        <v>1</v>
      </c>
      <c r="AF1194" s="1">
        <v>79</v>
      </c>
      <c r="AG1194" s="1" t="s">
        <v>7599</v>
      </c>
      <c r="AH1194" s="1" t="s">
        <v>7600</v>
      </c>
      <c r="AI1194" s="1" t="s">
        <v>7601</v>
      </c>
    </row>
    <row r="1195" spans="1:35" s="1" customFormat="1" x14ac:dyDescent="0.25">
      <c r="A1195" s="31">
        <v>42751</v>
      </c>
      <c r="B1195" s="24"/>
      <c r="C1195" s="23" t="s">
        <v>1150</v>
      </c>
      <c r="D1195" s="22" t="s">
        <v>1149</v>
      </c>
      <c r="E1195" s="21">
        <v>1.08</v>
      </c>
      <c r="G1195" s="20"/>
      <c r="H1195" s="19">
        <f>E1195/0.03821</f>
        <v>28.264852132949493</v>
      </c>
      <c r="I1195" s="18">
        <f>J1195/100*4</f>
        <v>2.88</v>
      </c>
      <c r="J1195" s="17">
        <v>72</v>
      </c>
      <c r="K1195" s="16">
        <f>IF(J1195&gt;1,J1195-H1195-I1195,0)</f>
        <v>40.855147867050505</v>
      </c>
      <c r="L1195" s="15">
        <v>42774</v>
      </c>
      <c r="M1195" s="14"/>
      <c r="N1195" s="29">
        <v>42944</v>
      </c>
      <c r="O1195" s="12">
        <v>42954</v>
      </c>
      <c r="P1195" s="11" t="s">
        <v>2636</v>
      </c>
      <c r="Q1195" s="10"/>
      <c r="R1195" s="10"/>
      <c r="S1195" s="10"/>
      <c r="T1195" s="10"/>
      <c r="U1195" s="9"/>
      <c r="V1195" s="8"/>
      <c r="W1195" s="7">
        <v>1015</v>
      </c>
      <c r="X1195" s="4"/>
      <c r="Y1195" s="6">
        <v>72</v>
      </c>
      <c r="Z1195" s="5">
        <f>IF(Y1195&gt;0,Y1195-J1195,".")</f>
        <v>0</v>
      </c>
      <c r="AB1195" s="1">
        <v>1524289849</v>
      </c>
      <c r="AC1195" s="1">
        <v>6662873740</v>
      </c>
      <c r="AD1195" s="1" t="s">
        <v>7430</v>
      </c>
      <c r="AE1195" s="1">
        <v>1</v>
      </c>
      <c r="AF1195" s="1">
        <v>39</v>
      </c>
      <c r="AG1195" s="1" t="s">
        <v>6908</v>
      </c>
      <c r="AH1195" s="1" t="s">
        <v>7602</v>
      </c>
      <c r="AI1195" s="1" t="s">
        <v>7603</v>
      </c>
    </row>
    <row r="1196" spans="1:35" s="1" customFormat="1" x14ac:dyDescent="0.25">
      <c r="A1196" s="31">
        <v>42949</v>
      </c>
      <c r="B1196" s="24"/>
      <c r="C1196" s="23" t="s">
        <v>590</v>
      </c>
      <c r="D1196" s="22" t="s">
        <v>589</v>
      </c>
      <c r="E1196" s="21">
        <v>0.8</v>
      </c>
      <c r="G1196" s="20"/>
      <c r="H1196" s="19">
        <f>E1196/0.0444</f>
        <v>18.018018018018019</v>
      </c>
      <c r="I1196" s="18">
        <f>J1196/100*4</f>
        <v>2.88</v>
      </c>
      <c r="J1196" s="17">
        <v>72</v>
      </c>
      <c r="K1196" s="16">
        <f>IF(J1196&gt;1,J1196-H1196-I1196,0)</f>
        <v>51.101981981981979</v>
      </c>
      <c r="L1196" s="15">
        <v>42963</v>
      </c>
      <c r="M1196" s="14"/>
      <c r="N1196" s="29">
        <v>42989</v>
      </c>
      <c r="O1196" s="12">
        <v>42989</v>
      </c>
      <c r="P1196" s="11" t="s">
        <v>2074</v>
      </c>
      <c r="Q1196" s="10"/>
      <c r="R1196" s="10"/>
      <c r="S1196" s="10"/>
      <c r="T1196" s="10"/>
      <c r="U1196" s="9"/>
      <c r="V1196" s="8"/>
      <c r="W1196" s="7">
        <v>1125</v>
      </c>
      <c r="X1196" s="4"/>
      <c r="Y1196" s="6">
        <v>72</v>
      </c>
      <c r="Z1196" s="5">
        <f>IF(Y1196&gt;0,Y1196-J1196,".")</f>
        <v>0</v>
      </c>
      <c r="AB1196" s="1">
        <v>1524408907</v>
      </c>
      <c r="AC1196" s="1">
        <v>6668556783</v>
      </c>
      <c r="AD1196" s="1" t="s">
        <v>7107</v>
      </c>
      <c r="AE1196" s="1">
        <v>1</v>
      </c>
      <c r="AF1196" s="1">
        <v>92</v>
      </c>
      <c r="AG1196" s="1" t="s">
        <v>6895</v>
      </c>
      <c r="AH1196" s="1" t="s">
        <v>7604</v>
      </c>
      <c r="AI1196" s="1" t="s">
        <v>7605</v>
      </c>
    </row>
    <row r="1197" spans="1:35" s="1" customFormat="1" x14ac:dyDescent="0.25">
      <c r="A1197" s="31">
        <v>42929</v>
      </c>
      <c r="B1197" s="24"/>
      <c r="C1197" s="23" t="s">
        <v>1522</v>
      </c>
      <c r="D1197" s="22" t="s">
        <v>1521</v>
      </c>
      <c r="E1197" s="21">
        <v>0.9</v>
      </c>
      <c r="G1197" s="20"/>
      <c r="H1197" s="19">
        <f>E1197/0.04272</f>
        <v>21.067415730337078</v>
      </c>
      <c r="I1197" s="18">
        <f>J1197/100*4</f>
        <v>2.2000000000000002</v>
      </c>
      <c r="J1197" s="17">
        <v>55</v>
      </c>
      <c r="K1197" s="16">
        <f>IF(J1197&gt;1,J1197-H1197-I1197,0)</f>
        <v>31.732584269662926</v>
      </c>
      <c r="L1197" s="15">
        <v>42950</v>
      </c>
      <c r="M1197" s="14"/>
      <c r="N1197" s="29">
        <v>43021</v>
      </c>
      <c r="O1197" s="12">
        <v>43023</v>
      </c>
      <c r="P1197" s="11" t="s">
        <v>1520</v>
      </c>
      <c r="Q1197" s="10" t="s">
        <v>1519</v>
      </c>
      <c r="R1197" s="10" t="s">
        <v>1518</v>
      </c>
      <c r="S1197" s="10" t="s">
        <v>634</v>
      </c>
      <c r="T1197" s="10" t="s">
        <v>1517</v>
      </c>
      <c r="U1197" s="9">
        <v>6912067910</v>
      </c>
      <c r="V1197" s="8"/>
      <c r="W1197" s="7">
        <v>1236</v>
      </c>
      <c r="X1197" s="4"/>
      <c r="Y1197" s="6">
        <v>72</v>
      </c>
      <c r="Z1197" s="5">
        <f>IF(Y1197&gt;0,Y1197-J1197,".")</f>
        <v>17</v>
      </c>
      <c r="AB1197" s="1">
        <v>1524408908</v>
      </c>
      <c r="AC1197" s="1">
        <v>6669168456</v>
      </c>
      <c r="AD1197" s="1" t="s">
        <v>7108</v>
      </c>
      <c r="AE1197" s="1">
        <v>2</v>
      </c>
      <c r="AF1197" s="1">
        <v>198</v>
      </c>
      <c r="AG1197" s="1" t="s">
        <v>6895</v>
      </c>
      <c r="AH1197" s="1" t="s">
        <v>7606</v>
      </c>
      <c r="AI1197" s="1" t="s">
        <v>7605</v>
      </c>
    </row>
    <row r="1198" spans="1:35" s="1" customFormat="1" x14ac:dyDescent="0.25">
      <c r="A1198" s="31">
        <v>42946</v>
      </c>
      <c r="B1198" s="24"/>
      <c r="C1198" s="23" t="s">
        <v>197</v>
      </c>
      <c r="D1198" s="22" t="s">
        <v>196</v>
      </c>
      <c r="E1198" s="21">
        <v>0.377</v>
      </c>
      <c r="G1198" s="20"/>
      <c r="H1198" s="19">
        <f>E1198/0.04272</f>
        <v>8.8249063670411978</v>
      </c>
      <c r="I1198" s="18">
        <f>J1198/100*4</f>
        <v>1.44</v>
      </c>
      <c r="J1198" s="17">
        <v>36</v>
      </c>
      <c r="K1198" s="16">
        <f>IF(J1198&gt;1,J1198-H1198-I1198,0)</f>
        <v>25.735093632958801</v>
      </c>
      <c r="L1198" s="15">
        <v>42965</v>
      </c>
      <c r="M1198" s="14"/>
      <c r="N1198" s="29">
        <v>43038</v>
      </c>
      <c r="O1198" s="12">
        <v>43038</v>
      </c>
      <c r="P1198" s="11" t="s">
        <v>1314</v>
      </c>
      <c r="Q1198" s="10" t="s">
        <v>1318</v>
      </c>
      <c r="R1198" s="10" t="s">
        <v>1317</v>
      </c>
      <c r="S1198" s="10" t="s">
        <v>1316</v>
      </c>
      <c r="T1198" s="10" t="s">
        <v>1315</v>
      </c>
      <c r="U1198" s="9">
        <v>6916050209</v>
      </c>
      <c r="V1198" s="8"/>
      <c r="W1198" s="7">
        <v>1278</v>
      </c>
      <c r="X1198" s="4"/>
      <c r="Y1198" s="6">
        <v>72</v>
      </c>
      <c r="Z1198" s="5">
        <f>IF(Y1198&gt;0,Y1198-J1198,".")</f>
        <v>36</v>
      </c>
      <c r="AB1198" s="1">
        <v>1524408909</v>
      </c>
      <c r="AC1198" s="1">
        <v>6663889500</v>
      </c>
      <c r="AD1198" s="1" t="s">
        <v>7318</v>
      </c>
      <c r="AE1198" s="1">
        <v>2</v>
      </c>
      <c r="AF1198" s="1">
        <v>78</v>
      </c>
      <c r="AG1198" s="1" t="s">
        <v>6895</v>
      </c>
      <c r="AH1198" s="1" t="s">
        <v>7607</v>
      </c>
      <c r="AI1198" s="1" t="s">
        <v>7605</v>
      </c>
    </row>
    <row r="1199" spans="1:35" s="1" customFormat="1" x14ac:dyDescent="0.25">
      <c r="A1199" s="31">
        <v>42814</v>
      </c>
      <c r="B1199" s="30" t="s">
        <v>826</v>
      </c>
      <c r="C1199" s="23" t="s">
        <v>773</v>
      </c>
      <c r="D1199" s="22" t="s">
        <v>772</v>
      </c>
      <c r="E1199" s="21">
        <v>1.05</v>
      </c>
      <c r="G1199" s="20"/>
      <c r="H1199" s="19">
        <f>E1199/0.038689</f>
        <v>27.13949701465533</v>
      </c>
      <c r="I1199" s="18">
        <f>J1199/100*4</f>
        <v>2.88</v>
      </c>
      <c r="J1199" s="17">
        <v>72</v>
      </c>
      <c r="K1199" s="16">
        <f>IF(J1199&gt;1,J1199-H1199-I1199,0)</f>
        <v>41.980502985344664</v>
      </c>
      <c r="L1199" s="15">
        <v>42856</v>
      </c>
      <c r="M1199" s="14"/>
      <c r="N1199" s="29">
        <v>43064</v>
      </c>
      <c r="O1199" s="12">
        <v>43066</v>
      </c>
      <c r="P1199" s="11" t="s">
        <v>825</v>
      </c>
      <c r="Q1199" s="10"/>
      <c r="R1199" s="10"/>
      <c r="S1199" s="10"/>
      <c r="T1199" s="10"/>
      <c r="U1199" s="9">
        <v>6915955629</v>
      </c>
      <c r="V1199" s="8"/>
      <c r="W1199" s="7">
        <v>1378</v>
      </c>
      <c r="X1199" s="4"/>
      <c r="Y1199" s="6">
        <v>72</v>
      </c>
      <c r="Z1199" s="5">
        <f>IF(Y1199&gt;0,Y1199-J1199,".")</f>
        <v>0</v>
      </c>
      <c r="AB1199" s="1">
        <v>1524410007</v>
      </c>
      <c r="AC1199" s="1">
        <v>6664743764</v>
      </c>
      <c r="AD1199" s="1" t="s">
        <v>7248</v>
      </c>
      <c r="AE1199" s="1">
        <v>1</v>
      </c>
      <c r="AF1199" s="1">
        <v>88</v>
      </c>
      <c r="AG1199" s="1" t="s">
        <v>7608</v>
      </c>
      <c r="AH1199" s="1" t="s">
        <v>7609</v>
      </c>
      <c r="AI1199" s="1" t="s">
        <v>7610</v>
      </c>
    </row>
    <row r="1200" spans="1:35" s="1" customFormat="1" x14ac:dyDescent="0.25">
      <c r="A1200" s="31">
        <v>42993</v>
      </c>
      <c r="B1200" s="24"/>
      <c r="C1200" s="23" t="s">
        <v>590</v>
      </c>
      <c r="D1200" s="22" t="s">
        <v>589</v>
      </c>
      <c r="E1200" s="21">
        <v>0.99</v>
      </c>
      <c r="G1200" s="20"/>
      <c r="H1200" s="19">
        <f>E1200/0.04452</f>
        <v>22.237196765498652</v>
      </c>
      <c r="I1200" s="18">
        <f>J1200/100*4</f>
        <v>2.88</v>
      </c>
      <c r="J1200" s="17">
        <v>72</v>
      </c>
      <c r="K1200" s="16">
        <f>IF(J1200&gt;1,J1200-H1200-I1200,0)</f>
        <v>46.882803234501345</v>
      </c>
      <c r="L1200" s="15">
        <v>43029</v>
      </c>
      <c r="M1200" s="14"/>
      <c r="N1200" s="29">
        <v>43073</v>
      </c>
      <c r="O1200" s="12">
        <v>43073</v>
      </c>
      <c r="P1200" s="11" t="s">
        <v>588</v>
      </c>
      <c r="Q1200" s="10"/>
      <c r="R1200" s="10"/>
      <c r="S1200" s="10"/>
      <c r="T1200" s="10"/>
      <c r="U1200" s="9">
        <v>6916055425</v>
      </c>
      <c r="V1200" s="8"/>
      <c r="W1200" s="7">
        <v>1414</v>
      </c>
      <c r="X1200" s="4"/>
      <c r="Y1200" s="6">
        <v>72</v>
      </c>
      <c r="Z1200" s="5">
        <f>IF(Y1200&gt;0,Y1200-J1200,".")</f>
        <v>0</v>
      </c>
      <c r="AB1200" s="1">
        <v>1524485708</v>
      </c>
      <c r="AC1200" s="1">
        <v>6670225018</v>
      </c>
      <c r="AD1200" s="1" t="s">
        <v>7611</v>
      </c>
      <c r="AE1200" s="1">
        <v>2</v>
      </c>
      <c r="AF1200" s="1">
        <v>90</v>
      </c>
      <c r="AG1200" s="1" t="s">
        <v>6901</v>
      </c>
      <c r="AH1200" s="1" t="s">
        <v>7612</v>
      </c>
      <c r="AI1200" s="1" t="s">
        <v>7613</v>
      </c>
    </row>
    <row r="1201" spans="1:35" s="1" customFormat="1" x14ac:dyDescent="0.25">
      <c r="A1201" s="31">
        <v>42769</v>
      </c>
      <c r="B1201" s="24"/>
      <c r="C1201" s="23" t="s">
        <v>2936</v>
      </c>
      <c r="D1201" s="22" t="s">
        <v>2935</v>
      </c>
      <c r="E1201" s="21">
        <v>1.07</v>
      </c>
      <c r="G1201" s="20"/>
      <c r="H1201" s="19">
        <f>E1201/0.03878</f>
        <v>27.591542031975244</v>
      </c>
      <c r="I1201" s="18">
        <f>J1201/100*4</f>
        <v>2.2000000000000002</v>
      </c>
      <c r="J1201" s="17">
        <v>55</v>
      </c>
      <c r="K1201" s="16">
        <f>IF(J1201&gt;1,J1201-H1201-I1201,0)</f>
        <v>25.208457968024756</v>
      </c>
      <c r="L1201" s="15">
        <v>42792</v>
      </c>
      <c r="M1201" s="14"/>
      <c r="N1201" s="29">
        <v>42846</v>
      </c>
      <c r="O1201" s="12">
        <v>42851</v>
      </c>
      <c r="P1201" s="11" t="s">
        <v>4417</v>
      </c>
      <c r="Q1201" s="10" t="s">
        <v>4416</v>
      </c>
      <c r="R1201" s="10" t="s">
        <v>4415</v>
      </c>
      <c r="S1201" s="10" t="s">
        <v>4414</v>
      </c>
      <c r="T1201" s="10"/>
      <c r="U1201" s="9">
        <v>6788598243</v>
      </c>
      <c r="V1201" s="8"/>
      <c r="W1201" s="7">
        <v>654</v>
      </c>
      <c r="X1201" s="4"/>
      <c r="Y1201" s="6">
        <v>73</v>
      </c>
      <c r="Z1201" s="5">
        <f>IF(Y1201&gt;0,Y1201-J1201,".")</f>
        <v>18</v>
      </c>
      <c r="AB1201" s="1">
        <v>1524506896</v>
      </c>
      <c r="AC1201" s="1">
        <v>6670886807</v>
      </c>
      <c r="AD1201" s="1" t="s">
        <v>7167</v>
      </c>
      <c r="AE1201" s="1">
        <v>1</v>
      </c>
      <c r="AF1201" s="1">
        <v>89</v>
      </c>
      <c r="AH1201" s="1" t="s">
        <v>7614</v>
      </c>
      <c r="AI1201" s="1" t="s">
        <v>7615</v>
      </c>
    </row>
    <row r="1202" spans="1:35" s="1" customFormat="1" x14ac:dyDescent="0.25">
      <c r="A1202" s="31">
        <v>42769</v>
      </c>
      <c r="B1202" s="24"/>
      <c r="C1202" s="23" t="s">
        <v>1439</v>
      </c>
      <c r="D1202" s="22" t="s">
        <v>1438</v>
      </c>
      <c r="E1202" s="21">
        <v>0.42</v>
      </c>
      <c r="G1202" s="20"/>
      <c r="H1202" s="19">
        <f>E1202/0.03878</f>
        <v>10.830324909747292</v>
      </c>
      <c r="I1202" s="18">
        <f>J1202/100*4</f>
        <v>1.52</v>
      </c>
      <c r="J1202" s="17">
        <v>38</v>
      </c>
      <c r="K1202" s="16">
        <f>IF(J1202&gt;1,J1202-H1202-I1202,0)</f>
        <v>25.64967509025271</v>
      </c>
      <c r="L1202" s="15">
        <v>42790</v>
      </c>
      <c r="M1202" s="14"/>
      <c r="N1202" s="29">
        <v>42865</v>
      </c>
      <c r="O1202" s="12">
        <v>42865</v>
      </c>
      <c r="P1202" s="11" t="s">
        <v>4007</v>
      </c>
      <c r="Q1202" s="10" t="s">
        <v>4006</v>
      </c>
      <c r="R1202" s="10" t="s">
        <v>4005</v>
      </c>
      <c r="S1202" s="10" t="s">
        <v>671</v>
      </c>
      <c r="T1202" s="10"/>
      <c r="U1202" s="9" t="s">
        <v>4004</v>
      </c>
      <c r="V1202" s="8"/>
      <c r="W1202" s="7">
        <v>710</v>
      </c>
      <c r="X1202" s="4"/>
      <c r="Y1202" s="6">
        <v>73</v>
      </c>
      <c r="Z1202" s="5">
        <f>IF(Y1202&gt;0,Y1202-J1202,".")</f>
        <v>35</v>
      </c>
      <c r="AB1202" s="1">
        <v>1524605382</v>
      </c>
      <c r="AC1202" s="1">
        <v>6664013803</v>
      </c>
      <c r="AD1202" s="1" t="s">
        <v>7238</v>
      </c>
      <c r="AE1202" s="1">
        <v>1</v>
      </c>
      <c r="AF1202" s="1">
        <v>85</v>
      </c>
      <c r="AG1202" s="1" t="s">
        <v>6894</v>
      </c>
      <c r="AH1202" s="1" t="s">
        <v>7616</v>
      </c>
      <c r="AI1202" s="1" t="s">
        <v>7617</v>
      </c>
    </row>
    <row r="1203" spans="1:35" s="1" customFormat="1" x14ac:dyDescent="0.25">
      <c r="A1203" s="31">
        <v>42809</v>
      </c>
      <c r="B1203" s="24"/>
      <c r="C1203" s="23" t="s">
        <v>279</v>
      </c>
      <c r="D1203" s="22" t="s">
        <v>196</v>
      </c>
      <c r="E1203" s="21">
        <v>0.67</v>
      </c>
      <c r="G1203" s="20"/>
      <c r="H1203" s="19">
        <f>E1203/0.038689</f>
        <v>17.317583809351497</v>
      </c>
      <c r="I1203" s="18">
        <f>J1203/100*4</f>
        <v>1.52</v>
      </c>
      <c r="J1203" s="17">
        <v>38</v>
      </c>
      <c r="K1203" s="16">
        <f>IF(J1203&gt;1,J1203-H1203-I1203,0)</f>
        <v>19.162416190648504</v>
      </c>
      <c r="L1203" s="15">
        <v>42834</v>
      </c>
      <c r="M1203" s="14"/>
      <c r="N1203" s="29">
        <v>42929</v>
      </c>
      <c r="O1203" s="12">
        <v>42929</v>
      </c>
      <c r="P1203" s="11" t="s">
        <v>1945</v>
      </c>
      <c r="Q1203" s="10" t="s">
        <v>2879</v>
      </c>
      <c r="R1203" s="10" t="s">
        <v>2878</v>
      </c>
      <c r="S1203" s="10" t="s">
        <v>2877</v>
      </c>
      <c r="T1203" s="10"/>
      <c r="U1203" s="9">
        <v>6888797278</v>
      </c>
      <c r="V1203" s="8"/>
      <c r="W1203" s="7">
        <v>949</v>
      </c>
      <c r="X1203" s="4"/>
      <c r="Y1203" s="6">
        <v>73</v>
      </c>
      <c r="Z1203" s="5">
        <f>IF(Y1203&gt;0,Y1203-J1203,".")</f>
        <v>35</v>
      </c>
      <c r="AB1203" s="1">
        <v>1524761660</v>
      </c>
      <c r="AC1203" s="1">
        <v>6671480347</v>
      </c>
      <c r="AD1203" s="1" t="s">
        <v>7167</v>
      </c>
      <c r="AE1203" s="1">
        <v>1</v>
      </c>
      <c r="AF1203" s="1">
        <v>89</v>
      </c>
      <c r="AG1203" s="1" t="s">
        <v>7618</v>
      </c>
      <c r="AH1203" s="1" t="s">
        <v>7619</v>
      </c>
      <c r="AI1203" s="1" t="s">
        <v>7620</v>
      </c>
    </row>
    <row r="1204" spans="1:35" s="1" customFormat="1" x14ac:dyDescent="0.25">
      <c r="A1204" s="31">
        <v>42793</v>
      </c>
      <c r="B1204" s="24"/>
      <c r="C1204" s="23" t="s">
        <v>2333</v>
      </c>
      <c r="D1204" s="22" t="s">
        <v>2004</v>
      </c>
      <c r="E1204" s="21">
        <v>0.378</v>
      </c>
      <c r="G1204" s="20"/>
      <c r="H1204" s="19">
        <f>E1204/0.038689</f>
        <v>9.770218925275918</v>
      </c>
      <c r="I1204" s="18">
        <f>J1204/100*4</f>
        <v>1.4</v>
      </c>
      <c r="J1204" s="17">
        <v>35</v>
      </c>
      <c r="K1204" s="16">
        <f>IF(J1204&gt;1,J1204-H1204-I1204,0)</f>
        <v>23.829781074724082</v>
      </c>
      <c r="L1204" s="15">
        <v>42812</v>
      </c>
      <c r="M1204" s="14"/>
      <c r="N1204" s="29">
        <v>42970</v>
      </c>
      <c r="O1204" s="12">
        <v>42972</v>
      </c>
      <c r="P1204" s="11" t="s">
        <v>2332</v>
      </c>
      <c r="Q1204" s="10" t="s">
        <v>2336</v>
      </c>
      <c r="R1204" s="10" t="s">
        <v>2335</v>
      </c>
      <c r="S1204" s="10" t="s">
        <v>2334</v>
      </c>
      <c r="T1204" s="10"/>
      <c r="U1204" s="9">
        <v>6909432624</v>
      </c>
      <c r="V1204" s="8"/>
      <c r="W1204" s="7">
        <v>1069</v>
      </c>
      <c r="X1204" s="4"/>
      <c r="Y1204" s="6">
        <v>73</v>
      </c>
      <c r="Z1204" s="5">
        <f>IF(Y1204&gt;0,Y1204-J1204,".")</f>
        <v>38</v>
      </c>
      <c r="AB1204" s="1">
        <v>1524897983</v>
      </c>
      <c r="AC1204" s="1">
        <v>6666695314</v>
      </c>
      <c r="AD1204" s="1" t="s">
        <v>7346</v>
      </c>
      <c r="AE1204" s="1">
        <v>1</v>
      </c>
      <c r="AF1204" s="1">
        <v>169</v>
      </c>
      <c r="AG1204" s="1" t="s">
        <v>6879</v>
      </c>
      <c r="AH1204" s="1" t="s">
        <v>7621</v>
      </c>
      <c r="AI1204" s="1" t="s">
        <v>7622</v>
      </c>
    </row>
    <row r="1205" spans="1:35" s="1" customFormat="1" x14ac:dyDescent="0.25">
      <c r="A1205" s="31">
        <v>42751</v>
      </c>
      <c r="B1205" s="24"/>
      <c r="C1205" s="23" t="s">
        <v>247</v>
      </c>
      <c r="D1205" s="22" t="s">
        <v>246</v>
      </c>
      <c r="E1205" s="21">
        <v>0.7</v>
      </c>
      <c r="G1205" s="20"/>
      <c r="H1205" s="19">
        <f>E1205/0.03821</f>
        <v>18.319811567652444</v>
      </c>
      <c r="I1205" s="18">
        <f>J1205/100*4</f>
        <v>1.32</v>
      </c>
      <c r="J1205" s="17">
        <v>33</v>
      </c>
      <c r="K1205" s="16">
        <f>IF(J1205&gt;1,J1205-H1205-I1205,0)</f>
        <v>13.360188432347556</v>
      </c>
      <c r="L1205" s="15">
        <v>42777</v>
      </c>
      <c r="M1205" s="14"/>
      <c r="N1205" s="29">
        <v>42996</v>
      </c>
      <c r="O1205" s="12">
        <v>42997</v>
      </c>
      <c r="P1205" s="11" t="s">
        <v>1933</v>
      </c>
      <c r="Q1205" s="10" t="s">
        <v>1936</v>
      </c>
      <c r="R1205" s="10" t="s">
        <v>1935</v>
      </c>
      <c r="S1205" s="10" t="s">
        <v>1934</v>
      </c>
      <c r="T1205" s="10"/>
      <c r="U1205" s="9">
        <v>6910577541</v>
      </c>
      <c r="V1205" s="8"/>
      <c r="W1205" s="7">
        <v>1156</v>
      </c>
      <c r="X1205" s="4"/>
      <c r="Y1205" s="6">
        <v>73</v>
      </c>
      <c r="Z1205" s="5">
        <f>IF(Y1205&gt;0,Y1205-J1205,".")</f>
        <v>40</v>
      </c>
      <c r="AB1205" s="1">
        <v>1524970926</v>
      </c>
      <c r="AC1205" s="1">
        <v>6671375056</v>
      </c>
      <c r="AD1205" s="1" t="s">
        <v>7109</v>
      </c>
      <c r="AE1205" s="1">
        <v>2</v>
      </c>
      <c r="AF1205" s="1">
        <v>66</v>
      </c>
      <c r="AG1205" s="1" t="s">
        <v>2848</v>
      </c>
      <c r="AH1205" s="1" t="s">
        <v>7623</v>
      </c>
      <c r="AI1205" s="1" t="s">
        <v>7624</v>
      </c>
    </row>
    <row r="1206" spans="1:35" s="1" customFormat="1" x14ac:dyDescent="0.25">
      <c r="A1206" s="31">
        <v>42765</v>
      </c>
      <c r="B1206" s="24"/>
      <c r="C1206" s="23" t="s">
        <v>335</v>
      </c>
      <c r="D1206" s="22" t="s">
        <v>334</v>
      </c>
      <c r="E1206" s="21">
        <v>0.14000000000000001</v>
      </c>
      <c r="G1206" s="20"/>
      <c r="H1206" s="19">
        <f>E1206/0.03878</f>
        <v>3.6101083032490977</v>
      </c>
      <c r="I1206" s="18">
        <f>J1206/100*4</f>
        <v>1.32</v>
      </c>
      <c r="J1206" s="17">
        <v>33</v>
      </c>
      <c r="K1206" s="16">
        <f>IF(J1206&gt;1,J1206-H1206-I1206,0)</f>
        <v>28.069891696750901</v>
      </c>
      <c r="L1206" s="15">
        <v>42797</v>
      </c>
      <c r="M1206" s="14"/>
      <c r="N1206" s="29">
        <v>43003</v>
      </c>
      <c r="O1206" s="12">
        <v>43004</v>
      </c>
      <c r="P1206" s="11" t="s">
        <v>1810</v>
      </c>
      <c r="Q1206" s="10" t="s">
        <v>1825</v>
      </c>
      <c r="R1206" s="10" t="s">
        <v>1824</v>
      </c>
      <c r="S1206" s="10" t="s">
        <v>1823</v>
      </c>
      <c r="T1206" s="10" t="s">
        <v>1822</v>
      </c>
      <c r="U1206" s="9">
        <v>6912475921</v>
      </c>
      <c r="V1206" s="8"/>
      <c r="W1206" s="7">
        <v>1175</v>
      </c>
      <c r="X1206" s="4"/>
      <c r="Y1206" s="6">
        <v>73</v>
      </c>
      <c r="Z1206" s="5">
        <f>IF(Y1206&gt;0,Y1206-J1206,".")</f>
        <v>40</v>
      </c>
      <c r="AB1206" s="1">
        <v>1524970929</v>
      </c>
      <c r="AC1206" s="1">
        <v>6664833336</v>
      </c>
      <c r="AD1206" s="1" t="s">
        <v>7203</v>
      </c>
      <c r="AE1206" s="1">
        <v>1</v>
      </c>
      <c r="AF1206" s="1">
        <v>47</v>
      </c>
      <c r="AG1206" s="1" t="s">
        <v>2848</v>
      </c>
      <c r="AH1206" s="1" t="s">
        <v>7558</v>
      </c>
      <c r="AI1206" s="1" t="s">
        <v>7625</v>
      </c>
    </row>
    <row r="1207" spans="1:35" s="1" customFormat="1" x14ac:dyDescent="0.25">
      <c r="A1207" s="31">
        <v>42929</v>
      </c>
      <c r="B1207" s="24"/>
      <c r="C1207" s="23" t="s">
        <v>279</v>
      </c>
      <c r="D1207" s="22" t="s">
        <v>278</v>
      </c>
      <c r="E1207" s="21">
        <v>0.57999999999999996</v>
      </c>
      <c r="G1207" s="20"/>
      <c r="H1207" s="19">
        <f>E1207/0.04272</f>
        <v>13.576779026217228</v>
      </c>
      <c r="I1207" s="18">
        <f>J1207/100*4</f>
        <v>1.52</v>
      </c>
      <c r="J1207" s="17">
        <v>38</v>
      </c>
      <c r="K1207" s="16">
        <f>IF(J1207&gt;1,J1207-H1207-I1207,0)</f>
        <v>22.903220973782773</v>
      </c>
      <c r="L1207" s="15">
        <v>42952</v>
      </c>
      <c r="M1207" s="14"/>
      <c r="N1207" s="29">
        <v>43012</v>
      </c>
      <c r="O1207" s="12">
        <v>43012</v>
      </c>
      <c r="P1207" s="11" t="s">
        <v>1679</v>
      </c>
      <c r="Q1207" s="10" t="s">
        <v>1678</v>
      </c>
      <c r="R1207" s="10" t="s">
        <v>1677</v>
      </c>
      <c r="S1207" s="10" t="s">
        <v>1676</v>
      </c>
      <c r="T1207" s="10"/>
      <c r="U1207" s="9">
        <v>6911864822</v>
      </c>
      <c r="V1207" s="8" t="s">
        <v>110</v>
      </c>
      <c r="W1207" s="7">
        <v>1200</v>
      </c>
      <c r="X1207" s="4"/>
      <c r="Y1207" s="6">
        <v>73</v>
      </c>
      <c r="Z1207" s="5">
        <f>IF(Y1207&gt;0,Y1207-J1207,".")</f>
        <v>35</v>
      </c>
      <c r="AB1207" s="1">
        <v>1524970930</v>
      </c>
      <c r="AC1207" s="1">
        <v>6664623619</v>
      </c>
      <c r="AD1207" s="1" t="s">
        <v>7626</v>
      </c>
      <c r="AE1207" s="1">
        <v>2</v>
      </c>
      <c r="AF1207" s="1">
        <v>38</v>
      </c>
      <c r="AG1207" s="1" t="s">
        <v>2848</v>
      </c>
      <c r="AH1207" s="1" t="s">
        <v>7627</v>
      </c>
      <c r="AI1207" s="1" t="s">
        <v>7625</v>
      </c>
    </row>
    <row r="1208" spans="1:35" s="1" customFormat="1" x14ac:dyDescent="0.25">
      <c r="A1208" s="31">
        <v>42946</v>
      </c>
      <c r="B1208" s="24"/>
      <c r="C1208" s="23" t="s">
        <v>236</v>
      </c>
      <c r="D1208" s="22" t="s">
        <v>235</v>
      </c>
      <c r="E1208" s="21">
        <v>0.7</v>
      </c>
      <c r="G1208" s="20"/>
      <c r="H1208" s="19">
        <f>E1208/0.038689</f>
        <v>18.092998009770216</v>
      </c>
      <c r="I1208" s="18">
        <f>J1208/100*4</f>
        <v>1.44</v>
      </c>
      <c r="J1208" s="17">
        <v>36</v>
      </c>
      <c r="K1208" s="16">
        <f>IF(J1208&gt;1,J1208-H1208-I1208,0)</f>
        <v>16.467001990229782</v>
      </c>
      <c r="L1208" s="15">
        <v>43008</v>
      </c>
      <c r="M1208" s="14"/>
      <c r="N1208" s="29">
        <v>43072</v>
      </c>
      <c r="O1208" s="12">
        <v>43073</v>
      </c>
      <c r="P1208" s="11" t="s">
        <v>630</v>
      </c>
      <c r="Q1208" s="10" t="s">
        <v>633</v>
      </c>
      <c r="R1208" s="10" t="s">
        <v>632</v>
      </c>
      <c r="S1208" s="10" t="s">
        <v>631</v>
      </c>
      <c r="T1208" s="10"/>
      <c r="U1208" s="9">
        <v>6916039876</v>
      </c>
      <c r="V1208" s="8"/>
      <c r="W1208" s="7">
        <v>1410</v>
      </c>
      <c r="X1208" s="4"/>
      <c r="Y1208" s="6">
        <v>73</v>
      </c>
      <c r="Z1208" s="5">
        <f>IF(Y1208&gt;0,Y1208-J1208,".")</f>
        <v>37</v>
      </c>
      <c r="AB1208" s="1">
        <v>1524970927</v>
      </c>
      <c r="AC1208" s="1">
        <v>6671263310</v>
      </c>
      <c r="AD1208" s="1" t="s">
        <v>7483</v>
      </c>
      <c r="AE1208" s="1">
        <v>5</v>
      </c>
      <c r="AF1208" s="1">
        <v>75</v>
      </c>
      <c r="AG1208" s="1" t="s">
        <v>2848</v>
      </c>
      <c r="AH1208" s="1" t="s">
        <v>7628</v>
      </c>
      <c r="AI1208" s="1" t="s">
        <v>7625</v>
      </c>
    </row>
    <row r="1209" spans="1:35" s="1" customFormat="1" x14ac:dyDescent="0.25">
      <c r="A1209" s="31">
        <v>42638</v>
      </c>
      <c r="B1209" s="24"/>
      <c r="C1209" s="23" t="s">
        <v>1094</v>
      </c>
      <c r="D1209" s="22" t="s">
        <v>1093</v>
      </c>
      <c r="E1209" s="21"/>
      <c r="G1209" s="20"/>
      <c r="H1209" s="19">
        <f>E1209/0.0404</f>
        <v>0</v>
      </c>
      <c r="I1209" s="18">
        <f>J1209/100*4</f>
        <v>2.36</v>
      </c>
      <c r="J1209" s="17">
        <v>59</v>
      </c>
      <c r="K1209" s="16">
        <f>IF(J1209&gt;1,J1209-H1209-I1209,0)</f>
        <v>56.64</v>
      </c>
      <c r="L1209" s="15">
        <v>42639</v>
      </c>
      <c r="M1209" s="14"/>
      <c r="N1209" s="29">
        <v>42738</v>
      </c>
      <c r="O1209" s="12">
        <v>42738</v>
      </c>
      <c r="P1209" s="11" t="s">
        <v>6956</v>
      </c>
      <c r="Q1209" s="10" t="s">
        <v>6955</v>
      </c>
      <c r="R1209" s="10" t="s">
        <v>6954</v>
      </c>
      <c r="S1209" s="10" t="s">
        <v>6953</v>
      </c>
      <c r="T1209" s="10"/>
      <c r="U1209" s="9" t="s">
        <v>6952</v>
      </c>
      <c r="V1209" s="8"/>
      <c r="W1209" s="7">
        <v>23</v>
      </c>
      <c r="X1209" s="4"/>
      <c r="Y1209" s="6">
        <v>74</v>
      </c>
      <c r="Z1209" s="5">
        <f>IF(Y1209&gt;0,Y1209-J1209,".")</f>
        <v>15</v>
      </c>
      <c r="AB1209" s="1">
        <v>1524970928</v>
      </c>
      <c r="AC1209" s="1">
        <v>6667796883</v>
      </c>
      <c r="AD1209" s="1" t="s">
        <v>7547</v>
      </c>
      <c r="AE1209" s="1">
        <v>1</v>
      </c>
      <c r="AF1209" s="1">
        <v>30</v>
      </c>
      <c r="AG1209" s="1" t="s">
        <v>2848</v>
      </c>
      <c r="AH1209" s="1" t="s">
        <v>7629</v>
      </c>
      <c r="AI1209" s="1" t="s">
        <v>7625</v>
      </c>
    </row>
    <row r="1210" spans="1:35" s="1" customFormat="1" x14ac:dyDescent="0.25">
      <c r="A1210" s="31">
        <v>42666</v>
      </c>
      <c r="B1210" s="24"/>
      <c r="C1210" s="23" t="s">
        <v>1413</v>
      </c>
      <c r="D1210" s="22" t="s">
        <v>1412</v>
      </c>
      <c r="E1210" s="21">
        <v>1.03</v>
      </c>
      <c r="G1210" s="20"/>
      <c r="H1210" s="19">
        <f>E1210/0.03988</f>
        <v>25.827482447342028</v>
      </c>
      <c r="I1210" s="18">
        <f>J1210/100*4</f>
        <v>2.96</v>
      </c>
      <c r="J1210" s="17">
        <v>74</v>
      </c>
      <c r="K1210" s="16">
        <f>IF(J1210&gt;1,J1210-H1210-I1210,0)</f>
        <v>45.212517552657971</v>
      </c>
      <c r="L1210" s="15">
        <v>42685</v>
      </c>
      <c r="M1210" s="14"/>
      <c r="N1210" s="29">
        <v>42757</v>
      </c>
      <c r="O1210" s="12">
        <v>42757</v>
      </c>
      <c r="P1210" s="11" t="s">
        <v>6445</v>
      </c>
      <c r="Q1210" s="10"/>
      <c r="R1210" s="10"/>
      <c r="S1210" s="10"/>
      <c r="T1210" s="10"/>
      <c r="U1210" s="9"/>
      <c r="V1210" s="8"/>
      <c r="W1210" s="7">
        <v>143</v>
      </c>
      <c r="X1210" s="4"/>
      <c r="Y1210" s="6">
        <v>74</v>
      </c>
      <c r="Z1210" s="5">
        <f>IF(Y1210&gt;0,Y1210-J1210,".")</f>
        <v>0</v>
      </c>
      <c r="AB1210" s="1">
        <v>1524986649</v>
      </c>
      <c r="AC1210" s="1">
        <v>6664833336</v>
      </c>
      <c r="AD1210" s="1" t="s">
        <v>7203</v>
      </c>
      <c r="AE1210" s="1">
        <v>3</v>
      </c>
      <c r="AF1210" s="1">
        <v>141</v>
      </c>
      <c r="AG1210" s="1" t="s">
        <v>6880</v>
      </c>
      <c r="AH1210" s="1" t="s">
        <v>7558</v>
      </c>
      <c r="AI1210" s="1" t="s">
        <v>7630</v>
      </c>
    </row>
    <row r="1211" spans="1:35" s="1" customFormat="1" x14ac:dyDescent="0.25">
      <c r="A1211" s="31">
        <v>42665</v>
      </c>
      <c r="B1211" s="24"/>
      <c r="C1211" s="23" t="s">
        <v>335</v>
      </c>
      <c r="D1211" s="22" t="s">
        <v>334</v>
      </c>
      <c r="E1211" s="21">
        <v>0.16</v>
      </c>
      <c r="G1211" s="20"/>
      <c r="H1211" s="19">
        <f>E1211/0.03988</f>
        <v>4.0120361083249749</v>
      </c>
      <c r="I1211" s="18">
        <f>J1211/100*4</f>
        <v>1.48</v>
      </c>
      <c r="J1211" s="17">
        <v>37</v>
      </c>
      <c r="K1211" s="16">
        <f>IF(J1211&gt;1,J1211-H1211-I1211,0)</f>
        <v>31.507963891675022</v>
      </c>
      <c r="L1211" s="15">
        <v>42685</v>
      </c>
      <c r="M1211" s="14"/>
      <c r="N1211" s="29">
        <v>42757</v>
      </c>
      <c r="O1211" s="12">
        <v>42758</v>
      </c>
      <c r="P1211" s="11" t="s">
        <v>4588</v>
      </c>
      <c r="Q1211" s="10" t="s">
        <v>4592</v>
      </c>
      <c r="R1211" s="10" t="s">
        <v>4591</v>
      </c>
      <c r="S1211" s="10" t="s">
        <v>4590</v>
      </c>
      <c r="T1211" s="10"/>
      <c r="U1211" s="9" t="s">
        <v>6444</v>
      </c>
      <c r="V1211" s="8"/>
      <c r="W1211" s="7">
        <v>145</v>
      </c>
      <c r="X1211" s="4"/>
      <c r="Y1211" s="6">
        <v>74</v>
      </c>
      <c r="Z1211" s="5">
        <f>IF(Y1211&gt;0,Y1211-J1211,".")</f>
        <v>37</v>
      </c>
      <c r="AB1211" s="1">
        <v>1524988582</v>
      </c>
      <c r="AC1211" s="1">
        <v>6670225018</v>
      </c>
      <c r="AD1211" s="1" t="s">
        <v>7611</v>
      </c>
      <c r="AE1211" s="1">
        <v>2</v>
      </c>
      <c r="AF1211" s="1">
        <v>90</v>
      </c>
      <c r="AG1211" s="1" t="s">
        <v>6885</v>
      </c>
      <c r="AH1211" s="1" t="s">
        <v>7612</v>
      </c>
      <c r="AI1211" s="1" t="s">
        <v>7631</v>
      </c>
    </row>
    <row r="1212" spans="1:35" s="1" customFormat="1" x14ac:dyDescent="0.25">
      <c r="A1212" s="28">
        <v>40899</v>
      </c>
      <c r="B1212" s="27" t="s">
        <v>2617</v>
      </c>
      <c r="C1212" s="23" t="s">
        <v>2616</v>
      </c>
      <c r="D1212" s="22" t="s">
        <v>2615</v>
      </c>
      <c r="E1212" s="21">
        <v>0.79800000000000004</v>
      </c>
      <c r="G1212" s="20"/>
      <c r="H1212" s="19">
        <f>E1212/0.0492738</f>
        <v>16.195219366072845</v>
      </c>
      <c r="I1212" s="18">
        <f>J1212/100*4</f>
        <v>2.2000000000000002</v>
      </c>
      <c r="J1212" s="17">
        <v>55</v>
      </c>
      <c r="K1212" s="16">
        <f>IF(J1212&gt;1,J1212-H1212-I1212,0)</f>
        <v>36.604780633927149</v>
      </c>
      <c r="L1212" s="15">
        <v>40905</v>
      </c>
      <c r="M1212" s="14"/>
      <c r="N1212" s="29">
        <v>42762</v>
      </c>
      <c r="O1212" s="12">
        <v>42764</v>
      </c>
      <c r="P1212" s="11" t="s">
        <v>6363</v>
      </c>
      <c r="Q1212" s="10" t="s">
        <v>6362</v>
      </c>
      <c r="R1212" s="10" t="s">
        <v>6361</v>
      </c>
      <c r="S1212" s="10" t="s">
        <v>6360</v>
      </c>
      <c r="T1212" s="10"/>
      <c r="U1212" s="9" t="s">
        <v>6359</v>
      </c>
      <c r="V1212" s="8"/>
      <c r="W1212" s="7">
        <v>167</v>
      </c>
      <c r="X1212" s="4"/>
      <c r="Y1212" s="6">
        <v>74</v>
      </c>
      <c r="Z1212" s="5">
        <f>IF(Y1212&gt;0,Y1212-J1212,".")</f>
        <v>19</v>
      </c>
      <c r="AB1212" s="1">
        <v>1525031743</v>
      </c>
      <c r="AC1212" s="1">
        <v>6667876958</v>
      </c>
      <c r="AD1212" s="1" t="s">
        <v>7147</v>
      </c>
      <c r="AE1212" s="1">
        <v>1</v>
      </c>
      <c r="AF1212" s="1">
        <v>60</v>
      </c>
      <c r="AG1212" s="1" t="s">
        <v>6874</v>
      </c>
      <c r="AH1212" s="1" t="s">
        <v>7632</v>
      </c>
      <c r="AI1212" s="1" t="s">
        <v>7633</v>
      </c>
    </row>
    <row r="1213" spans="1:35" s="1" customFormat="1" x14ac:dyDescent="0.25">
      <c r="A1213" s="31">
        <v>42666</v>
      </c>
      <c r="B1213" s="24"/>
      <c r="C1213" s="23" t="s">
        <v>1413</v>
      </c>
      <c r="D1213" s="22" t="s">
        <v>1412</v>
      </c>
      <c r="E1213" s="21">
        <v>1.03</v>
      </c>
      <c r="G1213" s="20"/>
      <c r="H1213" s="19">
        <f>E1213/0.03988</f>
        <v>25.827482447342028</v>
      </c>
      <c r="I1213" s="18">
        <f>J1213/100*4</f>
        <v>2.96</v>
      </c>
      <c r="J1213" s="17">
        <v>74</v>
      </c>
      <c r="K1213" s="16">
        <f>IF(J1213&gt;1,J1213-H1213-I1213,0)</f>
        <v>45.212517552657971</v>
      </c>
      <c r="L1213" s="15">
        <v>42685</v>
      </c>
      <c r="M1213" s="14"/>
      <c r="N1213" s="29">
        <v>42767</v>
      </c>
      <c r="O1213" s="12">
        <v>42771</v>
      </c>
      <c r="P1213" s="11" t="s">
        <v>6240</v>
      </c>
      <c r="Q1213" s="10"/>
      <c r="R1213" s="10"/>
      <c r="S1213" s="10"/>
      <c r="T1213" s="10"/>
      <c r="U1213" s="9"/>
      <c r="V1213" s="8"/>
      <c r="W1213" s="7">
        <v>203</v>
      </c>
      <c r="X1213" s="4"/>
      <c r="Y1213" s="6">
        <v>74</v>
      </c>
      <c r="Z1213" s="5">
        <f>IF(Y1213&gt;0,Y1213-J1213,".")</f>
        <v>0</v>
      </c>
      <c r="AB1213" s="1">
        <v>1525212180</v>
      </c>
      <c r="AC1213" s="1">
        <v>6664956368</v>
      </c>
      <c r="AD1213" s="1" t="s">
        <v>7211</v>
      </c>
      <c r="AE1213" s="1">
        <v>1</v>
      </c>
      <c r="AF1213" s="1">
        <v>48</v>
      </c>
      <c r="AG1213" s="1" t="s">
        <v>6859</v>
      </c>
      <c r="AH1213" s="1" t="s">
        <v>7634</v>
      </c>
      <c r="AI1213" s="1" t="s">
        <v>7635</v>
      </c>
    </row>
    <row r="1214" spans="1:35" s="1" customFormat="1" x14ac:dyDescent="0.25">
      <c r="A1214" s="31">
        <v>42769</v>
      </c>
      <c r="B1214" s="24" t="s">
        <v>5617</v>
      </c>
      <c r="C1214" s="23" t="s">
        <v>236</v>
      </c>
      <c r="D1214" s="22" t="s">
        <v>235</v>
      </c>
      <c r="E1214" s="21">
        <v>0.71</v>
      </c>
      <c r="G1214" s="20"/>
      <c r="H1214" s="19">
        <f>E1214/0.03878</f>
        <v>18.308406395048994</v>
      </c>
      <c r="I1214" s="18">
        <f>J1214/100*4</f>
        <v>1.44</v>
      </c>
      <c r="J1214" s="17">
        <v>36</v>
      </c>
      <c r="K1214" s="16">
        <f>IF(J1214&gt;1,J1214-H1214-I1214,0)</f>
        <v>16.251593604951005</v>
      </c>
      <c r="L1214" s="15">
        <v>42788</v>
      </c>
      <c r="M1214" s="14"/>
      <c r="N1214" s="29">
        <v>42794</v>
      </c>
      <c r="O1214" s="12">
        <v>42794</v>
      </c>
      <c r="P1214" s="11" t="s">
        <v>4184</v>
      </c>
      <c r="Q1214" s="10" t="s">
        <v>4187</v>
      </c>
      <c r="R1214" s="10" t="s">
        <v>5616</v>
      </c>
      <c r="S1214" s="10" t="s">
        <v>3369</v>
      </c>
      <c r="T1214" s="10"/>
      <c r="U1214" s="9">
        <v>6728121592</v>
      </c>
      <c r="V1214" s="8"/>
      <c r="W1214" s="7">
        <v>340</v>
      </c>
      <c r="X1214" s="4"/>
      <c r="Y1214" s="6">
        <v>74</v>
      </c>
      <c r="Z1214" s="5">
        <f>IF(Y1214&gt;0,Y1214-J1214,".")</f>
        <v>38</v>
      </c>
      <c r="AB1214" s="1">
        <v>1525332124</v>
      </c>
      <c r="AC1214" s="1">
        <v>6669168456</v>
      </c>
      <c r="AD1214" s="1" t="s">
        <v>7108</v>
      </c>
      <c r="AE1214" s="1">
        <v>1</v>
      </c>
      <c r="AF1214" s="1">
        <v>99</v>
      </c>
      <c r="AG1214" s="1" t="s">
        <v>6854</v>
      </c>
      <c r="AH1214" s="1" t="s">
        <v>7606</v>
      </c>
      <c r="AI1214" s="1" t="s">
        <v>7636</v>
      </c>
    </row>
    <row r="1215" spans="1:35" s="1" customFormat="1" x14ac:dyDescent="0.25">
      <c r="A1215" s="28">
        <v>41757</v>
      </c>
      <c r="B1215" s="27" t="s">
        <v>1577</v>
      </c>
      <c r="C1215" s="23" t="s">
        <v>1576</v>
      </c>
      <c r="D1215" s="22" t="s">
        <v>1575</v>
      </c>
      <c r="E1215" s="21">
        <v>0.6</v>
      </c>
      <c r="G1215" s="20"/>
      <c r="H1215" s="19">
        <f>E1215/0.048502</f>
        <v>12.370623891798274</v>
      </c>
      <c r="I1215" s="18">
        <f>J1215/100*4</f>
        <v>2.2000000000000002</v>
      </c>
      <c r="J1215" s="17">
        <v>55</v>
      </c>
      <c r="K1215" s="16">
        <f>IF(J1215&gt;1,J1215-H1215-I1215,0)</f>
        <v>40.429376108201723</v>
      </c>
      <c r="L1215" s="15">
        <v>41792</v>
      </c>
      <c r="M1215" s="14"/>
      <c r="N1215" s="29">
        <v>42800</v>
      </c>
      <c r="O1215" s="12">
        <v>42800</v>
      </c>
      <c r="P1215" s="11" t="s">
        <v>5506</v>
      </c>
      <c r="Q1215" s="10" t="s">
        <v>5505</v>
      </c>
      <c r="R1215" s="10" t="s">
        <v>5504</v>
      </c>
      <c r="S1215" s="10" t="s">
        <v>1089</v>
      </c>
      <c r="T1215" s="10"/>
      <c r="U1215" s="9" t="s">
        <v>5499</v>
      </c>
      <c r="V1215" s="8"/>
      <c r="W1215" s="7">
        <v>367</v>
      </c>
      <c r="X1215" s="4"/>
      <c r="Y1215" s="6">
        <v>74</v>
      </c>
      <c r="Z1215" s="5">
        <f>IF(Y1215&gt;0,Y1215-J1215,".")</f>
        <v>19</v>
      </c>
      <c r="AB1215" s="1">
        <v>1525349900</v>
      </c>
      <c r="AC1215" s="1">
        <v>6670276095</v>
      </c>
      <c r="AD1215" s="1" t="s">
        <v>7229</v>
      </c>
      <c r="AE1215" s="1">
        <v>1</v>
      </c>
      <c r="AF1215" s="1">
        <v>115</v>
      </c>
      <c r="AG1215" s="1" t="s">
        <v>7637</v>
      </c>
      <c r="AH1215" s="1" t="s">
        <v>7638</v>
      </c>
      <c r="AI1215" s="1" t="s">
        <v>7639</v>
      </c>
    </row>
    <row r="1216" spans="1:35" s="1" customFormat="1" x14ac:dyDescent="0.25">
      <c r="A1216" s="28">
        <v>41757</v>
      </c>
      <c r="B1216" s="27" t="s">
        <v>1577</v>
      </c>
      <c r="C1216" s="23" t="s">
        <v>1576</v>
      </c>
      <c r="D1216" s="22" t="s">
        <v>1575</v>
      </c>
      <c r="E1216" s="21">
        <v>0.6</v>
      </c>
      <c r="G1216" s="20"/>
      <c r="H1216" s="19">
        <f>E1216/0.048502</f>
        <v>12.370623891798274</v>
      </c>
      <c r="I1216" s="18">
        <f>J1216/100*4</f>
        <v>2.2000000000000002</v>
      </c>
      <c r="J1216" s="17">
        <v>55</v>
      </c>
      <c r="K1216" s="16">
        <f>IF(J1216&gt;1,J1216-H1216-I1216,0)</f>
        <v>40.429376108201723</v>
      </c>
      <c r="L1216" s="15">
        <v>41792</v>
      </c>
      <c r="M1216" s="14"/>
      <c r="N1216" s="29">
        <v>42800</v>
      </c>
      <c r="O1216" s="12">
        <v>42800</v>
      </c>
      <c r="P1216" s="11" t="s">
        <v>5503</v>
      </c>
      <c r="Q1216" s="10" t="s">
        <v>5502</v>
      </c>
      <c r="R1216" s="10" t="s">
        <v>5501</v>
      </c>
      <c r="S1216" s="10" t="s">
        <v>5500</v>
      </c>
      <c r="T1216" s="10"/>
      <c r="U1216" s="9" t="s">
        <v>5499</v>
      </c>
      <c r="V1216" s="8"/>
      <c r="W1216" s="7">
        <v>367</v>
      </c>
      <c r="X1216" s="4"/>
      <c r="Y1216" s="6">
        <v>74</v>
      </c>
      <c r="Z1216" s="5">
        <f>IF(Y1216&gt;0,Y1216-J1216,".")</f>
        <v>19</v>
      </c>
      <c r="AB1216" s="1">
        <v>1525433767</v>
      </c>
      <c r="AC1216" s="1">
        <v>6670410749</v>
      </c>
      <c r="AD1216" s="1" t="s">
        <v>7312</v>
      </c>
      <c r="AE1216" s="1">
        <v>1</v>
      </c>
      <c r="AF1216" s="1">
        <v>79</v>
      </c>
      <c r="AG1216" s="1" t="s">
        <v>6845</v>
      </c>
      <c r="AH1216" s="1" t="s">
        <v>7640</v>
      </c>
      <c r="AI1216" s="1" t="s">
        <v>7641</v>
      </c>
    </row>
    <row r="1217" spans="1:35" s="1" customFormat="1" x14ac:dyDescent="0.25">
      <c r="A1217" s="28">
        <v>41757</v>
      </c>
      <c r="B1217" s="27" t="s">
        <v>1577</v>
      </c>
      <c r="C1217" s="23" t="s">
        <v>1576</v>
      </c>
      <c r="D1217" s="22" t="s">
        <v>1575</v>
      </c>
      <c r="E1217" s="21">
        <v>0.6</v>
      </c>
      <c r="G1217" s="20"/>
      <c r="H1217" s="19">
        <f>E1217/0.048502</f>
        <v>12.370623891798274</v>
      </c>
      <c r="I1217" s="18">
        <f>J1217/100*4</f>
        <v>2.2000000000000002</v>
      </c>
      <c r="J1217" s="17">
        <v>55</v>
      </c>
      <c r="K1217" s="16">
        <f>IF(J1217&gt;1,J1217-H1217-I1217,0)</f>
        <v>40.429376108201723</v>
      </c>
      <c r="L1217" s="15">
        <v>41792</v>
      </c>
      <c r="M1217" s="14"/>
      <c r="N1217" s="29">
        <v>42808</v>
      </c>
      <c r="O1217" s="12">
        <v>42808</v>
      </c>
      <c r="P1217" s="11" t="s">
        <v>5245</v>
      </c>
      <c r="Q1217" s="10" t="s">
        <v>5244</v>
      </c>
      <c r="R1217" s="10" t="s">
        <v>5243</v>
      </c>
      <c r="S1217" s="10" t="s">
        <v>634</v>
      </c>
      <c r="T1217" s="10"/>
      <c r="U1217" s="9" t="s">
        <v>5242</v>
      </c>
      <c r="V1217" s="8"/>
      <c r="W1217" s="7">
        <v>425</v>
      </c>
      <c r="X1217" s="4"/>
      <c r="Y1217" s="6">
        <v>74</v>
      </c>
      <c r="Z1217" s="5">
        <f>IF(Y1217&gt;0,Y1217-J1217,".")</f>
        <v>19</v>
      </c>
      <c r="AB1217" s="1">
        <v>1525476675</v>
      </c>
      <c r="AC1217" s="1">
        <v>6668930979</v>
      </c>
      <c r="AD1217" s="1" t="s">
        <v>7431</v>
      </c>
      <c r="AE1217" s="1">
        <v>2</v>
      </c>
      <c r="AF1217" s="1">
        <v>96</v>
      </c>
      <c r="AG1217" s="1" t="s">
        <v>6860</v>
      </c>
      <c r="AH1217" s="1" t="s">
        <v>7597</v>
      </c>
      <c r="AI1217" s="1" t="s">
        <v>7642</v>
      </c>
    </row>
    <row r="1218" spans="1:35" s="1" customFormat="1" x14ac:dyDescent="0.25">
      <c r="A1218" s="28">
        <v>41324</v>
      </c>
      <c r="B1218" s="27" t="s">
        <v>4649</v>
      </c>
      <c r="C1218" s="23" t="s">
        <v>4648</v>
      </c>
      <c r="D1218" s="22" t="s">
        <v>4647</v>
      </c>
      <c r="E1218" s="21">
        <v>1.2989999999999999</v>
      </c>
      <c r="G1218" s="20"/>
      <c r="H1218" s="19">
        <f>E1218/0.0504474</f>
        <v>25.749592645012427</v>
      </c>
      <c r="I1218" s="18">
        <f>J1218/100*4</f>
        <v>2.2000000000000002</v>
      </c>
      <c r="J1218" s="17">
        <v>55</v>
      </c>
      <c r="K1218" s="16">
        <f>IF(J1218&gt;1,J1218-H1218-I1218,0)</f>
        <v>27.050407354987573</v>
      </c>
      <c r="L1218" s="15">
        <v>41360</v>
      </c>
      <c r="M1218" s="14"/>
      <c r="N1218" s="29">
        <v>42836</v>
      </c>
      <c r="O1218" s="12">
        <v>42836</v>
      </c>
      <c r="P1218" s="11" t="s">
        <v>4646</v>
      </c>
      <c r="Q1218" s="10" t="s">
        <v>4645</v>
      </c>
      <c r="R1218" s="10" t="s">
        <v>4644</v>
      </c>
      <c r="S1218" s="10" t="s">
        <v>4643</v>
      </c>
      <c r="T1218" s="10"/>
      <c r="U1218" s="9" t="s">
        <v>4642</v>
      </c>
      <c r="V1218" s="8"/>
      <c r="W1218" s="7">
        <v>572</v>
      </c>
      <c r="X1218" s="4"/>
      <c r="Y1218" s="6">
        <v>74</v>
      </c>
      <c r="Z1218" s="5">
        <f>IF(Y1218&gt;0,Y1218-J1218,".")</f>
        <v>19</v>
      </c>
      <c r="AB1218" s="1">
        <v>1525476674</v>
      </c>
      <c r="AC1218" s="1">
        <v>6670860039</v>
      </c>
      <c r="AD1218" s="1" t="s">
        <v>7433</v>
      </c>
      <c r="AE1218" s="1">
        <v>1</v>
      </c>
      <c r="AF1218" s="1">
        <v>80</v>
      </c>
      <c r="AG1218" s="1" t="s">
        <v>6860</v>
      </c>
      <c r="AH1218" s="1" t="s">
        <v>7643</v>
      </c>
      <c r="AI1218" s="1" t="s">
        <v>7642</v>
      </c>
    </row>
    <row r="1219" spans="1:35" s="1" customFormat="1" x14ac:dyDescent="0.25">
      <c r="A1219" s="31">
        <v>42769</v>
      </c>
      <c r="B1219" s="24"/>
      <c r="C1219" s="23" t="s">
        <v>4054</v>
      </c>
      <c r="D1219" s="22" t="s">
        <v>750</v>
      </c>
      <c r="E1219" s="21">
        <v>0.84</v>
      </c>
      <c r="G1219" s="20"/>
      <c r="H1219" s="19">
        <f>E1219/0.03878</f>
        <v>21.660649819494584</v>
      </c>
      <c r="I1219" s="18">
        <f>J1219/100*4</f>
        <v>2.2000000000000002</v>
      </c>
      <c r="J1219" s="17">
        <v>55</v>
      </c>
      <c r="K1219" s="16">
        <f>IF(J1219&gt;1,J1219-H1219-I1219,0)</f>
        <v>31.139350180505421</v>
      </c>
      <c r="L1219" s="15">
        <v>42811</v>
      </c>
      <c r="M1219" s="14"/>
      <c r="N1219" s="29">
        <v>42863</v>
      </c>
      <c r="O1219" s="12">
        <v>42864</v>
      </c>
      <c r="P1219" s="11" t="s">
        <v>4053</v>
      </c>
      <c r="Q1219" s="10" t="s">
        <v>4052</v>
      </c>
      <c r="R1219" s="10" t="s">
        <v>4051</v>
      </c>
      <c r="S1219" s="10" t="s">
        <v>4050</v>
      </c>
      <c r="T1219" s="10"/>
      <c r="U1219" s="9" t="s">
        <v>4049</v>
      </c>
      <c r="V1219" s="8"/>
      <c r="W1219" s="7">
        <v>698</v>
      </c>
      <c r="X1219" s="4"/>
      <c r="Y1219" s="6">
        <v>74</v>
      </c>
      <c r="Z1219" s="5">
        <f>IF(Y1219&gt;0,Y1219-J1219,".")</f>
        <v>19</v>
      </c>
      <c r="AB1219" s="1">
        <v>1525476676</v>
      </c>
      <c r="AC1219" s="1">
        <v>6665898633</v>
      </c>
      <c r="AD1219" s="1" t="s">
        <v>7644</v>
      </c>
      <c r="AE1219" s="1">
        <v>1</v>
      </c>
      <c r="AF1219" s="1">
        <v>80</v>
      </c>
      <c r="AG1219" s="1" t="s">
        <v>6860</v>
      </c>
      <c r="AH1219" s="1" t="s">
        <v>7645</v>
      </c>
      <c r="AI1219" s="1" t="s">
        <v>7642</v>
      </c>
    </row>
    <row r="1220" spans="1:35" s="1" customFormat="1" x14ac:dyDescent="0.25">
      <c r="A1220" s="31">
        <v>42649</v>
      </c>
      <c r="B1220" s="24"/>
      <c r="C1220" s="23" t="s">
        <v>571</v>
      </c>
      <c r="D1220" s="22" t="s">
        <v>570</v>
      </c>
      <c r="E1220" s="21">
        <v>0.49</v>
      </c>
      <c r="G1220" s="20"/>
      <c r="H1220" s="19">
        <f>E1220/0.0404</f>
        <v>12.12871287128713</v>
      </c>
      <c r="I1220" s="18">
        <f>J1220/100*4</f>
        <v>1.44</v>
      </c>
      <c r="J1220" s="17">
        <v>36</v>
      </c>
      <c r="K1220" s="16">
        <f>IF(J1220&gt;1,J1220-H1220-I1220,0)</f>
        <v>22.431287128712871</v>
      </c>
      <c r="L1220" s="15">
        <v>42681</v>
      </c>
      <c r="M1220" s="14"/>
      <c r="N1220" s="29">
        <v>42884</v>
      </c>
      <c r="O1220" s="12">
        <v>42884</v>
      </c>
      <c r="P1220" s="11" t="s">
        <v>3678</v>
      </c>
      <c r="Q1220" s="10" t="s">
        <v>3682</v>
      </c>
      <c r="R1220" s="10" t="s">
        <v>3681</v>
      </c>
      <c r="S1220" s="10" t="s">
        <v>3680</v>
      </c>
      <c r="T1220" s="10"/>
      <c r="U1220" s="9">
        <v>6830968538</v>
      </c>
      <c r="V1220" s="8"/>
      <c r="W1220" s="7">
        <v>778</v>
      </c>
      <c r="X1220" s="4"/>
      <c r="Y1220" s="6">
        <v>74</v>
      </c>
      <c r="Z1220" s="5">
        <f>IF(Y1220&gt;0,Y1220-J1220,".")</f>
        <v>38</v>
      </c>
      <c r="AB1220" s="1">
        <v>1525578358</v>
      </c>
      <c r="AC1220" s="1">
        <v>6672288938</v>
      </c>
      <c r="AD1220" s="1" t="s">
        <v>7248</v>
      </c>
      <c r="AE1220" s="1">
        <v>1</v>
      </c>
      <c r="AF1220" s="1">
        <v>88</v>
      </c>
      <c r="AG1220" s="1" t="s">
        <v>6850</v>
      </c>
      <c r="AH1220" s="1" t="s">
        <v>7646</v>
      </c>
      <c r="AI1220" s="1" t="s">
        <v>7647</v>
      </c>
    </row>
    <row r="1221" spans="1:35" s="1" customFormat="1" x14ac:dyDescent="0.25">
      <c r="A1221" s="28">
        <v>40899</v>
      </c>
      <c r="B1221" s="27" t="s">
        <v>2617</v>
      </c>
      <c r="C1221" s="23" t="s">
        <v>2616</v>
      </c>
      <c r="D1221" s="22" t="s">
        <v>2615</v>
      </c>
      <c r="E1221" s="21">
        <v>0.79800000000000004</v>
      </c>
      <c r="G1221" s="20"/>
      <c r="H1221" s="19">
        <f>E1221/0.0492738</f>
        <v>16.195219366072845</v>
      </c>
      <c r="I1221" s="18">
        <f>J1221/100*4</f>
        <v>2.2000000000000002</v>
      </c>
      <c r="J1221" s="17">
        <v>55</v>
      </c>
      <c r="K1221" s="16">
        <f>IF(J1221&gt;1,J1221-H1221-I1221,0)</f>
        <v>36.604780633927149</v>
      </c>
      <c r="L1221" s="15">
        <v>40905</v>
      </c>
      <c r="M1221" s="14"/>
      <c r="N1221" s="29">
        <v>42886</v>
      </c>
      <c r="O1221" s="12">
        <v>42886</v>
      </c>
      <c r="P1221" s="11" t="s">
        <v>3652</v>
      </c>
      <c r="Q1221" s="10" t="s">
        <v>3651</v>
      </c>
      <c r="R1221" s="10" t="s">
        <v>3650</v>
      </c>
      <c r="S1221" s="10" t="s">
        <v>3649</v>
      </c>
      <c r="T1221" s="10"/>
      <c r="U1221" s="9" t="s">
        <v>3648</v>
      </c>
      <c r="V1221" s="8"/>
      <c r="W1221" s="7">
        <v>791</v>
      </c>
      <c r="X1221" s="4"/>
      <c r="Y1221" s="6">
        <v>74</v>
      </c>
      <c r="Z1221" s="5">
        <f>IF(Y1221&gt;0,Y1221-J1221,".")</f>
        <v>19</v>
      </c>
      <c r="AB1221" s="1">
        <v>1525592619</v>
      </c>
      <c r="AC1221" s="1">
        <v>6673052923</v>
      </c>
      <c r="AD1221" s="1" t="s">
        <v>7480</v>
      </c>
      <c r="AE1221" s="1">
        <v>1</v>
      </c>
      <c r="AF1221" s="1">
        <v>135</v>
      </c>
      <c r="AG1221" s="1" t="s">
        <v>6865</v>
      </c>
      <c r="AH1221" s="1" t="s">
        <v>7648</v>
      </c>
      <c r="AI1221" s="1" t="s">
        <v>7649</v>
      </c>
    </row>
    <row r="1222" spans="1:35" s="1" customFormat="1" x14ac:dyDescent="0.25">
      <c r="A1222" s="31">
        <v>42809</v>
      </c>
      <c r="B1222" s="24"/>
      <c r="C1222" s="23" t="s">
        <v>197</v>
      </c>
      <c r="D1222" s="22" t="s">
        <v>196</v>
      </c>
      <c r="E1222" s="21">
        <v>0.432</v>
      </c>
      <c r="G1222" s="20"/>
      <c r="H1222" s="19">
        <f>E1222/0.038689</f>
        <v>11.165964486029621</v>
      </c>
      <c r="I1222" s="18">
        <f>J1222/100*4</f>
        <v>1.52</v>
      </c>
      <c r="J1222" s="17">
        <v>38</v>
      </c>
      <c r="K1222" s="16">
        <f>IF(J1222&gt;1,J1222-H1222-I1222,0)</f>
        <v>25.314035513970378</v>
      </c>
      <c r="L1222" s="15">
        <v>42827</v>
      </c>
      <c r="M1222" s="14"/>
      <c r="N1222" s="29">
        <v>42886</v>
      </c>
      <c r="O1222" s="12">
        <v>42886</v>
      </c>
      <c r="P1222" s="11" t="s">
        <v>3631</v>
      </c>
      <c r="Q1222" s="10" t="s">
        <v>3634</v>
      </c>
      <c r="R1222" s="10" t="s">
        <v>3633</v>
      </c>
      <c r="S1222" s="10" t="s">
        <v>3632</v>
      </c>
      <c r="T1222" s="10"/>
      <c r="U1222" s="9">
        <v>6839520929</v>
      </c>
      <c r="V1222" s="8"/>
      <c r="W1222" s="7">
        <v>792</v>
      </c>
      <c r="X1222" s="4"/>
      <c r="Y1222" s="6">
        <v>74</v>
      </c>
      <c r="Z1222" s="5">
        <f>IF(Y1222&gt;0,Y1222-J1222,".")</f>
        <v>36</v>
      </c>
      <c r="AB1222" s="1">
        <v>1525822162</v>
      </c>
      <c r="AC1222" s="1">
        <v>6669248087</v>
      </c>
      <c r="AD1222" s="1" t="s">
        <v>7160</v>
      </c>
      <c r="AE1222" s="1">
        <v>1</v>
      </c>
      <c r="AF1222" s="1">
        <v>75</v>
      </c>
      <c r="AG1222" s="1" t="s">
        <v>6836</v>
      </c>
      <c r="AH1222" s="1" t="s">
        <v>7650</v>
      </c>
      <c r="AI1222" s="1" t="s">
        <v>7651</v>
      </c>
    </row>
    <row r="1223" spans="1:35" s="1" customFormat="1" x14ac:dyDescent="0.25">
      <c r="A1223" s="31">
        <v>42051</v>
      </c>
      <c r="B1223" s="24"/>
      <c r="C1223" s="23" t="s">
        <v>3095</v>
      </c>
      <c r="D1223" s="22" t="s">
        <v>750</v>
      </c>
      <c r="E1223" s="21">
        <v>0.5</v>
      </c>
      <c r="G1223" s="20"/>
      <c r="H1223" s="19">
        <f>E1223/0.0413</f>
        <v>12.106537530266342</v>
      </c>
      <c r="I1223" s="18">
        <f>J1223/100*4</f>
        <v>2.2000000000000002</v>
      </c>
      <c r="J1223" s="17">
        <v>55</v>
      </c>
      <c r="K1223" s="16">
        <f>IF(J1223&gt;1,J1223-H1223-I1223,0)</f>
        <v>40.693462469733653</v>
      </c>
      <c r="L1223" s="15">
        <v>42085</v>
      </c>
      <c r="M1223" s="14"/>
      <c r="N1223" s="29">
        <v>42915</v>
      </c>
      <c r="O1223" s="12">
        <v>42915</v>
      </c>
      <c r="P1223" s="11" t="s">
        <v>3094</v>
      </c>
      <c r="Q1223" s="10" t="s">
        <v>3093</v>
      </c>
      <c r="R1223" s="10" t="s">
        <v>3092</v>
      </c>
      <c r="S1223" s="10" t="s">
        <v>3091</v>
      </c>
      <c r="T1223" s="10"/>
      <c r="U1223" s="9">
        <v>6867494873</v>
      </c>
      <c r="V1223" s="8"/>
      <c r="W1223" s="7">
        <v>905</v>
      </c>
      <c r="X1223" s="4"/>
      <c r="Y1223" s="6">
        <v>74</v>
      </c>
      <c r="Z1223" s="5">
        <f>IF(Y1223&gt;0,Y1223-J1223,".")</f>
        <v>19</v>
      </c>
      <c r="AB1223" s="1">
        <v>1525850336</v>
      </c>
      <c r="AC1223" s="1">
        <v>6672219863</v>
      </c>
      <c r="AD1223" s="1" t="s">
        <v>7203</v>
      </c>
      <c r="AE1223" s="1">
        <v>1</v>
      </c>
      <c r="AF1223" s="1">
        <v>47</v>
      </c>
      <c r="AG1223" s="1" t="s">
        <v>6823</v>
      </c>
      <c r="AH1223" s="1" t="s">
        <v>7652</v>
      </c>
      <c r="AI1223" s="1" t="s">
        <v>7653</v>
      </c>
    </row>
    <row r="1224" spans="1:35" s="1" customFormat="1" x14ac:dyDescent="0.25">
      <c r="A1224" s="28">
        <v>40937</v>
      </c>
      <c r="B1224" s="27" t="s">
        <v>2665</v>
      </c>
      <c r="C1224" s="23" t="s">
        <v>2664</v>
      </c>
      <c r="D1224" s="22" t="s">
        <v>2663</v>
      </c>
      <c r="E1224" s="21">
        <v>0.75</v>
      </c>
      <c r="G1224" s="20"/>
      <c r="H1224" s="19">
        <f>E1224/0.0510212</f>
        <v>14.699771859540739</v>
      </c>
      <c r="I1224" s="18">
        <f>J1224/100*4</f>
        <v>2.2000000000000002</v>
      </c>
      <c r="J1224" s="17">
        <v>55</v>
      </c>
      <c r="K1224" s="16">
        <f>IF(J1224&gt;1,J1224-H1224-I1224,0)</f>
        <v>38.100228140459258</v>
      </c>
      <c r="L1224" s="15">
        <v>40952</v>
      </c>
      <c r="M1224" s="14"/>
      <c r="N1224" s="29">
        <v>42944</v>
      </c>
      <c r="O1224" s="12">
        <v>42946</v>
      </c>
      <c r="P1224" s="11" t="s">
        <v>2658</v>
      </c>
      <c r="Q1224" s="10" t="s">
        <v>2662</v>
      </c>
      <c r="R1224" s="10" t="s">
        <v>2661</v>
      </c>
      <c r="S1224" s="10" t="s">
        <v>51</v>
      </c>
      <c r="T1224" s="10"/>
      <c r="U1224" s="9">
        <v>6902506705</v>
      </c>
      <c r="V1224" s="8"/>
      <c r="W1224" s="7">
        <v>999</v>
      </c>
      <c r="X1224" s="4"/>
      <c r="Y1224" s="6">
        <v>74</v>
      </c>
      <c r="Z1224" s="5">
        <f>IF(Y1224&gt;0,Y1224-J1224,".")</f>
        <v>19</v>
      </c>
      <c r="AB1224" s="1">
        <v>1525948654</v>
      </c>
      <c r="AC1224" s="1">
        <v>6670949913</v>
      </c>
      <c r="AD1224" s="1" t="s">
        <v>7242</v>
      </c>
      <c r="AE1224" s="1">
        <v>2</v>
      </c>
      <c r="AF1224" s="1">
        <v>118</v>
      </c>
      <c r="AG1224" s="1" t="s">
        <v>4664</v>
      </c>
      <c r="AH1224" s="1" t="s">
        <v>7654</v>
      </c>
      <c r="AI1224" s="1" t="s">
        <v>7655</v>
      </c>
    </row>
    <row r="1225" spans="1:35" s="1" customFormat="1" x14ac:dyDescent="0.25">
      <c r="A1225" s="28">
        <v>40899</v>
      </c>
      <c r="B1225" s="27" t="s">
        <v>2617</v>
      </c>
      <c r="C1225" s="23" t="s">
        <v>2616</v>
      </c>
      <c r="D1225" s="22" t="s">
        <v>2615</v>
      </c>
      <c r="E1225" s="21">
        <v>0.79800000000000004</v>
      </c>
      <c r="G1225" s="20"/>
      <c r="H1225" s="19">
        <f>E1225/0.0492738</f>
        <v>16.195219366072845</v>
      </c>
      <c r="I1225" s="18">
        <f>J1225/100*4</f>
        <v>2.2000000000000002</v>
      </c>
      <c r="J1225" s="17">
        <v>55</v>
      </c>
      <c r="K1225" s="16">
        <f>IF(J1225&gt;1,J1225-H1225-I1225,0)</f>
        <v>36.604780633927149</v>
      </c>
      <c r="L1225" s="15">
        <v>40905</v>
      </c>
      <c r="M1225" s="14"/>
      <c r="N1225" s="29">
        <v>42947</v>
      </c>
      <c r="O1225" s="12">
        <v>42947</v>
      </c>
      <c r="P1225" s="11" t="s">
        <v>2614</v>
      </c>
      <c r="Q1225" s="10" t="s">
        <v>2613</v>
      </c>
      <c r="R1225" s="10" t="s">
        <v>2612</v>
      </c>
      <c r="S1225" s="10" t="s">
        <v>2611</v>
      </c>
      <c r="T1225" s="10"/>
      <c r="U1225" s="9">
        <v>6909213956</v>
      </c>
      <c r="V1225" s="8" t="s">
        <v>110</v>
      </c>
      <c r="W1225" s="7">
        <v>1003</v>
      </c>
      <c r="X1225" s="4"/>
      <c r="Y1225" s="6">
        <v>74</v>
      </c>
      <c r="Z1225" s="5">
        <f>IF(Y1225&gt;0,Y1225-J1225,".")</f>
        <v>19</v>
      </c>
      <c r="AB1225" s="1">
        <v>1526023096</v>
      </c>
      <c r="AC1225" s="1">
        <v>6667121005</v>
      </c>
      <c r="AD1225" s="1" t="s">
        <v>7656</v>
      </c>
      <c r="AE1225" s="1">
        <v>1</v>
      </c>
      <c r="AF1225" s="1">
        <v>69</v>
      </c>
      <c r="AG1225" s="1" t="s">
        <v>6819</v>
      </c>
      <c r="AH1225" s="1" t="s">
        <v>7657</v>
      </c>
      <c r="AI1225" s="1" t="s">
        <v>7658</v>
      </c>
    </row>
    <row r="1226" spans="1:35" s="1" customFormat="1" x14ac:dyDescent="0.25">
      <c r="A1226" s="31">
        <v>42413</v>
      </c>
      <c r="B1226" s="24"/>
      <c r="C1226" s="23" t="s">
        <v>2603</v>
      </c>
      <c r="D1226" s="22" t="s">
        <v>2602</v>
      </c>
      <c r="E1226" s="21">
        <v>0.46</v>
      </c>
      <c r="G1226" s="20"/>
      <c r="H1226" s="19">
        <f>E1226/0.041355</f>
        <v>11.123201547575867</v>
      </c>
      <c r="I1226" s="32">
        <f>J1226/100*4</f>
        <v>1.52</v>
      </c>
      <c r="J1226" s="17">
        <v>38</v>
      </c>
      <c r="K1226" s="16">
        <f>IF(J1226&gt;1,J1226-H1226-I1226,0)</f>
        <v>25.356798452424133</v>
      </c>
      <c r="L1226" s="15">
        <v>42470</v>
      </c>
      <c r="M1226" s="14"/>
      <c r="N1226" s="29">
        <v>42953</v>
      </c>
      <c r="O1226" s="12">
        <v>42954</v>
      </c>
      <c r="P1226" s="11" t="s">
        <v>2601</v>
      </c>
      <c r="Q1226" s="10" t="s">
        <v>2606</v>
      </c>
      <c r="R1226" s="10" t="s">
        <v>2605</v>
      </c>
      <c r="S1226" s="10" t="s">
        <v>2604</v>
      </c>
      <c r="T1226" s="10"/>
      <c r="U1226" s="9">
        <v>6910836319</v>
      </c>
      <c r="V1226" s="8"/>
      <c r="W1226" s="7">
        <v>1017</v>
      </c>
      <c r="X1226" s="4"/>
      <c r="Y1226" s="6">
        <v>74</v>
      </c>
      <c r="Z1226" s="5">
        <f>IF(Y1226&gt;0,Y1226-J1226,".")</f>
        <v>36</v>
      </c>
      <c r="AB1226" s="1">
        <v>1526097228</v>
      </c>
      <c r="AC1226" s="1">
        <v>6670949913</v>
      </c>
      <c r="AD1226" s="1" t="s">
        <v>7242</v>
      </c>
      <c r="AE1226" s="1">
        <v>1</v>
      </c>
      <c r="AF1226" s="1">
        <v>59</v>
      </c>
      <c r="AG1226" s="1" t="s">
        <v>7659</v>
      </c>
      <c r="AH1226" s="1" t="s">
        <v>7654</v>
      </c>
      <c r="AI1226" s="1" t="s">
        <v>7660</v>
      </c>
    </row>
    <row r="1227" spans="1:35" s="1" customFormat="1" x14ac:dyDescent="0.25">
      <c r="A1227" s="31">
        <v>42929</v>
      </c>
      <c r="B1227" s="30" t="s">
        <v>2525</v>
      </c>
      <c r="C1227" s="23" t="s">
        <v>1522</v>
      </c>
      <c r="D1227" s="22" t="s">
        <v>1521</v>
      </c>
      <c r="E1227" s="21">
        <v>0.9</v>
      </c>
      <c r="G1227" s="20"/>
      <c r="H1227" s="19">
        <f>E1227/0.04272</f>
        <v>21.067415730337078</v>
      </c>
      <c r="I1227" s="18">
        <f>J1227/100*4</f>
        <v>2.2000000000000002</v>
      </c>
      <c r="J1227" s="17">
        <v>55</v>
      </c>
      <c r="K1227" s="16">
        <f>IF(J1227&gt;1,J1227-H1227-I1227,0)</f>
        <v>31.732584269662926</v>
      </c>
      <c r="L1227" s="15">
        <v>42950</v>
      </c>
      <c r="M1227" s="14"/>
      <c r="N1227" s="29">
        <v>42958</v>
      </c>
      <c r="O1227" s="12">
        <v>42960</v>
      </c>
      <c r="P1227" s="11" t="s">
        <v>2524</v>
      </c>
      <c r="Q1227" s="10" t="s">
        <v>2523</v>
      </c>
      <c r="R1227" s="10" t="s">
        <v>2522</v>
      </c>
      <c r="S1227" s="10" t="s">
        <v>2521</v>
      </c>
      <c r="T1227" s="10"/>
      <c r="U1227" s="9">
        <v>6911833766</v>
      </c>
      <c r="V1227" s="8"/>
      <c r="W1227" s="7">
        <v>1027</v>
      </c>
      <c r="X1227" s="4"/>
      <c r="Y1227" s="6">
        <v>74</v>
      </c>
      <c r="Z1227" s="5">
        <f>IF(Y1227&gt;0,Y1227-J1227,".")</f>
        <v>19</v>
      </c>
      <c r="AB1227" s="1">
        <v>1526184130</v>
      </c>
      <c r="AC1227" s="1">
        <v>6670929082</v>
      </c>
      <c r="AD1227" s="1" t="s">
        <v>7202</v>
      </c>
      <c r="AE1227" s="1">
        <v>1</v>
      </c>
      <c r="AF1227" s="1">
        <v>59</v>
      </c>
      <c r="AG1227" s="1" t="s">
        <v>6827</v>
      </c>
      <c r="AH1227" s="1" t="s">
        <v>7661</v>
      </c>
      <c r="AI1227" s="1" t="s">
        <v>7662</v>
      </c>
    </row>
    <row r="1228" spans="1:35" s="1" customFormat="1" x14ac:dyDescent="0.25">
      <c r="A1228" s="31">
        <v>42929</v>
      </c>
      <c r="B1228" s="24"/>
      <c r="C1228" s="23" t="s">
        <v>1522</v>
      </c>
      <c r="D1228" s="22" t="s">
        <v>1521</v>
      </c>
      <c r="E1228" s="21">
        <v>0.9</v>
      </c>
      <c r="G1228" s="20"/>
      <c r="H1228" s="19">
        <f>E1228/0.04272</f>
        <v>21.067415730337078</v>
      </c>
      <c r="I1228" s="18">
        <f>J1228/100*4</f>
        <v>2.2000000000000002</v>
      </c>
      <c r="J1228" s="17">
        <v>55</v>
      </c>
      <c r="K1228" s="16">
        <f>IF(J1228&gt;1,J1228-H1228-I1228,0)</f>
        <v>31.732584269662926</v>
      </c>
      <c r="L1228" s="15">
        <v>42950</v>
      </c>
      <c r="M1228" s="14"/>
      <c r="N1228" s="29">
        <v>42960</v>
      </c>
      <c r="O1228" s="12">
        <v>42962</v>
      </c>
      <c r="P1228" s="11" t="s">
        <v>2482</v>
      </c>
      <c r="Q1228" s="10" t="s">
        <v>2481</v>
      </c>
      <c r="R1228" s="10" t="s">
        <v>2480</v>
      </c>
      <c r="S1228" s="10" t="s">
        <v>2479</v>
      </c>
      <c r="T1228" s="10"/>
      <c r="U1228" s="9">
        <v>6911833766</v>
      </c>
      <c r="V1228" s="8"/>
      <c r="W1228" s="7">
        <v>1043</v>
      </c>
      <c r="X1228" s="4"/>
      <c r="Y1228" s="6">
        <v>74</v>
      </c>
      <c r="Z1228" s="5">
        <f>IF(Y1228&gt;0,Y1228-J1228,".")</f>
        <v>19</v>
      </c>
      <c r="AB1228" s="1">
        <v>1526184129</v>
      </c>
      <c r="AC1228" s="1">
        <v>6667930576</v>
      </c>
      <c r="AD1228" s="1" t="s">
        <v>7200</v>
      </c>
      <c r="AE1228" s="1">
        <v>1</v>
      </c>
      <c r="AF1228" s="1">
        <v>39</v>
      </c>
      <c r="AG1228" s="1" t="s">
        <v>6827</v>
      </c>
      <c r="AH1228" s="1" t="s">
        <v>7663</v>
      </c>
      <c r="AI1228" s="1" t="s">
        <v>7662</v>
      </c>
    </row>
    <row r="1229" spans="1:35" s="1" customFormat="1" x14ac:dyDescent="0.25">
      <c r="A1229" s="31">
        <v>42765</v>
      </c>
      <c r="B1229" s="24"/>
      <c r="C1229" s="23" t="s">
        <v>335</v>
      </c>
      <c r="D1229" s="22" t="s">
        <v>334</v>
      </c>
      <c r="E1229" s="21">
        <v>0.14000000000000001</v>
      </c>
      <c r="G1229" s="20"/>
      <c r="H1229" s="19">
        <f>E1229/0.03878</f>
        <v>3.6101083032490977</v>
      </c>
      <c r="I1229" s="18">
        <f>J1229/100*4</f>
        <v>1.32</v>
      </c>
      <c r="J1229" s="17">
        <v>33</v>
      </c>
      <c r="K1229" s="16">
        <f>IF(J1229&gt;1,J1229-H1229-I1229,0)</f>
        <v>28.069891696750901</v>
      </c>
      <c r="L1229" s="15">
        <v>42797</v>
      </c>
      <c r="M1229" s="14"/>
      <c r="N1229" s="29">
        <v>42990</v>
      </c>
      <c r="O1229" s="12">
        <v>42992</v>
      </c>
      <c r="P1229" s="11" t="s">
        <v>2034</v>
      </c>
      <c r="Q1229" s="10" t="s">
        <v>2038</v>
      </c>
      <c r="R1229" s="10" t="s">
        <v>2037</v>
      </c>
      <c r="S1229" s="10" t="s">
        <v>2036</v>
      </c>
      <c r="T1229" s="10"/>
      <c r="U1229" s="9">
        <v>6912475921</v>
      </c>
      <c r="V1229" s="8"/>
      <c r="W1229" s="7">
        <v>1132</v>
      </c>
      <c r="X1229" s="4"/>
      <c r="Y1229" s="6">
        <v>74</v>
      </c>
      <c r="Z1229" s="5">
        <f>IF(Y1229&gt;0,Y1229-J1229,".")</f>
        <v>41</v>
      </c>
      <c r="AB1229" s="1">
        <v>1526184128</v>
      </c>
      <c r="AC1229" s="1">
        <v>6674252221</v>
      </c>
      <c r="AD1229" s="1" t="s">
        <v>7215</v>
      </c>
      <c r="AE1229" s="1">
        <v>1</v>
      </c>
      <c r="AF1229" s="1">
        <v>99</v>
      </c>
      <c r="AG1229" s="1" t="s">
        <v>6827</v>
      </c>
      <c r="AH1229" s="1" t="s">
        <v>7664</v>
      </c>
      <c r="AI1229" s="1" t="s">
        <v>7662</v>
      </c>
    </row>
    <row r="1230" spans="1:35" s="1" customFormat="1" x14ac:dyDescent="0.25">
      <c r="A1230" s="28">
        <v>41757</v>
      </c>
      <c r="B1230" s="27" t="s">
        <v>1577</v>
      </c>
      <c r="C1230" s="23" t="s">
        <v>1576</v>
      </c>
      <c r="D1230" s="22" t="s">
        <v>1575</v>
      </c>
      <c r="E1230" s="21">
        <v>0.6</v>
      </c>
      <c r="G1230" s="20"/>
      <c r="H1230" s="19">
        <f>E1230/0.048502</f>
        <v>12.370623891798274</v>
      </c>
      <c r="I1230" s="18">
        <f>J1230/100*4</f>
        <v>2.2000000000000002</v>
      </c>
      <c r="J1230" s="17">
        <v>55</v>
      </c>
      <c r="K1230" s="16">
        <f>IF(J1230&gt;1,J1230-H1230-I1230,0)</f>
        <v>40.429376108201723</v>
      </c>
      <c r="L1230" s="15">
        <v>41792</v>
      </c>
      <c r="M1230" s="14"/>
      <c r="N1230" s="29">
        <v>43018</v>
      </c>
      <c r="O1230" s="12">
        <v>43018</v>
      </c>
      <c r="P1230" s="11" t="s">
        <v>1574</v>
      </c>
      <c r="Q1230" s="10" t="s">
        <v>1573</v>
      </c>
      <c r="R1230" s="10" t="s">
        <v>1572</v>
      </c>
      <c r="S1230" s="10" t="s">
        <v>1571</v>
      </c>
      <c r="T1230" s="10"/>
      <c r="U1230" s="9">
        <v>6910804041</v>
      </c>
      <c r="V1230" s="8"/>
      <c r="W1230" s="7">
        <v>1226</v>
      </c>
      <c r="X1230" s="4"/>
      <c r="Y1230" s="6">
        <v>74</v>
      </c>
      <c r="Z1230" s="5">
        <f>IF(Y1230&gt;0,Y1230-J1230,".")</f>
        <v>19</v>
      </c>
      <c r="AB1230" s="1">
        <v>1526444517</v>
      </c>
      <c r="AC1230" s="1">
        <v>6670860039</v>
      </c>
      <c r="AD1230" s="1" t="s">
        <v>7433</v>
      </c>
      <c r="AE1230" s="1">
        <v>1</v>
      </c>
      <c r="AF1230" s="1">
        <v>80</v>
      </c>
      <c r="AG1230" s="1" t="s">
        <v>7665</v>
      </c>
      <c r="AH1230" s="1" t="s">
        <v>7643</v>
      </c>
      <c r="AI1230" s="1" t="s">
        <v>7666</v>
      </c>
    </row>
    <row r="1231" spans="1:35" s="1" customFormat="1" x14ac:dyDescent="0.25">
      <c r="A1231" s="31">
        <v>42170</v>
      </c>
      <c r="B1231" s="27"/>
      <c r="C1231" s="23" t="s">
        <v>573</v>
      </c>
      <c r="D1231" s="22" t="s">
        <v>572</v>
      </c>
      <c r="E1231" s="21">
        <v>0.74099999999999999</v>
      </c>
      <c r="G1231" s="20"/>
      <c r="H1231" s="19">
        <f>E1231/0.0413</f>
        <v>17.941888619854719</v>
      </c>
      <c r="I1231" s="32">
        <f>J1231/100*4</f>
        <v>1.52</v>
      </c>
      <c r="J1231" s="17">
        <v>38</v>
      </c>
      <c r="K1231" s="16">
        <f>IF(J1231&gt;1,J1231-H1231-I1231,0)</f>
        <v>18.538111380145281</v>
      </c>
      <c r="L1231" s="15">
        <v>42196</v>
      </c>
      <c r="M1231" s="14"/>
      <c r="N1231" s="29">
        <v>43044</v>
      </c>
      <c r="O1231" s="12">
        <v>43045</v>
      </c>
      <c r="P1231" s="11" t="s">
        <v>1236</v>
      </c>
      <c r="Q1231" s="10" t="s">
        <v>1238</v>
      </c>
      <c r="R1231" s="10" t="s">
        <v>1237</v>
      </c>
      <c r="S1231" s="10" t="s">
        <v>890</v>
      </c>
      <c r="T1231" s="10"/>
      <c r="U1231" s="9">
        <v>6916028252</v>
      </c>
      <c r="V1231" s="8"/>
      <c r="W1231" s="7">
        <v>1296</v>
      </c>
      <c r="X1231" s="4"/>
      <c r="Y1231" s="6">
        <v>74</v>
      </c>
      <c r="Z1231" s="5">
        <f>IF(Y1231&gt;0,Y1231-J1231,".")</f>
        <v>36</v>
      </c>
      <c r="AB1231" s="1">
        <v>1526532808</v>
      </c>
      <c r="AC1231" s="1">
        <v>6667816593</v>
      </c>
      <c r="AD1231" s="1" t="s">
        <v>7128</v>
      </c>
      <c r="AE1231" s="1">
        <v>1</v>
      </c>
      <c r="AF1231" s="1">
        <v>39</v>
      </c>
      <c r="AG1231" s="1" t="s">
        <v>6800</v>
      </c>
      <c r="AH1231" s="1" t="s">
        <v>7667</v>
      </c>
      <c r="AI1231" s="1" t="s">
        <v>7668</v>
      </c>
    </row>
    <row r="1232" spans="1:35" s="1" customFormat="1" x14ac:dyDescent="0.25">
      <c r="A1232" s="31">
        <v>42776</v>
      </c>
      <c r="B1232" s="24" t="s">
        <v>1188</v>
      </c>
      <c r="C1232" s="23" t="s">
        <v>1136</v>
      </c>
      <c r="D1232" s="22" t="s">
        <v>232</v>
      </c>
      <c r="E1232" s="21">
        <v>0.62</v>
      </c>
      <c r="G1232" s="20"/>
      <c r="H1232" s="19">
        <f>E1232/0.03851</f>
        <v>16.099714359906518</v>
      </c>
      <c r="I1232" s="18">
        <f>J1232/100*4</f>
        <v>2.2000000000000002</v>
      </c>
      <c r="J1232" s="17">
        <v>55</v>
      </c>
      <c r="K1232" s="16">
        <f>IF(J1232&gt;1,J1232-H1232-I1232,0)</f>
        <v>36.700285640093483</v>
      </c>
      <c r="L1232" s="15">
        <v>42812</v>
      </c>
      <c r="M1232" s="14"/>
      <c r="N1232" s="29">
        <v>43047</v>
      </c>
      <c r="O1232" s="12">
        <v>43047</v>
      </c>
      <c r="P1232" s="11" t="s">
        <v>1187</v>
      </c>
      <c r="Q1232" s="10" t="s">
        <v>1186</v>
      </c>
      <c r="R1232" s="10" t="s">
        <v>1185</v>
      </c>
      <c r="S1232" s="10" t="s">
        <v>1184</v>
      </c>
      <c r="T1232" s="10"/>
      <c r="U1232" s="9">
        <v>6910158774</v>
      </c>
      <c r="V1232" s="8"/>
      <c r="W1232" s="7">
        <v>1309</v>
      </c>
      <c r="X1232" s="4"/>
      <c r="Y1232" s="6">
        <v>74</v>
      </c>
      <c r="Z1232" s="5">
        <f>IF(Y1232&gt;0,Y1232-J1232,".")</f>
        <v>19</v>
      </c>
      <c r="AB1232" s="1">
        <v>1526548221</v>
      </c>
      <c r="AC1232" s="1">
        <v>6672159435</v>
      </c>
      <c r="AD1232" s="1" t="s">
        <v>7180</v>
      </c>
      <c r="AE1232" s="1">
        <v>2</v>
      </c>
      <c r="AF1232" s="1">
        <v>74</v>
      </c>
      <c r="AG1232" s="1" t="s">
        <v>6794</v>
      </c>
      <c r="AH1232" s="1" t="s">
        <v>7669</v>
      </c>
      <c r="AI1232" s="1" t="s">
        <v>7670</v>
      </c>
    </row>
    <row r="1233" spans="1:35" s="1" customFormat="1" x14ac:dyDescent="0.25">
      <c r="A1233" s="31">
        <v>42946</v>
      </c>
      <c r="B1233" s="24"/>
      <c r="C1233" s="23" t="s">
        <v>197</v>
      </c>
      <c r="D1233" s="22" t="s">
        <v>196</v>
      </c>
      <c r="E1233" s="21">
        <v>0.377</v>
      </c>
      <c r="G1233" s="20"/>
      <c r="H1233" s="19">
        <f>E1233/0.04272</f>
        <v>8.8249063670411978</v>
      </c>
      <c r="I1233" s="18">
        <f>J1233/100*4</f>
        <v>1.44</v>
      </c>
      <c r="J1233" s="17">
        <v>36</v>
      </c>
      <c r="K1233" s="16">
        <f>IF(J1233&gt;1,J1233-H1233-I1233,0)</f>
        <v>25.735093632958801</v>
      </c>
      <c r="L1233" s="15">
        <v>42965</v>
      </c>
      <c r="M1233" s="14"/>
      <c r="N1233" s="29">
        <v>43088</v>
      </c>
      <c r="O1233" s="12">
        <v>43088</v>
      </c>
      <c r="P1233" s="11" t="s">
        <v>195</v>
      </c>
      <c r="Q1233" s="10" t="s">
        <v>200</v>
      </c>
      <c r="R1233" s="10" t="s">
        <v>199</v>
      </c>
      <c r="S1233" s="10" t="s">
        <v>198</v>
      </c>
      <c r="T1233" s="10"/>
      <c r="U1233" s="9">
        <v>6916050209</v>
      </c>
      <c r="V1233" s="8"/>
      <c r="W1233" s="7">
        <v>1483</v>
      </c>
      <c r="X1233" s="4"/>
      <c r="Y1233" s="6">
        <v>74</v>
      </c>
      <c r="Z1233" s="5">
        <f>IF(Y1233&gt;0,Y1233-J1233,".")</f>
        <v>38</v>
      </c>
      <c r="AB1233" s="1">
        <v>1526583864</v>
      </c>
      <c r="AC1233" s="1">
        <v>6672159435</v>
      </c>
      <c r="AD1233" s="1" t="s">
        <v>7180</v>
      </c>
      <c r="AE1233" s="1">
        <v>1</v>
      </c>
      <c r="AF1233" s="1">
        <v>37</v>
      </c>
      <c r="AG1233" s="1" t="s">
        <v>6793</v>
      </c>
      <c r="AH1233" s="1" t="s">
        <v>7669</v>
      </c>
      <c r="AI1233" s="1" t="s">
        <v>7671</v>
      </c>
    </row>
    <row r="1234" spans="1:35" s="1" customFormat="1" x14ac:dyDescent="0.25">
      <c r="A1234" s="31">
        <v>42758</v>
      </c>
      <c r="B1234" s="24"/>
      <c r="C1234" s="23" t="s">
        <v>1872</v>
      </c>
      <c r="D1234" s="22" t="s">
        <v>1871</v>
      </c>
      <c r="E1234" s="21">
        <v>0.9</v>
      </c>
      <c r="G1234" s="20"/>
      <c r="H1234" s="19">
        <f>E1234/0.03895</f>
        <v>23.106546854942234</v>
      </c>
      <c r="I1234" s="18">
        <f>J1234/100*4</f>
        <v>3</v>
      </c>
      <c r="J1234" s="17">
        <v>75</v>
      </c>
      <c r="K1234" s="16">
        <f>IF(J1234&gt;1,J1234-H1234-I1234,0)</f>
        <v>48.893453145057762</v>
      </c>
      <c r="L1234" s="15">
        <v>42760</v>
      </c>
      <c r="M1234" s="14"/>
      <c r="N1234" s="29">
        <v>42760</v>
      </c>
      <c r="O1234" s="12">
        <v>42760</v>
      </c>
      <c r="P1234" s="11" t="s">
        <v>6388</v>
      </c>
      <c r="Q1234" s="10"/>
      <c r="R1234" s="10"/>
      <c r="S1234" s="10"/>
      <c r="T1234" s="10"/>
      <c r="U1234" s="9">
        <v>6688400447</v>
      </c>
      <c r="V1234" s="8"/>
      <c r="W1234" s="7">
        <v>159</v>
      </c>
      <c r="X1234" s="4"/>
      <c r="Y1234" s="6">
        <v>75</v>
      </c>
      <c r="Z1234" s="5">
        <f>IF(Y1234&gt;0,Y1234-J1234,".")</f>
        <v>0</v>
      </c>
      <c r="AB1234" s="1">
        <v>1526583865</v>
      </c>
      <c r="AC1234" s="1">
        <v>6671274711</v>
      </c>
      <c r="AD1234" s="1" t="s">
        <v>7178</v>
      </c>
      <c r="AE1234" s="1">
        <v>1</v>
      </c>
      <c r="AF1234" s="1">
        <v>42</v>
      </c>
      <c r="AG1234" s="1" t="s">
        <v>6793</v>
      </c>
      <c r="AH1234" s="1" t="s">
        <v>7672</v>
      </c>
      <c r="AI1234" s="1" t="s">
        <v>7671</v>
      </c>
    </row>
    <row r="1235" spans="1:35" s="1" customFormat="1" x14ac:dyDescent="0.25">
      <c r="A1235" s="31">
        <v>42596</v>
      </c>
      <c r="B1235" s="24"/>
      <c r="C1235" s="23" t="s">
        <v>1175</v>
      </c>
      <c r="D1235" s="22" t="s">
        <v>1174</v>
      </c>
      <c r="E1235" s="21">
        <v>0.52800000000000002</v>
      </c>
      <c r="G1235" s="20"/>
      <c r="H1235" s="19">
        <f>E1235/0.04046</f>
        <v>13.049925852694019</v>
      </c>
      <c r="I1235" s="18">
        <f>J1235/100*4</f>
        <v>1.44</v>
      </c>
      <c r="J1235" s="17">
        <v>36</v>
      </c>
      <c r="K1235" s="16">
        <f>IF(J1235&gt;1,J1235-H1235-I1235,0)</f>
        <v>21.510074147305982</v>
      </c>
      <c r="L1235" s="15">
        <v>42636</v>
      </c>
      <c r="M1235" s="14"/>
      <c r="N1235" s="29">
        <v>42768</v>
      </c>
      <c r="O1235" s="12">
        <v>42768</v>
      </c>
      <c r="P1235" s="11" t="s">
        <v>6226</v>
      </c>
      <c r="Q1235" s="10" t="s">
        <v>6228</v>
      </c>
      <c r="R1235" s="10" t="s">
        <v>6227</v>
      </c>
      <c r="S1235" s="10" t="s">
        <v>313</v>
      </c>
      <c r="T1235" s="10"/>
      <c r="U1235" s="9">
        <v>6696974909</v>
      </c>
      <c r="V1235" s="8"/>
      <c r="W1235" s="7">
        <v>201</v>
      </c>
      <c r="X1235" s="4"/>
      <c r="Y1235" s="6">
        <v>75</v>
      </c>
      <c r="Z1235" s="5">
        <f>IF(Y1235&gt;0,Y1235-J1235,".")</f>
        <v>39</v>
      </c>
      <c r="AB1235" s="1">
        <v>1526665728</v>
      </c>
      <c r="AC1235" s="1">
        <v>6672656959</v>
      </c>
      <c r="AD1235" s="1" t="s">
        <v>7161</v>
      </c>
      <c r="AE1235" s="1">
        <v>1</v>
      </c>
      <c r="AF1235" s="1">
        <v>70</v>
      </c>
      <c r="AG1235" s="1" t="s">
        <v>6789</v>
      </c>
      <c r="AH1235" s="1" t="s">
        <v>7673</v>
      </c>
      <c r="AI1235" s="1" t="s">
        <v>7674</v>
      </c>
    </row>
    <row r="1236" spans="1:35" s="1" customFormat="1" x14ac:dyDescent="0.25">
      <c r="A1236" s="28">
        <v>41465</v>
      </c>
      <c r="B1236" s="27" t="s">
        <v>3988</v>
      </c>
      <c r="C1236" s="23" t="s">
        <v>6041</v>
      </c>
      <c r="D1236" s="22" t="s">
        <v>235</v>
      </c>
      <c r="E1236" s="21">
        <v>1.06</v>
      </c>
      <c r="G1236" s="20"/>
      <c r="H1236" s="19">
        <f>E1236/0.0475175</f>
        <v>22.307570894933448</v>
      </c>
      <c r="I1236" s="18">
        <f>J1236/100*4</f>
        <v>2.2000000000000002</v>
      </c>
      <c r="J1236" s="17">
        <v>55</v>
      </c>
      <c r="K1236" s="16">
        <f>IF(J1236&gt;1,J1236-H1236-I1236,0)</f>
        <v>30.492429105066552</v>
      </c>
      <c r="L1236" s="15">
        <v>41480</v>
      </c>
      <c r="M1236" s="14"/>
      <c r="N1236" s="29">
        <v>42776</v>
      </c>
      <c r="O1236" s="12">
        <v>42779</v>
      </c>
      <c r="P1236" s="11" t="s">
        <v>6040</v>
      </c>
      <c r="Q1236" s="10" t="s">
        <v>6043</v>
      </c>
      <c r="R1236" s="10" t="s">
        <v>6042</v>
      </c>
      <c r="S1236" s="10" t="s">
        <v>553</v>
      </c>
      <c r="T1236" s="10"/>
      <c r="U1236" s="9">
        <v>6712188926</v>
      </c>
      <c r="V1236" s="8"/>
      <c r="W1236" s="7">
        <v>253</v>
      </c>
      <c r="X1236" s="4"/>
      <c r="Y1236" s="6">
        <v>75</v>
      </c>
      <c r="Z1236" s="5">
        <f>IF(Y1236&gt;0,Y1236-J1236,".")</f>
        <v>20</v>
      </c>
      <c r="AB1236" s="1">
        <v>1526716237</v>
      </c>
      <c r="AC1236" s="1">
        <v>6672026875</v>
      </c>
      <c r="AD1236" s="1" t="s">
        <v>7393</v>
      </c>
      <c r="AE1236" s="1">
        <v>1</v>
      </c>
      <c r="AF1236" s="1">
        <v>195</v>
      </c>
      <c r="AG1236" s="1" t="s">
        <v>6816</v>
      </c>
      <c r="AH1236" s="1" t="s">
        <v>7675</v>
      </c>
      <c r="AI1236" s="1" t="s">
        <v>7676</v>
      </c>
    </row>
    <row r="1237" spans="1:35" s="1" customFormat="1" x14ac:dyDescent="0.25">
      <c r="A1237" s="31">
        <v>42601</v>
      </c>
      <c r="B1237" s="24"/>
      <c r="C1237" s="23" t="s">
        <v>3413</v>
      </c>
      <c r="D1237" s="22" t="s">
        <v>3412</v>
      </c>
      <c r="E1237" s="21">
        <v>0.69</v>
      </c>
      <c r="G1237" s="20"/>
      <c r="H1237" s="19">
        <f>E1237/0.04046</f>
        <v>17.053880375679682</v>
      </c>
      <c r="I1237" s="18">
        <f>J1237/100*4</f>
        <v>3</v>
      </c>
      <c r="J1237" s="17">
        <v>75</v>
      </c>
      <c r="K1237" s="16">
        <f>IF(J1237&gt;1,J1237-H1237-I1237,0)</f>
        <v>54.946119624320318</v>
      </c>
      <c r="L1237" s="15">
        <v>42620</v>
      </c>
      <c r="M1237" s="14"/>
      <c r="N1237" s="29">
        <v>42789</v>
      </c>
      <c r="O1237" s="12">
        <v>42792</v>
      </c>
      <c r="P1237" s="11" t="s">
        <v>1945</v>
      </c>
      <c r="Q1237" s="10"/>
      <c r="R1237" s="10"/>
      <c r="S1237" s="10"/>
      <c r="T1237" s="10"/>
      <c r="U1237" s="9"/>
      <c r="V1237" s="8"/>
      <c r="W1237" s="7">
        <v>1518</v>
      </c>
      <c r="X1237" s="4"/>
      <c r="Y1237" s="6">
        <v>75</v>
      </c>
      <c r="Z1237" s="5">
        <f>IF(Y1237&gt;0,Y1237-J1237,".")</f>
        <v>0</v>
      </c>
      <c r="AB1237" s="1">
        <v>1526813926</v>
      </c>
      <c r="AC1237" s="1">
        <v>6672656959</v>
      </c>
      <c r="AD1237" s="1" t="s">
        <v>7161</v>
      </c>
      <c r="AE1237" s="1">
        <v>1</v>
      </c>
      <c r="AF1237" s="1">
        <v>70</v>
      </c>
      <c r="AG1237" s="1" t="s">
        <v>6785</v>
      </c>
      <c r="AH1237" s="1" t="s">
        <v>7673</v>
      </c>
      <c r="AI1237" s="1" t="s">
        <v>7677</v>
      </c>
    </row>
    <row r="1238" spans="1:35" s="1" customFormat="1" x14ac:dyDescent="0.25">
      <c r="A1238" s="31">
        <v>42769</v>
      </c>
      <c r="B1238" s="24"/>
      <c r="C1238" s="23" t="s">
        <v>236</v>
      </c>
      <c r="D1238" s="22" t="s">
        <v>235</v>
      </c>
      <c r="E1238" s="21">
        <v>0.71</v>
      </c>
      <c r="G1238" s="20"/>
      <c r="H1238" s="19">
        <f>E1238/0.03878</f>
        <v>18.308406395048994</v>
      </c>
      <c r="I1238" s="18">
        <f>J1238/100*4</f>
        <v>1.44</v>
      </c>
      <c r="J1238" s="17">
        <v>36</v>
      </c>
      <c r="K1238" s="16">
        <f>IF(J1238&gt;1,J1238-H1238-I1238,0)</f>
        <v>16.251593604951005</v>
      </c>
      <c r="L1238" s="15">
        <v>42788</v>
      </c>
      <c r="M1238" s="14"/>
      <c r="N1238" s="29">
        <v>42813</v>
      </c>
      <c r="O1238" s="12">
        <v>42813</v>
      </c>
      <c r="P1238" s="11" t="s">
        <v>1945</v>
      </c>
      <c r="Q1238" s="10" t="s">
        <v>5119</v>
      </c>
      <c r="R1238" s="10" t="s">
        <v>5118</v>
      </c>
      <c r="S1238" s="10" t="s">
        <v>3082</v>
      </c>
      <c r="T1238" s="10"/>
      <c r="U1238" s="9">
        <v>6752483264</v>
      </c>
      <c r="V1238" s="8"/>
      <c r="W1238" s="7">
        <v>450</v>
      </c>
      <c r="X1238" s="4"/>
      <c r="Y1238" s="6">
        <v>75</v>
      </c>
      <c r="Z1238" s="5">
        <f>IF(Y1238&gt;0,Y1238-J1238,".")</f>
        <v>39</v>
      </c>
      <c r="AB1238" s="1">
        <v>1526909187</v>
      </c>
      <c r="AC1238" s="1">
        <v>6670179338</v>
      </c>
      <c r="AD1238" s="1" t="s">
        <v>7140</v>
      </c>
      <c r="AE1238" s="1">
        <v>1</v>
      </c>
      <c r="AF1238" s="1">
        <v>125</v>
      </c>
      <c r="AG1238" s="1" t="s">
        <v>6804</v>
      </c>
      <c r="AH1238" s="1" t="s">
        <v>7678</v>
      </c>
      <c r="AI1238" s="1" t="s">
        <v>7679</v>
      </c>
    </row>
    <row r="1239" spans="1:35" s="1" customFormat="1" x14ac:dyDescent="0.25">
      <c r="A1239" s="31">
        <v>42658</v>
      </c>
      <c r="B1239" s="24"/>
      <c r="C1239" s="23" t="s">
        <v>418</v>
      </c>
      <c r="D1239" s="22" t="s">
        <v>417</v>
      </c>
      <c r="E1239" s="21">
        <v>0.99</v>
      </c>
      <c r="G1239" s="20"/>
      <c r="H1239" s="19">
        <f>E1239/0.03988</f>
        <v>24.824473420260784</v>
      </c>
      <c r="I1239" s="18">
        <f>J1239/100*4</f>
        <v>2.3199999999999998</v>
      </c>
      <c r="J1239" s="17">
        <v>58</v>
      </c>
      <c r="K1239" s="16">
        <f>IF(J1239&gt;1,J1239-H1239-I1239,0)</f>
        <v>30.855526579739212</v>
      </c>
      <c r="L1239" s="15">
        <v>42690</v>
      </c>
      <c r="M1239" s="14"/>
      <c r="N1239" s="29">
        <v>42834</v>
      </c>
      <c r="O1239" s="12">
        <v>42834</v>
      </c>
      <c r="P1239" s="11" t="s">
        <v>4680</v>
      </c>
      <c r="Q1239" s="10" t="s">
        <v>4679</v>
      </c>
      <c r="R1239" s="10" t="s">
        <v>4678</v>
      </c>
      <c r="S1239" s="10" t="s">
        <v>3381</v>
      </c>
      <c r="T1239" s="10"/>
      <c r="U1239" s="9">
        <v>6775624676</v>
      </c>
      <c r="V1239" s="8"/>
      <c r="W1239" s="7">
        <v>564</v>
      </c>
      <c r="X1239" s="4"/>
      <c r="Y1239" s="6">
        <v>75</v>
      </c>
      <c r="Z1239" s="5">
        <f>IF(Y1239&gt;0,Y1239-J1239,".")</f>
        <v>17</v>
      </c>
      <c r="AB1239" s="1">
        <v>1527047862</v>
      </c>
      <c r="AC1239" s="1">
        <v>6670248815</v>
      </c>
      <c r="AD1239" s="1" t="s">
        <v>7680</v>
      </c>
      <c r="AE1239" s="1">
        <v>1</v>
      </c>
      <c r="AF1239" s="1">
        <v>135</v>
      </c>
      <c r="AG1239" s="1" t="s">
        <v>6809</v>
      </c>
      <c r="AH1239" s="1" t="s">
        <v>7681</v>
      </c>
      <c r="AI1239" s="1" t="s">
        <v>7682</v>
      </c>
    </row>
    <row r="1240" spans="1:35" s="1" customFormat="1" x14ac:dyDescent="0.25">
      <c r="A1240" s="31">
        <v>42649</v>
      </c>
      <c r="B1240" s="24"/>
      <c r="C1240" s="23" t="s">
        <v>571</v>
      </c>
      <c r="D1240" s="22" t="s">
        <v>570</v>
      </c>
      <c r="E1240" s="21">
        <v>0.49</v>
      </c>
      <c r="G1240" s="20"/>
      <c r="H1240" s="19">
        <f>E1240/0.0404</f>
        <v>12.12871287128713</v>
      </c>
      <c r="I1240" s="18">
        <f>J1240/100*4</f>
        <v>1.44</v>
      </c>
      <c r="J1240" s="17">
        <v>36</v>
      </c>
      <c r="K1240" s="16">
        <f>IF(J1240&gt;1,J1240-H1240-I1240,0)</f>
        <v>22.431287128712871</v>
      </c>
      <c r="L1240" s="15">
        <v>42681</v>
      </c>
      <c r="M1240" s="14"/>
      <c r="N1240" s="29">
        <v>42838</v>
      </c>
      <c r="O1240" s="12">
        <v>42842</v>
      </c>
      <c r="P1240" s="11" t="s">
        <v>4588</v>
      </c>
      <c r="Q1240" s="10" t="s">
        <v>4592</v>
      </c>
      <c r="R1240" s="10" t="s">
        <v>4591</v>
      </c>
      <c r="S1240" s="10" t="s">
        <v>4590</v>
      </c>
      <c r="T1240" s="10"/>
      <c r="U1240" s="9">
        <v>6783687415</v>
      </c>
      <c r="V1240" s="8"/>
      <c r="W1240" s="7">
        <v>586</v>
      </c>
      <c r="X1240" s="4"/>
      <c r="Y1240" s="6">
        <v>75</v>
      </c>
      <c r="Z1240" s="5">
        <f>IF(Y1240&gt;0,Y1240-J1240,".")</f>
        <v>39</v>
      </c>
      <c r="AB1240" s="1">
        <v>1527117028</v>
      </c>
      <c r="AC1240" s="1">
        <v>6671079110</v>
      </c>
      <c r="AD1240" s="1" t="s">
        <v>7683</v>
      </c>
      <c r="AE1240" s="1">
        <v>1</v>
      </c>
      <c r="AF1240" s="1">
        <v>17</v>
      </c>
      <c r="AG1240" s="1" t="s">
        <v>6780</v>
      </c>
      <c r="AH1240" s="1" t="s">
        <v>7684</v>
      </c>
      <c r="AI1240" s="1" t="s">
        <v>7685</v>
      </c>
    </row>
    <row r="1241" spans="1:35" s="1" customFormat="1" x14ac:dyDescent="0.25">
      <c r="A1241" s="31">
        <v>42809</v>
      </c>
      <c r="B1241" s="24"/>
      <c r="C1241" s="23" t="s">
        <v>197</v>
      </c>
      <c r="D1241" s="22" t="s">
        <v>196</v>
      </c>
      <c r="E1241" s="21">
        <v>0.432</v>
      </c>
      <c r="G1241" s="20"/>
      <c r="H1241" s="19">
        <f>E1241/0.038689</f>
        <v>11.165964486029621</v>
      </c>
      <c r="I1241" s="18">
        <f>J1241/100*4</f>
        <v>3</v>
      </c>
      <c r="J1241" s="17">
        <v>75</v>
      </c>
      <c r="K1241" s="16">
        <f>IF(J1241&gt;1,J1241-H1241-I1241,0)</f>
        <v>60.834035513970377</v>
      </c>
      <c r="L1241" s="15">
        <v>42827</v>
      </c>
      <c r="M1241" s="14"/>
      <c r="N1241" s="29">
        <v>42867</v>
      </c>
      <c r="O1241" s="12">
        <v>42868</v>
      </c>
      <c r="P1241" s="11" t="s">
        <v>3970</v>
      </c>
      <c r="Q1241" s="10" t="s">
        <v>3969</v>
      </c>
      <c r="R1241" s="10"/>
      <c r="S1241" s="10"/>
      <c r="T1241" s="10"/>
      <c r="U1241" s="9">
        <v>6809279122</v>
      </c>
      <c r="V1241" s="8"/>
      <c r="W1241" s="7">
        <v>723</v>
      </c>
      <c r="X1241" s="4"/>
      <c r="Y1241" s="6">
        <v>75</v>
      </c>
      <c r="Z1241" s="5">
        <f>IF(Y1241&gt;0,Y1241-J1241,".")</f>
        <v>0</v>
      </c>
      <c r="AB1241" s="1">
        <v>1527135020</v>
      </c>
      <c r="AC1241" s="1">
        <v>6670156634</v>
      </c>
      <c r="AD1241" s="1" t="s">
        <v>7686</v>
      </c>
      <c r="AE1241" s="1">
        <v>1</v>
      </c>
      <c r="AF1241" s="1">
        <v>350</v>
      </c>
      <c r="AG1241" s="1" t="s">
        <v>6773</v>
      </c>
      <c r="AH1241" s="1" t="s">
        <v>7687</v>
      </c>
      <c r="AI1241" s="1" t="s">
        <v>7688</v>
      </c>
    </row>
    <row r="1242" spans="1:35" s="1" customFormat="1" x14ac:dyDescent="0.25">
      <c r="A1242" s="31">
        <v>42795</v>
      </c>
      <c r="B1242" s="24"/>
      <c r="C1242" s="23" t="s">
        <v>418</v>
      </c>
      <c r="D1242" s="22" t="s">
        <v>417</v>
      </c>
      <c r="E1242" s="21">
        <v>0.89</v>
      </c>
      <c r="G1242" s="20"/>
      <c r="H1242" s="19">
        <f>E1242/0.03844</f>
        <v>23.152965660770029</v>
      </c>
      <c r="I1242" s="18">
        <f>J1242/100*4</f>
        <v>2.3199999999999998</v>
      </c>
      <c r="J1242" s="17">
        <v>58</v>
      </c>
      <c r="K1242" s="16">
        <f>IF(J1242&gt;1,J1242-H1242-I1242,0)</f>
        <v>32.527034339229971</v>
      </c>
      <c r="L1242" s="15">
        <v>42812</v>
      </c>
      <c r="M1242" s="14"/>
      <c r="N1242" s="29">
        <v>42891</v>
      </c>
      <c r="O1242" s="12">
        <v>42892</v>
      </c>
      <c r="P1242" s="11" t="s">
        <v>3585</v>
      </c>
      <c r="Q1242" s="10" t="s">
        <v>3584</v>
      </c>
      <c r="R1242" s="10" t="s">
        <v>3583</v>
      </c>
      <c r="S1242" s="10" t="s">
        <v>3582</v>
      </c>
      <c r="T1242" s="10"/>
      <c r="U1242" s="9">
        <v>6839416682</v>
      </c>
      <c r="V1242" s="8"/>
      <c r="W1242" s="7">
        <v>804</v>
      </c>
      <c r="X1242" s="4"/>
      <c r="Y1242" s="6">
        <v>75</v>
      </c>
      <c r="Z1242" s="5">
        <f>IF(Y1242&gt;0,Y1242-J1242,".")</f>
        <v>17</v>
      </c>
      <c r="AB1242" s="1">
        <v>1527201861</v>
      </c>
      <c r="AC1242" s="1">
        <v>6672084140</v>
      </c>
      <c r="AD1242" s="1" t="s">
        <v>7271</v>
      </c>
      <c r="AE1242" s="1">
        <v>1</v>
      </c>
      <c r="AF1242" s="1">
        <v>267</v>
      </c>
      <c r="AG1242" s="1" t="s">
        <v>6770</v>
      </c>
      <c r="AH1242" s="1" t="s">
        <v>7689</v>
      </c>
      <c r="AI1242" s="1" t="s">
        <v>7690</v>
      </c>
    </row>
    <row r="1243" spans="1:35" s="1" customFormat="1" x14ac:dyDescent="0.25">
      <c r="A1243" s="31">
        <v>42795</v>
      </c>
      <c r="B1243" s="24"/>
      <c r="C1243" s="23" t="s">
        <v>418</v>
      </c>
      <c r="D1243" s="22" t="s">
        <v>417</v>
      </c>
      <c r="E1243" s="21">
        <v>0.89</v>
      </c>
      <c r="G1243" s="20"/>
      <c r="H1243" s="19">
        <f>E1243/0.03844</f>
        <v>23.152965660770029</v>
      </c>
      <c r="I1243" s="18">
        <f>J1243/100*4</f>
        <v>2.3199999999999998</v>
      </c>
      <c r="J1243" s="17">
        <v>58</v>
      </c>
      <c r="K1243" s="16">
        <f>IF(J1243&gt;1,J1243-H1243-I1243,0)</f>
        <v>32.527034339229971</v>
      </c>
      <c r="L1243" s="15">
        <v>42812</v>
      </c>
      <c r="M1243" s="14"/>
      <c r="N1243" s="29">
        <v>42906</v>
      </c>
      <c r="O1243" s="12">
        <v>42906</v>
      </c>
      <c r="P1243" s="11" t="s">
        <v>3241</v>
      </c>
      <c r="Q1243" s="10" t="s">
        <v>3240</v>
      </c>
      <c r="R1243" s="10" t="s">
        <v>3239</v>
      </c>
      <c r="S1243" s="10" t="s">
        <v>3238</v>
      </c>
      <c r="T1243" s="10"/>
      <c r="U1243" s="9">
        <v>6855708248</v>
      </c>
      <c r="V1243" s="8"/>
      <c r="W1243" s="7">
        <v>867</v>
      </c>
      <c r="X1243" s="4"/>
      <c r="Y1243" s="6">
        <v>75</v>
      </c>
      <c r="Z1243" s="5">
        <f>IF(Y1243&gt;0,Y1243-J1243,".")</f>
        <v>17</v>
      </c>
      <c r="AB1243" s="1">
        <v>1527246018</v>
      </c>
      <c r="AC1243" s="1">
        <v>6671074613</v>
      </c>
      <c r="AD1243" s="1" t="s">
        <v>7691</v>
      </c>
      <c r="AE1243" s="1">
        <v>1</v>
      </c>
      <c r="AF1243" s="1">
        <v>15</v>
      </c>
      <c r="AG1243" s="1" t="s">
        <v>4673</v>
      </c>
      <c r="AH1243" s="1" t="s">
        <v>7692</v>
      </c>
      <c r="AI1243" s="1" t="s">
        <v>7693</v>
      </c>
    </row>
    <row r="1244" spans="1:35" s="1" customFormat="1" x14ac:dyDescent="0.25">
      <c r="A1244" s="31">
        <v>42765</v>
      </c>
      <c r="B1244" s="24"/>
      <c r="C1244" s="23" t="s">
        <v>335</v>
      </c>
      <c r="D1244" s="22" t="s">
        <v>334</v>
      </c>
      <c r="E1244" s="21">
        <v>0.14000000000000001</v>
      </c>
      <c r="G1244" s="20"/>
      <c r="H1244" s="19">
        <f>E1244/0.03878</f>
        <v>3.6101083032490977</v>
      </c>
      <c r="I1244" s="18">
        <f>J1244/100*4</f>
        <v>1.32</v>
      </c>
      <c r="J1244" s="17">
        <v>33</v>
      </c>
      <c r="K1244" s="16">
        <f>IF(J1244&gt;1,J1244-H1244-I1244,0)</f>
        <v>28.069891696750901</v>
      </c>
      <c r="L1244" s="15">
        <v>42797</v>
      </c>
      <c r="M1244" s="14"/>
      <c r="N1244" s="29">
        <v>42975</v>
      </c>
      <c r="O1244" s="12">
        <v>42975</v>
      </c>
      <c r="P1244" s="11" t="s">
        <v>2272</v>
      </c>
      <c r="Q1244" s="10" t="s">
        <v>2275</v>
      </c>
      <c r="R1244" s="10" t="s">
        <v>2274</v>
      </c>
      <c r="S1244" s="10" t="s">
        <v>2273</v>
      </c>
      <c r="T1244" s="10"/>
      <c r="U1244" s="9">
        <v>6908841810</v>
      </c>
      <c r="V1244" s="8"/>
      <c r="W1244" s="7">
        <v>1087</v>
      </c>
      <c r="X1244" s="4"/>
      <c r="Y1244" s="6">
        <v>75</v>
      </c>
      <c r="Z1244" s="5">
        <f>IF(Y1244&gt;0,Y1244-J1244,".")</f>
        <v>42</v>
      </c>
      <c r="AB1244" s="1">
        <v>1527307060</v>
      </c>
      <c r="AC1244" s="1">
        <v>6672787197</v>
      </c>
      <c r="AD1244" s="1" t="s">
        <v>7210</v>
      </c>
      <c r="AE1244" s="1">
        <v>1</v>
      </c>
      <c r="AF1244" s="1">
        <v>135</v>
      </c>
      <c r="AG1244" s="1" t="s">
        <v>6764</v>
      </c>
      <c r="AH1244" s="1" t="s">
        <v>7694</v>
      </c>
      <c r="AI1244" s="1" t="s">
        <v>7695</v>
      </c>
    </row>
    <row r="1245" spans="1:35" s="1" customFormat="1" x14ac:dyDescent="0.25">
      <c r="A1245" s="31">
        <v>42935</v>
      </c>
      <c r="B1245" s="24" t="s">
        <v>2173</v>
      </c>
      <c r="C1245" s="23" t="s">
        <v>571</v>
      </c>
      <c r="D1245" s="22" t="s">
        <v>570</v>
      </c>
      <c r="E1245" s="21">
        <v>0.55000000000000004</v>
      </c>
      <c r="G1245" s="20"/>
      <c r="H1245" s="19">
        <f>E1245/0.04318</f>
        <v>12.737378415933303</v>
      </c>
      <c r="I1245" s="18">
        <f>J1245/100*4</f>
        <v>1.44</v>
      </c>
      <c r="J1245" s="17">
        <v>36</v>
      </c>
      <c r="K1245" s="16">
        <f>IF(J1245&gt;1,J1245-H1245-I1245,0)</f>
        <v>21.822621584066695</v>
      </c>
      <c r="L1245" s="15">
        <v>42953</v>
      </c>
      <c r="M1245" s="14"/>
      <c r="N1245" s="29">
        <v>42983</v>
      </c>
      <c r="O1245" s="12">
        <v>42983</v>
      </c>
      <c r="P1245" s="11" t="s">
        <v>2169</v>
      </c>
      <c r="Q1245" s="10" t="s">
        <v>2172</v>
      </c>
      <c r="R1245" s="10" t="s">
        <v>2171</v>
      </c>
      <c r="S1245" s="10" t="s">
        <v>2170</v>
      </c>
      <c r="T1245" s="10"/>
      <c r="U1245" s="9">
        <v>6911898560</v>
      </c>
      <c r="V1245" s="8"/>
      <c r="W1245" s="7">
        <v>1108</v>
      </c>
      <c r="X1245" s="4"/>
      <c r="Y1245" s="6">
        <v>75</v>
      </c>
      <c r="Z1245" s="5">
        <f>IF(Y1245&gt;0,Y1245-J1245,".")</f>
        <v>39</v>
      </c>
      <c r="AB1245" s="1">
        <v>1527444170</v>
      </c>
      <c r="AC1245" s="1">
        <v>6671274711</v>
      </c>
      <c r="AD1245" s="1" t="s">
        <v>7178</v>
      </c>
      <c r="AE1245" s="1">
        <v>1</v>
      </c>
      <c r="AF1245" s="1">
        <v>42</v>
      </c>
      <c r="AG1245" s="1" t="s">
        <v>6759</v>
      </c>
      <c r="AH1245" s="1" t="s">
        <v>7672</v>
      </c>
      <c r="AI1245" s="1" t="s">
        <v>7696</v>
      </c>
    </row>
    <row r="1246" spans="1:35" s="1" customFormat="1" x14ac:dyDescent="0.25">
      <c r="A1246" s="31">
        <v>42923</v>
      </c>
      <c r="B1246" s="24"/>
      <c r="C1246" s="23" t="s">
        <v>1872</v>
      </c>
      <c r="D1246" s="22" t="s">
        <v>1871</v>
      </c>
      <c r="E1246" s="21">
        <v>0.57999999999999996</v>
      </c>
      <c r="G1246" s="20"/>
      <c r="H1246" s="19">
        <f>E1246/0.0418425</f>
        <v>13.861504451215868</v>
      </c>
      <c r="I1246" s="18">
        <f>J1246/100*4</f>
        <v>3</v>
      </c>
      <c r="J1246" s="17">
        <v>75</v>
      </c>
      <c r="K1246" s="16">
        <f>IF(J1246&gt;1,J1246-H1246-I1246,0)</f>
        <v>58.138495548784135</v>
      </c>
      <c r="L1246" s="15">
        <v>42941</v>
      </c>
      <c r="M1246" s="14"/>
      <c r="N1246" s="29">
        <v>42999</v>
      </c>
      <c r="O1246" s="12">
        <v>42999</v>
      </c>
      <c r="P1246" s="11" t="s">
        <v>1870</v>
      </c>
      <c r="Q1246" s="10"/>
      <c r="R1246" s="10"/>
      <c r="S1246" s="10"/>
      <c r="T1246" s="10"/>
      <c r="U1246" s="9">
        <v>6905360091</v>
      </c>
      <c r="V1246" s="8"/>
      <c r="W1246" s="7">
        <v>1162</v>
      </c>
      <c r="X1246" s="4"/>
      <c r="Y1246" s="6">
        <v>75</v>
      </c>
      <c r="Z1246" s="5">
        <f>IF(Y1246&gt;0,Y1246-J1246,".")</f>
        <v>0</v>
      </c>
      <c r="AB1246" s="1">
        <v>1527637472</v>
      </c>
      <c r="AC1246" s="1">
        <v>6672655820</v>
      </c>
      <c r="AD1246" s="1" t="s">
        <v>7171</v>
      </c>
      <c r="AE1246" s="1">
        <v>1</v>
      </c>
      <c r="AF1246" s="1">
        <v>129</v>
      </c>
      <c r="AG1246" s="1" t="s">
        <v>6752</v>
      </c>
      <c r="AH1246" s="1" t="s">
        <v>7697</v>
      </c>
      <c r="AI1246" s="1" t="s">
        <v>7698</v>
      </c>
    </row>
    <row r="1247" spans="1:35" s="1" customFormat="1" x14ac:dyDescent="0.25">
      <c r="A1247" s="31">
        <v>42936</v>
      </c>
      <c r="B1247" s="24"/>
      <c r="C1247" s="23" t="s">
        <v>418</v>
      </c>
      <c r="D1247" s="22" t="s">
        <v>417</v>
      </c>
      <c r="E1247" s="21">
        <v>0.89</v>
      </c>
      <c r="G1247" s="20"/>
      <c r="H1247" s="19">
        <f>E1247/0.04318</f>
        <v>20.611394163964796</v>
      </c>
      <c r="I1247" s="18">
        <f>J1247/100*4</f>
        <v>2.3199999999999998</v>
      </c>
      <c r="J1247" s="17">
        <v>58</v>
      </c>
      <c r="K1247" s="16">
        <f>IF(J1247&gt;1,J1247-H1247-I1247,0)</f>
        <v>35.068605836035204</v>
      </c>
      <c r="L1247" s="15">
        <v>42952</v>
      </c>
      <c r="M1247" s="14"/>
      <c r="N1247" s="29">
        <v>43005</v>
      </c>
      <c r="O1247" s="12">
        <v>43007</v>
      </c>
      <c r="P1247" s="11" t="s">
        <v>1800</v>
      </c>
      <c r="Q1247" s="10" t="s">
        <v>1799</v>
      </c>
      <c r="R1247" s="10" t="s">
        <v>1798</v>
      </c>
      <c r="S1247" s="10" t="s">
        <v>1797</v>
      </c>
      <c r="T1247" s="10"/>
      <c r="U1247" s="9">
        <v>6912161294</v>
      </c>
      <c r="V1247" s="8"/>
      <c r="W1247" s="7">
        <v>1182</v>
      </c>
      <c r="X1247" s="4"/>
      <c r="Y1247" s="6">
        <v>75</v>
      </c>
      <c r="Z1247" s="5">
        <f>IF(Y1247&gt;0,Y1247-J1247,".")</f>
        <v>17</v>
      </c>
      <c r="AB1247" s="1">
        <v>1527719537</v>
      </c>
      <c r="AC1247" s="1">
        <v>6672656959</v>
      </c>
      <c r="AD1247" s="1" t="s">
        <v>7161</v>
      </c>
      <c r="AE1247" s="1">
        <v>1</v>
      </c>
      <c r="AF1247" s="1">
        <v>70</v>
      </c>
      <c r="AG1247" s="1" t="s">
        <v>6745</v>
      </c>
      <c r="AH1247" s="1" t="s">
        <v>7673</v>
      </c>
      <c r="AI1247" s="1" t="s">
        <v>7699</v>
      </c>
    </row>
    <row r="1248" spans="1:35" s="1" customFormat="1" x14ac:dyDescent="0.25">
      <c r="A1248" s="31">
        <v>42970</v>
      </c>
      <c r="B1248" s="24" t="s">
        <v>40</v>
      </c>
      <c r="C1248" s="23" t="s">
        <v>39</v>
      </c>
      <c r="D1248" s="22" t="s">
        <v>38</v>
      </c>
      <c r="E1248" s="21">
        <v>0.79</v>
      </c>
      <c r="G1248" s="20"/>
      <c r="H1248" s="19">
        <f>E1248/0.04417</f>
        <v>17.885442608105048</v>
      </c>
      <c r="I1248" s="18">
        <f>J1248/100*4</f>
        <v>3</v>
      </c>
      <c r="J1248" s="17">
        <v>75</v>
      </c>
      <c r="K1248" s="16">
        <f>IF(J1248&gt;1,J1248-H1248-I1248,0)</f>
        <v>54.114557391894948</v>
      </c>
      <c r="L1248" s="15">
        <v>43002</v>
      </c>
      <c r="M1248" s="14"/>
      <c r="N1248" s="29">
        <v>43008</v>
      </c>
      <c r="O1248" s="12">
        <v>43011</v>
      </c>
      <c r="P1248" s="11" t="s">
        <v>1748</v>
      </c>
      <c r="Q1248" s="10"/>
      <c r="R1248" s="10"/>
      <c r="S1248" s="10"/>
      <c r="T1248" s="10"/>
      <c r="U1248" s="9">
        <v>6913857680</v>
      </c>
      <c r="V1248" s="8"/>
      <c r="W1248" s="7">
        <v>1192</v>
      </c>
      <c r="X1248" s="4"/>
      <c r="Y1248" s="6">
        <v>75</v>
      </c>
      <c r="Z1248" s="5">
        <f>IF(Y1248&gt;0,Y1248-J1248,".")</f>
        <v>0</v>
      </c>
      <c r="AB1248" s="1">
        <v>1527759059</v>
      </c>
      <c r="AC1248" s="1">
        <v>6673199786</v>
      </c>
      <c r="AD1248" s="1" t="s">
        <v>7505</v>
      </c>
      <c r="AE1248" s="1">
        <v>1</v>
      </c>
      <c r="AF1248" s="1">
        <v>75</v>
      </c>
      <c r="AG1248" s="1" t="s">
        <v>6731</v>
      </c>
      <c r="AH1248" s="1" t="s">
        <v>7700</v>
      </c>
      <c r="AI1248" s="1" t="s">
        <v>7701</v>
      </c>
    </row>
    <row r="1249" spans="1:35" s="1" customFormat="1" x14ac:dyDescent="0.25">
      <c r="A1249" s="28">
        <v>41665</v>
      </c>
      <c r="B1249" s="27" t="s">
        <v>1580</v>
      </c>
      <c r="C1249" s="23" t="s">
        <v>1579</v>
      </c>
      <c r="D1249" s="22" t="s">
        <v>1578</v>
      </c>
      <c r="E1249" s="21">
        <v>2.88</v>
      </c>
      <c r="G1249" s="20"/>
      <c r="H1249" s="19">
        <f>E1249/0.0477825</f>
        <v>60.273112541202323</v>
      </c>
      <c r="I1249" s="18">
        <f>J1249/100*4</f>
        <v>3</v>
      </c>
      <c r="J1249" s="17">
        <v>75</v>
      </c>
      <c r="K1249" s="16">
        <f>IF(J1249&gt;1,J1249-H1249-I1249,0)</f>
        <v>11.726887458797677</v>
      </c>
      <c r="L1249" s="15">
        <v>41687</v>
      </c>
      <c r="M1249" s="14"/>
      <c r="N1249" s="29">
        <v>43018</v>
      </c>
      <c r="O1249" s="12">
        <v>43018</v>
      </c>
      <c r="P1249" s="11" t="s">
        <v>1568</v>
      </c>
      <c r="Q1249" s="10"/>
      <c r="R1249" s="10"/>
      <c r="S1249" s="10"/>
      <c r="T1249" s="10"/>
      <c r="U1249" s="9">
        <v>6910950779</v>
      </c>
      <c r="V1249" s="8"/>
      <c r="W1249" s="7">
        <v>1225</v>
      </c>
      <c r="X1249" s="4"/>
      <c r="Y1249" s="6">
        <v>75</v>
      </c>
      <c r="Z1249" s="5">
        <f>IF(Y1249&gt;0,Y1249-J1249,".")</f>
        <v>0</v>
      </c>
      <c r="AB1249" s="1">
        <v>1527778111</v>
      </c>
      <c r="AC1249" s="1">
        <v>6672655698</v>
      </c>
      <c r="AD1249" s="1" t="s">
        <v>7171</v>
      </c>
      <c r="AE1249" s="1">
        <v>1</v>
      </c>
      <c r="AF1249" s="1">
        <v>129</v>
      </c>
      <c r="AG1249" s="1" t="s">
        <v>2498</v>
      </c>
      <c r="AH1249" s="1" t="s">
        <v>7702</v>
      </c>
      <c r="AI1249" s="1" t="s">
        <v>7703</v>
      </c>
    </row>
    <row r="1250" spans="1:35" s="1" customFormat="1" x14ac:dyDescent="0.25">
      <c r="A1250" s="31">
        <v>43022</v>
      </c>
      <c r="B1250" s="24"/>
      <c r="C1250" s="23" t="s">
        <v>279</v>
      </c>
      <c r="D1250" s="22" t="s">
        <v>278</v>
      </c>
      <c r="E1250" s="21">
        <v>0.65</v>
      </c>
      <c r="G1250" s="20"/>
      <c r="H1250" s="19">
        <f>E1250/0.04452</f>
        <v>14.600179694519319</v>
      </c>
      <c r="I1250" s="18">
        <f>J1250/100*4</f>
        <v>1.52</v>
      </c>
      <c r="J1250" s="17">
        <v>38</v>
      </c>
      <c r="K1250" s="16">
        <f>IF(J1250&gt;1,J1250-H1250-I1250,0)</f>
        <v>21.879820305480681</v>
      </c>
      <c r="L1250" s="15">
        <v>43056</v>
      </c>
      <c r="M1250" s="14"/>
      <c r="N1250" s="29">
        <v>43070</v>
      </c>
      <c r="O1250" s="12">
        <v>43074</v>
      </c>
      <c r="P1250" s="11" t="s">
        <v>277</v>
      </c>
      <c r="Q1250" s="10" t="s">
        <v>283</v>
      </c>
      <c r="R1250" s="10" t="s">
        <v>282</v>
      </c>
      <c r="S1250" s="10" t="s">
        <v>281</v>
      </c>
      <c r="T1250" s="10"/>
      <c r="U1250" s="9">
        <v>6918221946</v>
      </c>
      <c r="V1250" s="8"/>
      <c r="W1250" s="7">
        <v>1406</v>
      </c>
      <c r="X1250" s="4"/>
      <c r="Y1250" s="6">
        <v>75</v>
      </c>
      <c r="Z1250" s="5">
        <f>IF(Y1250&gt;0,Y1250-J1250,".")</f>
        <v>37</v>
      </c>
      <c r="AB1250" s="1">
        <v>1527807016</v>
      </c>
      <c r="AC1250" s="1">
        <v>6671410587</v>
      </c>
      <c r="AD1250" s="1" t="s">
        <v>7238</v>
      </c>
      <c r="AE1250" s="1">
        <v>1</v>
      </c>
      <c r="AF1250" s="1">
        <v>85</v>
      </c>
      <c r="AG1250" s="1" t="s">
        <v>6735</v>
      </c>
      <c r="AH1250" s="1" t="s">
        <v>7704</v>
      </c>
      <c r="AI1250" s="1" t="s">
        <v>7705</v>
      </c>
    </row>
    <row r="1251" spans="1:35" s="1" customFormat="1" x14ac:dyDescent="0.25">
      <c r="A1251" s="31">
        <v>42795</v>
      </c>
      <c r="B1251" s="24"/>
      <c r="C1251" s="23" t="s">
        <v>418</v>
      </c>
      <c r="D1251" s="22" t="s">
        <v>417</v>
      </c>
      <c r="E1251" s="21">
        <v>0.89</v>
      </c>
      <c r="G1251" s="20"/>
      <c r="H1251" s="19">
        <f>E1251/0.03844</f>
        <v>23.152965660770029</v>
      </c>
      <c r="I1251" s="18">
        <f>J1251/100*4</f>
        <v>2.3199999999999998</v>
      </c>
      <c r="J1251" s="17">
        <v>58</v>
      </c>
      <c r="K1251" s="16">
        <f>IF(J1251&gt;1,J1251-H1251-I1251,0)</f>
        <v>32.527034339229971</v>
      </c>
      <c r="L1251" s="15">
        <v>42812</v>
      </c>
      <c r="M1251" s="14"/>
      <c r="N1251" s="29">
        <v>43072</v>
      </c>
      <c r="O1251" s="12">
        <v>43073</v>
      </c>
      <c r="P1251" s="11" t="s">
        <v>644</v>
      </c>
      <c r="Q1251" s="10" t="s">
        <v>643</v>
      </c>
      <c r="R1251" s="10" t="s">
        <v>642</v>
      </c>
      <c r="S1251" s="10" t="s">
        <v>641</v>
      </c>
      <c r="T1251" s="10"/>
      <c r="U1251" s="9">
        <v>6916033037</v>
      </c>
      <c r="V1251" s="8"/>
      <c r="W1251" s="7">
        <v>1409</v>
      </c>
      <c r="X1251" s="4"/>
      <c r="Y1251" s="6">
        <v>75</v>
      </c>
      <c r="Z1251" s="5">
        <f>IF(Y1251&gt;0,Y1251-J1251,".")</f>
        <v>17</v>
      </c>
      <c r="AB1251" s="1">
        <v>1527808470</v>
      </c>
      <c r="AC1251" s="1">
        <v>6672656959</v>
      </c>
      <c r="AD1251" s="1" t="s">
        <v>7161</v>
      </c>
      <c r="AE1251" s="1">
        <v>1</v>
      </c>
      <c r="AF1251" s="1">
        <v>70</v>
      </c>
      <c r="AG1251" s="1" t="s">
        <v>6741</v>
      </c>
      <c r="AH1251" s="1" t="s">
        <v>7673</v>
      </c>
      <c r="AI1251" s="1" t="s">
        <v>7706</v>
      </c>
    </row>
    <row r="1252" spans="1:35" s="1" customFormat="1" x14ac:dyDescent="0.25">
      <c r="A1252" s="31">
        <v>42795</v>
      </c>
      <c r="B1252" s="24"/>
      <c r="C1252" s="23" t="s">
        <v>418</v>
      </c>
      <c r="D1252" s="22" t="s">
        <v>417</v>
      </c>
      <c r="E1252" s="21">
        <v>0.89</v>
      </c>
      <c r="G1252" s="20"/>
      <c r="H1252" s="19">
        <f>E1252/0.03844</f>
        <v>23.152965660770029</v>
      </c>
      <c r="I1252" s="18">
        <f>J1252/100*4</f>
        <v>2.3199999999999998</v>
      </c>
      <c r="J1252" s="17">
        <v>58</v>
      </c>
      <c r="K1252" s="16">
        <f>IF(J1252&gt;1,J1252-H1252-I1252,0)</f>
        <v>32.527034339229971</v>
      </c>
      <c r="L1252" s="15">
        <v>42812</v>
      </c>
      <c r="M1252" s="14"/>
      <c r="N1252" s="29">
        <v>43073</v>
      </c>
      <c r="O1252" s="12">
        <v>43074</v>
      </c>
      <c r="P1252" s="11" t="s">
        <v>581</v>
      </c>
      <c r="Q1252" s="10" t="s">
        <v>580</v>
      </c>
      <c r="R1252" s="10" t="s">
        <v>579</v>
      </c>
      <c r="S1252" s="10" t="s">
        <v>578</v>
      </c>
      <c r="T1252" s="10"/>
      <c r="U1252" s="9">
        <v>6916033037</v>
      </c>
      <c r="V1252" s="8"/>
      <c r="W1252" s="7">
        <v>1418</v>
      </c>
      <c r="X1252" s="4"/>
      <c r="Y1252" s="6">
        <v>75</v>
      </c>
      <c r="Z1252" s="5">
        <f>IF(Y1252&gt;0,Y1252-J1252,".")</f>
        <v>17</v>
      </c>
      <c r="AB1252" s="1">
        <v>1527856789</v>
      </c>
      <c r="AC1252" s="1">
        <v>6672159435</v>
      </c>
      <c r="AD1252" s="1" t="s">
        <v>7180</v>
      </c>
      <c r="AE1252" s="1">
        <v>1</v>
      </c>
      <c r="AF1252" s="1">
        <v>37</v>
      </c>
      <c r="AG1252" s="1" t="s">
        <v>6683</v>
      </c>
      <c r="AH1252" s="1" t="s">
        <v>7669</v>
      </c>
      <c r="AI1252" s="1" t="s">
        <v>7707</v>
      </c>
    </row>
    <row r="1253" spans="1:35" s="1" customFormat="1" x14ac:dyDescent="0.25">
      <c r="A1253" s="31">
        <v>42795</v>
      </c>
      <c r="B1253" s="24"/>
      <c r="C1253" s="23" t="s">
        <v>418</v>
      </c>
      <c r="D1253" s="22" t="s">
        <v>417</v>
      </c>
      <c r="E1253" s="21">
        <v>0.89</v>
      </c>
      <c r="G1253" s="20"/>
      <c r="H1253" s="19">
        <f>E1253/0.03844</f>
        <v>23.152965660770029</v>
      </c>
      <c r="I1253" s="18">
        <f>J1253/100*4</f>
        <v>2.3199999999999998</v>
      </c>
      <c r="J1253" s="17">
        <v>58</v>
      </c>
      <c r="K1253" s="16">
        <f>IF(J1253&gt;1,J1253-H1253-I1253,0)</f>
        <v>32.527034339229971</v>
      </c>
      <c r="L1253" s="15">
        <v>42812</v>
      </c>
      <c r="M1253" s="14"/>
      <c r="N1253" s="29">
        <v>43081</v>
      </c>
      <c r="O1253" s="12">
        <v>43081</v>
      </c>
      <c r="P1253" s="11" t="s">
        <v>416</v>
      </c>
      <c r="Q1253" s="10" t="s">
        <v>415</v>
      </c>
      <c r="R1253" s="10" t="s">
        <v>414</v>
      </c>
      <c r="S1253" s="10" t="s">
        <v>413</v>
      </c>
      <c r="T1253" s="10"/>
      <c r="U1253" s="9">
        <v>6916033037</v>
      </c>
      <c r="V1253" s="8"/>
      <c r="W1253" s="7">
        <v>1451</v>
      </c>
      <c r="X1253" s="4"/>
      <c r="Y1253" s="6">
        <v>75</v>
      </c>
      <c r="Z1253" s="5">
        <f>IF(Y1253&gt;0,Y1253-J1253,".")</f>
        <v>17</v>
      </c>
      <c r="AB1253" s="1">
        <v>1527877329</v>
      </c>
      <c r="AC1253" s="1">
        <v>6671984804</v>
      </c>
      <c r="AD1253" s="1" t="s">
        <v>7708</v>
      </c>
      <c r="AE1253" s="1">
        <v>1</v>
      </c>
      <c r="AF1253" s="1">
        <v>65</v>
      </c>
      <c r="AG1253" s="1" t="s">
        <v>6720</v>
      </c>
      <c r="AH1253" s="1" t="s">
        <v>7709</v>
      </c>
      <c r="AI1253" s="1" t="s">
        <v>7710</v>
      </c>
    </row>
    <row r="1254" spans="1:35" s="1" customFormat="1" x14ac:dyDescent="0.25">
      <c r="A1254" s="28">
        <v>41191</v>
      </c>
      <c r="B1254" s="27" t="s">
        <v>109</v>
      </c>
      <c r="C1254" s="23" t="s">
        <v>108</v>
      </c>
      <c r="D1254" s="22" t="s">
        <v>107</v>
      </c>
      <c r="E1254" s="21">
        <v>0.99</v>
      </c>
      <c r="G1254" s="20"/>
      <c r="H1254" s="19">
        <f>E1254/0.0497672</f>
        <v>19.892620038901125</v>
      </c>
      <c r="I1254" s="18">
        <f>J1254/100*4</f>
        <v>3</v>
      </c>
      <c r="J1254" s="17">
        <v>75</v>
      </c>
      <c r="K1254" s="16">
        <f>IF(J1254&gt;1,J1254-H1254-I1254,0)</f>
        <v>52.107379961098871</v>
      </c>
      <c r="L1254" s="15">
        <v>41197</v>
      </c>
      <c r="M1254" s="14"/>
      <c r="N1254" s="29">
        <v>43093</v>
      </c>
      <c r="O1254" s="12">
        <v>43096</v>
      </c>
      <c r="P1254" s="11" t="s">
        <v>106</v>
      </c>
      <c r="Q1254" s="10"/>
      <c r="R1254" s="10"/>
      <c r="S1254" s="10"/>
      <c r="T1254" s="10"/>
      <c r="U1254" s="9">
        <v>6909185554</v>
      </c>
      <c r="V1254" s="8" t="s">
        <v>110</v>
      </c>
      <c r="W1254" s="7">
        <v>1503</v>
      </c>
      <c r="X1254" s="4"/>
      <c r="Y1254" s="6">
        <v>75</v>
      </c>
      <c r="Z1254" s="5">
        <f>IF(Y1254&gt;0,Y1254-J1254,".")</f>
        <v>0</v>
      </c>
      <c r="AB1254" s="1">
        <v>1527881447</v>
      </c>
      <c r="AC1254" s="1">
        <v>6670949913</v>
      </c>
      <c r="AD1254" s="1" t="s">
        <v>7242</v>
      </c>
      <c r="AE1254" s="1">
        <v>2</v>
      </c>
      <c r="AF1254" s="1">
        <v>118</v>
      </c>
      <c r="AG1254" s="1" t="s">
        <v>6684</v>
      </c>
      <c r="AH1254" s="1" t="s">
        <v>7654</v>
      </c>
      <c r="AI1254" s="1" t="s">
        <v>7711</v>
      </c>
    </row>
    <row r="1255" spans="1:35" s="1" customFormat="1" x14ac:dyDescent="0.25">
      <c r="A1255" s="28">
        <v>41191</v>
      </c>
      <c r="B1255" s="27" t="s">
        <v>109</v>
      </c>
      <c r="C1255" s="23" t="s">
        <v>108</v>
      </c>
      <c r="D1255" s="22" t="s">
        <v>107</v>
      </c>
      <c r="E1255" s="21">
        <v>0.99</v>
      </c>
      <c r="G1255" s="20"/>
      <c r="H1255" s="19">
        <f>E1255/0.0497672</f>
        <v>19.892620038901125</v>
      </c>
      <c r="I1255" s="18">
        <f>J1255/100*4</f>
        <v>3</v>
      </c>
      <c r="J1255" s="17">
        <v>75</v>
      </c>
      <c r="K1255" s="16">
        <f>IF(J1255&gt;1,J1255-H1255-I1255,0)</f>
        <v>52.107379961098871</v>
      </c>
      <c r="L1255" s="15">
        <v>41197</v>
      </c>
      <c r="M1255" s="14"/>
      <c r="N1255" s="29">
        <v>43093</v>
      </c>
      <c r="O1255" s="12">
        <v>43096</v>
      </c>
      <c r="P1255" s="11" t="s">
        <v>106</v>
      </c>
      <c r="Q1255" s="10"/>
      <c r="R1255" s="10"/>
      <c r="S1255" s="10"/>
      <c r="T1255" s="10"/>
      <c r="U1255" s="9"/>
      <c r="V1255" s="8"/>
      <c r="W1255" s="7">
        <v>1503</v>
      </c>
      <c r="X1255" s="4"/>
      <c r="Y1255" s="6">
        <v>75</v>
      </c>
      <c r="Z1255" s="5">
        <f>IF(Y1255&gt;0,Y1255-J1255,".")</f>
        <v>0</v>
      </c>
      <c r="AB1255" s="1">
        <v>1527919485</v>
      </c>
      <c r="AC1255" s="1">
        <v>6672159435</v>
      </c>
      <c r="AD1255" s="1" t="s">
        <v>7180</v>
      </c>
      <c r="AE1255" s="1">
        <v>2</v>
      </c>
      <c r="AF1255" s="1">
        <v>74</v>
      </c>
      <c r="AG1255" s="1" t="s">
        <v>6678</v>
      </c>
      <c r="AH1255" s="1" t="s">
        <v>7669</v>
      </c>
      <c r="AI1255" s="1" t="s">
        <v>7712</v>
      </c>
    </row>
    <row r="1256" spans="1:35" s="1" customFormat="1" x14ac:dyDescent="0.25">
      <c r="A1256" s="31">
        <v>42387</v>
      </c>
      <c r="B1256" s="24"/>
      <c r="C1256" s="23" t="s">
        <v>2747</v>
      </c>
      <c r="D1256" s="22" t="s">
        <v>2746</v>
      </c>
      <c r="E1256" s="21">
        <v>0.4</v>
      </c>
      <c r="G1256" s="20"/>
      <c r="H1256" s="19">
        <f>E1256/0.0405</f>
        <v>9.8765432098765427</v>
      </c>
      <c r="I1256" s="32">
        <f>J1256/100*4</f>
        <v>1.52</v>
      </c>
      <c r="J1256" s="17">
        <v>38</v>
      </c>
      <c r="K1256" s="16">
        <f>IF(J1256&gt;1,J1256-H1256-I1256,0)</f>
        <v>26.603456790123456</v>
      </c>
      <c r="L1256" s="15">
        <v>42417</v>
      </c>
      <c r="M1256" s="14"/>
      <c r="N1256" s="29">
        <v>42766</v>
      </c>
      <c r="O1256" s="12">
        <v>42766</v>
      </c>
      <c r="P1256" s="11" t="s">
        <v>6265</v>
      </c>
      <c r="Q1256" s="10" t="s">
        <v>6267</v>
      </c>
      <c r="R1256" s="10" t="s">
        <v>6266</v>
      </c>
      <c r="S1256" s="10" t="s">
        <v>4788</v>
      </c>
      <c r="T1256" s="10"/>
      <c r="U1256" s="9">
        <v>6695108663</v>
      </c>
      <c r="V1256" s="8"/>
      <c r="W1256" s="7">
        <v>188</v>
      </c>
      <c r="X1256" s="4"/>
      <c r="Y1256" s="6">
        <v>76</v>
      </c>
      <c r="Z1256" s="5">
        <f>IF(Y1256&gt;0,Y1256-J1256,".")</f>
        <v>38</v>
      </c>
      <c r="AB1256" s="1">
        <v>1527933645</v>
      </c>
      <c r="AC1256" s="1">
        <v>6670336836</v>
      </c>
      <c r="AD1256" s="1" t="s">
        <v>7134</v>
      </c>
      <c r="AE1256" s="1">
        <v>2</v>
      </c>
      <c r="AF1256" s="1">
        <v>180</v>
      </c>
      <c r="AG1256" s="1" t="s">
        <v>6671</v>
      </c>
      <c r="AH1256" s="1" t="s">
        <v>7713</v>
      </c>
      <c r="AI1256" s="1" t="s">
        <v>7714</v>
      </c>
    </row>
    <row r="1257" spans="1:35" s="1" customFormat="1" x14ac:dyDescent="0.25">
      <c r="A1257" s="31">
        <v>42736</v>
      </c>
      <c r="B1257" t="s">
        <v>5605</v>
      </c>
      <c r="C1257" s="23" t="s">
        <v>2807</v>
      </c>
      <c r="D1257" s="22" t="s">
        <v>2806</v>
      </c>
      <c r="E1257" s="21">
        <v>0.85</v>
      </c>
      <c r="G1257" s="20"/>
      <c r="H1257" s="19">
        <f>E1257/0.03785</f>
        <v>22.457067371202111</v>
      </c>
      <c r="I1257" s="18">
        <f>J1257/100*4</f>
        <v>1.56</v>
      </c>
      <c r="J1257" s="17">
        <v>39</v>
      </c>
      <c r="K1257" s="16">
        <f>IF(J1257&gt;1,J1257-H1257-I1257,0)</f>
        <v>14.982932628797888</v>
      </c>
      <c r="L1257" s="15">
        <v>42762</v>
      </c>
      <c r="M1257" s="14"/>
      <c r="N1257" s="29">
        <v>42794</v>
      </c>
      <c r="O1257" s="12">
        <v>42795</v>
      </c>
      <c r="P1257" s="11" t="s">
        <v>5600</v>
      </c>
      <c r="Q1257" s="10" t="s">
        <v>5604</v>
      </c>
      <c r="R1257" s="10" t="s">
        <v>5603</v>
      </c>
      <c r="S1257" s="10" t="s">
        <v>5602</v>
      </c>
      <c r="T1257" s="10" t="s">
        <v>5601</v>
      </c>
      <c r="U1257" s="9">
        <v>6732458956</v>
      </c>
      <c r="V1257" s="8"/>
      <c r="W1257" s="7">
        <v>342</v>
      </c>
      <c r="X1257" s="4"/>
      <c r="Y1257" s="6">
        <v>76</v>
      </c>
      <c r="Z1257" s="5">
        <f>IF(Y1257&gt;0,Y1257-J1257,".")</f>
        <v>37</v>
      </c>
      <c r="AB1257" s="1">
        <v>1527936938</v>
      </c>
      <c r="AC1257" s="1">
        <v>6670367049</v>
      </c>
      <c r="AD1257" s="1" t="s">
        <v>7468</v>
      </c>
      <c r="AE1257" s="1">
        <v>1</v>
      </c>
      <c r="AF1257" s="1">
        <v>83</v>
      </c>
      <c r="AG1257" s="1" t="s">
        <v>6671</v>
      </c>
      <c r="AH1257" s="1" t="s">
        <v>7715</v>
      </c>
      <c r="AI1257" s="1" t="s">
        <v>7716</v>
      </c>
    </row>
    <row r="1258" spans="1:35" s="1" customFormat="1" x14ac:dyDescent="0.25">
      <c r="A1258" s="28">
        <v>41827</v>
      </c>
      <c r="B1258" s="27"/>
      <c r="C1258" s="23" t="s">
        <v>139</v>
      </c>
      <c r="D1258" s="22" t="s">
        <v>138</v>
      </c>
      <c r="E1258" s="21">
        <v>0.81</v>
      </c>
      <c r="G1258" s="20"/>
      <c r="H1258" s="19">
        <f>E1258/0.0475246</f>
        <v>17.043804682206691</v>
      </c>
      <c r="I1258" s="18">
        <f>J1258/100*4</f>
        <v>1.52</v>
      </c>
      <c r="J1258" s="17">
        <v>38</v>
      </c>
      <c r="K1258" s="16">
        <f>IF(J1258&gt;1,J1258-H1258-I1258,0)</f>
        <v>19.43619531779331</v>
      </c>
      <c r="L1258" s="15">
        <v>41844</v>
      </c>
      <c r="M1258" s="14"/>
      <c r="N1258" s="29">
        <v>42805</v>
      </c>
      <c r="O1258" s="12">
        <v>42808</v>
      </c>
      <c r="P1258" s="11" t="s">
        <v>5322</v>
      </c>
      <c r="Q1258" s="10" t="s">
        <v>5328</v>
      </c>
      <c r="R1258" s="10" t="s">
        <v>5327</v>
      </c>
      <c r="S1258" s="10" t="s">
        <v>5326</v>
      </c>
      <c r="T1258" s="10"/>
      <c r="U1258" s="9" t="s">
        <v>5325</v>
      </c>
      <c r="V1258" s="8"/>
      <c r="W1258" s="7">
        <v>423</v>
      </c>
      <c r="X1258" s="4"/>
      <c r="Y1258" s="6">
        <v>76</v>
      </c>
      <c r="Z1258" s="5">
        <f>IF(Y1258&gt;0,Y1258-J1258,".")</f>
        <v>38</v>
      </c>
      <c r="AB1258" s="1">
        <v>1527936939</v>
      </c>
      <c r="AC1258" s="1">
        <v>6675119765</v>
      </c>
      <c r="AD1258" s="1" t="s">
        <v>7130</v>
      </c>
      <c r="AE1258" s="1">
        <v>2</v>
      </c>
      <c r="AF1258" s="1">
        <v>190</v>
      </c>
      <c r="AG1258" s="1" t="s">
        <v>6671</v>
      </c>
      <c r="AH1258" s="1" t="s">
        <v>7717</v>
      </c>
      <c r="AI1258" s="1" t="s">
        <v>7716</v>
      </c>
    </row>
    <row r="1259" spans="1:35" s="1" customFormat="1" x14ac:dyDescent="0.25">
      <c r="A1259" s="31">
        <v>42742</v>
      </c>
      <c r="B1259" s="24"/>
      <c r="C1259" s="23" t="s">
        <v>3672</v>
      </c>
      <c r="D1259" s="22" t="s">
        <v>4017</v>
      </c>
      <c r="E1259" s="21">
        <v>0.83</v>
      </c>
      <c r="G1259" s="20"/>
      <c r="H1259" s="19">
        <f>E1259/0.03821</f>
        <v>21.722062287359329</v>
      </c>
      <c r="I1259" s="18">
        <f>J1259/100*4</f>
        <v>2.36</v>
      </c>
      <c r="J1259" s="17">
        <v>59</v>
      </c>
      <c r="K1259" s="16">
        <f>IF(J1259&gt;1,J1259-H1259-I1259,0)</f>
        <v>34.917937712640672</v>
      </c>
      <c r="L1259" s="15">
        <v>42748</v>
      </c>
      <c r="M1259" s="14"/>
      <c r="N1259" s="29">
        <v>42865</v>
      </c>
      <c r="O1259" s="12">
        <v>42865</v>
      </c>
      <c r="P1259" s="11" t="s">
        <v>4016</v>
      </c>
      <c r="Q1259" s="10" t="s">
        <v>4015</v>
      </c>
      <c r="R1259" s="10" t="s">
        <v>4014</v>
      </c>
      <c r="S1259" s="10" t="s">
        <v>4013</v>
      </c>
      <c r="T1259" s="10"/>
      <c r="U1259" s="9" t="s">
        <v>4012</v>
      </c>
      <c r="V1259" s="8"/>
      <c r="W1259" s="7">
        <v>711</v>
      </c>
      <c r="X1259" s="4"/>
      <c r="Y1259" s="6">
        <v>76</v>
      </c>
      <c r="Z1259" s="5">
        <f>IF(Y1259&gt;0,Y1259-J1259,".")</f>
        <v>17</v>
      </c>
      <c r="AB1259" s="1">
        <v>1528017075</v>
      </c>
      <c r="AC1259" s="1">
        <v>6671925973</v>
      </c>
      <c r="AD1259" s="1" t="s">
        <v>7305</v>
      </c>
      <c r="AE1259" s="1">
        <v>1</v>
      </c>
      <c r="AF1259" s="1">
        <v>22</v>
      </c>
      <c r="AG1259" s="1" t="s">
        <v>6669</v>
      </c>
      <c r="AH1259" s="1" t="s">
        <v>7718</v>
      </c>
      <c r="AI1259" s="1" t="s">
        <v>7719</v>
      </c>
    </row>
    <row r="1260" spans="1:35" s="1" customFormat="1" x14ac:dyDescent="0.25">
      <c r="A1260" s="31">
        <v>42795</v>
      </c>
      <c r="B1260" s="24" t="s">
        <v>3933</v>
      </c>
      <c r="C1260" s="23" t="s">
        <v>418</v>
      </c>
      <c r="D1260" s="22" t="s">
        <v>417</v>
      </c>
      <c r="E1260" s="21">
        <v>0.89</v>
      </c>
      <c r="G1260" s="20"/>
      <c r="H1260" s="19">
        <f>E1260/0.03844</f>
        <v>23.152965660770029</v>
      </c>
      <c r="I1260" s="18">
        <f>J1260/100*4</f>
        <v>2.3199999999999998</v>
      </c>
      <c r="J1260" s="17">
        <v>58</v>
      </c>
      <c r="K1260" s="16">
        <f>IF(J1260&gt;1,J1260-H1260-I1260,0)</f>
        <v>32.527034339229971</v>
      </c>
      <c r="L1260" s="15">
        <v>42812</v>
      </c>
      <c r="M1260" s="14"/>
      <c r="N1260" s="29">
        <v>42869</v>
      </c>
      <c r="O1260" s="12">
        <v>42869</v>
      </c>
      <c r="P1260" s="11" t="s">
        <v>3932</v>
      </c>
      <c r="Q1260" s="10" t="s">
        <v>3931</v>
      </c>
      <c r="R1260" s="10" t="s">
        <v>3930</v>
      </c>
      <c r="S1260" s="10" t="s">
        <v>475</v>
      </c>
      <c r="T1260" s="10"/>
      <c r="U1260" s="9">
        <v>6814589003</v>
      </c>
      <c r="V1260" s="8"/>
      <c r="W1260" s="7">
        <v>725</v>
      </c>
      <c r="X1260" s="4"/>
      <c r="Y1260" s="6">
        <v>76</v>
      </c>
      <c r="Z1260" s="5">
        <f>IF(Y1260&gt;0,Y1260-J1260,".")</f>
        <v>18</v>
      </c>
      <c r="AB1260" s="1">
        <v>1528017076</v>
      </c>
      <c r="AC1260" s="1">
        <v>6671253373</v>
      </c>
      <c r="AD1260" s="1" t="s">
        <v>7720</v>
      </c>
      <c r="AE1260" s="1">
        <v>2</v>
      </c>
      <c r="AF1260" s="1">
        <v>70</v>
      </c>
      <c r="AG1260" s="1" t="s">
        <v>6669</v>
      </c>
      <c r="AH1260" s="1" t="s">
        <v>7721</v>
      </c>
      <c r="AI1260" s="1" t="s">
        <v>7719</v>
      </c>
    </row>
    <row r="1261" spans="1:35" s="1" customFormat="1" x14ac:dyDescent="0.25">
      <c r="A1261" s="31">
        <v>42601</v>
      </c>
      <c r="B1261" s="24"/>
      <c r="C1261" s="23" t="s">
        <v>3223</v>
      </c>
      <c r="D1261" s="22" t="s">
        <v>2935</v>
      </c>
      <c r="E1261" s="21">
        <v>1.07</v>
      </c>
      <c r="G1261" s="20"/>
      <c r="H1261" s="19">
        <f>E1261/0.04046</f>
        <v>26.445872466633713</v>
      </c>
      <c r="I1261" s="18">
        <f>J1261/100*4</f>
        <v>2.36</v>
      </c>
      <c r="J1261" s="17">
        <v>59</v>
      </c>
      <c r="K1261" s="16">
        <f>IF(J1261&gt;1,J1261-H1261-I1261,0)</f>
        <v>30.194127533366284</v>
      </c>
      <c r="L1261" s="15">
        <v>42627</v>
      </c>
      <c r="M1261" s="14"/>
      <c r="N1261" s="29">
        <v>42879</v>
      </c>
      <c r="O1261" s="12">
        <v>42879</v>
      </c>
      <c r="P1261" s="11" t="s">
        <v>3739</v>
      </c>
      <c r="Q1261" s="10" t="s">
        <v>3738</v>
      </c>
      <c r="R1261" s="10" t="s">
        <v>3737</v>
      </c>
      <c r="S1261" s="10" t="s">
        <v>3736</v>
      </c>
      <c r="T1261" s="10"/>
      <c r="U1261" s="9" t="s">
        <v>3735</v>
      </c>
      <c r="V1261" s="8"/>
      <c r="W1261" s="7">
        <v>770</v>
      </c>
      <c r="X1261" s="4"/>
      <c r="Y1261" s="6">
        <v>76</v>
      </c>
      <c r="Z1261" s="5">
        <f>IF(Y1261&gt;0,Y1261-J1261,".")</f>
        <v>17</v>
      </c>
      <c r="AB1261" s="1">
        <v>1528017074</v>
      </c>
      <c r="AC1261" s="1">
        <v>6670898300</v>
      </c>
      <c r="AD1261" s="1" t="s">
        <v>7722</v>
      </c>
      <c r="AE1261" s="1">
        <v>1</v>
      </c>
      <c r="AF1261" s="1">
        <v>60</v>
      </c>
      <c r="AG1261" s="1" t="s">
        <v>6669</v>
      </c>
      <c r="AH1261" s="1" t="s">
        <v>7723</v>
      </c>
      <c r="AI1261" s="1" t="s">
        <v>7719</v>
      </c>
    </row>
    <row r="1262" spans="1:35" s="1" customFormat="1" x14ac:dyDescent="0.25">
      <c r="A1262" s="31">
        <v>42682</v>
      </c>
      <c r="B1262" s="24"/>
      <c r="C1262" s="23" t="s">
        <v>3672</v>
      </c>
      <c r="D1262" s="22" t="s">
        <v>3671</v>
      </c>
      <c r="E1262" s="21">
        <v>0.9</v>
      </c>
      <c r="G1262" s="20"/>
      <c r="H1262" s="19">
        <f>E1262/0.041115</f>
        <v>21.889821233126597</v>
      </c>
      <c r="I1262" s="18">
        <f>J1262/100*4</f>
        <v>2.36</v>
      </c>
      <c r="J1262" s="17">
        <v>59</v>
      </c>
      <c r="K1262" s="16">
        <f>IF(J1262&gt;1,J1262-H1262-I1262,0)</f>
        <v>34.750178766873404</v>
      </c>
      <c r="L1262" s="15">
        <v>42714</v>
      </c>
      <c r="M1262" s="14"/>
      <c r="N1262" s="29">
        <v>42885</v>
      </c>
      <c r="O1262" s="12">
        <v>42885</v>
      </c>
      <c r="P1262" s="11" t="s">
        <v>2801</v>
      </c>
      <c r="Q1262" s="10" t="s">
        <v>3670</v>
      </c>
      <c r="R1262" s="10" t="s">
        <v>2799</v>
      </c>
      <c r="S1262" s="10" t="s">
        <v>3669</v>
      </c>
      <c r="T1262" s="10"/>
      <c r="U1262" s="9" t="s">
        <v>3668</v>
      </c>
      <c r="V1262" s="8" t="s">
        <v>3667</v>
      </c>
      <c r="W1262" s="7">
        <v>784</v>
      </c>
      <c r="X1262" s="4"/>
      <c r="Y1262" s="6">
        <v>76</v>
      </c>
      <c r="Z1262" s="5">
        <f>IF(Y1262&gt;0,Y1262-J1262,".")</f>
        <v>17</v>
      </c>
      <c r="AB1262" s="1">
        <v>1528024343</v>
      </c>
      <c r="AC1262" s="1">
        <v>6673110082</v>
      </c>
      <c r="AD1262" s="1" t="s">
        <v>7724</v>
      </c>
      <c r="AE1262" s="1">
        <v>1</v>
      </c>
      <c r="AF1262" s="1">
        <v>135</v>
      </c>
      <c r="AG1262" s="1" t="s">
        <v>6691</v>
      </c>
      <c r="AH1262" s="1" t="s">
        <v>7725</v>
      </c>
      <c r="AI1262" s="1" t="s">
        <v>7726</v>
      </c>
    </row>
    <row r="1263" spans="1:35" s="1" customFormat="1" x14ac:dyDescent="0.25">
      <c r="A1263" s="31">
        <v>42601</v>
      </c>
      <c r="B1263" s="24"/>
      <c r="C1263" s="23" t="s">
        <v>3223</v>
      </c>
      <c r="D1263" s="22" t="s">
        <v>2935</v>
      </c>
      <c r="E1263" s="21">
        <v>1.07</v>
      </c>
      <c r="G1263" s="20"/>
      <c r="H1263" s="19">
        <f>E1263/0.04046</f>
        <v>26.445872466633713</v>
      </c>
      <c r="I1263" s="18">
        <f>J1263/100*4</f>
        <v>2.36</v>
      </c>
      <c r="J1263" s="17">
        <v>59</v>
      </c>
      <c r="K1263" s="16">
        <f>IF(J1263&gt;1,J1263-H1263-I1263,0)</f>
        <v>30.194127533366284</v>
      </c>
      <c r="L1263" s="15">
        <v>42627</v>
      </c>
      <c r="M1263" s="14"/>
      <c r="N1263" s="29">
        <v>42909</v>
      </c>
      <c r="O1263" s="12">
        <v>42910</v>
      </c>
      <c r="P1263" s="11" t="s">
        <v>3222</v>
      </c>
      <c r="Q1263" s="10" t="s">
        <v>3221</v>
      </c>
      <c r="R1263" s="10" t="s">
        <v>3220</v>
      </c>
      <c r="S1263" s="10" t="s">
        <v>3219</v>
      </c>
      <c r="T1263" s="10"/>
      <c r="U1263" s="9" t="s">
        <v>3218</v>
      </c>
      <c r="V1263" s="8"/>
      <c r="W1263" s="7">
        <v>878</v>
      </c>
      <c r="X1263" s="4"/>
      <c r="Y1263" s="6">
        <v>76</v>
      </c>
      <c r="Z1263" s="5">
        <f>IF(Y1263&gt;0,Y1263-J1263,".")</f>
        <v>17</v>
      </c>
      <c r="AB1263" s="1">
        <v>1528024344</v>
      </c>
      <c r="AC1263" s="1">
        <v>6676908052</v>
      </c>
      <c r="AD1263" s="1" t="s">
        <v>7424</v>
      </c>
      <c r="AE1263" s="1">
        <v>1</v>
      </c>
      <c r="AF1263" s="1">
        <v>30</v>
      </c>
      <c r="AG1263" s="1" t="s">
        <v>6691</v>
      </c>
      <c r="AH1263" s="1" t="s">
        <v>7727</v>
      </c>
      <c r="AI1263" s="1" t="s">
        <v>7726</v>
      </c>
    </row>
    <row r="1264" spans="1:35" s="1" customFormat="1" x14ac:dyDescent="0.25">
      <c r="A1264" s="31">
        <v>42769</v>
      </c>
      <c r="B1264" s="24"/>
      <c r="C1264" s="23" t="s">
        <v>1439</v>
      </c>
      <c r="D1264" s="22" t="s">
        <v>1438</v>
      </c>
      <c r="E1264" s="21">
        <v>0.42</v>
      </c>
      <c r="G1264" s="20"/>
      <c r="H1264" s="19">
        <f>E1264/0.03878</f>
        <v>10.830324909747292</v>
      </c>
      <c r="I1264" s="18">
        <f>J1264/100*4</f>
        <v>1.52</v>
      </c>
      <c r="J1264" s="17">
        <v>38</v>
      </c>
      <c r="K1264" s="16">
        <f>IF(J1264&gt;1,J1264-H1264-I1264,0)</f>
        <v>25.64967509025271</v>
      </c>
      <c r="L1264" s="15">
        <v>42790</v>
      </c>
      <c r="M1264" s="14"/>
      <c r="N1264" s="29">
        <v>43019</v>
      </c>
      <c r="O1264" s="12">
        <v>43024</v>
      </c>
      <c r="P1264" s="11" t="s">
        <v>277</v>
      </c>
      <c r="Q1264" s="10"/>
      <c r="R1264" s="10"/>
      <c r="S1264" s="10"/>
      <c r="T1264" s="10"/>
      <c r="U1264" s="9">
        <v>6909588918</v>
      </c>
      <c r="V1264" s="8"/>
      <c r="W1264" s="7">
        <v>1244</v>
      </c>
      <c r="X1264" s="4"/>
      <c r="Y1264" s="6">
        <v>76</v>
      </c>
      <c r="Z1264" s="5">
        <f>IF(Y1264&gt;0,Y1264-J1264,".")</f>
        <v>38</v>
      </c>
      <c r="AB1264" s="1">
        <v>1528101693</v>
      </c>
      <c r="AC1264" s="1">
        <v>6671604303</v>
      </c>
      <c r="AD1264" s="1" t="s">
        <v>7728</v>
      </c>
      <c r="AE1264" s="1">
        <v>1</v>
      </c>
      <c r="AF1264" s="1">
        <v>75</v>
      </c>
      <c r="AG1264" s="1" t="s">
        <v>6724</v>
      </c>
      <c r="AH1264" s="1" t="s">
        <v>7729</v>
      </c>
      <c r="AI1264" s="1" t="s">
        <v>7730</v>
      </c>
    </row>
    <row r="1265" spans="1:35" s="1" customFormat="1" x14ac:dyDescent="0.25">
      <c r="A1265" s="31">
        <v>42929</v>
      </c>
      <c r="B1265" s="24"/>
      <c r="C1265" s="23" t="s">
        <v>279</v>
      </c>
      <c r="D1265" s="22" t="s">
        <v>278</v>
      </c>
      <c r="E1265" s="21">
        <v>0.57999999999999996</v>
      </c>
      <c r="G1265" s="20"/>
      <c r="H1265" s="19">
        <f>E1265/0.04272</f>
        <v>13.576779026217228</v>
      </c>
      <c r="I1265" s="18">
        <f>J1265/100*4</f>
        <v>3.04</v>
      </c>
      <c r="J1265" s="17">
        <v>76</v>
      </c>
      <c r="K1265" s="16">
        <f>IF(J1265&gt;1,J1265-H1265-I1265,0)</f>
        <v>59.383220973782777</v>
      </c>
      <c r="L1265" s="15">
        <v>42952</v>
      </c>
      <c r="M1265" s="14"/>
      <c r="N1265" s="29">
        <v>43019</v>
      </c>
      <c r="O1265" s="12">
        <v>43024</v>
      </c>
      <c r="P1265" s="11" t="s">
        <v>277</v>
      </c>
      <c r="Q1265" s="10" t="s">
        <v>283</v>
      </c>
      <c r="R1265" s="10" t="s">
        <v>1543</v>
      </c>
      <c r="S1265" s="10" t="s">
        <v>281</v>
      </c>
      <c r="T1265" s="10"/>
      <c r="U1265" s="9">
        <v>6914479248</v>
      </c>
      <c r="V1265" s="8"/>
      <c r="W1265" s="7">
        <v>1244</v>
      </c>
      <c r="X1265" s="4"/>
      <c r="Y1265" s="6">
        <v>76</v>
      </c>
      <c r="Z1265" s="5">
        <f>IF(Y1265&gt;0,Y1265-J1265,".")</f>
        <v>0</v>
      </c>
      <c r="AB1265" s="1">
        <v>1528145943</v>
      </c>
      <c r="AC1265" s="1">
        <v>6672177197</v>
      </c>
      <c r="AD1265" s="1" t="s">
        <v>7293</v>
      </c>
      <c r="AE1265" s="1">
        <v>1</v>
      </c>
      <c r="AF1265" s="1">
        <v>88</v>
      </c>
      <c r="AG1265" s="1" t="s">
        <v>6676</v>
      </c>
      <c r="AH1265" s="1" t="s">
        <v>7731</v>
      </c>
      <c r="AI1265" s="1" t="s">
        <v>7732</v>
      </c>
    </row>
    <row r="1266" spans="1:35" s="1" customFormat="1" x14ac:dyDescent="0.25">
      <c r="A1266" s="31">
        <v>42596</v>
      </c>
      <c r="B1266" s="24"/>
      <c r="C1266" s="23" t="s">
        <v>1175</v>
      </c>
      <c r="D1266" s="22" t="s">
        <v>1174</v>
      </c>
      <c r="E1266" s="21">
        <v>0.52800000000000002</v>
      </c>
      <c r="G1266" s="20"/>
      <c r="H1266" s="19">
        <f>E1266/0.04046</f>
        <v>13.049925852694019</v>
      </c>
      <c r="I1266" s="18">
        <f>J1266/100*4</f>
        <v>1.56</v>
      </c>
      <c r="J1266" s="17">
        <v>39</v>
      </c>
      <c r="K1266" s="16">
        <f>IF(J1266&gt;1,J1266-H1266-I1266,0)</f>
        <v>24.390074147305985</v>
      </c>
      <c r="L1266" s="15">
        <v>42636</v>
      </c>
      <c r="M1266" s="14"/>
      <c r="N1266" s="29">
        <v>43039</v>
      </c>
      <c r="O1266" s="12">
        <v>43039</v>
      </c>
      <c r="P1266" s="11" t="s">
        <v>1310</v>
      </c>
      <c r="Q1266" s="10" t="s">
        <v>1313</v>
      </c>
      <c r="R1266" s="10" t="s">
        <v>1312</v>
      </c>
      <c r="S1266" s="10" t="s">
        <v>1311</v>
      </c>
      <c r="T1266" s="10"/>
      <c r="U1266" s="9">
        <v>6915955627</v>
      </c>
      <c r="V1266" s="8"/>
      <c r="W1266" s="7">
        <v>1279</v>
      </c>
      <c r="X1266" s="4"/>
      <c r="Y1266" s="6">
        <v>76</v>
      </c>
      <c r="Z1266" s="5">
        <f>IF(Y1266&gt;0,Y1266-J1266,".")</f>
        <v>37</v>
      </c>
      <c r="AB1266" s="1">
        <v>1528167606</v>
      </c>
      <c r="AC1266" s="1">
        <v>6674310998</v>
      </c>
      <c r="AD1266" s="1" t="s">
        <v>7157</v>
      </c>
      <c r="AE1266" s="1">
        <v>1</v>
      </c>
      <c r="AF1266" s="1">
        <v>39</v>
      </c>
      <c r="AG1266" s="1" t="s">
        <v>6714</v>
      </c>
      <c r="AH1266" s="1" t="s">
        <v>7733</v>
      </c>
      <c r="AI1266" s="1" t="s">
        <v>7734</v>
      </c>
    </row>
    <row r="1267" spans="1:35" s="1" customFormat="1" x14ac:dyDescent="0.25">
      <c r="A1267" s="31">
        <v>42649</v>
      </c>
      <c r="B1267" s="24"/>
      <c r="C1267" s="23" t="s">
        <v>382</v>
      </c>
      <c r="D1267" s="22" t="s">
        <v>381</v>
      </c>
      <c r="E1267" s="21">
        <v>0.68</v>
      </c>
      <c r="G1267" s="20"/>
      <c r="H1267" s="19">
        <f>E1267/0.0404</f>
        <v>16.831683168316832</v>
      </c>
      <c r="I1267" s="18">
        <f>J1267/100*4</f>
        <v>2.4</v>
      </c>
      <c r="J1267" s="17">
        <v>60</v>
      </c>
      <c r="K1267" s="16">
        <f>IF(J1267&gt;1,J1267-H1267-I1267,0)</f>
        <v>40.768316831683173</v>
      </c>
      <c r="L1267" s="15">
        <v>42685</v>
      </c>
      <c r="M1267" s="14"/>
      <c r="N1267" s="29">
        <v>42738</v>
      </c>
      <c r="O1267" s="12">
        <v>42738</v>
      </c>
      <c r="P1267" s="11" t="s">
        <v>6946</v>
      </c>
      <c r="Q1267" s="10" t="s">
        <v>6945</v>
      </c>
      <c r="R1267" s="10" t="s">
        <v>6944</v>
      </c>
      <c r="S1267" s="10" t="s">
        <v>407</v>
      </c>
      <c r="T1267" s="10"/>
      <c r="U1267" s="9">
        <v>6664421646</v>
      </c>
      <c r="V1267" s="8"/>
      <c r="W1267" s="7">
        <v>27</v>
      </c>
      <c r="X1267" s="4"/>
      <c r="Y1267" s="6">
        <v>77</v>
      </c>
      <c r="Z1267" s="5">
        <f>IF(Y1267&gt;0,Y1267-J1267,".")</f>
        <v>17</v>
      </c>
      <c r="AB1267" s="1">
        <v>1528222888</v>
      </c>
      <c r="AC1267" s="1">
        <v>6671697846</v>
      </c>
      <c r="AD1267" s="1" t="s">
        <v>7735</v>
      </c>
      <c r="AE1267" s="1">
        <v>1</v>
      </c>
      <c r="AF1267" s="1">
        <v>99</v>
      </c>
      <c r="AG1267" s="1" t="s">
        <v>6692</v>
      </c>
      <c r="AH1267" s="1" t="s">
        <v>7736</v>
      </c>
      <c r="AI1267" s="1" t="s">
        <v>7737</v>
      </c>
    </row>
    <row r="1268" spans="1:35" s="1" customFormat="1" x14ac:dyDescent="0.25">
      <c r="A1268" s="31">
        <v>42649</v>
      </c>
      <c r="B1268" s="24"/>
      <c r="C1268" s="23" t="s">
        <v>382</v>
      </c>
      <c r="D1268" s="22" t="s">
        <v>381</v>
      </c>
      <c r="E1268" s="21">
        <v>0.68</v>
      </c>
      <c r="G1268" s="20"/>
      <c r="H1268" s="19">
        <f>E1268/0.0404</f>
        <v>16.831683168316832</v>
      </c>
      <c r="I1268" s="18">
        <f>J1268/100*4</f>
        <v>2.4</v>
      </c>
      <c r="J1268" s="17">
        <v>60</v>
      </c>
      <c r="K1268" s="16">
        <f>IF(J1268&gt;1,J1268-H1268-I1268,0)</f>
        <v>40.768316831683173</v>
      </c>
      <c r="L1268" s="15">
        <v>42685</v>
      </c>
      <c r="M1268" s="14"/>
      <c r="N1268" s="29">
        <v>42742</v>
      </c>
      <c r="O1268" s="12">
        <v>42745</v>
      </c>
      <c r="P1268" s="11" t="s">
        <v>6874</v>
      </c>
      <c r="Q1268" s="10" t="s">
        <v>6873</v>
      </c>
      <c r="R1268" s="10" t="s">
        <v>6872</v>
      </c>
      <c r="S1268" s="10" t="s">
        <v>6871</v>
      </c>
      <c r="T1268" s="10"/>
      <c r="U1268" s="9">
        <v>6667876958</v>
      </c>
      <c r="V1268" s="8"/>
      <c r="W1268" s="7">
        <v>60</v>
      </c>
      <c r="X1268" s="4"/>
      <c r="Y1268" s="6">
        <v>77</v>
      </c>
      <c r="Z1268" s="5">
        <f>IF(Y1268&gt;0,Y1268-J1268,".")</f>
        <v>17</v>
      </c>
      <c r="AB1268" s="1">
        <v>1528222887</v>
      </c>
      <c r="AC1268" s="1">
        <v>6670902269</v>
      </c>
      <c r="AD1268" s="1" t="s">
        <v>7351</v>
      </c>
      <c r="AE1268" s="1">
        <v>1</v>
      </c>
      <c r="AF1268" s="1">
        <v>85</v>
      </c>
      <c r="AG1268" s="1" t="s">
        <v>6692</v>
      </c>
      <c r="AH1268" s="1" t="s">
        <v>7738</v>
      </c>
      <c r="AI1268" s="1" t="s">
        <v>7737</v>
      </c>
    </row>
    <row r="1269" spans="1:35" s="1" customFormat="1" x14ac:dyDescent="0.25">
      <c r="A1269" s="31">
        <v>42667</v>
      </c>
      <c r="B1269" s="24"/>
      <c r="C1269" s="23" t="s">
        <v>3296</v>
      </c>
      <c r="D1269" s="22" t="s">
        <v>3295</v>
      </c>
      <c r="E1269" s="21">
        <v>1.02</v>
      </c>
      <c r="G1269" s="20"/>
      <c r="H1269" s="19">
        <f>E1269/0.03988</f>
        <v>25.576730190571716</v>
      </c>
      <c r="I1269" s="18">
        <f>J1269/100*4</f>
        <v>1.56</v>
      </c>
      <c r="J1269" s="17">
        <v>39</v>
      </c>
      <c r="K1269" s="16">
        <f>IF(J1269&gt;1,J1269-H1269-I1269,0)</f>
        <v>11.863269809428283</v>
      </c>
      <c r="L1269" s="15">
        <v>42703</v>
      </c>
      <c r="M1269" s="14"/>
      <c r="N1269" s="29">
        <v>42744</v>
      </c>
      <c r="O1269" s="12">
        <v>42744</v>
      </c>
      <c r="P1269" s="11" t="s">
        <v>6827</v>
      </c>
      <c r="Q1269" s="10" t="s">
        <v>6826</v>
      </c>
      <c r="R1269" s="10" t="s">
        <v>6825</v>
      </c>
      <c r="S1269" s="10" t="s">
        <v>465</v>
      </c>
      <c r="T1269" s="10"/>
      <c r="U1269" s="9" t="s">
        <v>6824</v>
      </c>
      <c r="V1269" s="8"/>
      <c r="W1269" s="7">
        <v>59</v>
      </c>
      <c r="X1269" s="4"/>
      <c r="Y1269" s="6">
        <v>77</v>
      </c>
      <c r="Z1269" s="5">
        <f>IF(Y1269&gt;0,Y1269-J1269,".")</f>
        <v>38</v>
      </c>
      <c r="AB1269" s="1">
        <v>1528348205</v>
      </c>
      <c r="AC1269" s="1">
        <v>6674331737</v>
      </c>
      <c r="AD1269" s="1" t="s">
        <v>7739</v>
      </c>
      <c r="AE1269" s="1">
        <v>2</v>
      </c>
      <c r="AF1269" s="1">
        <v>44</v>
      </c>
      <c r="AG1269" s="1" t="s">
        <v>6695</v>
      </c>
      <c r="AH1269" s="1" t="s">
        <v>7740</v>
      </c>
      <c r="AI1269" s="1" t="s">
        <v>7741</v>
      </c>
    </row>
    <row r="1270" spans="1:35" s="1" customFormat="1" x14ac:dyDescent="0.25">
      <c r="A1270" s="31">
        <v>42649</v>
      </c>
      <c r="B1270" s="24"/>
      <c r="C1270" s="23" t="s">
        <v>3672</v>
      </c>
      <c r="D1270" s="22" t="s">
        <v>4017</v>
      </c>
      <c r="E1270" s="21">
        <v>0.83</v>
      </c>
      <c r="G1270" s="20"/>
      <c r="H1270" s="19">
        <f>E1270/0.0404</f>
        <v>20.544554455445546</v>
      </c>
      <c r="I1270" s="18">
        <f>J1270/100*4</f>
        <v>2.36</v>
      </c>
      <c r="J1270" s="17">
        <v>59</v>
      </c>
      <c r="K1270" s="16">
        <f>IF(J1270&gt;1,J1270-H1270-I1270,0)</f>
        <v>36.095445544554451</v>
      </c>
      <c r="L1270" s="15">
        <v>42671</v>
      </c>
      <c r="M1270" s="14"/>
      <c r="N1270" s="29">
        <v>42744</v>
      </c>
      <c r="O1270" s="12">
        <v>42745</v>
      </c>
      <c r="P1270" s="11" t="s">
        <v>4664</v>
      </c>
      <c r="Q1270" s="10" t="s">
        <v>4663</v>
      </c>
      <c r="R1270" s="10" t="s">
        <v>4662</v>
      </c>
      <c r="S1270" s="10" t="s">
        <v>4661</v>
      </c>
      <c r="T1270" s="10"/>
      <c r="U1270" s="9">
        <v>6670949913</v>
      </c>
      <c r="V1270" s="8"/>
      <c r="W1270" s="7">
        <v>61</v>
      </c>
      <c r="X1270" s="4"/>
      <c r="Y1270" s="6">
        <v>77</v>
      </c>
      <c r="Z1270" s="5">
        <f>IF(Y1270&gt;0,Y1270-J1270,".")</f>
        <v>18</v>
      </c>
      <c r="AB1270" s="1">
        <v>1528415370</v>
      </c>
      <c r="AC1270" s="1">
        <v>6671448196</v>
      </c>
      <c r="AD1270" s="1" t="s">
        <v>7322</v>
      </c>
      <c r="AE1270" s="1">
        <v>1</v>
      </c>
      <c r="AF1270" s="1">
        <v>79</v>
      </c>
      <c r="AG1270" s="1" t="s">
        <v>6667</v>
      </c>
      <c r="AH1270" s="1" t="s">
        <v>7742</v>
      </c>
      <c r="AI1270" s="1" t="s">
        <v>7743</v>
      </c>
    </row>
    <row r="1271" spans="1:35" s="1" customFormat="1" x14ac:dyDescent="0.25">
      <c r="A1271" s="31">
        <v>42742</v>
      </c>
      <c r="B1271" s="24"/>
      <c r="C1271" s="23" t="s">
        <v>382</v>
      </c>
      <c r="D1271" s="22" t="s">
        <v>381</v>
      </c>
      <c r="E1271" s="21">
        <v>0.64</v>
      </c>
      <c r="G1271" s="20"/>
      <c r="H1271" s="19">
        <f>E1271/0.03821</f>
        <v>16.749542004710808</v>
      </c>
      <c r="I1271" s="18">
        <f>J1271/100*4</f>
        <v>2.4</v>
      </c>
      <c r="J1271" s="17">
        <v>60</v>
      </c>
      <c r="K1271" s="16">
        <f>IF(J1271&gt;1,J1271-H1271-I1271,0)</f>
        <v>40.850457995289197</v>
      </c>
      <c r="L1271" s="15">
        <v>42768</v>
      </c>
      <c r="M1271" s="14"/>
      <c r="N1271" s="29">
        <v>42825</v>
      </c>
      <c r="O1271" s="12">
        <v>42827</v>
      </c>
      <c r="P1271" s="11" t="s">
        <v>4883</v>
      </c>
      <c r="Q1271" s="10" t="s">
        <v>4882</v>
      </c>
      <c r="R1271" s="10" t="s">
        <v>4881</v>
      </c>
      <c r="S1271" s="10" t="s">
        <v>4880</v>
      </c>
      <c r="T1271" s="10"/>
      <c r="U1271" s="9">
        <v>6770121189</v>
      </c>
      <c r="V1271" s="8"/>
      <c r="W1271" s="7">
        <v>520</v>
      </c>
      <c r="X1271" s="4"/>
      <c r="Y1271" s="6">
        <v>77</v>
      </c>
      <c r="Z1271" s="5">
        <f>IF(Y1271&gt;0,Y1271-J1271,".")</f>
        <v>17</v>
      </c>
      <c r="AB1271" s="1">
        <v>1528475887</v>
      </c>
      <c r="AC1271" s="1">
        <v>6672120564</v>
      </c>
      <c r="AD1271" s="1" t="s">
        <v>7611</v>
      </c>
      <c r="AE1271" s="1">
        <v>2</v>
      </c>
      <c r="AF1271" s="1">
        <v>90</v>
      </c>
      <c r="AG1271" s="1" t="s">
        <v>6647</v>
      </c>
      <c r="AH1271" s="1" t="s">
        <v>7631</v>
      </c>
      <c r="AI1271" s="1" t="s">
        <v>7744</v>
      </c>
    </row>
    <row r="1272" spans="1:35" s="1" customFormat="1" x14ac:dyDescent="0.25">
      <c r="A1272" s="31">
        <v>42742</v>
      </c>
      <c r="B1272" s="24"/>
      <c r="C1272" s="23" t="s">
        <v>382</v>
      </c>
      <c r="D1272" s="22" t="s">
        <v>381</v>
      </c>
      <c r="E1272" s="21">
        <v>0.64</v>
      </c>
      <c r="G1272" s="20"/>
      <c r="H1272" s="19">
        <f>E1272/0.03821</f>
        <v>16.749542004710808</v>
      </c>
      <c r="I1272" s="18">
        <f>J1272/100*4</f>
        <v>2.4</v>
      </c>
      <c r="J1272" s="17">
        <v>60</v>
      </c>
      <c r="K1272" s="16">
        <f>IF(J1272&gt;1,J1272-H1272-I1272,0)</f>
        <v>40.850457995289197</v>
      </c>
      <c r="L1272" s="15">
        <v>42768</v>
      </c>
      <c r="M1272" s="14"/>
      <c r="N1272" s="29">
        <v>42837</v>
      </c>
      <c r="O1272" s="12">
        <v>42837</v>
      </c>
      <c r="P1272" s="11" t="s">
        <v>4604</v>
      </c>
      <c r="Q1272" s="10" t="s">
        <v>4603</v>
      </c>
      <c r="R1272" s="10" t="s">
        <v>4602</v>
      </c>
      <c r="S1272" s="10" t="s">
        <v>4601</v>
      </c>
      <c r="T1272" s="10"/>
      <c r="U1272" s="9">
        <v>6778146799</v>
      </c>
      <c r="V1272" s="8"/>
      <c r="W1272" s="7">
        <v>577</v>
      </c>
      <c r="X1272" s="4"/>
      <c r="Y1272" s="6">
        <v>77</v>
      </c>
      <c r="Z1272" s="5">
        <f>IF(Y1272&gt;0,Y1272-J1272,".")</f>
        <v>17</v>
      </c>
      <c r="AB1272" s="1">
        <v>1528499558</v>
      </c>
      <c r="AC1272" s="1">
        <v>6672159435</v>
      </c>
      <c r="AD1272" s="1" t="s">
        <v>7180</v>
      </c>
      <c r="AE1272" s="1">
        <v>1</v>
      </c>
      <c r="AF1272" s="1">
        <v>37</v>
      </c>
      <c r="AG1272" s="1" t="s">
        <v>6658</v>
      </c>
      <c r="AH1272" s="1" t="s">
        <v>7669</v>
      </c>
      <c r="AI1272" s="1" t="s">
        <v>7745</v>
      </c>
    </row>
    <row r="1273" spans="1:35" s="1" customFormat="1" x14ac:dyDescent="0.25">
      <c r="A1273" s="31">
        <v>42742</v>
      </c>
      <c r="B1273" s="24"/>
      <c r="C1273" s="23" t="s">
        <v>382</v>
      </c>
      <c r="D1273" s="22" t="s">
        <v>381</v>
      </c>
      <c r="E1273" s="21">
        <v>0.64</v>
      </c>
      <c r="G1273" s="20"/>
      <c r="H1273" s="19">
        <f>E1273/0.03821</f>
        <v>16.749542004710808</v>
      </c>
      <c r="I1273" s="18">
        <f>J1273/100*4</f>
        <v>2.4</v>
      </c>
      <c r="J1273" s="17">
        <v>60</v>
      </c>
      <c r="K1273" s="16">
        <f>IF(J1273&gt;1,J1273-H1273-I1273,0)</f>
        <v>40.850457995289197</v>
      </c>
      <c r="L1273" s="15">
        <v>42768</v>
      </c>
      <c r="M1273" s="14"/>
      <c r="N1273" s="29">
        <v>42848</v>
      </c>
      <c r="O1273" s="12">
        <v>42851</v>
      </c>
      <c r="P1273" s="11" t="s">
        <v>4345</v>
      </c>
      <c r="Q1273" s="10" t="s">
        <v>4344</v>
      </c>
      <c r="R1273" s="10" t="s">
        <v>4343</v>
      </c>
      <c r="S1273" s="10" t="s">
        <v>4342</v>
      </c>
      <c r="T1273" s="10"/>
      <c r="U1273" s="9">
        <v>6791318921</v>
      </c>
      <c r="V1273" s="8"/>
      <c r="W1273" s="7">
        <v>647</v>
      </c>
      <c r="X1273" s="4"/>
      <c r="Y1273" s="6">
        <v>77</v>
      </c>
      <c r="Z1273" s="5">
        <f>IF(Y1273&gt;0,Y1273-J1273,".")</f>
        <v>17</v>
      </c>
      <c r="AB1273" s="1">
        <v>1528519422</v>
      </c>
      <c r="AC1273" s="1">
        <v>6672429898</v>
      </c>
      <c r="AD1273" s="1" t="s">
        <v>7392</v>
      </c>
      <c r="AE1273" s="1">
        <v>1</v>
      </c>
      <c r="AF1273" s="1">
        <v>55</v>
      </c>
      <c r="AG1273" s="1" t="s">
        <v>6663</v>
      </c>
      <c r="AH1273" s="1" t="s">
        <v>7746</v>
      </c>
      <c r="AI1273" s="1" t="s">
        <v>7747</v>
      </c>
    </row>
    <row r="1274" spans="1:35" s="1" customFormat="1" x14ac:dyDescent="0.25">
      <c r="A1274" s="31">
        <v>42742</v>
      </c>
      <c r="B1274" s="24"/>
      <c r="C1274" s="23" t="s">
        <v>382</v>
      </c>
      <c r="D1274" s="22" t="s">
        <v>381</v>
      </c>
      <c r="E1274" s="21">
        <v>0.64</v>
      </c>
      <c r="G1274" s="20"/>
      <c r="H1274" s="19">
        <f>E1274/0.03821</f>
        <v>16.749542004710808</v>
      </c>
      <c r="I1274" s="18">
        <f>J1274/100*4</f>
        <v>2.4</v>
      </c>
      <c r="J1274" s="17">
        <v>60</v>
      </c>
      <c r="K1274" s="16">
        <f>IF(J1274&gt;1,J1274-H1274-I1274,0)</f>
        <v>40.850457995289197</v>
      </c>
      <c r="L1274" s="15">
        <v>42768</v>
      </c>
      <c r="M1274" s="14"/>
      <c r="N1274" s="29">
        <v>42856</v>
      </c>
      <c r="O1274" s="12">
        <v>42856</v>
      </c>
      <c r="P1274" s="11" t="s">
        <v>4224</v>
      </c>
      <c r="Q1274" s="10" t="s">
        <v>4223</v>
      </c>
      <c r="R1274" s="10" t="s">
        <v>4222</v>
      </c>
      <c r="S1274" s="10" t="s">
        <v>907</v>
      </c>
      <c r="T1274" s="10"/>
      <c r="U1274" s="9">
        <v>6799245457</v>
      </c>
      <c r="V1274" s="8"/>
      <c r="W1274" s="7">
        <v>665</v>
      </c>
      <c r="X1274" s="4"/>
      <c r="Y1274" s="6">
        <v>77</v>
      </c>
      <c r="Z1274" s="5">
        <f>IF(Y1274&gt;0,Y1274-J1274,".")</f>
        <v>17</v>
      </c>
      <c r="AB1274" s="1">
        <v>1528645503</v>
      </c>
      <c r="AC1274" s="1">
        <v>6674178963</v>
      </c>
      <c r="AD1274" s="1" t="s">
        <v>7118</v>
      </c>
      <c r="AE1274" s="1">
        <v>1</v>
      </c>
      <c r="AF1274" s="1">
        <v>38</v>
      </c>
      <c r="AG1274" s="1" t="s">
        <v>6644</v>
      </c>
      <c r="AH1274" s="1" t="s">
        <v>7748</v>
      </c>
      <c r="AI1274" s="1" t="s">
        <v>7749</v>
      </c>
    </row>
    <row r="1275" spans="1:35" s="1" customFormat="1" x14ac:dyDescent="0.25">
      <c r="A1275" s="31">
        <v>42751</v>
      </c>
      <c r="B1275" s="24"/>
      <c r="C1275" s="23" t="s">
        <v>33</v>
      </c>
      <c r="D1275" s="22" t="s">
        <v>32</v>
      </c>
      <c r="E1275" s="21">
        <v>0.69</v>
      </c>
      <c r="G1275" s="20"/>
      <c r="H1275" s="19">
        <f>E1275/0.03821</f>
        <v>18.058099973828838</v>
      </c>
      <c r="I1275" s="18">
        <f>J1275/100*4</f>
        <v>1.56</v>
      </c>
      <c r="J1275" s="17">
        <v>39</v>
      </c>
      <c r="K1275" s="16">
        <f>IF(J1275&gt;1,J1275-H1275-I1275,0)</f>
        <v>19.381900026171163</v>
      </c>
      <c r="L1275" s="15">
        <v>42768</v>
      </c>
      <c r="M1275" s="14"/>
      <c r="N1275" s="29">
        <v>42863</v>
      </c>
      <c r="O1275" s="12">
        <v>42863</v>
      </c>
      <c r="P1275" s="11" t="s">
        <v>1945</v>
      </c>
      <c r="Q1275" s="10" t="s">
        <v>4061</v>
      </c>
      <c r="R1275" s="10" t="s">
        <v>4060</v>
      </c>
      <c r="S1275" s="10" t="s">
        <v>4059</v>
      </c>
      <c r="T1275" s="10"/>
      <c r="U1275" s="9">
        <v>6808796309</v>
      </c>
      <c r="V1275" s="8"/>
      <c r="W1275" s="7">
        <v>697</v>
      </c>
      <c r="X1275" s="4"/>
      <c r="Y1275" s="6">
        <v>77</v>
      </c>
      <c r="Z1275" s="5">
        <f>IF(Y1275&gt;0,Y1275-J1275,".")</f>
        <v>38</v>
      </c>
      <c r="AB1275" s="1">
        <v>1528701750</v>
      </c>
      <c r="AC1275" s="1">
        <v>6673140311</v>
      </c>
      <c r="AD1275" s="1" t="s">
        <v>7106</v>
      </c>
      <c r="AE1275" s="1">
        <v>3</v>
      </c>
      <c r="AF1275" s="1">
        <v>87</v>
      </c>
      <c r="AG1275" s="1" t="s">
        <v>6645</v>
      </c>
      <c r="AH1275" s="1" t="s">
        <v>7750</v>
      </c>
      <c r="AI1275" s="1" t="s">
        <v>7751</v>
      </c>
    </row>
    <row r="1276" spans="1:35" s="1" customFormat="1" x14ac:dyDescent="0.25">
      <c r="A1276" s="31">
        <v>42932</v>
      </c>
      <c r="B1276" s="24" t="s">
        <v>978</v>
      </c>
      <c r="C1276" s="23" t="s">
        <v>382</v>
      </c>
      <c r="D1276" s="22" t="s">
        <v>381</v>
      </c>
      <c r="E1276" s="21">
        <v>0.61</v>
      </c>
      <c r="G1276" s="20"/>
      <c r="H1276" s="19">
        <f>E1276/0.04272</f>
        <v>14.279026217228465</v>
      </c>
      <c r="I1276" s="18">
        <f>J1276/100*4</f>
        <v>2.4</v>
      </c>
      <c r="J1276" s="17">
        <v>60</v>
      </c>
      <c r="K1276" s="16">
        <f>IF(J1276&gt;1,J1276-H1276-I1276,0)</f>
        <v>43.320973782771539</v>
      </c>
      <c r="L1276" s="15">
        <v>42952</v>
      </c>
      <c r="M1276" s="14"/>
      <c r="N1276" s="29">
        <v>42960</v>
      </c>
      <c r="O1276" s="12">
        <v>42961</v>
      </c>
      <c r="P1276" s="11" t="s">
        <v>2486</v>
      </c>
      <c r="Q1276" s="10" t="s">
        <v>2485</v>
      </c>
      <c r="R1276" s="10" t="s">
        <v>2484</v>
      </c>
      <c r="S1276" s="10" t="s">
        <v>2483</v>
      </c>
      <c r="T1276" s="10"/>
      <c r="U1276" s="9">
        <v>6911864724</v>
      </c>
      <c r="V1276" s="8"/>
      <c r="W1276" s="7">
        <v>1035</v>
      </c>
      <c r="X1276" s="4"/>
      <c r="Y1276" s="6">
        <v>77</v>
      </c>
      <c r="Z1276" s="5">
        <f>IF(Y1276&gt;0,Y1276-J1276,".")</f>
        <v>17</v>
      </c>
      <c r="AB1276" s="1">
        <v>1528704364</v>
      </c>
      <c r="AC1276" s="1">
        <v>6672291228</v>
      </c>
      <c r="AD1276" s="1" t="s">
        <v>7414</v>
      </c>
      <c r="AE1276" s="1">
        <v>1</v>
      </c>
      <c r="AF1276" s="1">
        <v>155</v>
      </c>
      <c r="AG1276" s="1" t="s">
        <v>6627</v>
      </c>
      <c r="AH1276" s="1" t="s">
        <v>7752</v>
      </c>
      <c r="AI1276" s="1" t="s">
        <v>7753</v>
      </c>
    </row>
    <row r="1277" spans="1:35" s="1" customFormat="1" x14ac:dyDescent="0.25">
      <c r="A1277" s="31">
        <v>42932</v>
      </c>
      <c r="B1277" s="24"/>
      <c r="C1277" s="23" t="s">
        <v>382</v>
      </c>
      <c r="D1277" s="22" t="s">
        <v>381</v>
      </c>
      <c r="E1277" s="21">
        <v>0.61</v>
      </c>
      <c r="G1277" s="20"/>
      <c r="H1277" s="19">
        <f>E1277/0.04272</f>
        <v>14.279026217228465</v>
      </c>
      <c r="I1277" s="18">
        <f>J1277/100*4</f>
        <v>2.4</v>
      </c>
      <c r="J1277" s="17">
        <v>60</v>
      </c>
      <c r="K1277" s="16">
        <f>IF(J1277&gt;1,J1277-H1277-I1277,0)</f>
        <v>43.320973782771539</v>
      </c>
      <c r="L1277" s="15">
        <v>42952</v>
      </c>
      <c r="M1277" s="14"/>
      <c r="N1277" s="29">
        <v>42974</v>
      </c>
      <c r="O1277" s="12">
        <v>42974</v>
      </c>
      <c r="P1277" s="11" t="s">
        <v>2290</v>
      </c>
      <c r="Q1277" s="10" t="s">
        <v>2289</v>
      </c>
      <c r="R1277" s="10" t="s">
        <v>2288</v>
      </c>
      <c r="S1277" s="10" t="s">
        <v>134</v>
      </c>
      <c r="T1277" s="10"/>
      <c r="U1277" s="9">
        <v>6911864724</v>
      </c>
      <c r="V1277" s="8"/>
      <c r="W1277" s="7">
        <v>1076</v>
      </c>
      <c r="X1277" s="4"/>
      <c r="Y1277" s="6">
        <v>77</v>
      </c>
      <c r="Z1277" s="5">
        <f>IF(Y1277&gt;0,Y1277-J1277,".")</f>
        <v>17</v>
      </c>
      <c r="AB1277" s="1">
        <v>1528704361</v>
      </c>
      <c r="AC1277" s="1">
        <v>6675552093</v>
      </c>
      <c r="AD1277" s="1" t="s">
        <v>7128</v>
      </c>
      <c r="AE1277" s="1">
        <v>1</v>
      </c>
      <c r="AF1277" s="1">
        <v>39</v>
      </c>
      <c r="AG1277" s="1" t="s">
        <v>6627</v>
      </c>
      <c r="AH1277" s="1" t="s">
        <v>7754</v>
      </c>
      <c r="AI1277" s="1" t="s">
        <v>7753</v>
      </c>
    </row>
    <row r="1278" spans="1:35" s="1" customFormat="1" x14ac:dyDescent="0.25">
      <c r="A1278" s="31">
        <v>42932</v>
      </c>
      <c r="B1278" s="24"/>
      <c r="C1278" s="23" t="s">
        <v>382</v>
      </c>
      <c r="D1278" s="22" t="s">
        <v>381</v>
      </c>
      <c r="E1278" s="21">
        <v>0.61</v>
      </c>
      <c r="G1278" s="20"/>
      <c r="H1278" s="19">
        <f>E1278/0.04272</f>
        <v>14.279026217228465</v>
      </c>
      <c r="I1278" s="18">
        <f>J1278/100*4</f>
        <v>2.4</v>
      </c>
      <c r="J1278" s="17">
        <v>60</v>
      </c>
      <c r="K1278" s="16">
        <f>IF(J1278&gt;1,J1278-H1278-I1278,0)</f>
        <v>43.320973782771539</v>
      </c>
      <c r="L1278" s="15">
        <v>42952</v>
      </c>
      <c r="M1278" s="14"/>
      <c r="N1278" s="29">
        <v>42984</v>
      </c>
      <c r="O1278" s="12">
        <v>42985</v>
      </c>
      <c r="P1278" s="11" t="s">
        <v>2157</v>
      </c>
      <c r="Q1278" s="10" t="s">
        <v>2156</v>
      </c>
      <c r="R1278" s="10" t="s">
        <v>2155</v>
      </c>
      <c r="S1278" s="10" t="s">
        <v>1138</v>
      </c>
      <c r="T1278" s="10"/>
      <c r="U1278" s="9" t="s">
        <v>2154</v>
      </c>
      <c r="V1278" s="8"/>
      <c r="W1278" s="7">
        <v>1112</v>
      </c>
      <c r="X1278" s="4"/>
      <c r="Y1278" s="6">
        <v>77</v>
      </c>
      <c r="Z1278" s="5">
        <f>IF(Y1278&gt;0,Y1278-J1278,".")</f>
        <v>17</v>
      </c>
      <c r="AB1278" s="1">
        <v>1528704363</v>
      </c>
      <c r="AC1278" s="1">
        <v>6677129097</v>
      </c>
      <c r="AD1278" s="1" t="s">
        <v>7110</v>
      </c>
      <c r="AE1278" s="1">
        <v>2</v>
      </c>
      <c r="AF1278" s="1">
        <v>30</v>
      </c>
      <c r="AG1278" s="1" t="s">
        <v>6627</v>
      </c>
      <c r="AH1278" s="1" t="s">
        <v>7755</v>
      </c>
      <c r="AI1278" s="1" t="s">
        <v>7753</v>
      </c>
    </row>
    <row r="1279" spans="1:35" s="1" customFormat="1" x14ac:dyDescent="0.25">
      <c r="A1279" s="31">
        <v>42742</v>
      </c>
      <c r="B1279" s="24"/>
      <c r="C1279" s="23" t="s">
        <v>382</v>
      </c>
      <c r="D1279" s="22" t="s">
        <v>381</v>
      </c>
      <c r="E1279" s="21">
        <v>0.64</v>
      </c>
      <c r="G1279" s="20"/>
      <c r="H1279" s="19">
        <f>E1279/0.03821</f>
        <v>16.749542004710808</v>
      </c>
      <c r="I1279" s="18">
        <f>J1279/100*4</f>
        <v>2.4</v>
      </c>
      <c r="J1279" s="17">
        <v>60</v>
      </c>
      <c r="K1279" s="16">
        <f>IF(J1279&gt;1,J1279-H1279-I1279,0)</f>
        <v>40.850457995289197</v>
      </c>
      <c r="L1279" s="15">
        <v>42768</v>
      </c>
      <c r="M1279" s="14"/>
      <c r="N1279" s="29">
        <v>42989</v>
      </c>
      <c r="O1279" s="12">
        <v>42989</v>
      </c>
      <c r="P1279" s="11" t="s">
        <v>2082</v>
      </c>
      <c r="Q1279" s="10" t="s">
        <v>2081</v>
      </c>
      <c r="R1279" s="10" t="s">
        <v>2080</v>
      </c>
      <c r="S1279" s="10" t="s">
        <v>2079</v>
      </c>
      <c r="T1279" s="10"/>
      <c r="U1279" s="9">
        <v>6912016934</v>
      </c>
      <c r="V1279" s="8"/>
      <c r="W1279" s="7">
        <v>1123</v>
      </c>
      <c r="X1279" s="4"/>
      <c r="Y1279" s="6">
        <v>77</v>
      </c>
      <c r="Z1279" s="5">
        <f>IF(Y1279&gt;0,Y1279-J1279,".")</f>
        <v>17</v>
      </c>
      <c r="AB1279" s="1">
        <v>1528704362</v>
      </c>
      <c r="AC1279" s="1">
        <v>6678999098</v>
      </c>
      <c r="AD1279" s="1" t="s">
        <v>7236</v>
      </c>
      <c r="AE1279" s="1">
        <v>1</v>
      </c>
      <c r="AF1279" s="1">
        <v>25</v>
      </c>
      <c r="AG1279" s="1" t="s">
        <v>6627</v>
      </c>
      <c r="AH1279" s="1" t="s">
        <v>7756</v>
      </c>
      <c r="AI1279" s="1" t="s">
        <v>7753</v>
      </c>
    </row>
    <row r="1280" spans="1:35" s="1" customFormat="1" x14ac:dyDescent="0.25">
      <c r="A1280" s="31">
        <v>42932</v>
      </c>
      <c r="B1280" s="24"/>
      <c r="C1280" s="23" t="s">
        <v>382</v>
      </c>
      <c r="D1280" s="22" t="s">
        <v>381</v>
      </c>
      <c r="E1280" s="21">
        <v>0.61</v>
      </c>
      <c r="G1280" s="20"/>
      <c r="H1280" s="19">
        <f>E1280/0.04272</f>
        <v>14.279026217228465</v>
      </c>
      <c r="I1280" s="18">
        <f>J1280/100*4</f>
        <v>2.4</v>
      </c>
      <c r="J1280" s="17">
        <v>60</v>
      </c>
      <c r="K1280" s="16">
        <f>IF(J1280&gt;1,J1280-H1280-I1280,0)</f>
        <v>43.320973782771539</v>
      </c>
      <c r="L1280" s="15">
        <v>42958</v>
      </c>
      <c r="M1280" s="14"/>
      <c r="N1280" s="29">
        <v>42998</v>
      </c>
      <c r="O1280" s="12">
        <v>42999</v>
      </c>
      <c r="P1280" s="11" t="s">
        <v>1888</v>
      </c>
      <c r="Q1280" s="10" t="s">
        <v>1887</v>
      </c>
      <c r="R1280" s="10" t="s">
        <v>1886</v>
      </c>
      <c r="S1280" s="10" t="s">
        <v>1885</v>
      </c>
      <c r="T1280" s="10"/>
      <c r="U1280" s="9">
        <v>6913621132</v>
      </c>
      <c r="V1280" s="8"/>
      <c r="W1280" s="7">
        <v>1165</v>
      </c>
      <c r="X1280" s="4"/>
      <c r="Y1280" s="6">
        <v>77</v>
      </c>
      <c r="Z1280" s="5">
        <f>IF(Y1280&gt;0,Y1280-J1280,".")</f>
        <v>17</v>
      </c>
      <c r="AB1280" s="1">
        <v>1528721458</v>
      </c>
      <c r="AC1280" s="1">
        <v>6674386712</v>
      </c>
      <c r="AD1280" s="1" t="s">
        <v>7399</v>
      </c>
      <c r="AE1280" s="1">
        <v>1</v>
      </c>
      <c r="AF1280" s="1">
        <v>38</v>
      </c>
      <c r="AG1280" s="1" t="s">
        <v>1729</v>
      </c>
      <c r="AH1280" s="1" t="s">
        <v>7757</v>
      </c>
      <c r="AI1280" s="1" t="s">
        <v>7758</v>
      </c>
    </row>
    <row r="1281" spans="1:35" s="1" customFormat="1" x14ac:dyDescent="0.25">
      <c r="A1281" s="31">
        <v>42950</v>
      </c>
      <c r="B1281" s="24"/>
      <c r="C1281" s="23" t="s">
        <v>1796</v>
      </c>
      <c r="D1281" s="22" t="s">
        <v>1093</v>
      </c>
      <c r="E1281" s="21">
        <v>0.94</v>
      </c>
      <c r="G1281" s="20"/>
      <c r="H1281" s="19">
        <f>E1281/0.0444</f>
        <v>21.171171171171171</v>
      </c>
      <c r="I1281" s="18">
        <f>J1281/100*4</f>
        <v>2.48</v>
      </c>
      <c r="J1281" s="17">
        <v>62</v>
      </c>
      <c r="K1281" s="16">
        <f>IF(J1281&gt;1,J1281-H1281-I1281,0)</f>
        <v>38.348828828828836</v>
      </c>
      <c r="L1281" s="15">
        <v>42965</v>
      </c>
      <c r="M1281" s="14"/>
      <c r="N1281" s="29">
        <v>43005</v>
      </c>
      <c r="O1281" s="12">
        <v>43007</v>
      </c>
      <c r="P1281" s="11" t="s">
        <v>1795</v>
      </c>
      <c r="Q1281" s="10" t="s">
        <v>1794</v>
      </c>
      <c r="R1281" s="10" t="s">
        <v>1793</v>
      </c>
      <c r="S1281" s="10" t="s">
        <v>1792</v>
      </c>
      <c r="T1281" s="10"/>
      <c r="U1281" s="9">
        <v>6912220299</v>
      </c>
      <c r="V1281" s="8"/>
      <c r="W1281" s="7">
        <v>1184</v>
      </c>
      <c r="X1281" s="4"/>
      <c r="Y1281" s="6">
        <v>77</v>
      </c>
      <c r="Z1281" s="5">
        <f>IF(Y1281&gt;0,Y1281-J1281,".")</f>
        <v>15</v>
      </c>
      <c r="AB1281" s="1">
        <v>1528751081</v>
      </c>
      <c r="AC1281" s="1">
        <v>6675432433</v>
      </c>
      <c r="AD1281" s="1" t="s">
        <v>7145</v>
      </c>
      <c r="AE1281" s="1">
        <v>1</v>
      </c>
      <c r="AF1281" s="1">
        <v>65</v>
      </c>
      <c r="AG1281" s="1" t="s">
        <v>1985</v>
      </c>
      <c r="AH1281" s="1" t="s">
        <v>7759</v>
      </c>
      <c r="AI1281" s="1" t="s">
        <v>7760</v>
      </c>
    </row>
    <row r="1282" spans="1:35" s="1" customFormat="1" x14ac:dyDescent="0.25">
      <c r="A1282" s="31">
        <v>42999</v>
      </c>
      <c r="B1282" s="24"/>
      <c r="C1282" s="23" t="s">
        <v>382</v>
      </c>
      <c r="D1282" s="22" t="s">
        <v>381</v>
      </c>
      <c r="E1282" s="21">
        <v>0.61</v>
      </c>
      <c r="G1282" s="20"/>
      <c r="H1282" s="19">
        <f>E1282/0.04452</f>
        <v>13.701707097933514</v>
      </c>
      <c r="I1282" s="18">
        <f>J1282/100*4</f>
        <v>2.4</v>
      </c>
      <c r="J1282" s="17">
        <v>60</v>
      </c>
      <c r="K1282" s="16">
        <f>IF(J1282&gt;1,J1282-H1282-I1282,0)</f>
        <v>43.898292902066487</v>
      </c>
      <c r="L1282" s="15">
        <v>43031</v>
      </c>
      <c r="M1282" s="14"/>
      <c r="N1282" s="29">
        <v>43033</v>
      </c>
      <c r="O1282" s="12">
        <v>43033</v>
      </c>
      <c r="P1282" s="11" t="s">
        <v>1384</v>
      </c>
      <c r="Q1282" s="10" t="s">
        <v>1383</v>
      </c>
      <c r="R1282" s="10" t="s">
        <v>1382</v>
      </c>
      <c r="S1282" s="10" t="s">
        <v>1381</v>
      </c>
      <c r="T1282" s="10"/>
      <c r="U1282" s="9">
        <v>6916260185</v>
      </c>
      <c r="V1282" s="8"/>
      <c r="W1282" s="7">
        <v>1266</v>
      </c>
      <c r="X1282" s="4"/>
      <c r="Y1282" s="6">
        <v>77</v>
      </c>
      <c r="Z1282" s="5">
        <f>IF(Y1282&gt;0,Y1282-J1282,".")</f>
        <v>17</v>
      </c>
      <c r="AB1282" s="1">
        <v>1529174072</v>
      </c>
      <c r="AC1282" s="1">
        <v>6673285722</v>
      </c>
      <c r="AD1282" s="1" t="s">
        <v>7761</v>
      </c>
      <c r="AE1282" s="1">
        <v>1</v>
      </c>
      <c r="AF1282" s="1">
        <v>75</v>
      </c>
      <c r="AG1282" s="1" t="s">
        <v>6637</v>
      </c>
      <c r="AH1282" s="1" t="s">
        <v>7762</v>
      </c>
      <c r="AI1282" s="1" t="s">
        <v>7763</v>
      </c>
    </row>
    <row r="1283" spans="1:35" s="1" customFormat="1" x14ac:dyDescent="0.25">
      <c r="A1283" s="31">
        <v>42932</v>
      </c>
      <c r="B1283" s="24"/>
      <c r="C1283" s="23" t="s">
        <v>382</v>
      </c>
      <c r="D1283" s="22" t="s">
        <v>381</v>
      </c>
      <c r="E1283" s="21">
        <v>0.61</v>
      </c>
      <c r="G1283" s="20"/>
      <c r="H1283" s="19">
        <f>E1283/0.04272</f>
        <v>14.279026217228465</v>
      </c>
      <c r="I1283" s="18">
        <f>J1283/100*4</f>
        <v>2.4</v>
      </c>
      <c r="J1283" s="17">
        <v>60</v>
      </c>
      <c r="K1283" s="16">
        <f>IF(J1283&gt;1,J1283-H1283-I1283,0)</f>
        <v>43.320973782771539</v>
      </c>
      <c r="L1283" s="15">
        <v>42958</v>
      </c>
      <c r="M1283" s="14"/>
      <c r="N1283" s="29">
        <v>43037</v>
      </c>
      <c r="O1283" s="12">
        <v>43039</v>
      </c>
      <c r="P1283" s="11" t="s">
        <v>1328</v>
      </c>
      <c r="Q1283" s="10" t="s">
        <v>1327</v>
      </c>
      <c r="R1283" s="10" t="s">
        <v>1326</v>
      </c>
      <c r="S1283" s="10" t="s">
        <v>1325</v>
      </c>
      <c r="T1283" s="10"/>
      <c r="U1283" s="9">
        <v>6916260185</v>
      </c>
      <c r="V1283" s="8"/>
      <c r="W1283" s="7">
        <v>1281</v>
      </c>
      <c r="X1283" s="4"/>
      <c r="Y1283" s="6">
        <v>77</v>
      </c>
      <c r="Z1283" s="5">
        <f>IF(Y1283&gt;0,Y1283-J1283,".")</f>
        <v>17</v>
      </c>
      <c r="AB1283" s="1">
        <v>1529320746</v>
      </c>
      <c r="AC1283" s="1">
        <v>6679697196</v>
      </c>
      <c r="AD1283" s="1" t="s">
        <v>7109</v>
      </c>
      <c r="AE1283" s="1">
        <v>2</v>
      </c>
      <c r="AF1283" s="1">
        <v>66</v>
      </c>
      <c r="AG1283" s="1" t="s">
        <v>5986</v>
      </c>
      <c r="AH1283" s="1" t="s">
        <v>7764</v>
      </c>
      <c r="AI1283" s="1" t="s">
        <v>7765</v>
      </c>
    </row>
    <row r="1284" spans="1:35" s="1" customFormat="1" x14ac:dyDescent="0.25">
      <c r="A1284" s="31">
        <v>42999</v>
      </c>
      <c r="B1284" s="24" t="s">
        <v>978</v>
      </c>
      <c r="C1284" s="23" t="s">
        <v>382</v>
      </c>
      <c r="D1284" s="22" t="s">
        <v>381</v>
      </c>
      <c r="E1284" s="21">
        <v>0.61</v>
      </c>
      <c r="G1284" s="20"/>
      <c r="H1284" s="19">
        <f>E1284/0.04452</f>
        <v>13.701707097933514</v>
      </c>
      <c r="I1284" s="18">
        <f>J1284/100*4</f>
        <v>2.4</v>
      </c>
      <c r="J1284" s="17">
        <v>60</v>
      </c>
      <c r="K1284" s="16">
        <f>IF(J1284&gt;1,J1284-H1284-I1284,0)</f>
        <v>43.898292902066487</v>
      </c>
      <c r="L1284" s="15">
        <v>43031</v>
      </c>
      <c r="M1284" s="14"/>
      <c r="N1284" s="29">
        <v>43056</v>
      </c>
      <c r="O1284" s="12">
        <v>43058</v>
      </c>
      <c r="P1284" s="11" t="s">
        <v>977</v>
      </c>
      <c r="Q1284" s="10" t="s">
        <v>976</v>
      </c>
      <c r="R1284" s="10" t="s">
        <v>975</v>
      </c>
      <c r="S1284" s="10" t="s">
        <v>974</v>
      </c>
      <c r="T1284" s="10"/>
      <c r="U1284" s="9">
        <v>6916053848</v>
      </c>
      <c r="V1284" s="8"/>
      <c r="W1284" s="7">
        <v>1340</v>
      </c>
      <c r="X1284" s="4"/>
      <c r="Y1284" s="6">
        <v>77</v>
      </c>
      <c r="Z1284" s="5">
        <f>IF(Y1284&gt;0,Y1284-J1284,".")</f>
        <v>17</v>
      </c>
      <c r="AB1284" s="1">
        <v>1529320747</v>
      </c>
      <c r="AC1284" s="1">
        <v>6673068468</v>
      </c>
      <c r="AD1284" s="1" t="s">
        <v>7221</v>
      </c>
      <c r="AE1284" s="1">
        <v>1</v>
      </c>
      <c r="AF1284" s="1">
        <v>33</v>
      </c>
      <c r="AG1284" s="1" t="s">
        <v>5986</v>
      </c>
      <c r="AH1284" s="1" t="s">
        <v>7766</v>
      </c>
      <c r="AI1284" s="1" t="s">
        <v>7765</v>
      </c>
    </row>
    <row r="1285" spans="1:35" s="1" customFormat="1" x14ac:dyDescent="0.25">
      <c r="A1285" s="31">
        <v>42999</v>
      </c>
      <c r="B1285" s="24"/>
      <c r="C1285" s="23" t="s">
        <v>382</v>
      </c>
      <c r="D1285" s="22" t="s">
        <v>381</v>
      </c>
      <c r="E1285" s="21">
        <v>0.61</v>
      </c>
      <c r="G1285" s="20"/>
      <c r="H1285" s="19">
        <f>E1285/0.04452</f>
        <v>13.701707097933514</v>
      </c>
      <c r="I1285" s="18">
        <f>J1285/100*4</f>
        <v>2.4</v>
      </c>
      <c r="J1285" s="17">
        <v>60</v>
      </c>
      <c r="K1285" s="16">
        <f>IF(J1285&gt;1,J1285-H1285-I1285,0)</f>
        <v>43.898292902066487</v>
      </c>
      <c r="L1285" s="15">
        <v>43031</v>
      </c>
      <c r="M1285" s="14"/>
      <c r="N1285" s="29">
        <v>43059</v>
      </c>
      <c r="O1285" s="12">
        <v>43059</v>
      </c>
      <c r="P1285" s="11" t="s">
        <v>920</v>
      </c>
      <c r="Q1285" s="10" t="s">
        <v>919</v>
      </c>
      <c r="R1285" s="10" t="s">
        <v>918</v>
      </c>
      <c r="S1285" s="10" t="s">
        <v>917</v>
      </c>
      <c r="T1285" s="10"/>
      <c r="U1285" s="9">
        <v>6916053848</v>
      </c>
      <c r="V1285" s="8"/>
      <c r="W1285" s="7">
        <v>1355</v>
      </c>
      <c r="X1285" s="4"/>
      <c r="Y1285" s="6">
        <v>77</v>
      </c>
      <c r="Z1285" s="5">
        <f>IF(Y1285&gt;0,Y1285-J1285,".")</f>
        <v>17</v>
      </c>
      <c r="AB1285" s="1">
        <v>1529320745</v>
      </c>
      <c r="AC1285" s="1">
        <v>6679594036</v>
      </c>
      <c r="AD1285" s="1" t="s">
        <v>7318</v>
      </c>
      <c r="AE1285" s="1">
        <v>2</v>
      </c>
      <c r="AF1285" s="1">
        <v>78</v>
      </c>
      <c r="AG1285" s="1" t="s">
        <v>5986</v>
      </c>
      <c r="AH1285" s="1" t="s">
        <v>7767</v>
      </c>
      <c r="AI1285" s="1" t="s">
        <v>7765</v>
      </c>
    </row>
    <row r="1286" spans="1:35" s="1" customFormat="1" x14ac:dyDescent="0.25">
      <c r="A1286" s="31">
        <v>42999</v>
      </c>
      <c r="B1286" s="24"/>
      <c r="C1286" s="23" t="s">
        <v>382</v>
      </c>
      <c r="D1286" s="22" t="s">
        <v>381</v>
      </c>
      <c r="E1286" s="21">
        <v>0.61</v>
      </c>
      <c r="G1286" s="20"/>
      <c r="H1286" s="19">
        <f>E1286/0.04452</f>
        <v>13.701707097933514</v>
      </c>
      <c r="I1286" s="18">
        <f>J1286/100*4</f>
        <v>2.4</v>
      </c>
      <c r="J1286" s="17">
        <v>60</v>
      </c>
      <c r="K1286" s="16">
        <f>IF(J1286&gt;1,J1286-H1286-I1286,0)</f>
        <v>43.898292902066487</v>
      </c>
      <c r="L1286" s="15">
        <v>43031</v>
      </c>
      <c r="M1286" s="14"/>
      <c r="N1286" s="29">
        <v>43066</v>
      </c>
      <c r="O1286" s="12">
        <v>43067</v>
      </c>
      <c r="P1286" s="11" t="s">
        <v>763</v>
      </c>
      <c r="Q1286" s="10" t="s">
        <v>762</v>
      </c>
      <c r="R1286" s="10" t="s">
        <v>761</v>
      </c>
      <c r="S1286" s="10" t="s">
        <v>760</v>
      </c>
      <c r="T1286" s="10"/>
      <c r="U1286" s="9">
        <v>6916053848</v>
      </c>
      <c r="V1286" s="8"/>
      <c r="W1286" s="7">
        <v>1391</v>
      </c>
      <c r="X1286" s="4"/>
      <c r="Y1286" s="6">
        <v>77</v>
      </c>
      <c r="Z1286" s="5">
        <f>IF(Y1286&gt;0,Y1286-J1286,".")</f>
        <v>17</v>
      </c>
      <c r="AB1286" s="1">
        <v>1529320744</v>
      </c>
      <c r="AC1286" s="1">
        <v>6674374165</v>
      </c>
      <c r="AD1286" s="1" t="s">
        <v>7220</v>
      </c>
      <c r="AE1286" s="1">
        <v>1</v>
      </c>
      <c r="AF1286" s="1">
        <v>30</v>
      </c>
      <c r="AG1286" s="1" t="s">
        <v>5986</v>
      </c>
      <c r="AH1286" s="1" t="s">
        <v>7768</v>
      </c>
      <c r="AI1286" s="1" t="s">
        <v>7765</v>
      </c>
    </row>
    <row r="1287" spans="1:35" s="1" customFormat="1" x14ac:dyDescent="0.25">
      <c r="A1287" s="31">
        <v>42999</v>
      </c>
      <c r="B1287" s="24" t="s">
        <v>461</v>
      </c>
      <c r="C1287" s="23" t="s">
        <v>382</v>
      </c>
      <c r="D1287" s="22" t="s">
        <v>381</v>
      </c>
      <c r="E1287" s="21">
        <v>0.61</v>
      </c>
      <c r="G1287" s="20"/>
      <c r="H1287" s="19">
        <f>E1287/0.04452</f>
        <v>13.701707097933514</v>
      </c>
      <c r="I1287" s="18">
        <f>J1287/100*4</f>
        <v>2.4</v>
      </c>
      <c r="J1287" s="17">
        <v>60</v>
      </c>
      <c r="K1287" s="16">
        <f>IF(J1287&gt;1,J1287-H1287-I1287,0)</f>
        <v>43.898292902066487</v>
      </c>
      <c r="L1287" s="15">
        <v>43031</v>
      </c>
      <c r="M1287" s="14"/>
      <c r="N1287" s="29">
        <v>43078</v>
      </c>
      <c r="O1287" s="12">
        <v>43079</v>
      </c>
      <c r="P1287" s="11" t="s">
        <v>460</v>
      </c>
      <c r="Q1287" s="10" t="s">
        <v>459</v>
      </c>
      <c r="R1287" s="10" t="s">
        <v>458</v>
      </c>
      <c r="S1287" s="10" t="s">
        <v>457</v>
      </c>
      <c r="T1287" s="10"/>
      <c r="U1287" s="9">
        <v>6916053848</v>
      </c>
      <c r="V1287" s="8"/>
      <c r="W1287" s="7">
        <v>1444</v>
      </c>
      <c r="X1287" s="4"/>
      <c r="Y1287" s="6">
        <v>77</v>
      </c>
      <c r="Z1287" s="5">
        <f>IF(Y1287&gt;0,Y1287-J1287,".")</f>
        <v>17</v>
      </c>
      <c r="AB1287" s="1">
        <v>1529335084</v>
      </c>
      <c r="AC1287" s="1">
        <v>6680443393</v>
      </c>
      <c r="AD1287" s="1" t="s">
        <v>7769</v>
      </c>
      <c r="AE1287" s="1">
        <v>1</v>
      </c>
      <c r="AF1287" s="1">
        <v>45</v>
      </c>
      <c r="AG1287" s="1" t="s">
        <v>6595</v>
      </c>
      <c r="AH1287" s="1" t="s">
        <v>7770</v>
      </c>
      <c r="AI1287" s="1" t="s">
        <v>7771</v>
      </c>
    </row>
    <row r="1288" spans="1:35" s="1" customFormat="1" x14ac:dyDescent="0.25">
      <c r="A1288" s="31">
        <v>42999</v>
      </c>
      <c r="B1288" s="24"/>
      <c r="C1288" s="23" t="s">
        <v>382</v>
      </c>
      <c r="D1288" s="22" t="s">
        <v>381</v>
      </c>
      <c r="E1288" s="21">
        <v>0.61</v>
      </c>
      <c r="G1288" s="20"/>
      <c r="H1288" s="19">
        <f>E1288/0.04452</f>
        <v>13.701707097933514</v>
      </c>
      <c r="I1288" s="18">
        <f>J1288/100*4</f>
        <v>2.4</v>
      </c>
      <c r="J1288" s="17">
        <v>60</v>
      </c>
      <c r="K1288" s="16">
        <f>IF(J1288&gt;1,J1288-H1288-I1288,0)</f>
        <v>43.898292902066487</v>
      </c>
      <c r="L1288" s="15">
        <v>43031</v>
      </c>
      <c r="M1288" s="14"/>
      <c r="N1288" s="29">
        <v>43078</v>
      </c>
      <c r="O1288" s="12">
        <v>43079</v>
      </c>
      <c r="P1288" s="11" t="s">
        <v>456</v>
      </c>
      <c r="Q1288" s="10" t="s">
        <v>455</v>
      </c>
      <c r="R1288" s="10" t="s">
        <v>454</v>
      </c>
      <c r="S1288" s="10" t="s">
        <v>453</v>
      </c>
      <c r="T1288" s="10"/>
      <c r="U1288" s="9">
        <v>6916053848</v>
      </c>
      <c r="V1288" s="8"/>
      <c r="W1288" s="7">
        <v>1445</v>
      </c>
      <c r="X1288" s="4"/>
      <c r="Y1288" s="6">
        <v>77</v>
      </c>
      <c r="Z1288" s="5">
        <f>IF(Y1288&gt;0,Y1288-J1288,".")</f>
        <v>17</v>
      </c>
      <c r="AB1288" s="1">
        <v>1529394084</v>
      </c>
      <c r="AC1288" s="1">
        <v>6678965992</v>
      </c>
      <c r="AD1288" s="1" t="s">
        <v>7317</v>
      </c>
      <c r="AE1288" s="1">
        <v>1</v>
      </c>
      <c r="AF1288" s="1">
        <v>139</v>
      </c>
      <c r="AG1288" s="1" t="s">
        <v>6610</v>
      </c>
      <c r="AH1288" s="1" t="s">
        <v>7772</v>
      </c>
      <c r="AI1288" s="1" t="s">
        <v>7773</v>
      </c>
    </row>
    <row r="1289" spans="1:35" s="1" customFormat="1" x14ac:dyDescent="0.25">
      <c r="A1289" s="31">
        <v>42509</v>
      </c>
      <c r="B1289" s="30" t="s">
        <v>5567</v>
      </c>
      <c r="C1289" s="23" t="s">
        <v>5566</v>
      </c>
      <c r="D1289" s="22" t="s">
        <v>2242</v>
      </c>
      <c r="E1289" s="21">
        <v>1.45</v>
      </c>
      <c r="G1289" s="20"/>
      <c r="H1289" s="19">
        <f>E1289/0.04105</f>
        <v>35.322777101096221</v>
      </c>
      <c r="I1289" s="18">
        <f>J1289/100*4</f>
        <v>3.12</v>
      </c>
      <c r="J1289" s="17">
        <v>78</v>
      </c>
      <c r="K1289" s="16">
        <f>IF(J1289&gt;1,J1289-H1289-I1289,0)</f>
        <v>39.557222898903781</v>
      </c>
      <c r="L1289" s="15">
        <v>42526</v>
      </c>
      <c r="M1289" s="14"/>
      <c r="N1289" s="29">
        <v>42796</v>
      </c>
      <c r="O1289" s="12">
        <v>42796</v>
      </c>
      <c r="P1289" s="11" t="s">
        <v>2531</v>
      </c>
      <c r="Q1289" s="10"/>
      <c r="R1289" s="10"/>
      <c r="S1289" s="10"/>
      <c r="T1289" s="10"/>
      <c r="U1289" s="9">
        <v>6731907378</v>
      </c>
      <c r="V1289" s="8"/>
      <c r="W1289" s="7">
        <v>353</v>
      </c>
      <c r="X1289" s="4"/>
      <c r="Y1289" s="6">
        <v>78</v>
      </c>
      <c r="Z1289" s="5">
        <f>IF(Y1289&gt;0,Y1289-J1289,".")</f>
        <v>0</v>
      </c>
      <c r="AB1289" s="1">
        <v>1529394083</v>
      </c>
      <c r="AC1289" s="1">
        <v>6677064446</v>
      </c>
      <c r="AD1289" s="1" t="s">
        <v>7164</v>
      </c>
      <c r="AE1289" s="1">
        <v>2</v>
      </c>
      <c r="AF1289" s="1">
        <v>190</v>
      </c>
      <c r="AG1289" s="1" t="s">
        <v>6610</v>
      </c>
      <c r="AH1289" s="1" t="s">
        <v>7774</v>
      </c>
      <c r="AI1289" s="1" t="s">
        <v>7773</v>
      </c>
    </row>
    <row r="1290" spans="1:35" s="1" customFormat="1" x14ac:dyDescent="0.25">
      <c r="A1290" s="31">
        <v>42932</v>
      </c>
      <c r="B1290" s="24"/>
      <c r="C1290" s="23" t="s">
        <v>382</v>
      </c>
      <c r="D1290" s="22" t="s">
        <v>381</v>
      </c>
      <c r="E1290" s="21">
        <v>0.61</v>
      </c>
      <c r="G1290" s="20"/>
      <c r="H1290" s="19">
        <f>E1290/0.04272</f>
        <v>14.279026217228465</v>
      </c>
      <c r="I1290" s="18">
        <f>J1290/100*4</f>
        <v>2.4</v>
      </c>
      <c r="J1290" s="17">
        <v>60</v>
      </c>
      <c r="K1290" s="16">
        <f>IF(J1290&gt;1,J1290-H1290-I1290,0)</f>
        <v>43.320973782771539</v>
      </c>
      <c r="L1290" s="15">
        <v>42958</v>
      </c>
      <c r="M1290" s="14"/>
      <c r="N1290" s="29">
        <v>42997</v>
      </c>
      <c r="O1290" s="12">
        <v>42998</v>
      </c>
      <c r="P1290" s="11" t="s">
        <v>1920</v>
      </c>
      <c r="Q1290" s="10" t="s">
        <v>1922</v>
      </c>
      <c r="R1290" s="10" t="s">
        <v>1921</v>
      </c>
      <c r="S1290" s="10" t="s">
        <v>1274</v>
      </c>
      <c r="T1290" s="10"/>
      <c r="U1290" s="9">
        <v>6912016934</v>
      </c>
      <c r="V1290" s="8"/>
      <c r="W1290" s="7">
        <v>1156</v>
      </c>
      <c r="X1290" s="4"/>
      <c r="Y1290" s="6">
        <v>78</v>
      </c>
      <c r="Z1290" s="5">
        <f>IF(Y1290&gt;0,Y1290-J1290,".")</f>
        <v>18</v>
      </c>
      <c r="AB1290" s="1">
        <v>1529394081</v>
      </c>
      <c r="AC1290" s="1">
        <v>6675135898</v>
      </c>
      <c r="AD1290" s="1" t="s">
        <v>7775</v>
      </c>
      <c r="AE1290" s="1">
        <v>1</v>
      </c>
      <c r="AF1290" s="1">
        <v>299</v>
      </c>
      <c r="AG1290" s="1" t="s">
        <v>6610</v>
      </c>
      <c r="AH1290" s="1" t="s">
        <v>7776</v>
      </c>
      <c r="AI1290" s="1" t="s">
        <v>7773</v>
      </c>
    </row>
    <row r="1291" spans="1:35" s="1" customFormat="1" x14ac:dyDescent="0.25">
      <c r="A1291" s="31">
        <v>42596</v>
      </c>
      <c r="B1291" s="24"/>
      <c r="C1291" s="23" t="s">
        <v>1175</v>
      </c>
      <c r="D1291" s="22" t="s">
        <v>1174</v>
      </c>
      <c r="E1291" s="21">
        <v>0.52800000000000002</v>
      </c>
      <c r="G1291" s="20"/>
      <c r="H1291" s="19">
        <f>E1291/0.04046</f>
        <v>13.049925852694019</v>
      </c>
      <c r="I1291" s="18">
        <f>J1291/100*4</f>
        <v>3.12</v>
      </c>
      <c r="J1291" s="17">
        <v>78</v>
      </c>
      <c r="K1291" s="16">
        <f>IF(J1291&gt;1,J1291-H1291-I1291,0)</f>
        <v>61.830074147305986</v>
      </c>
      <c r="L1291" s="15">
        <v>42636</v>
      </c>
      <c r="M1291" s="14"/>
      <c r="N1291" s="29">
        <v>43039</v>
      </c>
      <c r="O1291" s="12">
        <v>43039</v>
      </c>
      <c r="P1291" s="11" t="s">
        <v>1310</v>
      </c>
      <c r="Q1291" s="10"/>
      <c r="R1291" s="10"/>
      <c r="S1291" s="10"/>
      <c r="T1291" s="10"/>
      <c r="U1291" s="9"/>
      <c r="V1291" s="8"/>
      <c r="W1291" s="7">
        <v>1279</v>
      </c>
      <c r="X1291" s="4"/>
      <c r="Y1291" s="6">
        <v>78</v>
      </c>
      <c r="Z1291" s="5">
        <f>IF(Y1291&gt;0,Y1291-J1291,".")</f>
        <v>0</v>
      </c>
      <c r="AB1291" s="1">
        <v>1529394087</v>
      </c>
      <c r="AC1291" s="1">
        <v>6677065924</v>
      </c>
      <c r="AD1291" s="1" t="s">
        <v>7164</v>
      </c>
      <c r="AE1291" s="1">
        <v>1</v>
      </c>
      <c r="AF1291" s="1">
        <v>95</v>
      </c>
      <c r="AG1291" s="1" t="s">
        <v>6610</v>
      </c>
      <c r="AH1291" s="1" t="s">
        <v>7777</v>
      </c>
      <c r="AI1291" s="1" t="s">
        <v>7773</v>
      </c>
    </row>
    <row r="1292" spans="1:35" s="1" customFormat="1" x14ac:dyDescent="0.25">
      <c r="A1292" s="31">
        <v>42974</v>
      </c>
      <c r="B1292" s="30" t="s">
        <v>522</v>
      </c>
      <c r="C1292" s="23" t="s">
        <v>312</v>
      </c>
      <c r="D1292" s="22" t="s">
        <v>311</v>
      </c>
      <c r="E1292" s="21">
        <v>0.21</v>
      </c>
      <c r="G1292" s="20"/>
      <c r="H1292" s="19">
        <f>E1292/0.038689</f>
        <v>5.4278994029310654</v>
      </c>
      <c r="I1292" s="18">
        <f>J1292/100*4</f>
        <v>1.56</v>
      </c>
      <c r="J1292" s="17">
        <v>39</v>
      </c>
      <c r="K1292" s="16">
        <f>IF(J1292&gt;1,J1292-H1292-I1292,0)</f>
        <v>32.01210059706893</v>
      </c>
      <c r="L1292" s="15">
        <v>43002</v>
      </c>
      <c r="M1292" s="14"/>
      <c r="N1292" s="29">
        <v>43076</v>
      </c>
      <c r="O1292" s="12">
        <v>43076</v>
      </c>
      <c r="P1292" s="11" t="s">
        <v>518</v>
      </c>
      <c r="Q1292" s="10" t="s">
        <v>521</v>
      </c>
      <c r="R1292" s="10" t="s">
        <v>520</v>
      </c>
      <c r="S1292" s="10" t="s">
        <v>519</v>
      </c>
      <c r="T1292" s="10"/>
      <c r="U1292" s="9">
        <v>6915955631</v>
      </c>
      <c r="V1292" s="8"/>
      <c r="W1292" s="7">
        <v>1435</v>
      </c>
      <c r="X1292" s="4"/>
      <c r="Y1292" s="6">
        <v>78</v>
      </c>
      <c r="Z1292" s="5">
        <f>IF(Y1292&gt;0,Y1292-J1292,".")</f>
        <v>39</v>
      </c>
      <c r="AB1292" s="1">
        <v>1529394086</v>
      </c>
      <c r="AC1292" s="1">
        <v>6680561279</v>
      </c>
      <c r="AD1292" s="1" t="s">
        <v>7147</v>
      </c>
      <c r="AE1292" s="1">
        <v>1</v>
      </c>
      <c r="AF1292" s="1">
        <v>60</v>
      </c>
      <c r="AG1292" s="1" t="s">
        <v>6610</v>
      </c>
      <c r="AH1292" s="1" t="s">
        <v>7778</v>
      </c>
      <c r="AI1292" s="1" t="s">
        <v>7773</v>
      </c>
    </row>
    <row r="1293" spans="1:35" s="1" customFormat="1" x14ac:dyDescent="0.25">
      <c r="A1293" s="31">
        <v>43022</v>
      </c>
      <c r="B1293" s="24"/>
      <c r="C1293" s="23" t="s">
        <v>279</v>
      </c>
      <c r="D1293" s="22" t="s">
        <v>278</v>
      </c>
      <c r="E1293" s="21">
        <v>0.56000000000000005</v>
      </c>
      <c r="G1293" s="20"/>
      <c r="H1293" s="19">
        <f>E1293/0.04452</f>
        <v>12.57861635220126</v>
      </c>
      <c r="I1293" s="18">
        <f>J1293/100*4</f>
        <v>1.52</v>
      </c>
      <c r="J1293" s="17">
        <v>38</v>
      </c>
      <c r="K1293" s="16">
        <f>IF(J1293&gt;1,J1293-H1293-I1293,0)</f>
        <v>23.901383647798742</v>
      </c>
      <c r="L1293" s="15">
        <v>43079</v>
      </c>
      <c r="M1293" s="14"/>
      <c r="N1293" s="29">
        <v>43084</v>
      </c>
      <c r="O1293" s="12">
        <v>43087</v>
      </c>
      <c r="P1293" s="11" t="s">
        <v>277</v>
      </c>
      <c r="Q1293" s="10"/>
      <c r="R1293" s="10"/>
      <c r="S1293" s="10"/>
      <c r="T1293" s="10"/>
      <c r="U1293" s="9"/>
      <c r="V1293" s="8"/>
      <c r="W1293" s="7">
        <v>1522</v>
      </c>
      <c r="X1293" s="4"/>
      <c r="Y1293" s="6">
        <v>78</v>
      </c>
      <c r="Z1293" s="5">
        <f>IF(Y1293&gt;0,Y1293-J1293,".")</f>
        <v>40</v>
      </c>
      <c r="AA1293"/>
      <c r="AB1293">
        <v>1529394085</v>
      </c>
      <c r="AC1293" s="1">
        <v>6676480811</v>
      </c>
      <c r="AD1293" s="1" t="s">
        <v>7163</v>
      </c>
      <c r="AE1293" s="1">
        <v>1</v>
      </c>
      <c r="AF1293" s="1">
        <v>39</v>
      </c>
      <c r="AG1293" s="1" t="s">
        <v>6610</v>
      </c>
      <c r="AH1293" s="1" t="s">
        <v>7779</v>
      </c>
      <c r="AI1293" s="1" t="s">
        <v>7773</v>
      </c>
    </row>
    <row r="1294" spans="1:35" s="1" customFormat="1" x14ac:dyDescent="0.25">
      <c r="A1294" s="31">
        <v>42439</v>
      </c>
      <c r="B1294" s="24"/>
      <c r="C1294" s="23" t="s">
        <v>6618</v>
      </c>
      <c r="D1294" s="22" t="s">
        <v>6465</v>
      </c>
      <c r="E1294" s="21"/>
      <c r="G1294" s="20"/>
      <c r="H1294" s="19">
        <f>E1294/0.04072</f>
        <v>0</v>
      </c>
      <c r="I1294" s="32">
        <f>J1294/100*4</f>
        <v>1.56</v>
      </c>
      <c r="J1294" s="17">
        <v>39</v>
      </c>
      <c r="K1294" s="16">
        <f>IF(J1294&gt;1,J1294-H1294-I1294,0)</f>
        <v>37.44</v>
      </c>
      <c r="L1294" s="15">
        <v>42440</v>
      </c>
      <c r="M1294" s="14"/>
      <c r="N1294" s="29">
        <v>42750</v>
      </c>
      <c r="O1294" s="12">
        <v>42750</v>
      </c>
      <c r="P1294" s="11" t="s">
        <v>6610</v>
      </c>
      <c r="Q1294" s="10" t="s">
        <v>6617</v>
      </c>
      <c r="R1294" s="10" t="s">
        <v>6616</v>
      </c>
      <c r="S1294" s="10" t="s">
        <v>6615</v>
      </c>
      <c r="T1294" s="10"/>
      <c r="U1294" s="9" t="s">
        <v>6614</v>
      </c>
      <c r="V1294" s="8"/>
      <c r="W1294" s="7">
        <v>102</v>
      </c>
      <c r="X1294" s="4"/>
      <c r="Y1294" s="6">
        <v>79</v>
      </c>
      <c r="Z1294" s="5">
        <f>IF(Y1294&gt;0,Y1294-J1294,".")</f>
        <v>40</v>
      </c>
      <c r="AB1294" s="1">
        <v>1529394082</v>
      </c>
      <c r="AC1294" s="1">
        <v>6676831382</v>
      </c>
      <c r="AD1294" s="1" t="s">
        <v>7780</v>
      </c>
      <c r="AE1294" s="1">
        <v>3</v>
      </c>
      <c r="AF1294" s="1">
        <v>177</v>
      </c>
      <c r="AG1294" s="1" t="s">
        <v>6610</v>
      </c>
      <c r="AH1294" s="1" t="s">
        <v>7781</v>
      </c>
      <c r="AI1294" s="1" t="s">
        <v>7773</v>
      </c>
    </row>
    <row r="1295" spans="1:35" s="1" customFormat="1" x14ac:dyDescent="0.25">
      <c r="A1295" s="31">
        <v>42750</v>
      </c>
      <c r="B1295" s="24"/>
      <c r="C1295" s="23" t="s">
        <v>6569</v>
      </c>
      <c r="D1295" s="22" t="s">
        <v>4220</v>
      </c>
      <c r="E1295" s="21"/>
      <c r="G1295" s="20"/>
      <c r="H1295" s="19">
        <f>E1295/0.03821</f>
        <v>0</v>
      </c>
      <c r="I1295" s="18">
        <f>J1295/100*4</f>
        <v>3.16</v>
      </c>
      <c r="J1295" s="17">
        <v>79</v>
      </c>
      <c r="K1295" s="16">
        <f>IF(J1295&gt;1,J1295-H1295-I1295,0)</f>
        <v>75.84</v>
      </c>
      <c r="L1295" s="15">
        <v>42763</v>
      </c>
      <c r="M1295" s="14"/>
      <c r="N1295" s="29">
        <v>42751</v>
      </c>
      <c r="O1295" s="12">
        <v>42751</v>
      </c>
      <c r="P1295" s="11" t="s">
        <v>6568</v>
      </c>
      <c r="Q1295" s="10"/>
      <c r="R1295" s="10"/>
      <c r="S1295" s="10"/>
      <c r="T1295" s="10"/>
      <c r="U1295" s="9">
        <v>6680138754</v>
      </c>
      <c r="V1295" s="8"/>
      <c r="W1295" s="7">
        <v>106</v>
      </c>
      <c r="X1295" s="4"/>
      <c r="Y1295" s="6">
        <v>79</v>
      </c>
      <c r="Z1295" s="5">
        <f>IF(Y1295&gt;0,Y1295-J1295,".")</f>
        <v>0</v>
      </c>
      <c r="AB1295" s="1">
        <v>1529446944</v>
      </c>
      <c r="AC1295" s="1">
        <v>6680198085</v>
      </c>
      <c r="AD1295" s="1" t="s">
        <v>7156</v>
      </c>
      <c r="AE1295" s="1">
        <v>1</v>
      </c>
      <c r="AF1295" s="1">
        <v>249</v>
      </c>
      <c r="AG1295" s="1" t="s">
        <v>6604</v>
      </c>
      <c r="AH1295" s="1" t="s">
        <v>7782</v>
      </c>
      <c r="AI1295" s="1" t="s">
        <v>7783</v>
      </c>
    </row>
    <row r="1296" spans="1:35" s="1" customFormat="1" x14ac:dyDescent="0.25">
      <c r="A1296" s="31">
        <v>42649</v>
      </c>
      <c r="B1296" s="24"/>
      <c r="C1296" s="23" t="s">
        <v>862</v>
      </c>
      <c r="D1296" s="22" t="s">
        <v>861</v>
      </c>
      <c r="E1296" s="21">
        <v>1.2</v>
      </c>
      <c r="G1296" s="20"/>
      <c r="H1296" s="19">
        <f>E1296/0.0404</f>
        <v>29.702970297029704</v>
      </c>
      <c r="I1296" s="18">
        <f>J1296/100*4</f>
        <v>3.16</v>
      </c>
      <c r="J1296" s="17">
        <v>79</v>
      </c>
      <c r="K1296" s="16">
        <f>IF(J1296&gt;1,J1296-H1296-I1296,0)</f>
        <v>46.137029702970295</v>
      </c>
      <c r="L1296" s="15">
        <v>42681</v>
      </c>
      <c r="M1296" s="14"/>
      <c r="N1296" s="29">
        <v>42753</v>
      </c>
      <c r="O1296" s="35">
        <v>42754</v>
      </c>
      <c r="P1296" s="11" t="s">
        <v>6532</v>
      </c>
      <c r="Q1296" s="10"/>
      <c r="R1296" s="10"/>
      <c r="S1296" s="10"/>
      <c r="T1296" s="10"/>
      <c r="U1296" s="9">
        <v>6682996250</v>
      </c>
      <c r="V1296" s="8"/>
      <c r="W1296" s="7">
        <v>121</v>
      </c>
      <c r="X1296" s="4"/>
      <c r="Y1296" s="6">
        <v>79</v>
      </c>
      <c r="Z1296" s="5">
        <f>IF(Y1296&gt;0,Y1296-J1296,".")</f>
        <v>0</v>
      </c>
      <c r="AB1296" s="1">
        <v>1529584915</v>
      </c>
      <c r="AC1296" s="1">
        <v>6677074031</v>
      </c>
      <c r="AD1296" s="1" t="s">
        <v>7233</v>
      </c>
      <c r="AE1296" s="1">
        <v>1</v>
      </c>
      <c r="AF1296" s="1">
        <v>69</v>
      </c>
      <c r="AG1296" s="1" t="s">
        <v>6608</v>
      </c>
      <c r="AH1296" s="1" t="s">
        <v>7784</v>
      </c>
      <c r="AI1296" s="1" t="s">
        <v>7785</v>
      </c>
    </row>
    <row r="1297" spans="1:35" s="1" customFormat="1" x14ac:dyDescent="0.25">
      <c r="A1297" s="31">
        <v>42755</v>
      </c>
      <c r="B1297" s="24" t="s">
        <v>2113</v>
      </c>
      <c r="C1297" s="23" t="s">
        <v>862</v>
      </c>
      <c r="D1297" s="22" t="s">
        <v>861</v>
      </c>
      <c r="E1297" s="21">
        <v>0.88</v>
      </c>
      <c r="G1297" s="20"/>
      <c r="H1297" s="19">
        <f>E1297/0.03865</f>
        <v>22.768434670116431</v>
      </c>
      <c r="I1297" s="18">
        <f>J1297/100*4</f>
        <v>3.16</v>
      </c>
      <c r="J1297" s="17">
        <v>79</v>
      </c>
      <c r="K1297" s="16">
        <f>IF(J1297&gt;1,J1297-H1297-I1297,0)</f>
        <v>53.071565329883569</v>
      </c>
      <c r="L1297" s="15">
        <v>42788</v>
      </c>
      <c r="M1297" s="14"/>
      <c r="N1297" s="29">
        <v>42762</v>
      </c>
      <c r="O1297" s="12">
        <v>42764</v>
      </c>
      <c r="P1297" s="11" t="s">
        <v>6342</v>
      </c>
      <c r="Q1297" s="10"/>
      <c r="R1297" s="10"/>
      <c r="S1297" s="10"/>
      <c r="T1297" s="10"/>
      <c r="U1297" s="9">
        <v>6696693049</v>
      </c>
      <c r="V1297" s="8"/>
      <c r="W1297" s="7">
        <v>169</v>
      </c>
      <c r="X1297" s="4"/>
      <c r="Y1297" s="6">
        <v>79</v>
      </c>
      <c r="Z1297" s="5">
        <f>IF(Y1297&gt;0,Y1297-J1297,".")</f>
        <v>0</v>
      </c>
      <c r="AB1297" s="1">
        <v>1529637183</v>
      </c>
      <c r="AC1297" s="1">
        <v>6679346153</v>
      </c>
      <c r="AD1297" s="1" t="s">
        <v>7683</v>
      </c>
      <c r="AE1297" s="1">
        <v>3</v>
      </c>
      <c r="AF1297" s="1">
        <v>51</v>
      </c>
      <c r="AG1297" s="1" t="s">
        <v>6622</v>
      </c>
      <c r="AH1297" s="1" t="s">
        <v>7786</v>
      </c>
      <c r="AI1297" s="1" t="s">
        <v>7787</v>
      </c>
    </row>
    <row r="1298" spans="1:35" s="1" customFormat="1" x14ac:dyDescent="0.25">
      <c r="A1298" s="31">
        <v>42736</v>
      </c>
      <c r="B1298" s="24"/>
      <c r="C1298" s="23" t="s">
        <v>1042</v>
      </c>
      <c r="D1298" s="22" t="s">
        <v>19</v>
      </c>
      <c r="E1298" s="21">
        <v>1.66</v>
      </c>
      <c r="G1298" s="20"/>
      <c r="H1298" s="19">
        <f>E1298/0.03785</f>
        <v>43.857331571994713</v>
      </c>
      <c r="I1298" s="18">
        <f>J1298/100*4</f>
        <v>3.16</v>
      </c>
      <c r="J1298" s="17">
        <v>79</v>
      </c>
      <c r="K1298" s="16">
        <f>IF(J1298&gt;1,J1298-H1298-I1298,0)</f>
        <v>31.982668428005287</v>
      </c>
      <c r="L1298" s="15">
        <v>42762</v>
      </c>
      <c r="M1298" s="14"/>
      <c r="N1298" s="29">
        <v>42771</v>
      </c>
      <c r="O1298" s="12">
        <v>42771</v>
      </c>
      <c r="P1298" s="11" t="s">
        <v>6175</v>
      </c>
      <c r="Q1298" s="10"/>
      <c r="R1298" s="10"/>
      <c r="S1298" s="10"/>
      <c r="T1298" s="10"/>
      <c r="U1298" s="9"/>
      <c r="V1298" s="8"/>
      <c r="W1298" s="7">
        <v>210</v>
      </c>
      <c r="X1298" s="4"/>
      <c r="Y1298" s="6">
        <v>79</v>
      </c>
      <c r="Z1298" s="5">
        <f>IF(Y1298&gt;0,Y1298-J1298,".")</f>
        <v>0</v>
      </c>
      <c r="AB1298" s="1">
        <v>1529766004</v>
      </c>
      <c r="AC1298" s="1">
        <v>6678274770</v>
      </c>
      <c r="AD1298" s="1" t="s">
        <v>7198</v>
      </c>
      <c r="AE1298" s="1">
        <v>1</v>
      </c>
      <c r="AF1298" s="1">
        <v>80</v>
      </c>
      <c r="AG1298" s="1" t="s">
        <v>7788</v>
      </c>
      <c r="AH1298" s="1" t="s">
        <v>7789</v>
      </c>
      <c r="AI1298" s="1" t="s">
        <v>7790</v>
      </c>
    </row>
    <row r="1299" spans="1:35" s="1" customFormat="1" x14ac:dyDescent="0.25">
      <c r="A1299" s="31">
        <v>42751</v>
      </c>
      <c r="B1299" t="s">
        <v>5925</v>
      </c>
      <c r="C1299" s="23" t="s">
        <v>4221</v>
      </c>
      <c r="D1299" s="22" t="s">
        <v>4220</v>
      </c>
      <c r="E1299" s="21">
        <v>1.1599999999999999</v>
      </c>
      <c r="G1299" s="20"/>
      <c r="H1299" s="19">
        <f>E1299/0.03821</f>
        <v>30.35854488353834</v>
      </c>
      <c r="I1299" s="18">
        <f>J1299/100*4</f>
        <v>3.16</v>
      </c>
      <c r="J1299" s="17">
        <v>79</v>
      </c>
      <c r="K1299" s="16">
        <f>IF(J1299&gt;1,J1299-H1299-I1299,0)</f>
        <v>45.48145511646166</v>
      </c>
      <c r="L1299" s="15">
        <v>42777</v>
      </c>
      <c r="M1299" s="14"/>
      <c r="N1299" s="29">
        <v>42781</v>
      </c>
      <c r="O1299" s="12">
        <v>42782</v>
      </c>
      <c r="P1299" s="11" t="s">
        <v>5923</v>
      </c>
      <c r="Q1299" s="10"/>
      <c r="R1299" s="10"/>
      <c r="S1299" s="10"/>
      <c r="T1299" s="10"/>
      <c r="U1299" s="9">
        <v>6716021320</v>
      </c>
      <c r="V1299" s="8"/>
      <c r="W1299" s="7">
        <v>272</v>
      </c>
      <c r="X1299" s="4"/>
      <c r="Y1299" s="6">
        <v>79</v>
      </c>
      <c r="Z1299" s="5">
        <f>IF(Y1299&gt;0,Y1299-J1299,".")</f>
        <v>0</v>
      </c>
      <c r="AB1299" s="1">
        <v>1529854412</v>
      </c>
      <c r="AC1299" s="1">
        <v>6677989722</v>
      </c>
      <c r="AD1299" s="1" t="s">
        <v>7791</v>
      </c>
      <c r="AE1299" s="1">
        <v>1</v>
      </c>
      <c r="AF1299" s="1">
        <v>70</v>
      </c>
      <c r="AG1299" s="1" t="s">
        <v>7792</v>
      </c>
      <c r="AH1299" s="1" t="s">
        <v>7793</v>
      </c>
      <c r="AI1299" s="1" t="s">
        <v>7794</v>
      </c>
    </row>
    <row r="1300" spans="1:35" s="1" customFormat="1" x14ac:dyDescent="0.25">
      <c r="A1300" s="31">
        <v>42736</v>
      </c>
      <c r="B1300" s="24"/>
      <c r="C1300" s="23" t="s">
        <v>1042</v>
      </c>
      <c r="D1300" s="22" t="s">
        <v>19</v>
      </c>
      <c r="E1300" s="21">
        <v>1.66</v>
      </c>
      <c r="G1300" s="20"/>
      <c r="H1300" s="19">
        <f>E1300/0.03785</f>
        <v>43.857331571994713</v>
      </c>
      <c r="I1300" s="18">
        <f>J1300/100*4</f>
        <v>3.16</v>
      </c>
      <c r="J1300" s="17">
        <v>79</v>
      </c>
      <c r="K1300" s="16">
        <f>IF(J1300&gt;1,J1300-H1300-I1300,0)</f>
        <v>31.982668428005287</v>
      </c>
      <c r="L1300" s="15">
        <v>42762</v>
      </c>
      <c r="M1300" s="14"/>
      <c r="N1300" s="29">
        <v>42786</v>
      </c>
      <c r="O1300" s="12">
        <v>42786</v>
      </c>
      <c r="P1300" s="11" t="s">
        <v>5782</v>
      </c>
      <c r="Q1300" s="10"/>
      <c r="R1300" s="10"/>
      <c r="S1300" s="10"/>
      <c r="T1300" s="10"/>
      <c r="U1300" s="9"/>
      <c r="V1300" s="8"/>
      <c r="W1300" s="7">
        <v>300</v>
      </c>
      <c r="X1300" s="4"/>
      <c r="Y1300" s="6">
        <v>79</v>
      </c>
      <c r="Z1300" s="5">
        <f>IF(Y1300&gt;0,Y1300-J1300,".")</f>
        <v>0</v>
      </c>
      <c r="AB1300" s="1">
        <v>1529925640</v>
      </c>
      <c r="AC1300" s="1">
        <v>6680442502</v>
      </c>
      <c r="AD1300" s="1" t="s">
        <v>7611</v>
      </c>
      <c r="AE1300" s="1">
        <v>4</v>
      </c>
      <c r="AF1300" s="1">
        <v>180</v>
      </c>
      <c r="AG1300" s="1" t="s">
        <v>7795</v>
      </c>
      <c r="AH1300" s="1" t="s">
        <v>7796</v>
      </c>
      <c r="AI1300" s="1" t="s">
        <v>7797</v>
      </c>
    </row>
    <row r="1301" spans="1:35" s="1" customFormat="1" x14ac:dyDescent="0.25">
      <c r="A1301" s="31">
        <v>42755</v>
      </c>
      <c r="B1301" s="24"/>
      <c r="C1301" s="23" t="s">
        <v>862</v>
      </c>
      <c r="D1301" s="22" t="s">
        <v>861</v>
      </c>
      <c r="E1301" s="21">
        <v>0.88</v>
      </c>
      <c r="G1301" s="20"/>
      <c r="H1301" s="19">
        <f>E1301/0.03865</f>
        <v>22.768434670116431</v>
      </c>
      <c r="I1301" s="18">
        <f>J1301/100*4</f>
        <v>3.16</v>
      </c>
      <c r="J1301" s="17">
        <v>79</v>
      </c>
      <c r="K1301" s="16">
        <f>IF(J1301&gt;1,J1301-H1301-I1301,0)</f>
        <v>53.071565329883569</v>
      </c>
      <c r="L1301" s="15">
        <v>42788</v>
      </c>
      <c r="M1301" s="14"/>
      <c r="N1301" s="29">
        <v>42810</v>
      </c>
      <c r="O1301" s="12">
        <v>42810</v>
      </c>
      <c r="P1301" s="11" t="s">
        <v>5201</v>
      </c>
      <c r="Q1301" s="10" t="s">
        <v>5204</v>
      </c>
      <c r="R1301" s="10" t="s">
        <v>5203</v>
      </c>
      <c r="S1301" s="10" t="s">
        <v>5202</v>
      </c>
      <c r="T1301" s="10"/>
      <c r="U1301" s="9">
        <v>6752735493</v>
      </c>
      <c r="V1301" s="8"/>
      <c r="W1301" s="7">
        <v>437</v>
      </c>
      <c r="X1301" s="4"/>
      <c r="Y1301" s="6">
        <v>79</v>
      </c>
      <c r="Z1301" s="5">
        <f>IF(Y1301&gt;0,Y1301-J1301,".")</f>
        <v>0</v>
      </c>
      <c r="AB1301" s="1">
        <v>1529933430</v>
      </c>
      <c r="AC1301" s="1">
        <v>6680666808</v>
      </c>
      <c r="AD1301" s="1" t="s">
        <v>7120</v>
      </c>
      <c r="AE1301" s="1">
        <v>1</v>
      </c>
      <c r="AF1301" s="1">
        <v>70</v>
      </c>
      <c r="AG1301" s="1" t="s">
        <v>6568</v>
      </c>
      <c r="AH1301" s="1" t="s">
        <v>7798</v>
      </c>
      <c r="AI1301" s="1" t="s">
        <v>7799</v>
      </c>
    </row>
    <row r="1302" spans="1:35" s="1" customFormat="1" x14ac:dyDescent="0.25">
      <c r="A1302" s="31">
        <v>42751</v>
      </c>
      <c r="B1302" s="24"/>
      <c r="C1302" s="23" t="s">
        <v>5005</v>
      </c>
      <c r="D1302" s="22" t="s">
        <v>2226</v>
      </c>
      <c r="E1302" s="21">
        <v>1.38</v>
      </c>
      <c r="G1302" s="20"/>
      <c r="H1302" s="19">
        <f>E1302/0.03821</f>
        <v>36.116199947657677</v>
      </c>
      <c r="I1302" s="18">
        <f>J1302/100*4</f>
        <v>3.16</v>
      </c>
      <c r="J1302" s="17">
        <v>79</v>
      </c>
      <c r="K1302" s="16">
        <f>IF(J1302&gt;1,J1302-H1302-I1302,0)</f>
        <v>39.723800052342327</v>
      </c>
      <c r="L1302" s="15">
        <v>42768</v>
      </c>
      <c r="M1302" s="14"/>
      <c r="N1302" s="29">
        <v>42818</v>
      </c>
      <c r="O1302" s="12">
        <v>42822</v>
      </c>
      <c r="P1302" s="11" t="s">
        <v>5004</v>
      </c>
      <c r="Q1302" s="10"/>
      <c r="R1302" s="10"/>
      <c r="S1302" s="10"/>
      <c r="T1302" s="10"/>
      <c r="U1302" s="9">
        <v>6762053710</v>
      </c>
      <c r="V1302" s="8"/>
      <c r="W1302" s="7">
        <v>495</v>
      </c>
      <c r="X1302" s="4"/>
      <c r="Y1302" s="6">
        <v>79</v>
      </c>
      <c r="Z1302" s="5">
        <f>IF(Y1302&gt;0,Y1302-J1302,".")</f>
        <v>0</v>
      </c>
      <c r="AB1302" s="1">
        <v>1529946325</v>
      </c>
      <c r="AC1302" s="1">
        <v>6680138754</v>
      </c>
      <c r="AD1302" s="1" t="s">
        <v>7119</v>
      </c>
      <c r="AE1302" s="1">
        <v>1</v>
      </c>
      <c r="AF1302" s="1">
        <v>79</v>
      </c>
      <c r="AG1302" s="1" t="s">
        <v>6568</v>
      </c>
      <c r="AH1302" s="1" t="s">
        <v>7800</v>
      </c>
      <c r="AI1302" s="1" t="s">
        <v>7801</v>
      </c>
    </row>
    <row r="1303" spans="1:35" s="1" customFormat="1" x14ac:dyDescent="0.25">
      <c r="A1303" s="31">
        <v>42786</v>
      </c>
      <c r="B1303" t="s">
        <v>3178</v>
      </c>
      <c r="C1303" s="23" t="s">
        <v>1042</v>
      </c>
      <c r="D1303" s="22" t="s">
        <v>19</v>
      </c>
      <c r="E1303" s="21">
        <v>1.75</v>
      </c>
      <c r="G1303" s="20"/>
      <c r="H1303" s="19">
        <f>E1303/0.03844</f>
        <v>45.525494276795001</v>
      </c>
      <c r="I1303" s="18">
        <f>J1303/100*4</f>
        <v>3.16</v>
      </c>
      <c r="J1303" s="17">
        <v>79</v>
      </c>
      <c r="K1303" s="16">
        <f>IF(J1303&gt;1,J1303-H1303-I1303,0)</f>
        <v>30.314505723204999</v>
      </c>
      <c r="L1303" s="15">
        <v>42822</v>
      </c>
      <c r="M1303" s="14"/>
      <c r="N1303" s="29">
        <v>42825</v>
      </c>
      <c r="O1303" s="12">
        <v>42828</v>
      </c>
      <c r="P1303" s="11" t="s">
        <v>4876</v>
      </c>
      <c r="Q1303" s="10"/>
      <c r="R1303" s="10"/>
      <c r="S1303" s="10"/>
      <c r="T1303" s="10"/>
      <c r="U1303" s="9">
        <v>6766534501</v>
      </c>
      <c r="V1303" s="8"/>
      <c r="W1303" s="7">
        <v>527</v>
      </c>
      <c r="X1303" s="4"/>
      <c r="Y1303" s="6">
        <v>79</v>
      </c>
      <c r="Z1303" s="5">
        <f>IF(Y1303&gt;0,Y1303-J1303,".")</f>
        <v>0</v>
      </c>
      <c r="AB1303" s="1">
        <v>1529974170</v>
      </c>
      <c r="AC1303" s="1">
        <v>6675552093</v>
      </c>
      <c r="AD1303" s="1" t="s">
        <v>7128</v>
      </c>
      <c r="AE1303" s="1">
        <v>1</v>
      </c>
      <c r="AF1303" s="1">
        <v>39</v>
      </c>
      <c r="AG1303" s="1" t="s">
        <v>6577</v>
      </c>
      <c r="AH1303" s="1" t="s">
        <v>7754</v>
      </c>
      <c r="AI1303" s="1" t="s">
        <v>7802</v>
      </c>
    </row>
    <row r="1304" spans="1:35" s="1" customFormat="1" x14ac:dyDescent="0.25">
      <c r="A1304" s="31">
        <v>42786</v>
      </c>
      <c r="B1304" s="24"/>
      <c r="C1304" s="23" t="s">
        <v>1042</v>
      </c>
      <c r="D1304" s="22" t="s">
        <v>19</v>
      </c>
      <c r="E1304" s="21">
        <v>1.75</v>
      </c>
      <c r="G1304" s="20"/>
      <c r="H1304" s="19">
        <f>E1304/0.03844</f>
        <v>45.525494276795001</v>
      </c>
      <c r="I1304" s="18">
        <f>J1304/100*4</f>
        <v>3.16</v>
      </c>
      <c r="J1304" s="17">
        <v>79</v>
      </c>
      <c r="K1304" s="16">
        <f>IF(J1304&gt;1,J1304-H1304-I1304,0)</f>
        <v>30.314505723204999</v>
      </c>
      <c r="L1304" s="15">
        <v>42822</v>
      </c>
      <c r="M1304" s="14"/>
      <c r="N1304" s="29">
        <v>42838</v>
      </c>
      <c r="O1304" s="12">
        <v>42842</v>
      </c>
      <c r="P1304" s="11" t="s">
        <v>4588</v>
      </c>
      <c r="Q1304" s="10"/>
      <c r="R1304" s="10"/>
      <c r="S1304" s="10"/>
      <c r="T1304" s="10"/>
      <c r="U1304" s="9">
        <v>6779944286</v>
      </c>
      <c r="V1304" s="8"/>
      <c r="W1304" s="7">
        <v>586</v>
      </c>
      <c r="X1304" s="4"/>
      <c r="Y1304" s="6">
        <v>79</v>
      </c>
      <c r="Z1304" s="5">
        <f>IF(Y1304&gt;0,Y1304-J1304,".")</f>
        <v>0</v>
      </c>
      <c r="AB1304" s="1">
        <v>1530050273</v>
      </c>
      <c r="AC1304" s="1">
        <v>6676888283</v>
      </c>
      <c r="AD1304" s="1" t="s">
        <v>7131</v>
      </c>
      <c r="AE1304" s="1">
        <v>1</v>
      </c>
      <c r="AF1304" s="1">
        <v>60</v>
      </c>
      <c r="AG1304" s="1" t="s">
        <v>7803</v>
      </c>
      <c r="AH1304" s="1" t="s">
        <v>7804</v>
      </c>
      <c r="AI1304" s="1" t="s">
        <v>7805</v>
      </c>
    </row>
    <row r="1305" spans="1:35" s="1" customFormat="1" x14ac:dyDescent="0.25">
      <c r="A1305" s="31">
        <v>42786</v>
      </c>
      <c r="B1305" s="24"/>
      <c r="C1305" s="23" t="s">
        <v>1042</v>
      </c>
      <c r="D1305" s="22" t="s">
        <v>19</v>
      </c>
      <c r="E1305" s="21">
        <v>1.76</v>
      </c>
      <c r="G1305" s="20"/>
      <c r="H1305" s="19">
        <f>E1305/0.03844</f>
        <v>45.785639958376692</v>
      </c>
      <c r="I1305" s="18">
        <f>J1305/100*4</f>
        <v>3.16</v>
      </c>
      <c r="J1305" s="17">
        <v>79</v>
      </c>
      <c r="K1305" s="16">
        <f>IF(J1305&gt;1,J1305-H1305-I1305,0)</f>
        <v>30.054360041623308</v>
      </c>
      <c r="L1305" s="15">
        <v>42821</v>
      </c>
      <c r="M1305" s="14"/>
      <c r="N1305" s="29">
        <v>42851</v>
      </c>
      <c r="O1305" s="12">
        <v>42851</v>
      </c>
      <c r="P1305" s="11" t="s">
        <v>4293</v>
      </c>
      <c r="Q1305" s="10"/>
      <c r="R1305" s="10"/>
      <c r="S1305" s="10"/>
      <c r="T1305" s="10"/>
      <c r="U1305" s="9"/>
      <c r="V1305" s="8"/>
      <c r="W1305" s="7">
        <v>650</v>
      </c>
      <c r="X1305" s="4"/>
      <c r="Y1305" s="6">
        <v>79</v>
      </c>
      <c r="Z1305" s="5">
        <f>IF(Y1305&gt;0,Y1305-J1305,".")</f>
        <v>0</v>
      </c>
      <c r="AB1305" s="1">
        <v>1530276989</v>
      </c>
      <c r="AC1305" s="1">
        <v>6676829466</v>
      </c>
      <c r="AD1305" s="1" t="s">
        <v>7350</v>
      </c>
      <c r="AE1305" s="1">
        <v>2</v>
      </c>
      <c r="AF1305" s="1">
        <v>70</v>
      </c>
      <c r="AG1305" s="1" t="s">
        <v>6582</v>
      </c>
      <c r="AH1305" s="1" t="s">
        <v>7806</v>
      </c>
      <c r="AI1305" s="1" t="s">
        <v>7807</v>
      </c>
    </row>
    <row r="1306" spans="1:35" s="1" customFormat="1" x14ac:dyDescent="0.25">
      <c r="A1306" s="31">
        <v>42746</v>
      </c>
      <c r="B1306" s="24" t="s">
        <v>4254</v>
      </c>
      <c r="C1306" s="23" t="s">
        <v>252</v>
      </c>
      <c r="D1306" s="22" t="s">
        <v>251</v>
      </c>
      <c r="E1306" s="21">
        <v>1.236</v>
      </c>
      <c r="G1306" s="20"/>
      <c r="H1306" s="19">
        <f>E1306/0.03821</f>
        <v>32.347552996597749</v>
      </c>
      <c r="I1306" s="18">
        <f>J1306/100*4</f>
        <v>1.68</v>
      </c>
      <c r="J1306" s="17">
        <v>42</v>
      </c>
      <c r="K1306" s="16">
        <f>IF(J1306&gt;1,J1306-H1306-I1306,0)</f>
        <v>7.9724470034022517</v>
      </c>
      <c r="L1306" s="15">
        <v>42768</v>
      </c>
      <c r="M1306" s="14"/>
      <c r="N1306" s="29">
        <v>42854</v>
      </c>
      <c r="O1306" s="12">
        <v>42856</v>
      </c>
      <c r="P1306" s="11" t="s">
        <v>4253</v>
      </c>
      <c r="Q1306" s="10" t="s">
        <v>4252</v>
      </c>
      <c r="R1306" s="10" t="s">
        <v>4251</v>
      </c>
      <c r="S1306" s="10" t="s">
        <v>4250</v>
      </c>
      <c r="T1306" s="10"/>
      <c r="U1306" s="9" t="s">
        <v>4249</v>
      </c>
      <c r="V1306" s="8"/>
      <c r="W1306" s="7">
        <v>661</v>
      </c>
      <c r="X1306" s="4"/>
      <c r="Y1306" s="6">
        <v>79</v>
      </c>
      <c r="Z1306" s="5">
        <f>IF(Y1306&gt;0,Y1306-J1306,".")</f>
        <v>37</v>
      </c>
      <c r="AB1306" s="1">
        <v>1530352568</v>
      </c>
      <c r="AC1306" s="1">
        <v>6682350141</v>
      </c>
      <c r="AD1306" s="1" t="s">
        <v>7808</v>
      </c>
      <c r="AE1306" s="1">
        <v>2</v>
      </c>
      <c r="AF1306" s="1">
        <v>176</v>
      </c>
      <c r="AG1306" s="1" t="s">
        <v>6585</v>
      </c>
      <c r="AH1306" s="1" t="s">
        <v>7809</v>
      </c>
      <c r="AI1306" s="1" t="s">
        <v>7810</v>
      </c>
    </row>
    <row r="1307" spans="1:35" s="1" customFormat="1" x14ac:dyDescent="0.25">
      <c r="A1307" s="28">
        <v>40930</v>
      </c>
      <c r="B1307" s="27" t="s">
        <v>4202</v>
      </c>
      <c r="C1307" s="23" t="s">
        <v>4201</v>
      </c>
      <c r="D1307" s="22" t="s">
        <v>658</v>
      </c>
      <c r="E1307" s="21">
        <v>1.45</v>
      </c>
      <c r="G1307" s="20"/>
      <c r="H1307" s="19">
        <f>E1307/0.0493164</f>
        <v>29.401983924211819</v>
      </c>
      <c r="I1307" s="18">
        <f>J1307/100*4</f>
        <v>2.4</v>
      </c>
      <c r="J1307" s="17">
        <v>60</v>
      </c>
      <c r="K1307" s="16">
        <f>IF(J1307&gt;1,J1307-H1307-I1307,0)</f>
        <v>28.198016075788182</v>
      </c>
      <c r="L1307" s="15">
        <v>40988</v>
      </c>
      <c r="M1307" s="14"/>
      <c r="N1307" s="29">
        <v>42856</v>
      </c>
      <c r="O1307" s="12">
        <v>42857</v>
      </c>
      <c r="P1307" s="11" t="s">
        <v>1945</v>
      </c>
      <c r="Q1307" s="10" t="s">
        <v>4200</v>
      </c>
      <c r="R1307" s="10" t="s">
        <v>4199</v>
      </c>
      <c r="S1307" s="10" t="s">
        <v>1857</v>
      </c>
      <c r="T1307" s="10"/>
      <c r="U1307" s="9">
        <v>6803824040</v>
      </c>
      <c r="V1307" s="8"/>
      <c r="W1307" s="7">
        <v>675</v>
      </c>
      <c r="X1307" s="4"/>
      <c r="Y1307" s="6">
        <v>79</v>
      </c>
      <c r="Z1307" s="5">
        <f>IF(Y1307&gt;0,Y1307-J1307,".")</f>
        <v>19</v>
      </c>
      <c r="AB1307" s="1">
        <v>1530431898</v>
      </c>
      <c r="AC1307" s="1">
        <v>6680487720</v>
      </c>
      <c r="AD1307" s="1" t="s">
        <v>7180</v>
      </c>
      <c r="AE1307" s="1">
        <v>1</v>
      </c>
      <c r="AF1307" s="1">
        <v>37</v>
      </c>
      <c r="AG1307" s="1" t="s">
        <v>7811</v>
      </c>
      <c r="AH1307" s="1" t="s">
        <v>7812</v>
      </c>
      <c r="AI1307" s="1" t="s">
        <v>7813</v>
      </c>
    </row>
    <row r="1308" spans="1:35" s="1" customFormat="1" x14ac:dyDescent="0.25">
      <c r="A1308" s="31">
        <v>42755</v>
      </c>
      <c r="B1308" s="24" t="s">
        <v>3938</v>
      </c>
      <c r="C1308" s="23" t="s">
        <v>862</v>
      </c>
      <c r="D1308" s="22" t="s">
        <v>861</v>
      </c>
      <c r="E1308" s="21">
        <v>1.2</v>
      </c>
      <c r="G1308" s="20"/>
      <c r="H1308" s="19">
        <f>E1308/0.03865</f>
        <v>31.047865459249678</v>
      </c>
      <c r="I1308" s="18">
        <f>J1308/100*4</f>
        <v>3.16</v>
      </c>
      <c r="J1308" s="17">
        <v>79</v>
      </c>
      <c r="K1308" s="16">
        <f>IF(J1308&gt;1,J1308-H1308-I1308,0)</f>
        <v>44.792134540750325</v>
      </c>
      <c r="L1308" s="15">
        <v>42803</v>
      </c>
      <c r="M1308" s="14"/>
      <c r="N1308" s="29">
        <v>42869</v>
      </c>
      <c r="O1308" s="12">
        <v>42869</v>
      </c>
      <c r="P1308" s="11" t="s">
        <v>3932</v>
      </c>
      <c r="Q1308" s="10"/>
      <c r="R1308" s="10"/>
      <c r="S1308" s="10"/>
      <c r="T1308" s="10"/>
      <c r="U1308" s="9">
        <v>6816083927</v>
      </c>
      <c r="V1308" s="8"/>
      <c r="W1308" s="7">
        <v>725</v>
      </c>
      <c r="X1308" s="4"/>
      <c r="Y1308" s="6">
        <v>79</v>
      </c>
      <c r="Z1308" s="5">
        <f>IF(Y1308&gt;0,Y1308-J1308,".")</f>
        <v>0</v>
      </c>
      <c r="AB1308" s="1">
        <v>1530588169</v>
      </c>
      <c r="AC1308" s="1">
        <v>6683227610</v>
      </c>
      <c r="AD1308" s="1" t="s">
        <v>7128</v>
      </c>
      <c r="AE1308" s="1">
        <v>1</v>
      </c>
      <c r="AF1308" s="1">
        <v>39</v>
      </c>
      <c r="AG1308" s="1" t="s">
        <v>6546</v>
      </c>
      <c r="AH1308" s="1" t="s">
        <v>7814</v>
      </c>
      <c r="AI1308" s="1" t="s">
        <v>7815</v>
      </c>
    </row>
    <row r="1309" spans="1:35" s="1" customFormat="1" x14ac:dyDescent="0.25">
      <c r="A1309" s="31">
        <v>42786</v>
      </c>
      <c r="B1309" s="24"/>
      <c r="C1309" s="23" t="s">
        <v>1042</v>
      </c>
      <c r="D1309" s="22" t="s">
        <v>19</v>
      </c>
      <c r="E1309" s="21">
        <v>1.76</v>
      </c>
      <c r="G1309" s="20"/>
      <c r="H1309" s="19">
        <f>E1309/0.03844</f>
        <v>45.785639958376692</v>
      </c>
      <c r="I1309" s="18">
        <f>J1309/100*4</f>
        <v>3.16</v>
      </c>
      <c r="J1309" s="17">
        <v>79</v>
      </c>
      <c r="K1309" s="16">
        <f>IF(J1309&gt;1,J1309-H1309-I1309,0)</f>
        <v>30.054360041623308</v>
      </c>
      <c r="L1309" s="15">
        <v>42821</v>
      </c>
      <c r="M1309" s="14"/>
      <c r="N1309" s="29">
        <v>42874</v>
      </c>
      <c r="O1309" s="12">
        <v>42876</v>
      </c>
      <c r="P1309" s="11" t="s">
        <v>3829</v>
      </c>
      <c r="Q1309" s="10"/>
      <c r="R1309" s="10"/>
      <c r="S1309" s="10"/>
      <c r="T1309" s="10"/>
      <c r="U1309" s="9"/>
      <c r="V1309" s="8"/>
      <c r="W1309" s="7">
        <v>749</v>
      </c>
      <c r="X1309" s="4"/>
      <c r="Y1309" s="6">
        <v>79</v>
      </c>
      <c r="Z1309" s="5">
        <f>IF(Y1309&gt;0,Y1309-J1309,".")</f>
        <v>0</v>
      </c>
      <c r="AB1309" s="1">
        <v>1530588170</v>
      </c>
      <c r="AC1309" s="1">
        <v>6681069563</v>
      </c>
      <c r="AD1309" s="1" t="s">
        <v>7422</v>
      </c>
      <c r="AE1309" s="1">
        <v>1</v>
      </c>
      <c r="AF1309" s="1">
        <v>12</v>
      </c>
      <c r="AG1309" s="1" t="s">
        <v>6546</v>
      </c>
      <c r="AH1309" s="1" t="s">
        <v>7816</v>
      </c>
      <c r="AI1309" s="1" t="s">
        <v>7815</v>
      </c>
    </row>
    <row r="1310" spans="1:35" s="1" customFormat="1" x14ac:dyDescent="0.25">
      <c r="A1310" s="31">
        <v>42786</v>
      </c>
      <c r="B1310" s="24"/>
      <c r="C1310" s="23" t="s">
        <v>1042</v>
      </c>
      <c r="D1310" s="22" t="s">
        <v>19</v>
      </c>
      <c r="E1310" s="21">
        <v>1.76</v>
      </c>
      <c r="G1310" s="20"/>
      <c r="H1310" s="19">
        <f>E1310/0.03844</f>
        <v>45.785639958376692</v>
      </c>
      <c r="I1310" s="18">
        <f>J1310/100*4</f>
        <v>3.16</v>
      </c>
      <c r="J1310" s="17">
        <v>79</v>
      </c>
      <c r="K1310" s="16">
        <f>IF(J1310&gt;1,J1310-H1310-I1310,0)</f>
        <v>30.054360041623308</v>
      </c>
      <c r="L1310" s="15">
        <v>42821</v>
      </c>
      <c r="M1310" s="14"/>
      <c r="N1310" s="29">
        <v>42906</v>
      </c>
      <c r="O1310" s="12">
        <v>42906</v>
      </c>
      <c r="P1310" s="11" t="s">
        <v>3246</v>
      </c>
      <c r="Q1310" s="10"/>
      <c r="R1310" s="10"/>
      <c r="S1310" s="10"/>
      <c r="T1310" s="10"/>
      <c r="U1310" s="9">
        <v>6859238246</v>
      </c>
      <c r="V1310" s="8"/>
      <c r="W1310" s="7">
        <v>870</v>
      </c>
      <c r="X1310" s="4"/>
      <c r="Y1310" s="6">
        <v>79</v>
      </c>
      <c r="Z1310" s="5">
        <f>IF(Y1310&gt;0,Y1310-J1310,".")</f>
        <v>0</v>
      </c>
      <c r="AB1310" s="1">
        <v>1530642160</v>
      </c>
      <c r="AC1310" s="1">
        <v>6680557847</v>
      </c>
      <c r="AD1310" s="1" t="s">
        <v>7203</v>
      </c>
      <c r="AE1310" s="1">
        <v>2</v>
      </c>
      <c r="AF1310" s="1">
        <v>94</v>
      </c>
      <c r="AG1310" s="1" t="s">
        <v>6556</v>
      </c>
      <c r="AH1310" s="1" t="s">
        <v>7817</v>
      </c>
      <c r="AI1310" s="1" t="s">
        <v>7818</v>
      </c>
    </row>
    <row r="1311" spans="1:35" s="1" customFormat="1" x14ac:dyDescent="0.25">
      <c r="A1311" s="31">
        <v>42649</v>
      </c>
      <c r="B1311" s="24"/>
      <c r="C1311" s="23" t="s">
        <v>3119</v>
      </c>
      <c r="D1311" s="22" t="s">
        <v>216</v>
      </c>
      <c r="E1311" s="21">
        <v>1.58</v>
      </c>
      <c r="G1311" s="20"/>
      <c r="H1311" s="19">
        <f>E1311/0.0404</f>
        <v>39.10891089108911</v>
      </c>
      <c r="I1311" s="18">
        <f>J1311/100*4</f>
        <v>3.16</v>
      </c>
      <c r="J1311" s="17">
        <v>79</v>
      </c>
      <c r="K1311" s="16">
        <f>IF(J1311&gt;1,J1311-H1311-I1311,0)</f>
        <v>36.731089108910894</v>
      </c>
      <c r="L1311" s="15">
        <v>42691</v>
      </c>
      <c r="M1311" s="14"/>
      <c r="N1311" s="29">
        <v>42914</v>
      </c>
      <c r="O1311" s="12">
        <v>42914</v>
      </c>
      <c r="P1311" s="11" t="s">
        <v>3118</v>
      </c>
      <c r="Q1311" s="10"/>
      <c r="R1311" s="10"/>
      <c r="S1311" s="10"/>
      <c r="T1311" s="10"/>
      <c r="U1311" s="9">
        <v>6866205178</v>
      </c>
      <c r="V1311" s="8"/>
      <c r="W1311" s="7">
        <v>895</v>
      </c>
      <c r="X1311" s="4"/>
      <c r="Y1311" s="6">
        <v>79</v>
      </c>
      <c r="Z1311" s="5">
        <f>IF(Y1311&gt;0,Y1311-J1311,".")</f>
        <v>0</v>
      </c>
      <c r="AB1311" s="1">
        <v>1530706779</v>
      </c>
      <c r="AC1311" s="1">
        <v>6677037254</v>
      </c>
      <c r="AD1311" s="1" t="s">
        <v>7538</v>
      </c>
      <c r="AE1311" s="1">
        <v>1</v>
      </c>
      <c r="AF1311" s="1">
        <v>95</v>
      </c>
      <c r="AG1311" s="1" t="s">
        <v>6550</v>
      </c>
      <c r="AH1311" s="1" t="s">
        <v>7819</v>
      </c>
      <c r="AI1311" s="1" t="s">
        <v>7820</v>
      </c>
    </row>
    <row r="1312" spans="1:35" s="1" customFormat="1" x14ac:dyDescent="0.25">
      <c r="A1312" s="31">
        <v>42877</v>
      </c>
      <c r="B1312" s="24"/>
      <c r="C1312" s="23" t="s">
        <v>1042</v>
      </c>
      <c r="D1312" s="22" t="s">
        <v>19</v>
      </c>
      <c r="E1312" s="21">
        <v>1.75</v>
      </c>
      <c r="G1312" s="20"/>
      <c r="H1312" s="19">
        <f>E1312/0.04001</f>
        <v>43.739065233691584</v>
      </c>
      <c r="I1312" s="18">
        <f>J1312/100*4</f>
        <v>3.16</v>
      </c>
      <c r="J1312" s="17">
        <v>79</v>
      </c>
      <c r="K1312" s="16">
        <f>IF(J1312&gt;1,J1312-H1312-I1312,0)</f>
        <v>32.100934766308413</v>
      </c>
      <c r="L1312" s="15">
        <v>42902</v>
      </c>
      <c r="M1312" s="14"/>
      <c r="N1312" s="29">
        <v>42926</v>
      </c>
      <c r="O1312" s="12">
        <v>42928</v>
      </c>
      <c r="P1312" s="11" t="s">
        <v>2934</v>
      </c>
      <c r="Q1312" s="10"/>
      <c r="R1312" s="10"/>
      <c r="S1312" s="10"/>
      <c r="T1312" s="10"/>
      <c r="U1312" s="9">
        <v>6884310903</v>
      </c>
      <c r="V1312" s="8"/>
      <c r="W1312" s="7">
        <v>944</v>
      </c>
      <c r="X1312" s="4"/>
      <c r="Y1312" s="6">
        <v>79</v>
      </c>
      <c r="Z1312" s="5">
        <f>IF(Y1312&gt;0,Y1312-J1312,".")</f>
        <v>0</v>
      </c>
      <c r="AB1312" s="1">
        <v>1530842499</v>
      </c>
      <c r="AC1312" s="1">
        <v>6681108731</v>
      </c>
      <c r="AD1312" s="1" t="s">
        <v>7821</v>
      </c>
      <c r="AE1312" s="1">
        <v>1</v>
      </c>
      <c r="AF1312" s="1">
        <v>75</v>
      </c>
      <c r="AG1312" s="1" t="s">
        <v>6542</v>
      </c>
      <c r="AH1312" s="1" t="s">
        <v>7822</v>
      </c>
      <c r="AI1312" s="1" t="s">
        <v>7823</v>
      </c>
    </row>
    <row r="1313" spans="1:35" s="1" customFormat="1" x14ac:dyDescent="0.25">
      <c r="A1313" s="28">
        <v>41993</v>
      </c>
      <c r="B1313" s="24"/>
      <c r="C1313" s="23" t="s">
        <v>2794</v>
      </c>
      <c r="D1313" s="22" t="s">
        <v>2793</v>
      </c>
      <c r="E1313" s="21">
        <v>0.78900000000000003</v>
      </c>
      <c r="G1313" s="20"/>
      <c r="H1313" s="19">
        <f>E1313/0.042871</f>
        <v>18.404049357374451</v>
      </c>
      <c r="I1313" s="18">
        <f>J1313/100*4</f>
        <v>1.52</v>
      </c>
      <c r="J1313" s="17">
        <v>38</v>
      </c>
      <c r="K1313" s="16">
        <f>IF(J1313&gt;1,J1313-H1313-I1313,0)</f>
        <v>18.07595064262555</v>
      </c>
      <c r="L1313" s="15">
        <v>42011</v>
      </c>
      <c r="M1313" s="14"/>
      <c r="N1313" s="29">
        <v>42934</v>
      </c>
      <c r="O1313" s="12">
        <v>42934</v>
      </c>
      <c r="P1313" s="11" t="s">
        <v>2792</v>
      </c>
      <c r="Q1313" s="10" t="s">
        <v>2797</v>
      </c>
      <c r="R1313" s="10" t="s">
        <v>2796</v>
      </c>
      <c r="S1313" s="10" t="s">
        <v>2795</v>
      </c>
      <c r="T1313" s="10"/>
      <c r="U1313" s="9">
        <v>6888564684</v>
      </c>
      <c r="V1313" s="8"/>
      <c r="W1313" s="7">
        <v>968</v>
      </c>
      <c r="X1313" s="4"/>
      <c r="Y1313" s="6">
        <v>79</v>
      </c>
      <c r="Z1313" s="5">
        <f>IF(Y1313&gt;0,Y1313-J1313,".")</f>
        <v>41</v>
      </c>
      <c r="AB1313" s="1">
        <v>1530843858</v>
      </c>
      <c r="AC1313" s="1">
        <v>6680555627</v>
      </c>
      <c r="AD1313" s="1" t="s">
        <v>7626</v>
      </c>
      <c r="AE1313" s="1">
        <v>1</v>
      </c>
      <c r="AF1313" s="1">
        <v>19</v>
      </c>
      <c r="AG1313" s="1" t="s">
        <v>4258</v>
      </c>
      <c r="AH1313" s="1" t="s">
        <v>7824</v>
      </c>
      <c r="AI1313" s="1" t="s">
        <v>7825</v>
      </c>
    </row>
    <row r="1314" spans="1:35" s="1" customFormat="1" x14ac:dyDescent="0.25">
      <c r="A1314" s="31">
        <v>42755</v>
      </c>
      <c r="B1314" s="24"/>
      <c r="C1314" s="23" t="s">
        <v>862</v>
      </c>
      <c r="D1314" s="22" t="s">
        <v>861</v>
      </c>
      <c r="E1314" s="21">
        <v>1.2</v>
      </c>
      <c r="G1314" s="20"/>
      <c r="H1314" s="19">
        <f>E1314/0.03865</f>
        <v>31.047865459249678</v>
      </c>
      <c r="I1314" s="18">
        <f>J1314/100*4</f>
        <v>3.16</v>
      </c>
      <c r="J1314" s="17">
        <v>79</v>
      </c>
      <c r="K1314" s="16">
        <f>IF(J1314&gt;1,J1314-H1314-I1314,0)</f>
        <v>44.792134540750325</v>
      </c>
      <c r="L1314" s="15">
        <v>42803</v>
      </c>
      <c r="M1314" s="14"/>
      <c r="N1314" s="29">
        <v>42938</v>
      </c>
      <c r="O1314" s="12">
        <v>42940</v>
      </c>
      <c r="P1314" s="11" t="s">
        <v>2735</v>
      </c>
      <c r="Q1314" s="10"/>
      <c r="R1314" s="10"/>
      <c r="S1314" s="10"/>
      <c r="T1314" s="10"/>
      <c r="U1314" s="9"/>
      <c r="V1314" s="8"/>
      <c r="W1314" s="7">
        <v>983</v>
      </c>
      <c r="X1314" s="4"/>
      <c r="Y1314" s="6">
        <v>79</v>
      </c>
      <c r="Z1314" s="5">
        <f>IF(Y1314&gt;0,Y1314-J1314,".")</f>
        <v>0</v>
      </c>
      <c r="AB1314" s="1">
        <v>1530843859</v>
      </c>
      <c r="AC1314" s="1">
        <v>6680639371</v>
      </c>
      <c r="AD1314" s="1" t="s">
        <v>7143</v>
      </c>
      <c r="AE1314" s="1">
        <v>1</v>
      </c>
      <c r="AF1314" s="1">
        <v>45</v>
      </c>
      <c r="AG1314" s="1" t="s">
        <v>4258</v>
      </c>
      <c r="AH1314" s="1" t="s">
        <v>7826</v>
      </c>
      <c r="AI1314" s="1" t="s">
        <v>7825</v>
      </c>
    </row>
    <row r="1315" spans="1:35" s="1" customFormat="1" x14ac:dyDescent="0.25">
      <c r="A1315" s="31">
        <v>42877</v>
      </c>
      <c r="B1315" s="24"/>
      <c r="C1315" s="23" t="s">
        <v>551</v>
      </c>
      <c r="D1315" s="22" t="s">
        <v>19</v>
      </c>
      <c r="E1315" s="21">
        <v>1.66</v>
      </c>
      <c r="G1315" s="20"/>
      <c r="H1315" s="19">
        <f>E1315/0.04001</f>
        <v>41.489627593101723</v>
      </c>
      <c r="I1315" s="18">
        <f>J1315/100*4</f>
        <v>3.16</v>
      </c>
      <c r="J1315" s="17">
        <v>79</v>
      </c>
      <c r="K1315" s="16">
        <f>IF(J1315&gt;1,J1315-H1315-I1315,0)</f>
        <v>34.350372406898273</v>
      </c>
      <c r="L1315" s="15">
        <v>42917</v>
      </c>
      <c r="M1315" s="14"/>
      <c r="N1315" s="29">
        <v>42956</v>
      </c>
      <c r="O1315" s="12">
        <v>42958</v>
      </c>
      <c r="P1315" s="11" t="s">
        <v>2557</v>
      </c>
      <c r="Q1315" s="10"/>
      <c r="R1315" s="10"/>
      <c r="S1315" s="10"/>
      <c r="T1315" s="10"/>
      <c r="U1315" s="9"/>
      <c r="V1315" s="8"/>
      <c r="W1315" s="7">
        <v>1019</v>
      </c>
      <c r="X1315" s="4"/>
      <c r="Y1315" s="6">
        <v>79</v>
      </c>
      <c r="Z1315" s="5">
        <f>IF(Y1315&gt;0,Y1315-J1315,".")</f>
        <v>0</v>
      </c>
      <c r="AB1315" s="1">
        <v>1530843857</v>
      </c>
      <c r="AC1315" s="1">
        <v>6676399829</v>
      </c>
      <c r="AD1315" s="1" t="s">
        <v>7117</v>
      </c>
      <c r="AE1315" s="1">
        <v>1</v>
      </c>
      <c r="AF1315" s="1">
        <v>5</v>
      </c>
      <c r="AG1315" s="1" t="s">
        <v>4258</v>
      </c>
      <c r="AH1315" s="1" t="s">
        <v>7827</v>
      </c>
      <c r="AI1315" s="1" t="s">
        <v>7825</v>
      </c>
    </row>
    <row r="1316" spans="1:35" s="1" customFormat="1" x14ac:dyDescent="0.25">
      <c r="A1316" s="31">
        <v>42877</v>
      </c>
      <c r="B1316" s="24"/>
      <c r="C1316" s="23" t="s">
        <v>20</v>
      </c>
      <c r="D1316" s="22" t="s">
        <v>19</v>
      </c>
      <c r="E1316" s="21">
        <v>1.76</v>
      </c>
      <c r="G1316" s="20"/>
      <c r="H1316" s="19">
        <f>E1316/0.04001</f>
        <v>43.989002749312675</v>
      </c>
      <c r="I1316" s="18">
        <f>J1316/100*4</f>
        <v>3.16</v>
      </c>
      <c r="J1316" s="17">
        <v>79</v>
      </c>
      <c r="K1316" s="16">
        <f>IF(J1316&gt;1,J1316-H1316-I1316,0)</f>
        <v>31.850997250687325</v>
      </c>
      <c r="L1316" s="15">
        <v>42917</v>
      </c>
      <c r="M1316" s="14"/>
      <c r="N1316" s="29">
        <v>42956</v>
      </c>
      <c r="O1316" s="12">
        <v>42958</v>
      </c>
      <c r="P1316" s="11" t="s">
        <v>2557</v>
      </c>
      <c r="Q1316" s="10"/>
      <c r="R1316" s="10"/>
      <c r="S1316" s="10"/>
      <c r="T1316" s="10"/>
      <c r="U1316" s="9"/>
      <c r="V1316" s="8"/>
      <c r="W1316" s="7">
        <v>1019</v>
      </c>
      <c r="X1316" s="4"/>
      <c r="Y1316" s="6">
        <v>79</v>
      </c>
      <c r="Z1316" s="5">
        <f>IF(Y1316&gt;0,Y1316-J1316,".")</f>
        <v>0</v>
      </c>
      <c r="AB1316" s="1">
        <v>1530921789</v>
      </c>
      <c r="AC1316" s="1">
        <v>6682657805</v>
      </c>
      <c r="AD1316" s="1" t="s">
        <v>7828</v>
      </c>
      <c r="AE1316" s="1">
        <v>1</v>
      </c>
      <c r="AF1316" s="1">
        <v>21</v>
      </c>
      <c r="AG1316" s="1" t="s">
        <v>6565</v>
      </c>
      <c r="AH1316" s="1" t="s">
        <v>7829</v>
      </c>
      <c r="AI1316" s="1" t="s">
        <v>7830</v>
      </c>
    </row>
    <row r="1317" spans="1:35" s="1" customFormat="1" x14ac:dyDescent="0.25">
      <c r="A1317" s="31">
        <v>42877</v>
      </c>
      <c r="B1317" s="24"/>
      <c r="C1317" s="23" t="s">
        <v>675</v>
      </c>
      <c r="D1317" s="22" t="s">
        <v>19</v>
      </c>
      <c r="E1317" s="21">
        <v>1.76</v>
      </c>
      <c r="G1317" s="20"/>
      <c r="H1317" s="19">
        <f>E1317/0.04001</f>
        <v>43.989002749312675</v>
      </c>
      <c r="I1317" s="18">
        <f>J1317/100*4</f>
        <v>3.16</v>
      </c>
      <c r="J1317" s="17">
        <v>79</v>
      </c>
      <c r="K1317" s="16">
        <f>IF(J1317&gt;1,J1317-H1317-I1317,0)</f>
        <v>31.850997250687325</v>
      </c>
      <c r="L1317" s="15">
        <v>42917</v>
      </c>
      <c r="M1317" s="14"/>
      <c r="N1317" s="29">
        <v>42956</v>
      </c>
      <c r="O1317" s="12">
        <v>42958</v>
      </c>
      <c r="P1317" s="11" t="s">
        <v>2557</v>
      </c>
      <c r="Q1317" s="10" t="s">
        <v>2556</v>
      </c>
      <c r="R1317" s="10" t="s">
        <v>2555</v>
      </c>
      <c r="S1317" s="10" t="s">
        <v>2554</v>
      </c>
      <c r="T1317" s="10"/>
      <c r="U1317" s="9" t="s">
        <v>2553</v>
      </c>
      <c r="V1317" s="8"/>
      <c r="W1317" s="7">
        <v>1019</v>
      </c>
      <c r="X1317" s="4"/>
      <c r="Y1317" s="6">
        <v>79</v>
      </c>
      <c r="Z1317" s="5">
        <f>IF(Y1317&gt;0,Y1317-J1317,".")</f>
        <v>0</v>
      </c>
      <c r="AB1317" s="1">
        <v>1531047942</v>
      </c>
      <c r="AC1317" s="1">
        <v>6680487720</v>
      </c>
      <c r="AD1317" s="1" t="s">
        <v>7180</v>
      </c>
      <c r="AE1317" s="1">
        <v>1</v>
      </c>
      <c r="AF1317" s="1">
        <v>37</v>
      </c>
      <c r="AG1317" s="1" t="s">
        <v>7831</v>
      </c>
      <c r="AH1317" s="1" t="s">
        <v>7812</v>
      </c>
      <c r="AI1317" s="1" t="s">
        <v>7832</v>
      </c>
    </row>
    <row r="1318" spans="1:35" s="1" customFormat="1" x14ac:dyDescent="0.25">
      <c r="A1318" s="31">
        <v>42943</v>
      </c>
      <c r="B1318" s="24"/>
      <c r="C1318" s="23" t="s">
        <v>862</v>
      </c>
      <c r="D1318" s="22" t="s">
        <v>861</v>
      </c>
      <c r="E1318" s="21">
        <v>0.84</v>
      </c>
      <c r="G1318" s="20"/>
      <c r="H1318" s="19">
        <f>E1318/0.04272</f>
        <v>19.662921348314605</v>
      </c>
      <c r="I1318" s="18">
        <f>J1318/100*4</f>
        <v>3.16</v>
      </c>
      <c r="J1318" s="17">
        <v>79</v>
      </c>
      <c r="K1318" s="16">
        <f>IF(J1318&gt;1,J1318-H1318-I1318,0)</f>
        <v>56.177078651685392</v>
      </c>
      <c r="L1318" s="15">
        <v>42979</v>
      </c>
      <c r="M1318" s="14"/>
      <c r="N1318" s="29">
        <v>42987</v>
      </c>
      <c r="O1318" s="12">
        <v>42988</v>
      </c>
      <c r="P1318" s="11" t="s">
        <v>2109</v>
      </c>
      <c r="Q1318" s="10"/>
      <c r="R1318" s="10"/>
      <c r="S1318" s="10"/>
      <c r="T1318" s="10"/>
      <c r="U1318" s="9"/>
      <c r="V1318" s="8"/>
      <c r="W1318" s="7">
        <v>1117</v>
      </c>
      <c r="X1318" s="4"/>
      <c r="Y1318" s="6">
        <v>79</v>
      </c>
      <c r="Z1318" s="5">
        <f>IF(Y1318&gt;0,Y1318-J1318,".")</f>
        <v>0</v>
      </c>
      <c r="AB1318" s="1">
        <v>1531427788</v>
      </c>
      <c r="AC1318" s="1">
        <v>6677685172</v>
      </c>
      <c r="AD1318" s="1" t="s">
        <v>7833</v>
      </c>
      <c r="AE1318" s="1">
        <v>1</v>
      </c>
      <c r="AF1318" s="1">
        <v>35</v>
      </c>
      <c r="AG1318" s="1" t="s">
        <v>6532</v>
      </c>
      <c r="AH1318" s="1" t="s">
        <v>7834</v>
      </c>
      <c r="AI1318" s="1" t="s">
        <v>7835</v>
      </c>
    </row>
    <row r="1319" spans="1:35" s="1" customFormat="1" x14ac:dyDescent="0.25">
      <c r="A1319" s="31">
        <v>42943</v>
      </c>
      <c r="B1319" s="24"/>
      <c r="C1319" s="23" t="s">
        <v>862</v>
      </c>
      <c r="D1319" s="22" t="s">
        <v>861</v>
      </c>
      <c r="E1319" s="21">
        <v>0.84</v>
      </c>
      <c r="G1319" s="20"/>
      <c r="H1319" s="19">
        <f>E1319/0.04272</f>
        <v>19.662921348314605</v>
      </c>
      <c r="I1319" s="18">
        <f>J1319/100*4</f>
        <v>3.16</v>
      </c>
      <c r="J1319" s="17">
        <v>79</v>
      </c>
      <c r="K1319" s="16">
        <f>IF(J1319&gt;1,J1319-H1319-I1319,0)</f>
        <v>56.177078651685392</v>
      </c>
      <c r="L1319" s="15">
        <v>42979</v>
      </c>
      <c r="M1319" s="14"/>
      <c r="N1319" s="29">
        <v>42987</v>
      </c>
      <c r="O1319" s="12">
        <v>42988</v>
      </c>
      <c r="P1319" s="11" t="s">
        <v>2109</v>
      </c>
      <c r="Q1319" s="10"/>
      <c r="R1319" s="10"/>
      <c r="S1319" s="10"/>
      <c r="T1319" s="10"/>
      <c r="U1319" s="9"/>
      <c r="V1319" s="8"/>
      <c r="W1319" s="7">
        <v>1117</v>
      </c>
      <c r="X1319" s="4"/>
      <c r="Y1319" s="6">
        <v>79</v>
      </c>
      <c r="Z1319" s="5">
        <f>IF(Y1319&gt;0,Y1319-J1319,".")</f>
        <v>0</v>
      </c>
      <c r="AB1319" s="1">
        <v>1531427793</v>
      </c>
      <c r="AC1319" s="1">
        <v>6679060813</v>
      </c>
      <c r="AD1319" s="1" t="s">
        <v>7836</v>
      </c>
      <c r="AE1319" s="1">
        <v>1</v>
      </c>
      <c r="AF1319" s="1">
        <v>110</v>
      </c>
      <c r="AG1319" s="1" t="s">
        <v>6532</v>
      </c>
      <c r="AH1319" s="1" t="s">
        <v>7837</v>
      </c>
      <c r="AI1319" s="1" t="s">
        <v>7835</v>
      </c>
    </row>
    <row r="1320" spans="1:35" s="1" customFormat="1" x14ac:dyDescent="0.25">
      <c r="A1320" s="31">
        <v>42877</v>
      </c>
      <c r="B1320" s="24"/>
      <c r="C1320" s="23" t="s">
        <v>1042</v>
      </c>
      <c r="D1320" s="22" t="s">
        <v>19</v>
      </c>
      <c r="E1320" s="21">
        <v>1.75</v>
      </c>
      <c r="G1320" s="20"/>
      <c r="H1320" s="19">
        <f>E1320/0.04001</f>
        <v>43.739065233691584</v>
      </c>
      <c r="I1320" s="18">
        <f>J1320/100*4</f>
        <v>3.16</v>
      </c>
      <c r="J1320" s="17">
        <v>79</v>
      </c>
      <c r="K1320" s="16">
        <f>IF(J1320&gt;1,J1320-H1320-I1320,0)</f>
        <v>32.100934766308413</v>
      </c>
      <c r="L1320" s="15">
        <v>42902</v>
      </c>
      <c r="M1320" s="14"/>
      <c r="N1320" s="29">
        <v>42990</v>
      </c>
      <c r="O1320" s="12">
        <v>42992</v>
      </c>
      <c r="P1320" s="11" t="s">
        <v>2034</v>
      </c>
      <c r="Q1320" s="10"/>
      <c r="R1320" s="10"/>
      <c r="S1320" s="10"/>
      <c r="T1320" s="10"/>
      <c r="U1320" s="9">
        <v>6909499943</v>
      </c>
      <c r="V1320" s="8"/>
      <c r="W1320" s="7">
        <v>1132</v>
      </c>
      <c r="X1320" s="4"/>
      <c r="Y1320" s="6">
        <v>79</v>
      </c>
      <c r="Z1320" s="5">
        <f>IF(Y1320&gt;0,Y1320-J1320,".")</f>
        <v>0</v>
      </c>
      <c r="AB1320" s="1">
        <v>1531427790</v>
      </c>
      <c r="AC1320" s="1">
        <v>6679055781</v>
      </c>
      <c r="AD1320" s="1" t="s">
        <v>7107</v>
      </c>
      <c r="AE1320" s="1">
        <v>1</v>
      </c>
      <c r="AF1320" s="1">
        <v>92</v>
      </c>
      <c r="AG1320" s="1" t="s">
        <v>6532</v>
      </c>
      <c r="AH1320" s="1" t="s">
        <v>7838</v>
      </c>
      <c r="AI1320" s="1" t="s">
        <v>7835</v>
      </c>
    </row>
    <row r="1321" spans="1:35" s="1" customFormat="1" x14ac:dyDescent="0.25">
      <c r="A1321" s="31">
        <v>42877</v>
      </c>
      <c r="B1321" s="24"/>
      <c r="C1321" s="23" t="s">
        <v>551</v>
      </c>
      <c r="D1321" s="22" t="s">
        <v>19</v>
      </c>
      <c r="E1321" s="21">
        <v>1.66</v>
      </c>
      <c r="G1321" s="20"/>
      <c r="H1321" s="19">
        <f>E1321/0.04001</f>
        <v>41.489627593101723</v>
      </c>
      <c r="I1321" s="18">
        <f>J1321/100*4</f>
        <v>3.16</v>
      </c>
      <c r="J1321" s="17">
        <v>79</v>
      </c>
      <c r="K1321" s="16">
        <f>IF(J1321&gt;1,J1321-H1321-I1321,0)</f>
        <v>34.350372406898273</v>
      </c>
      <c r="L1321" s="15">
        <v>42917</v>
      </c>
      <c r="M1321" s="14"/>
      <c r="N1321" s="29">
        <v>43011</v>
      </c>
      <c r="O1321" s="12">
        <v>43011</v>
      </c>
      <c r="P1321" s="11" t="s">
        <v>1690</v>
      </c>
      <c r="Q1321" s="10"/>
      <c r="R1321" s="10"/>
      <c r="S1321" s="10"/>
      <c r="T1321" s="10"/>
      <c r="U1321" s="9">
        <v>6912007591</v>
      </c>
      <c r="V1321" s="8"/>
      <c r="W1321" s="7">
        <v>1198</v>
      </c>
      <c r="X1321" s="4"/>
      <c r="Y1321" s="6">
        <v>79</v>
      </c>
      <c r="Z1321" s="5">
        <f>IF(Y1321&gt;0,Y1321-J1321,".")</f>
        <v>0</v>
      </c>
      <c r="AB1321" s="1">
        <v>1531427794</v>
      </c>
      <c r="AC1321" s="1">
        <v>6682996250</v>
      </c>
      <c r="AD1321" s="1" t="s">
        <v>7250</v>
      </c>
      <c r="AE1321" s="1">
        <v>1</v>
      </c>
      <c r="AF1321" s="1">
        <v>79</v>
      </c>
      <c r="AG1321" s="1" t="s">
        <v>6532</v>
      </c>
      <c r="AH1321" s="1" t="s">
        <v>7839</v>
      </c>
      <c r="AI1321" s="1" t="s">
        <v>7835</v>
      </c>
    </row>
    <row r="1322" spans="1:35" s="1" customFormat="1" x14ac:dyDescent="0.25">
      <c r="A1322" s="31">
        <v>42943</v>
      </c>
      <c r="B1322" s="24"/>
      <c r="C1322" s="23" t="s">
        <v>862</v>
      </c>
      <c r="D1322" s="22" t="s">
        <v>861</v>
      </c>
      <c r="E1322" s="21">
        <v>0.84</v>
      </c>
      <c r="G1322" s="20"/>
      <c r="H1322" s="19">
        <f>E1322/0.04272</f>
        <v>19.662921348314605</v>
      </c>
      <c r="I1322" s="18">
        <f>J1322/100*4</f>
        <v>3.16</v>
      </c>
      <c r="J1322" s="17">
        <v>79</v>
      </c>
      <c r="K1322" s="16">
        <f>IF(J1322&gt;1,J1322-H1322-I1322,0)</f>
        <v>56.177078651685392</v>
      </c>
      <c r="L1322" s="15">
        <v>42979</v>
      </c>
      <c r="M1322" s="14"/>
      <c r="N1322" s="29">
        <v>43017</v>
      </c>
      <c r="O1322" s="12">
        <v>43018</v>
      </c>
      <c r="P1322" s="11" t="s">
        <v>860</v>
      </c>
      <c r="Q1322" s="10"/>
      <c r="R1322" s="10"/>
      <c r="S1322" s="10"/>
      <c r="T1322" s="10"/>
      <c r="U1322" s="9">
        <v>6903901749</v>
      </c>
      <c r="V1322" s="8"/>
      <c r="W1322" s="7">
        <v>1223</v>
      </c>
      <c r="X1322" s="4"/>
      <c r="Y1322" s="6">
        <v>79</v>
      </c>
      <c r="Z1322" s="5">
        <f>IF(Y1322&gt;0,Y1322-J1322,".")</f>
        <v>0</v>
      </c>
      <c r="AB1322" s="1">
        <v>1531427789</v>
      </c>
      <c r="AC1322" s="1">
        <v>6676850812</v>
      </c>
      <c r="AD1322" s="1" t="s">
        <v>7309</v>
      </c>
      <c r="AE1322" s="1">
        <v>1</v>
      </c>
      <c r="AF1322" s="1">
        <v>99</v>
      </c>
      <c r="AG1322" s="1" t="s">
        <v>6532</v>
      </c>
      <c r="AH1322" s="1" t="s">
        <v>7840</v>
      </c>
      <c r="AI1322" s="1" t="s">
        <v>7835</v>
      </c>
    </row>
    <row r="1323" spans="1:35" s="1" customFormat="1" x14ac:dyDescent="0.25">
      <c r="A1323" s="31">
        <v>42746</v>
      </c>
      <c r="B1323" s="24"/>
      <c r="C1323" s="23" t="s">
        <v>252</v>
      </c>
      <c r="D1323" s="22" t="s">
        <v>251</v>
      </c>
      <c r="E1323" s="21">
        <v>1.236</v>
      </c>
      <c r="G1323" s="20"/>
      <c r="H1323" s="19">
        <f>E1323/0.03821</f>
        <v>32.347552996597749</v>
      </c>
      <c r="I1323" s="18">
        <f>J1323/100*4</f>
        <v>1.68</v>
      </c>
      <c r="J1323" s="17">
        <v>42</v>
      </c>
      <c r="K1323" s="16">
        <f>IF(J1323&gt;1,J1323-H1323-I1323,0)</f>
        <v>7.9724470034022517</v>
      </c>
      <c r="L1323" s="15">
        <v>42768</v>
      </c>
      <c r="M1323" s="14"/>
      <c r="N1323" s="29">
        <v>43019</v>
      </c>
      <c r="O1323" s="12">
        <v>43019</v>
      </c>
      <c r="P1323" s="11" t="s">
        <v>1562</v>
      </c>
      <c r="Q1323" s="10" t="s">
        <v>1561</v>
      </c>
      <c r="R1323" s="10" t="s">
        <v>1560</v>
      </c>
      <c r="S1323" s="10" t="s">
        <v>1559</v>
      </c>
      <c r="T1323" s="10"/>
      <c r="U1323" s="9">
        <v>6908103668</v>
      </c>
      <c r="V1323" s="8"/>
      <c r="W1323" s="7">
        <v>1228</v>
      </c>
      <c r="X1323" s="4"/>
      <c r="Y1323" s="6">
        <v>79</v>
      </c>
      <c r="Z1323" s="5">
        <f>IF(Y1323&gt;0,Y1323-J1323,".")</f>
        <v>37</v>
      </c>
      <c r="AB1323" s="1">
        <v>1531495029</v>
      </c>
      <c r="AC1323" s="1">
        <v>6677111573</v>
      </c>
      <c r="AD1323" s="1" t="s">
        <v>7307</v>
      </c>
      <c r="AE1323" s="1">
        <v>1</v>
      </c>
      <c r="AF1323" s="1">
        <v>129</v>
      </c>
      <c r="AG1323" s="1" t="s">
        <v>6536</v>
      </c>
      <c r="AH1323" s="1" t="s">
        <v>7841</v>
      </c>
      <c r="AI1323" s="1" t="s">
        <v>7842</v>
      </c>
    </row>
    <row r="1324" spans="1:35" s="1" customFormat="1" x14ac:dyDescent="0.25">
      <c r="A1324" s="31">
        <v>42250</v>
      </c>
      <c r="B1324" s="27"/>
      <c r="C1324" s="23" t="s">
        <v>1484</v>
      </c>
      <c r="D1324" s="22" t="s">
        <v>1483</v>
      </c>
      <c r="E1324" s="21">
        <v>0.29799999999999999</v>
      </c>
      <c r="G1324" s="20"/>
      <c r="H1324" s="19">
        <f>E1324/0.04165</f>
        <v>7.1548619447779114</v>
      </c>
      <c r="I1324" s="32">
        <f>J1324/100*4</f>
        <v>1.56</v>
      </c>
      <c r="J1324" s="17">
        <v>39</v>
      </c>
      <c r="K1324" s="16">
        <f>IF(J1324&gt;1,J1324-H1324-I1324,0)</f>
        <v>30.285138055222088</v>
      </c>
      <c r="L1324" s="15">
        <v>42266</v>
      </c>
      <c r="M1324" s="14"/>
      <c r="N1324" s="29">
        <v>43023</v>
      </c>
      <c r="O1324" s="12">
        <v>43024</v>
      </c>
      <c r="P1324" s="11" t="s">
        <v>1479</v>
      </c>
      <c r="Q1324" s="10" t="s">
        <v>1482</v>
      </c>
      <c r="R1324" s="10" t="s">
        <v>1481</v>
      </c>
      <c r="S1324" s="10" t="s">
        <v>1480</v>
      </c>
      <c r="T1324" s="10"/>
      <c r="U1324" s="9">
        <v>6906593922</v>
      </c>
      <c r="V1324" s="8"/>
      <c r="W1324" s="7">
        <v>1249</v>
      </c>
      <c r="X1324" s="4"/>
      <c r="Y1324" s="6">
        <v>79</v>
      </c>
      <c r="Z1324" s="5">
        <f>IF(Y1324&gt;0,Y1324-J1324,".")</f>
        <v>40</v>
      </c>
      <c r="AB1324" s="1">
        <v>1531761404</v>
      </c>
      <c r="AC1324" s="1">
        <v>6680744263</v>
      </c>
      <c r="AD1324" s="1" t="s">
        <v>7392</v>
      </c>
      <c r="AE1324" s="1">
        <v>3</v>
      </c>
      <c r="AF1324" s="1">
        <v>165</v>
      </c>
      <c r="AG1324" s="1" t="s">
        <v>7843</v>
      </c>
      <c r="AH1324" s="1" t="s">
        <v>7844</v>
      </c>
      <c r="AI1324" s="1" t="s">
        <v>7845</v>
      </c>
    </row>
    <row r="1325" spans="1:35" s="1" customFormat="1" x14ac:dyDescent="0.25">
      <c r="A1325" s="31">
        <v>42658</v>
      </c>
      <c r="B1325" s="24"/>
      <c r="C1325" s="23" t="s">
        <v>1161</v>
      </c>
      <c r="D1325" s="22" t="s">
        <v>1160</v>
      </c>
      <c r="E1325" s="21">
        <v>1.22</v>
      </c>
      <c r="G1325" s="20"/>
      <c r="H1325" s="19">
        <f>E1325/0.03988</f>
        <v>30.591775325977935</v>
      </c>
      <c r="I1325" s="18">
        <f>J1325/100*4</f>
        <v>3.16</v>
      </c>
      <c r="J1325" s="17">
        <v>79</v>
      </c>
      <c r="K1325" s="16">
        <f>IF(J1325&gt;1,J1325-H1325-I1325,0)</f>
        <v>45.248224674022069</v>
      </c>
      <c r="L1325" s="15">
        <v>42690</v>
      </c>
      <c r="M1325" s="14"/>
      <c r="N1325" s="29">
        <v>43048</v>
      </c>
      <c r="O1325" s="12">
        <v>43048</v>
      </c>
      <c r="P1325" s="11" t="s">
        <v>1143</v>
      </c>
      <c r="Q1325" s="10"/>
      <c r="R1325" s="10"/>
      <c r="S1325" s="10"/>
      <c r="T1325" s="10"/>
      <c r="U1325" s="9">
        <v>6910487053</v>
      </c>
      <c r="V1325" s="8"/>
      <c r="W1325" s="7">
        <v>1310</v>
      </c>
      <c r="X1325" s="4"/>
      <c r="Y1325" s="6">
        <v>79</v>
      </c>
      <c r="Z1325" s="5">
        <f>IF(Y1325&gt;0,Y1325-J1325,".")</f>
        <v>0</v>
      </c>
      <c r="AB1325" s="1">
        <v>1531801299</v>
      </c>
      <c r="AC1325" s="1">
        <v>6685784766</v>
      </c>
      <c r="AD1325" s="1" t="s">
        <v>7270</v>
      </c>
      <c r="AE1325" s="1">
        <v>2</v>
      </c>
      <c r="AF1325" s="1">
        <v>70</v>
      </c>
      <c r="AG1325" s="1" t="s">
        <v>6537</v>
      </c>
      <c r="AH1325" s="1" t="s">
        <v>7846</v>
      </c>
      <c r="AI1325" s="1" t="s">
        <v>7847</v>
      </c>
    </row>
    <row r="1326" spans="1:35" s="1" customFormat="1" x14ac:dyDescent="0.25">
      <c r="A1326" s="31">
        <v>42943</v>
      </c>
      <c r="B1326" s="24"/>
      <c r="C1326" s="23" t="s">
        <v>862</v>
      </c>
      <c r="D1326" s="22" t="s">
        <v>861</v>
      </c>
      <c r="E1326" s="21">
        <v>0.8</v>
      </c>
      <c r="G1326" s="20"/>
      <c r="H1326" s="19">
        <f>E1326/0.04272</f>
        <v>18.726591760299627</v>
      </c>
      <c r="I1326" s="18">
        <f>J1326/100*4</f>
        <v>3.16</v>
      </c>
      <c r="J1326" s="17">
        <v>79</v>
      </c>
      <c r="K1326" s="16">
        <f>IF(J1326&gt;1,J1326-H1326-I1326,0)</f>
        <v>57.113408239700377</v>
      </c>
      <c r="L1326" s="15">
        <v>42965</v>
      </c>
      <c r="M1326" s="14"/>
      <c r="N1326" s="29">
        <v>43062</v>
      </c>
      <c r="O1326" s="12">
        <v>43062</v>
      </c>
      <c r="P1326" s="11" t="s">
        <v>860</v>
      </c>
      <c r="Q1326" s="10"/>
      <c r="R1326" s="10"/>
      <c r="S1326" s="10"/>
      <c r="T1326" s="10"/>
      <c r="U1326" s="9"/>
      <c r="V1326" s="8"/>
      <c r="W1326" s="7">
        <v>1369</v>
      </c>
      <c r="X1326" s="4"/>
      <c r="Y1326" s="6">
        <v>79</v>
      </c>
      <c r="Z1326" s="5">
        <f>IF(Y1326&gt;0,Y1326-J1326,".")</f>
        <v>0</v>
      </c>
      <c r="AB1326" s="1">
        <v>1531832565</v>
      </c>
      <c r="AC1326" s="1">
        <v>6685621839</v>
      </c>
      <c r="AD1326" s="1" t="s">
        <v>7341</v>
      </c>
      <c r="AE1326" s="1">
        <v>2</v>
      </c>
      <c r="AF1326" s="1">
        <v>42</v>
      </c>
      <c r="AG1326" s="1" t="s">
        <v>6528</v>
      </c>
      <c r="AH1326" s="1" t="s">
        <v>7848</v>
      </c>
      <c r="AI1326" s="1" t="s">
        <v>7849</v>
      </c>
    </row>
    <row r="1327" spans="1:35" s="1" customFormat="1" x14ac:dyDescent="0.25">
      <c r="A1327" s="31">
        <v>42943</v>
      </c>
      <c r="B1327" s="24"/>
      <c r="C1327" s="23" t="s">
        <v>862</v>
      </c>
      <c r="D1327" s="22" t="s">
        <v>861</v>
      </c>
      <c r="E1327" s="21">
        <v>0.8</v>
      </c>
      <c r="G1327" s="20"/>
      <c r="H1327" s="19">
        <f>E1327/0.04272</f>
        <v>18.726591760299627</v>
      </c>
      <c r="I1327" s="18">
        <f>J1327/100*4</f>
        <v>3.16</v>
      </c>
      <c r="J1327" s="17">
        <v>79</v>
      </c>
      <c r="K1327" s="16">
        <f>IF(J1327&gt;1,J1327-H1327-I1327,0)</f>
        <v>57.113408239700377</v>
      </c>
      <c r="L1327" s="15">
        <v>42965</v>
      </c>
      <c r="M1327" s="14"/>
      <c r="N1327" s="29">
        <v>43062</v>
      </c>
      <c r="O1327" s="12">
        <v>43062</v>
      </c>
      <c r="P1327" s="11" t="s">
        <v>860</v>
      </c>
      <c r="Q1327" s="10"/>
      <c r="R1327" s="10"/>
      <c r="S1327" s="10"/>
      <c r="T1327" s="10"/>
      <c r="U1327" s="9"/>
      <c r="V1327" s="8"/>
      <c r="W1327" s="7">
        <v>1369</v>
      </c>
      <c r="X1327" s="4"/>
      <c r="Y1327" s="6">
        <v>79</v>
      </c>
      <c r="Z1327" s="5">
        <f>IF(Y1327&gt;0,Y1327-J1327,".")</f>
        <v>0</v>
      </c>
      <c r="AB1327" s="1">
        <v>1532072786</v>
      </c>
      <c r="AC1327" s="1">
        <v>6678399598</v>
      </c>
      <c r="AD1327" s="1" t="s">
        <v>7241</v>
      </c>
      <c r="AE1327" s="1">
        <v>1</v>
      </c>
      <c r="AF1327" s="1">
        <v>38</v>
      </c>
      <c r="AG1327" s="1" t="s">
        <v>5146</v>
      </c>
      <c r="AH1327" s="1" t="s">
        <v>7850</v>
      </c>
      <c r="AI1327" s="1" t="s">
        <v>7851</v>
      </c>
    </row>
    <row r="1328" spans="1:35" s="1" customFormat="1" x14ac:dyDescent="0.25">
      <c r="A1328" s="31">
        <v>42943</v>
      </c>
      <c r="B1328" s="24"/>
      <c r="C1328" s="23" t="s">
        <v>862</v>
      </c>
      <c r="D1328" s="22" t="s">
        <v>861</v>
      </c>
      <c r="E1328" s="21">
        <v>0.8</v>
      </c>
      <c r="G1328" s="20"/>
      <c r="H1328" s="19">
        <f>E1328/0.04272</f>
        <v>18.726591760299627</v>
      </c>
      <c r="I1328" s="18">
        <f>J1328/100*4</f>
        <v>3.16</v>
      </c>
      <c r="J1328" s="17">
        <v>79</v>
      </c>
      <c r="K1328" s="16">
        <f>IF(J1328&gt;1,J1328-H1328-I1328,0)</f>
        <v>57.113408239700377</v>
      </c>
      <c r="L1328" s="15">
        <v>42965</v>
      </c>
      <c r="M1328" s="14"/>
      <c r="N1328" s="29">
        <v>43062</v>
      </c>
      <c r="O1328" s="12">
        <v>43062</v>
      </c>
      <c r="P1328" s="11" t="s">
        <v>860</v>
      </c>
      <c r="Q1328" s="10"/>
      <c r="R1328" s="10"/>
      <c r="S1328" s="10"/>
      <c r="T1328" s="10"/>
      <c r="U1328" s="9"/>
      <c r="V1328" s="8"/>
      <c r="W1328" s="7">
        <v>1369</v>
      </c>
      <c r="X1328" s="4"/>
      <c r="Y1328" s="6">
        <v>79</v>
      </c>
      <c r="Z1328" s="5">
        <f>IF(Y1328&gt;0,Y1328-J1328,".")</f>
        <v>0</v>
      </c>
      <c r="AB1328" s="1">
        <v>1532072785</v>
      </c>
      <c r="AC1328" s="1">
        <v>6681547443</v>
      </c>
      <c r="AD1328" s="1" t="s">
        <v>7109</v>
      </c>
      <c r="AE1328" s="1">
        <v>2</v>
      </c>
      <c r="AF1328" s="1">
        <v>66</v>
      </c>
      <c r="AG1328" s="1" t="s">
        <v>5146</v>
      </c>
      <c r="AH1328" s="1" t="s">
        <v>7852</v>
      </c>
      <c r="AI1328" s="1" t="s">
        <v>7851</v>
      </c>
    </row>
    <row r="1329" spans="1:35" s="1" customFormat="1" x14ac:dyDescent="0.25">
      <c r="A1329" s="31">
        <v>43013</v>
      </c>
      <c r="B1329" s="24"/>
      <c r="C1329" s="23" t="s">
        <v>551</v>
      </c>
      <c r="D1329" s="22" t="s">
        <v>19</v>
      </c>
      <c r="E1329" s="21">
        <v>1.76</v>
      </c>
      <c r="G1329" s="20"/>
      <c r="H1329" s="19">
        <f>E1329/0.04452</f>
        <v>39.532794249775385</v>
      </c>
      <c r="I1329" s="18">
        <f>J1329/100*4</f>
        <v>3.16</v>
      </c>
      <c r="J1329" s="17">
        <v>79</v>
      </c>
      <c r="K1329" s="16">
        <f>IF(J1329&gt;1,J1329-H1329-I1329,0)</f>
        <v>36.307205750224611</v>
      </c>
      <c r="L1329" s="15">
        <v>43040</v>
      </c>
      <c r="M1329" s="14"/>
      <c r="N1329" s="29">
        <v>43064</v>
      </c>
      <c r="O1329" s="12">
        <v>43066</v>
      </c>
      <c r="P1329" s="11" t="s">
        <v>803</v>
      </c>
      <c r="Q1329" s="10"/>
      <c r="R1329" s="10"/>
      <c r="S1329" s="10"/>
      <c r="T1329" s="10"/>
      <c r="U1329" s="9">
        <v>6917210326</v>
      </c>
      <c r="V1329" s="8"/>
      <c r="W1329" s="7">
        <v>1373</v>
      </c>
      <c r="X1329" s="4"/>
      <c r="Y1329" s="6">
        <v>79</v>
      </c>
      <c r="Z1329" s="5">
        <f>IF(Y1329&gt;0,Y1329-J1329,".")</f>
        <v>0</v>
      </c>
      <c r="AB1329" s="1">
        <v>1532077417</v>
      </c>
      <c r="AC1329" s="1">
        <v>6680487720</v>
      </c>
      <c r="AD1329" s="1" t="s">
        <v>7180</v>
      </c>
      <c r="AE1329" s="1">
        <v>1</v>
      </c>
      <c r="AF1329" s="1">
        <v>37</v>
      </c>
      <c r="AG1329" s="1" t="s">
        <v>6515</v>
      </c>
      <c r="AH1329" s="1" t="s">
        <v>7812</v>
      </c>
      <c r="AI1329" s="1" t="s">
        <v>7853</v>
      </c>
    </row>
    <row r="1330" spans="1:35" s="1" customFormat="1" x14ac:dyDescent="0.25">
      <c r="A1330" s="31">
        <v>43013</v>
      </c>
      <c r="B1330" s="24"/>
      <c r="C1330" s="23" t="s">
        <v>20</v>
      </c>
      <c r="D1330" s="22" t="s">
        <v>19</v>
      </c>
      <c r="E1330" s="21">
        <v>1.76</v>
      </c>
      <c r="G1330" s="20"/>
      <c r="H1330" s="19">
        <f>E1330/0.04452</f>
        <v>39.532794249775385</v>
      </c>
      <c r="I1330" s="18">
        <f>J1330/100*4</f>
        <v>3.16</v>
      </c>
      <c r="J1330" s="17">
        <v>79</v>
      </c>
      <c r="K1330" s="16">
        <f>IF(J1330&gt;1,J1330-H1330-I1330,0)</f>
        <v>36.307205750224611</v>
      </c>
      <c r="L1330" s="15">
        <v>43040</v>
      </c>
      <c r="M1330" s="14"/>
      <c r="N1330" s="29">
        <v>43064</v>
      </c>
      <c r="O1330" s="12">
        <v>43066</v>
      </c>
      <c r="P1330" s="11" t="s">
        <v>803</v>
      </c>
      <c r="Q1330" s="10"/>
      <c r="R1330" s="10"/>
      <c r="S1330" s="10"/>
      <c r="T1330" s="10"/>
      <c r="U1330" s="9">
        <v>6918103447</v>
      </c>
      <c r="V1330" s="8"/>
      <c r="W1330" s="7">
        <v>1373</v>
      </c>
      <c r="X1330" s="4"/>
      <c r="Y1330" s="6">
        <v>79</v>
      </c>
      <c r="Z1330" s="5">
        <f>IF(Y1330&gt;0,Y1330-J1330,".")</f>
        <v>0</v>
      </c>
      <c r="AB1330" s="1">
        <v>1532096713</v>
      </c>
      <c r="AC1330" s="1">
        <v>6678296076</v>
      </c>
      <c r="AD1330" s="1" t="s">
        <v>7267</v>
      </c>
      <c r="AE1330" s="1">
        <v>1</v>
      </c>
      <c r="AF1330" s="1">
        <v>115</v>
      </c>
      <c r="AG1330" s="1" t="s">
        <v>6521</v>
      </c>
      <c r="AH1330" s="1" t="s">
        <v>7854</v>
      </c>
      <c r="AI1330" s="1" t="s">
        <v>7855</v>
      </c>
    </row>
    <row r="1331" spans="1:35" s="1" customFormat="1" x14ac:dyDescent="0.25">
      <c r="A1331" s="31">
        <v>43013</v>
      </c>
      <c r="B1331" s="24"/>
      <c r="C1331" s="23" t="s">
        <v>623</v>
      </c>
      <c r="D1331" s="22" t="s">
        <v>19</v>
      </c>
      <c r="E1331" s="21">
        <v>1.76</v>
      </c>
      <c r="G1331" s="20"/>
      <c r="H1331" s="19">
        <f>E1331/0.04452</f>
        <v>39.532794249775385</v>
      </c>
      <c r="I1331" s="18">
        <f>J1331/100*4</f>
        <v>3.16</v>
      </c>
      <c r="J1331" s="17">
        <v>79</v>
      </c>
      <c r="K1331" s="16">
        <f>IF(J1331&gt;1,J1331-H1331-I1331,0)</f>
        <v>36.307205750224611</v>
      </c>
      <c r="L1331" s="15">
        <v>43040</v>
      </c>
      <c r="M1331" s="14"/>
      <c r="N1331" s="29">
        <v>43064</v>
      </c>
      <c r="O1331" s="12">
        <v>43066</v>
      </c>
      <c r="P1331" s="11" t="s">
        <v>803</v>
      </c>
      <c r="Q1331" s="10"/>
      <c r="R1331" s="10"/>
      <c r="S1331" s="10"/>
      <c r="T1331" s="10"/>
      <c r="U1331" s="9">
        <v>6917210416</v>
      </c>
      <c r="V1331" s="8"/>
      <c r="W1331" s="7">
        <v>1373</v>
      </c>
      <c r="X1331" s="4"/>
      <c r="Y1331" s="6">
        <v>79</v>
      </c>
      <c r="Z1331" s="5">
        <f>IF(Y1331&gt;0,Y1331-J1331,".")</f>
        <v>0</v>
      </c>
      <c r="AB1331" s="1">
        <v>1532188539</v>
      </c>
      <c r="AC1331" s="1">
        <v>6680487720</v>
      </c>
      <c r="AD1331" s="1" t="s">
        <v>7180</v>
      </c>
      <c r="AE1331" s="1">
        <v>1</v>
      </c>
      <c r="AF1331" s="1">
        <v>37</v>
      </c>
      <c r="AG1331" s="1" t="s">
        <v>6505</v>
      </c>
      <c r="AH1331" s="1" t="s">
        <v>7812</v>
      </c>
      <c r="AI1331" s="1" t="s">
        <v>7856</v>
      </c>
    </row>
    <row r="1332" spans="1:35" s="1" customFormat="1" x14ac:dyDescent="0.25">
      <c r="A1332" s="31">
        <v>43013</v>
      </c>
      <c r="B1332" s="24"/>
      <c r="C1332" s="23" t="s">
        <v>551</v>
      </c>
      <c r="D1332" s="22" t="s">
        <v>19</v>
      </c>
      <c r="E1332" s="21">
        <v>1.76</v>
      </c>
      <c r="G1332" s="20"/>
      <c r="H1332" s="19">
        <f>E1332/0.04452</f>
        <v>39.532794249775385</v>
      </c>
      <c r="I1332" s="18">
        <f>J1332/100*4</f>
        <v>3.16</v>
      </c>
      <c r="J1332" s="17">
        <v>79</v>
      </c>
      <c r="K1332" s="16">
        <f>IF(J1332&gt;1,J1332-H1332-I1332,0)</f>
        <v>36.307205750224611</v>
      </c>
      <c r="L1332" s="15">
        <v>43040</v>
      </c>
      <c r="M1332" s="14"/>
      <c r="N1332" s="29">
        <v>43074</v>
      </c>
      <c r="O1332" s="12">
        <v>43084</v>
      </c>
      <c r="P1332" s="11" t="s">
        <v>310</v>
      </c>
      <c r="Q1332" s="10" t="s">
        <v>315</v>
      </c>
      <c r="R1332" s="10" t="s">
        <v>314</v>
      </c>
      <c r="S1332" s="10" t="s">
        <v>313</v>
      </c>
      <c r="T1332" s="10"/>
      <c r="U1332" s="9">
        <v>6917210326</v>
      </c>
      <c r="V1332" s="8"/>
      <c r="W1332" s="7">
        <v>1467</v>
      </c>
      <c r="X1332" s="4"/>
      <c r="Y1332" s="6">
        <v>79</v>
      </c>
      <c r="Z1332" s="5">
        <f>IF(Y1332&gt;0,Y1332-J1332,".")</f>
        <v>0</v>
      </c>
      <c r="AB1332" s="1">
        <v>1532206663</v>
      </c>
      <c r="AC1332" s="1">
        <v>6681111531</v>
      </c>
      <c r="AD1332" s="1" t="s">
        <v>7857</v>
      </c>
      <c r="AE1332" s="1">
        <v>1</v>
      </c>
      <c r="AF1332" s="1">
        <v>20</v>
      </c>
      <c r="AG1332" s="1" t="s">
        <v>7858</v>
      </c>
      <c r="AH1332" s="1" t="s">
        <v>7859</v>
      </c>
      <c r="AI1332" s="1" t="s">
        <v>7860</v>
      </c>
    </row>
    <row r="1333" spans="1:35" s="1" customFormat="1" x14ac:dyDescent="0.25">
      <c r="A1333" s="31">
        <v>43013</v>
      </c>
      <c r="B1333" s="24"/>
      <c r="C1333" s="23" t="s">
        <v>20</v>
      </c>
      <c r="D1333" s="22" t="s">
        <v>19</v>
      </c>
      <c r="E1333" s="21">
        <v>1.76</v>
      </c>
      <c r="G1333" s="20"/>
      <c r="H1333" s="19">
        <f>E1333/0.04452</f>
        <v>39.532794249775385</v>
      </c>
      <c r="I1333" s="18">
        <f>J1333/100*4</f>
        <v>3.16</v>
      </c>
      <c r="J1333" s="17">
        <v>79</v>
      </c>
      <c r="K1333" s="16">
        <f>IF(J1333&gt;1,J1333-H1333-I1333,0)</f>
        <v>36.307205750224611</v>
      </c>
      <c r="L1333" s="15">
        <v>43040</v>
      </c>
      <c r="M1333" s="14"/>
      <c r="N1333" s="29">
        <v>43074</v>
      </c>
      <c r="O1333" s="12">
        <v>43084</v>
      </c>
      <c r="P1333" s="11" t="s">
        <v>310</v>
      </c>
      <c r="Q1333" s="10"/>
      <c r="R1333" s="10"/>
      <c r="S1333" s="10"/>
      <c r="T1333" s="10"/>
      <c r="U1333" s="9">
        <v>6919041059</v>
      </c>
      <c r="V1333" s="8"/>
      <c r="W1333" s="7">
        <v>1373</v>
      </c>
      <c r="X1333" s="4"/>
      <c r="Y1333" s="6">
        <v>79</v>
      </c>
      <c r="Z1333" s="5">
        <f>IF(Y1333&gt;0,Y1333-J1333,".")</f>
        <v>0</v>
      </c>
      <c r="AB1333" s="1">
        <v>1532299419</v>
      </c>
      <c r="AC1333" s="1">
        <v>6682996250</v>
      </c>
      <c r="AD1333" s="1" t="s">
        <v>7250</v>
      </c>
      <c r="AE1333" s="1">
        <v>1</v>
      </c>
      <c r="AF1333" s="1">
        <v>79</v>
      </c>
      <c r="AG1333" s="1" t="s">
        <v>6510</v>
      </c>
      <c r="AH1333" s="1" t="s">
        <v>7839</v>
      </c>
      <c r="AI1333" s="1" t="s">
        <v>7861</v>
      </c>
    </row>
    <row r="1334" spans="1:35" s="1" customFormat="1" x14ac:dyDescent="0.25">
      <c r="A1334" s="28">
        <v>41859</v>
      </c>
      <c r="B1334" s="27"/>
      <c r="C1334" s="23" t="s">
        <v>6870</v>
      </c>
      <c r="D1334" s="22" t="s">
        <v>6869</v>
      </c>
      <c r="E1334" s="21">
        <v>1.1919999999999999</v>
      </c>
      <c r="G1334" s="20"/>
      <c r="H1334" s="19">
        <f>E1334/0.0461134</f>
        <v>25.849319286801666</v>
      </c>
      <c r="I1334" s="18">
        <f>J1334/100*4</f>
        <v>3.2</v>
      </c>
      <c r="J1334" s="17">
        <v>80</v>
      </c>
      <c r="K1334" s="16">
        <f>IF(J1334&gt;1,J1334-H1334-I1334,0)</f>
        <v>50.950680713198331</v>
      </c>
      <c r="L1334" s="15">
        <v>41888</v>
      </c>
      <c r="M1334" s="14"/>
      <c r="N1334" s="29">
        <v>42743</v>
      </c>
      <c r="O1334" s="12">
        <v>42743</v>
      </c>
      <c r="P1334" s="11" t="s">
        <v>6860</v>
      </c>
      <c r="Q1334" s="10"/>
      <c r="R1334" s="10"/>
      <c r="S1334" s="10"/>
      <c r="T1334" s="10"/>
      <c r="U1334" s="9">
        <v>6665898633</v>
      </c>
      <c r="V1334" s="8"/>
      <c r="W1334" s="7">
        <v>53</v>
      </c>
      <c r="X1334" s="4"/>
      <c r="Y1334" s="6">
        <v>80</v>
      </c>
      <c r="Z1334" s="5">
        <f>IF(Y1334&gt;0,Y1334-J1334,".")</f>
        <v>0</v>
      </c>
      <c r="AB1334" s="1">
        <v>1532362737</v>
      </c>
      <c r="AC1334" s="1">
        <v>6681065073</v>
      </c>
      <c r="AD1334" s="1" t="s">
        <v>7439</v>
      </c>
      <c r="AE1334" s="1">
        <v>1</v>
      </c>
      <c r="AF1334" s="1">
        <v>70</v>
      </c>
      <c r="AG1334" s="1" t="s">
        <v>2074</v>
      </c>
      <c r="AH1334" s="1" t="s">
        <v>7862</v>
      </c>
      <c r="AI1334" s="1" t="s">
        <v>7863</v>
      </c>
    </row>
    <row r="1335" spans="1:35" s="1" customFormat="1" x14ac:dyDescent="0.25">
      <c r="A1335" s="31">
        <v>42493</v>
      </c>
      <c r="B1335" s="24"/>
      <c r="C1335" s="23" t="s">
        <v>13</v>
      </c>
      <c r="D1335" s="22" t="s">
        <v>12</v>
      </c>
      <c r="E1335" s="21">
        <v>0.90700000000000003</v>
      </c>
      <c r="G1335" s="20"/>
      <c r="H1335" s="19">
        <f>E1335/0.04188</f>
        <v>21.657115568290354</v>
      </c>
      <c r="I1335" s="18">
        <f>J1335/100*4</f>
        <v>2.6</v>
      </c>
      <c r="J1335" s="17">
        <v>65</v>
      </c>
      <c r="K1335" s="16">
        <f>IF(J1335&gt;1,J1335-H1335-I1335,0)</f>
        <v>40.742884431709648</v>
      </c>
      <c r="L1335" s="15">
        <v>42511</v>
      </c>
      <c r="M1335" s="14"/>
      <c r="N1335" s="29">
        <v>42750</v>
      </c>
      <c r="O1335" s="12">
        <v>42750</v>
      </c>
      <c r="P1335" s="11" t="s">
        <v>1985</v>
      </c>
      <c r="Q1335" s="10" t="s">
        <v>1984</v>
      </c>
      <c r="R1335" s="10" t="s">
        <v>1983</v>
      </c>
      <c r="S1335" s="10" t="s">
        <v>1982</v>
      </c>
      <c r="T1335" s="10"/>
      <c r="U1335" s="9" t="s">
        <v>6613</v>
      </c>
      <c r="V1335" s="8"/>
      <c r="W1335" s="7">
        <v>99</v>
      </c>
      <c r="X1335" s="4"/>
      <c r="Y1335" s="6">
        <v>80</v>
      </c>
      <c r="Z1335" s="5">
        <f>IF(Y1335&gt;0,Y1335-J1335,".")</f>
        <v>15</v>
      </c>
      <c r="AB1335" s="1">
        <v>1532406632</v>
      </c>
      <c r="AC1335" s="1">
        <v>6680241452</v>
      </c>
      <c r="AD1335" s="1" t="s">
        <v>7239</v>
      </c>
      <c r="AE1335" s="1">
        <v>1</v>
      </c>
      <c r="AF1335" s="1">
        <v>69</v>
      </c>
      <c r="AG1335" s="1" t="s">
        <v>6490</v>
      </c>
      <c r="AH1335" s="1" t="s">
        <v>7864</v>
      </c>
      <c r="AI1335" s="1" t="s">
        <v>7865</v>
      </c>
    </row>
    <row r="1336" spans="1:35" s="1" customFormat="1" x14ac:dyDescent="0.25">
      <c r="A1336" s="31">
        <v>42095</v>
      </c>
      <c r="B1336" s="24"/>
      <c r="C1336" s="23" t="s">
        <v>1915</v>
      </c>
      <c r="D1336" s="22" t="s">
        <v>1914</v>
      </c>
      <c r="E1336" s="21">
        <v>1.56</v>
      </c>
      <c r="G1336" s="20"/>
      <c r="H1336" s="19">
        <f>E1336/0.03938</f>
        <v>39.614017267648556</v>
      </c>
      <c r="I1336" s="18">
        <f>J1336/100*4</f>
        <v>3.2</v>
      </c>
      <c r="J1336" s="17">
        <v>80</v>
      </c>
      <c r="K1336" s="16">
        <f>IF(J1336&gt;1,J1336-H1336-I1336,0)</f>
        <v>37.185982732351441</v>
      </c>
      <c r="L1336" s="15">
        <v>42132</v>
      </c>
      <c r="M1336" s="14"/>
      <c r="N1336" s="29">
        <v>42756</v>
      </c>
      <c r="O1336" s="12">
        <v>42757</v>
      </c>
      <c r="P1336" s="11" t="s">
        <v>6464</v>
      </c>
      <c r="Q1336" s="10"/>
      <c r="R1336" s="10"/>
      <c r="S1336" s="10"/>
      <c r="T1336" s="10"/>
      <c r="U1336" s="9">
        <v>6687964822</v>
      </c>
      <c r="V1336" s="8"/>
      <c r="W1336" s="7">
        <v>141</v>
      </c>
      <c r="X1336" s="4"/>
      <c r="Y1336" s="6">
        <v>80</v>
      </c>
      <c r="Z1336" s="5">
        <f>IF(Y1336&gt;0,Y1336-J1336,".")</f>
        <v>0</v>
      </c>
      <c r="AB1336" s="1">
        <v>1532568404</v>
      </c>
      <c r="AC1336" s="1">
        <v>6680779246</v>
      </c>
      <c r="AD1336" s="1" t="s">
        <v>7266</v>
      </c>
      <c r="AE1336" s="1">
        <v>1</v>
      </c>
      <c r="AF1336" s="1">
        <v>99</v>
      </c>
      <c r="AG1336" s="1" t="s">
        <v>6494</v>
      </c>
      <c r="AH1336" s="1" t="s">
        <v>7866</v>
      </c>
      <c r="AI1336" s="1" t="s">
        <v>7867</v>
      </c>
    </row>
    <row r="1337" spans="1:35" s="1" customFormat="1" x14ac:dyDescent="0.25">
      <c r="A1337" s="31">
        <v>42750</v>
      </c>
      <c r="B1337" s="24" t="s">
        <v>14</v>
      </c>
      <c r="C1337" s="23" t="s">
        <v>13</v>
      </c>
      <c r="D1337" s="22" t="s">
        <v>12</v>
      </c>
      <c r="E1337" s="21">
        <v>0.74</v>
      </c>
      <c r="G1337" s="20"/>
      <c r="H1337" s="19">
        <f>E1337/0.03821</f>
        <v>19.366657942946873</v>
      </c>
      <c r="I1337" s="18">
        <f>J1337/100*4</f>
        <v>2.6</v>
      </c>
      <c r="J1337" s="17">
        <v>65</v>
      </c>
      <c r="K1337" s="16">
        <f>IF(J1337&gt;1,J1337-H1337-I1337,0)</f>
        <v>43.033342057053126</v>
      </c>
      <c r="L1337" s="15">
        <v>42768</v>
      </c>
      <c r="M1337" s="14"/>
      <c r="N1337" s="29">
        <v>42760</v>
      </c>
      <c r="O1337" s="12">
        <v>42760</v>
      </c>
      <c r="P1337" s="11" t="s">
        <v>1085</v>
      </c>
      <c r="Q1337" s="10" t="s">
        <v>1088</v>
      </c>
      <c r="R1337" s="10" t="s">
        <v>1087</v>
      </c>
      <c r="S1337" s="10" t="s">
        <v>1086</v>
      </c>
      <c r="T1337" s="10"/>
      <c r="U1337" s="9" t="s">
        <v>6389</v>
      </c>
      <c r="V1337" s="8"/>
      <c r="W1337" s="7">
        <v>156</v>
      </c>
      <c r="X1337" s="4"/>
      <c r="Y1337" s="6">
        <v>80</v>
      </c>
      <c r="Z1337" s="5">
        <f>IF(Y1337&gt;0,Y1337-J1337,".")</f>
        <v>15</v>
      </c>
      <c r="AB1337" s="1">
        <v>1532633064</v>
      </c>
      <c r="AC1337" s="1">
        <v>6685805943</v>
      </c>
      <c r="AD1337" s="1" t="s">
        <v>7431</v>
      </c>
      <c r="AE1337" s="1">
        <v>2</v>
      </c>
      <c r="AF1337" s="1">
        <v>96</v>
      </c>
      <c r="AG1337" s="1" t="s">
        <v>6495</v>
      </c>
      <c r="AH1337" s="1" t="s">
        <v>7868</v>
      </c>
      <c r="AI1337" s="1" t="s">
        <v>7869</v>
      </c>
    </row>
    <row r="1338" spans="1:35" s="1" customFormat="1" x14ac:dyDescent="0.25">
      <c r="A1338" s="31">
        <v>42746</v>
      </c>
      <c r="B1338" s="24"/>
      <c r="C1338" s="23" t="s">
        <v>252</v>
      </c>
      <c r="D1338" s="22" t="s">
        <v>251</v>
      </c>
      <c r="E1338" s="21">
        <v>1.236</v>
      </c>
      <c r="G1338" s="20"/>
      <c r="H1338" s="19">
        <f>E1338/0.03821</f>
        <v>32.347552996597749</v>
      </c>
      <c r="I1338" s="18">
        <f>J1338/100*4</f>
        <v>1.68</v>
      </c>
      <c r="J1338" s="17">
        <v>42</v>
      </c>
      <c r="K1338" s="16">
        <f>IF(J1338&gt;1,J1338-H1338-I1338,0)</f>
        <v>7.9724470034022517</v>
      </c>
      <c r="L1338" s="15">
        <v>42768</v>
      </c>
      <c r="M1338" s="14"/>
      <c r="N1338" s="29">
        <v>42812</v>
      </c>
      <c r="O1338" s="12">
        <v>42816</v>
      </c>
      <c r="P1338" s="11" t="s">
        <v>1945</v>
      </c>
      <c r="Q1338" s="10" t="s">
        <v>5140</v>
      </c>
      <c r="R1338" s="10" t="s">
        <v>5139</v>
      </c>
      <c r="S1338" s="10" t="s">
        <v>4590</v>
      </c>
      <c r="T1338" s="10"/>
      <c r="U1338" s="9">
        <v>6753714220</v>
      </c>
      <c r="V1338" s="8"/>
      <c r="W1338" s="7">
        <v>471</v>
      </c>
      <c r="X1338" s="4"/>
      <c r="Y1338" s="6">
        <v>80</v>
      </c>
      <c r="Z1338" s="5">
        <f>IF(Y1338&gt;0,Y1338-J1338,".")</f>
        <v>38</v>
      </c>
      <c r="AB1338" s="1">
        <v>1532717922</v>
      </c>
      <c r="AC1338" s="1">
        <v>6680639371</v>
      </c>
      <c r="AD1338" s="1" t="s">
        <v>7143</v>
      </c>
      <c r="AE1338" s="1">
        <v>1</v>
      </c>
      <c r="AF1338" s="1">
        <v>45</v>
      </c>
      <c r="AG1338" s="1" t="s">
        <v>6485</v>
      </c>
      <c r="AH1338" s="1" t="s">
        <v>7826</v>
      </c>
      <c r="AI1338" s="1" t="s">
        <v>7870</v>
      </c>
    </row>
    <row r="1339" spans="1:35" s="1" customFormat="1" x14ac:dyDescent="0.25">
      <c r="A1339" s="31">
        <v>42865</v>
      </c>
      <c r="B1339" s="24"/>
      <c r="C1339" s="23" t="s">
        <v>3401</v>
      </c>
      <c r="D1339" s="22" t="s">
        <v>19</v>
      </c>
      <c r="E1339" s="21"/>
      <c r="G1339" s="20"/>
      <c r="H1339" s="19">
        <f>E1339/0.04001</f>
        <v>0</v>
      </c>
      <c r="I1339" s="18">
        <f>J1339/100*4</f>
        <v>1.92</v>
      </c>
      <c r="J1339" s="17">
        <v>48</v>
      </c>
      <c r="K1339" s="16">
        <f>IF(J1339&gt;1,J1339-H1339-I1339,0)</f>
        <v>46.08</v>
      </c>
      <c r="L1339" s="15">
        <v>42872</v>
      </c>
      <c r="M1339" s="14"/>
      <c r="N1339" s="29">
        <v>42899</v>
      </c>
      <c r="O1339" s="12">
        <v>42899</v>
      </c>
      <c r="P1339" s="11" t="s">
        <v>3400</v>
      </c>
      <c r="Q1339" s="10" t="s">
        <v>3403</v>
      </c>
      <c r="R1339" s="10" t="s">
        <v>3402</v>
      </c>
      <c r="S1339" s="10" t="s">
        <v>2079</v>
      </c>
      <c r="T1339" s="10"/>
      <c r="U1339" s="9">
        <v>6854257295</v>
      </c>
      <c r="V1339" s="8"/>
      <c r="W1339" s="7">
        <v>831</v>
      </c>
      <c r="X1339" s="4"/>
      <c r="Y1339" s="6">
        <v>80</v>
      </c>
      <c r="Z1339" s="5">
        <f>IF(Y1339&gt;0,Y1339-J1339,".")</f>
        <v>32</v>
      </c>
      <c r="AA1339"/>
      <c r="AB1339">
        <v>1532717921</v>
      </c>
      <c r="AC1339" s="1">
        <v>6680556446</v>
      </c>
      <c r="AD1339" s="1" t="s">
        <v>7483</v>
      </c>
      <c r="AE1339" s="1">
        <v>6</v>
      </c>
      <c r="AF1339" s="1">
        <v>90</v>
      </c>
      <c r="AG1339" s="1" t="s">
        <v>6485</v>
      </c>
      <c r="AH1339" s="1" t="s">
        <v>7871</v>
      </c>
      <c r="AI1339" s="1" t="s">
        <v>7870</v>
      </c>
    </row>
    <row r="1340" spans="1:35" s="1" customFormat="1" x14ac:dyDescent="0.25">
      <c r="A1340" s="31">
        <v>42750</v>
      </c>
      <c r="B1340" s="24"/>
      <c r="C1340" s="23" t="s">
        <v>13</v>
      </c>
      <c r="D1340" s="22" t="s">
        <v>12</v>
      </c>
      <c r="E1340" s="21">
        <v>0.74</v>
      </c>
      <c r="G1340" s="20"/>
      <c r="H1340" s="19">
        <f>E1340/0.03821</f>
        <v>19.366657942946873</v>
      </c>
      <c r="I1340" s="18">
        <f>J1340/100*4</f>
        <v>2.6</v>
      </c>
      <c r="J1340" s="17">
        <v>65</v>
      </c>
      <c r="K1340" s="16">
        <f>IF(J1340&gt;1,J1340-H1340-I1340,0)</f>
        <v>43.033342057053126</v>
      </c>
      <c r="L1340" s="15">
        <v>42768</v>
      </c>
      <c r="M1340" s="14"/>
      <c r="N1340" s="29">
        <v>42901</v>
      </c>
      <c r="O1340" s="12">
        <v>42901</v>
      </c>
      <c r="P1340" s="11" t="s">
        <v>3365</v>
      </c>
      <c r="Q1340" s="10" t="s">
        <v>3364</v>
      </c>
      <c r="R1340" s="10" t="s">
        <v>3363</v>
      </c>
      <c r="S1340" s="10" t="s">
        <v>1625</v>
      </c>
      <c r="T1340" s="10"/>
      <c r="U1340" s="9" t="s">
        <v>3362</v>
      </c>
      <c r="V1340" s="8"/>
      <c r="W1340" s="7">
        <v>845</v>
      </c>
      <c r="X1340" s="4"/>
      <c r="Y1340" s="6">
        <v>80</v>
      </c>
      <c r="Z1340" s="5">
        <f>IF(Y1340&gt;0,Y1340-J1340,".")</f>
        <v>15</v>
      </c>
      <c r="AA1340"/>
      <c r="AB1340">
        <v>1532780391</v>
      </c>
      <c r="AC1340" s="1">
        <v>6686157100</v>
      </c>
      <c r="AD1340" s="1" t="s">
        <v>7110</v>
      </c>
      <c r="AE1340" s="1">
        <v>3</v>
      </c>
      <c r="AF1340" s="1">
        <v>45</v>
      </c>
      <c r="AG1340" s="1" t="s">
        <v>6479</v>
      </c>
      <c r="AH1340" s="1" t="s">
        <v>7872</v>
      </c>
      <c r="AI1340" s="1" t="s">
        <v>7873</v>
      </c>
    </row>
    <row r="1341" spans="1:35" s="1" customFormat="1" x14ac:dyDescent="0.25">
      <c r="A1341" s="31">
        <v>42917</v>
      </c>
      <c r="B1341" s="24" t="s">
        <v>2839</v>
      </c>
      <c r="C1341" s="23" t="s">
        <v>33</v>
      </c>
      <c r="D1341" s="22" t="s">
        <v>32</v>
      </c>
      <c r="E1341" s="21">
        <v>0.75</v>
      </c>
      <c r="G1341" s="20"/>
      <c r="H1341" s="19">
        <f>E1341/0.0418425</f>
        <v>17.924359204158453</v>
      </c>
      <c r="I1341" s="18">
        <f>J1341/100*4</f>
        <v>1.56</v>
      </c>
      <c r="J1341" s="17">
        <v>39</v>
      </c>
      <c r="K1341" s="16">
        <f>IF(J1341&gt;1,J1341-H1341-I1341,0)</f>
        <v>19.515640795841549</v>
      </c>
      <c r="L1341" s="15">
        <v>42933</v>
      </c>
      <c r="M1341" s="14"/>
      <c r="N1341" s="29">
        <v>42932</v>
      </c>
      <c r="O1341" s="12">
        <v>42965</v>
      </c>
      <c r="P1341" s="11" t="s">
        <v>2838</v>
      </c>
      <c r="Q1341" s="10" t="s">
        <v>2837</v>
      </c>
      <c r="R1341" s="10" t="s">
        <v>2836</v>
      </c>
      <c r="S1341" s="10" t="s">
        <v>2148</v>
      </c>
      <c r="T1341" s="10"/>
      <c r="U1341" s="9">
        <v>6890311788</v>
      </c>
      <c r="V1341" s="8"/>
      <c r="W1341" s="7">
        <v>1051</v>
      </c>
      <c r="X1341" s="4"/>
      <c r="Y1341" s="6">
        <v>80</v>
      </c>
      <c r="Z1341" s="5">
        <f>IF(Y1341&gt;0,Y1341-J1341,".")</f>
        <v>41</v>
      </c>
      <c r="AB1341" s="1">
        <v>1532815377</v>
      </c>
      <c r="AC1341" s="1">
        <v>6688455044</v>
      </c>
      <c r="AD1341" s="1" t="s">
        <v>7874</v>
      </c>
      <c r="AE1341" s="1">
        <v>1</v>
      </c>
      <c r="AF1341" s="1">
        <v>125</v>
      </c>
      <c r="AG1341" s="1" t="s">
        <v>6463</v>
      </c>
      <c r="AH1341" s="1" t="s">
        <v>7875</v>
      </c>
      <c r="AI1341" s="1" t="s">
        <v>7876</v>
      </c>
    </row>
    <row r="1342" spans="1:35" s="1" customFormat="1" x14ac:dyDescent="0.25">
      <c r="A1342" s="31">
        <v>42750</v>
      </c>
      <c r="B1342" s="24"/>
      <c r="C1342" s="23" t="s">
        <v>13</v>
      </c>
      <c r="D1342" s="22" t="s">
        <v>12</v>
      </c>
      <c r="E1342" s="21">
        <v>0.86</v>
      </c>
      <c r="G1342" s="20"/>
      <c r="H1342" s="19">
        <f>E1342/0.03821</f>
        <v>22.507197068830148</v>
      </c>
      <c r="I1342" s="18">
        <f>J1342/100*4</f>
        <v>2.6</v>
      </c>
      <c r="J1342" s="17">
        <v>65</v>
      </c>
      <c r="K1342" s="16">
        <f>IF(J1342&gt;1,J1342-H1342-I1342,0)</f>
        <v>39.892802931169847</v>
      </c>
      <c r="L1342" s="15">
        <v>42777</v>
      </c>
      <c r="M1342" s="14"/>
      <c r="N1342" s="29">
        <v>42946</v>
      </c>
      <c r="O1342" s="12">
        <v>42953</v>
      </c>
      <c r="P1342" s="11" t="s">
        <v>2627</v>
      </c>
      <c r="Q1342" s="10" t="s">
        <v>2626</v>
      </c>
      <c r="R1342" s="10" t="s">
        <v>2625</v>
      </c>
      <c r="S1342" s="10" t="s">
        <v>2624</v>
      </c>
      <c r="T1342" s="10"/>
      <c r="U1342" s="9">
        <v>6910844544</v>
      </c>
      <c r="V1342" s="8"/>
      <c r="W1342" s="7">
        <v>1007</v>
      </c>
      <c r="X1342" s="4"/>
      <c r="Y1342" s="6">
        <v>80</v>
      </c>
      <c r="Z1342" s="5">
        <f>IF(Y1342&gt;0,Y1342-J1342,".")</f>
        <v>15</v>
      </c>
      <c r="AB1342" s="1">
        <v>1532910839</v>
      </c>
      <c r="AC1342" s="1">
        <v>6686736759</v>
      </c>
      <c r="AD1342" s="1" t="s">
        <v>7245</v>
      </c>
      <c r="AE1342" s="1">
        <v>1</v>
      </c>
      <c r="AF1342" s="1">
        <v>70</v>
      </c>
      <c r="AG1342" s="1" t="s">
        <v>6471</v>
      </c>
      <c r="AH1342" s="1" t="s">
        <v>7877</v>
      </c>
      <c r="AI1342" s="1" t="s">
        <v>7878</v>
      </c>
    </row>
    <row r="1343" spans="1:35" s="1" customFormat="1" x14ac:dyDescent="0.25">
      <c r="A1343" s="28">
        <v>41802</v>
      </c>
      <c r="B1343" s="27" t="s">
        <v>2396</v>
      </c>
      <c r="C1343" s="23" t="s">
        <v>2395</v>
      </c>
      <c r="D1343" s="22" t="s">
        <v>2394</v>
      </c>
      <c r="E1343" s="21">
        <v>1.84</v>
      </c>
      <c r="G1343" s="20"/>
      <c r="H1343" s="19">
        <f>E1343/0.0513657</f>
        <v>35.821569646670831</v>
      </c>
      <c r="I1343" s="18">
        <f>J1343/100*4</f>
        <v>3.2</v>
      </c>
      <c r="J1343" s="17">
        <v>80</v>
      </c>
      <c r="K1343" s="16">
        <f>IF(J1343&gt;1,J1343-H1343-I1343,0)</f>
        <v>40.978430353329166</v>
      </c>
      <c r="L1343" s="15">
        <v>41824</v>
      </c>
      <c r="M1343" s="14"/>
      <c r="N1343" s="29">
        <v>42967</v>
      </c>
      <c r="O1343" s="12">
        <v>42967</v>
      </c>
      <c r="P1343" s="11" t="s">
        <v>2393</v>
      </c>
      <c r="Q1343" s="10"/>
      <c r="R1343" s="10"/>
      <c r="S1343" s="10"/>
      <c r="T1343" s="10"/>
      <c r="U1343" s="9">
        <v>6910249420</v>
      </c>
      <c r="V1343" s="8"/>
      <c r="W1343" s="7">
        <v>1055</v>
      </c>
      <c r="X1343" s="4"/>
      <c r="Y1343" s="6">
        <v>80</v>
      </c>
      <c r="Z1343" s="5">
        <f>IF(Y1343&gt;0,Y1343-J1343,".")</f>
        <v>0</v>
      </c>
      <c r="AB1343" s="1">
        <v>1532917977</v>
      </c>
      <c r="AC1343" s="1">
        <v>6681338038</v>
      </c>
      <c r="AD1343" s="1" t="s">
        <v>7477</v>
      </c>
      <c r="AE1343" s="1">
        <v>1</v>
      </c>
      <c r="AF1343" s="1">
        <v>140</v>
      </c>
      <c r="AG1343" s="1" t="s">
        <v>6477</v>
      </c>
      <c r="AH1343" s="1" t="s">
        <v>7879</v>
      </c>
      <c r="AI1343" s="1" t="s">
        <v>7880</v>
      </c>
    </row>
    <row r="1344" spans="1:35" s="1" customFormat="1" x14ac:dyDescent="0.25">
      <c r="A1344" s="31">
        <v>42769</v>
      </c>
      <c r="B1344" s="24"/>
      <c r="C1344" s="23" t="s">
        <v>1439</v>
      </c>
      <c r="D1344" s="22" t="s">
        <v>1438</v>
      </c>
      <c r="E1344" s="21">
        <v>0.42</v>
      </c>
      <c r="G1344" s="20"/>
      <c r="H1344" s="19">
        <f>E1344/0.03878</f>
        <v>10.830324909747292</v>
      </c>
      <c r="I1344" s="18">
        <f>J1344/100*4</f>
        <v>1.52</v>
      </c>
      <c r="J1344" s="17">
        <v>38</v>
      </c>
      <c r="K1344" s="16">
        <f>IF(J1344&gt;1,J1344-H1344-I1344,0)</f>
        <v>25.64967509025271</v>
      </c>
      <c r="L1344" s="15">
        <v>42790</v>
      </c>
      <c r="M1344" s="14"/>
      <c r="N1344" s="29">
        <v>43006</v>
      </c>
      <c r="O1344" s="12">
        <v>43007</v>
      </c>
      <c r="P1344" s="11" t="s">
        <v>1785</v>
      </c>
      <c r="Q1344" s="10" t="s">
        <v>1788</v>
      </c>
      <c r="R1344" s="10" t="s">
        <v>1787</v>
      </c>
      <c r="S1344" s="10" t="s">
        <v>1786</v>
      </c>
      <c r="T1344" s="10"/>
      <c r="U1344" s="9">
        <v>6909588918</v>
      </c>
      <c r="V1344" s="8"/>
      <c r="W1344" s="7">
        <v>1185</v>
      </c>
      <c r="X1344" s="4"/>
      <c r="Y1344" s="6">
        <v>80</v>
      </c>
      <c r="Z1344" s="5">
        <f>IF(Y1344&gt;0,Y1344-J1344,".")</f>
        <v>42</v>
      </c>
      <c r="AB1344" s="1">
        <v>1532917978</v>
      </c>
      <c r="AC1344" s="1">
        <v>6686014365</v>
      </c>
      <c r="AD1344" s="1" t="s">
        <v>7243</v>
      </c>
      <c r="AE1344" s="1">
        <v>1</v>
      </c>
      <c r="AF1344" s="1">
        <v>120</v>
      </c>
      <c r="AG1344" s="1" t="s">
        <v>6477</v>
      </c>
      <c r="AH1344" s="1" t="s">
        <v>7881</v>
      </c>
      <c r="AI1344" s="1" t="s">
        <v>7880</v>
      </c>
    </row>
    <row r="1345" spans="1:35" s="1" customFormat="1" x14ac:dyDescent="0.25">
      <c r="A1345" s="31">
        <v>42750</v>
      </c>
      <c r="B1345" s="24"/>
      <c r="C1345" s="23" t="s">
        <v>13</v>
      </c>
      <c r="D1345" s="22" t="s">
        <v>12</v>
      </c>
      <c r="E1345" s="21">
        <v>0.86</v>
      </c>
      <c r="G1345" s="20"/>
      <c r="H1345" s="19">
        <f>E1345/0.03821</f>
        <v>22.507197068830148</v>
      </c>
      <c r="I1345" s="18">
        <f>J1345/100*4</f>
        <v>2.6</v>
      </c>
      <c r="J1345" s="17">
        <v>65</v>
      </c>
      <c r="K1345" s="16">
        <f>IF(J1345&gt;1,J1345-H1345-I1345,0)</f>
        <v>39.892802931169847</v>
      </c>
      <c r="L1345" s="15">
        <v>42777</v>
      </c>
      <c r="M1345" s="14"/>
      <c r="N1345" s="29">
        <v>43030</v>
      </c>
      <c r="O1345" s="12">
        <v>43031</v>
      </c>
      <c r="P1345" s="11" t="s">
        <v>1442</v>
      </c>
      <c r="Q1345" s="10" t="s">
        <v>1441</v>
      </c>
      <c r="R1345" s="10" t="s">
        <v>1440</v>
      </c>
      <c r="S1345" s="10" t="s">
        <v>1170</v>
      </c>
      <c r="T1345" s="10"/>
      <c r="U1345" s="9">
        <v>6916050691</v>
      </c>
      <c r="V1345" s="8"/>
      <c r="W1345" s="7">
        <v>1255</v>
      </c>
      <c r="X1345" s="4"/>
      <c r="Y1345" s="6">
        <v>80</v>
      </c>
      <c r="Z1345" s="5">
        <f>IF(Y1345&gt;0,Y1345-J1345,".")</f>
        <v>15</v>
      </c>
      <c r="AB1345" s="1">
        <v>1532951012</v>
      </c>
      <c r="AC1345" s="1">
        <v>6686157100</v>
      </c>
      <c r="AD1345" s="1" t="s">
        <v>7110</v>
      </c>
      <c r="AE1345" s="1">
        <v>2</v>
      </c>
      <c r="AF1345" s="1">
        <v>30</v>
      </c>
      <c r="AG1345" s="1" t="s">
        <v>6441</v>
      </c>
      <c r="AH1345" s="1" t="s">
        <v>7872</v>
      </c>
      <c r="AI1345" s="1" t="s">
        <v>7882</v>
      </c>
    </row>
    <row r="1346" spans="1:35" s="1" customFormat="1" x14ac:dyDescent="0.25">
      <c r="A1346" s="31">
        <v>42178</v>
      </c>
      <c r="B1346" s="24"/>
      <c r="C1346" s="23" t="s">
        <v>1341</v>
      </c>
      <c r="D1346" s="22" t="s">
        <v>1340</v>
      </c>
      <c r="E1346" s="21">
        <v>0.66500000000000004</v>
      </c>
      <c r="G1346" s="20"/>
      <c r="H1346" s="19">
        <f>E1346/0.0418</f>
        <v>15.909090909090912</v>
      </c>
      <c r="I1346" s="32">
        <f>J1346/100*4</f>
        <v>1.52</v>
      </c>
      <c r="J1346" s="17">
        <v>38</v>
      </c>
      <c r="K1346" s="16">
        <f>IF(J1346&gt;1,J1346-H1346-I1346,0)</f>
        <v>20.570909090909087</v>
      </c>
      <c r="L1346" s="15">
        <v>42203</v>
      </c>
      <c r="M1346" s="14"/>
      <c r="N1346" s="29">
        <v>43036</v>
      </c>
      <c r="O1346" s="12">
        <v>43037</v>
      </c>
      <c r="P1346" s="11" t="s">
        <v>1339</v>
      </c>
      <c r="Q1346" s="10" t="s">
        <v>1344</v>
      </c>
      <c r="R1346" s="10" t="s">
        <v>1343</v>
      </c>
      <c r="S1346" s="10" t="s">
        <v>1342</v>
      </c>
      <c r="T1346" s="10"/>
      <c r="U1346" s="9">
        <v>6915957527</v>
      </c>
      <c r="V1346" s="8"/>
      <c r="W1346" s="7">
        <v>1274</v>
      </c>
      <c r="X1346" s="4"/>
      <c r="Y1346" s="6">
        <v>80</v>
      </c>
      <c r="Z1346" s="5">
        <f>IF(Y1346&gt;0,Y1346-J1346,".")</f>
        <v>42</v>
      </c>
      <c r="AB1346" s="1">
        <v>1533075762</v>
      </c>
      <c r="AC1346" s="1">
        <v>6689922518</v>
      </c>
      <c r="AD1346" s="1" t="s">
        <v>7239</v>
      </c>
      <c r="AE1346" s="1">
        <v>1</v>
      </c>
      <c r="AF1346" s="1">
        <v>69</v>
      </c>
      <c r="AG1346" s="1" t="s">
        <v>6459</v>
      </c>
      <c r="AH1346" s="1" t="s">
        <v>7883</v>
      </c>
      <c r="AI1346" s="1" t="s">
        <v>7884</v>
      </c>
    </row>
    <row r="1347" spans="1:35" s="1" customFormat="1" x14ac:dyDescent="0.25">
      <c r="A1347" s="31">
        <v>42950</v>
      </c>
      <c r="B1347" s="24"/>
      <c r="C1347" s="23" t="s">
        <v>13</v>
      </c>
      <c r="D1347" s="22" t="s">
        <v>12</v>
      </c>
      <c r="E1347" s="21">
        <v>0.72</v>
      </c>
      <c r="G1347" s="20"/>
      <c r="H1347" s="19">
        <f>E1347/0.0444</f>
        <v>16.216216216216214</v>
      </c>
      <c r="I1347" s="18">
        <f>J1347/100*4</f>
        <v>2.6</v>
      </c>
      <c r="J1347" s="17">
        <v>65</v>
      </c>
      <c r="K1347" s="16">
        <f>IF(J1347&gt;1,J1347-H1347-I1347,0)</f>
        <v>46.183783783783788</v>
      </c>
      <c r="L1347" s="15">
        <v>42972</v>
      </c>
      <c r="M1347" s="14"/>
      <c r="N1347" s="29">
        <v>43096</v>
      </c>
      <c r="O1347" s="12">
        <v>43096</v>
      </c>
      <c r="P1347" s="11" t="s">
        <v>75</v>
      </c>
      <c r="Q1347" s="10" t="s">
        <v>74</v>
      </c>
      <c r="R1347" s="10" t="s">
        <v>73</v>
      </c>
      <c r="S1347" s="10" t="s">
        <v>72</v>
      </c>
      <c r="T1347" s="10"/>
      <c r="U1347" s="9">
        <v>6916050691</v>
      </c>
      <c r="V1347" s="8"/>
      <c r="W1347" s="7">
        <v>1504</v>
      </c>
      <c r="X1347" s="4"/>
      <c r="Y1347" s="6">
        <v>80</v>
      </c>
      <c r="Z1347" s="5">
        <f>IF(Y1347&gt;0,Y1347-J1347,".")</f>
        <v>15</v>
      </c>
      <c r="AB1347" s="1">
        <v>1533120707</v>
      </c>
      <c r="AC1347" s="1">
        <v>6690204310</v>
      </c>
      <c r="AD1347" s="1" t="s">
        <v>7626</v>
      </c>
      <c r="AE1347" s="1">
        <v>1</v>
      </c>
      <c r="AF1347" s="1">
        <v>19</v>
      </c>
      <c r="AG1347" s="1" t="s">
        <v>6464</v>
      </c>
      <c r="AH1347" s="1" t="s">
        <v>7885</v>
      </c>
      <c r="AI1347" s="1" t="s">
        <v>7886</v>
      </c>
    </row>
    <row r="1348" spans="1:35" s="1" customFormat="1" x14ac:dyDescent="0.25">
      <c r="A1348" s="31">
        <v>43090</v>
      </c>
      <c r="B1348" s="30" t="s">
        <v>14</v>
      </c>
      <c r="C1348" s="23" t="s">
        <v>13</v>
      </c>
      <c r="D1348" s="22" t="s">
        <v>12</v>
      </c>
      <c r="E1348" s="21">
        <v>0.74</v>
      </c>
      <c r="G1348" s="20"/>
      <c r="H1348" s="19">
        <f>E1348/0.04524</f>
        <v>16.357206012378427</v>
      </c>
      <c r="I1348" s="18">
        <f>J1348/100*4</f>
        <v>2.6</v>
      </c>
      <c r="J1348" s="17">
        <v>65</v>
      </c>
      <c r="K1348" s="16">
        <f>IF(J1348&gt;1,J1348-H1348-I1348,0)</f>
        <v>46.042793987621572</v>
      </c>
      <c r="L1348" s="15"/>
      <c r="M1348" s="14"/>
      <c r="N1348" s="29">
        <v>43100</v>
      </c>
      <c r="O1348" s="12">
        <v>43101</v>
      </c>
      <c r="P1348" s="11" t="s">
        <v>11</v>
      </c>
      <c r="Q1348" s="10" t="s">
        <v>10</v>
      </c>
      <c r="R1348" s="10" t="s">
        <v>9</v>
      </c>
      <c r="S1348" s="10" t="s">
        <v>8</v>
      </c>
      <c r="T1348" s="10"/>
      <c r="U1348" s="9">
        <v>6916050691</v>
      </c>
      <c r="V1348" s="8"/>
      <c r="W1348" s="7">
        <v>1513</v>
      </c>
      <c r="X1348" s="4"/>
      <c r="Y1348" s="6">
        <v>80</v>
      </c>
      <c r="Z1348" s="5">
        <f>IF(Y1348&gt;0,Y1348-J1348,".")</f>
        <v>15</v>
      </c>
      <c r="AA1348"/>
      <c r="AB1348">
        <v>1533120710</v>
      </c>
      <c r="AC1348" s="1">
        <v>6686625399</v>
      </c>
      <c r="AD1348" s="1" t="s">
        <v>7833</v>
      </c>
      <c r="AE1348" s="1">
        <v>1</v>
      </c>
      <c r="AF1348" s="1">
        <v>35</v>
      </c>
      <c r="AG1348" s="1" t="s">
        <v>6464</v>
      </c>
      <c r="AH1348" s="1" t="s">
        <v>7887</v>
      </c>
      <c r="AI1348" s="1" t="s">
        <v>7886</v>
      </c>
    </row>
    <row r="1349" spans="1:35" s="1" customFormat="1" x14ac:dyDescent="0.25">
      <c r="A1349" s="31">
        <v>42665</v>
      </c>
      <c r="B1349" s="24"/>
      <c r="C1349" s="23" t="s">
        <v>1042</v>
      </c>
      <c r="D1349" s="22" t="s">
        <v>19</v>
      </c>
      <c r="E1349" s="21">
        <v>1.76</v>
      </c>
      <c r="G1349" s="20"/>
      <c r="H1349" s="19">
        <f>E1349/0.03988</f>
        <v>44.132397191574725</v>
      </c>
      <c r="I1349" s="18">
        <f>J1349/100*4</f>
        <v>2.6</v>
      </c>
      <c r="J1349" s="17">
        <v>65</v>
      </c>
      <c r="K1349" s="16">
        <f>IF(J1349&gt;1,J1349-H1349-I1349,0)</f>
        <v>18.267602808425274</v>
      </c>
      <c r="L1349" s="15">
        <v>42737</v>
      </c>
      <c r="M1349" s="14"/>
      <c r="N1349" s="29">
        <v>42737</v>
      </c>
      <c r="O1349" s="12">
        <v>42738</v>
      </c>
      <c r="P1349" s="11" t="s">
        <v>1041</v>
      </c>
      <c r="Q1349" s="10" t="s">
        <v>1040</v>
      </c>
      <c r="R1349" s="10" t="s">
        <v>1039</v>
      </c>
      <c r="S1349" s="10" t="s">
        <v>1038</v>
      </c>
      <c r="T1349" s="10"/>
      <c r="U1349" s="9" t="s">
        <v>6987</v>
      </c>
      <c r="V1349" s="8"/>
      <c r="W1349" s="7">
        <v>14</v>
      </c>
      <c r="X1349" s="4"/>
      <c r="Y1349" s="6">
        <v>81</v>
      </c>
      <c r="Z1349" s="5">
        <f>IF(Y1349&gt;0,Y1349-J1349,".")</f>
        <v>16</v>
      </c>
      <c r="AB1349" s="1">
        <v>1533120711</v>
      </c>
      <c r="AC1349" s="1">
        <v>6686014365</v>
      </c>
      <c r="AD1349" s="1" t="s">
        <v>7243</v>
      </c>
      <c r="AE1349" s="1">
        <v>1</v>
      </c>
      <c r="AF1349" s="1">
        <v>120</v>
      </c>
      <c r="AG1349" s="1" t="s">
        <v>6464</v>
      </c>
      <c r="AH1349" s="1" t="s">
        <v>7881</v>
      </c>
      <c r="AI1349" s="1" t="s">
        <v>7886</v>
      </c>
    </row>
    <row r="1350" spans="1:35" s="1" customFormat="1" x14ac:dyDescent="0.25">
      <c r="A1350" s="31">
        <v>42742</v>
      </c>
      <c r="B1350" t="s">
        <v>6068</v>
      </c>
      <c r="C1350" s="23" t="s">
        <v>2890</v>
      </c>
      <c r="D1350" s="22" t="s">
        <v>349</v>
      </c>
      <c r="E1350" s="21">
        <v>1</v>
      </c>
      <c r="G1350" s="20"/>
      <c r="H1350" s="19">
        <f>E1350/0.03821</f>
        <v>26.171159382360639</v>
      </c>
      <c r="I1350" s="18">
        <f>J1350/100*4</f>
        <v>2.6</v>
      </c>
      <c r="J1350" s="17">
        <v>65</v>
      </c>
      <c r="K1350" s="16">
        <f>IF(J1350&gt;1,J1350-H1350-I1350,0)</f>
        <v>36.228840617639356</v>
      </c>
      <c r="L1350" s="15">
        <v>42763</v>
      </c>
      <c r="M1350" s="14"/>
      <c r="N1350" s="29">
        <v>42775</v>
      </c>
      <c r="O1350" s="12">
        <v>42778</v>
      </c>
      <c r="P1350" s="11" t="s">
        <v>4958</v>
      </c>
      <c r="Q1350" s="10" t="s">
        <v>6067</v>
      </c>
      <c r="R1350" s="10" t="s">
        <v>4960</v>
      </c>
      <c r="S1350" s="10" t="s">
        <v>6066</v>
      </c>
      <c r="T1350" s="10"/>
      <c r="U1350" s="9">
        <v>6707006356</v>
      </c>
      <c r="V1350" s="8"/>
      <c r="W1350" s="7">
        <v>237</v>
      </c>
      <c r="X1350" s="4"/>
      <c r="Y1350" s="6">
        <v>81</v>
      </c>
      <c r="Z1350" s="5">
        <f>IF(Y1350&gt;0,Y1350-J1350,".")</f>
        <v>16</v>
      </c>
      <c r="AB1350" s="1">
        <v>1533120708</v>
      </c>
      <c r="AC1350" s="1">
        <v>6685402549</v>
      </c>
      <c r="AD1350" s="1" t="s">
        <v>7163</v>
      </c>
      <c r="AE1350" s="1">
        <v>2</v>
      </c>
      <c r="AF1350" s="1">
        <v>78</v>
      </c>
      <c r="AG1350" s="1" t="s">
        <v>6464</v>
      </c>
      <c r="AH1350" s="1" t="s">
        <v>7888</v>
      </c>
      <c r="AI1350" s="1" t="s">
        <v>7886</v>
      </c>
    </row>
    <row r="1351" spans="1:35" s="1" customFormat="1" x14ac:dyDescent="0.25">
      <c r="A1351" s="31">
        <v>42742</v>
      </c>
      <c r="B1351" s="24"/>
      <c r="C1351" s="23" t="s">
        <v>2890</v>
      </c>
      <c r="D1351" s="22" t="s">
        <v>349</v>
      </c>
      <c r="E1351" s="21">
        <v>0.71</v>
      </c>
      <c r="G1351" s="20"/>
      <c r="H1351" s="19">
        <f>E1351/0.03821</f>
        <v>18.581523161476053</v>
      </c>
      <c r="I1351" s="18">
        <f>J1351/100*4</f>
        <v>2.6</v>
      </c>
      <c r="J1351" s="17">
        <v>65</v>
      </c>
      <c r="K1351" s="16">
        <f>IF(J1351&gt;1,J1351-H1351-I1351,0)</f>
        <v>43.818476838523942</v>
      </c>
      <c r="L1351" s="15">
        <v>42763</v>
      </c>
      <c r="M1351" s="14"/>
      <c r="N1351" s="29">
        <v>42782</v>
      </c>
      <c r="O1351" s="12">
        <v>42782</v>
      </c>
      <c r="P1351" s="11" t="s">
        <v>5892</v>
      </c>
      <c r="Q1351" s="10" t="s">
        <v>5891</v>
      </c>
      <c r="R1351" s="10" t="s">
        <v>5890</v>
      </c>
      <c r="S1351" s="10" t="s">
        <v>648</v>
      </c>
      <c r="T1351" s="10"/>
      <c r="U1351" s="9">
        <v>6715761081</v>
      </c>
      <c r="V1351" s="8"/>
      <c r="W1351" s="7">
        <v>275</v>
      </c>
      <c r="X1351" s="4"/>
      <c r="Y1351" s="6">
        <v>81</v>
      </c>
      <c r="Z1351" s="5">
        <f>IF(Y1351&gt;0,Y1351-J1351,".")</f>
        <v>16</v>
      </c>
      <c r="AB1351" s="1">
        <v>1533120712</v>
      </c>
      <c r="AC1351" s="1">
        <v>6687189381</v>
      </c>
      <c r="AD1351" s="1" t="s">
        <v>7240</v>
      </c>
      <c r="AE1351" s="1">
        <v>1</v>
      </c>
      <c r="AF1351" s="1">
        <v>135</v>
      </c>
      <c r="AG1351" s="1" t="s">
        <v>6464</v>
      </c>
      <c r="AH1351" s="1" t="s">
        <v>7889</v>
      </c>
      <c r="AI1351" s="1" t="s">
        <v>7886</v>
      </c>
    </row>
    <row r="1352" spans="1:35" s="1" customFormat="1" x14ac:dyDescent="0.25">
      <c r="A1352" s="31">
        <v>42653</v>
      </c>
      <c r="B1352" s="24"/>
      <c r="C1352" s="23" t="s">
        <v>1728</v>
      </c>
      <c r="D1352" s="22" t="s">
        <v>1727</v>
      </c>
      <c r="E1352" s="21">
        <v>0.95</v>
      </c>
      <c r="G1352" s="20"/>
      <c r="H1352" s="19">
        <f>E1352/0.03975</f>
        <v>23.89937106918239</v>
      </c>
      <c r="I1352" s="18">
        <f>J1352/100*4</f>
        <v>2.6</v>
      </c>
      <c r="J1352" s="17">
        <v>65</v>
      </c>
      <c r="K1352" s="16">
        <f>IF(J1352&gt;1,J1352-H1352-I1352,0)</f>
        <v>38.500628930817605</v>
      </c>
      <c r="L1352" s="15">
        <v>42671</v>
      </c>
      <c r="M1352" s="14"/>
      <c r="N1352" s="29">
        <v>42793</v>
      </c>
      <c r="O1352" s="12">
        <v>42794</v>
      </c>
      <c r="P1352" s="11" t="s">
        <v>5636</v>
      </c>
      <c r="Q1352" s="10" t="s">
        <v>5635</v>
      </c>
      <c r="R1352" s="10" t="s">
        <v>5634</v>
      </c>
      <c r="S1352" s="10" t="s">
        <v>917</v>
      </c>
      <c r="T1352" s="10"/>
      <c r="U1352" s="9">
        <v>6730049711</v>
      </c>
      <c r="V1352" s="8"/>
      <c r="W1352" s="7">
        <v>337</v>
      </c>
      <c r="X1352" s="4"/>
      <c r="Y1352" s="6">
        <v>81</v>
      </c>
      <c r="Z1352" s="5">
        <f>IF(Y1352&gt;0,Y1352-J1352,".")</f>
        <v>16</v>
      </c>
      <c r="AB1352" s="1">
        <v>1533120706</v>
      </c>
      <c r="AC1352" s="1">
        <v>6687964822</v>
      </c>
      <c r="AD1352" s="1" t="s">
        <v>7433</v>
      </c>
      <c r="AE1352" s="1">
        <v>1</v>
      </c>
      <c r="AF1352" s="1">
        <v>80</v>
      </c>
      <c r="AG1352" s="1" t="s">
        <v>6464</v>
      </c>
      <c r="AH1352" s="1" t="s">
        <v>7890</v>
      </c>
      <c r="AI1352" s="1" t="s">
        <v>7886</v>
      </c>
    </row>
    <row r="1353" spans="1:35" s="1" customFormat="1" x14ac:dyDescent="0.25">
      <c r="A1353" s="28">
        <v>41039</v>
      </c>
      <c r="B1353" s="27" t="s">
        <v>4575</v>
      </c>
      <c r="C1353" s="23" t="s">
        <v>4574</v>
      </c>
      <c r="D1353" s="22" t="s">
        <v>1129</v>
      </c>
      <c r="E1353" s="21">
        <v>0.75</v>
      </c>
      <c r="G1353" s="20"/>
      <c r="H1353" s="19">
        <f>E1353/0.0491655</f>
        <v>15.254599261677395</v>
      </c>
      <c r="I1353" s="18">
        <f>J1353/100*4</f>
        <v>2.48</v>
      </c>
      <c r="J1353" s="17">
        <v>62</v>
      </c>
      <c r="K1353" s="16">
        <f>IF(J1353&gt;1,J1353-H1353-I1353,0)</f>
        <v>44.265400738322604</v>
      </c>
      <c r="L1353" s="15">
        <v>41052</v>
      </c>
      <c r="M1353" s="14"/>
      <c r="N1353" s="29">
        <v>42798</v>
      </c>
      <c r="O1353" s="12">
        <v>42799</v>
      </c>
      <c r="P1353" s="11" t="s">
        <v>4573</v>
      </c>
      <c r="Q1353" s="10" t="s">
        <v>5540</v>
      </c>
      <c r="R1353" s="10" t="s">
        <v>5539</v>
      </c>
      <c r="S1353" s="10" t="s">
        <v>5512</v>
      </c>
      <c r="T1353" s="10"/>
      <c r="U1353" s="9" t="s">
        <v>5538</v>
      </c>
      <c r="V1353" s="8"/>
      <c r="W1353" s="7">
        <v>358</v>
      </c>
      <c r="X1353" s="4"/>
      <c r="Y1353" s="6">
        <v>81</v>
      </c>
      <c r="Z1353" s="5">
        <f>IF(Y1353&gt;0,Y1353-J1353,".")</f>
        <v>19</v>
      </c>
      <c r="AB1353" s="1">
        <v>1533120709</v>
      </c>
      <c r="AC1353" s="1">
        <v>6689298482</v>
      </c>
      <c r="AD1353" s="1" t="s">
        <v>7153</v>
      </c>
      <c r="AE1353" s="1">
        <v>1</v>
      </c>
      <c r="AF1353" s="1">
        <v>35</v>
      </c>
      <c r="AG1353" s="1" t="s">
        <v>6464</v>
      </c>
      <c r="AH1353" s="1" t="s">
        <v>7891</v>
      </c>
      <c r="AI1353" s="1" t="s">
        <v>7886</v>
      </c>
    </row>
    <row r="1354" spans="1:35" s="1" customFormat="1" x14ac:dyDescent="0.25">
      <c r="A1354" s="31">
        <v>42750</v>
      </c>
      <c r="B1354" s="24"/>
      <c r="C1354" s="23" t="s">
        <v>13</v>
      </c>
      <c r="D1354" s="22" t="s">
        <v>12</v>
      </c>
      <c r="E1354" s="21">
        <v>0.74</v>
      </c>
      <c r="G1354" s="20"/>
      <c r="H1354" s="19">
        <f>E1354/0.03821</f>
        <v>19.366657942946873</v>
      </c>
      <c r="I1354" s="18">
        <f>J1354/100*4</f>
        <v>2.6</v>
      </c>
      <c r="J1354" s="17">
        <v>65</v>
      </c>
      <c r="K1354" s="16">
        <f>IF(J1354&gt;1,J1354-H1354-I1354,0)</f>
        <v>43.033342057053126</v>
      </c>
      <c r="L1354" s="15">
        <v>42768</v>
      </c>
      <c r="M1354" s="14"/>
      <c r="N1354" s="13">
        <v>42932</v>
      </c>
      <c r="O1354" s="12">
        <v>42932</v>
      </c>
      <c r="P1354" s="11" t="s">
        <v>2850</v>
      </c>
      <c r="Q1354" s="10" t="s">
        <v>2854</v>
      </c>
      <c r="R1354" s="10" t="s">
        <v>2853</v>
      </c>
      <c r="S1354" s="10" t="s">
        <v>2852</v>
      </c>
      <c r="T1354" s="10"/>
      <c r="U1354" s="9">
        <v>6891433439</v>
      </c>
      <c r="V1354" s="8"/>
      <c r="W1354" s="7">
        <v>954</v>
      </c>
      <c r="X1354" s="4"/>
      <c r="Y1354" s="6">
        <v>81</v>
      </c>
      <c r="Z1354" s="5">
        <f>IF(Y1354&gt;0,Y1354-J1354,".")</f>
        <v>16</v>
      </c>
      <c r="AB1354" s="1">
        <v>1533137853</v>
      </c>
      <c r="AC1354" s="1">
        <v>6687843997</v>
      </c>
      <c r="AD1354" s="1" t="s">
        <v>7180</v>
      </c>
      <c r="AE1354" s="1">
        <v>1</v>
      </c>
      <c r="AF1354" s="1">
        <v>37</v>
      </c>
      <c r="AG1354" s="1" t="s">
        <v>6451</v>
      </c>
      <c r="AH1354" s="1" t="s">
        <v>7892</v>
      </c>
      <c r="AI1354" s="1" t="s">
        <v>7893</v>
      </c>
    </row>
    <row r="1355" spans="1:35" s="1" customFormat="1" x14ac:dyDescent="0.25">
      <c r="A1355" s="31">
        <v>42933</v>
      </c>
      <c r="B1355" s="30" t="s">
        <v>2033</v>
      </c>
      <c r="C1355" s="23" t="s">
        <v>1458</v>
      </c>
      <c r="D1355" s="22" t="s">
        <v>349</v>
      </c>
      <c r="E1355" s="21">
        <v>1.25</v>
      </c>
      <c r="G1355" s="20"/>
      <c r="H1355" s="19">
        <f>E1355/0.04272</f>
        <v>29.260299625468164</v>
      </c>
      <c r="I1355" s="18">
        <f>J1355/100*4</f>
        <v>2.6</v>
      </c>
      <c r="J1355" s="17">
        <v>65</v>
      </c>
      <c r="K1355" s="16">
        <f>IF(J1355&gt;1,J1355-H1355-I1355,0)</f>
        <v>33.139700374531834</v>
      </c>
      <c r="L1355" s="15">
        <v>42955</v>
      </c>
      <c r="M1355" s="14"/>
      <c r="N1355" s="29">
        <v>42990</v>
      </c>
      <c r="O1355" s="12">
        <v>42995</v>
      </c>
      <c r="P1355" s="11" t="s">
        <v>2032</v>
      </c>
      <c r="Q1355" s="10" t="s">
        <v>2031</v>
      </c>
      <c r="R1355" s="10" t="s">
        <v>2030</v>
      </c>
      <c r="S1355" s="10" t="s">
        <v>2029</v>
      </c>
      <c r="T1355" s="10"/>
      <c r="U1355" s="9">
        <v>6911850704</v>
      </c>
      <c r="V1355" s="8"/>
      <c r="W1355" s="7">
        <v>1149</v>
      </c>
      <c r="X1355" s="4"/>
      <c r="Y1355" s="6">
        <v>81</v>
      </c>
      <c r="Z1355" s="5">
        <f>IF(Y1355&gt;0,Y1355-J1355,".")</f>
        <v>16</v>
      </c>
      <c r="AB1355" s="1">
        <v>1533151521</v>
      </c>
      <c r="AC1355" s="1">
        <v>6689368947</v>
      </c>
      <c r="AD1355" s="1" t="s">
        <v>7331</v>
      </c>
      <c r="AE1355" s="1">
        <v>2</v>
      </c>
      <c r="AF1355" s="1">
        <v>148</v>
      </c>
      <c r="AG1355" s="1" t="s">
        <v>6445</v>
      </c>
      <c r="AH1355" s="1" t="s">
        <v>7894</v>
      </c>
      <c r="AI1355" s="1" t="s">
        <v>7895</v>
      </c>
    </row>
    <row r="1356" spans="1:35" s="1" customFormat="1" x14ac:dyDescent="0.25">
      <c r="A1356" s="31">
        <v>42653</v>
      </c>
      <c r="B1356" s="24"/>
      <c r="C1356" s="23" t="s">
        <v>1728</v>
      </c>
      <c r="D1356" s="22" t="s">
        <v>1727</v>
      </c>
      <c r="E1356" s="21">
        <v>0.95</v>
      </c>
      <c r="G1356" s="20"/>
      <c r="H1356" s="19">
        <f>E1356/0.03975</f>
        <v>23.89937106918239</v>
      </c>
      <c r="I1356" s="18">
        <f>J1356/100*4</f>
        <v>2.6</v>
      </c>
      <c r="J1356" s="17">
        <v>65</v>
      </c>
      <c r="K1356" s="16">
        <f>IF(J1356&gt;1,J1356-H1356-I1356,0)</f>
        <v>38.500628930817605</v>
      </c>
      <c r="L1356" s="15">
        <v>42671</v>
      </c>
      <c r="M1356" s="14"/>
      <c r="N1356" s="29">
        <v>43010</v>
      </c>
      <c r="O1356" s="12">
        <v>43011</v>
      </c>
      <c r="P1356" s="11" t="s">
        <v>1726</v>
      </c>
      <c r="Q1356" s="10" t="s">
        <v>1725</v>
      </c>
      <c r="R1356" s="10" t="s">
        <v>1724</v>
      </c>
      <c r="S1356" s="10" t="s">
        <v>1723</v>
      </c>
      <c r="T1356" s="10"/>
      <c r="U1356" s="9">
        <v>6904354989</v>
      </c>
      <c r="V1356" s="8"/>
      <c r="W1356" s="7">
        <v>1195</v>
      </c>
      <c r="X1356" s="4"/>
      <c r="Y1356" s="6">
        <v>81</v>
      </c>
      <c r="Z1356" s="5">
        <f>IF(Y1356&gt;0,Y1356-J1356,".")</f>
        <v>16</v>
      </c>
      <c r="AB1356" s="1">
        <v>1533200384</v>
      </c>
      <c r="AC1356" s="1">
        <v>6682746468</v>
      </c>
      <c r="AD1356" s="1" t="s">
        <v>7118</v>
      </c>
      <c r="AE1356" s="1">
        <v>1</v>
      </c>
      <c r="AF1356" s="1">
        <v>38</v>
      </c>
      <c r="AG1356" s="1" t="s">
        <v>6455</v>
      </c>
      <c r="AH1356" s="1" t="s">
        <v>7896</v>
      </c>
      <c r="AI1356" s="1" t="s">
        <v>7897</v>
      </c>
    </row>
    <row r="1357" spans="1:35" s="1" customFormat="1" x14ac:dyDescent="0.25">
      <c r="A1357" s="31">
        <v>42933</v>
      </c>
      <c r="B1357" s="24"/>
      <c r="C1357" s="23" t="s">
        <v>1454</v>
      </c>
      <c r="D1357" s="22" t="s">
        <v>349</v>
      </c>
      <c r="E1357" s="21">
        <v>1.1499999999999999</v>
      </c>
      <c r="G1357" s="20"/>
      <c r="H1357" s="19">
        <f>E1357/0.04272</f>
        <v>26.919475655430709</v>
      </c>
      <c r="I1357" s="18">
        <f>J1357/100*4</f>
        <v>2.6</v>
      </c>
      <c r="J1357" s="17">
        <v>65</v>
      </c>
      <c r="K1357" s="16">
        <f>IF(J1357&gt;1,J1357-H1357-I1357,0)</f>
        <v>35.480524344569289</v>
      </c>
      <c r="L1357" s="15">
        <v>42955</v>
      </c>
      <c r="M1357" s="14"/>
      <c r="N1357" s="29">
        <v>43011</v>
      </c>
      <c r="O1357" s="12">
        <v>43011</v>
      </c>
      <c r="P1357" s="11" t="s">
        <v>1695</v>
      </c>
      <c r="Q1357" s="10" t="s">
        <v>1694</v>
      </c>
      <c r="R1357" s="10" t="s">
        <v>1693</v>
      </c>
      <c r="S1357" s="10" t="s">
        <v>1692</v>
      </c>
      <c r="T1357" s="10"/>
      <c r="U1357" s="9">
        <v>6911850539</v>
      </c>
      <c r="V1357" s="8"/>
      <c r="W1357" s="7">
        <v>1197</v>
      </c>
      <c r="X1357" s="4"/>
      <c r="Y1357" s="6">
        <v>81</v>
      </c>
      <c r="Z1357" s="5">
        <f>IF(Y1357&gt;0,Y1357-J1357,".")</f>
        <v>16</v>
      </c>
      <c r="AB1357" s="1">
        <v>1533621552</v>
      </c>
      <c r="AC1357" s="1">
        <v>6687843997</v>
      </c>
      <c r="AD1357" s="1" t="s">
        <v>7180</v>
      </c>
      <c r="AE1357" s="1">
        <v>1</v>
      </c>
      <c r="AF1357" s="1">
        <v>37</v>
      </c>
      <c r="AG1357" s="1" t="s">
        <v>4588</v>
      </c>
      <c r="AH1357" s="1" t="s">
        <v>7892</v>
      </c>
      <c r="AI1357" s="1" t="s">
        <v>7898</v>
      </c>
    </row>
    <row r="1358" spans="1:35" s="1" customFormat="1" x14ac:dyDescent="0.25">
      <c r="A1358" s="31">
        <v>42950</v>
      </c>
      <c r="B1358" s="24"/>
      <c r="C1358" s="23" t="s">
        <v>13</v>
      </c>
      <c r="D1358" s="22" t="s">
        <v>12</v>
      </c>
      <c r="E1358" s="21">
        <v>0.72</v>
      </c>
      <c r="G1358" s="20"/>
      <c r="H1358" s="19">
        <f>E1358/0.0444</f>
        <v>16.216216216216214</v>
      </c>
      <c r="I1358" s="18">
        <f>J1358/100*4</f>
        <v>2.6</v>
      </c>
      <c r="J1358" s="17">
        <v>65</v>
      </c>
      <c r="K1358" s="16">
        <f>IF(J1358&gt;1,J1358-H1358-I1358,0)</f>
        <v>46.183783783783788</v>
      </c>
      <c r="L1358" s="15">
        <v>42972</v>
      </c>
      <c r="M1358" s="14"/>
      <c r="N1358" s="29">
        <v>43052</v>
      </c>
      <c r="O1358" s="12">
        <v>43052</v>
      </c>
      <c r="P1358" s="11" t="s">
        <v>1085</v>
      </c>
      <c r="Q1358" s="10" t="s">
        <v>1088</v>
      </c>
      <c r="R1358" s="10" t="s">
        <v>1087</v>
      </c>
      <c r="S1358" s="10" t="s">
        <v>1086</v>
      </c>
      <c r="T1358" s="10"/>
      <c r="U1358" s="9">
        <v>6916050691</v>
      </c>
      <c r="V1358" s="8"/>
      <c r="W1358" s="7">
        <v>1325</v>
      </c>
      <c r="X1358" s="4"/>
      <c r="Y1358" s="6">
        <v>81</v>
      </c>
      <c r="Z1358" s="5">
        <f>IF(Y1358&gt;0,Y1358-J1358,".")</f>
        <v>16</v>
      </c>
      <c r="AB1358" s="1">
        <v>1533621553</v>
      </c>
      <c r="AC1358" s="1">
        <v>6682923513</v>
      </c>
      <c r="AD1358" s="1" t="s">
        <v>7256</v>
      </c>
      <c r="AE1358" s="1">
        <v>1</v>
      </c>
      <c r="AF1358" s="1">
        <v>36</v>
      </c>
      <c r="AG1358" s="1" t="s">
        <v>4588</v>
      </c>
      <c r="AH1358" s="1" t="s">
        <v>7899</v>
      </c>
      <c r="AI1358" s="1" t="s">
        <v>7898</v>
      </c>
    </row>
    <row r="1359" spans="1:35" s="1" customFormat="1" x14ac:dyDescent="0.25">
      <c r="A1359" s="31">
        <v>42769</v>
      </c>
      <c r="B1359" s="24"/>
      <c r="C1359" s="23" t="s">
        <v>721</v>
      </c>
      <c r="D1359" s="22" t="s">
        <v>720</v>
      </c>
      <c r="E1359" s="21">
        <v>0.55000000000000004</v>
      </c>
      <c r="G1359" s="20"/>
      <c r="H1359" s="19">
        <f>E1359/0.03878</f>
        <v>14.182568334192883</v>
      </c>
      <c r="I1359" s="18">
        <f>J1359/100*4</f>
        <v>1.6</v>
      </c>
      <c r="J1359" s="17">
        <v>40</v>
      </c>
      <c r="K1359" s="16">
        <f>IF(J1359&gt;1,J1359-H1359-I1359,0)</f>
        <v>24.217431665807116</v>
      </c>
      <c r="L1359" s="15">
        <v>42812</v>
      </c>
      <c r="M1359" s="14"/>
      <c r="N1359" s="29">
        <v>43067</v>
      </c>
      <c r="O1359" s="12">
        <v>43068</v>
      </c>
      <c r="P1359" s="11" t="s">
        <v>714</v>
      </c>
      <c r="Q1359" s="10"/>
      <c r="R1359" s="10"/>
      <c r="S1359" s="10"/>
      <c r="T1359" s="10"/>
      <c r="U1359" s="9">
        <v>6909928428</v>
      </c>
      <c r="V1359" s="8"/>
      <c r="W1359" s="7">
        <v>1399</v>
      </c>
      <c r="X1359" s="4"/>
      <c r="Y1359" s="6">
        <v>81</v>
      </c>
      <c r="Z1359" s="5">
        <f>IF(Y1359&gt;0,Y1359-J1359,".")</f>
        <v>41</v>
      </c>
      <c r="AB1359" s="1">
        <v>1533621554</v>
      </c>
      <c r="AC1359" s="1">
        <v>6684465325</v>
      </c>
      <c r="AD1359" s="1" t="s">
        <v>7900</v>
      </c>
      <c r="AE1359" s="1">
        <v>1</v>
      </c>
      <c r="AF1359" s="1">
        <v>38</v>
      </c>
      <c r="AG1359" s="1" t="s">
        <v>4588</v>
      </c>
      <c r="AH1359" s="1" t="s">
        <v>7901</v>
      </c>
      <c r="AI1359" s="1" t="s">
        <v>7898</v>
      </c>
    </row>
    <row r="1360" spans="1:35" s="1" customFormat="1" x14ac:dyDescent="0.25">
      <c r="A1360" s="31">
        <v>42495</v>
      </c>
      <c r="B1360" s="24"/>
      <c r="C1360" s="23" t="s">
        <v>1182</v>
      </c>
      <c r="D1360" s="22" t="s">
        <v>1181</v>
      </c>
      <c r="E1360" s="21">
        <v>0.9</v>
      </c>
      <c r="G1360" s="20"/>
      <c r="H1360" s="19">
        <f>E1360/0.04188</f>
        <v>21.48997134670487</v>
      </c>
      <c r="I1360" s="18">
        <f>J1360/100*4</f>
        <v>2.6</v>
      </c>
      <c r="J1360" s="17">
        <v>65</v>
      </c>
      <c r="K1360" s="16">
        <f>IF(J1360&gt;1,J1360-H1360-I1360,0)</f>
        <v>40.910028653295129</v>
      </c>
      <c r="L1360" s="15">
        <v>42511</v>
      </c>
      <c r="M1360" s="14"/>
      <c r="N1360" s="29">
        <v>42763</v>
      </c>
      <c r="O1360" s="12">
        <v>42764</v>
      </c>
      <c r="P1360" s="11" t="s">
        <v>6337</v>
      </c>
      <c r="Q1360" s="10" t="s">
        <v>6336</v>
      </c>
      <c r="R1360" s="10" t="s">
        <v>6335</v>
      </c>
      <c r="S1360" s="10" t="s">
        <v>6334</v>
      </c>
      <c r="T1360" s="10"/>
      <c r="U1360" s="9" t="s">
        <v>6333</v>
      </c>
      <c r="V1360" s="8"/>
      <c r="W1360" s="7">
        <v>171</v>
      </c>
      <c r="X1360" s="4"/>
      <c r="Y1360" s="6">
        <v>82</v>
      </c>
      <c r="Z1360" s="5">
        <f>IF(Y1360&gt;0,Y1360-J1360,".")</f>
        <v>17</v>
      </c>
      <c r="AB1360" s="1">
        <v>1533726826</v>
      </c>
      <c r="AC1360" s="1">
        <v>6690276314</v>
      </c>
      <c r="AD1360" s="1" t="s">
        <v>7248</v>
      </c>
      <c r="AE1360" s="1">
        <v>1</v>
      </c>
      <c r="AF1360" s="1">
        <v>88</v>
      </c>
      <c r="AG1360" s="1" t="s">
        <v>6440</v>
      </c>
      <c r="AH1360" s="1" t="s">
        <v>7902</v>
      </c>
      <c r="AI1360" s="1" t="s">
        <v>7903</v>
      </c>
    </row>
    <row r="1361" spans="1:35" s="1" customFormat="1" x14ac:dyDescent="0.25">
      <c r="A1361" s="31">
        <v>42495</v>
      </c>
      <c r="B1361" s="24"/>
      <c r="C1361" s="23" t="s">
        <v>1182</v>
      </c>
      <c r="D1361" s="22" t="s">
        <v>1181</v>
      </c>
      <c r="E1361" s="21">
        <v>0.9</v>
      </c>
      <c r="G1361" s="20"/>
      <c r="H1361" s="19">
        <f>E1361/0.04188</f>
        <v>21.48997134670487</v>
      </c>
      <c r="I1361" s="18">
        <f>J1361/100*4</f>
        <v>2.6</v>
      </c>
      <c r="J1361" s="17">
        <v>65</v>
      </c>
      <c r="K1361" s="16">
        <f>IF(J1361&gt;1,J1361-H1361-I1361,0)</f>
        <v>40.910028653295129</v>
      </c>
      <c r="L1361" s="15">
        <v>42511</v>
      </c>
      <c r="M1361" s="14"/>
      <c r="N1361" s="29">
        <v>42764</v>
      </c>
      <c r="O1361" s="12">
        <v>42766</v>
      </c>
      <c r="P1361" s="11" t="s">
        <v>4258</v>
      </c>
      <c r="Q1361" s="10" t="s">
        <v>6312</v>
      </c>
      <c r="R1361" s="10" t="s">
        <v>6311</v>
      </c>
      <c r="S1361" s="10" t="s">
        <v>2883</v>
      </c>
      <c r="T1361" s="10"/>
      <c r="U1361" s="9">
        <v>6697257217</v>
      </c>
      <c r="V1361" s="8"/>
      <c r="W1361" s="7">
        <v>171</v>
      </c>
      <c r="X1361" s="4"/>
      <c r="Y1361" s="6">
        <v>82</v>
      </c>
      <c r="Z1361" s="5">
        <f>IF(Y1361&gt;0,Y1361-J1361,".")</f>
        <v>17</v>
      </c>
      <c r="AB1361" s="1">
        <v>1533850871</v>
      </c>
      <c r="AC1361" s="1">
        <v>6688400447</v>
      </c>
      <c r="AD1361" s="1" t="s">
        <v>7281</v>
      </c>
      <c r="AE1361" s="1">
        <v>1</v>
      </c>
      <c r="AF1361" s="1">
        <v>75</v>
      </c>
      <c r="AG1361" s="1" t="s">
        <v>6434</v>
      </c>
      <c r="AH1361" s="1" t="s">
        <v>7904</v>
      </c>
      <c r="AI1361" s="1" t="s">
        <v>7905</v>
      </c>
    </row>
    <row r="1362" spans="1:35" s="1" customFormat="1" x14ac:dyDescent="0.25">
      <c r="A1362" s="31">
        <v>42671</v>
      </c>
      <c r="B1362" s="24" t="s">
        <v>5920</v>
      </c>
      <c r="C1362" s="23" t="s">
        <v>3105</v>
      </c>
      <c r="D1362" s="22" t="s">
        <v>3104</v>
      </c>
      <c r="E1362" s="21">
        <v>0.6</v>
      </c>
      <c r="G1362" s="20"/>
      <c r="H1362" s="19">
        <f>E1362/0.03988</f>
        <v>15.045135406218655</v>
      </c>
      <c r="I1362" s="18">
        <f>J1362/100*4</f>
        <v>2.6</v>
      </c>
      <c r="J1362" s="17">
        <v>65</v>
      </c>
      <c r="K1362" s="16">
        <f>IF(J1362&gt;1,J1362-H1362-I1362,0)</f>
        <v>47.354864593781343</v>
      </c>
      <c r="L1362" s="15">
        <v>42694</v>
      </c>
      <c r="M1362" s="14"/>
      <c r="N1362" s="29">
        <v>42781</v>
      </c>
      <c r="O1362" s="12">
        <v>42787</v>
      </c>
      <c r="P1362" s="11" t="s">
        <v>1945</v>
      </c>
      <c r="Q1362" s="10" t="s">
        <v>5919</v>
      </c>
      <c r="R1362" s="10" t="s">
        <v>5918</v>
      </c>
      <c r="S1362" s="10" t="s">
        <v>5917</v>
      </c>
      <c r="T1362" s="10"/>
      <c r="U1362" s="9">
        <v>6716735694</v>
      </c>
      <c r="V1362" s="8"/>
      <c r="W1362" s="7">
        <v>306</v>
      </c>
      <c r="X1362" s="4"/>
      <c r="Y1362" s="6">
        <v>82</v>
      </c>
      <c r="Z1362" s="5">
        <f>IF(Y1362&gt;0,Y1362-J1362,".")</f>
        <v>17</v>
      </c>
      <c r="AB1362" s="1">
        <v>1533887769</v>
      </c>
      <c r="AC1362" s="1">
        <v>6689300232</v>
      </c>
      <c r="AD1362" s="1" t="s">
        <v>7451</v>
      </c>
      <c r="AE1362" s="1">
        <v>1</v>
      </c>
      <c r="AF1362" s="1">
        <v>325</v>
      </c>
      <c r="AG1362" s="1" t="s">
        <v>6429</v>
      </c>
      <c r="AH1362" s="1" t="s">
        <v>7906</v>
      </c>
      <c r="AI1362" s="1" t="s">
        <v>7907</v>
      </c>
    </row>
    <row r="1363" spans="1:35" s="1" customFormat="1" x14ac:dyDescent="0.25">
      <c r="A1363" s="28">
        <v>41828</v>
      </c>
      <c r="B1363" s="27"/>
      <c r="C1363" s="23" t="s">
        <v>5836</v>
      </c>
      <c r="D1363" s="22" t="s">
        <v>5835</v>
      </c>
      <c r="E1363" s="21">
        <v>1.64</v>
      </c>
      <c r="G1363" s="20"/>
      <c r="H1363" s="19">
        <f>E1363/0.050588</f>
        <v>32.418755436071791</v>
      </c>
      <c r="I1363" s="18">
        <f>J1363/100*4</f>
        <v>2.52</v>
      </c>
      <c r="J1363" s="17">
        <v>63</v>
      </c>
      <c r="K1363" s="16">
        <f>IF(J1363&gt;1,J1363-H1363-I1363,0)</f>
        <v>28.061244563928209</v>
      </c>
      <c r="L1363" s="15">
        <v>41892</v>
      </c>
      <c r="M1363" s="14"/>
      <c r="N1363" s="13">
        <v>42785</v>
      </c>
      <c r="O1363" s="12">
        <v>42785</v>
      </c>
      <c r="P1363" s="11" t="s">
        <v>5834</v>
      </c>
      <c r="Q1363" s="10" t="s">
        <v>5833</v>
      </c>
      <c r="R1363" s="10" t="s">
        <v>5832</v>
      </c>
      <c r="S1363" s="10" t="s">
        <v>5831</v>
      </c>
      <c r="T1363" s="10"/>
      <c r="U1363" s="9" t="s">
        <v>5830</v>
      </c>
      <c r="V1363" s="8"/>
      <c r="W1363" s="7">
        <v>295</v>
      </c>
      <c r="X1363" s="4"/>
      <c r="Y1363" s="6">
        <v>82</v>
      </c>
      <c r="Z1363" s="5">
        <f>IF(Y1363&gt;0,Y1363-J1363,".")</f>
        <v>19</v>
      </c>
      <c r="AB1363" s="1">
        <v>1534363140</v>
      </c>
      <c r="AC1363" s="1">
        <v>6692124675</v>
      </c>
      <c r="AD1363" s="1" t="s">
        <v>7908</v>
      </c>
      <c r="AE1363" s="1">
        <v>1</v>
      </c>
      <c r="AF1363" s="1">
        <v>85</v>
      </c>
      <c r="AG1363" s="1" t="s">
        <v>6415</v>
      </c>
      <c r="AH1363" s="1" t="s">
        <v>7909</v>
      </c>
      <c r="AI1363" s="1" t="s">
        <v>7910</v>
      </c>
    </row>
    <row r="1364" spans="1:35" s="1" customFormat="1" x14ac:dyDescent="0.25">
      <c r="A1364" s="31">
        <v>42671</v>
      </c>
      <c r="B1364" s="24"/>
      <c r="C1364" s="23" t="s">
        <v>3105</v>
      </c>
      <c r="D1364" s="22" t="s">
        <v>3104</v>
      </c>
      <c r="E1364" s="21">
        <v>0.6</v>
      </c>
      <c r="G1364" s="20"/>
      <c r="H1364" s="19">
        <f>E1364/0.03988</f>
        <v>15.045135406218655</v>
      </c>
      <c r="I1364" s="18">
        <f>J1364/100*4</f>
        <v>2.6</v>
      </c>
      <c r="J1364" s="17">
        <v>65</v>
      </c>
      <c r="K1364" s="16">
        <f>IF(J1364&gt;1,J1364-H1364-I1364,0)</f>
        <v>47.354864593781343</v>
      </c>
      <c r="L1364" s="15">
        <v>42694</v>
      </c>
      <c r="M1364" s="14"/>
      <c r="N1364" s="29">
        <v>42789</v>
      </c>
      <c r="O1364" s="12">
        <v>42789</v>
      </c>
      <c r="P1364" s="11" t="s">
        <v>5716</v>
      </c>
      <c r="Q1364" s="10" t="s">
        <v>5715</v>
      </c>
      <c r="R1364" s="10" t="s">
        <v>5714</v>
      </c>
      <c r="S1364" s="10" t="s">
        <v>5713</v>
      </c>
      <c r="T1364" s="10"/>
      <c r="U1364" s="9">
        <v>6724292546</v>
      </c>
      <c r="V1364" s="8"/>
      <c r="W1364" s="7">
        <v>320</v>
      </c>
      <c r="X1364" s="4"/>
      <c r="Y1364" s="6">
        <v>82</v>
      </c>
      <c r="Z1364" s="5">
        <f>IF(Y1364&gt;0,Y1364-J1364,".")</f>
        <v>17</v>
      </c>
      <c r="AB1364" s="1">
        <v>1534643767</v>
      </c>
      <c r="AC1364" s="1">
        <v>6685948425</v>
      </c>
      <c r="AD1364" s="1" t="s">
        <v>7911</v>
      </c>
      <c r="AE1364" s="1">
        <v>2</v>
      </c>
      <c r="AF1364" s="1">
        <v>44</v>
      </c>
      <c r="AG1364" s="1" t="s">
        <v>6420</v>
      </c>
      <c r="AH1364" s="1" t="s">
        <v>7912</v>
      </c>
      <c r="AI1364" s="1" t="s">
        <v>7913</v>
      </c>
    </row>
    <row r="1365" spans="1:35" s="1" customFormat="1" x14ac:dyDescent="0.25">
      <c r="A1365" s="31">
        <v>42756</v>
      </c>
      <c r="B1365" s="24"/>
      <c r="C1365" s="23" t="s">
        <v>536</v>
      </c>
      <c r="D1365" s="22" t="s">
        <v>535</v>
      </c>
      <c r="E1365" s="21">
        <v>1.1100000000000001</v>
      </c>
      <c r="G1365" s="20"/>
      <c r="H1365" s="19">
        <f>E1365/0.0395</f>
        <v>28.101265822784811</v>
      </c>
      <c r="I1365" s="18">
        <f>J1365/100*4</f>
        <v>2.6</v>
      </c>
      <c r="J1365" s="17">
        <v>65</v>
      </c>
      <c r="K1365" s="16">
        <f>IF(J1365&gt;1,J1365-H1365-I1365,0)</f>
        <v>34.298734177215188</v>
      </c>
      <c r="L1365" s="15">
        <v>42762</v>
      </c>
      <c r="M1365" s="14"/>
      <c r="N1365" s="29">
        <v>42803</v>
      </c>
      <c r="O1365" s="12">
        <v>42806</v>
      </c>
      <c r="P1365" s="11" t="s">
        <v>5388</v>
      </c>
      <c r="Q1365" s="10" t="s">
        <v>5387</v>
      </c>
      <c r="R1365" s="10" t="s">
        <v>5386</v>
      </c>
      <c r="S1365" s="10" t="s">
        <v>5385</v>
      </c>
      <c r="T1365" s="10"/>
      <c r="U1365" s="9" t="s">
        <v>5384</v>
      </c>
      <c r="V1365" s="8"/>
      <c r="W1365" s="7">
        <v>394</v>
      </c>
      <c r="X1365" s="4"/>
      <c r="Y1365" s="6">
        <v>82</v>
      </c>
      <c r="Z1365" s="5">
        <f>IF(Y1365&gt;0,Y1365-J1365,".")</f>
        <v>17</v>
      </c>
      <c r="AB1365" s="1">
        <v>1534719139</v>
      </c>
      <c r="AC1365" s="1">
        <v>6688185015</v>
      </c>
      <c r="AD1365" s="1" t="s">
        <v>7306</v>
      </c>
      <c r="AE1365" s="1">
        <v>1</v>
      </c>
      <c r="AF1365" s="1">
        <v>325</v>
      </c>
      <c r="AG1365" s="1" t="s">
        <v>6419</v>
      </c>
      <c r="AH1365" s="1" t="s">
        <v>7914</v>
      </c>
      <c r="AI1365" s="1" t="s">
        <v>7915</v>
      </c>
    </row>
    <row r="1366" spans="1:35" s="1" customFormat="1" x14ac:dyDescent="0.25">
      <c r="A1366" s="31">
        <v>42495</v>
      </c>
      <c r="B1366" s="24"/>
      <c r="C1366" s="23" t="s">
        <v>4807</v>
      </c>
      <c r="D1366" s="22" t="s">
        <v>4806</v>
      </c>
      <c r="E1366" s="21">
        <v>0.66400000000000003</v>
      </c>
      <c r="G1366" s="20"/>
      <c r="H1366" s="19">
        <f>E1366/0.0406709</f>
        <v>16.326169324996496</v>
      </c>
      <c r="I1366" s="18">
        <f>J1366/100*4</f>
        <v>2.6</v>
      </c>
      <c r="J1366" s="17">
        <v>65</v>
      </c>
      <c r="K1366" s="16">
        <f>IF(J1366&gt;1,J1366-H1366-I1366,0)</f>
        <v>46.073830675003499</v>
      </c>
      <c r="L1366" s="15">
        <v>42511</v>
      </c>
      <c r="M1366" s="14"/>
      <c r="N1366" s="13">
        <v>42813</v>
      </c>
      <c r="O1366" s="12">
        <v>42813</v>
      </c>
      <c r="P1366" s="11" t="s">
        <v>1945</v>
      </c>
      <c r="Q1366" s="10" t="s">
        <v>5133</v>
      </c>
      <c r="R1366" s="10" t="s">
        <v>5132</v>
      </c>
      <c r="S1366" s="10" t="s">
        <v>5131</v>
      </c>
      <c r="T1366" s="10"/>
      <c r="U1366" s="9">
        <v>6749752528</v>
      </c>
      <c r="V1366" s="8"/>
      <c r="W1366" s="7">
        <v>444</v>
      </c>
      <c r="X1366" s="4"/>
      <c r="Y1366" s="6">
        <v>82</v>
      </c>
      <c r="Z1366" s="5">
        <f>IF(Y1366&gt;0,Y1366-J1366,".")</f>
        <v>17</v>
      </c>
      <c r="AB1366" s="1">
        <v>1534984784</v>
      </c>
      <c r="AC1366" s="1">
        <v>6686020032</v>
      </c>
      <c r="AD1366" s="1" t="s">
        <v>7178</v>
      </c>
      <c r="AE1366" s="1">
        <v>1</v>
      </c>
      <c r="AF1366" s="1">
        <v>42</v>
      </c>
      <c r="AG1366" s="1" t="s">
        <v>7916</v>
      </c>
      <c r="AH1366" s="1" t="s">
        <v>7917</v>
      </c>
      <c r="AI1366" s="1" t="s">
        <v>7918</v>
      </c>
    </row>
    <row r="1367" spans="1:35" s="1" customFormat="1" x14ac:dyDescent="0.25">
      <c r="A1367" s="31">
        <v>42769</v>
      </c>
      <c r="B1367" s="24" t="s">
        <v>5125</v>
      </c>
      <c r="C1367" s="23" t="s">
        <v>1182</v>
      </c>
      <c r="D1367" s="22" t="s">
        <v>1181</v>
      </c>
      <c r="E1367" s="21">
        <v>1.1000000000000001</v>
      </c>
      <c r="G1367" s="20"/>
      <c r="H1367" s="19">
        <f>E1367/0.03878</f>
        <v>28.365136668385766</v>
      </c>
      <c r="I1367" s="18">
        <f>J1367/100*4</f>
        <v>2.6</v>
      </c>
      <c r="J1367" s="17">
        <v>65</v>
      </c>
      <c r="K1367" s="16">
        <f>IF(J1367&gt;1,J1367-H1367-I1367,0)</f>
        <v>34.034863331614233</v>
      </c>
      <c r="L1367" s="15">
        <v>42812</v>
      </c>
      <c r="M1367" s="14"/>
      <c r="N1367" s="29">
        <v>42813</v>
      </c>
      <c r="O1367" s="12">
        <v>42813</v>
      </c>
      <c r="P1367" s="11" t="s">
        <v>5124</v>
      </c>
      <c r="Q1367" s="10" t="s">
        <v>5123</v>
      </c>
      <c r="R1367" s="10" t="s">
        <v>5122</v>
      </c>
      <c r="S1367" s="10" t="s">
        <v>5121</v>
      </c>
      <c r="T1367" s="10"/>
      <c r="U1367" s="9" t="s">
        <v>5120</v>
      </c>
      <c r="V1367" s="8"/>
      <c r="W1367" s="7">
        <v>451</v>
      </c>
      <c r="X1367" s="4"/>
      <c r="Y1367" s="6">
        <v>82</v>
      </c>
      <c r="Z1367" s="5">
        <f>IF(Y1367&gt;0,Y1367-J1367,".")</f>
        <v>17</v>
      </c>
      <c r="AB1367" s="1">
        <v>1535001090</v>
      </c>
      <c r="AC1367" s="1">
        <v>6690772824</v>
      </c>
      <c r="AD1367" s="1" t="s">
        <v>7192</v>
      </c>
      <c r="AE1367" s="1">
        <v>3</v>
      </c>
      <c r="AF1367" s="1">
        <v>45</v>
      </c>
      <c r="AG1367" s="1" t="s">
        <v>1388</v>
      </c>
      <c r="AH1367" s="1" t="s">
        <v>7919</v>
      </c>
      <c r="AI1367" s="1" t="s">
        <v>7920</v>
      </c>
    </row>
    <row r="1368" spans="1:35" s="1" customFormat="1" x14ac:dyDescent="0.25">
      <c r="A1368" s="31">
        <v>42495</v>
      </c>
      <c r="B1368" s="24"/>
      <c r="C1368" s="23" t="s">
        <v>4807</v>
      </c>
      <c r="D1368" s="22" t="s">
        <v>4806</v>
      </c>
      <c r="E1368" s="21">
        <v>0.66400000000000003</v>
      </c>
      <c r="G1368" s="20"/>
      <c r="H1368" s="19">
        <f>E1368/0.0406709</f>
        <v>16.326169324996496</v>
      </c>
      <c r="I1368" s="18">
        <f>J1368/100*4</f>
        <v>2.6</v>
      </c>
      <c r="J1368" s="17">
        <v>65</v>
      </c>
      <c r="K1368" s="16">
        <f>IF(J1368&gt;1,J1368-H1368-I1368,0)</f>
        <v>46.073830675003499</v>
      </c>
      <c r="L1368" s="15">
        <v>42511</v>
      </c>
      <c r="M1368" s="14"/>
      <c r="N1368" s="29">
        <v>42829</v>
      </c>
      <c r="O1368" s="12">
        <v>42829</v>
      </c>
      <c r="P1368" s="11" t="s">
        <v>4805</v>
      </c>
      <c r="Q1368" s="10" t="s">
        <v>4804</v>
      </c>
      <c r="R1368" s="10" t="s">
        <v>4803</v>
      </c>
      <c r="S1368" s="10" t="s">
        <v>4802</v>
      </c>
      <c r="T1368" s="10"/>
      <c r="U1368" s="9">
        <v>6772743486</v>
      </c>
      <c r="V1368" s="8"/>
      <c r="W1368" s="7">
        <v>535</v>
      </c>
      <c r="X1368" s="4"/>
      <c r="Y1368" s="6">
        <v>82</v>
      </c>
      <c r="Z1368" s="5">
        <f>IF(Y1368&gt;0,Y1368-J1368,".")</f>
        <v>17</v>
      </c>
      <c r="AB1368" s="1">
        <v>1535053982</v>
      </c>
      <c r="AC1368" s="1">
        <v>6686014365</v>
      </c>
      <c r="AD1368" s="1" t="s">
        <v>7243</v>
      </c>
      <c r="AE1368" s="1">
        <v>1</v>
      </c>
      <c r="AF1368" s="1">
        <v>120</v>
      </c>
      <c r="AG1368" s="1" t="s">
        <v>966</v>
      </c>
      <c r="AH1368" s="1" t="s">
        <v>7881</v>
      </c>
      <c r="AI1368" s="1" t="s">
        <v>7921</v>
      </c>
    </row>
    <row r="1369" spans="1:35" s="1" customFormat="1" x14ac:dyDescent="0.25">
      <c r="A1369" s="31">
        <v>42756</v>
      </c>
      <c r="B1369" s="24"/>
      <c r="C1369" s="23" t="s">
        <v>536</v>
      </c>
      <c r="D1369" s="22" t="s">
        <v>535</v>
      </c>
      <c r="E1369" s="21">
        <v>1.1100000000000001</v>
      </c>
      <c r="G1369" s="20"/>
      <c r="H1369" s="19">
        <f>E1369/0.0395</f>
        <v>28.101265822784811</v>
      </c>
      <c r="I1369" s="18">
        <f>J1369/100*4</f>
        <v>2.6</v>
      </c>
      <c r="J1369" s="17">
        <v>65</v>
      </c>
      <c r="K1369" s="16">
        <f>IF(J1369&gt;1,J1369-H1369-I1369,0)</f>
        <v>34.298734177215188</v>
      </c>
      <c r="L1369" s="15">
        <v>42762</v>
      </c>
      <c r="M1369" s="14"/>
      <c r="N1369" s="29">
        <v>42829</v>
      </c>
      <c r="O1369" s="12">
        <v>42830</v>
      </c>
      <c r="P1369" s="11" t="s">
        <v>4791</v>
      </c>
      <c r="Q1369" s="10" t="s">
        <v>4790</v>
      </c>
      <c r="R1369" s="10" t="s">
        <v>4789</v>
      </c>
      <c r="S1369" s="10" t="s">
        <v>4788</v>
      </c>
      <c r="T1369" s="10"/>
      <c r="U1369" s="9" t="s">
        <v>4787</v>
      </c>
      <c r="V1369" s="8"/>
      <c r="W1369" s="7">
        <v>537</v>
      </c>
      <c r="X1369" s="4"/>
      <c r="Y1369" s="6">
        <v>82</v>
      </c>
      <c r="Z1369" s="5">
        <f>IF(Y1369&gt;0,Y1369-J1369,".")</f>
        <v>17</v>
      </c>
      <c r="AB1369" s="1">
        <v>1535053980</v>
      </c>
      <c r="AC1369" s="1">
        <v>6685877602</v>
      </c>
      <c r="AD1369" s="1" t="s">
        <v>7309</v>
      </c>
      <c r="AE1369" s="1">
        <v>1</v>
      </c>
      <c r="AF1369" s="1">
        <v>99</v>
      </c>
      <c r="AG1369" s="1" t="s">
        <v>966</v>
      </c>
      <c r="AH1369" s="1" t="s">
        <v>7922</v>
      </c>
      <c r="AI1369" s="1" t="s">
        <v>7921</v>
      </c>
    </row>
    <row r="1370" spans="1:35" s="1" customFormat="1" x14ac:dyDescent="0.25">
      <c r="A1370" s="31">
        <v>42750</v>
      </c>
      <c r="B1370" s="24"/>
      <c r="C1370" s="23" t="s">
        <v>13</v>
      </c>
      <c r="D1370" s="22" t="s">
        <v>12</v>
      </c>
      <c r="E1370" s="21">
        <v>0.74</v>
      </c>
      <c r="G1370" s="20"/>
      <c r="H1370" s="19">
        <f>E1370/0.03821</f>
        <v>19.366657942946873</v>
      </c>
      <c r="I1370" s="18">
        <f>J1370/100*4</f>
        <v>2.6</v>
      </c>
      <c r="J1370" s="17">
        <v>65</v>
      </c>
      <c r="K1370" s="16">
        <f>IF(J1370&gt;1,J1370-H1370-I1370,0)</f>
        <v>43.033342057053126</v>
      </c>
      <c r="L1370" s="15">
        <v>42768</v>
      </c>
      <c r="M1370" s="14"/>
      <c r="N1370" s="29">
        <v>42848</v>
      </c>
      <c r="O1370" s="12">
        <v>42848</v>
      </c>
      <c r="P1370" s="11" t="s">
        <v>3258</v>
      </c>
      <c r="Q1370" s="10" t="s">
        <v>3261</v>
      </c>
      <c r="R1370" s="10" t="s">
        <v>3260</v>
      </c>
      <c r="S1370" s="10" t="s">
        <v>3259</v>
      </c>
      <c r="T1370" s="10"/>
      <c r="U1370" s="9" t="s">
        <v>4355</v>
      </c>
      <c r="V1370" s="8"/>
      <c r="W1370" s="7">
        <v>632</v>
      </c>
      <c r="X1370" s="4"/>
      <c r="Y1370" s="6">
        <v>82</v>
      </c>
      <c r="Z1370" s="5">
        <f>IF(Y1370&gt;0,Y1370-J1370,".")</f>
        <v>17</v>
      </c>
      <c r="AB1370" s="1">
        <v>1535053978</v>
      </c>
      <c r="AC1370" s="1">
        <v>6693956203</v>
      </c>
      <c r="AD1370" s="1" t="s">
        <v>7235</v>
      </c>
      <c r="AE1370" s="1">
        <v>1</v>
      </c>
      <c r="AF1370" s="1">
        <v>39</v>
      </c>
      <c r="AG1370" s="1" t="s">
        <v>966</v>
      </c>
      <c r="AH1370" s="1" t="s">
        <v>7923</v>
      </c>
      <c r="AI1370" s="1" t="s">
        <v>7921</v>
      </c>
    </row>
    <row r="1371" spans="1:35" s="1" customFormat="1" x14ac:dyDescent="0.25">
      <c r="A1371" s="31">
        <v>42495</v>
      </c>
      <c r="B1371" s="24"/>
      <c r="C1371" s="23" t="s">
        <v>1182</v>
      </c>
      <c r="D1371" s="22" t="s">
        <v>1181</v>
      </c>
      <c r="E1371" s="21">
        <v>0.9</v>
      </c>
      <c r="G1371" s="20"/>
      <c r="H1371" s="19">
        <f>E1371/0.04188</f>
        <v>21.48997134670487</v>
      </c>
      <c r="I1371" s="18">
        <f>J1371/100*4</f>
        <v>2.6</v>
      </c>
      <c r="J1371" s="17">
        <v>65</v>
      </c>
      <c r="K1371" s="16">
        <f>IF(J1371&gt;1,J1371-H1371-I1371,0)</f>
        <v>40.910028653295129</v>
      </c>
      <c r="L1371" s="15">
        <v>42511</v>
      </c>
      <c r="M1371" s="14"/>
      <c r="N1371" s="29">
        <v>42848</v>
      </c>
      <c r="O1371" s="12">
        <v>42852</v>
      </c>
      <c r="P1371" s="11" t="s">
        <v>4341</v>
      </c>
      <c r="Q1371" s="10" t="s">
        <v>4340</v>
      </c>
      <c r="R1371" s="10" t="s">
        <v>4339</v>
      </c>
      <c r="S1371" s="10" t="s">
        <v>634</v>
      </c>
      <c r="T1371" s="10"/>
      <c r="U1371" s="9">
        <v>6789394879</v>
      </c>
      <c r="V1371" s="8"/>
      <c r="W1371" s="7">
        <v>655</v>
      </c>
      <c r="X1371" s="4"/>
      <c r="Y1371" s="6">
        <v>82</v>
      </c>
      <c r="Z1371" s="5">
        <f>IF(Y1371&gt;0,Y1371-J1371,".")</f>
        <v>17</v>
      </c>
      <c r="AB1371" s="1">
        <v>1535053979</v>
      </c>
      <c r="AC1371" s="1">
        <v>6690677105</v>
      </c>
      <c r="AD1371" s="1" t="s">
        <v>7324</v>
      </c>
      <c r="AE1371" s="1">
        <v>1</v>
      </c>
      <c r="AF1371" s="1">
        <v>69</v>
      </c>
      <c r="AG1371" s="1" t="s">
        <v>966</v>
      </c>
      <c r="AH1371" s="1" t="s">
        <v>7924</v>
      </c>
      <c r="AI1371" s="1" t="s">
        <v>7921</v>
      </c>
    </row>
    <row r="1372" spans="1:35" s="1" customFormat="1" x14ac:dyDescent="0.25">
      <c r="A1372" s="31">
        <v>42439</v>
      </c>
      <c r="B1372" t="s">
        <v>4227</v>
      </c>
      <c r="C1372" s="23" t="s">
        <v>4226</v>
      </c>
      <c r="D1372" s="22" t="s">
        <v>1521</v>
      </c>
      <c r="E1372" s="21">
        <v>1.69</v>
      </c>
      <c r="G1372" s="20"/>
      <c r="H1372" s="19">
        <f>E1372/0.04072</f>
        <v>41.50294695481336</v>
      </c>
      <c r="I1372" s="32">
        <f>J1372/100*4</f>
        <v>2.6</v>
      </c>
      <c r="J1372" s="17">
        <v>65</v>
      </c>
      <c r="K1372" s="16">
        <f>IF(J1372&gt;1,J1372-H1372-I1372,0)</f>
        <v>20.897053045186638</v>
      </c>
      <c r="L1372" s="15">
        <v>42476</v>
      </c>
      <c r="M1372" s="14"/>
      <c r="N1372" s="29">
        <v>42856</v>
      </c>
      <c r="O1372" s="12">
        <v>42856</v>
      </c>
      <c r="P1372" s="11" t="s">
        <v>4225</v>
      </c>
      <c r="Q1372" s="10"/>
      <c r="R1372" s="10"/>
      <c r="S1372" s="10"/>
      <c r="T1372" s="10"/>
      <c r="U1372" s="9">
        <v>6803595963</v>
      </c>
      <c r="V1372" s="8"/>
      <c r="W1372" s="7">
        <v>669</v>
      </c>
      <c r="X1372" s="4"/>
      <c r="Y1372" s="6">
        <v>82</v>
      </c>
      <c r="Z1372" s="5">
        <f>IF(Y1372&gt;0,Y1372-J1372,".")</f>
        <v>17</v>
      </c>
      <c r="AB1372" s="1">
        <v>1535080178</v>
      </c>
      <c r="AC1372" s="1">
        <v>6686183509</v>
      </c>
      <c r="AD1372" s="1" t="s">
        <v>7925</v>
      </c>
      <c r="AE1372" s="1">
        <v>1</v>
      </c>
      <c r="AF1372" s="1">
        <v>70</v>
      </c>
      <c r="AG1372" s="1" t="s">
        <v>6395</v>
      </c>
      <c r="AH1372" s="1" t="s">
        <v>7926</v>
      </c>
      <c r="AI1372" s="1" t="s">
        <v>7927</v>
      </c>
    </row>
    <row r="1373" spans="1:35" s="1" customFormat="1" x14ac:dyDescent="0.25">
      <c r="A1373" s="31">
        <v>42756</v>
      </c>
      <c r="B1373" s="24"/>
      <c r="C1373" s="23" t="s">
        <v>536</v>
      </c>
      <c r="D1373" s="22" t="s">
        <v>535</v>
      </c>
      <c r="E1373" s="21">
        <v>1.1100000000000001</v>
      </c>
      <c r="G1373" s="20"/>
      <c r="H1373" s="19">
        <f>E1373/0.0395</f>
        <v>28.101265822784811</v>
      </c>
      <c r="I1373" s="18">
        <f>J1373/100*4</f>
        <v>2.6</v>
      </c>
      <c r="J1373" s="17">
        <v>65</v>
      </c>
      <c r="K1373" s="16">
        <f>IF(J1373&gt;1,J1373-H1373-I1373,0)</f>
        <v>34.298734177215188</v>
      </c>
      <c r="L1373" s="15">
        <v>42762</v>
      </c>
      <c r="M1373" s="14"/>
      <c r="N1373" s="29">
        <v>42885</v>
      </c>
      <c r="O1373" s="12">
        <v>42885</v>
      </c>
      <c r="P1373" s="11" t="s">
        <v>3666</v>
      </c>
      <c r="Q1373" s="10" t="s">
        <v>3665</v>
      </c>
      <c r="R1373" s="10" t="s">
        <v>3664</v>
      </c>
      <c r="S1373" s="10" t="s">
        <v>3663</v>
      </c>
      <c r="T1373" s="10"/>
      <c r="U1373" s="9" t="s">
        <v>3662</v>
      </c>
      <c r="V1373" s="8"/>
      <c r="W1373" s="7">
        <v>788</v>
      </c>
      <c r="X1373" s="4"/>
      <c r="Y1373" s="6">
        <v>82</v>
      </c>
      <c r="Z1373" s="5">
        <f>IF(Y1373&gt;0,Y1373-J1373,".")</f>
        <v>17</v>
      </c>
      <c r="AB1373" s="1">
        <v>1535105932</v>
      </c>
      <c r="AC1373" s="1">
        <v>6690610176</v>
      </c>
      <c r="AD1373" s="1" t="s">
        <v>7145</v>
      </c>
      <c r="AE1373" s="1">
        <v>1</v>
      </c>
      <c r="AF1373" s="1">
        <v>65</v>
      </c>
      <c r="AG1373" s="1" t="s">
        <v>1085</v>
      </c>
      <c r="AH1373" s="1" t="s">
        <v>7928</v>
      </c>
      <c r="AI1373" s="1" t="s">
        <v>7929</v>
      </c>
    </row>
    <row r="1374" spans="1:35" s="1" customFormat="1" x14ac:dyDescent="0.25">
      <c r="A1374" s="31">
        <v>42769</v>
      </c>
      <c r="B1374" s="24"/>
      <c r="C1374" s="23" t="s">
        <v>1182</v>
      </c>
      <c r="D1374" s="22" t="s">
        <v>1181</v>
      </c>
      <c r="E1374" s="21">
        <v>1.1000000000000001</v>
      </c>
      <c r="G1374" s="20"/>
      <c r="H1374" s="19">
        <f>E1374/0.03878</f>
        <v>28.365136668385766</v>
      </c>
      <c r="I1374" s="18">
        <f>J1374/100*4</f>
        <v>2.6</v>
      </c>
      <c r="J1374" s="17">
        <v>65</v>
      </c>
      <c r="K1374" s="16">
        <f>IF(J1374&gt;1,J1374-H1374-I1374,0)</f>
        <v>34.034863331614233</v>
      </c>
      <c r="L1374" s="15">
        <v>42812</v>
      </c>
      <c r="M1374" s="14"/>
      <c r="N1374" s="29">
        <v>42914</v>
      </c>
      <c r="O1374" s="12">
        <v>42914</v>
      </c>
      <c r="P1374" s="11" t="s">
        <v>3113</v>
      </c>
      <c r="Q1374" s="10" t="s">
        <v>3112</v>
      </c>
      <c r="R1374" s="10" t="s">
        <v>3111</v>
      </c>
      <c r="S1374" s="10" t="s">
        <v>3110</v>
      </c>
      <c r="T1374" s="10"/>
      <c r="U1374" s="9">
        <v>6870580424</v>
      </c>
      <c r="V1374" s="8"/>
      <c r="W1374" s="7">
        <v>897</v>
      </c>
      <c r="X1374" s="4"/>
      <c r="Y1374" s="6">
        <v>82</v>
      </c>
      <c r="Z1374" s="5">
        <f>IF(Y1374&gt;0,Y1374-J1374,".")</f>
        <v>17</v>
      </c>
      <c r="AB1374" s="1">
        <v>1535178394</v>
      </c>
      <c r="AC1374" s="1">
        <v>6692577186</v>
      </c>
      <c r="AD1374" s="1" t="s">
        <v>7256</v>
      </c>
      <c r="AE1374" s="1">
        <v>1</v>
      </c>
      <c r="AF1374" s="1">
        <v>36</v>
      </c>
      <c r="AG1374" s="1" t="s">
        <v>6399</v>
      </c>
      <c r="AH1374" s="1" t="s">
        <v>7930</v>
      </c>
      <c r="AI1374" s="1" t="s">
        <v>7931</v>
      </c>
    </row>
    <row r="1375" spans="1:35" s="1" customFormat="1" x14ac:dyDescent="0.25">
      <c r="A1375" s="31">
        <v>42671</v>
      </c>
      <c r="B1375" s="24"/>
      <c r="C1375" s="23" t="s">
        <v>3105</v>
      </c>
      <c r="D1375" s="22" t="s">
        <v>3104</v>
      </c>
      <c r="E1375" s="21">
        <v>0.6</v>
      </c>
      <c r="G1375" s="20"/>
      <c r="H1375" s="19">
        <f>E1375/0.03988</f>
        <v>15.045135406218655</v>
      </c>
      <c r="I1375" s="18">
        <f>J1375/100*4</f>
        <v>2.6</v>
      </c>
      <c r="J1375" s="17">
        <v>65</v>
      </c>
      <c r="K1375" s="16">
        <f>IF(J1375&gt;1,J1375-H1375-I1375,0)</f>
        <v>47.354864593781343</v>
      </c>
      <c r="L1375" s="15">
        <v>42694</v>
      </c>
      <c r="M1375" s="14"/>
      <c r="N1375" s="29">
        <v>42914</v>
      </c>
      <c r="O1375" s="12">
        <v>42928</v>
      </c>
      <c r="P1375" s="11" t="s">
        <v>3103</v>
      </c>
      <c r="Q1375" s="10" t="s">
        <v>3102</v>
      </c>
      <c r="R1375" s="10" t="s">
        <v>3101</v>
      </c>
      <c r="S1375" s="10" t="s">
        <v>3100</v>
      </c>
      <c r="T1375" s="10"/>
      <c r="U1375" s="9">
        <v>6869283103</v>
      </c>
      <c r="V1375" s="8"/>
      <c r="W1375" s="7">
        <v>943</v>
      </c>
      <c r="X1375" s="4"/>
      <c r="Y1375" s="6">
        <v>82</v>
      </c>
      <c r="Z1375" s="5">
        <f>IF(Y1375&gt;0,Y1375-J1375,".")</f>
        <v>17</v>
      </c>
      <c r="AB1375" s="1">
        <v>1535218959</v>
      </c>
      <c r="AC1375" s="1">
        <v>6692597902</v>
      </c>
      <c r="AD1375" s="1" t="s">
        <v>7154</v>
      </c>
      <c r="AE1375" s="1">
        <v>2</v>
      </c>
      <c r="AF1375" s="1">
        <v>90</v>
      </c>
      <c r="AG1375" s="1" t="s">
        <v>6400</v>
      </c>
      <c r="AH1375" s="1" t="s">
        <v>7932</v>
      </c>
      <c r="AI1375" s="1" t="s">
        <v>7933</v>
      </c>
    </row>
    <row r="1376" spans="1:35" s="1" customFormat="1" x14ac:dyDescent="0.25">
      <c r="A1376" s="31">
        <v>42756</v>
      </c>
      <c r="B1376" s="24"/>
      <c r="C1376" s="23" t="s">
        <v>536</v>
      </c>
      <c r="D1376" s="22" t="s">
        <v>535</v>
      </c>
      <c r="E1376" s="21">
        <v>1.1100000000000001</v>
      </c>
      <c r="G1376" s="20"/>
      <c r="H1376" s="19">
        <f>E1376/0.0395</f>
        <v>28.101265822784811</v>
      </c>
      <c r="I1376" s="18">
        <f>J1376/100*4</f>
        <v>2.6</v>
      </c>
      <c r="J1376" s="17">
        <v>65</v>
      </c>
      <c r="K1376" s="16">
        <f>IF(J1376&gt;1,J1376-H1376-I1376,0)</f>
        <v>34.298734177215188</v>
      </c>
      <c r="L1376" s="15">
        <v>42762</v>
      </c>
      <c r="M1376" s="14"/>
      <c r="N1376" s="29">
        <v>42958</v>
      </c>
      <c r="O1376" s="12">
        <v>42960</v>
      </c>
      <c r="P1376" s="11" t="s">
        <v>228</v>
      </c>
      <c r="Q1376" s="10" t="s">
        <v>227</v>
      </c>
      <c r="R1376" s="10" t="s">
        <v>226</v>
      </c>
      <c r="S1376" s="10" t="s">
        <v>225</v>
      </c>
      <c r="T1376" s="10"/>
      <c r="U1376" s="9" t="s">
        <v>2536</v>
      </c>
      <c r="V1376" s="8"/>
      <c r="W1376" s="7">
        <v>1025</v>
      </c>
      <c r="X1376" s="4"/>
      <c r="Y1376" s="6">
        <v>82</v>
      </c>
      <c r="Z1376" s="5">
        <f>IF(Y1376&gt;0,Y1376-J1376,".")</f>
        <v>17</v>
      </c>
      <c r="AB1376" s="1">
        <v>1535277603</v>
      </c>
      <c r="AC1376" s="1">
        <v>6694913696</v>
      </c>
      <c r="AD1376" s="1" t="s">
        <v>7934</v>
      </c>
      <c r="AE1376" s="1">
        <v>1</v>
      </c>
      <c r="AF1376" s="1">
        <v>70</v>
      </c>
      <c r="AG1376" s="1" t="s">
        <v>6380</v>
      </c>
      <c r="AH1376" s="1" t="s">
        <v>7935</v>
      </c>
      <c r="AI1376" s="1" t="s">
        <v>7936</v>
      </c>
    </row>
    <row r="1377" spans="1:35" s="1" customFormat="1" x14ac:dyDescent="0.25">
      <c r="A1377" s="31">
        <v>42721</v>
      </c>
      <c r="B1377" s="24"/>
      <c r="C1377" s="23" t="s">
        <v>716</v>
      </c>
      <c r="D1377" s="22" t="s">
        <v>715</v>
      </c>
      <c r="E1377" s="21">
        <v>0.8</v>
      </c>
      <c r="G1377" s="20"/>
      <c r="H1377" s="19">
        <f>E1377/0.03864</f>
        <v>20.703933747412009</v>
      </c>
      <c r="I1377" s="18">
        <f>J1377/100*4</f>
        <v>1.8</v>
      </c>
      <c r="J1377" s="17">
        <v>45</v>
      </c>
      <c r="K1377" s="16">
        <f>IF(J1377&gt;1,J1377-H1377-I1377,0)</f>
        <v>22.49606625258799</v>
      </c>
      <c r="L1377" s="15">
        <v>42749</v>
      </c>
      <c r="M1377" s="14"/>
      <c r="N1377" s="29">
        <v>42967</v>
      </c>
      <c r="O1377" s="12">
        <v>42967</v>
      </c>
      <c r="P1377" s="11" t="s">
        <v>2378</v>
      </c>
      <c r="Q1377" s="10" t="s">
        <v>2377</v>
      </c>
      <c r="R1377" s="10" t="s">
        <v>2376</v>
      </c>
      <c r="S1377" s="10" t="s">
        <v>2375</v>
      </c>
      <c r="T1377" s="10"/>
      <c r="U1377" s="9">
        <v>6910933349</v>
      </c>
      <c r="V1377" s="8"/>
      <c r="W1377" s="7">
        <v>1057</v>
      </c>
      <c r="X1377" s="4"/>
      <c r="Y1377" s="6">
        <v>82</v>
      </c>
      <c r="Z1377" s="5">
        <f>IF(Y1377&gt;0,Y1377-J1377,".")</f>
        <v>37</v>
      </c>
      <c r="AB1377" s="1">
        <v>1535293709</v>
      </c>
      <c r="AC1377" s="1">
        <v>6689875847</v>
      </c>
      <c r="AD1377" s="1" t="s">
        <v>7418</v>
      </c>
      <c r="AE1377" s="1">
        <v>1</v>
      </c>
      <c r="AF1377" s="1">
        <v>85</v>
      </c>
      <c r="AG1377" s="1" t="s">
        <v>6388</v>
      </c>
      <c r="AH1377" s="1" t="s">
        <v>7937</v>
      </c>
      <c r="AI1377" s="1" t="s">
        <v>7938</v>
      </c>
    </row>
    <row r="1378" spans="1:35" s="1" customFormat="1" x14ac:dyDescent="0.25">
      <c r="A1378" s="31">
        <v>42769</v>
      </c>
      <c r="B1378" s="24"/>
      <c r="C1378" s="23" t="s">
        <v>1182</v>
      </c>
      <c r="D1378" s="22" t="s">
        <v>1181</v>
      </c>
      <c r="E1378" s="21">
        <v>1.1000000000000001</v>
      </c>
      <c r="G1378" s="20"/>
      <c r="H1378" s="19">
        <f>E1378/0.03878</f>
        <v>28.365136668385766</v>
      </c>
      <c r="I1378" s="18">
        <f>J1378/100*4</f>
        <v>2.6</v>
      </c>
      <c r="J1378" s="17">
        <v>65</v>
      </c>
      <c r="K1378" s="16">
        <f>IF(J1378&gt;1,J1378-H1378-I1378,0)</f>
        <v>34.034863331614233</v>
      </c>
      <c r="L1378" s="15">
        <v>42812</v>
      </c>
      <c r="M1378" s="14"/>
      <c r="N1378" s="29">
        <v>43015</v>
      </c>
      <c r="O1378" s="12">
        <v>43017</v>
      </c>
      <c r="P1378" s="11" t="s">
        <v>1636</v>
      </c>
      <c r="Q1378" s="10" t="s">
        <v>1635</v>
      </c>
      <c r="R1378" s="10" t="s">
        <v>1634</v>
      </c>
      <c r="S1378" s="10" t="s">
        <v>1633</v>
      </c>
      <c r="T1378" s="10"/>
      <c r="U1378" s="9">
        <v>6904022876</v>
      </c>
      <c r="V1378" s="8"/>
      <c r="W1378" s="7">
        <v>1217</v>
      </c>
      <c r="X1378" s="4"/>
      <c r="Y1378" s="6">
        <v>82</v>
      </c>
      <c r="Z1378" s="5">
        <f>IF(Y1378&gt;0,Y1378-J1378,".")</f>
        <v>17</v>
      </c>
      <c r="AB1378" s="1">
        <v>1535293708</v>
      </c>
      <c r="AC1378" s="1">
        <v>6688400447</v>
      </c>
      <c r="AD1378" s="1" t="s">
        <v>7281</v>
      </c>
      <c r="AE1378" s="1">
        <v>1</v>
      </c>
      <c r="AF1378" s="1">
        <v>75</v>
      </c>
      <c r="AG1378" s="1" t="s">
        <v>6388</v>
      </c>
      <c r="AH1378" s="1" t="s">
        <v>7904</v>
      </c>
      <c r="AI1378" s="1" t="s">
        <v>7938</v>
      </c>
    </row>
    <row r="1379" spans="1:35" s="1" customFormat="1" x14ac:dyDescent="0.25">
      <c r="A1379" s="31">
        <v>42721</v>
      </c>
      <c r="B1379" s="24"/>
      <c r="C1379" s="23" t="s">
        <v>716</v>
      </c>
      <c r="D1379" s="22" t="s">
        <v>715</v>
      </c>
      <c r="E1379" s="21">
        <v>0.8</v>
      </c>
      <c r="G1379" s="20"/>
      <c r="H1379" s="19">
        <f>E1379/0.03864</f>
        <v>20.703933747412009</v>
      </c>
      <c r="I1379" s="18">
        <f>J1379/100*4</f>
        <v>1.8</v>
      </c>
      <c r="J1379" s="17">
        <v>45</v>
      </c>
      <c r="K1379" s="16">
        <f>IF(J1379&gt;1,J1379-H1379-I1379,0)</f>
        <v>22.49606625258799</v>
      </c>
      <c r="L1379" s="15">
        <v>42749</v>
      </c>
      <c r="M1379" s="14"/>
      <c r="N1379" s="29">
        <v>43021</v>
      </c>
      <c r="O1379" s="12">
        <v>43023</v>
      </c>
      <c r="P1379" s="11" t="s">
        <v>1524</v>
      </c>
      <c r="Q1379" s="10" t="s">
        <v>1523</v>
      </c>
      <c r="R1379" s="10" t="s">
        <v>701</v>
      </c>
      <c r="S1379" s="10" t="s">
        <v>700</v>
      </c>
      <c r="T1379" s="10"/>
      <c r="U1379" s="9">
        <v>6912265037</v>
      </c>
      <c r="V1379" s="8"/>
      <c r="W1379" s="7">
        <v>1235</v>
      </c>
      <c r="X1379" s="4"/>
      <c r="Y1379" s="6">
        <v>82</v>
      </c>
      <c r="Z1379" s="5">
        <f>IF(Y1379&gt;0,Y1379-J1379,".")</f>
        <v>37</v>
      </c>
      <c r="AB1379" s="1">
        <v>1535425502</v>
      </c>
      <c r="AC1379" s="1">
        <v>6692787832</v>
      </c>
      <c r="AD1379" s="1" t="s">
        <v>7939</v>
      </c>
      <c r="AE1379" s="1">
        <v>1</v>
      </c>
      <c r="AF1379" s="1">
        <v>99</v>
      </c>
      <c r="AG1379" s="1" t="s">
        <v>6374</v>
      </c>
      <c r="AH1379" s="1" t="s">
        <v>7940</v>
      </c>
      <c r="AI1379" s="1" t="s">
        <v>7941</v>
      </c>
    </row>
    <row r="1380" spans="1:35" s="1" customFormat="1" x14ac:dyDescent="0.25">
      <c r="A1380" s="31">
        <v>42814</v>
      </c>
      <c r="B1380" s="24" t="s">
        <v>1183</v>
      </c>
      <c r="C1380" s="23" t="s">
        <v>1182</v>
      </c>
      <c r="D1380" s="22" t="s">
        <v>1181</v>
      </c>
      <c r="E1380" s="21">
        <v>1.08</v>
      </c>
      <c r="G1380" s="20"/>
      <c r="H1380" s="19">
        <f>E1380/0.038689</f>
        <v>27.914911215074053</v>
      </c>
      <c r="I1380" s="18">
        <f>J1380/100*4</f>
        <v>2.6</v>
      </c>
      <c r="J1380" s="17">
        <v>65</v>
      </c>
      <c r="K1380" s="16">
        <f>IF(J1380&gt;1,J1380-H1380-I1380,0)</f>
        <v>34.485088784925942</v>
      </c>
      <c r="L1380" s="15">
        <v>42856</v>
      </c>
      <c r="M1380" s="14"/>
      <c r="N1380" s="29">
        <v>43047</v>
      </c>
      <c r="O1380" s="12">
        <v>43047</v>
      </c>
      <c r="P1380" s="11" t="s">
        <v>1180</v>
      </c>
      <c r="Q1380" s="10" t="s">
        <v>1179</v>
      </c>
      <c r="R1380" s="10" t="s">
        <v>1178</v>
      </c>
      <c r="S1380" s="10" t="s">
        <v>1177</v>
      </c>
      <c r="T1380" s="10"/>
      <c r="U1380" s="9">
        <v>6916037914</v>
      </c>
      <c r="V1380" s="8"/>
      <c r="W1380" s="7">
        <v>1306</v>
      </c>
      <c r="X1380" s="4"/>
      <c r="Y1380" s="6">
        <v>82</v>
      </c>
      <c r="Z1380" s="5">
        <f>IF(Y1380&gt;0,Y1380-J1380,".")</f>
        <v>17</v>
      </c>
      <c r="AB1380" s="1">
        <v>1535445609</v>
      </c>
      <c r="AC1380" s="1">
        <v>6690951126</v>
      </c>
      <c r="AD1380" s="1" t="s">
        <v>7249</v>
      </c>
      <c r="AE1380" s="1">
        <v>2</v>
      </c>
      <c r="AF1380" s="1">
        <v>40</v>
      </c>
      <c r="AG1380" s="1" t="s">
        <v>6384</v>
      </c>
      <c r="AH1380" s="1" t="s">
        <v>7942</v>
      </c>
      <c r="AI1380" s="1" t="s">
        <v>7943</v>
      </c>
    </row>
    <row r="1381" spans="1:35" s="1" customFormat="1" x14ac:dyDescent="0.25">
      <c r="A1381" s="31">
        <v>42992</v>
      </c>
      <c r="B1381" s="24" t="s">
        <v>958</v>
      </c>
      <c r="C1381" s="23" t="s">
        <v>664</v>
      </c>
      <c r="D1381" s="22" t="s">
        <v>663</v>
      </c>
      <c r="E1381" s="21">
        <v>0.81</v>
      </c>
      <c r="G1381" s="20"/>
      <c r="H1381" s="19">
        <f>E1381/0.04452</f>
        <v>18.194070080862534</v>
      </c>
      <c r="I1381" s="18">
        <f>J1381/100*4</f>
        <v>2.6</v>
      </c>
      <c r="J1381" s="17">
        <v>65</v>
      </c>
      <c r="K1381" s="16">
        <f>IF(J1381&gt;1,J1381-H1381-I1381,0)</f>
        <v>44.205929919137468</v>
      </c>
      <c r="L1381" s="15">
        <v>43051</v>
      </c>
      <c r="M1381" s="14"/>
      <c r="N1381" s="29">
        <v>43057</v>
      </c>
      <c r="O1381" s="12">
        <v>43058</v>
      </c>
      <c r="P1381" s="11" t="s">
        <v>957</v>
      </c>
      <c r="Q1381" s="10" t="s">
        <v>956</v>
      </c>
      <c r="R1381" s="10" t="s">
        <v>955</v>
      </c>
      <c r="S1381" s="10" t="s">
        <v>954</v>
      </c>
      <c r="T1381" s="10"/>
      <c r="U1381" s="9">
        <v>6917904215</v>
      </c>
      <c r="V1381" s="39">
        <v>43107</v>
      </c>
      <c r="W1381" s="7">
        <v>1343</v>
      </c>
      <c r="X1381" s="4"/>
      <c r="Y1381" s="6">
        <v>82</v>
      </c>
      <c r="Z1381" s="5">
        <f>IF(Y1381&gt;0,Y1381-J1381,".")</f>
        <v>17</v>
      </c>
      <c r="AB1381" s="1">
        <v>1535605822</v>
      </c>
      <c r="AC1381" s="1">
        <v>6694943822</v>
      </c>
      <c r="AD1381" s="1" t="s">
        <v>7197</v>
      </c>
      <c r="AE1381" s="1">
        <v>1</v>
      </c>
      <c r="AF1381" s="1">
        <v>115</v>
      </c>
      <c r="AG1381" s="1" t="s">
        <v>6366</v>
      </c>
      <c r="AH1381" s="1" t="s">
        <v>7944</v>
      </c>
      <c r="AI1381" s="1" t="s">
        <v>7945</v>
      </c>
    </row>
    <row r="1382" spans="1:35" s="1" customFormat="1" x14ac:dyDescent="0.25">
      <c r="A1382" s="31">
        <v>43020</v>
      </c>
      <c r="B1382" s="24"/>
      <c r="C1382" s="23" t="s">
        <v>705</v>
      </c>
      <c r="D1382" s="22" t="s">
        <v>704</v>
      </c>
      <c r="E1382" s="21">
        <v>0.7</v>
      </c>
      <c r="G1382" s="20"/>
      <c r="H1382" s="19">
        <f>E1382/0.04452</f>
        <v>15.723270440251572</v>
      </c>
      <c r="I1382" s="18">
        <f>J1382/100*4</f>
        <v>2.6</v>
      </c>
      <c r="J1382" s="17">
        <v>65</v>
      </c>
      <c r="K1382" s="16">
        <f>IF(J1382&gt;1,J1382-H1382-I1382,0)</f>
        <v>46.676729559748431</v>
      </c>
      <c r="L1382" s="15">
        <v>43051</v>
      </c>
      <c r="M1382" s="14"/>
      <c r="N1382" s="29">
        <v>43062</v>
      </c>
      <c r="O1382" s="12">
        <v>43062</v>
      </c>
      <c r="P1382" s="11" t="s">
        <v>855</v>
      </c>
      <c r="Q1382" s="10" t="s">
        <v>854</v>
      </c>
      <c r="R1382" s="10" t="s">
        <v>853</v>
      </c>
      <c r="S1382" s="10" t="s">
        <v>852</v>
      </c>
      <c r="T1382" s="10"/>
      <c r="U1382" s="9">
        <v>6917904885</v>
      </c>
      <c r="V1382" s="8"/>
      <c r="W1382" s="7">
        <v>1367</v>
      </c>
      <c r="X1382" s="4"/>
      <c r="Y1382" s="6">
        <v>82</v>
      </c>
      <c r="Z1382" s="5">
        <f>IF(Y1382&gt;0,Y1382-J1382,".")</f>
        <v>17</v>
      </c>
      <c r="AB1382" s="1">
        <v>1535687559</v>
      </c>
      <c r="AC1382" s="1">
        <v>6690721296</v>
      </c>
      <c r="AD1382" s="1" t="s">
        <v>7439</v>
      </c>
      <c r="AE1382" s="1">
        <v>1</v>
      </c>
      <c r="AF1382" s="1">
        <v>70</v>
      </c>
      <c r="AG1382" s="1" t="s">
        <v>2074</v>
      </c>
      <c r="AH1382" s="1" t="s">
        <v>7946</v>
      </c>
      <c r="AI1382" s="1" t="s">
        <v>7947</v>
      </c>
    </row>
    <row r="1383" spans="1:35" s="1" customFormat="1" x14ac:dyDescent="0.25">
      <c r="A1383" s="31">
        <v>42936</v>
      </c>
      <c r="B1383" s="30" t="s">
        <v>690</v>
      </c>
      <c r="C1383" s="23" t="s">
        <v>689</v>
      </c>
      <c r="D1383" s="22" t="s">
        <v>688</v>
      </c>
      <c r="E1383" s="21">
        <v>0.88</v>
      </c>
      <c r="G1383" s="20"/>
      <c r="H1383" s="19">
        <f>E1383/0.04272</f>
        <v>20.599250936329586</v>
      </c>
      <c r="I1383" s="18">
        <f>J1383/100*4</f>
        <v>2.6</v>
      </c>
      <c r="J1383" s="17">
        <v>65</v>
      </c>
      <c r="K1383" s="16">
        <f>IF(J1383&gt;1,J1383-H1383-I1383,0)</f>
        <v>41.800749063670416</v>
      </c>
      <c r="L1383" s="15">
        <v>42963</v>
      </c>
      <c r="M1383" s="14"/>
      <c r="N1383" s="29">
        <v>43068</v>
      </c>
      <c r="O1383" s="12">
        <v>43068</v>
      </c>
      <c r="P1383" s="11" t="s">
        <v>687</v>
      </c>
      <c r="Q1383" s="10" t="s">
        <v>686</v>
      </c>
      <c r="R1383" s="10" t="s">
        <v>685</v>
      </c>
      <c r="S1383" s="10" t="s">
        <v>684</v>
      </c>
      <c r="T1383" s="10"/>
      <c r="U1383" s="9">
        <v>6916028790</v>
      </c>
      <c r="V1383" s="8"/>
      <c r="W1383" s="7">
        <v>1396</v>
      </c>
      <c r="X1383" s="4"/>
      <c r="Y1383" s="6">
        <v>82</v>
      </c>
      <c r="Z1383" s="5">
        <f>IF(Y1383&gt;0,Y1383-J1383,".")</f>
        <v>17</v>
      </c>
      <c r="AB1383" s="1">
        <v>1535746641</v>
      </c>
      <c r="AC1383" s="1">
        <v>6695144885</v>
      </c>
      <c r="AD1383" s="1" t="s">
        <v>7110</v>
      </c>
      <c r="AE1383" s="1">
        <v>1</v>
      </c>
      <c r="AF1383" s="1">
        <v>15</v>
      </c>
      <c r="AG1383" s="1" t="s">
        <v>7948</v>
      </c>
      <c r="AH1383" s="1" t="s">
        <v>7949</v>
      </c>
      <c r="AI1383" s="1" t="s">
        <v>7950</v>
      </c>
    </row>
    <row r="1384" spans="1:35" s="1" customFormat="1" x14ac:dyDescent="0.25">
      <c r="A1384" s="31">
        <v>42992</v>
      </c>
      <c r="B1384" s="24"/>
      <c r="C1384" s="23" t="s">
        <v>664</v>
      </c>
      <c r="D1384" s="22" t="s">
        <v>663</v>
      </c>
      <c r="E1384" s="21">
        <v>0.81</v>
      </c>
      <c r="G1384" s="20"/>
      <c r="H1384" s="19">
        <f>E1384/0.04452</f>
        <v>18.194070080862534</v>
      </c>
      <c r="I1384" s="18">
        <f>J1384/100*4</f>
        <v>2.6</v>
      </c>
      <c r="J1384" s="17">
        <v>65</v>
      </c>
      <c r="K1384" s="16">
        <f>IF(J1384&gt;1,J1384-H1384-I1384,0)</f>
        <v>44.205929919137468</v>
      </c>
      <c r="L1384" s="15">
        <v>43051</v>
      </c>
      <c r="M1384" s="14"/>
      <c r="N1384" s="29">
        <v>43069</v>
      </c>
      <c r="O1384" s="12">
        <v>43069</v>
      </c>
      <c r="P1384" s="11" t="s">
        <v>662</v>
      </c>
      <c r="Q1384" s="10" t="s">
        <v>661</v>
      </c>
      <c r="R1384" s="10" t="s">
        <v>660</v>
      </c>
      <c r="S1384" s="10" t="s">
        <v>543</v>
      </c>
      <c r="T1384" s="10"/>
      <c r="U1384" s="9">
        <v>6917904215</v>
      </c>
      <c r="V1384" s="8"/>
      <c r="W1384" s="7">
        <v>1404</v>
      </c>
      <c r="X1384" s="4"/>
      <c r="Y1384" s="6">
        <v>82</v>
      </c>
      <c r="Z1384" s="5">
        <f>IF(Y1384&gt;0,Y1384-J1384,".")</f>
        <v>17</v>
      </c>
      <c r="AB1384" s="1">
        <v>1535979057</v>
      </c>
      <c r="AC1384" s="1">
        <v>6692646358</v>
      </c>
      <c r="AD1384" s="1" t="s">
        <v>7220</v>
      </c>
      <c r="AE1384" s="1">
        <v>2</v>
      </c>
      <c r="AF1384" s="1">
        <v>60</v>
      </c>
      <c r="AG1384" s="1" t="s">
        <v>6338</v>
      </c>
      <c r="AH1384" s="1" t="s">
        <v>7951</v>
      </c>
      <c r="AI1384" s="1" t="s">
        <v>7952</v>
      </c>
    </row>
    <row r="1385" spans="1:35" s="1" customFormat="1" x14ac:dyDescent="0.25">
      <c r="A1385" s="31">
        <v>42756</v>
      </c>
      <c r="B1385" s="24"/>
      <c r="C1385" s="23" t="s">
        <v>536</v>
      </c>
      <c r="D1385" s="22" t="s">
        <v>535</v>
      </c>
      <c r="E1385" s="21">
        <v>1.1100000000000001</v>
      </c>
      <c r="G1385" s="20"/>
      <c r="H1385" s="19">
        <f>E1385/0.0395</f>
        <v>28.101265822784811</v>
      </c>
      <c r="I1385" s="18">
        <f>J1385/100*4</f>
        <v>2.6</v>
      </c>
      <c r="J1385" s="17">
        <v>65</v>
      </c>
      <c r="K1385" s="16">
        <f>IF(J1385&gt;1,J1385-H1385-I1385,0)</f>
        <v>34.298734177215188</v>
      </c>
      <c r="L1385" s="15">
        <v>42762</v>
      </c>
      <c r="M1385" s="14"/>
      <c r="N1385" s="29">
        <v>43076</v>
      </c>
      <c r="O1385" s="12">
        <v>43076</v>
      </c>
      <c r="P1385" s="11" t="s">
        <v>228</v>
      </c>
      <c r="Q1385" s="10" t="s">
        <v>227</v>
      </c>
      <c r="R1385" s="10" t="s">
        <v>226</v>
      </c>
      <c r="S1385" s="10" t="s">
        <v>225</v>
      </c>
      <c r="T1385" s="10"/>
      <c r="U1385" s="9">
        <v>6916036350</v>
      </c>
      <c r="V1385" s="8"/>
      <c r="W1385" s="7">
        <v>1431</v>
      </c>
      <c r="X1385" s="4"/>
      <c r="Y1385" s="6">
        <v>82</v>
      </c>
      <c r="Z1385" s="5">
        <f>IF(Y1385&gt;0,Y1385-J1385,".")</f>
        <v>17</v>
      </c>
      <c r="AB1385" s="1">
        <v>1535991542</v>
      </c>
      <c r="AC1385" s="1">
        <v>6690892045</v>
      </c>
      <c r="AD1385" s="1" t="s">
        <v>7268</v>
      </c>
      <c r="AE1385" s="1">
        <v>1</v>
      </c>
      <c r="AF1385" s="1">
        <v>250</v>
      </c>
      <c r="AG1385" s="1" t="s">
        <v>6351</v>
      </c>
      <c r="AH1385" s="1" t="s">
        <v>7953</v>
      </c>
      <c r="AI1385" s="1" t="s">
        <v>7954</v>
      </c>
    </row>
    <row r="1386" spans="1:35" s="1" customFormat="1" x14ac:dyDescent="0.25">
      <c r="A1386" s="31">
        <v>42802</v>
      </c>
      <c r="B1386" s="30" t="s">
        <v>6672</v>
      </c>
      <c r="C1386" s="23" t="s">
        <v>841</v>
      </c>
      <c r="D1386" s="22" t="s">
        <v>840</v>
      </c>
      <c r="E1386" s="21">
        <v>1.292</v>
      </c>
      <c r="G1386" s="20"/>
      <c r="H1386" s="19">
        <f>E1386/0.03824</f>
        <v>33.786610878661087</v>
      </c>
      <c r="I1386" s="18">
        <f>J1386/100*4</f>
        <v>3.32</v>
      </c>
      <c r="J1386" s="17">
        <v>83</v>
      </c>
      <c r="K1386" s="16">
        <f>IF(J1386&gt;1,J1386-H1386-I1386,0)</f>
        <v>45.893389121338913</v>
      </c>
      <c r="L1386" s="15">
        <v>42827</v>
      </c>
      <c r="M1386" s="14"/>
      <c r="N1386" s="29">
        <v>42747</v>
      </c>
      <c r="O1386" s="12">
        <v>42748</v>
      </c>
      <c r="P1386" s="11" t="s">
        <v>6671</v>
      </c>
      <c r="Q1386" s="10"/>
      <c r="R1386" s="10"/>
      <c r="S1386" s="10"/>
      <c r="T1386" s="10"/>
      <c r="U1386" s="9">
        <v>6670367049</v>
      </c>
      <c r="V1386" s="8"/>
      <c r="W1386" s="7">
        <v>85</v>
      </c>
      <c r="X1386" s="4"/>
      <c r="Y1386" s="6">
        <v>83</v>
      </c>
      <c r="Z1386" s="5">
        <f>IF(Y1386&gt;0,Y1386-J1386,".")</f>
        <v>0</v>
      </c>
      <c r="AB1386" s="1">
        <v>1535991541</v>
      </c>
      <c r="AC1386" s="1">
        <v>6689374018</v>
      </c>
      <c r="AD1386" s="1" t="s">
        <v>7247</v>
      </c>
      <c r="AE1386" s="1">
        <v>1</v>
      </c>
      <c r="AF1386" s="1">
        <v>179</v>
      </c>
      <c r="AG1386" s="1" t="s">
        <v>6351</v>
      </c>
      <c r="AH1386" s="1" t="s">
        <v>7955</v>
      </c>
      <c r="AI1386" s="1" t="s">
        <v>7954</v>
      </c>
    </row>
    <row r="1387" spans="1:35" s="1" customFormat="1" x14ac:dyDescent="0.25">
      <c r="A1387" s="31">
        <v>42742</v>
      </c>
      <c r="B1387" s="24"/>
      <c r="C1387" s="23" t="s">
        <v>2890</v>
      </c>
      <c r="D1387" s="22" t="s">
        <v>349</v>
      </c>
      <c r="E1387" s="21">
        <v>1</v>
      </c>
      <c r="G1387" s="20"/>
      <c r="H1387" s="19">
        <f>E1387/0.03821</f>
        <v>26.171159382360639</v>
      </c>
      <c r="I1387" s="18">
        <f>J1387/100*4</f>
        <v>2.6</v>
      </c>
      <c r="J1387" s="17">
        <v>65</v>
      </c>
      <c r="K1387" s="16">
        <f>IF(J1387&gt;1,J1387-H1387-I1387,0)</f>
        <v>36.228840617639356</v>
      </c>
      <c r="L1387" s="15">
        <v>42763</v>
      </c>
      <c r="M1387" s="14"/>
      <c r="N1387" s="29">
        <v>42776</v>
      </c>
      <c r="O1387" s="12">
        <v>42778</v>
      </c>
      <c r="P1387" s="11" t="s">
        <v>6046</v>
      </c>
      <c r="Q1387" s="10" t="s">
        <v>6045</v>
      </c>
      <c r="R1387" s="10" t="s">
        <v>6044</v>
      </c>
      <c r="S1387" s="10" t="s">
        <v>3514</v>
      </c>
      <c r="T1387" s="10"/>
      <c r="U1387" s="9">
        <v>6707005967</v>
      </c>
      <c r="V1387" s="8"/>
      <c r="W1387" s="7">
        <v>238</v>
      </c>
      <c r="X1387" s="4"/>
      <c r="Y1387" s="6">
        <v>83</v>
      </c>
      <c r="Z1387" s="5">
        <f>IF(Y1387&gt;0,Y1387-J1387,".")</f>
        <v>18</v>
      </c>
      <c r="AB1387" s="1">
        <v>1536059319</v>
      </c>
      <c r="AC1387" s="1">
        <v>6689065053</v>
      </c>
      <c r="AD1387" s="1" t="s">
        <v>7289</v>
      </c>
      <c r="AE1387" s="1">
        <v>1</v>
      </c>
      <c r="AF1387" s="1">
        <v>55</v>
      </c>
      <c r="AG1387" s="1" t="s">
        <v>6363</v>
      </c>
      <c r="AH1387" s="1" t="s">
        <v>7956</v>
      </c>
      <c r="AI1387" s="1" t="s">
        <v>7957</v>
      </c>
    </row>
    <row r="1388" spans="1:35" s="1" customFormat="1" x14ac:dyDescent="0.25">
      <c r="A1388" s="31">
        <v>42368</v>
      </c>
      <c r="B1388" s="24"/>
      <c r="C1388" s="23" t="s">
        <v>50</v>
      </c>
      <c r="D1388" s="22" t="s">
        <v>49</v>
      </c>
      <c r="E1388" s="21">
        <v>0.72199999999999998</v>
      </c>
      <c r="G1388" s="20"/>
      <c r="H1388" s="19">
        <f>E1388/0.04032</f>
        <v>17.906746031746032</v>
      </c>
      <c r="I1388" s="32">
        <f>J1388/100*4</f>
        <v>1.8</v>
      </c>
      <c r="J1388" s="17">
        <v>45</v>
      </c>
      <c r="K1388" s="16">
        <f>IF(J1388&gt;1,J1388-H1388-I1388,0)</f>
        <v>25.293253968253968</v>
      </c>
      <c r="L1388" s="15">
        <v>42401</v>
      </c>
      <c r="M1388" s="14"/>
      <c r="N1388" s="29">
        <v>42780</v>
      </c>
      <c r="O1388" s="12">
        <v>42780</v>
      </c>
      <c r="P1388" s="11" t="s">
        <v>5600</v>
      </c>
      <c r="Q1388" s="10" t="s">
        <v>5995</v>
      </c>
      <c r="R1388" s="10" t="s">
        <v>5994</v>
      </c>
      <c r="S1388" s="10" t="s">
        <v>5993</v>
      </c>
      <c r="T1388" s="10" t="s">
        <v>5992</v>
      </c>
      <c r="U1388" s="9">
        <v>6712484543</v>
      </c>
      <c r="V1388" s="8"/>
      <c r="W1388" s="7">
        <v>263</v>
      </c>
      <c r="X1388" s="4"/>
      <c r="Y1388" s="6">
        <v>83</v>
      </c>
      <c r="Z1388" s="5">
        <f>IF(Y1388&gt;0,Y1388-J1388,".")</f>
        <v>38</v>
      </c>
      <c r="AB1388" s="1">
        <v>1536160492</v>
      </c>
      <c r="AC1388" s="1">
        <v>6694850010</v>
      </c>
      <c r="AD1388" s="1" t="s">
        <v>7270</v>
      </c>
      <c r="AE1388" s="1">
        <v>1</v>
      </c>
      <c r="AF1388" s="1">
        <v>35</v>
      </c>
      <c r="AG1388" s="1" t="s">
        <v>6358</v>
      </c>
      <c r="AH1388" s="1" t="s">
        <v>7958</v>
      </c>
      <c r="AI1388" s="1" t="s">
        <v>7959</v>
      </c>
    </row>
    <row r="1389" spans="1:35" s="1" customFormat="1" x14ac:dyDescent="0.25">
      <c r="A1389" s="31">
        <v>42756</v>
      </c>
      <c r="B1389" s="24"/>
      <c r="C1389" s="23" t="s">
        <v>536</v>
      </c>
      <c r="D1389" s="22" t="s">
        <v>535</v>
      </c>
      <c r="E1389" s="21">
        <v>1.1100000000000001</v>
      </c>
      <c r="G1389" s="20"/>
      <c r="H1389" s="19">
        <f>E1389/0.0395</f>
        <v>28.101265822784811</v>
      </c>
      <c r="I1389" s="18">
        <f>J1389/100*4</f>
        <v>2.6</v>
      </c>
      <c r="J1389" s="17">
        <v>65</v>
      </c>
      <c r="K1389" s="16">
        <f>IF(J1389&gt;1,J1389-H1389-I1389,0)</f>
        <v>34.298734177215188</v>
      </c>
      <c r="L1389" s="15">
        <v>42762</v>
      </c>
      <c r="M1389" s="14"/>
      <c r="N1389" s="29">
        <v>42788</v>
      </c>
      <c r="O1389" s="12">
        <v>42794</v>
      </c>
      <c r="P1389" s="11" t="s">
        <v>5723</v>
      </c>
      <c r="Q1389" s="10" t="s">
        <v>5725</v>
      </c>
      <c r="R1389" s="10" t="s">
        <v>5724</v>
      </c>
      <c r="S1389" s="10" t="s">
        <v>3787</v>
      </c>
      <c r="T1389" s="10"/>
      <c r="U1389" s="9">
        <v>6722827006</v>
      </c>
      <c r="V1389" s="8"/>
      <c r="W1389" s="7">
        <v>333</v>
      </c>
      <c r="X1389" s="4"/>
      <c r="Y1389" s="6">
        <v>83</v>
      </c>
      <c r="Z1389" s="5">
        <f>IF(Y1389&gt;0,Y1389-J1389,".")</f>
        <v>18</v>
      </c>
      <c r="AB1389" s="1">
        <v>1536169264</v>
      </c>
      <c r="AC1389" s="1">
        <v>6694853291</v>
      </c>
      <c r="AD1389" s="1" t="s">
        <v>7431</v>
      </c>
      <c r="AE1389" s="1">
        <v>5</v>
      </c>
      <c r="AF1389" s="1">
        <v>240</v>
      </c>
      <c r="AG1389" s="1" t="s">
        <v>6671</v>
      </c>
      <c r="AH1389" s="1" t="s">
        <v>7960</v>
      </c>
      <c r="AI1389" s="1" t="s">
        <v>7961</v>
      </c>
    </row>
    <row r="1390" spans="1:35" s="1" customFormat="1" x14ac:dyDescent="0.25">
      <c r="A1390" s="31">
        <v>42703</v>
      </c>
      <c r="B1390" s="24"/>
      <c r="C1390" s="23" t="s">
        <v>50</v>
      </c>
      <c r="D1390" s="22" t="s">
        <v>49</v>
      </c>
      <c r="E1390" s="21">
        <v>0.93899999999999995</v>
      </c>
      <c r="G1390" s="20"/>
      <c r="H1390" s="19">
        <f>E1390/0.0391</f>
        <v>24.015345268542195</v>
      </c>
      <c r="I1390" s="18">
        <f>J1390/100*4</f>
        <v>1.8</v>
      </c>
      <c r="J1390" s="17">
        <v>45</v>
      </c>
      <c r="K1390" s="16">
        <f>IF(J1390&gt;1,J1390-H1390-I1390,0)</f>
        <v>19.184654731457805</v>
      </c>
      <c r="L1390" s="15">
        <v>42762</v>
      </c>
      <c r="M1390" s="14"/>
      <c r="N1390" s="29">
        <v>42906</v>
      </c>
      <c r="O1390" s="12">
        <v>42906</v>
      </c>
      <c r="P1390" s="11" t="s">
        <v>3246</v>
      </c>
      <c r="Q1390" s="10" t="s">
        <v>3257</v>
      </c>
      <c r="R1390" s="10" t="s">
        <v>3256</v>
      </c>
      <c r="S1390" s="10" t="s">
        <v>3255</v>
      </c>
      <c r="T1390" s="10"/>
      <c r="U1390" s="9">
        <v>6861916257</v>
      </c>
      <c r="V1390" s="8"/>
      <c r="W1390" s="7">
        <v>870</v>
      </c>
      <c r="X1390" s="4"/>
      <c r="Y1390" s="6">
        <v>83</v>
      </c>
      <c r="Z1390" s="5">
        <f>IF(Y1390&gt;0,Y1390-J1390,".")</f>
        <v>38</v>
      </c>
      <c r="AB1390" s="1">
        <v>1536169267</v>
      </c>
      <c r="AC1390" s="1">
        <v>6696649902</v>
      </c>
      <c r="AD1390" s="1" t="s">
        <v>7130</v>
      </c>
      <c r="AE1390" s="1">
        <v>2</v>
      </c>
      <c r="AF1390" s="1">
        <v>190</v>
      </c>
      <c r="AG1390" s="1" t="s">
        <v>6671</v>
      </c>
      <c r="AH1390" s="1" t="s">
        <v>7962</v>
      </c>
      <c r="AI1390" s="1" t="s">
        <v>7961</v>
      </c>
    </row>
    <row r="1391" spans="1:35" s="1" customFormat="1" x14ac:dyDescent="0.25">
      <c r="A1391" s="31">
        <v>43022</v>
      </c>
      <c r="B1391" s="24" t="s">
        <v>618</v>
      </c>
      <c r="C1391" s="23" t="s">
        <v>614</v>
      </c>
      <c r="D1391" s="22" t="s">
        <v>613</v>
      </c>
      <c r="E1391" s="21">
        <v>0.8</v>
      </c>
      <c r="G1391" s="20"/>
      <c r="H1391" s="19">
        <f>E1391/0.04452</f>
        <v>17.969451931716083</v>
      </c>
      <c r="I1391" s="18">
        <f>J1391/100*4</f>
        <v>2.6</v>
      </c>
      <c r="J1391" s="17">
        <v>65</v>
      </c>
      <c r="K1391" s="16">
        <f>IF(J1391&gt;1,J1391-H1391-I1391,0)</f>
        <v>44.430548068283919</v>
      </c>
      <c r="L1391" s="15">
        <v>43065</v>
      </c>
      <c r="M1391" s="14"/>
      <c r="N1391" s="29">
        <v>43072</v>
      </c>
      <c r="O1391" s="12">
        <v>43073</v>
      </c>
      <c r="P1391" s="11" t="s">
        <v>612</v>
      </c>
      <c r="Q1391" s="10" t="s">
        <v>617</v>
      </c>
      <c r="R1391" s="10" t="s">
        <v>616</v>
      </c>
      <c r="S1391" s="10" t="s">
        <v>615</v>
      </c>
      <c r="T1391" s="10"/>
      <c r="U1391" s="9">
        <v>6918790529</v>
      </c>
      <c r="V1391" s="8"/>
      <c r="W1391" s="7">
        <v>1408</v>
      </c>
      <c r="X1391" s="4"/>
      <c r="Y1391" s="6">
        <v>83</v>
      </c>
      <c r="Z1391" s="5">
        <f>IF(Y1391&gt;0,Y1391-J1391,".")</f>
        <v>18</v>
      </c>
      <c r="AB1391" s="1">
        <v>1536169266</v>
      </c>
      <c r="AC1391" s="1">
        <v>6691175355</v>
      </c>
      <c r="AD1391" s="1" t="s">
        <v>7173</v>
      </c>
      <c r="AE1391" s="1">
        <v>2</v>
      </c>
      <c r="AF1391" s="1">
        <v>88</v>
      </c>
      <c r="AG1391" s="1" t="s">
        <v>6671</v>
      </c>
      <c r="AH1391" s="1" t="s">
        <v>7963</v>
      </c>
      <c r="AI1391" s="1" t="s">
        <v>7961</v>
      </c>
    </row>
    <row r="1392" spans="1:35" s="1" customFormat="1" x14ac:dyDescent="0.25">
      <c r="A1392" s="31">
        <v>42809</v>
      </c>
      <c r="B1392" s="24"/>
      <c r="C1392" s="23" t="s">
        <v>373</v>
      </c>
      <c r="D1392" s="22" t="s">
        <v>355</v>
      </c>
      <c r="E1392" s="21">
        <v>0.53</v>
      </c>
      <c r="G1392" s="20"/>
      <c r="H1392" s="19">
        <f>E1392/0.038689</f>
        <v>13.698984207397451</v>
      </c>
      <c r="I1392" s="18">
        <f>J1392/100*4</f>
        <v>1.6</v>
      </c>
      <c r="J1392" s="17">
        <v>40</v>
      </c>
      <c r="K1392" s="16">
        <f>IF(J1392&gt;1,J1392-H1392-I1392,0)</f>
        <v>24.701015792602547</v>
      </c>
      <c r="L1392" s="15">
        <v>42827</v>
      </c>
      <c r="M1392" s="14"/>
      <c r="N1392" s="29">
        <v>43082</v>
      </c>
      <c r="O1392" s="12">
        <v>43082</v>
      </c>
      <c r="P1392" s="11" t="s">
        <v>348</v>
      </c>
      <c r="Q1392" s="10"/>
      <c r="R1392" s="10"/>
      <c r="S1392" s="10"/>
      <c r="T1392" s="10"/>
      <c r="U1392" s="9">
        <v>6916028777</v>
      </c>
      <c r="V1392" s="8"/>
      <c r="W1392" s="7">
        <v>1456</v>
      </c>
      <c r="X1392" s="4"/>
      <c r="Y1392" s="6">
        <v>83</v>
      </c>
      <c r="Z1392" s="5">
        <f>IF(Y1392&gt;0,Y1392-J1392,".")</f>
        <v>43</v>
      </c>
      <c r="AB1392" s="1">
        <v>1536169265</v>
      </c>
      <c r="AC1392" s="1">
        <v>6696693049</v>
      </c>
      <c r="AD1392" s="1" t="s">
        <v>7250</v>
      </c>
      <c r="AE1392" s="1">
        <v>1</v>
      </c>
      <c r="AF1392" s="1">
        <v>79</v>
      </c>
      <c r="AG1392" s="1" t="s">
        <v>6671</v>
      </c>
      <c r="AH1392" s="1" t="s">
        <v>7964</v>
      </c>
      <c r="AI1392" s="1" t="s">
        <v>7961</v>
      </c>
    </row>
    <row r="1393" spans="1:35" s="1" customFormat="1" x14ac:dyDescent="0.25">
      <c r="A1393" s="31">
        <v>42806</v>
      </c>
      <c r="B1393" s="24" t="s">
        <v>309</v>
      </c>
      <c r="C1393" s="23" t="s">
        <v>308</v>
      </c>
      <c r="D1393" s="22" t="s">
        <v>307</v>
      </c>
      <c r="E1393" s="21">
        <v>0.69</v>
      </c>
      <c r="G1393" s="20"/>
      <c r="H1393" s="19">
        <f>E1393/0.038689</f>
        <v>17.834526609630643</v>
      </c>
      <c r="I1393" s="18">
        <f>J1393/100*4</f>
        <v>2.64</v>
      </c>
      <c r="J1393" s="17">
        <v>66</v>
      </c>
      <c r="K1393" s="16">
        <f>IF(J1393&gt;1,J1393-H1393-I1393,0)</f>
        <v>45.525473390369356</v>
      </c>
      <c r="L1393" s="15">
        <v>42827</v>
      </c>
      <c r="M1393" s="14"/>
      <c r="N1393" s="29">
        <v>43084</v>
      </c>
      <c r="O1393" s="12">
        <v>43086</v>
      </c>
      <c r="P1393" s="11" t="s">
        <v>306</v>
      </c>
      <c r="Q1393" s="10" t="s">
        <v>305</v>
      </c>
      <c r="R1393" s="10" t="s">
        <v>304</v>
      </c>
      <c r="S1393" s="10" t="s">
        <v>303</v>
      </c>
      <c r="T1393" s="10"/>
      <c r="U1393" s="9">
        <v>6916028773</v>
      </c>
      <c r="V1393" s="8"/>
      <c r="W1393" s="7">
        <v>1470</v>
      </c>
      <c r="X1393" s="4"/>
      <c r="Y1393" s="6">
        <v>83</v>
      </c>
      <c r="Z1393" s="5">
        <f>IF(Y1393&gt;0,Y1393-J1393,".")</f>
        <v>17</v>
      </c>
      <c r="AA1393"/>
      <c r="AB1393">
        <v>1536169263</v>
      </c>
      <c r="AC1393" s="1">
        <v>6694912916</v>
      </c>
      <c r="AD1393" s="1" t="s">
        <v>7309</v>
      </c>
      <c r="AE1393" s="1">
        <v>1</v>
      </c>
      <c r="AF1393" s="1">
        <v>99</v>
      </c>
      <c r="AG1393" s="1" t="s">
        <v>6671</v>
      </c>
      <c r="AH1393" s="1" t="s">
        <v>7965</v>
      </c>
      <c r="AI1393" s="1" t="s">
        <v>7961</v>
      </c>
    </row>
    <row r="1394" spans="1:35" s="1" customFormat="1" x14ac:dyDescent="0.25">
      <c r="A1394" s="28">
        <v>41516</v>
      </c>
      <c r="B1394" s="27" t="s">
        <v>5839</v>
      </c>
      <c r="C1394" s="23" t="s">
        <v>5838</v>
      </c>
      <c r="D1394" s="22" t="s">
        <v>1820</v>
      </c>
      <c r="E1394" s="21">
        <v>1.33</v>
      </c>
      <c r="G1394" s="20"/>
      <c r="H1394" s="19">
        <f>E1394/0.0493653</f>
        <v>26.942001770474402</v>
      </c>
      <c r="I1394" s="18">
        <f>J1394/100*4</f>
        <v>2.6</v>
      </c>
      <c r="J1394" s="17">
        <v>65</v>
      </c>
      <c r="K1394" s="16">
        <f>IF(J1394&gt;1,J1394-H1394-I1394,0)</f>
        <v>35.457998229525593</v>
      </c>
      <c r="L1394" s="15">
        <v>41532</v>
      </c>
      <c r="M1394" s="14"/>
      <c r="N1394" s="29">
        <v>42747</v>
      </c>
      <c r="O1394" s="12">
        <v>42748</v>
      </c>
      <c r="P1394" s="11" t="s">
        <v>6720</v>
      </c>
      <c r="Q1394" s="10" t="s">
        <v>6719</v>
      </c>
      <c r="R1394" s="10" t="s">
        <v>6718</v>
      </c>
      <c r="S1394" s="10" t="s">
        <v>648</v>
      </c>
      <c r="T1394" s="10"/>
      <c r="U1394" s="9" t="s">
        <v>6717</v>
      </c>
      <c r="V1394" s="8"/>
      <c r="W1394" s="7">
        <v>82</v>
      </c>
      <c r="X1394" s="4"/>
      <c r="Y1394" s="6">
        <v>84</v>
      </c>
      <c r="Z1394" s="5">
        <f>IF(Y1394&gt;0,Y1394-J1394,".")</f>
        <v>19</v>
      </c>
      <c r="AB1394" s="1">
        <v>1536237929</v>
      </c>
      <c r="AC1394" s="1">
        <v>6697090837</v>
      </c>
      <c r="AD1394" s="1" t="s">
        <v>7195</v>
      </c>
      <c r="AE1394" s="1">
        <v>1</v>
      </c>
      <c r="AF1394" s="1">
        <v>215</v>
      </c>
      <c r="AG1394" s="1" t="s">
        <v>6346</v>
      </c>
      <c r="AH1394" s="1" t="s">
        <v>7966</v>
      </c>
      <c r="AI1394" s="1" t="s">
        <v>7967</v>
      </c>
    </row>
    <row r="1395" spans="1:35" s="1" customFormat="1" x14ac:dyDescent="0.25">
      <c r="A1395" s="28">
        <v>41516</v>
      </c>
      <c r="B1395" s="27" t="s">
        <v>5839</v>
      </c>
      <c r="C1395" s="23" t="s">
        <v>5838</v>
      </c>
      <c r="D1395" s="22" t="s">
        <v>1820</v>
      </c>
      <c r="E1395" s="21">
        <v>1.33</v>
      </c>
      <c r="G1395" s="20"/>
      <c r="H1395" s="19">
        <f>E1395/0.0493653</f>
        <v>26.942001770474402</v>
      </c>
      <c r="I1395" s="18">
        <f>J1395/100*4</f>
        <v>2.6</v>
      </c>
      <c r="J1395" s="17">
        <v>65</v>
      </c>
      <c r="K1395" s="16">
        <f>IF(J1395&gt;1,J1395-H1395-I1395,0)</f>
        <v>35.457998229525593</v>
      </c>
      <c r="L1395" s="15">
        <v>41532</v>
      </c>
      <c r="M1395" s="14"/>
      <c r="N1395" s="29">
        <v>42785</v>
      </c>
      <c r="O1395" s="12">
        <v>42785</v>
      </c>
      <c r="P1395" s="11" t="s">
        <v>422</v>
      </c>
      <c r="Q1395" s="10" t="s">
        <v>421</v>
      </c>
      <c r="R1395" s="10" t="s">
        <v>420</v>
      </c>
      <c r="S1395" s="10" t="s">
        <v>419</v>
      </c>
      <c r="T1395" s="10"/>
      <c r="U1395" s="9" t="s">
        <v>5837</v>
      </c>
      <c r="V1395" s="8"/>
      <c r="W1395" s="7">
        <v>291</v>
      </c>
      <c r="X1395" s="4"/>
      <c r="Y1395" s="6">
        <v>84</v>
      </c>
      <c r="Z1395" s="5">
        <f>IF(Y1395&gt;0,Y1395-J1395,".")</f>
        <v>19</v>
      </c>
      <c r="AB1395" s="1">
        <v>1536446416</v>
      </c>
      <c r="AC1395" s="1">
        <v>6697257217</v>
      </c>
      <c r="AD1395" s="1" t="s">
        <v>7146</v>
      </c>
      <c r="AE1395" s="1">
        <v>1</v>
      </c>
      <c r="AF1395" s="1">
        <v>65</v>
      </c>
      <c r="AG1395" s="1" t="s">
        <v>6337</v>
      </c>
      <c r="AH1395" s="1" t="s">
        <v>7968</v>
      </c>
      <c r="AI1395" s="1" t="s">
        <v>7969</v>
      </c>
    </row>
    <row r="1396" spans="1:35" s="1" customFormat="1" x14ac:dyDescent="0.25">
      <c r="A1396" s="28">
        <v>41367</v>
      </c>
      <c r="B1396" s="27" t="s">
        <v>4127</v>
      </c>
      <c r="C1396" s="23" t="s">
        <v>4126</v>
      </c>
      <c r="D1396" s="22" t="s">
        <v>4125</v>
      </c>
      <c r="E1396" s="21">
        <v>1.5</v>
      </c>
      <c r="G1396" s="20"/>
      <c r="H1396" s="19">
        <f>E1396/0.0475693</f>
        <v>31.532942464993177</v>
      </c>
      <c r="I1396" s="18">
        <f>J1396/100*4</f>
        <v>2.6</v>
      </c>
      <c r="J1396" s="17">
        <v>65</v>
      </c>
      <c r="K1396" s="16">
        <f>IF(J1396&gt;1,J1396-H1396-I1396,0)</f>
        <v>30.867057535006822</v>
      </c>
      <c r="L1396" s="15">
        <v>41389</v>
      </c>
      <c r="M1396" s="14"/>
      <c r="N1396" s="29">
        <v>42798</v>
      </c>
      <c r="O1396" s="12">
        <v>42800</v>
      </c>
      <c r="P1396" s="11" t="s">
        <v>5534</v>
      </c>
      <c r="Q1396" s="10" t="s">
        <v>5533</v>
      </c>
      <c r="R1396" s="10" t="s">
        <v>5532</v>
      </c>
      <c r="S1396" s="10" t="s">
        <v>736</v>
      </c>
      <c r="T1396" s="10"/>
      <c r="U1396" s="9">
        <v>6733459172</v>
      </c>
      <c r="V1396" s="8"/>
      <c r="W1396" s="7">
        <v>371</v>
      </c>
      <c r="X1396" s="4"/>
      <c r="Y1396" s="6">
        <v>84</v>
      </c>
      <c r="Z1396" s="5">
        <f>IF(Y1396&gt;0,Y1396-J1396,".")</f>
        <v>19</v>
      </c>
      <c r="AB1396" s="1">
        <v>1536549891</v>
      </c>
      <c r="AC1396" s="1">
        <v>6690278318</v>
      </c>
      <c r="AD1396" s="1" t="s">
        <v>7414</v>
      </c>
      <c r="AE1396" s="1">
        <v>1</v>
      </c>
      <c r="AF1396" s="1">
        <v>155</v>
      </c>
      <c r="AG1396" s="1" t="s">
        <v>6332</v>
      </c>
      <c r="AH1396" s="1" t="s">
        <v>7970</v>
      </c>
      <c r="AI1396" s="1" t="s">
        <v>7971</v>
      </c>
    </row>
    <row r="1397" spans="1:35" s="1" customFormat="1" x14ac:dyDescent="0.25">
      <c r="A1397" s="31">
        <v>42746</v>
      </c>
      <c r="B1397" t="s">
        <v>5282</v>
      </c>
      <c r="C1397" s="23" t="s">
        <v>83</v>
      </c>
      <c r="D1397" s="22" t="s">
        <v>82</v>
      </c>
      <c r="E1397" s="21">
        <v>1.48</v>
      </c>
      <c r="G1397" s="20"/>
      <c r="H1397" s="19">
        <f>E1397/0.03821</f>
        <v>38.733315885893745</v>
      </c>
      <c r="I1397" s="18">
        <f>J1397/100*4</f>
        <v>2.64</v>
      </c>
      <c r="J1397" s="17">
        <v>66</v>
      </c>
      <c r="K1397" s="16">
        <f>IF(J1397&gt;1,J1397-H1397-I1397,0)</f>
        <v>24.626684114106254</v>
      </c>
      <c r="L1397" s="15">
        <v>42792</v>
      </c>
      <c r="M1397" s="14"/>
      <c r="N1397" s="29">
        <v>42807</v>
      </c>
      <c r="O1397" s="12">
        <v>42807</v>
      </c>
      <c r="P1397" s="11" t="s">
        <v>5278</v>
      </c>
      <c r="Q1397" s="10" t="s">
        <v>5281</v>
      </c>
      <c r="R1397" s="10" t="s">
        <v>5280</v>
      </c>
      <c r="S1397" s="10" t="s">
        <v>5279</v>
      </c>
      <c r="T1397" s="10"/>
      <c r="U1397" s="9">
        <v>6748453370</v>
      </c>
      <c r="V1397" s="8"/>
      <c r="W1397" s="7">
        <v>419</v>
      </c>
      <c r="X1397" s="4"/>
      <c r="Y1397" s="6">
        <v>84</v>
      </c>
      <c r="Z1397" s="5">
        <f>IF(Y1397&gt;0,Y1397-J1397,".")</f>
        <v>18</v>
      </c>
      <c r="AB1397" s="1">
        <v>1536743825</v>
      </c>
      <c r="AC1397" s="1">
        <v>6690792608</v>
      </c>
      <c r="AD1397" s="1" t="s">
        <v>7972</v>
      </c>
      <c r="AE1397" s="1">
        <v>1</v>
      </c>
      <c r="AF1397" s="1">
        <v>17</v>
      </c>
      <c r="AG1397" s="1" t="s">
        <v>6072</v>
      </c>
      <c r="AH1397" s="1" t="s">
        <v>7973</v>
      </c>
      <c r="AI1397" s="1" t="s">
        <v>7974</v>
      </c>
    </row>
    <row r="1398" spans="1:35" s="1" customFormat="1" x14ac:dyDescent="0.25">
      <c r="A1398" s="31">
        <v>42746</v>
      </c>
      <c r="B1398" s="24"/>
      <c r="C1398" s="23" t="s">
        <v>83</v>
      </c>
      <c r="D1398" s="22" t="s">
        <v>82</v>
      </c>
      <c r="E1398" s="21">
        <v>1.48</v>
      </c>
      <c r="G1398" s="20"/>
      <c r="H1398" s="19">
        <f>E1398/0.03821</f>
        <v>38.733315885893745</v>
      </c>
      <c r="I1398" s="18">
        <f>J1398/100*4</f>
        <v>2.64</v>
      </c>
      <c r="J1398" s="17">
        <v>66</v>
      </c>
      <c r="K1398" s="16">
        <f>IF(J1398&gt;1,J1398-H1398-I1398,0)</f>
        <v>24.626684114106254</v>
      </c>
      <c r="L1398" s="15">
        <v>42792</v>
      </c>
      <c r="M1398" s="14"/>
      <c r="N1398" s="29">
        <v>42831</v>
      </c>
      <c r="O1398" s="12">
        <v>42831</v>
      </c>
      <c r="P1398" s="11" t="s">
        <v>1945</v>
      </c>
      <c r="Q1398" s="10" t="s">
        <v>4749</v>
      </c>
      <c r="R1398" s="10" t="s">
        <v>4748</v>
      </c>
      <c r="S1398" s="10" t="s">
        <v>2809</v>
      </c>
      <c r="T1398" s="10"/>
      <c r="U1398" s="9">
        <v>6772941380</v>
      </c>
      <c r="V1398" s="8"/>
      <c r="W1398" s="7">
        <v>545</v>
      </c>
      <c r="X1398" s="4"/>
      <c r="Y1398" s="6">
        <v>84</v>
      </c>
      <c r="Z1398" s="5">
        <f>IF(Y1398&gt;0,Y1398-J1398,".")</f>
        <v>18</v>
      </c>
      <c r="AB1398" s="1">
        <v>1536743824</v>
      </c>
      <c r="AC1398" s="1">
        <v>6691977040</v>
      </c>
      <c r="AD1398" s="1" t="s">
        <v>7975</v>
      </c>
      <c r="AE1398" s="1">
        <v>1</v>
      </c>
      <c r="AF1398" s="1">
        <v>62</v>
      </c>
      <c r="AG1398" s="1" t="s">
        <v>6072</v>
      </c>
      <c r="AH1398" s="1" t="s">
        <v>7976</v>
      </c>
      <c r="AI1398" s="1" t="s">
        <v>7974</v>
      </c>
    </row>
    <row r="1399" spans="1:35" s="1" customFormat="1" x14ac:dyDescent="0.25">
      <c r="A1399" s="31">
        <v>42293</v>
      </c>
      <c r="B1399" s="23"/>
      <c r="C1399" s="23" t="s">
        <v>3904</v>
      </c>
      <c r="D1399" s="22" t="s">
        <v>3903</v>
      </c>
      <c r="E1399" s="21">
        <v>3.5000000000000003E-2</v>
      </c>
      <c r="G1399" s="20"/>
      <c r="H1399" s="19">
        <f>E1399/0.04198</f>
        <v>0.83373034778465938</v>
      </c>
      <c r="I1399" s="32">
        <f>J1399/100*4</f>
        <v>0.2</v>
      </c>
      <c r="J1399" s="17">
        <v>5</v>
      </c>
      <c r="K1399" s="16">
        <f>IF(J1399&gt;1,J1399-H1399-I1399,0)</f>
        <v>3.9662696522153409</v>
      </c>
      <c r="L1399" s="15">
        <v>42345</v>
      </c>
      <c r="M1399" s="14"/>
      <c r="N1399" s="29">
        <v>42870</v>
      </c>
      <c r="O1399" s="12">
        <v>42871</v>
      </c>
      <c r="P1399" s="11" t="s">
        <v>3900</v>
      </c>
      <c r="Q1399" s="10"/>
      <c r="R1399" s="10"/>
      <c r="S1399" s="10"/>
      <c r="T1399" s="10"/>
      <c r="U1399" s="9">
        <v>6816715463</v>
      </c>
      <c r="V1399" s="8"/>
      <c r="W1399" s="7">
        <v>732</v>
      </c>
      <c r="X1399" s="4"/>
      <c r="Y1399" s="6">
        <v>84</v>
      </c>
      <c r="Z1399" s="5">
        <f>IF(Y1399&gt;0,Y1399-J1399,".")</f>
        <v>79</v>
      </c>
      <c r="AB1399" s="1">
        <v>1536792454</v>
      </c>
      <c r="AC1399" s="1">
        <v>6697257217</v>
      </c>
      <c r="AD1399" s="1" t="s">
        <v>7146</v>
      </c>
      <c r="AE1399" s="1">
        <v>1</v>
      </c>
      <c r="AF1399" s="1">
        <v>65</v>
      </c>
      <c r="AG1399" s="1" t="s">
        <v>4258</v>
      </c>
      <c r="AH1399" s="1" t="s">
        <v>7968</v>
      </c>
      <c r="AI1399" s="1" t="s">
        <v>7977</v>
      </c>
    </row>
    <row r="1400" spans="1:35" s="1" customFormat="1" x14ac:dyDescent="0.25">
      <c r="A1400" s="28">
        <v>41722</v>
      </c>
      <c r="B1400" s="27" t="s">
        <v>3129</v>
      </c>
      <c r="C1400" s="23" t="s">
        <v>3128</v>
      </c>
      <c r="D1400" s="22" t="s">
        <v>3127</v>
      </c>
      <c r="E1400" s="21">
        <v>1.0900000000000001</v>
      </c>
      <c r="G1400" s="20"/>
      <c r="H1400" s="19">
        <f>E1400/0.04826</f>
        <v>22.585992540406135</v>
      </c>
      <c r="I1400" s="18">
        <f>J1400/100*4</f>
        <v>2.6</v>
      </c>
      <c r="J1400" s="17">
        <v>65</v>
      </c>
      <c r="K1400" s="16">
        <f>IF(J1400&gt;1,J1400-H1400-I1400,0)</f>
        <v>39.81400745959386</v>
      </c>
      <c r="L1400" s="15">
        <v>41754</v>
      </c>
      <c r="M1400" s="14"/>
      <c r="N1400" s="29">
        <v>42879</v>
      </c>
      <c r="O1400" s="12">
        <v>42883</v>
      </c>
      <c r="P1400" s="11" t="s">
        <v>3722</v>
      </c>
      <c r="Q1400" s="10" t="s">
        <v>3721</v>
      </c>
      <c r="R1400" s="10" t="s">
        <v>3720</v>
      </c>
      <c r="S1400" s="10" t="s">
        <v>3100</v>
      </c>
      <c r="T1400" s="10"/>
      <c r="U1400" s="9">
        <v>6827300114</v>
      </c>
      <c r="V1400" s="8" t="s">
        <v>3719</v>
      </c>
      <c r="W1400" s="7">
        <v>774</v>
      </c>
      <c r="X1400" s="4"/>
      <c r="Y1400" s="6">
        <v>84</v>
      </c>
      <c r="Z1400" s="5">
        <f>IF(Y1400&gt;0,Y1400-J1400,".")</f>
        <v>19</v>
      </c>
      <c r="AB1400" s="1">
        <v>1536792455</v>
      </c>
      <c r="AC1400" s="1">
        <v>6698096500</v>
      </c>
      <c r="AD1400" s="1" t="s">
        <v>7626</v>
      </c>
      <c r="AE1400" s="1">
        <v>1</v>
      </c>
      <c r="AF1400" s="1">
        <v>19</v>
      </c>
      <c r="AG1400" s="1" t="s">
        <v>4258</v>
      </c>
      <c r="AH1400" s="1" t="s">
        <v>7978</v>
      </c>
      <c r="AI1400" s="1" t="s">
        <v>7977</v>
      </c>
    </row>
    <row r="1401" spans="1:35" s="1" customFormat="1" x14ac:dyDescent="0.25">
      <c r="A1401" s="28">
        <v>41624</v>
      </c>
      <c r="B1401" s="27" t="s">
        <v>1597</v>
      </c>
      <c r="C1401" s="23" t="s">
        <v>2704</v>
      </c>
      <c r="D1401" s="22" t="s">
        <v>2703</v>
      </c>
      <c r="E1401" s="21">
        <v>0.99</v>
      </c>
      <c r="G1401" s="20"/>
      <c r="H1401" s="19">
        <f>E1401/0.048</f>
        <v>20.625</v>
      </c>
      <c r="I1401" s="18">
        <f>J1401/100*4</f>
        <v>2.6</v>
      </c>
      <c r="J1401" s="17">
        <v>65</v>
      </c>
      <c r="K1401" s="16">
        <f>IF(J1401&gt;1,J1401-H1401-I1401,0)</f>
        <v>41.774999999999999</v>
      </c>
      <c r="L1401" s="15">
        <v>41646</v>
      </c>
      <c r="M1401" s="14"/>
      <c r="N1401" s="29">
        <v>42940</v>
      </c>
      <c r="O1401" s="12">
        <v>42943</v>
      </c>
      <c r="P1401" s="11" t="s">
        <v>2702</v>
      </c>
      <c r="Q1401" s="10" t="s">
        <v>2701</v>
      </c>
      <c r="R1401" s="10" t="s">
        <v>2700</v>
      </c>
      <c r="S1401" s="10" t="s">
        <v>2699</v>
      </c>
      <c r="T1401" s="10"/>
      <c r="U1401" s="9">
        <v>6896495833</v>
      </c>
      <c r="V1401" s="8"/>
      <c r="W1401" s="7">
        <v>996</v>
      </c>
      <c r="X1401" s="4"/>
      <c r="Y1401" s="6">
        <v>84</v>
      </c>
      <c r="Z1401" s="5">
        <f>IF(Y1401&gt;0,Y1401-J1401,".")</f>
        <v>19</v>
      </c>
      <c r="AB1401" s="1">
        <v>1536815656</v>
      </c>
      <c r="AC1401" s="1">
        <v>6695028826</v>
      </c>
      <c r="AD1401" s="1" t="s">
        <v>7243</v>
      </c>
      <c r="AE1401" s="1">
        <v>1</v>
      </c>
      <c r="AF1401" s="1">
        <v>120</v>
      </c>
      <c r="AG1401" s="1" t="s">
        <v>6319</v>
      </c>
      <c r="AH1401" s="1" t="s">
        <v>7979</v>
      </c>
      <c r="AI1401" s="1" t="s">
        <v>7980</v>
      </c>
    </row>
    <row r="1402" spans="1:35" s="1" customFormat="1" x14ac:dyDescent="0.25">
      <c r="A1402" s="31">
        <v>42769</v>
      </c>
      <c r="B1402" s="24"/>
      <c r="C1402" s="23" t="s">
        <v>2142</v>
      </c>
      <c r="D1402" s="22" t="s">
        <v>216</v>
      </c>
      <c r="E1402" s="21">
        <v>1.69</v>
      </c>
      <c r="G1402" s="20"/>
      <c r="H1402" s="19">
        <f>E1402/0.03878</f>
        <v>43.57916451779267</v>
      </c>
      <c r="I1402" s="18">
        <f>J1402/100*4</f>
        <v>3.36</v>
      </c>
      <c r="J1402" s="17">
        <v>84</v>
      </c>
      <c r="K1402" s="16">
        <f>IF(J1402&gt;1,J1402-H1402-I1402,0)</f>
        <v>37.060835482207331</v>
      </c>
      <c r="L1402" s="15">
        <v>42803</v>
      </c>
      <c r="M1402" s="14"/>
      <c r="N1402" s="29">
        <v>42984</v>
      </c>
      <c r="O1402" s="12">
        <v>42990</v>
      </c>
      <c r="P1402" s="11" t="s">
        <v>2141</v>
      </c>
      <c r="Q1402" s="10"/>
      <c r="R1402" s="10"/>
      <c r="S1402" s="10"/>
      <c r="T1402" s="10"/>
      <c r="U1402" s="9">
        <v>6907560184</v>
      </c>
      <c r="V1402" s="8"/>
      <c r="W1402" s="7">
        <v>1126</v>
      </c>
      <c r="X1402" s="4"/>
      <c r="Y1402" s="6">
        <v>84</v>
      </c>
      <c r="Z1402" s="5">
        <f>IF(Y1402&gt;0,Y1402-J1402,".")</f>
        <v>0</v>
      </c>
      <c r="AB1402" s="1">
        <v>1536838300</v>
      </c>
      <c r="AC1402" s="1">
        <v>6695144885</v>
      </c>
      <c r="AD1402" s="1" t="s">
        <v>7110</v>
      </c>
      <c r="AE1402" s="1">
        <v>10</v>
      </c>
      <c r="AF1402" s="1">
        <v>150</v>
      </c>
      <c r="AG1402" s="1" t="s">
        <v>195</v>
      </c>
      <c r="AH1402" s="1" t="s">
        <v>7949</v>
      </c>
      <c r="AI1402" s="1" t="s">
        <v>7981</v>
      </c>
    </row>
    <row r="1403" spans="1:35" s="1" customFormat="1" x14ac:dyDescent="0.25">
      <c r="A1403" s="31">
        <v>42755</v>
      </c>
      <c r="B1403" s="24"/>
      <c r="C1403" s="23" t="s">
        <v>245</v>
      </c>
      <c r="D1403" s="22" t="s">
        <v>244</v>
      </c>
      <c r="E1403" s="21">
        <v>0.84</v>
      </c>
      <c r="G1403" s="20"/>
      <c r="H1403" s="19">
        <f>E1403/0.03865</f>
        <v>21.733505821474775</v>
      </c>
      <c r="I1403" s="18">
        <f>J1403/100*4</f>
        <v>1.8</v>
      </c>
      <c r="J1403" s="17">
        <v>45</v>
      </c>
      <c r="K1403" s="16">
        <f>IF(J1403&gt;1,J1403-H1403-I1403,0)</f>
        <v>21.466494178525224</v>
      </c>
      <c r="L1403" s="15">
        <v>42788</v>
      </c>
      <c r="M1403" s="14"/>
      <c r="N1403" s="29">
        <v>43002</v>
      </c>
      <c r="O1403" s="12">
        <v>43003</v>
      </c>
      <c r="P1403" s="11" t="s">
        <v>1838</v>
      </c>
      <c r="Q1403" s="10" t="s">
        <v>1846</v>
      </c>
      <c r="R1403" s="10" t="s">
        <v>1845</v>
      </c>
      <c r="S1403" s="10" t="s">
        <v>1089</v>
      </c>
      <c r="T1403" s="10"/>
      <c r="U1403" s="9">
        <v>6910089777</v>
      </c>
      <c r="V1403" s="8" t="s">
        <v>1844</v>
      </c>
      <c r="W1403" s="7">
        <v>1168</v>
      </c>
      <c r="X1403" s="4"/>
      <c r="Y1403" s="6">
        <v>84</v>
      </c>
      <c r="Z1403" s="5">
        <f>IF(Y1403&gt;0,Y1403-J1403,".")</f>
        <v>39</v>
      </c>
      <c r="AB1403" s="1">
        <v>1536945161</v>
      </c>
      <c r="AC1403" s="1">
        <v>6696690139</v>
      </c>
      <c r="AD1403" s="1" t="s">
        <v>7180</v>
      </c>
      <c r="AE1403" s="1">
        <v>2</v>
      </c>
      <c r="AF1403" s="1">
        <v>74</v>
      </c>
      <c r="AG1403" s="1" t="s">
        <v>6320</v>
      </c>
      <c r="AH1403" s="1" t="s">
        <v>7982</v>
      </c>
      <c r="AI1403" s="1" t="s">
        <v>7983</v>
      </c>
    </row>
    <row r="1404" spans="1:35" s="1" customFormat="1" x14ac:dyDescent="0.25">
      <c r="A1404" s="31">
        <v>42758</v>
      </c>
      <c r="B1404" s="24" t="s">
        <v>1772</v>
      </c>
      <c r="C1404" s="23" t="s">
        <v>1771</v>
      </c>
      <c r="D1404" s="22" t="s">
        <v>1770</v>
      </c>
      <c r="E1404" s="21">
        <v>1.01</v>
      </c>
      <c r="G1404" s="20"/>
      <c r="H1404" s="19">
        <f>E1404/0.03895</f>
        <v>25.930680359435176</v>
      </c>
      <c r="I1404" s="18">
        <f>J1404/100*4</f>
        <v>2.6</v>
      </c>
      <c r="J1404" s="17">
        <v>65</v>
      </c>
      <c r="K1404" s="16">
        <f>IF(J1404&gt;1,J1404-H1404-I1404,0)</f>
        <v>36.469319640564827</v>
      </c>
      <c r="L1404" s="15">
        <v>42790</v>
      </c>
      <c r="M1404" s="14"/>
      <c r="N1404" s="29">
        <v>43007</v>
      </c>
      <c r="O1404" s="12">
        <v>43009</v>
      </c>
      <c r="P1404" s="11">
        <v>162020</v>
      </c>
      <c r="Q1404" s="10" t="s">
        <v>1769</v>
      </c>
      <c r="R1404" s="10" t="s">
        <v>1768</v>
      </c>
      <c r="S1404" s="10" t="s">
        <v>601</v>
      </c>
      <c r="T1404" s="10" t="s">
        <v>1767</v>
      </c>
      <c r="U1404" s="9">
        <v>6911262778</v>
      </c>
      <c r="V1404" s="8"/>
      <c r="W1404" s="7">
        <v>1188</v>
      </c>
      <c r="X1404" s="4"/>
      <c r="Y1404" s="6">
        <v>84</v>
      </c>
      <c r="Z1404" s="5">
        <f>IF(Y1404&gt;0,Y1404-J1404,".")</f>
        <v>19</v>
      </c>
      <c r="AB1404" s="1">
        <v>1537065879</v>
      </c>
      <c r="AC1404" s="1">
        <v>6695642832</v>
      </c>
      <c r="AD1404" s="1" t="s">
        <v>7245</v>
      </c>
      <c r="AE1404" s="1">
        <v>1</v>
      </c>
      <c r="AF1404" s="1">
        <v>70</v>
      </c>
      <c r="AG1404" s="1" t="s">
        <v>7984</v>
      </c>
      <c r="AH1404" s="1" t="s">
        <v>7985</v>
      </c>
      <c r="AI1404" s="1" t="s">
        <v>7986</v>
      </c>
    </row>
    <row r="1405" spans="1:35" s="1" customFormat="1" x14ac:dyDescent="0.25">
      <c r="A1405" s="31">
        <v>42786</v>
      </c>
      <c r="B1405" s="24"/>
      <c r="C1405" s="23" t="s">
        <v>1722</v>
      </c>
      <c r="D1405" s="22" t="s">
        <v>1721</v>
      </c>
      <c r="E1405" s="21">
        <v>0.28000000000000003</v>
      </c>
      <c r="G1405" s="20"/>
      <c r="H1405" s="19">
        <f>E1405/0.03844</f>
        <v>7.2840790842872014</v>
      </c>
      <c r="I1405" s="18">
        <f>J1405/100*4</f>
        <v>1.88</v>
      </c>
      <c r="J1405" s="17">
        <v>47</v>
      </c>
      <c r="K1405" s="16">
        <f>IF(J1405&gt;1,J1405-H1405-I1405,0)</f>
        <v>37.835920915712798</v>
      </c>
      <c r="L1405" s="15">
        <v>42801</v>
      </c>
      <c r="M1405" s="14"/>
      <c r="N1405" s="29">
        <v>43010</v>
      </c>
      <c r="O1405" s="12">
        <v>43011</v>
      </c>
      <c r="P1405" s="11" t="s">
        <v>1720</v>
      </c>
      <c r="Q1405" s="10" t="s">
        <v>1719</v>
      </c>
      <c r="R1405" s="10" t="s">
        <v>1718</v>
      </c>
      <c r="S1405" s="10" t="s">
        <v>1717</v>
      </c>
      <c r="T1405" s="10"/>
      <c r="U1405" s="9">
        <v>6908259151</v>
      </c>
      <c r="V1405" s="8"/>
      <c r="W1405" s="7">
        <v>1193</v>
      </c>
      <c r="X1405" s="4"/>
      <c r="Y1405" s="6">
        <v>84</v>
      </c>
      <c r="Z1405" s="5">
        <f>IF(Y1405&gt;0,Y1405-J1405,".")</f>
        <v>37</v>
      </c>
      <c r="AB1405" s="1">
        <v>1537287031</v>
      </c>
      <c r="AC1405" s="1">
        <v>6699278835</v>
      </c>
      <c r="AD1405" s="1" t="s">
        <v>7987</v>
      </c>
      <c r="AE1405" s="1">
        <v>1</v>
      </c>
      <c r="AF1405" s="1">
        <v>50</v>
      </c>
      <c r="AG1405" s="1" t="s">
        <v>6305</v>
      </c>
      <c r="AH1405" s="1" t="s">
        <v>7988</v>
      </c>
      <c r="AI1405" s="1" t="s">
        <v>7989</v>
      </c>
    </row>
    <row r="1406" spans="1:35" s="1" customFormat="1" x14ac:dyDescent="0.25">
      <c r="A1406" s="31">
        <v>42271</v>
      </c>
      <c r="B1406" s="24"/>
      <c r="C1406" s="23" t="s">
        <v>7012</v>
      </c>
      <c r="D1406" s="22" t="s">
        <v>364</v>
      </c>
      <c r="E1406" s="21">
        <v>0.78</v>
      </c>
      <c r="G1406" s="20"/>
      <c r="H1406" s="19">
        <f>E1406/0.04125</f>
        <v>18.90909090909091</v>
      </c>
      <c r="I1406" s="32">
        <f>J1406/100*4</f>
        <v>1.92</v>
      </c>
      <c r="J1406" s="17">
        <v>48</v>
      </c>
      <c r="K1406" s="16">
        <f>IF(J1406&gt;1,J1406-H1406-I1406,0)</f>
        <v>27.170909090909092</v>
      </c>
      <c r="L1406" s="15">
        <v>42293</v>
      </c>
      <c r="M1406" s="14"/>
      <c r="N1406" s="29">
        <v>42737</v>
      </c>
      <c r="O1406" s="12">
        <v>42737</v>
      </c>
      <c r="P1406" s="11" t="s">
        <v>7011</v>
      </c>
      <c r="Q1406" s="10" t="s">
        <v>7010</v>
      </c>
      <c r="R1406" s="10" t="s">
        <v>7009</v>
      </c>
      <c r="S1406" s="10" t="s">
        <v>7008</v>
      </c>
      <c r="T1406" s="10"/>
      <c r="U1406" s="9" t="s">
        <v>7007</v>
      </c>
      <c r="V1406" s="8"/>
      <c r="W1406" s="7">
        <v>13</v>
      </c>
      <c r="X1406" s="4"/>
      <c r="Y1406" s="6">
        <v>85</v>
      </c>
      <c r="Z1406" s="5">
        <f>IF(Y1406&gt;0,Y1406-J1406,".")</f>
        <v>37</v>
      </c>
      <c r="AB1406" s="1">
        <v>1537294063</v>
      </c>
      <c r="AC1406" s="1">
        <v>6696690139</v>
      </c>
      <c r="AD1406" s="1" t="s">
        <v>7180</v>
      </c>
      <c r="AE1406" s="1">
        <v>2</v>
      </c>
      <c r="AF1406" s="1">
        <v>74</v>
      </c>
      <c r="AG1406" s="1" t="s">
        <v>6270</v>
      </c>
      <c r="AH1406" s="1" t="s">
        <v>7982</v>
      </c>
      <c r="AI1406" s="1" t="s">
        <v>7990</v>
      </c>
    </row>
    <row r="1407" spans="1:35" s="1" customFormat="1" x14ac:dyDescent="0.25">
      <c r="A1407" s="31">
        <v>42493</v>
      </c>
      <c r="B1407" s="24"/>
      <c r="C1407" s="23" t="s">
        <v>1365</v>
      </c>
      <c r="D1407" s="22" t="s">
        <v>1364</v>
      </c>
      <c r="E1407" s="21">
        <v>1.1299999999999999</v>
      </c>
      <c r="G1407" s="20"/>
      <c r="H1407" s="19">
        <f>E1407/0.04188</f>
        <v>26.981852913085003</v>
      </c>
      <c r="I1407" s="18">
        <f>J1407/100*4</f>
        <v>3.4</v>
      </c>
      <c r="J1407" s="17">
        <v>85</v>
      </c>
      <c r="K1407" s="16">
        <f>IF(J1407&gt;1,J1407-H1407-I1407,0)</f>
        <v>54.618147086914995</v>
      </c>
      <c r="L1407" s="15">
        <v>42520</v>
      </c>
      <c r="M1407" s="14"/>
      <c r="N1407" s="29">
        <v>42747</v>
      </c>
      <c r="O1407" s="12">
        <v>42748</v>
      </c>
      <c r="P1407" s="11" t="s">
        <v>6692</v>
      </c>
      <c r="Q1407" s="10"/>
      <c r="R1407" s="10"/>
      <c r="S1407" s="10"/>
      <c r="T1407" s="10"/>
      <c r="U1407" s="9">
        <v>6670902269</v>
      </c>
      <c r="V1407" s="8"/>
      <c r="W1407" s="7">
        <v>90</v>
      </c>
      <c r="X1407" s="4"/>
      <c r="Y1407" s="6">
        <v>85</v>
      </c>
      <c r="Z1407" s="5">
        <f>IF(Y1407&gt;0,Y1407-J1407,".")</f>
        <v>0</v>
      </c>
      <c r="AB1407" s="1">
        <v>1537413412</v>
      </c>
      <c r="AC1407" s="1">
        <v>6693898135</v>
      </c>
      <c r="AD1407" s="1" t="s">
        <v>7467</v>
      </c>
      <c r="AE1407" s="1">
        <v>1</v>
      </c>
      <c r="AF1407" s="1">
        <v>36</v>
      </c>
      <c r="AG1407" s="1" t="s">
        <v>7991</v>
      </c>
      <c r="AH1407" s="1" t="s">
        <v>7992</v>
      </c>
      <c r="AI1407" s="1" t="s">
        <v>7993</v>
      </c>
    </row>
    <row r="1408" spans="1:35" s="1" customFormat="1" x14ac:dyDescent="0.25">
      <c r="A1408" s="31">
        <v>42668</v>
      </c>
      <c r="B1408" t="s">
        <v>6098</v>
      </c>
      <c r="C1408" s="23" t="s">
        <v>4193</v>
      </c>
      <c r="D1408" s="22" t="s">
        <v>462</v>
      </c>
      <c r="E1408" s="21">
        <v>0.9</v>
      </c>
      <c r="G1408" s="20"/>
      <c r="H1408" s="19">
        <f>E1408/0.03988</f>
        <v>22.567703109327987</v>
      </c>
      <c r="I1408" s="18">
        <f>J1408/100*4</f>
        <v>1.96</v>
      </c>
      <c r="J1408" s="17">
        <v>49</v>
      </c>
      <c r="K1408" s="16">
        <f>IF(J1408&gt;1,J1408-H1408-I1408,0)</f>
        <v>24.472296890672013</v>
      </c>
      <c r="L1408" s="15">
        <v>42697</v>
      </c>
      <c r="M1408" s="14"/>
      <c r="N1408" s="29">
        <v>42774</v>
      </c>
      <c r="O1408" s="12">
        <v>42774</v>
      </c>
      <c r="P1408" s="11" t="s">
        <v>6094</v>
      </c>
      <c r="Q1408" s="56" t="s">
        <v>6097</v>
      </c>
      <c r="R1408" s="10" t="s">
        <v>6096</v>
      </c>
      <c r="S1408" s="10" t="s">
        <v>6095</v>
      </c>
      <c r="T1408" s="10"/>
      <c r="U1408" s="9">
        <v>6703161434</v>
      </c>
      <c r="V1408" s="8"/>
      <c r="W1408" s="7">
        <v>225</v>
      </c>
      <c r="X1408" s="4"/>
      <c r="Y1408" s="6">
        <v>85</v>
      </c>
      <c r="Z1408" s="5">
        <f>IF(Y1408&gt;0,Y1408-J1408,".")</f>
        <v>36</v>
      </c>
      <c r="AB1408" s="1">
        <v>1537413413</v>
      </c>
      <c r="AC1408" s="1">
        <v>6693837160</v>
      </c>
      <c r="AD1408" s="1" t="s">
        <v>7994</v>
      </c>
      <c r="AE1408" s="1">
        <v>1</v>
      </c>
      <c r="AF1408" s="1">
        <v>39</v>
      </c>
      <c r="AG1408" s="1" t="s">
        <v>7991</v>
      </c>
      <c r="AH1408" s="1" t="s">
        <v>7995</v>
      </c>
      <c r="AI1408" s="1" t="s">
        <v>7993</v>
      </c>
    </row>
    <row r="1409" spans="1:35" x14ac:dyDescent="0.25">
      <c r="A1409" s="31">
        <v>42613</v>
      </c>
      <c r="C1409" s="23" t="s">
        <v>1594</v>
      </c>
      <c r="D1409" s="22" t="s">
        <v>1593</v>
      </c>
      <c r="E1409" s="21">
        <v>1.7</v>
      </c>
      <c r="H1409" s="19">
        <f>E1409/0.0409</f>
        <v>41.56479217603912</v>
      </c>
      <c r="I1409" s="18">
        <f>J1409/100*4</f>
        <v>3.4</v>
      </c>
      <c r="J1409" s="17">
        <v>85</v>
      </c>
      <c r="K1409" s="16">
        <f>IF(J1409&gt;1,J1409-H1409-I1409,0)</f>
        <v>40.035207823960882</v>
      </c>
      <c r="L1409" s="15">
        <v>42629</v>
      </c>
      <c r="N1409" s="29">
        <v>42804</v>
      </c>
      <c r="O1409" s="12">
        <v>42806</v>
      </c>
      <c r="P1409" s="11" t="s">
        <v>5375</v>
      </c>
      <c r="U1409" s="9">
        <v>6738848473</v>
      </c>
      <c r="W1409" s="7">
        <v>397</v>
      </c>
      <c r="Y1409" s="6">
        <v>85</v>
      </c>
      <c r="Z1409" s="5">
        <f>IF(Y1409&gt;0,Y1409-J1409,".")</f>
        <v>0</v>
      </c>
      <c r="AA1409" s="1"/>
      <c r="AB1409" s="1">
        <v>1537455554</v>
      </c>
      <c r="AC1409">
        <v>6695185737</v>
      </c>
      <c r="AD1409" t="s">
        <v>7144</v>
      </c>
      <c r="AE1409">
        <v>1</v>
      </c>
      <c r="AF1409">
        <v>69</v>
      </c>
      <c r="AG1409" t="s">
        <v>6292</v>
      </c>
      <c r="AH1409" t="s">
        <v>7996</v>
      </c>
      <c r="AI1409" t="s">
        <v>7997</v>
      </c>
    </row>
    <row r="1410" spans="1:35" x14ac:dyDescent="0.25">
      <c r="A1410" s="31">
        <v>42582</v>
      </c>
      <c r="C1410" s="23" t="s">
        <v>4409</v>
      </c>
      <c r="D1410" s="22" t="s">
        <v>4408</v>
      </c>
      <c r="E1410" s="21">
        <v>0.43</v>
      </c>
      <c r="H1410" s="19">
        <f>E1410/0.04105</f>
        <v>10.475030450669914</v>
      </c>
      <c r="I1410" s="18">
        <f>J1410/100*4</f>
        <v>1.8</v>
      </c>
      <c r="J1410" s="17">
        <v>45</v>
      </c>
      <c r="K1410" s="16">
        <f>IF(J1410&gt;1,J1410-H1410-I1410,0)</f>
        <v>32.724969549330091</v>
      </c>
      <c r="L1410" s="15">
        <v>42602</v>
      </c>
      <c r="N1410" s="29">
        <v>42804</v>
      </c>
      <c r="O1410" s="12">
        <v>42810</v>
      </c>
      <c r="P1410" s="11" t="s">
        <v>5358</v>
      </c>
      <c r="Q1410" s="10" t="s">
        <v>5362</v>
      </c>
      <c r="R1410" s="10" t="s">
        <v>5361</v>
      </c>
      <c r="S1410" s="10" t="s">
        <v>2165</v>
      </c>
      <c r="U1410" s="9" t="s">
        <v>5360</v>
      </c>
      <c r="W1410" s="7">
        <v>436</v>
      </c>
      <c r="Y1410" s="6">
        <v>85</v>
      </c>
      <c r="Z1410" s="5">
        <f>IF(Y1410&gt;0,Y1410-J1410,".")</f>
        <v>40</v>
      </c>
      <c r="AA1410" s="1"/>
      <c r="AB1410" s="1">
        <v>1537589513</v>
      </c>
      <c r="AC1410">
        <v>6698053128</v>
      </c>
      <c r="AD1410" t="s">
        <v>7215</v>
      </c>
      <c r="AE1410">
        <v>1</v>
      </c>
      <c r="AF1410">
        <v>65</v>
      </c>
      <c r="AG1410" t="s">
        <v>6284</v>
      </c>
      <c r="AH1410" t="s">
        <v>7998</v>
      </c>
      <c r="AI1410" t="s">
        <v>7999</v>
      </c>
    </row>
    <row r="1411" spans="1:35" x14ac:dyDescent="0.25">
      <c r="A1411" s="28">
        <v>41928</v>
      </c>
      <c r="B1411" s="27" t="s">
        <v>3476</v>
      </c>
      <c r="C1411" s="23" t="s">
        <v>3475</v>
      </c>
      <c r="D1411" s="22" t="s">
        <v>1053</v>
      </c>
      <c r="E1411" s="21">
        <v>1.74</v>
      </c>
      <c r="H1411" s="19">
        <f>E1411/0.0445486</f>
        <v>39.058466483795222</v>
      </c>
      <c r="I1411" s="18">
        <f>J1411/100*4</f>
        <v>3.4</v>
      </c>
      <c r="J1411" s="17">
        <v>85</v>
      </c>
      <c r="K1411" s="16">
        <f>IF(J1411&gt;1,J1411-H1411-I1411,0)</f>
        <v>42.54153351620478</v>
      </c>
      <c r="L1411" s="15">
        <v>41960</v>
      </c>
      <c r="N1411" s="29">
        <v>42898</v>
      </c>
      <c r="O1411" s="12">
        <v>42898</v>
      </c>
      <c r="P1411" s="11" t="s">
        <v>3471</v>
      </c>
      <c r="U1411" s="9">
        <v>6846252702</v>
      </c>
      <c r="W1411" s="7">
        <v>823</v>
      </c>
      <c r="Y1411" s="6">
        <v>85</v>
      </c>
      <c r="Z1411" s="5">
        <f>IF(Y1411&gt;0,Y1411-J1411,".")</f>
        <v>0</v>
      </c>
      <c r="AA1411" s="1"/>
      <c r="AB1411" s="1">
        <v>1537589514</v>
      </c>
      <c r="AC1411">
        <v>6698097546</v>
      </c>
      <c r="AD1411" t="s">
        <v>7203</v>
      </c>
      <c r="AE1411">
        <v>2</v>
      </c>
      <c r="AF1411">
        <v>94</v>
      </c>
      <c r="AG1411" t="s">
        <v>6284</v>
      </c>
      <c r="AH1411" t="s">
        <v>8000</v>
      </c>
      <c r="AI1411" t="s">
        <v>7999</v>
      </c>
    </row>
    <row r="1412" spans="1:35" x14ac:dyDescent="0.25">
      <c r="A1412" s="31">
        <v>42577</v>
      </c>
      <c r="B1412" s="24" t="s">
        <v>3387</v>
      </c>
      <c r="C1412" s="23" t="s">
        <v>3386</v>
      </c>
      <c r="D1412" s="22" t="s">
        <v>3385</v>
      </c>
      <c r="E1412" s="21">
        <v>1.24</v>
      </c>
      <c r="H1412" s="19">
        <f>E1412/0.04011</f>
        <v>30.914983794564947</v>
      </c>
      <c r="I1412" s="18">
        <f>J1412/100*4</f>
        <v>3.4</v>
      </c>
      <c r="J1412" s="17">
        <v>85</v>
      </c>
      <c r="K1412" s="16">
        <f>IF(J1412&gt;1,J1412-H1412-I1412,0)</f>
        <v>50.685016205435055</v>
      </c>
      <c r="L1412" s="15">
        <v>42602</v>
      </c>
      <c r="N1412" s="29">
        <v>42900</v>
      </c>
      <c r="O1412" s="12">
        <v>42901</v>
      </c>
      <c r="P1412" s="11" t="s">
        <v>3384</v>
      </c>
      <c r="U1412" s="9">
        <v>6852371200</v>
      </c>
      <c r="W1412" s="7">
        <v>842</v>
      </c>
      <c r="Y1412" s="6">
        <v>85</v>
      </c>
      <c r="Z1412" s="5">
        <f>IF(Y1412&gt;0,Y1412-J1412,".")</f>
        <v>0</v>
      </c>
      <c r="AB1412">
        <v>1537592499</v>
      </c>
      <c r="AC1412">
        <v>6700153039</v>
      </c>
      <c r="AD1412" t="s">
        <v>7118</v>
      </c>
      <c r="AE1412">
        <v>1</v>
      </c>
      <c r="AF1412">
        <v>38</v>
      </c>
      <c r="AG1412" t="s">
        <v>5434</v>
      </c>
      <c r="AH1412" t="s">
        <v>8001</v>
      </c>
      <c r="AI1412" t="s">
        <v>8002</v>
      </c>
    </row>
    <row r="1413" spans="1:35" x14ac:dyDescent="0.25">
      <c r="A1413" s="31">
        <v>42786</v>
      </c>
      <c r="C1413" s="23" t="s">
        <v>1722</v>
      </c>
      <c r="D1413" s="22" t="s">
        <v>1721</v>
      </c>
      <c r="E1413" s="21">
        <v>0.28000000000000003</v>
      </c>
      <c r="H1413" s="19">
        <f>E1413/0.03844</f>
        <v>7.2840790842872014</v>
      </c>
      <c r="I1413" s="18">
        <f>J1413/100*4</f>
        <v>1.88</v>
      </c>
      <c r="J1413" s="17">
        <v>47</v>
      </c>
      <c r="K1413" s="16">
        <f>IF(J1413&gt;1,J1413-H1413-I1413,0)</f>
        <v>37.835920915712798</v>
      </c>
      <c r="L1413" s="15">
        <v>42801</v>
      </c>
      <c r="N1413" s="29">
        <v>42901</v>
      </c>
      <c r="O1413" s="12">
        <v>42901</v>
      </c>
      <c r="P1413" s="11" t="s">
        <v>3358</v>
      </c>
      <c r="Q1413" s="10" t="s">
        <v>3361</v>
      </c>
      <c r="R1413" s="10" t="s">
        <v>3360</v>
      </c>
      <c r="S1413" s="10" t="s">
        <v>3359</v>
      </c>
      <c r="U1413" s="9">
        <v>6856028887</v>
      </c>
      <c r="W1413" s="7">
        <v>843</v>
      </c>
      <c r="Y1413" s="6">
        <v>85</v>
      </c>
      <c r="Z1413" s="5">
        <f>IF(Y1413&gt;0,Y1413-J1413,".")</f>
        <v>38</v>
      </c>
      <c r="AB1413">
        <v>1537729568</v>
      </c>
      <c r="AC1413">
        <v>6700363309</v>
      </c>
      <c r="AD1413" t="s">
        <v>7220</v>
      </c>
      <c r="AE1413">
        <v>3</v>
      </c>
      <c r="AF1413">
        <v>90</v>
      </c>
      <c r="AG1413" t="s">
        <v>6301</v>
      </c>
      <c r="AH1413" t="s">
        <v>8003</v>
      </c>
      <c r="AI1413" t="s">
        <v>8004</v>
      </c>
    </row>
    <row r="1414" spans="1:35" x14ac:dyDescent="0.25">
      <c r="A1414" s="31">
        <v>42755</v>
      </c>
      <c r="B1414" s="24" t="s">
        <v>2791</v>
      </c>
      <c r="C1414" s="23" t="s">
        <v>245</v>
      </c>
      <c r="D1414" s="22" t="s">
        <v>244</v>
      </c>
      <c r="E1414" s="21">
        <v>0.84</v>
      </c>
      <c r="H1414" s="19">
        <f>E1414/0.03865</f>
        <v>21.733505821474775</v>
      </c>
      <c r="I1414" s="18">
        <f>J1414/100*4</f>
        <v>3.4</v>
      </c>
      <c r="J1414" s="17">
        <v>85</v>
      </c>
      <c r="K1414" s="16">
        <f>IF(J1414&gt;1,J1414-H1414-I1414,0)</f>
        <v>59.866494178525222</v>
      </c>
      <c r="L1414" s="15">
        <v>42788</v>
      </c>
      <c r="N1414" s="29">
        <v>42934</v>
      </c>
      <c r="O1414" s="12">
        <v>42936</v>
      </c>
      <c r="P1414" s="11" t="s">
        <v>2790</v>
      </c>
      <c r="U1414" s="9">
        <v>6892614804</v>
      </c>
      <c r="V1414" s="8" t="s">
        <v>706</v>
      </c>
      <c r="W1414" s="7">
        <v>972</v>
      </c>
      <c r="Y1414" s="6">
        <v>85</v>
      </c>
      <c r="Z1414" s="5">
        <f>IF(Y1414&gt;0,Y1414-J1414,".")</f>
        <v>0</v>
      </c>
      <c r="AA1414" s="1"/>
      <c r="AB1414" s="1">
        <v>1537729567</v>
      </c>
      <c r="AC1414">
        <v>6698953745</v>
      </c>
      <c r="AD1414" t="s">
        <v>7221</v>
      </c>
      <c r="AE1414">
        <v>2</v>
      </c>
      <c r="AF1414">
        <v>66</v>
      </c>
      <c r="AG1414" t="s">
        <v>6301</v>
      </c>
      <c r="AH1414" t="s">
        <v>8005</v>
      </c>
      <c r="AI1414" t="s">
        <v>8004</v>
      </c>
    </row>
    <row r="1415" spans="1:35" x14ac:dyDescent="0.25">
      <c r="A1415" s="28">
        <v>41936</v>
      </c>
      <c r="B1415" s="27"/>
      <c r="C1415" s="23" t="s">
        <v>206</v>
      </c>
      <c r="D1415" s="22" t="s">
        <v>205</v>
      </c>
      <c r="E1415" s="21">
        <v>0.28760000000000002</v>
      </c>
      <c r="H1415" s="19">
        <f>E1415/0.0438404</f>
        <v>6.560159122635743</v>
      </c>
      <c r="I1415" s="18">
        <f>J1415/100*4</f>
        <v>1.96</v>
      </c>
      <c r="J1415" s="17">
        <v>49</v>
      </c>
      <c r="K1415" s="16">
        <f>IF(J1415&gt;1,J1415-H1415-I1415,0)</f>
        <v>40.479840877364254</v>
      </c>
      <c r="L1415" s="15">
        <v>41957</v>
      </c>
      <c r="N1415" s="29">
        <v>42974</v>
      </c>
      <c r="O1415" s="12">
        <v>42974</v>
      </c>
      <c r="P1415" s="11" t="s">
        <v>2291</v>
      </c>
      <c r="Q1415" s="10" t="s">
        <v>2294</v>
      </c>
      <c r="R1415" s="10" t="s">
        <v>2293</v>
      </c>
      <c r="S1415" s="10" t="s">
        <v>2292</v>
      </c>
      <c r="U1415" s="9">
        <v>6905535702</v>
      </c>
      <c r="W1415" s="7">
        <v>1077</v>
      </c>
      <c r="Y1415" s="6">
        <v>85</v>
      </c>
      <c r="Z1415" s="5">
        <f>IF(Y1415&gt;0,Y1415-J1415,".")</f>
        <v>36</v>
      </c>
      <c r="AA1415" s="1"/>
      <c r="AB1415" s="1">
        <v>1537773024</v>
      </c>
      <c r="AC1415">
        <v>6696690139</v>
      </c>
      <c r="AD1415" t="s">
        <v>7180</v>
      </c>
      <c r="AE1415">
        <v>3</v>
      </c>
      <c r="AF1415">
        <v>111</v>
      </c>
      <c r="AG1415" t="s">
        <v>6293</v>
      </c>
      <c r="AH1415" t="s">
        <v>7982</v>
      </c>
      <c r="AI1415" t="s">
        <v>8006</v>
      </c>
    </row>
    <row r="1416" spans="1:35" x14ac:dyDescent="0.25">
      <c r="A1416" s="31">
        <v>42254</v>
      </c>
      <c r="C1416" s="23" t="s">
        <v>2184</v>
      </c>
      <c r="D1416" s="22" t="s">
        <v>2183</v>
      </c>
      <c r="E1416" s="21">
        <v>1.19</v>
      </c>
      <c r="H1416" s="19">
        <f>E1416/0.04165</f>
        <v>28.571428571428569</v>
      </c>
      <c r="I1416" s="32">
        <f>J1416/100*4</f>
        <v>3.4</v>
      </c>
      <c r="J1416" s="17">
        <v>85</v>
      </c>
      <c r="K1416" s="16">
        <f>IF(J1416&gt;1,J1416-H1416-I1416,0)</f>
        <v>53.028571428571432</v>
      </c>
      <c r="L1416" s="15">
        <v>42280</v>
      </c>
      <c r="N1416" s="29">
        <v>42983</v>
      </c>
      <c r="O1416" s="12">
        <v>42983</v>
      </c>
      <c r="P1416" s="11" t="s">
        <v>2169</v>
      </c>
      <c r="U1416" s="9">
        <v>6910091639</v>
      </c>
      <c r="W1416" s="7">
        <v>1108</v>
      </c>
      <c r="Y1416" s="6">
        <v>85</v>
      </c>
      <c r="Z1416" s="5">
        <f>IF(Y1416&gt;0,Y1416-J1416,".")</f>
        <v>0</v>
      </c>
      <c r="AA1416" s="1"/>
      <c r="AB1416" s="1">
        <v>1537789372</v>
      </c>
      <c r="AC1416">
        <v>6695430000</v>
      </c>
      <c r="AD1416" t="s">
        <v>7426</v>
      </c>
      <c r="AE1416">
        <v>1</v>
      </c>
      <c r="AF1416">
        <v>145</v>
      </c>
      <c r="AG1416" t="s">
        <v>6300</v>
      </c>
      <c r="AH1416" t="s">
        <v>8007</v>
      </c>
      <c r="AI1416" t="s">
        <v>8008</v>
      </c>
    </row>
    <row r="1417" spans="1:35" x14ac:dyDescent="0.25">
      <c r="A1417" s="31">
        <v>43036</v>
      </c>
      <c r="B1417" s="24" t="s">
        <v>218</v>
      </c>
      <c r="C1417" s="23" t="s">
        <v>217</v>
      </c>
      <c r="D1417" s="22" t="s">
        <v>216</v>
      </c>
      <c r="E1417" s="21">
        <v>2.2599999999999998</v>
      </c>
      <c r="H1417" s="19">
        <f>E1417/0.04452</f>
        <v>50.76370170709793</v>
      </c>
      <c r="I1417" s="18">
        <f>J1417/100*4</f>
        <v>3.4</v>
      </c>
      <c r="J1417" s="17">
        <v>85</v>
      </c>
      <c r="K1417" s="16">
        <f>IF(J1417&gt;1,J1417-H1417-I1417,0)</f>
        <v>30.836298292902072</v>
      </c>
      <c r="L1417" s="15">
        <v>43066</v>
      </c>
      <c r="N1417" s="29">
        <v>43087</v>
      </c>
      <c r="O1417" s="12">
        <v>43087</v>
      </c>
      <c r="P1417" s="11" t="s">
        <v>215</v>
      </c>
      <c r="U1417" s="9">
        <v>6918883403</v>
      </c>
      <c r="W1417" s="7">
        <v>1480</v>
      </c>
      <c r="Y1417" s="6">
        <v>85</v>
      </c>
      <c r="Z1417" s="5">
        <f>IF(Y1417&gt;0,Y1417-J1417,".")</f>
        <v>0</v>
      </c>
      <c r="AA1417" s="1"/>
      <c r="AB1417" s="1">
        <v>1537824434</v>
      </c>
      <c r="AC1417">
        <v>6694853291</v>
      </c>
      <c r="AD1417" t="s">
        <v>7431</v>
      </c>
      <c r="AE1417">
        <v>1</v>
      </c>
      <c r="AF1417">
        <v>48</v>
      </c>
      <c r="AG1417" t="s">
        <v>6279</v>
      </c>
      <c r="AH1417" t="s">
        <v>7960</v>
      </c>
      <c r="AI1417" t="s">
        <v>8009</v>
      </c>
    </row>
    <row r="1418" spans="1:35" x14ac:dyDescent="0.25">
      <c r="A1418" s="31">
        <v>43030</v>
      </c>
      <c r="B1418" s="24" t="s">
        <v>126</v>
      </c>
      <c r="C1418" s="23" t="s">
        <v>99</v>
      </c>
      <c r="D1418" s="22" t="s">
        <v>98</v>
      </c>
      <c r="E1418" s="21">
        <v>1.77</v>
      </c>
      <c r="H1418" s="19">
        <f>E1418/0.04452</f>
        <v>39.757412398921836</v>
      </c>
      <c r="I1418" s="18">
        <f>J1418/100*4</f>
        <v>2.72</v>
      </c>
      <c r="J1418" s="17">
        <v>68</v>
      </c>
      <c r="K1418" s="16">
        <f>IF(J1418&gt;1,J1418-H1418-I1418,0)</f>
        <v>25.522587601078165</v>
      </c>
      <c r="L1418" s="15">
        <v>43073</v>
      </c>
      <c r="N1418" s="29">
        <v>43092</v>
      </c>
      <c r="O1418" s="12">
        <v>43095</v>
      </c>
      <c r="P1418" s="11" t="s">
        <v>125</v>
      </c>
      <c r="Q1418" s="10" t="s">
        <v>124</v>
      </c>
      <c r="R1418" s="10" t="s">
        <v>123</v>
      </c>
      <c r="S1418" s="10" t="s">
        <v>122</v>
      </c>
      <c r="U1418" s="9">
        <v>6919378736</v>
      </c>
      <c r="W1418" s="7">
        <v>1496</v>
      </c>
      <c r="Y1418" s="6">
        <v>85</v>
      </c>
      <c r="Z1418" s="5">
        <f>IF(Y1418&gt;0,Y1418-J1418,".")</f>
        <v>17</v>
      </c>
      <c r="AA1418" s="1"/>
      <c r="AB1418" s="1">
        <v>1537948818</v>
      </c>
      <c r="AC1418">
        <v>6700615164</v>
      </c>
      <c r="AD1418" t="s">
        <v>7174</v>
      </c>
      <c r="AE1418">
        <v>1</v>
      </c>
      <c r="AF1418">
        <v>20</v>
      </c>
      <c r="AG1418" t="s">
        <v>6265</v>
      </c>
      <c r="AH1418" t="s">
        <v>8010</v>
      </c>
      <c r="AI1418" t="s">
        <v>8011</v>
      </c>
    </row>
    <row r="1419" spans="1:35" x14ac:dyDescent="0.25">
      <c r="A1419" s="31">
        <v>42469</v>
      </c>
      <c r="C1419" s="23" t="s">
        <v>1722</v>
      </c>
      <c r="D1419" s="22" t="s">
        <v>1721</v>
      </c>
      <c r="E1419" s="21">
        <v>0.35</v>
      </c>
      <c r="H1419" s="19">
        <f>E1419/0.04011</f>
        <v>8.7260034904013963</v>
      </c>
      <c r="I1419" s="32">
        <f>J1419/100*4</f>
        <v>1.88</v>
      </c>
      <c r="J1419" s="17">
        <v>47</v>
      </c>
      <c r="K1419" s="16">
        <f>IF(J1419&gt;1,J1419-H1419-I1419,0)</f>
        <v>36.393996509598601</v>
      </c>
      <c r="L1419" s="15">
        <v>42498</v>
      </c>
      <c r="N1419" s="29">
        <v>42742</v>
      </c>
      <c r="O1419" s="12">
        <v>42743</v>
      </c>
      <c r="P1419" s="11" t="s">
        <v>6880</v>
      </c>
      <c r="Q1419" s="10" t="s">
        <v>6882</v>
      </c>
      <c r="R1419" s="10" t="s">
        <v>6881</v>
      </c>
      <c r="S1419" s="10" t="s">
        <v>691</v>
      </c>
      <c r="U1419" s="9">
        <v>6664833336</v>
      </c>
      <c r="W1419" s="7">
        <v>48</v>
      </c>
      <c r="Y1419" s="6">
        <v>86</v>
      </c>
      <c r="Z1419" s="5">
        <f>IF(Y1419&gt;0,Y1419-J1419,".")</f>
        <v>39</v>
      </c>
      <c r="AA1419" s="1"/>
      <c r="AB1419" s="1">
        <v>1537948819</v>
      </c>
      <c r="AC1419">
        <v>6695108663</v>
      </c>
      <c r="AD1419" t="s">
        <v>7385</v>
      </c>
      <c r="AE1419">
        <v>1</v>
      </c>
      <c r="AF1419">
        <v>38</v>
      </c>
      <c r="AG1419" t="s">
        <v>6265</v>
      </c>
      <c r="AH1419" t="s">
        <v>8012</v>
      </c>
      <c r="AI1419" t="s">
        <v>8011</v>
      </c>
    </row>
    <row r="1420" spans="1:35" x14ac:dyDescent="0.25">
      <c r="A1420" s="31">
        <v>42658</v>
      </c>
      <c r="B1420" s="24" t="s">
        <v>6609</v>
      </c>
      <c r="C1420" s="23" t="s">
        <v>418</v>
      </c>
      <c r="D1420" s="22" t="s">
        <v>417</v>
      </c>
      <c r="E1420" s="21">
        <v>0.99</v>
      </c>
      <c r="H1420" s="19">
        <f>E1420/0.03988</f>
        <v>24.824473420260784</v>
      </c>
      <c r="I1420" s="18">
        <f>J1420/100*4</f>
        <v>2.76</v>
      </c>
      <c r="J1420" s="17">
        <v>69</v>
      </c>
      <c r="K1420" s="16">
        <f>IF(J1420&gt;1,J1420-H1420-I1420,0)</f>
        <v>41.415526579739215</v>
      </c>
      <c r="L1420" s="15">
        <v>42690</v>
      </c>
      <c r="N1420" s="29">
        <v>42750</v>
      </c>
      <c r="O1420" s="12">
        <v>42750</v>
      </c>
      <c r="P1420" s="11" t="s">
        <v>6608</v>
      </c>
      <c r="Q1420" s="10" t="s">
        <v>6607</v>
      </c>
      <c r="R1420" s="10" t="s">
        <v>6606</v>
      </c>
      <c r="S1420" s="10" t="s">
        <v>6605</v>
      </c>
      <c r="U1420" s="9">
        <v>6677074031</v>
      </c>
      <c r="W1420" s="7">
        <v>104</v>
      </c>
      <c r="Y1420" s="6">
        <v>86</v>
      </c>
      <c r="Z1420" s="5">
        <f>IF(Y1420&gt;0,Y1420-J1420,".")</f>
        <v>17</v>
      </c>
      <c r="AB1420">
        <v>1537948817</v>
      </c>
      <c r="AC1420">
        <v>6696107099</v>
      </c>
      <c r="AD1420" t="s">
        <v>7229</v>
      </c>
      <c r="AE1420">
        <v>1</v>
      </c>
      <c r="AF1420">
        <v>115</v>
      </c>
      <c r="AG1420" t="s">
        <v>6265</v>
      </c>
      <c r="AH1420" t="s">
        <v>8013</v>
      </c>
      <c r="AI1420" t="s">
        <v>8011</v>
      </c>
    </row>
    <row r="1421" spans="1:35" x14ac:dyDescent="0.25">
      <c r="A1421" s="31">
        <v>42721</v>
      </c>
      <c r="B1421" s="24" t="s">
        <v>2326</v>
      </c>
      <c r="C1421" s="23" t="s">
        <v>105</v>
      </c>
      <c r="D1421" s="22" t="s">
        <v>104</v>
      </c>
      <c r="E1421" s="21">
        <v>0.8</v>
      </c>
      <c r="H1421" s="19">
        <f>E1421/0.03864</f>
        <v>20.703933747412009</v>
      </c>
      <c r="I1421" s="18">
        <f>J1421/100*4</f>
        <v>2.76</v>
      </c>
      <c r="J1421" s="17">
        <v>69</v>
      </c>
      <c r="K1421" s="16">
        <f>IF(J1421&gt;1,J1421-H1421-I1421,0)</f>
        <v>45.536066252587993</v>
      </c>
      <c r="L1421" s="15">
        <v>42735</v>
      </c>
      <c r="N1421" s="29">
        <v>42755</v>
      </c>
      <c r="O1421" s="12">
        <v>42757</v>
      </c>
      <c r="P1421" s="11" t="s">
        <v>6490</v>
      </c>
      <c r="Q1421" s="10" t="s">
        <v>6489</v>
      </c>
      <c r="R1421" s="10" t="s">
        <v>6488</v>
      </c>
      <c r="S1421" s="10" t="s">
        <v>6487</v>
      </c>
      <c r="U1421" s="9">
        <v>6680241452</v>
      </c>
      <c r="V1421" s="8" t="s">
        <v>6486</v>
      </c>
      <c r="W1421" s="7">
        <v>134</v>
      </c>
      <c r="Y1421" s="6">
        <v>86</v>
      </c>
      <c r="Z1421" s="5">
        <f>IF(Y1421&gt;0,Y1421-J1421,".")</f>
        <v>17</v>
      </c>
      <c r="AA1421" s="1"/>
      <c r="AB1421" s="1">
        <v>1538113899</v>
      </c>
      <c r="AC1421">
        <v>6698046938</v>
      </c>
      <c r="AD1421" t="s">
        <v>7310</v>
      </c>
      <c r="AE1421">
        <v>1</v>
      </c>
      <c r="AF1421">
        <v>69</v>
      </c>
      <c r="AG1421" t="s">
        <v>6264</v>
      </c>
      <c r="AH1421" t="s">
        <v>8014</v>
      </c>
      <c r="AI1421" t="s">
        <v>8015</v>
      </c>
    </row>
    <row r="1422" spans="1:35" x14ac:dyDescent="0.25">
      <c r="A1422" s="31">
        <v>42721</v>
      </c>
      <c r="C1422" s="23" t="s">
        <v>105</v>
      </c>
      <c r="D1422" s="22" t="s">
        <v>104</v>
      </c>
      <c r="E1422" s="21">
        <v>0.8</v>
      </c>
      <c r="H1422" s="19">
        <f>E1422/0.03864</f>
        <v>20.703933747412009</v>
      </c>
      <c r="I1422" s="18">
        <f>J1422/100*4</f>
        <v>2.76</v>
      </c>
      <c r="J1422" s="17">
        <v>69</v>
      </c>
      <c r="K1422" s="16">
        <f>IF(J1422&gt;1,J1422-H1422-I1422,0)</f>
        <v>45.536066252587993</v>
      </c>
      <c r="L1422" s="15">
        <v>42735</v>
      </c>
      <c r="N1422" s="29">
        <v>42756</v>
      </c>
      <c r="O1422" s="12">
        <v>42760</v>
      </c>
      <c r="P1422" s="11" t="s">
        <v>6459</v>
      </c>
      <c r="Q1422" s="10" t="s">
        <v>6458</v>
      </c>
      <c r="R1422" s="10" t="s">
        <v>6457</v>
      </c>
      <c r="S1422" s="10" t="s">
        <v>6456</v>
      </c>
      <c r="U1422" s="9">
        <v>6689922518</v>
      </c>
      <c r="V1422" s="8" t="s">
        <v>6047</v>
      </c>
      <c r="W1422" s="7">
        <v>160</v>
      </c>
      <c r="Y1422" s="6">
        <v>86</v>
      </c>
      <c r="Z1422" s="5">
        <f>IF(Y1422&gt;0,Y1422-J1422,".")</f>
        <v>17</v>
      </c>
      <c r="AA1422" s="1"/>
      <c r="AB1422" s="1">
        <v>1538126798</v>
      </c>
      <c r="AC1422">
        <v>6695009272</v>
      </c>
      <c r="AD1422" t="s">
        <v>7192</v>
      </c>
      <c r="AE1422">
        <v>1</v>
      </c>
      <c r="AF1422">
        <v>15</v>
      </c>
      <c r="AG1422" t="s">
        <v>1729</v>
      </c>
      <c r="AH1422" t="s">
        <v>8016</v>
      </c>
      <c r="AI1422" t="s">
        <v>8017</v>
      </c>
    </row>
    <row r="1423" spans="1:35" x14ac:dyDescent="0.25">
      <c r="A1423" s="31">
        <v>42666</v>
      </c>
      <c r="C1423" s="23" t="s">
        <v>719</v>
      </c>
      <c r="D1423" s="22" t="s">
        <v>718</v>
      </c>
      <c r="E1423" s="21">
        <v>0.69</v>
      </c>
      <c r="H1423" s="19">
        <f>E1423/0.03988</f>
        <v>17.301905717151453</v>
      </c>
      <c r="I1423" s="18">
        <f>J1423/100*4</f>
        <v>2.76</v>
      </c>
      <c r="J1423" s="17">
        <v>69</v>
      </c>
      <c r="K1423" s="16">
        <f>IF(J1423&gt;1,J1423-H1423-I1423,0)</f>
        <v>48.938094282848546</v>
      </c>
      <c r="L1423" s="15">
        <v>42697</v>
      </c>
      <c r="N1423" s="29">
        <v>42765</v>
      </c>
      <c r="O1423" s="12">
        <v>42765</v>
      </c>
      <c r="P1423" s="11" t="s">
        <v>6292</v>
      </c>
      <c r="Q1423" s="10" t="s">
        <v>6291</v>
      </c>
      <c r="R1423" s="10" t="s">
        <v>6290</v>
      </c>
      <c r="S1423" s="10" t="s">
        <v>6289</v>
      </c>
      <c r="U1423" s="9">
        <v>6695185737</v>
      </c>
      <c r="W1423" s="7">
        <v>180</v>
      </c>
      <c r="Y1423" s="6">
        <v>86</v>
      </c>
      <c r="Z1423" s="5">
        <f>IF(Y1423&gt;0,Y1423-J1423,".")</f>
        <v>17</v>
      </c>
      <c r="AA1423" s="1"/>
      <c r="AB1423" s="1">
        <v>1538540649</v>
      </c>
      <c r="AC1423">
        <v>6696690139</v>
      </c>
      <c r="AD1423" t="s">
        <v>7180</v>
      </c>
      <c r="AE1423">
        <v>1</v>
      </c>
      <c r="AF1423">
        <v>37</v>
      </c>
      <c r="AG1423" t="s">
        <v>6255</v>
      </c>
      <c r="AH1423" t="s">
        <v>7982</v>
      </c>
      <c r="AI1423" t="s">
        <v>8018</v>
      </c>
    </row>
    <row r="1424" spans="1:35" x14ac:dyDescent="0.25">
      <c r="A1424" s="31">
        <v>42736</v>
      </c>
      <c r="B1424" s="24" t="s">
        <v>5516</v>
      </c>
      <c r="C1424" s="23" t="s">
        <v>3430</v>
      </c>
      <c r="D1424" s="22" t="s">
        <v>3429</v>
      </c>
      <c r="E1424" s="21">
        <v>0.89</v>
      </c>
      <c r="H1424" s="19">
        <f>E1424/0.03785</f>
        <v>23.513870541611624</v>
      </c>
      <c r="I1424" s="18">
        <f>J1424/100*4</f>
        <v>2.76</v>
      </c>
      <c r="J1424" s="17">
        <v>69</v>
      </c>
      <c r="K1424" s="16">
        <f>IF(J1424&gt;1,J1424-H1424-I1424,0)</f>
        <v>42.726129458388378</v>
      </c>
      <c r="L1424" s="15">
        <v>42763</v>
      </c>
      <c r="N1424" s="29">
        <v>42766</v>
      </c>
      <c r="O1424" s="12">
        <v>42766</v>
      </c>
      <c r="P1424" s="11" t="s">
        <v>6264</v>
      </c>
      <c r="Q1424" s="57" t="s">
        <v>6263</v>
      </c>
      <c r="R1424" s="10" t="s">
        <v>6262</v>
      </c>
      <c r="S1424" s="10" t="s">
        <v>6261</v>
      </c>
      <c r="U1424" s="9" t="s">
        <v>6260</v>
      </c>
      <c r="W1424" s="7">
        <v>189</v>
      </c>
      <c r="Y1424" s="6">
        <v>86</v>
      </c>
      <c r="Z1424" s="5">
        <f>IF(Y1424&gt;0,Y1424-J1424,".")</f>
        <v>17</v>
      </c>
      <c r="AA1424" s="1"/>
      <c r="AB1424" s="1">
        <v>1538654510</v>
      </c>
      <c r="AC1424">
        <v>6697972516</v>
      </c>
      <c r="AD1424" t="s">
        <v>7309</v>
      </c>
      <c r="AE1424">
        <v>1</v>
      </c>
      <c r="AF1424">
        <v>99</v>
      </c>
      <c r="AG1424" t="s">
        <v>6247</v>
      </c>
      <c r="AH1424" t="s">
        <v>8019</v>
      </c>
      <c r="AI1424" t="s">
        <v>8020</v>
      </c>
    </row>
    <row r="1425" spans="1:35" x14ac:dyDescent="0.25">
      <c r="A1425" s="31">
        <v>42742</v>
      </c>
      <c r="C1425" s="23" t="s">
        <v>1722</v>
      </c>
      <c r="D1425" s="22" t="s">
        <v>1721</v>
      </c>
      <c r="E1425" s="21">
        <v>0.35</v>
      </c>
      <c r="H1425" s="19">
        <f>E1425/0.03821</f>
        <v>9.1599057838262219</v>
      </c>
      <c r="I1425" s="18">
        <f>J1425/100*4</f>
        <v>1.88</v>
      </c>
      <c r="J1425" s="17">
        <v>47</v>
      </c>
      <c r="K1425" s="16">
        <f>IF(J1425&gt;1,J1425-H1425-I1425,0)</f>
        <v>35.960094216173779</v>
      </c>
      <c r="L1425" s="15">
        <v>42742</v>
      </c>
      <c r="N1425" s="29">
        <v>42767</v>
      </c>
      <c r="O1425" s="12">
        <v>42771</v>
      </c>
      <c r="P1425" s="11" t="s">
        <v>6236</v>
      </c>
      <c r="Q1425" s="10" t="s">
        <v>6239</v>
      </c>
      <c r="R1425" s="10" t="s">
        <v>6238</v>
      </c>
      <c r="S1425" s="10" t="s">
        <v>6237</v>
      </c>
      <c r="U1425" s="9">
        <v>6698097546</v>
      </c>
      <c r="W1425" s="7">
        <v>212</v>
      </c>
      <c r="Y1425" s="6">
        <v>86</v>
      </c>
      <c r="Z1425" s="5">
        <f>IF(Y1425&gt;0,Y1425-J1425,".")</f>
        <v>39</v>
      </c>
      <c r="AA1425" s="1"/>
      <c r="AB1425" s="1">
        <v>1538678793</v>
      </c>
      <c r="AC1425">
        <v>6696690139</v>
      </c>
      <c r="AD1425" t="s">
        <v>7180</v>
      </c>
      <c r="AE1425">
        <v>2</v>
      </c>
      <c r="AF1425">
        <v>74</v>
      </c>
      <c r="AG1425" t="s">
        <v>6248</v>
      </c>
      <c r="AH1425" t="s">
        <v>7982</v>
      </c>
      <c r="AI1425" t="s">
        <v>8021</v>
      </c>
    </row>
    <row r="1426" spans="1:35" x14ac:dyDescent="0.25">
      <c r="A1426" s="28">
        <v>41975</v>
      </c>
      <c r="B1426" s="27"/>
      <c r="C1426" s="23" t="s">
        <v>678</v>
      </c>
      <c r="D1426" s="22" t="s">
        <v>677</v>
      </c>
      <c r="E1426" s="21">
        <v>0.69899999999999995</v>
      </c>
      <c r="H1426" s="19">
        <f>E1426/0.043</f>
        <v>16.255813953488371</v>
      </c>
      <c r="I1426" s="18">
        <f>J1426/100*4</f>
        <v>2.76</v>
      </c>
      <c r="J1426" s="17">
        <v>69</v>
      </c>
      <c r="K1426" s="16">
        <f>IF(J1426&gt;1,J1426-H1426-I1426,0)</f>
        <v>49.984186046511631</v>
      </c>
      <c r="L1426" s="15">
        <v>42011</v>
      </c>
      <c r="N1426" s="29">
        <v>42772</v>
      </c>
      <c r="O1426" s="12">
        <v>42773</v>
      </c>
      <c r="P1426" s="11" t="s">
        <v>6155</v>
      </c>
      <c r="Q1426" s="10" t="s">
        <v>6154</v>
      </c>
      <c r="R1426" s="10" t="s">
        <v>6153</v>
      </c>
      <c r="S1426" s="10" t="s">
        <v>1302</v>
      </c>
      <c r="U1426" s="9">
        <v>6706871472</v>
      </c>
      <c r="W1426" s="7">
        <v>217</v>
      </c>
      <c r="Y1426" s="6">
        <v>86</v>
      </c>
      <c r="Z1426" s="5">
        <f>IF(Y1426&gt;0,Y1426-J1426,".")</f>
        <v>17</v>
      </c>
      <c r="AA1426" s="1"/>
      <c r="AB1426" s="1">
        <v>1538926000</v>
      </c>
      <c r="AC1426">
        <v>6695086624</v>
      </c>
      <c r="AD1426" t="s">
        <v>7108</v>
      </c>
      <c r="AE1426">
        <v>1</v>
      </c>
      <c r="AF1426">
        <v>99</v>
      </c>
      <c r="AG1426" t="s">
        <v>6259</v>
      </c>
      <c r="AH1426" t="s">
        <v>8022</v>
      </c>
      <c r="AI1426" t="s">
        <v>8023</v>
      </c>
    </row>
    <row r="1427" spans="1:35" x14ac:dyDescent="0.25">
      <c r="A1427" s="31">
        <v>42692</v>
      </c>
      <c r="C1427" s="23" t="s">
        <v>363</v>
      </c>
      <c r="D1427" s="22" t="s">
        <v>362</v>
      </c>
      <c r="E1427" s="21">
        <v>0.61</v>
      </c>
      <c r="H1427" s="19">
        <f>E1427/0.0395</f>
        <v>15.443037974683543</v>
      </c>
      <c r="I1427" s="18">
        <f>J1427/100*4</f>
        <v>2.76</v>
      </c>
      <c r="J1427" s="17">
        <v>69</v>
      </c>
      <c r="K1427" s="16">
        <f>IF(J1427&gt;1,J1427-H1427-I1427,0)</f>
        <v>50.796962025316461</v>
      </c>
      <c r="L1427" s="15">
        <v>42722</v>
      </c>
      <c r="N1427" s="29">
        <v>42782</v>
      </c>
      <c r="O1427" s="12">
        <v>42782</v>
      </c>
      <c r="P1427" s="11" t="s">
        <v>5899</v>
      </c>
      <c r="Q1427" s="10" t="s">
        <v>5898</v>
      </c>
      <c r="R1427" s="10" t="s">
        <v>5897</v>
      </c>
      <c r="S1427" s="10" t="s">
        <v>5896</v>
      </c>
      <c r="U1427" s="9">
        <v>6716925261</v>
      </c>
      <c r="W1427" s="7">
        <v>274</v>
      </c>
      <c r="Y1427" s="6">
        <v>86</v>
      </c>
      <c r="Z1427" s="5">
        <f>IF(Y1427&gt;0,Y1427-J1427,".")</f>
        <v>17</v>
      </c>
      <c r="AA1427" s="1"/>
      <c r="AB1427" s="1">
        <v>1538930830</v>
      </c>
      <c r="AC1427">
        <v>6698097546</v>
      </c>
      <c r="AD1427" t="s">
        <v>7203</v>
      </c>
      <c r="AE1427">
        <v>3</v>
      </c>
      <c r="AF1427">
        <v>141</v>
      </c>
      <c r="AG1427" t="s">
        <v>6236</v>
      </c>
      <c r="AH1427" t="s">
        <v>8000</v>
      </c>
      <c r="AI1427" t="s">
        <v>8024</v>
      </c>
    </row>
    <row r="1428" spans="1:35" x14ac:dyDescent="0.25">
      <c r="A1428" s="31">
        <v>42736</v>
      </c>
      <c r="C1428" s="23" t="s">
        <v>3430</v>
      </c>
      <c r="D1428" s="22" t="s">
        <v>3429</v>
      </c>
      <c r="E1428" s="21">
        <v>0.89</v>
      </c>
      <c r="H1428" s="19">
        <f>E1428/0.03785</f>
        <v>23.513870541611624</v>
      </c>
      <c r="I1428" s="18">
        <f>J1428/100*4</f>
        <v>2.76</v>
      </c>
      <c r="J1428" s="17">
        <v>69</v>
      </c>
      <c r="K1428" s="16">
        <f>IF(J1428&gt;1,J1428-H1428-I1428,0)</f>
        <v>42.726129458388378</v>
      </c>
      <c r="L1428" s="15">
        <v>42763</v>
      </c>
      <c r="N1428" s="29">
        <v>42784</v>
      </c>
      <c r="O1428" s="12">
        <v>42785</v>
      </c>
      <c r="P1428" s="11" t="s">
        <v>5852</v>
      </c>
      <c r="Q1428" s="10" t="s">
        <v>5851</v>
      </c>
      <c r="R1428" s="10" t="s">
        <v>5850</v>
      </c>
      <c r="S1428" s="10" t="s">
        <v>5849</v>
      </c>
      <c r="U1428" s="9" t="s">
        <v>5848</v>
      </c>
      <c r="W1428" s="7">
        <v>288</v>
      </c>
      <c r="Y1428" s="6">
        <v>86</v>
      </c>
      <c r="Z1428" s="5">
        <f>IF(Y1428&gt;0,Y1428-J1428,".")</f>
        <v>17</v>
      </c>
      <c r="AA1428" s="1"/>
      <c r="AB1428" s="1">
        <v>1538965066</v>
      </c>
      <c r="AC1428">
        <v>6697322375</v>
      </c>
      <c r="AD1428" t="s">
        <v>7331</v>
      </c>
      <c r="AE1428">
        <v>2</v>
      </c>
      <c r="AF1428">
        <v>148</v>
      </c>
      <c r="AG1428" t="s">
        <v>6240</v>
      </c>
      <c r="AH1428" t="s">
        <v>8025</v>
      </c>
      <c r="AI1428" t="s">
        <v>8026</v>
      </c>
    </row>
    <row r="1429" spans="1:35" x14ac:dyDescent="0.25">
      <c r="A1429" s="31">
        <v>42769</v>
      </c>
      <c r="B1429" s="24" t="s">
        <v>3332</v>
      </c>
      <c r="C1429" s="23" t="s">
        <v>2986</v>
      </c>
      <c r="D1429" s="22" t="s">
        <v>2162</v>
      </c>
      <c r="E1429" s="21">
        <v>0.71</v>
      </c>
      <c r="H1429" s="19">
        <f>E1429/0.03878</f>
        <v>18.308406395048994</v>
      </c>
      <c r="I1429" s="18">
        <f>J1429/100*4</f>
        <v>2.76</v>
      </c>
      <c r="J1429" s="17">
        <v>69</v>
      </c>
      <c r="K1429" s="16">
        <f>IF(J1429&gt;1,J1429-H1429-I1429,0)</f>
        <v>47.931593604951011</v>
      </c>
      <c r="L1429" s="15">
        <v>42784</v>
      </c>
      <c r="N1429" s="29">
        <v>42786</v>
      </c>
      <c r="O1429" s="12">
        <v>42786</v>
      </c>
      <c r="P1429" s="11" t="s">
        <v>5776</v>
      </c>
      <c r="Q1429" s="10" t="s">
        <v>5775</v>
      </c>
      <c r="R1429" s="10" t="s">
        <v>5774</v>
      </c>
      <c r="S1429" s="10" t="s">
        <v>5773</v>
      </c>
      <c r="U1429" s="9">
        <v>6723850816</v>
      </c>
      <c r="W1429" s="7">
        <v>304</v>
      </c>
      <c r="Y1429" s="6">
        <v>86</v>
      </c>
      <c r="Z1429" s="5">
        <f>IF(Y1429&gt;0,Y1429-J1429,".")</f>
        <v>17</v>
      </c>
      <c r="AA1429" s="1"/>
      <c r="AB1429" s="1">
        <v>1539197047</v>
      </c>
      <c r="AC1429">
        <v>6698046938</v>
      </c>
      <c r="AD1429" t="s">
        <v>7310</v>
      </c>
      <c r="AE1429">
        <v>1</v>
      </c>
      <c r="AF1429">
        <v>69</v>
      </c>
      <c r="AG1429" t="s">
        <v>6200</v>
      </c>
      <c r="AH1429" t="s">
        <v>8014</v>
      </c>
      <c r="AI1429" t="s">
        <v>8027</v>
      </c>
    </row>
    <row r="1430" spans="1:35" x14ac:dyDescent="0.25">
      <c r="A1430" s="31">
        <v>42658</v>
      </c>
      <c r="C1430" s="23" t="s">
        <v>418</v>
      </c>
      <c r="D1430" s="22" t="s">
        <v>417</v>
      </c>
      <c r="E1430" s="21">
        <v>0.99</v>
      </c>
      <c r="H1430" s="19">
        <f>E1430/0.03988</f>
        <v>24.824473420260784</v>
      </c>
      <c r="I1430" s="18">
        <f>J1430/100*4</f>
        <v>2.76</v>
      </c>
      <c r="J1430" s="17">
        <v>69</v>
      </c>
      <c r="K1430" s="16">
        <f>IF(J1430&gt;1,J1430-H1430-I1430,0)</f>
        <v>41.415526579739215</v>
      </c>
      <c r="L1430" s="15">
        <v>42690</v>
      </c>
      <c r="N1430" s="29">
        <v>42787</v>
      </c>
      <c r="O1430" s="12">
        <v>42787</v>
      </c>
      <c r="P1430" s="11" t="s">
        <v>5772</v>
      </c>
      <c r="Q1430" s="10" t="s">
        <v>5771</v>
      </c>
      <c r="R1430" s="10" t="s">
        <v>5770</v>
      </c>
      <c r="S1430" s="10" t="s">
        <v>407</v>
      </c>
      <c r="U1430" s="9">
        <v>6720432222</v>
      </c>
      <c r="W1430" s="7">
        <v>308</v>
      </c>
      <c r="Y1430" s="6">
        <v>86</v>
      </c>
      <c r="Z1430" s="5">
        <f>IF(Y1430&gt;0,Y1430-J1430,".")</f>
        <v>17</v>
      </c>
      <c r="AA1430" s="1"/>
      <c r="AB1430" s="1">
        <v>1539245080</v>
      </c>
      <c r="AC1430">
        <v>6695920892</v>
      </c>
      <c r="AD1430" t="s">
        <v>8028</v>
      </c>
      <c r="AE1430">
        <v>1</v>
      </c>
      <c r="AF1430">
        <v>75</v>
      </c>
      <c r="AG1430" t="s">
        <v>6232</v>
      </c>
      <c r="AH1430" t="s">
        <v>8029</v>
      </c>
      <c r="AI1430" t="s">
        <v>8030</v>
      </c>
    </row>
    <row r="1431" spans="1:35" x14ac:dyDescent="0.25">
      <c r="A1431" s="31">
        <v>42692</v>
      </c>
      <c r="C1431" s="23" t="s">
        <v>363</v>
      </c>
      <c r="D1431" s="22" t="s">
        <v>362</v>
      </c>
      <c r="E1431" s="21">
        <v>0.61</v>
      </c>
      <c r="H1431" s="19">
        <f>E1431/0.0395</f>
        <v>15.443037974683543</v>
      </c>
      <c r="I1431" s="18">
        <f>J1431/100*4</f>
        <v>2.76</v>
      </c>
      <c r="J1431" s="17">
        <v>69</v>
      </c>
      <c r="K1431" s="16">
        <f>IF(J1431&gt;1,J1431-H1431-I1431,0)</f>
        <v>50.796962025316461</v>
      </c>
      <c r="L1431" s="15">
        <v>42722</v>
      </c>
      <c r="N1431" s="29">
        <v>42791</v>
      </c>
      <c r="O1431" s="12">
        <v>42792</v>
      </c>
      <c r="P1431" s="11" t="s">
        <v>5680</v>
      </c>
      <c r="Q1431" s="10" t="s">
        <v>5679</v>
      </c>
      <c r="R1431" s="10" t="s">
        <v>5678</v>
      </c>
      <c r="S1431" s="10" t="s">
        <v>5677</v>
      </c>
      <c r="U1431" s="9">
        <v>6724791463</v>
      </c>
      <c r="W1431" s="7">
        <v>326</v>
      </c>
      <c r="Y1431" s="6">
        <v>86</v>
      </c>
      <c r="Z1431" s="5">
        <f>IF(Y1431&gt;0,Y1431-J1431,".")</f>
        <v>17</v>
      </c>
      <c r="AA1431" s="1"/>
      <c r="AB1431" s="1">
        <v>1539281451</v>
      </c>
      <c r="AC1431">
        <v>6696579790</v>
      </c>
      <c r="AD1431" t="s">
        <v>7241</v>
      </c>
      <c r="AE1431">
        <v>1</v>
      </c>
      <c r="AF1431">
        <v>38</v>
      </c>
      <c r="AG1431" t="s">
        <v>5986</v>
      </c>
      <c r="AH1431" t="s">
        <v>8031</v>
      </c>
      <c r="AI1431" t="s">
        <v>8032</v>
      </c>
    </row>
    <row r="1432" spans="1:35" x14ac:dyDescent="0.25">
      <c r="A1432" s="31">
        <v>42575</v>
      </c>
      <c r="C1432" s="23" t="s">
        <v>1537</v>
      </c>
      <c r="D1432" s="22" t="s">
        <v>1536</v>
      </c>
      <c r="E1432" s="21">
        <v>0.71</v>
      </c>
      <c r="H1432" s="19">
        <f>E1432/0.04011</f>
        <v>17.70132136624283</v>
      </c>
      <c r="I1432" s="18">
        <f>J1432/100*4</f>
        <v>2.76</v>
      </c>
      <c r="J1432" s="17">
        <v>69</v>
      </c>
      <c r="K1432" s="16">
        <f>IF(J1432&gt;1,J1432-H1432-I1432,0)</f>
        <v>48.538678633757172</v>
      </c>
      <c r="L1432" s="15">
        <v>42599</v>
      </c>
      <c r="N1432" s="29">
        <v>42792</v>
      </c>
      <c r="O1432" s="12">
        <v>42792</v>
      </c>
      <c r="P1432" s="11" t="s">
        <v>5676</v>
      </c>
      <c r="Q1432" s="10" t="s">
        <v>5675</v>
      </c>
      <c r="R1432" s="10" t="s">
        <v>5674</v>
      </c>
      <c r="S1432" s="10" t="s">
        <v>2533</v>
      </c>
      <c r="U1432" s="9" t="s">
        <v>5673</v>
      </c>
      <c r="W1432" s="7">
        <v>329</v>
      </c>
      <c r="Y1432" s="6">
        <v>86</v>
      </c>
      <c r="Z1432" s="5">
        <f>IF(Y1432&gt;0,Y1432-J1432,".")</f>
        <v>17</v>
      </c>
      <c r="AA1432" s="1"/>
      <c r="AB1432" s="1">
        <v>1539281450</v>
      </c>
      <c r="AC1432">
        <v>6700385607</v>
      </c>
      <c r="AD1432" t="s">
        <v>7399</v>
      </c>
      <c r="AE1432">
        <v>1</v>
      </c>
      <c r="AF1432">
        <v>38</v>
      </c>
      <c r="AG1432" t="s">
        <v>5986</v>
      </c>
      <c r="AH1432" t="s">
        <v>8033</v>
      </c>
      <c r="AI1432" t="s">
        <v>8032</v>
      </c>
    </row>
    <row r="1433" spans="1:35" x14ac:dyDescent="0.25">
      <c r="A1433" s="31">
        <v>42692</v>
      </c>
      <c r="B1433" s="24" t="s">
        <v>4565</v>
      </c>
      <c r="C1433" s="23" t="s">
        <v>363</v>
      </c>
      <c r="D1433" s="22" t="s">
        <v>362</v>
      </c>
      <c r="E1433" s="21">
        <v>0.61</v>
      </c>
      <c r="H1433" s="19">
        <f>E1433/0.0395</f>
        <v>15.443037974683543</v>
      </c>
      <c r="I1433" s="18">
        <f>J1433/100*4</f>
        <v>2.76</v>
      </c>
      <c r="J1433" s="17">
        <v>69</v>
      </c>
      <c r="K1433" s="16">
        <f>IF(J1433&gt;1,J1433-H1433-I1433,0)</f>
        <v>50.796962025316461</v>
      </c>
      <c r="L1433" s="15">
        <v>42722</v>
      </c>
      <c r="N1433" s="29">
        <v>42798</v>
      </c>
      <c r="O1433" s="12">
        <v>42799</v>
      </c>
      <c r="P1433" s="11" t="s">
        <v>1981</v>
      </c>
      <c r="Q1433" s="10" t="s">
        <v>5537</v>
      </c>
      <c r="R1433" s="10" t="s">
        <v>5536</v>
      </c>
      <c r="S1433" s="10" t="s">
        <v>5535</v>
      </c>
      <c r="U1433" s="9">
        <v>6731590589</v>
      </c>
      <c r="W1433" s="7">
        <v>359</v>
      </c>
      <c r="Y1433" s="6">
        <v>86</v>
      </c>
      <c r="Z1433" s="5">
        <f>IF(Y1433&gt;0,Y1433-J1433,".")</f>
        <v>17</v>
      </c>
      <c r="AA1433" s="1"/>
      <c r="AB1433" s="1">
        <v>1539356884</v>
      </c>
      <c r="AC1433">
        <v>6702975267</v>
      </c>
      <c r="AD1433" t="s">
        <v>7197</v>
      </c>
      <c r="AE1433">
        <v>1</v>
      </c>
      <c r="AF1433">
        <v>115</v>
      </c>
      <c r="AG1433" t="s">
        <v>4184</v>
      </c>
      <c r="AH1433" t="s">
        <v>8034</v>
      </c>
      <c r="AI1433" t="s">
        <v>8035</v>
      </c>
    </row>
    <row r="1434" spans="1:35" x14ac:dyDescent="0.25">
      <c r="A1434" s="31">
        <v>42769</v>
      </c>
      <c r="B1434" t="s">
        <v>5516</v>
      </c>
      <c r="C1434" s="23" t="s">
        <v>3430</v>
      </c>
      <c r="D1434" s="22" t="s">
        <v>3429</v>
      </c>
      <c r="E1434" s="21">
        <v>0.89</v>
      </c>
      <c r="H1434" s="19">
        <f>E1434/0.03878</f>
        <v>22.949974213512117</v>
      </c>
      <c r="I1434" s="18">
        <f>J1434/100*4</f>
        <v>2.76</v>
      </c>
      <c r="J1434" s="17">
        <v>69</v>
      </c>
      <c r="K1434" s="16">
        <f>IF(J1434&gt;1,J1434-H1434-I1434,0)</f>
        <v>43.290025786487881</v>
      </c>
      <c r="L1434" s="15">
        <v>42792</v>
      </c>
      <c r="N1434" s="29">
        <v>42799</v>
      </c>
      <c r="O1434" s="12">
        <v>42799</v>
      </c>
      <c r="P1434" s="11" t="s">
        <v>5515</v>
      </c>
      <c r="Q1434" s="10" t="s">
        <v>5514</v>
      </c>
      <c r="R1434" s="10" t="s">
        <v>5513</v>
      </c>
      <c r="S1434" s="10" t="s">
        <v>5512</v>
      </c>
      <c r="U1434" s="9" t="s">
        <v>5511</v>
      </c>
      <c r="W1434" s="7">
        <v>361</v>
      </c>
      <c r="Y1434" s="6">
        <v>86</v>
      </c>
      <c r="Z1434" s="5">
        <f>IF(Y1434&gt;0,Y1434-J1434,".")</f>
        <v>17</v>
      </c>
      <c r="AA1434" s="1"/>
      <c r="AB1434" s="1">
        <v>1539422988</v>
      </c>
      <c r="AC1434">
        <v>6696690139</v>
      </c>
      <c r="AD1434" t="s">
        <v>7180</v>
      </c>
      <c r="AE1434">
        <v>1</v>
      </c>
      <c r="AF1434">
        <v>37</v>
      </c>
      <c r="AG1434" t="s">
        <v>6225</v>
      </c>
      <c r="AH1434" t="s">
        <v>7982</v>
      </c>
      <c r="AI1434" t="s">
        <v>8036</v>
      </c>
    </row>
    <row r="1435" spans="1:35" x14ac:dyDescent="0.25">
      <c r="A1435" s="31">
        <v>42666</v>
      </c>
      <c r="C1435" s="23" t="s">
        <v>719</v>
      </c>
      <c r="D1435" s="22" t="s">
        <v>718</v>
      </c>
      <c r="E1435" s="21">
        <v>0.62</v>
      </c>
      <c r="H1435" s="19">
        <f>E1435/0.03988</f>
        <v>15.546639919759278</v>
      </c>
      <c r="I1435" s="18">
        <f>J1435/100*4</f>
        <v>2.76</v>
      </c>
      <c r="J1435" s="17">
        <v>69</v>
      </c>
      <c r="K1435" s="16">
        <f>IF(J1435&gt;1,J1435-H1435-I1435,0)</f>
        <v>50.693360080240723</v>
      </c>
      <c r="L1435" s="15">
        <v>42697</v>
      </c>
      <c r="N1435" s="29">
        <v>42808</v>
      </c>
      <c r="O1435" s="12">
        <v>42808</v>
      </c>
      <c r="P1435" s="11" t="s">
        <v>4393</v>
      </c>
      <c r="Q1435" s="10" t="s">
        <v>4392</v>
      </c>
      <c r="R1435" s="10" t="s">
        <v>4389</v>
      </c>
      <c r="S1435" s="10" t="s">
        <v>4391</v>
      </c>
      <c r="T1435" s="10" t="s">
        <v>4390</v>
      </c>
      <c r="U1435" s="9">
        <v>6750364567</v>
      </c>
      <c r="W1435" s="7">
        <v>427</v>
      </c>
      <c r="Y1435" s="6">
        <v>86</v>
      </c>
      <c r="Z1435" s="5">
        <f>IF(Y1435&gt;0,Y1435-J1435,".")</f>
        <v>17</v>
      </c>
      <c r="AA1435" s="1"/>
      <c r="AB1435" s="1">
        <v>1539553973</v>
      </c>
      <c r="AC1435">
        <v>6699188301</v>
      </c>
      <c r="AD1435" t="s">
        <v>7397</v>
      </c>
      <c r="AE1435">
        <v>2</v>
      </c>
      <c r="AF1435">
        <v>46</v>
      </c>
      <c r="AG1435" t="s">
        <v>6226</v>
      </c>
      <c r="AH1435" t="s">
        <v>8037</v>
      </c>
      <c r="AI1435" t="s">
        <v>8038</v>
      </c>
    </row>
    <row r="1436" spans="1:35" x14ac:dyDescent="0.25">
      <c r="A1436" s="31">
        <v>42755</v>
      </c>
      <c r="C1436" s="23" t="s">
        <v>105</v>
      </c>
      <c r="D1436" s="22" t="s">
        <v>104</v>
      </c>
      <c r="E1436" s="21">
        <v>1.03</v>
      </c>
      <c r="H1436" s="19">
        <f>E1436/0.03895</f>
        <v>26.444159178433893</v>
      </c>
      <c r="I1436" s="18">
        <f>J1436/100*4</f>
        <v>2.76</v>
      </c>
      <c r="J1436" s="17">
        <v>69</v>
      </c>
      <c r="K1436" s="16">
        <f>IF(J1436&gt;1,J1436-H1436-I1436,0)</f>
        <v>39.795840821566109</v>
      </c>
      <c r="L1436" s="15">
        <v>42784</v>
      </c>
      <c r="N1436" s="29">
        <v>42809</v>
      </c>
      <c r="O1436" s="12">
        <v>42809</v>
      </c>
      <c r="P1436" s="11" t="s">
        <v>5211</v>
      </c>
      <c r="Q1436" s="10" t="s">
        <v>5210</v>
      </c>
      <c r="R1436" s="10" t="s">
        <v>5209</v>
      </c>
      <c r="S1436" s="10" t="s">
        <v>5208</v>
      </c>
      <c r="U1436" s="9">
        <v>6747725977</v>
      </c>
      <c r="W1436" s="7">
        <v>433</v>
      </c>
      <c r="Y1436" s="6">
        <v>86</v>
      </c>
      <c r="Z1436" s="5">
        <f>IF(Y1436&gt;0,Y1436-J1436,".")</f>
        <v>17</v>
      </c>
      <c r="AA1436" s="1"/>
      <c r="AB1436" s="1">
        <v>1539553974</v>
      </c>
      <c r="AC1436">
        <v>6696974909</v>
      </c>
      <c r="AD1436" t="s">
        <v>7126</v>
      </c>
      <c r="AE1436">
        <v>3</v>
      </c>
      <c r="AF1436">
        <v>108</v>
      </c>
      <c r="AG1436" t="s">
        <v>6226</v>
      </c>
      <c r="AH1436" t="s">
        <v>8039</v>
      </c>
      <c r="AI1436" t="s">
        <v>8038</v>
      </c>
    </row>
    <row r="1437" spans="1:35" x14ac:dyDescent="0.25">
      <c r="A1437" s="31">
        <v>42051</v>
      </c>
      <c r="C1437" s="23" t="s">
        <v>5196</v>
      </c>
      <c r="D1437" s="22" t="s">
        <v>362</v>
      </c>
      <c r="E1437" s="21">
        <v>0.16</v>
      </c>
      <c r="H1437" s="19">
        <f>E1437/0.0413</f>
        <v>3.8740920096852296</v>
      </c>
      <c r="I1437" s="18">
        <f>J1437/100*4</f>
        <v>2.76</v>
      </c>
      <c r="J1437" s="17">
        <v>69</v>
      </c>
      <c r="K1437" s="16">
        <f>IF(J1437&gt;1,J1437-H1437-I1437,0)</f>
        <v>62.365907990314774</v>
      </c>
      <c r="L1437" s="15">
        <v>42089</v>
      </c>
      <c r="N1437" s="29">
        <v>42811</v>
      </c>
      <c r="O1437" s="12">
        <v>42813</v>
      </c>
      <c r="P1437" s="11" t="s">
        <v>5195</v>
      </c>
      <c r="Q1437" s="10" t="s">
        <v>2077</v>
      </c>
      <c r="R1437" s="10" t="s">
        <v>2076</v>
      </c>
      <c r="S1437" s="10" t="s">
        <v>2075</v>
      </c>
      <c r="U1437" s="9">
        <v>6748394493</v>
      </c>
      <c r="W1437" s="7">
        <v>440</v>
      </c>
      <c r="Y1437" s="6">
        <v>86</v>
      </c>
      <c r="Z1437" s="5">
        <f>IF(Y1437&gt;0,Y1437-J1437,".")</f>
        <v>17</v>
      </c>
      <c r="AA1437" s="1"/>
      <c r="AB1437" s="1">
        <v>1539603621</v>
      </c>
      <c r="AC1437">
        <v>6697811803</v>
      </c>
      <c r="AD1437" t="s">
        <v>8040</v>
      </c>
      <c r="AE1437">
        <v>1</v>
      </c>
      <c r="AF1437">
        <v>125</v>
      </c>
      <c r="AG1437" t="s">
        <v>6217</v>
      </c>
      <c r="AH1437" t="s">
        <v>8041</v>
      </c>
      <c r="AI1437" t="s">
        <v>8042</v>
      </c>
    </row>
    <row r="1438" spans="1:35" x14ac:dyDescent="0.25">
      <c r="A1438" s="31">
        <v>42692</v>
      </c>
      <c r="C1438" s="23" t="s">
        <v>363</v>
      </c>
      <c r="D1438" s="22" t="s">
        <v>362</v>
      </c>
      <c r="E1438" s="21">
        <v>0.61</v>
      </c>
      <c r="H1438" s="19">
        <f>E1438/0.0395</f>
        <v>15.443037974683543</v>
      </c>
      <c r="I1438" s="18">
        <f>J1438/100*4</f>
        <v>2.76</v>
      </c>
      <c r="J1438" s="17">
        <v>69</v>
      </c>
      <c r="K1438" s="16">
        <f>IF(J1438&gt;1,J1438-H1438-I1438,0)</f>
        <v>50.796962025316461</v>
      </c>
      <c r="L1438" s="15">
        <v>42722</v>
      </c>
      <c r="N1438" s="29">
        <v>42811</v>
      </c>
      <c r="O1438" s="12">
        <v>42813</v>
      </c>
      <c r="P1438" s="11" t="s">
        <v>5194</v>
      </c>
      <c r="Q1438" s="10" t="s">
        <v>5193</v>
      </c>
      <c r="R1438" s="10" t="s">
        <v>5192</v>
      </c>
      <c r="S1438" s="54" t="s">
        <v>5191</v>
      </c>
      <c r="U1438" s="9">
        <v>6754755933</v>
      </c>
      <c r="W1438" s="7">
        <v>442</v>
      </c>
      <c r="Y1438" s="6">
        <v>86</v>
      </c>
      <c r="Z1438" s="5">
        <f>IF(Y1438&gt;0,Y1438-J1438,".")</f>
        <v>17</v>
      </c>
      <c r="AA1438" s="1"/>
      <c r="AB1438" s="1">
        <v>1539603620</v>
      </c>
      <c r="AC1438">
        <v>6704302403</v>
      </c>
      <c r="AD1438" t="s">
        <v>7164</v>
      </c>
      <c r="AE1438">
        <v>1</v>
      </c>
      <c r="AF1438">
        <v>95</v>
      </c>
      <c r="AG1438" t="s">
        <v>6217</v>
      </c>
      <c r="AH1438" t="s">
        <v>8043</v>
      </c>
      <c r="AI1438" t="s">
        <v>8042</v>
      </c>
    </row>
    <row r="1439" spans="1:35" x14ac:dyDescent="0.25">
      <c r="A1439" s="31">
        <v>42805</v>
      </c>
      <c r="B1439" t="s">
        <v>3749</v>
      </c>
      <c r="C1439" s="23" t="s">
        <v>1821</v>
      </c>
      <c r="D1439" s="22" t="s">
        <v>3748</v>
      </c>
      <c r="E1439" s="21">
        <v>0.81</v>
      </c>
      <c r="H1439" s="19">
        <f>E1439/0.03824</f>
        <v>21.182008368200837</v>
      </c>
      <c r="I1439" s="18">
        <f>J1439/100*4</f>
        <v>2.76</v>
      </c>
      <c r="J1439" s="17">
        <v>69</v>
      </c>
      <c r="K1439" s="16">
        <f>IF(J1439&gt;1,J1439-H1439-I1439,0)</f>
        <v>45.057991631799162</v>
      </c>
      <c r="L1439" s="15">
        <v>42805</v>
      </c>
      <c r="N1439" s="29">
        <v>42836</v>
      </c>
      <c r="O1439" s="12">
        <v>42836</v>
      </c>
      <c r="P1439" s="11" t="s">
        <v>4620</v>
      </c>
      <c r="Q1439" s="10" t="s">
        <v>3638</v>
      </c>
      <c r="R1439" s="10" t="s">
        <v>4619</v>
      </c>
      <c r="S1439" s="10" t="s">
        <v>3669</v>
      </c>
      <c r="U1439" s="9" t="s">
        <v>4618</v>
      </c>
      <c r="W1439" s="7">
        <v>571</v>
      </c>
      <c r="Y1439" s="6">
        <v>86</v>
      </c>
      <c r="Z1439" s="5">
        <f>IF(Y1439&gt;0,Y1439-J1439,".")</f>
        <v>17</v>
      </c>
      <c r="AA1439" s="1"/>
      <c r="AB1439" s="1">
        <v>1539707350</v>
      </c>
      <c r="AC1439">
        <v>6697422398</v>
      </c>
      <c r="AD1439" t="s">
        <v>7152</v>
      </c>
      <c r="AE1439">
        <v>1</v>
      </c>
      <c r="AF1439">
        <v>70</v>
      </c>
      <c r="AG1439" t="s">
        <v>8044</v>
      </c>
      <c r="AH1439" t="s">
        <v>8045</v>
      </c>
      <c r="AI1439" t="s">
        <v>8046</v>
      </c>
    </row>
    <row r="1440" spans="1:35" x14ac:dyDescent="0.25">
      <c r="A1440" s="31">
        <v>42806</v>
      </c>
      <c r="B1440" t="s">
        <v>4583</v>
      </c>
      <c r="C1440" s="23" t="s">
        <v>2986</v>
      </c>
      <c r="D1440" s="22" t="s">
        <v>2162</v>
      </c>
      <c r="E1440" s="21">
        <v>0.7</v>
      </c>
      <c r="H1440" s="19">
        <f>E1440/0.038689</f>
        <v>18.092998009770216</v>
      </c>
      <c r="I1440" s="18">
        <f>J1440/100*4</f>
        <v>2.76</v>
      </c>
      <c r="J1440" s="17">
        <v>69</v>
      </c>
      <c r="K1440" s="16">
        <f>IF(J1440&gt;1,J1440-H1440-I1440,0)</f>
        <v>48.147001990229789</v>
      </c>
      <c r="L1440" s="15">
        <v>42823</v>
      </c>
      <c r="N1440" s="29">
        <v>42838</v>
      </c>
      <c r="O1440" s="12">
        <v>42842</v>
      </c>
      <c r="P1440" s="11" t="s">
        <v>3002</v>
      </c>
      <c r="Q1440" s="10" t="s">
        <v>3001</v>
      </c>
      <c r="R1440" s="10" t="s">
        <v>3000</v>
      </c>
      <c r="S1440" s="10" t="s">
        <v>742</v>
      </c>
      <c r="U1440" s="9">
        <v>6784272041</v>
      </c>
      <c r="W1440" s="7">
        <v>583</v>
      </c>
      <c r="Y1440" s="6">
        <v>86</v>
      </c>
      <c r="Z1440" s="5">
        <f>IF(Y1440&gt;0,Y1440-J1440,".")</f>
        <v>17</v>
      </c>
      <c r="AA1440" s="1"/>
      <c r="AB1440" s="1">
        <v>1539707353</v>
      </c>
      <c r="AC1440">
        <v>6699254991</v>
      </c>
      <c r="AD1440" t="s">
        <v>7155</v>
      </c>
      <c r="AE1440">
        <v>1</v>
      </c>
      <c r="AF1440">
        <v>69</v>
      </c>
      <c r="AG1440" t="s">
        <v>8044</v>
      </c>
      <c r="AH1440" t="s">
        <v>8047</v>
      </c>
      <c r="AI1440" t="s">
        <v>8046</v>
      </c>
    </row>
    <row r="1441" spans="1:35" s="1" customFormat="1" x14ac:dyDescent="0.25">
      <c r="A1441" s="31">
        <v>42814</v>
      </c>
      <c r="B1441" t="s">
        <v>4565</v>
      </c>
      <c r="C1441" s="23" t="s">
        <v>363</v>
      </c>
      <c r="D1441" s="22" t="s">
        <v>362</v>
      </c>
      <c r="E1441" s="21">
        <v>0.56999999999999995</v>
      </c>
      <c r="G1441" s="20"/>
      <c r="H1441" s="19">
        <f>E1441/0.038689</f>
        <v>14.732869807955748</v>
      </c>
      <c r="I1441" s="18">
        <f>J1441/100*4</f>
        <v>2.76</v>
      </c>
      <c r="J1441" s="17">
        <v>69</v>
      </c>
      <c r="K1441" s="16">
        <f>IF(J1441&gt;1,J1441-H1441-I1441,0)</f>
        <v>51.507130192044251</v>
      </c>
      <c r="L1441" s="15">
        <v>42834</v>
      </c>
      <c r="M1441" s="14"/>
      <c r="N1441" s="29">
        <v>42840</v>
      </c>
      <c r="O1441" s="12">
        <v>42842</v>
      </c>
      <c r="P1441" s="11" t="s">
        <v>4564</v>
      </c>
      <c r="Q1441" s="10" t="s">
        <v>4563</v>
      </c>
      <c r="R1441" s="10" t="s">
        <v>4562</v>
      </c>
      <c r="S1441" s="10" t="s">
        <v>4561</v>
      </c>
      <c r="T1441" s="10" t="s">
        <v>4560</v>
      </c>
      <c r="U1441" s="9">
        <v>6781274889</v>
      </c>
      <c r="V1441" s="8"/>
      <c r="W1441" s="7">
        <v>584</v>
      </c>
      <c r="X1441" s="4"/>
      <c r="Y1441" s="6">
        <v>86</v>
      </c>
      <c r="Z1441" s="5">
        <f>IF(Y1441&gt;0,Y1441-J1441,".")</f>
        <v>17</v>
      </c>
      <c r="AB1441" s="1">
        <v>1539707352</v>
      </c>
      <c r="AC1441" s="1">
        <v>6698012542</v>
      </c>
      <c r="AD1441" s="1" t="s">
        <v>7475</v>
      </c>
      <c r="AE1441" s="1">
        <v>1</v>
      </c>
      <c r="AF1441" s="1">
        <v>65</v>
      </c>
      <c r="AG1441" s="1" t="s">
        <v>8044</v>
      </c>
      <c r="AH1441" s="1" t="s">
        <v>8048</v>
      </c>
      <c r="AI1441" s="1" t="s">
        <v>8046</v>
      </c>
    </row>
    <row r="1442" spans="1:35" s="1" customFormat="1" x14ac:dyDescent="0.25">
      <c r="A1442" s="31">
        <v>42793</v>
      </c>
      <c r="B1442" t="s">
        <v>4394</v>
      </c>
      <c r="C1442" s="23" t="s">
        <v>719</v>
      </c>
      <c r="D1442" s="22" t="s">
        <v>718</v>
      </c>
      <c r="E1442" s="21">
        <v>0.81</v>
      </c>
      <c r="G1442" s="20"/>
      <c r="H1442" s="19">
        <f>E1442/0.03844</f>
        <v>21.071800208116546</v>
      </c>
      <c r="I1442" s="18">
        <f>J1442/100*4</f>
        <v>2.76</v>
      </c>
      <c r="J1442" s="17">
        <v>69</v>
      </c>
      <c r="K1442" s="16">
        <f>IF(J1442&gt;1,J1442-H1442-I1442,0)</f>
        <v>45.16819979188346</v>
      </c>
      <c r="L1442" s="15">
        <v>42823</v>
      </c>
      <c r="M1442" s="14"/>
      <c r="N1442" s="29">
        <v>42847</v>
      </c>
      <c r="O1442" s="12">
        <v>42848</v>
      </c>
      <c r="P1442" s="11" t="s">
        <v>4393</v>
      </c>
      <c r="Q1442" s="10" t="s">
        <v>4392</v>
      </c>
      <c r="R1442" s="10" t="s">
        <v>4391</v>
      </c>
      <c r="S1442" s="10" t="s">
        <v>4390</v>
      </c>
      <c r="T1442" s="10" t="s">
        <v>4389</v>
      </c>
      <c r="U1442" s="9">
        <v>6791707879</v>
      </c>
      <c r="V1442" s="8"/>
      <c r="W1442" s="7">
        <v>631</v>
      </c>
      <c r="X1442" s="4"/>
      <c r="Y1442" s="6">
        <v>86</v>
      </c>
      <c r="Z1442" s="5">
        <f>IF(Y1442&gt;0,Y1442-J1442,".")</f>
        <v>17</v>
      </c>
      <c r="AB1442" s="1">
        <v>1539707348</v>
      </c>
      <c r="AC1442" s="1">
        <v>6697846329</v>
      </c>
      <c r="AD1442" s="1" t="s">
        <v>7305</v>
      </c>
      <c r="AE1442" s="1">
        <v>1</v>
      </c>
      <c r="AF1442" s="1">
        <v>22</v>
      </c>
      <c r="AG1442" s="1" t="s">
        <v>8044</v>
      </c>
      <c r="AH1442" s="1" t="s">
        <v>8049</v>
      </c>
      <c r="AI1442" s="1" t="s">
        <v>8046</v>
      </c>
    </row>
    <row r="1443" spans="1:35" s="1" customFormat="1" x14ac:dyDescent="0.25">
      <c r="A1443" s="31">
        <v>42814</v>
      </c>
      <c r="B1443" s="24"/>
      <c r="C1443" s="23" t="s">
        <v>363</v>
      </c>
      <c r="D1443" s="22" t="s">
        <v>362</v>
      </c>
      <c r="E1443" s="21">
        <v>0.56999999999999995</v>
      </c>
      <c r="G1443" s="20"/>
      <c r="H1443" s="19">
        <f>E1443/0.038689</f>
        <v>14.732869807955748</v>
      </c>
      <c r="I1443" s="18">
        <f>J1443/100*4</f>
        <v>2.76</v>
      </c>
      <c r="J1443" s="17">
        <v>69</v>
      </c>
      <c r="K1443" s="16">
        <f>IF(J1443&gt;1,J1443-H1443-I1443,0)</f>
        <v>51.507130192044251</v>
      </c>
      <c r="L1443" s="15">
        <v>42834</v>
      </c>
      <c r="M1443" s="14"/>
      <c r="N1443" s="29">
        <v>42849</v>
      </c>
      <c r="O1443" s="12">
        <v>42849</v>
      </c>
      <c r="P1443" s="11" t="s">
        <v>4334</v>
      </c>
      <c r="Q1443" s="10" t="s">
        <v>4333</v>
      </c>
      <c r="R1443" s="10" t="s">
        <v>4332</v>
      </c>
      <c r="S1443" s="10" t="s">
        <v>4331</v>
      </c>
      <c r="T1443" s="10"/>
      <c r="U1443" s="9">
        <v>6796701533</v>
      </c>
      <c r="V1443" s="8"/>
      <c r="W1443" s="7">
        <v>641</v>
      </c>
      <c r="X1443" s="4"/>
      <c r="Y1443" s="6">
        <v>86</v>
      </c>
      <c r="Z1443" s="5">
        <f>IF(Y1443&gt;0,Y1443-J1443,".")</f>
        <v>17</v>
      </c>
      <c r="AB1443" s="1">
        <v>1539707349</v>
      </c>
      <c r="AC1443" s="1">
        <v>6702980788</v>
      </c>
      <c r="AD1443" s="1" t="s">
        <v>7424</v>
      </c>
      <c r="AE1443" s="1">
        <v>1</v>
      </c>
      <c r="AF1443" s="1">
        <v>30</v>
      </c>
      <c r="AG1443" s="1" t="s">
        <v>8044</v>
      </c>
      <c r="AH1443" s="1" t="s">
        <v>8050</v>
      </c>
      <c r="AI1443" s="1" t="s">
        <v>8046</v>
      </c>
    </row>
    <row r="1444" spans="1:35" s="1" customFormat="1" x14ac:dyDescent="0.25">
      <c r="A1444" s="31">
        <v>42755</v>
      </c>
      <c r="B1444" s="24"/>
      <c r="C1444" s="23" t="s">
        <v>105</v>
      </c>
      <c r="D1444" s="22" t="s">
        <v>104</v>
      </c>
      <c r="E1444" s="21">
        <v>1.03</v>
      </c>
      <c r="G1444" s="20"/>
      <c r="H1444" s="19">
        <f>E1444/0.03895</f>
        <v>26.444159178433893</v>
      </c>
      <c r="I1444" s="18">
        <f>J1444/100*4</f>
        <v>2.76</v>
      </c>
      <c r="J1444" s="17">
        <v>69</v>
      </c>
      <c r="K1444" s="16">
        <f>IF(J1444&gt;1,J1444-H1444-I1444,0)</f>
        <v>39.795840821566109</v>
      </c>
      <c r="L1444" s="15">
        <v>42784</v>
      </c>
      <c r="M1444" s="14"/>
      <c r="N1444" s="29">
        <v>42865</v>
      </c>
      <c r="O1444" s="12">
        <v>42865</v>
      </c>
      <c r="P1444" s="11" t="s">
        <v>4011</v>
      </c>
      <c r="Q1444" s="10" t="s">
        <v>4010</v>
      </c>
      <c r="R1444" s="10" t="s">
        <v>4009</v>
      </c>
      <c r="S1444" s="10" t="s">
        <v>4008</v>
      </c>
      <c r="T1444" s="10"/>
      <c r="U1444" s="9">
        <v>6811209765</v>
      </c>
      <c r="V1444" s="8"/>
      <c r="W1444" s="7">
        <v>708</v>
      </c>
      <c r="X1444" s="4"/>
      <c r="Y1444" s="6">
        <v>86</v>
      </c>
      <c r="Z1444" s="5">
        <f>IF(Y1444&gt;0,Y1444-J1444,".")</f>
        <v>17</v>
      </c>
      <c r="AB1444" s="1">
        <v>1539707351</v>
      </c>
      <c r="AC1444" s="1">
        <v>6703919426</v>
      </c>
      <c r="AD1444" s="1" t="s">
        <v>7302</v>
      </c>
      <c r="AE1444" s="1">
        <v>1</v>
      </c>
      <c r="AF1444" s="1">
        <v>69</v>
      </c>
      <c r="AG1444" s="1" t="s">
        <v>8044</v>
      </c>
      <c r="AH1444" s="1" t="s">
        <v>8051</v>
      </c>
      <c r="AI1444" s="1" t="s">
        <v>8046</v>
      </c>
    </row>
    <row r="1445" spans="1:35" s="1" customFormat="1" x14ac:dyDescent="0.25">
      <c r="A1445" s="31">
        <v>42806</v>
      </c>
      <c r="B1445" s="24"/>
      <c r="C1445" s="23" t="s">
        <v>2986</v>
      </c>
      <c r="D1445" s="22" t="s">
        <v>2162</v>
      </c>
      <c r="E1445" s="21">
        <v>0.7</v>
      </c>
      <c r="G1445" s="20"/>
      <c r="H1445" s="19">
        <f>E1445/0.038689</f>
        <v>18.092998009770216</v>
      </c>
      <c r="I1445" s="18">
        <f>J1445/100*4</f>
        <v>2.76</v>
      </c>
      <c r="J1445" s="17">
        <v>69</v>
      </c>
      <c r="K1445" s="16">
        <f>IF(J1445&gt;1,J1445-H1445-I1445,0)</f>
        <v>48.147001990229789</v>
      </c>
      <c r="L1445" s="15">
        <v>42823</v>
      </c>
      <c r="M1445" s="14"/>
      <c r="N1445" s="29">
        <v>42865</v>
      </c>
      <c r="O1445" s="12">
        <v>42865</v>
      </c>
      <c r="P1445" s="11" t="s">
        <v>4003</v>
      </c>
      <c r="Q1445" s="10" t="s">
        <v>4002</v>
      </c>
      <c r="R1445" s="10" t="s">
        <v>4001</v>
      </c>
      <c r="S1445" s="10" t="s">
        <v>4000</v>
      </c>
      <c r="T1445" s="10"/>
      <c r="U1445" s="9">
        <v>6815202861</v>
      </c>
      <c r="V1445" s="8"/>
      <c r="W1445" s="7">
        <v>709</v>
      </c>
      <c r="X1445" s="4"/>
      <c r="Y1445" s="6">
        <v>86</v>
      </c>
      <c r="Z1445" s="5">
        <f>IF(Y1445&gt;0,Y1445-J1445,".")</f>
        <v>17</v>
      </c>
      <c r="AB1445" s="1">
        <v>1539746083</v>
      </c>
      <c r="AC1445" s="1">
        <v>6699193933</v>
      </c>
      <c r="AD1445" s="1" t="s">
        <v>7211</v>
      </c>
      <c r="AE1445" s="1">
        <v>1</v>
      </c>
      <c r="AF1445" s="1">
        <v>48</v>
      </c>
      <c r="AG1445" s="1" t="s">
        <v>6213</v>
      </c>
      <c r="AH1445" s="1" t="s">
        <v>8052</v>
      </c>
      <c r="AI1445" s="1" t="s">
        <v>8053</v>
      </c>
    </row>
    <row r="1446" spans="1:35" s="1" customFormat="1" x14ac:dyDescent="0.25">
      <c r="A1446" s="31">
        <v>42806</v>
      </c>
      <c r="B1446" s="24"/>
      <c r="C1446" s="23" t="s">
        <v>2986</v>
      </c>
      <c r="D1446" s="22" t="s">
        <v>2162</v>
      </c>
      <c r="E1446" s="21">
        <v>0.7</v>
      </c>
      <c r="G1446" s="20"/>
      <c r="H1446" s="19">
        <f>E1446/0.038689</f>
        <v>18.092998009770216</v>
      </c>
      <c r="I1446" s="18">
        <f>J1446/100*4</f>
        <v>2.76</v>
      </c>
      <c r="J1446" s="17">
        <v>69</v>
      </c>
      <c r="K1446" s="16">
        <f>IF(J1446&gt;1,J1446-H1446-I1446,0)</f>
        <v>48.147001990229789</v>
      </c>
      <c r="L1446" s="15">
        <v>42823</v>
      </c>
      <c r="M1446" s="14"/>
      <c r="N1446" s="29">
        <v>42871</v>
      </c>
      <c r="O1446" s="12">
        <v>42871</v>
      </c>
      <c r="P1446" s="11" t="s">
        <v>3891</v>
      </c>
      <c r="Q1446" s="10" t="s">
        <v>3890</v>
      </c>
      <c r="R1446" s="10" t="s">
        <v>3889</v>
      </c>
      <c r="S1446" s="10" t="s">
        <v>736</v>
      </c>
      <c r="T1446" s="10"/>
      <c r="U1446" s="9">
        <v>6815202861</v>
      </c>
      <c r="V1446" s="8"/>
      <c r="W1446" s="7">
        <v>731</v>
      </c>
      <c r="X1446" s="4"/>
      <c r="Y1446" s="6">
        <v>86</v>
      </c>
      <c r="Z1446" s="5">
        <f>IF(Y1446&gt;0,Y1446-J1446,".")</f>
        <v>17</v>
      </c>
      <c r="AB1446" s="1">
        <v>1539801795</v>
      </c>
      <c r="AC1446" s="1">
        <v>6704317696</v>
      </c>
      <c r="AD1446" s="1" t="s">
        <v>7119</v>
      </c>
      <c r="AE1446" s="1">
        <v>1</v>
      </c>
      <c r="AF1446" s="1">
        <v>72</v>
      </c>
      <c r="AG1446" s="1" t="s">
        <v>6206</v>
      </c>
      <c r="AH1446" s="1" t="s">
        <v>8054</v>
      </c>
      <c r="AI1446" s="1" t="s">
        <v>8055</v>
      </c>
    </row>
    <row r="1447" spans="1:35" s="1" customFormat="1" x14ac:dyDescent="0.25">
      <c r="A1447" s="31">
        <v>42865</v>
      </c>
      <c r="B1447" s="24"/>
      <c r="C1447" s="23" t="s">
        <v>3401</v>
      </c>
      <c r="D1447" s="22" t="s">
        <v>19</v>
      </c>
      <c r="E1447" s="21"/>
      <c r="G1447" s="20"/>
      <c r="H1447" s="19">
        <f>E1447/0.04001</f>
        <v>0</v>
      </c>
      <c r="I1447" s="18">
        <f>J1447/100*4</f>
        <v>1.92</v>
      </c>
      <c r="J1447" s="17">
        <v>48</v>
      </c>
      <c r="K1447" s="16">
        <f>IF(J1447&gt;1,J1447-H1447-I1447,0)</f>
        <v>46.08</v>
      </c>
      <c r="L1447" s="15">
        <v>42872</v>
      </c>
      <c r="M1447" s="14"/>
      <c r="N1447" s="29">
        <v>42877</v>
      </c>
      <c r="O1447" s="12">
        <v>42877</v>
      </c>
      <c r="P1447" s="11" t="s">
        <v>3773</v>
      </c>
      <c r="Q1447" s="10" t="s">
        <v>3772</v>
      </c>
      <c r="R1447" s="10" t="s">
        <v>3771</v>
      </c>
      <c r="S1447" s="10" t="s">
        <v>3770</v>
      </c>
      <c r="T1447" s="10"/>
      <c r="U1447" s="9" t="s">
        <v>3769</v>
      </c>
      <c r="V1447" s="8" t="s">
        <v>3768</v>
      </c>
      <c r="W1447" s="7">
        <v>757</v>
      </c>
      <c r="X1447" s="4"/>
      <c r="Y1447" s="6">
        <v>86</v>
      </c>
      <c r="Z1447" s="5">
        <f>IF(Y1447&gt;0,Y1447-J1447,".")</f>
        <v>38</v>
      </c>
      <c r="AB1447" s="1">
        <v>1539852492</v>
      </c>
      <c r="AC1447" s="1">
        <v>6697741553</v>
      </c>
      <c r="AD1447" s="1" t="s">
        <v>7266</v>
      </c>
      <c r="AE1447" s="1">
        <v>1</v>
      </c>
      <c r="AF1447" s="1">
        <v>99</v>
      </c>
      <c r="AG1447" s="1" t="s">
        <v>1920</v>
      </c>
      <c r="AH1447" s="1" t="s">
        <v>8056</v>
      </c>
      <c r="AI1447" s="1" t="s">
        <v>8057</v>
      </c>
    </row>
    <row r="1448" spans="1:35" s="1" customFormat="1" x14ac:dyDescent="0.25">
      <c r="A1448" s="31">
        <v>42805</v>
      </c>
      <c r="B1448" s="24" t="s">
        <v>3749</v>
      </c>
      <c r="C1448" s="23" t="s">
        <v>1821</v>
      </c>
      <c r="D1448" s="22" t="s">
        <v>3748</v>
      </c>
      <c r="E1448" s="21">
        <v>0.81</v>
      </c>
      <c r="G1448" s="20"/>
      <c r="H1448" s="19">
        <f>E1448/0.03824</f>
        <v>21.182008368200837</v>
      </c>
      <c r="I1448" s="18">
        <f>J1448/100*4</f>
        <v>2.76</v>
      </c>
      <c r="J1448" s="17">
        <v>69</v>
      </c>
      <c r="K1448" s="16">
        <f>IF(J1448&gt;1,J1448-H1448-I1448,0)</f>
        <v>45.057991631799162</v>
      </c>
      <c r="L1448" s="15">
        <v>42805</v>
      </c>
      <c r="M1448" s="14"/>
      <c r="N1448" s="29">
        <v>42878</v>
      </c>
      <c r="O1448" s="12">
        <v>42878</v>
      </c>
      <c r="P1448" s="11" t="s">
        <v>3747</v>
      </c>
      <c r="Q1448" s="10" t="s">
        <v>3746</v>
      </c>
      <c r="R1448" s="10" t="s">
        <v>3745</v>
      </c>
      <c r="S1448" s="10" t="s">
        <v>3744</v>
      </c>
      <c r="T1448" s="10"/>
      <c r="U1448" s="9" t="s">
        <v>3743</v>
      </c>
      <c r="V1448" s="8"/>
      <c r="W1448" s="7">
        <v>766</v>
      </c>
      <c r="X1448" s="4"/>
      <c r="Y1448" s="6">
        <v>86</v>
      </c>
      <c r="Z1448" s="5">
        <f>IF(Y1448&gt;0,Y1448-J1448,".")</f>
        <v>17</v>
      </c>
      <c r="AB1448" s="1">
        <v>1539984252</v>
      </c>
      <c r="AC1448" s="1">
        <v>6700385607</v>
      </c>
      <c r="AD1448" s="1" t="s">
        <v>7399</v>
      </c>
      <c r="AE1448" s="1">
        <v>1</v>
      </c>
      <c r="AF1448" s="1">
        <v>38</v>
      </c>
      <c r="AG1448" s="1" t="s">
        <v>6081</v>
      </c>
      <c r="AH1448" s="1" t="s">
        <v>8033</v>
      </c>
      <c r="AI1448" s="1" t="s">
        <v>8058</v>
      </c>
    </row>
    <row r="1449" spans="1:35" s="1" customFormat="1" x14ac:dyDescent="0.25">
      <c r="A1449" s="31">
        <v>42867</v>
      </c>
      <c r="B1449" s="30" t="s">
        <v>2326</v>
      </c>
      <c r="C1449" s="23" t="s">
        <v>1742</v>
      </c>
      <c r="D1449" s="22" t="s">
        <v>1741</v>
      </c>
      <c r="E1449" s="21">
        <v>1.82</v>
      </c>
      <c r="G1449" s="20"/>
      <c r="H1449" s="19">
        <f>E1449/0.04001</f>
        <v>45.488627843039247</v>
      </c>
      <c r="I1449" s="18">
        <f>J1449/100*4</f>
        <v>2.76</v>
      </c>
      <c r="J1449" s="17">
        <v>69</v>
      </c>
      <c r="K1449" s="16">
        <f>IF(J1449&gt;1,J1449-H1449-I1449,0)</f>
        <v>20.751372156960755</v>
      </c>
      <c r="L1449" s="15">
        <v>42883</v>
      </c>
      <c r="M1449" s="14"/>
      <c r="N1449" s="29">
        <v>42884</v>
      </c>
      <c r="O1449" s="12">
        <v>42884</v>
      </c>
      <c r="P1449" s="11" t="s">
        <v>3677</v>
      </c>
      <c r="Q1449" s="10" t="s">
        <v>3676</v>
      </c>
      <c r="R1449" s="10" t="s">
        <v>3675</v>
      </c>
      <c r="S1449" s="10" t="s">
        <v>2527</v>
      </c>
      <c r="T1449" s="10"/>
      <c r="U1449" s="9" t="s">
        <v>3674</v>
      </c>
      <c r="V1449" s="8"/>
      <c r="W1449" s="7">
        <v>781</v>
      </c>
      <c r="X1449" s="4"/>
      <c r="Y1449" s="6">
        <v>86</v>
      </c>
      <c r="Z1449" s="5">
        <f>IF(Y1449&gt;0,Y1449-J1449,".")</f>
        <v>17</v>
      </c>
      <c r="AB1449" s="1">
        <v>1540203045</v>
      </c>
      <c r="AC1449" s="1">
        <v>6698096862</v>
      </c>
      <c r="AD1449" s="1" t="s">
        <v>7483</v>
      </c>
      <c r="AE1449" s="1">
        <v>2</v>
      </c>
      <c r="AF1449" s="1">
        <v>30</v>
      </c>
      <c r="AG1449" s="1" t="s">
        <v>6188</v>
      </c>
      <c r="AH1449" s="1" t="s">
        <v>8059</v>
      </c>
      <c r="AI1449" s="1" t="s">
        <v>8060</v>
      </c>
    </row>
    <row r="1450" spans="1:35" s="1" customFormat="1" x14ac:dyDescent="0.25">
      <c r="A1450" s="31">
        <v>42867</v>
      </c>
      <c r="B1450" s="24"/>
      <c r="C1450" s="23" t="s">
        <v>1742</v>
      </c>
      <c r="D1450" s="22" t="s">
        <v>1741</v>
      </c>
      <c r="E1450" s="21">
        <v>1.82</v>
      </c>
      <c r="G1450" s="20"/>
      <c r="H1450" s="19">
        <f>E1450/0.04001</f>
        <v>45.488627843039247</v>
      </c>
      <c r="I1450" s="18">
        <f>J1450/100*4</f>
        <v>2.76</v>
      </c>
      <c r="J1450" s="17">
        <v>69</v>
      </c>
      <c r="K1450" s="16">
        <f>IF(J1450&gt;1,J1450-H1450-I1450,0)</f>
        <v>20.751372156960755</v>
      </c>
      <c r="L1450" s="15">
        <v>42883</v>
      </c>
      <c r="M1450" s="14"/>
      <c r="N1450" s="29">
        <v>42892</v>
      </c>
      <c r="O1450" s="12">
        <v>42892</v>
      </c>
      <c r="P1450" s="11" t="s">
        <v>3573</v>
      </c>
      <c r="Q1450" s="10" t="s">
        <v>3572</v>
      </c>
      <c r="R1450" s="10" t="s">
        <v>3571</v>
      </c>
      <c r="S1450" s="10" t="s">
        <v>3570</v>
      </c>
      <c r="T1450" s="10"/>
      <c r="U1450" s="9" t="s">
        <v>3569</v>
      </c>
      <c r="V1450" s="39">
        <v>42898</v>
      </c>
      <c r="W1450" s="7">
        <v>807</v>
      </c>
      <c r="X1450" s="4"/>
      <c r="Y1450" s="6">
        <v>86</v>
      </c>
      <c r="Z1450" s="5">
        <f>IF(Y1450&gt;0,Y1450-J1450,".")</f>
        <v>17</v>
      </c>
      <c r="AB1450" s="1">
        <v>1540203044</v>
      </c>
      <c r="AC1450" s="1">
        <v>6705127351</v>
      </c>
      <c r="AD1450" s="1" t="s">
        <v>7345</v>
      </c>
      <c r="AE1450" s="1">
        <v>1</v>
      </c>
      <c r="AF1450" s="1">
        <v>30</v>
      </c>
      <c r="AG1450" s="1" t="s">
        <v>6188</v>
      </c>
      <c r="AH1450" s="1" t="s">
        <v>8061</v>
      </c>
      <c r="AI1450" s="1" t="s">
        <v>8060</v>
      </c>
    </row>
    <row r="1451" spans="1:35" s="1" customFormat="1" x14ac:dyDescent="0.25">
      <c r="A1451" s="31">
        <v>42870</v>
      </c>
      <c r="B1451" s="24" t="s">
        <v>3498</v>
      </c>
      <c r="C1451" s="23" t="s">
        <v>1975</v>
      </c>
      <c r="D1451" s="22" t="s">
        <v>1974</v>
      </c>
      <c r="E1451" s="21">
        <v>0.67</v>
      </c>
      <c r="G1451" s="20"/>
      <c r="H1451" s="19">
        <f>E1451/0.04001</f>
        <v>16.745813546613348</v>
      </c>
      <c r="I1451" s="18">
        <f>J1451/100*4</f>
        <v>2.76</v>
      </c>
      <c r="J1451" s="17">
        <v>69</v>
      </c>
      <c r="K1451" s="16">
        <f>IF(J1451&gt;1,J1451-H1451-I1451,0)</f>
        <v>49.494186453386654</v>
      </c>
      <c r="L1451" s="15">
        <v>42883</v>
      </c>
      <c r="M1451" s="14"/>
      <c r="N1451" s="29">
        <v>42897</v>
      </c>
      <c r="O1451" s="12">
        <v>42897</v>
      </c>
      <c r="P1451" s="11" t="s">
        <v>3497</v>
      </c>
      <c r="Q1451" s="10" t="s">
        <v>3496</v>
      </c>
      <c r="R1451" s="10" t="s">
        <v>3495</v>
      </c>
      <c r="S1451" s="10" t="s">
        <v>3494</v>
      </c>
      <c r="T1451" s="10"/>
      <c r="U1451" s="9" t="s">
        <v>3493</v>
      </c>
      <c r="V1451" s="8"/>
      <c r="W1451" s="7">
        <v>820</v>
      </c>
      <c r="X1451" s="4"/>
      <c r="Y1451" s="6">
        <v>86</v>
      </c>
      <c r="Z1451" s="5">
        <f>IF(Y1451&gt;0,Y1451-J1451,".")</f>
        <v>17</v>
      </c>
      <c r="AB1451" s="1">
        <v>1540294358</v>
      </c>
      <c r="AC1451" s="1">
        <v>6701622719</v>
      </c>
      <c r="AD1451" s="1" t="s">
        <v>7209</v>
      </c>
      <c r="AE1451" s="1">
        <v>2</v>
      </c>
      <c r="AF1451" s="1">
        <v>58</v>
      </c>
      <c r="AG1451" s="1" t="s">
        <v>6190</v>
      </c>
      <c r="AH1451" s="1" t="s">
        <v>8062</v>
      </c>
      <c r="AI1451" s="1" t="s">
        <v>8063</v>
      </c>
    </row>
    <row r="1452" spans="1:35" s="1" customFormat="1" x14ac:dyDescent="0.25">
      <c r="A1452" s="31">
        <v>42769</v>
      </c>
      <c r="B1452" s="24"/>
      <c r="C1452" s="23" t="s">
        <v>3430</v>
      </c>
      <c r="D1452" s="22" t="s">
        <v>3429</v>
      </c>
      <c r="E1452" s="21">
        <v>0.89</v>
      </c>
      <c r="G1452" s="20"/>
      <c r="H1452" s="19">
        <f>E1452/0.03878</f>
        <v>22.949974213512117</v>
      </c>
      <c r="I1452" s="18">
        <f>J1452/100*4</f>
        <v>2.76</v>
      </c>
      <c r="J1452" s="17">
        <v>69</v>
      </c>
      <c r="K1452" s="16">
        <f>IF(J1452&gt;1,J1452-H1452-I1452,0)</f>
        <v>43.290025786487881</v>
      </c>
      <c r="L1452" s="15">
        <v>42792</v>
      </c>
      <c r="M1452" s="14"/>
      <c r="N1452" s="29">
        <v>42899</v>
      </c>
      <c r="O1452" s="12">
        <v>42899</v>
      </c>
      <c r="P1452" s="11" t="s">
        <v>3428</v>
      </c>
      <c r="Q1452" s="10" t="s">
        <v>3427</v>
      </c>
      <c r="R1452" s="10" t="s">
        <v>3426</v>
      </c>
      <c r="S1452" s="10" t="s">
        <v>3425</v>
      </c>
      <c r="T1452" s="10"/>
      <c r="U1452" s="9" t="s">
        <v>3424</v>
      </c>
      <c r="V1452" s="8"/>
      <c r="W1452" s="7">
        <v>835</v>
      </c>
      <c r="X1452" s="4"/>
      <c r="Y1452" s="6">
        <v>86</v>
      </c>
      <c r="Z1452" s="5">
        <f>IF(Y1452&gt;0,Y1452-J1452,".")</f>
        <v>17</v>
      </c>
      <c r="AB1452" s="1">
        <v>1540294357</v>
      </c>
      <c r="AC1452" s="1">
        <v>6701779090</v>
      </c>
      <c r="AD1452" s="1" t="s">
        <v>7237</v>
      </c>
      <c r="AE1452" s="1">
        <v>2</v>
      </c>
      <c r="AF1452" s="1">
        <v>56</v>
      </c>
      <c r="AG1452" s="1" t="s">
        <v>6190</v>
      </c>
      <c r="AH1452" s="1" t="s">
        <v>8064</v>
      </c>
      <c r="AI1452" s="1" t="s">
        <v>8063</v>
      </c>
    </row>
    <row r="1453" spans="1:35" s="1" customFormat="1" x14ac:dyDescent="0.25">
      <c r="A1453" s="31">
        <v>42809</v>
      </c>
      <c r="B1453" s="24" t="s">
        <v>3397</v>
      </c>
      <c r="C1453" s="23" t="s">
        <v>2803</v>
      </c>
      <c r="D1453" s="22" t="s">
        <v>2802</v>
      </c>
      <c r="E1453" s="21">
        <v>1.31</v>
      </c>
      <c r="G1453" s="20"/>
      <c r="H1453" s="19">
        <f>E1453/0.038689</f>
        <v>33.859753418284264</v>
      </c>
      <c r="I1453" s="18">
        <f>J1453/100*4</f>
        <v>2.76</v>
      </c>
      <c r="J1453" s="17">
        <v>69</v>
      </c>
      <c r="K1453" s="16">
        <f>IF(J1453&gt;1,J1453-H1453-I1453,0)</f>
        <v>32.380246581715738</v>
      </c>
      <c r="L1453" s="15">
        <v>42834</v>
      </c>
      <c r="M1453" s="14"/>
      <c r="N1453" s="29">
        <v>42900</v>
      </c>
      <c r="O1453" s="12">
        <v>42900</v>
      </c>
      <c r="P1453" s="11" t="s">
        <v>3396</v>
      </c>
      <c r="Q1453" s="10" t="s">
        <v>3395</v>
      </c>
      <c r="R1453" s="10" t="s">
        <v>3394</v>
      </c>
      <c r="S1453" s="10" t="s">
        <v>3393</v>
      </c>
      <c r="T1453" s="10"/>
      <c r="U1453" s="9">
        <v>6853213941</v>
      </c>
      <c r="V1453" s="8"/>
      <c r="W1453" s="7">
        <v>839</v>
      </c>
      <c r="X1453" s="4"/>
      <c r="Y1453" s="6">
        <v>86</v>
      </c>
      <c r="Z1453" s="5">
        <f>IF(Y1453&gt;0,Y1453-J1453,".")</f>
        <v>17</v>
      </c>
      <c r="AA1453"/>
      <c r="AB1453">
        <v>1540294359</v>
      </c>
      <c r="AC1453" s="1">
        <v>6701780338</v>
      </c>
      <c r="AD1453" s="1" t="s">
        <v>7200</v>
      </c>
      <c r="AE1453" s="1">
        <v>1</v>
      </c>
      <c r="AF1453" s="1">
        <v>39</v>
      </c>
      <c r="AG1453" s="1" t="s">
        <v>6190</v>
      </c>
      <c r="AH1453" s="1" t="s">
        <v>8065</v>
      </c>
      <c r="AI1453" s="1" t="s">
        <v>8063</v>
      </c>
    </row>
    <row r="1454" spans="1:35" s="1" customFormat="1" x14ac:dyDescent="0.25">
      <c r="A1454" s="31">
        <v>42903</v>
      </c>
      <c r="B1454" s="30" t="s">
        <v>3332</v>
      </c>
      <c r="C1454" s="23" t="s">
        <v>1742</v>
      </c>
      <c r="D1454" s="22" t="s">
        <v>1741</v>
      </c>
      <c r="E1454" s="21">
        <v>0.53</v>
      </c>
      <c r="G1454" s="20"/>
      <c r="H1454" s="19">
        <f>E1454/0.0418425</f>
        <v>12.666547170938641</v>
      </c>
      <c r="I1454" s="18">
        <f>J1454/100*4</f>
        <v>2.76</v>
      </c>
      <c r="J1454" s="17">
        <v>69</v>
      </c>
      <c r="K1454" s="16">
        <f>IF(J1454&gt;1,J1454-H1454-I1454,0)</f>
        <v>53.57345282906136</v>
      </c>
      <c r="L1454" s="15">
        <v>42917</v>
      </c>
      <c r="M1454" s="14"/>
      <c r="N1454" s="29">
        <v>42902</v>
      </c>
      <c r="O1454" s="12">
        <v>42905</v>
      </c>
      <c r="P1454" s="11" t="s">
        <v>3331</v>
      </c>
      <c r="Q1454" s="10" t="s">
        <v>3330</v>
      </c>
      <c r="R1454" s="10" t="s">
        <v>3329</v>
      </c>
      <c r="S1454" s="10" t="s">
        <v>3328</v>
      </c>
      <c r="T1454" s="10"/>
      <c r="U1454" s="9">
        <v>6853893526</v>
      </c>
      <c r="V1454" s="8"/>
      <c r="W1454" s="7">
        <v>863</v>
      </c>
      <c r="X1454" s="4"/>
      <c r="Y1454" s="6">
        <v>86</v>
      </c>
      <c r="Z1454" s="5">
        <f>IF(Y1454&gt;0,Y1454-J1454,".")</f>
        <v>17</v>
      </c>
      <c r="AA1454"/>
      <c r="AB1454">
        <v>1540307928</v>
      </c>
      <c r="AC1454" s="1">
        <v>6705466810</v>
      </c>
      <c r="AD1454" s="1" t="s">
        <v>7148</v>
      </c>
      <c r="AE1454" s="1">
        <v>1</v>
      </c>
      <c r="AF1454" s="1">
        <v>79</v>
      </c>
      <c r="AG1454" s="1" t="s">
        <v>6187</v>
      </c>
      <c r="AH1454" s="1" t="s">
        <v>8066</v>
      </c>
      <c r="AI1454" s="1" t="s">
        <v>8067</v>
      </c>
    </row>
    <row r="1455" spans="1:35" s="1" customFormat="1" x14ac:dyDescent="0.25">
      <c r="A1455" s="28">
        <v>41975</v>
      </c>
      <c r="B1455" s="27"/>
      <c r="C1455" s="23" t="s">
        <v>678</v>
      </c>
      <c r="D1455" s="22" t="s">
        <v>677</v>
      </c>
      <c r="E1455" s="21">
        <v>0.69899999999999995</v>
      </c>
      <c r="G1455" s="20"/>
      <c r="H1455" s="19">
        <f>E1455/0.043</f>
        <v>16.255813953488371</v>
      </c>
      <c r="I1455" s="18">
        <f>J1455/100*4</f>
        <v>2.76</v>
      </c>
      <c r="J1455" s="17">
        <v>69</v>
      </c>
      <c r="K1455" s="16">
        <f>IF(J1455&gt;1,J1455-H1455-I1455,0)</f>
        <v>49.984186046511631</v>
      </c>
      <c r="L1455" s="15">
        <v>42011</v>
      </c>
      <c r="M1455" s="14"/>
      <c r="N1455" s="29">
        <v>42903</v>
      </c>
      <c r="O1455" s="12">
        <v>42904</v>
      </c>
      <c r="P1455" s="11" t="s">
        <v>3327</v>
      </c>
      <c r="Q1455" s="10" t="s">
        <v>3326</v>
      </c>
      <c r="R1455" s="10" t="s">
        <v>3325</v>
      </c>
      <c r="S1455" s="10" t="s">
        <v>3324</v>
      </c>
      <c r="T1455" s="10"/>
      <c r="U1455" s="9">
        <v>6855302670</v>
      </c>
      <c r="V1455" s="8"/>
      <c r="W1455" s="7">
        <v>855</v>
      </c>
      <c r="X1455" s="4"/>
      <c r="Y1455" s="6">
        <v>86</v>
      </c>
      <c r="Z1455" s="5">
        <f>IF(Y1455&gt;0,Y1455-J1455,".")</f>
        <v>17</v>
      </c>
      <c r="AA1455"/>
      <c r="AB1455">
        <v>1540540523</v>
      </c>
      <c r="AC1455" s="1">
        <v>6706371123</v>
      </c>
      <c r="AD1455" s="1" t="s">
        <v>7169</v>
      </c>
      <c r="AE1455" s="1">
        <v>1</v>
      </c>
      <c r="AF1455" s="1">
        <v>277</v>
      </c>
      <c r="AG1455" s="1" t="s">
        <v>6173</v>
      </c>
      <c r="AH1455" s="1" t="s">
        <v>8068</v>
      </c>
      <c r="AI1455" s="1" t="s">
        <v>8069</v>
      </c>
    </row>
    <row r="1456" spans="1:35" s="1" customFormat="1" x14ac:dyDescent="0.25">
      <c r="A1456" s="31">
        <v>42656</v>
      </c>
      <c r="B1456" s="24"/>
      <c r="C1456" s="23" t="s">
        <v>1537</v>
      </c>
      <c r="D1456" s="22" t="s">
        <v>1536</v>
      </c>
      <c r="E1456" s="21">
        <v>0.54</v>
      </c>
      <c r="G1456" s="20"/>
      <c r="H1456" s="19">
        <f>E1456/0.0404</f>
        <v>13.366336633663368</v>
      </c>
      <c r="I1456" s="18">
        <f>J1456/100*4</f>
        <v>2.76</v>
      </c>
      <c r="J1456" s="17">
        <v>69</v>
      </c>
      <c r="K1456" s="16">
        <f>IF(J1456&gt;1,J1456-H1456-I1456,0)</f>
        <v>52.873663366336636</v>
      </c>
      <c r="L1456" s="15">
        <v>42691</v>
      </c>
      <c r="M1456" s="14"/>
      <c r="N1456" s="29">
        <v>42903</v>
      </c>
      <c r="O1456" s="12">
        <v>42904</v>
      </c>
      <c r="P1456" s="11" t="s">
        <v>3203</v>
      </c>
      <c r="Q1456" s="10" t="s">
        <v>3317</v>
      </c>
      <c r="R1456" s="10" t="s">
        <v>3316</v>
      </c>
      <c r="S1456" s="10" t="s">
        <v>3315</v>
      </c>
      <c r="T1456" s="10"/>
      <c r="U1456" s="9" t="s">
        <v>3314</v>
      </c>
      <c r="V1456" s="8"/>
      <c r="W1456" s="7">
        <v>854</v>
      </c>
      <c r="X1456" s="4"/>
      <c r="Y1456" s="6">
        <v>86</v>
      </c>
      <c r="Z1456" s="5">
        <f>IF(Y1456&gt;0,Y1456-J1456,".")</f>
        <v>17</v>
      </c>
      <c r="AA1456"/>
      <c r="AB1456">
        <v>1540540520</v>
      </c>
      <c r="AC1456" s="1">
        <v>6699277167</v>
      </c>
      <c r="AD1456" s="1" t="s">
        <v>7480</v>
      </c>
      <c r="AE1456" s="1">
        <v>2</v>
      </c>
      <c r="AF1456" s="1">
        <v>270</v>
      </c>
      <c r="AG1456" s="1" t="s">
        <v>6173</v>
      </c>
      <c r="AH1456" s="1" t="s">
        <v>8070</v>
      </c>
      <c r="AI1456" s="1" t="s">
        <v>8069</v>
      </c>
    </row>
    <row r="1457" spans="1:35" s="1" customFormat="1" x14ac:dyDescent="0.25">
      <c r="A1457" s="31">
        <v>42656</v>
      </c>
      <c r="B1457" s="24" t="s">
        <v>3204</v>
      </c>
      <c r="C1457" s="23" t="s">
        <v>1537</v>
      </c>
      <c r="D1457" s="22" t="s">
        <v>1536</v>
      </c>
      <c r="E1457" s="21">
        <v>0.57999999999999996</v>
      </c>
      <c r="G1457" s="20"/>
      <c r="H1457" s="19">
        <f>E1457/0.0404</f>
        <v>14.356435643564357</v>
      </c>
      <c r="I1457" s="18">
        <f>J1457/100*4</f>
        <v>2.76</v>
      </c>
      <c r="J1457" s="17">
        <v>69</v>
      </c>
      <c r="K1457" s="16">
        <f>IF(J1457&gt;1,J1457-H1457-I1457,0)</f>
        <v>51.883564356435649</v>
      </c>
      <c r="L1457" s="15">
        <v>42691</v>
      </c>
      <c r="M1457" s="14"/>
      <c r="N1457" s="29">
        <v>42910</v>
      </c>
      <c r="O1457" s="12">
        <v>42911</v>
      </c>
      <c r="P1457" s="11" t="s">
        <v>3203</v>
      </c>
      <c r="Q1457" s="10"/>
      <c r="R1457" s="10"/>
      <c r="S1457" s="10"/>
      <c r="T1457" s="10"/>
      <c r="U1457" s="9" t="s">
        <v>3202</v>
      </c>
      <c r="V1457" s="8"/>
      <c r="W1457" s="7">
        <v>879</v>
      </c>
      <c r="X1457" s="4"/>
      <c r="Y1457" s="6">
        <v>86</v>
      </c>
      <c r="Z1457" s="5">
        <f>IF(Y1457&gt;0,Y1457-J1457,".")</f>
        <v>17</v>
      </c>
      <c r="AB1457" s="1">
        <v>1540540519</v>
      </c>
      <c r="AC1457" s="1">
        <v>6705033905</v>
      </c>
      <c r="AD1457" s="1" t="s">
        <v>7306</v>
      </c>
      <c r="AE1457" s="1">
        <v>1</v>
      </c>
      <c r="AF1457" s="1">
        <v>325</v>
      </c>
      <c r="AG1457" s="1" t="s">
        <v>6173</v>
      </c>
      <c r="AH1457" s="1" t="s">
        <v>8071</v>
      </c>
      <c r="AI1457" s="1" t="s">
        <v>8069</v>
      </c>
    </row>
    <row r="1458" spans="1:35" s="1" customFormat="1" x14ac:dyDescent="0.25">
      <c r="A1458" s="31">
        <v>42765</v>
      </c>
      <c r="B1458" s="24"/>
      <c r="C1458" s="23" t="s">
        <v>105</v>
      </c>
      <c r="D1458" s="22" t="s">
        <v>104</v>
      </c>
      <c r="E1458" s="21">
        <v>0.53</v>
      </c>
      <c r="G1458" s="20"/>
      <c r="H1458" s="19">
        <f>E1458/0.03878</f>
        <v>13.666838576585869</v>
      </c>
      <c r="I1458" s="18">
        <f>J1458/100*4</f>
        <v>2.76</v>
      </c>
      <c r="J1458" s="17">
        <v>69</v>
      </c>
      <c r="K1458" s="16">
        <f>IF(J1458&gt;1,J1458-H1458-I1458,0)</f>
        <v>52.573161423414135</v>
      </c>
      <c r="L1458" s="15">
        <v>42792</v>
      </c>
      <c r="M1458" s="14"/>
      <c r="N1458" s="29">
        <v>42911</v>
      </c>
      <c r="O1458" s="12">
        <v>42913</v>
      </c>
      <c r="P1458" s="11" t="s">
        <v>3172</v>
      </c>
      <c r="Q1458" s="10" t="s">
        <v>3171</v>
      </c>
      <c r="R1458" s="10" t="s">
        <v>3170</v>
      </c>
      <c r="S1458" s="10" t="s">
        <v>3169</v>
      </c>
      <c r="T1458" s="10"/>
      <c r="U1458" s="9">
        <v>6865076534</v>
      </c>
      <c r="V1458" s="8"/>
      <c r="W1458" s="7">
        <v>890</v>
      </c>
      <c r="X1458" s="4"/>
      <c r="Y1458" s="6">
        <v>86</v>
      </c>
      <c r="Z1458" s="5">
        <f>IF(Y1458&gt;0,Y1458-J1458,".")</f>
        <v>17</v>
      </c>
      <c r="AB1458" s="1">
        <v>1540556956</v>
      </c>
      <c r="AC1458" s="1">
        <v>6702927516</v>
      </c>
      <c r="AD1458" s="1" t="s">
        <v>8072</v>
      </c>
      <c r="AE1458" s="1">
        <v>1</v>
      </c>
      <c r="AF1458" s="1">
        <v>35</v>
      </c>
      <c r="AG1458" s="1" t="s">
        <v>6180</v>
      </c>
      <c r="AH1458" s="1" t="s">
        <v>8073</v>
      </c>
      <c r="AI1458" s="1" t="s">
        <v>8074</v>
      </c>
    </row>
    <row r="1459" spans="1:35" s="1" customFormat="1" x14ac:dyDescent="0.25">
      <c r="A1459" s="31">
        <v>42806</v>
      </c>
      <c r="B1459" s="24"/>
      <c r="C1459" s="23" t="s">
        <v>2986</v>
      </c>
      <c r="D1459" s="22" t="s">
        <v>2162</v>
      </c>
      <c r="E1459" s="21">
        <v>0.7</v>
      </c>
      <c r="G1459" s="20"/>
      <c r="H1459" s="19">
        <f>E1459/0.038689</f>
        <v>18.092998009770216</v>
      </c>
      <c r="I1459" s="18">
        <f>J1459/100*4</f>
        <v>2.76</v>
      </c>
      <c r="J1459" s="17">
        <v>69</v>
      </c>
      <c r="K1459" s="16">
        <f>IF(J1459&gt;1,J1459-H1459-I1459,0)</f>
        <v>48.147001990229789</v>
      </c>
      <c r="L1459" s="15">
        <v>42823</v>
      </c>
      <c r="M1459" s="14"/>
      <c r="N1459" s="29">
        <v>42919</v>
      </c>
      <c r="O1459" s="12">
        <v>42919</v>
      </c>
      <c r="P1459" s="11" t="s">
        <v>3002</v>
      </c>
      <c r="Q1459" s="10" t="s">
        <v>3001</v>
      </c>
      <c r="R1459" s="10" t="s">
        <v>3000</v>
      </c>
      <c r="S1459" s="10" t="s">
        <v>742</v>
      </c>
      <c r="T1459" s="10"/>
      <c r="U1459" s="9">
        <v>6872840635</v>
      </c>
      <c r="V1459" s="8"/>
      <c r="W1459" s="7">
        <v>922</v>
      </c>
      <c r="X1459" s="4"/>
      <c r="Y1459" s="6">
        <v>86</v>
      </c>
      <c r="Z1459" s="5">
        <f>IF(Y1459&gt;0,Y1459-J1459,".")</f>
        <v>17</v>
      </c>
      <c r="AB1459" s="1">
        <v>1540646182</v>
      </c>
      <c r="AC1459" s="1">
        <v>6705467367</v>
      </c>
      <c r="AD1459" s="1" t="s">
        <v>7148</v>
      </c>
      <c r="AE1459" s="1">
        <v>2</v>
      </c>
      <c r="AF1459" s="1">
        <v>158</v>
      </c>
      <c r="AG1459" s="1" t="s">
        <v>6175</v>
      </c>
      <c r="AH1459" s="1" t="s">
        <v>8075</v>
      </c>
      <c r="AI1459" s="1" t="s">
        <v>8076</v>
      </c>
    </row>
    <row r="1460" spans="1:35" s="1" customFormat="1" x14ac:dyDescent="0.25">
      <c r="A1460" s="31">
        <v>42806</v>
      </c>
      <c r="B1460" s="24"/>
      <c r="C1460" s="23" t="s">
        <v>2986</v>
      </c>
      <c r="D1460" s="22" t="s">
        <v>2162</v>
      </c>
      <c r="E1460" s="21">
        <v>0.7</v>
      </c>
      <c r="G1460" s="20"/>
      <c r="H1460" s="19">
        <f>E1460/0.038689</f>
        <v>18.092998009770216</v>
      </c>
      <c r="I1460" s="18">
        <f>J1460/100*4</f>
        <v>2.76</v>
      </c>
      <c r="J1460" s="17">
        <v>69</v>
      </c>
      <c r="K1460" s="16">
        <f>IF(J1460&gt;1,J1460-H1460-I1460,0)</f>
        <v>48.147001990229789</v>
      </c>
      <c r="L1460" s="15">
        <v>42823</v>
      </c>
      <c r="M1460" s="14"/>
      <c r="N1460" s="29">
        <v>42921</v>
      </c>
      <c r="O1460" s="12">
        <v>42922</v>
      </c>
      <c r="P1460" s="11" t="s">
        <v>2985</v>
      </c>
      <c r="Q1460" s="10" t="s">
        <v>2984</v>
      </c>
      <c r="R1460" s="10" t="s">
        <v>2983</v>
      </c>
      <c r="S1460" s="10" t="s">
        <v>2442</v>
      </c>
      <c r="T1460" s="10"/>
      <c r="U1460" s="9">
        <v>6880960343</v>
      </c>
      <c r="V1460" s="8"/>
      <c r="W1460" s="7">
        <v>924</v>
      </c>
      <c r="X1460" s="4"/>
      <c r="Y1460" s="6">
        <v>86</v>
      </c>
      <c r="Z1460" s="5">
        <f>IF(Y1460&gt;0,Y1460-J1460,".")</f>
        <v>17</v>
      </c>
      <c r="AB1460" s="1">
        <v>1541074237</v>
      </c>
      <c r="AC1460" s="1">
        <v>6705515101</v>
      </c>
      <c r="AD1460" s="1" t="s">
        <v>7146</v>
      </c>
      <c r="AE1460" s="1">
        <v>1</v>
      </c>
      <c r="AF1460" s="1">
        <v>65</v>
      </c>
      <c r="AG1460" s="1" t="s">
        <v>6149</v>
      </c>
      <c r="AH1460" s="1" t="s">
        <v>8077</v>
      </c>
      <c r="AI1460" s="1" t="s">
        <v>8078</v>
      </c>
    </row>
    <row r="1461" spans="1:35" s="1" customFormat="1" x14ac:dyDescent="0.25">
      <c r="A1461" s="31">
        <v>42870</v>
      </c>
      <c r="B1461" s="24"/>
      <c r="C1461" s="23" t="s">
        <v>1975</v>
      </c>
      <c r="D1461" s="22" t="s">
        <v>1974</v>
      </c>
      <c r="E1461" s="21">
        <v>0.67</v>
      </c>
      <c r="G1461" s="20"/>
      <c r="H1461" s="19">
        <f>E1461/0.04001</f>
        <v>16.745813546613348</v>
      </c>
      <c r="I1461" s="18">
        <f>J1461/100*4</f>
        <v>2.76</v>
      </c>
      <c r="J1461" s="17">
        <v>69</v>
      </c>
      <c r="K1461" s="16">
        <f>IF(J1461&gt;1,J1461-H1461-I1461,0)</f>
        <v>49.494186453386654</v>
      </c>
      <c r="L1461" s="15">
        <v>42883</v>
      </c>
      <c r="M1461" s="14"/>
      <c r="N1461" s="29">
        <v>42925</v>
      </c>
      <c r="O1461" s="12">
        <v>42925</v>
      </c>
      <c r="P1461" s="11" t="s">
        <v>2963</v>
      </c>
      <c r="Q1461" s="10" t="s">
        <v>2962</v>
      </c>
      <c r="R1461" s="10" t="s">
        <v>2961</v>
      </c>
      <c r="S1461" s="10" t="s">
        <v>2960</v>
      </c>
      <c r="T1461" s="10"/>
      <c r="U1461" s="9">
        <v>6884800432</v>
      </c>
      <c r="V1461" s="8"/>
      <c r="W1461" s="7">
        <v>931</v>
      </c>
      <c r="X1461" s="4"/>
      <c r="Y1461" s="6">
        <v>86</v>
      </c>
      <c r="Z1461" s="5">
        <f>IF(Y1461&gt;0,Y1461-J1461,".")</f>
        <v>17</v>
      </c>
      <c r="AB1461" s="1">
        <v>1541074236</v>
      </c>
      <c r="AC1461" s="1">
        <v>6702925712</v>
      </c>
      <c r="AD1461" s="1" t="s">
        <v>7780</v>
      </c>
      <c r="AE1461" s="1">
        <v>1</v>
      </c>
      <c r="AF1461" s="1">
        <v>59</v>
      </c>
      <c r="AG1461" s="1" t="s">
        <v>6149</v>
      </c>
      <c r="AH1461" s="1" t="s">
        <v>8079</v>
      </c>
      <c r="AI1461" s="1" t="s">
        <v>8078</v>
      </c>
    </row>
    <row r="1462" spans="1:35" s="1" customFormat="1" x14ac:dyDescent="0.25">
      <c r="A1462" s="31">
        <v>42793</v>
      </c>
      <c r="B1462" s="24"/>
      <c r="C1462" s="23" t="s">
        <v>719</v>
      </c>
      <c r="D1462" s="22" t="s">
        <v>718</v>
      </c>
      <c r="E1462" s="21">
        <v>0.81</v>
      </c>
      <c r="G1462" s="20"/>
      <c r="H1462" s="19">
        <f>E1462/0.03844</f>
        <v>21.071800208116546</v>
      </c>
      <c r="I1462" s="18">
        <f>J1462/100*4</f>
        <v>2.76</v>
      </c>
      <c r="J1462" s="17">
        <v>69</v>
      </c>
      <c r="K1462" s="16">
        <f>IF(J1462&gt;1,J1462-H1462-I1462,0)</f>
        <v>45.16819979188346</v>
      </c>
      <c r="L1462" s="15">
        <v>42823</v>
      </c>
      <c r="M1462" s="14"/>
      <c r="N1462" s="29">
        <v>42925</v>
      </c>
      <c r="O1462" s="12">
        <v>42926</v>
      </c>
      <c r="P1462" s="11" t="s">
        <v>2950</v>
      </c>
      <c r="Q1462" s="10" t="s">
        <v>2949</v>
      </c>
      <c r="R1462" s="10" t="s">
        <v>2948</v>
      </c>
      <c r="S1462" s="10" t="s">
        <v>2947</v>
      </c>
      <c r="T1462" s="10"/>
      <c r="U1462" s="9">
        <v>6880957152</v>
      </c>
      <c r="V1462" s="8"/>
      <c r="W1462" s="7">
        <v>937</v>
      </c>
      <c r="X1462" s="4"/>
      <c r="Y1462" s="6">
        <v>86</v>
      </c>
      <c r="Z1462" s="5">
        <f>IF(Y1462&gt;0,Y1462-J1462,".")</f>
        <v>17</v>
      </c>
      <c r="AB1462" s="1">
        <v>1541074238</v>
      </c>
      <c r="AC1462" s="1">
        <v>6704072440</v>
      </c>
      <c r="AD1462" s="1" t="s">
        <v>8080</v>
      </c>
      <c r="AE1462" s="1">
        <v>1</v>
      </c>
      <c r="AF1462" s="1">
        <v>39</v>
      </c>
      <c r="AG1462" s="1" t="s">
        <v>6149</v>
      </c>
      <c r="AH1462" s="1" t="s">
        <v>8081</v>
      </c>
      <c r="AI1462" s="1" t="s">
        <v>8078</v>
      </c>
    </row>
    <row r="1463" spans="1:35" s="1" customFormat="1" x14ac:dyDescent="0.25">
      <c r="A1463" s="31">
        <v>42367</v>
      </c>
      <c r="B1463" s="24"/>
      <c r="C1463" s="23" t="s">
        <v>606</v>
      </c>
      <c r="D1463" s="22" t="s">
        <v>605</v>
      </c>
      <c r="E1463" s="21">
        <v>1.1499999999999999</v>
      </c>
      <c r="G1463" s="20"/>
      <c r="H1463" s="19">
        <f>E1463/0.04032</f>
        <v>28.521825396825392</v>
      </c>
      <c r="I1463" s="32">
        <f>J1463/100*4</f>
        <v>2.76</v>
      </c>
      <c r="J1463" s="17">
        <v>69</v>
      </c>
      <c r="K1463" s="16">
        <f>IF(J1463&gt;1,J1463-H1463-I1463,0)</f>
        <v>37.71817460317461</v>
      </c>
      <c r="L1463" s="15">
        <v>42398</v>
      </c>
      <c r="M1463" s="14"/>
      <c r="N1463" s="29">
        <v>42929</v>
      </c>
      <c r="O1463" s="12">
        <v>42929</v>
      </c>
      <c r="P1463" s="11" t="s">
        <v>2886</v>
      </c>
      <c r="Q1463" s="10" t="s">
        <v>2885</v>
      </c>
      <c r="R1463" s="10" t="s">
        <v>2884</v>
      </c>
      <c r="S1463" s="10" t="s">
        <v>2883</v>
      </c>
      <c r="T1463" s="10"/>
      <c r="U1463" s="9">
        <v>6887480610</v>
      </c>
      <c r="V1463" s="8"/>
      <c r="W1463" s="7">
        <v>950</v>
      </c>
      <c r="X1463" s="4"/>
      <c r="Y1463" s="6">
        <v>86</v>
      </c>
      <c r="Z1463" s="5">
        <f>IF(Y1463&gt;0,Y1463-J1463,".")</f>
        <v>17</v>
      </c>
      <c r="AB1463" s="1">
        <v>1541247247</v>
      </c>
      <c r="AC1463" s="1">
        <v>6703916828</v>
      </c>
      <c r="AD1463" s="1" t="s">
        <v>8082</v>
      </c>
      <c r="AE1463" s="1">
        <v>1</v>
      </c>
      <c r="AF1463" s="1">
        <v>70</v>
      </c>
      <c r="AG1463" s="1" t="s">
        <v>6148</v>
      </c>
      <c r="AH1463" s="1" t="s">
        <v>8083</v>
      </c>
      <c r="AI1463" s="1" t="s">
        <v>8084</v>
      </c>
    </row>
    <row r="1464" spans="1:35" s="1" customFormat="1" x14ac:dyDescent="0.25">
      <c r="A1464" s="31">
        <v>42870</v>
      </c>
      <c r="B1464" s="24"/>
      <c r="C1464" s="23" t="s">
        <v>1975</v>
      </c>
      <c r="D1464" s="22" t="s">
        <v>1974</v>
      </c>
      <c r="E1464" s="21">
        <v>0.67</v>
      </c>
      <c r="G1464" s="20"/>
      <c r="H1464" s="19">
        <f>E1464/0.04001</f>
        <v>16.745813546613348</v>
      </c>
      <c r="I1464" s="18">
        <f>J1464/100*4</f>
        <v>2.76</v>
      </c>
      <c r="J1464" s="17">
        <v>69</v>
      </c>
      <c r="K1464" s="16">
        <f>IF(J1464&gt;1,J1464-H1464-I1464,0)</f>
        <v>49.494186453386654</v>
      </c>
      <c r="L1464" s="15">
        <v>42883</v>
      </c>
      <c r="M1464" s="14"/>
      <c r="N1464" s="29">
        <v>42931</v>
      </c>
      <c r="O1464" s="12">
        <v>42932</v>
      </c>
      <c r="P1464" s="11" t="s">
        <v>674</v>
      </c>
      <c r="Q1464" s="10" t="s">
        <v>673</v>
      </c>
      <c r="R1464" s="10" t="s">
        <v>672</v>
      </c>
      <c r="S1464" s="10" t="s">
        <v>671</v>
      </c>
      <c r="T1464" s="10"/>
      <c r="U1464" s="9">
        <v>6884800432</v>
      </c>
      <c r="V1464" s="8"/>
      <c r="W1464" s="7">
        <v>953</v>
      </c>
      <c r="X1464" s="4"/>
      <c r="Y1464" s="6">
        <v>86</v>
      </c>
      <c r="Z1464" s="5">
        <f>IF(Y1464&gt;0,Y1464-J1464,".")</f>
        <v>17</v>
      </c>
      <c r="AB1464" s="1">
        <v>1541439427</v>
      </c>
      <c r="AC1464" s="1">
        <v>6706085375</v>
      </c>
      <c r="AD1464" s="1" t="s">
        <v>7156</v>
      </c>
      <c r="AE1464" s="1">
        <v>1</v>
      </c>
      <c r="AF1464" s="1">
        <v>249</v>
      </c>
      <c r="AG1464" s="1" t="s">
        <v>6161</v>
      </c>
      <c r="AH1464" s="1" t="s">
        <v>8085</v>
      </c>
      <c r="AI1464" s="1" t="s">
        <v>8086</v>
      </c>
    </row>
    <row r="1465" spans="1:35" s="1" customFormat="1" x14ac:dyDescent="0.25">
      <c r="A1465" s="31">
        <v>42649</v>
      </c>
      <c r="B1465" t="s">
        <v>2825</v>
      </c>
      <c r="C1465" s="23" t="s">
        <v>1900</v>
      </c>
      <c r="D1465" s="22" t="s">
        <v>1899</v>
      </c>
      <c r="E1465" s="21">
        <v>0.30499999999999999</v>
      </c>
      <c r="G1465" s="20"/>
      <c r="H1465" s="19">
        <f>E1465/0.0404</f>
        <v>7.5495049504950495</v>
      </c>
      <c r="I1465" s="18">
        <f>J1465/100*4</f>
        <v>2.76</v>
      </c>
      <c r="J1465" s="17">
        <v>69</v>
      </c>
      <c r="K1465" s="16">
        <f>IF(J1465&gt;1,J1465-H1465-I1465,0)</f>
        <v>58.690495049504953</v>
      </c>
      <c r="L1465" s="15">
        <v>42680</v>
      </c>
      <c r="M1465" s="14"/>
      <c r="N1465" s="29">
        <v>42933</v>
      </c>
      <c r="O1465" s="12">
        <v>42933</v>
      </c>
      <c r="P1465" s="11" t="s">
        <v>2824</v>
      </c>
      <c r="Q1465" s="10" t="s">
        <v>2823</v>
      </c>
      <c r="R1465" s="10" t="s">
        <v>2822</v>
      </c>
      <c r="S1465" s="10" t="s">
        <v>2821</v>
      </c>
      <c r="T1465" s="10"/>
      <c r="U1465" s="9">
        <v>6894390000</v>
      </c>
      <c r="V1465" s="8"/>
      <c r="W1465" s="7">
        <v>962</v>
      </c>
      <c r="X1465" s="4"/>
      <c r="Y1465" s="6">
        <v>86</v>
      </c>
      <c r="Z1465" s="5">
        <f>IF(Y1465&gt;0,Y1465-J1465,".")</f>
        <v>17</v>
      </c>
      <c r="AB1465" s="1">
        <v>1541439428</v>
      </c>
      <c r="AC1465" s="1">
        <v>6702606763</v>
      </c>
      <c r="AD1465" s="1" t="s">
        <v>7190</v>
      </c>
      <c r="AE1465" s="1">
        <v>1</v>
      </c>
      <c r="AF1465" s="1">
        <v>99</v>
      </c>
      <c r="AG1465" s="1" t="s">
        <v>6161</v>
      </c>
      <c r="AH1465" s="1" t="s">
        <v>8087</v>
      </c>
      <c r="AI1465" s="1" t="s">
        <v>8086</v>
      </c>
    </row>
    <row r="1466" spans="1:35" s="1" customFormat="1" x14ac:dyDescent="0.25">
      <c r="A1466" s="31">
        <v>42809</v>
      </c>
      <c r="B1466" s="24"/>
      <c r="C1466" s="23" t="s">
        <v>2803</v>
      </c>
      <c r="D1466" s="22" t="s">
        <v>2802</v>
      </c>
      <c r="E1466" s="21">
        <v>1.31</v>
      </c>
      <c r="G1466" s="20"/>
      <c r="H1466" s="19">
        <f>E1466/0.038689</f>
        <v>33.859753418284264</v>
      </c>
      <c r="I1466" s="18">
        <f>J1466/100*4</f>
        <v>2.76</v>
      </c>
      <c r="J1466" s="17">
        <v>69</v>
      </c>
      <c r="K1466" s="16">
        <f>IF(J1466&gt;1,J1466-H1466-I1466,0)</f>
        <v>32.380246581715738</v>
      </c>
      <c r="L1466" s="15">
        <v>42834</v>
      </c>
      <c r="M1466" s="14"/>
      <c r="N1466" s="29">
        <v>42934</v>
      </c>
      <c r="O1466" s="12">
        <v>42934</v>
      </c>
      <c r="P1466" s="11" t="s">
        <v>2801</v>
      </c>
      <c r="Q1466" s="10" t="s">
        <v>2800</v>
      </c>
      <c r="R1466" s="10" t="s">
        <v>2799</v>
      </c>
      <c r="S1466" s="10" t="s">
        <v>2798</v>
      </c>
      <c r="T1466" s="10"/>
      <c r="U1466" s="9">
        <v>6894468531</v>
      </c>
      <c r="V1466" s="8"/>
      <c r="W1466" s="7">
        <v>969</v>
      </c>
      <c r="X1466" s="4"/>
      <c r="Y1466" s="6">
        <v>86</v>
      </c>
      <c r="Z1466" s="5">
        <f>IF(Y1466&gt;0,Y1466-J1466,".")</f>
        <v>17</v>
      </c>
      <c r="AB1466" s="1">
        <v>1541439426</v>
      </c>
      <c r="AC1466" s="1">
        <v>6704822602</v>
      </c>
      <c r="AD1466" s="1" t="s">
        <v>7267</v>
      </c>
      <c r="AE1466" s="1">
        <v>1</v>
      </c>
      <c r="AF1466" s="1">
        <v>115</v>
      </c>
      <c r="AG1466" s="1" t="s">
        <v>6161</v>
      </c>
      <c r="AH1466" s="1" t="s">
        <v>8088</v>
      </c>
      <c r="AI1466" s="1" t="s">
        <v>8086</v>
      </c>
    </row>
    <row r="1467" spans="1:35" s="1" customFormat="1" x14ac:dyDescent="0.25">
      <c r="A1467" s="31">
        <v>42926</v>
      </c>
      <c r="B1467" s="30" t="s">
        <v>946</v>
      </c>
      <c r="C1467" s="23" t="s">
        <v>705</v>
      </c>
      <c r="D1467" s="22" t="s">
        <v>1603</v>
      </c>
      <c r="E1467" s="21">
        <v>0.65</v>
      </c>
      <c r="G1467" s="20"/>
      <c r="H1467" s="19">
        <f>E1467/0.04272</f>
        <v>15.215355805243446</v>
      </c>
      <c r="I1467" s="18">
        <f>J1467/100*4</f>
        <v>2.76</v>
      </c>
      <c r="J1467" s="17">
        <v>69</v>
      </c>
      <c r="K1467" s="16">
        <f>IF(J1467&gt;1,J1467-H1467-I1467,0)</f>
        <v>51.024644194756554</v>
      </c>
      <c r="L1467" s="15">
        <v>42958</v>
      </c>
      <c r="M1467" s="14"/>
      <c r="N1467" s="29">
        <v>42961</v>
      </c>
      <c r="O1467" s="12">
        <v>42961</v>
      </c>
      <c r="P1467" s="11" t="s">
        <v>2478</v>
      </c>
      <c r="Q1467" s="10" t="s">
        <v>2477</v>
      </c>
      <c r="R1467" s="10" t="s">
        <v>2476</v>
      </c>
      <c r="S1467" s="10" t="s">
        <v>634</v>
      </c>
      <c r="T1467" s="10"/>
      <c r="U1467" s="9" t="s">
        <v>2421</v>
      </c>
      <c r="V1467" s="8"/>
      <c r="W1467" s="7">
        <v>1036</v>
      </c>
      <c r="X1467" s="4"/>
      <c r="Y1467" s="6">
        <v>86</v>
      </c>
      <c r="Z1467" s="5">
        <f>IF(Y1467&gt;0,Y1467-J1467,".")</f>
        <v>17</v>
      </c>
      <c r="AB1467" s="1">
        <v>1541439429</v>
      </c>
      <c r="AC1467" s="1">
        <v>6705009037</v>
      </c>
      <c r="AD1467" s="1" t="s">
        <v>7107</v>
      </c>
      <c r="AE1467" s="1">
        <v>1</v>
      </c>
      <c r="AF1467" s="1">
        <v>92</v>
      </c>
      <c r="AG1467" s="1" t="s">
        <v>6161</v>
      </c>
      <c r="AH1467" s="1" t="s">
        <v>8089</v>
      </c>
      <c r="AI1467" s="1" t="s">
        <v>8086</v>
      </c>
    </row>
    <row r="1468" spans="1:35" s="1" customFormat="1" x14ac:dyDescent="0.25">
      <c r="A1468" s="31">
        <v>42926</v>
      </c>
      <c r="B1468" s="24"/>
      <c r="C1468" s="23" t="s">
        <v>705</v>
      </c>
      <c r="D1468" s="22" t="s">
        <v>1603</v>
      </c>
      <c r="E1468" s="21">
        <v>0.65</v>
      </c>
      <c r="G1468" s="20"/>
      <c r="H1468" s="19">
        <f>E1468/0.04272</f>
        <v>15.215355805243446</v>
      </c>
      <c r="I1468" s="18">
        <f>J1468/100*4</f>
        <v>2.76</v>
      </c>
      <c r="J1468" s="17">
        <v>69</v>
      </c>
      <c r="K1468" s="16">
        <f>IF(J1468&gt;1,J1468-H1468-I1468,0)</f>
        <v>51.024644194756554</v>
      </c>
      <c r="L1468" s="15">
        <v>42958</v>
      </c>
      <c r="M1468" s="14"/>
      <c r="N1468" s="29">
        <v>42963</v>
      </c>
      <c r="O1468" s="12">
        <v>42963</v>
      </c>
      <c r="P1468" s="11" t="s">
        <v>1602</v>
      </c>
      <c r="Q1468" s="10" t="s">
        <v>1601</v>
      </c>
      <c r="R1468" s="10" t="s">
        <v>1600</v>
      </c>
      <c r="S1468" s="10" t="s">
        <v>1599</v>
      </c>
      <c r="T1468" s="10"/>
      <c r="U1468" s="9" t="s">
        <v>2421</v>
      </c>
      <c r="V1468" s="8"/>
      <c r="W1468" s="7">
        <v>1046</v>
      </c>
      <c r="X1468" s="4"/>
      <c r="Y1468" s="6">
        <v>86</v>
      </c>
      <c r="Z1468" s="5">
        <f>IF(Y1468&gt;0,Y1468-J1468,".")</f>
        <v>17</v>
      </c>
      <c r="AB1468" s="1">
        <v>1541455057</v>
      </c>
      <c r="AC1468" s="1">
        <v>6705517892</v>
      </c>
      <c r="AD1468" s="1" t="s">
        <v>7146</v>
      </c>
      <c r="AE1468" s="1">
        <v>1</v>
      </c>
      <c r="AF1468" s="1">
        <v>65</v>
      </c>
      <c r="AG1468" s="1" t="s">
        <v>8090</v>
      </c>
      <c r="AH1468" s="1" t="s">
        <v>8091</v>
      </c>
      <c r="AI1468" s="1" t="s">
        <v>8092</v>
      </c>
    </row>
    <row r="1469" spans="1:35" s="1" customFormat="1" x14ac:dyDescent="0.25">
      <c r="A1469" s="28">
        <v>41975</v>
      </c>
      <c r="B1469" s="27"/>
      <c r="C1469" s="23" t="s">
        <v>678</v>
      </c>
      <c r="D1469" s="22" t="s">
        <v>677</v>
      </c>
      <c r="E1469" s="21">
        <v>0.69899999999999995</v>
      </c>
      <c r="G1469" s="20"/>
      <c r="H1469" s="19">
        <f>E1469/0.043</f>
        <v>16.255813953488371</v>
      </c>
      <c r="I1469" s="18">
        <f>J1469/100*4</f>
        <v>2.76</v>
      </c>
      <c r="J1469" s="17">
        <v>69</v>
      </c>
      <c r="K1469" s="16">
        <f>IF(J1469&gt;1,J1469-H1469-I1469,0)</f>
        <v>49.984186046511631</v>
      </c>
      <c r="L1469" s="15">
        <v>42011</v>
      </c>
      <c r="M1469" s="14"/>
      <c r="N1469" s="29">
        <v>42965</v>
      </c>
      <c r="O1469" s="38">
        <v>42976</v>
      </c>
      <c r="P1469" s="37" t="s">
        <v>2410</v>
      </c>
      <c r="Q1469" s="10" t="s">
        <v>2409</v>
      </c>
      <c r="R1469" s="10" t="s">
        <v>2408</v>
      </c>
      <c r="S1469" s="10" t="s">
        <v>2407</v>
      </c>
      <c r="T1469" s="10"/>
      <c r="U1469" s="9">
        <v>6910543250</v>
      </c>
      <c r="V1469" s="8"/>
      <c r="W1469" s="7">
        <v>1090</v>
      </c>
      <c r="X1469" s="4"/>
      <c r="Y1469" s="6">
        <v>86</v>
      </c>
      <c r="Z1469" s="5">
        <f>IF(Y1469&gt;0,Y1469-J1469,".")</f>
        <v>17</v>
      </c>
      <c r="AB1469" s="1">
        <v>1541526546</v>
      </c>
      <c r="AC1469" s="1">
        <v>6700387156</v>
      </c>
      <c r="AD1469" s="1" t="s">
        <v>7149</v>
      </c>
      <c r="AE1469" s="1">
        <v>1</v>
      </c>
      <c r="AF1469" s="1">
        <v>169</v>
      </c>
      <c r="AG1469" s="1" t="s">
        <v>6167</v>
      </c>
      <c r="AH1469" s="1" t="s">
        <v>8093</v>
      </c>
      <c r="AI1469" s="1" t="s">
        <v>8094</v>
      </c>
    </row>
    <row r="1470" spans="1:35" s="1" customFormat="1" x14ac:dyDescent="0.25">
      <c r="A1470" s="31">
        <v>42250</v>
      </c>
      <c r="B1470" s="24"/>
      <c r="C1470" s="23" t="s">
        <v>2163</v>
      </c>
      <c r="D1470" s="22" t="s">
        <v>2162</v>
      </c>
      <c r="E1470" s="21">
        <v>0.19800000000000001</v>
      </c>
      <c r="G1470" s="20"/>
      <c r="H1470" s="19">
        <f>E1470/0.04165</f>
        <v>4.7539015606242501</v>
      </c>
      <c r="I1470" s="32">
        <f>J1470/100*4</f>
        <v>2.76</v>
      </c>
      <c r="J1470" s="17">
        <v>69</v>
      </c>
      <c r="K1470" s="16">
        <f>IF(J1470&gt;1,J1470-H1470-I1470,0)</f>
        <v>61.486098439375745</v>
      </c>
      <c r="L1470" s="15">
        <v>42281</v>
      </c>
      <c r="M1470" s="14"/>
      <c r="N1470" s="29">
        <v>42984</v>
      </c>
      <c r="O1470" s="12">
        <v>42985</v>
      </c>
      <c r="P1470" s="11" t="s">
        <v>2161</v>
      </c>
      <c r="Q1470" s="10" t="s">
        <v>2160</v>
      </c>
      <c r="R1470" s="10" t="s">
        <v>2159</v>
      </c>
      <c r="S1470" s="10" t="s">
        <v>2158</v>
      </c>
      <c r="T1470" s="10"/>
      <c r="U1470" s="9">
        <v>6906806294</v>
      </c>
      <c r="V1470" s="8" t="s">
        <v>110</v>
      </c>
      <c r="W1470" s="7">
        <v>1111</v>
      </c>
      <c r="X1470" s="4"/>
      <c r="Y1470" s="6">
        <v>86</v>
      </c>
      <c r="Z1470" s="5">
        <f>IF(Y1470&gt;0,Y1470-J1470,".")</f>
        <v>17</v>
      </c>
      <c r="AB1470" s="1">
        <v>1541811316</v>
      </c>
      <c r="AC1470" s="1">
        <v>6706871472</v>
      </c>
      <c r="AD1470" s="1" t="s">
        <v>7324</v>
      </c>
      <c r="AE1470" s="1">
        <v>1</v>
      </c>
      <c r="AF1470" s="1">
        <v>69</v>
      </c>
      <c r="AG1470" s="1" t="s">
        <v>6155</v>
      </c>
      <c r="AH1470" s="1" t="s">
        <v>8095</v>
      </c>
      <c r="AI1470" s="1" t="s">
        <v>8096</v>
      </c>
    </row>
    <row r="1471" spans="1:35" s="1" customFormat="1" x14ac:dyDescent="0.25">
      <c r="A1471" s="31">
        <v>42970</v>
      </c>
      <c r="B1471" s="30" t="s">
        <v>2017</v>
      </c>
      <c r="C1471" s="23" t="s">
        <v>83</v>
      </c>
      <c r="D1471" s="22" t="s">
        <v>82</v>
      </c>
      <c r="E1471" s="21">
        <v>1.31</v>
      </c>
      <c r="G1471" s="20"/>
      <c r="H1471" s="19">
        <f>E1471/0.0418425</f>
        <v>31.307880743263432</v>
      </c>
      <c r="I1471" s="18">
        <f>J1471/100*4</f>
        <v>2.76</v>
      </c>
      <c r="J1471" s="17">
        <v>69</v>
      </c>
      <c r="K1471" s="16">
        <f>IF(J1471&gt;1,J1471-H1471-I1471,0)</f>
        <v>34.93211925673657</v>
      </c>
      <c r="L1471" s="15">
        <v>42979</v>
      </c>
      <c r="M1471" s="14"/>
      <c r="N1471" s="29">
        <v>42992</v>
      </c>
      <c r="O1471" s="12">
        <v>42992</v>
      </c>
      <c r="P1471" s="11" t="s">
        <v>2016</v>
      </c>
      <c r="Q1471" s="10" t="s">
        <v>2015</v>
      </c>
      <c r="R1471" s="10" t="s">
        <v>2014</v>
      </c>
      <c r="S1471" s="10" t="s">
        <v>1177</v>
      </c>
      <c r="T1471" s="10"/>
      <c r="U1471" s="9">
        <v>6912630029</v>
      </c>
      <c r="V1471" s="8"/>
      <c r="W1471" s="7">
        <v>1133</v>
      </c>
      <c r="X1471" s="4"/>
      <c r="Y1471" s="6">
        <v>86</v>
      </c>
      <c r="Z1471" s="5">
        <f>IF(Y1471&gt;0,Y1471-J1471,".")</f>
        <v>17</v>
      </c>
      <c r="AB1471" s="1">
        <v>1541986104</v>
      </c>
      <c r="AC1471" s="1">
        <v>6709170699</v>
      </c>
      <c r="AD1471" s="1" t="s">
        <v>7149</v>
      </c>
      <c r="AE1471" s="1">
        <v>2</v>
      </c>
      <c r="AF1471" s="1">
        <v>338</v>
      </c>
      <c r="AG1471" s="1" t="s">
        <v>6132</v>
      </c>
      <c r="AH1471" s="1" t="s">
        <v>8097</v>
      </c>
      <c r="AI1471" s="1" t="s">
        <v>8098</v>
      </c>
    </row>
    <row r="1472" spans="1:35" s="1" customFormat="1" x14ac:dyDescent="0.25">
      <c r="A1472" s="31">
        <v>42963</v>
      </c>
      <c r="B1472" s="24"/>
      <c r="C1472" s="23" t="s">
        <v>1054</v>
      </c>
      <c r="D1472" s="22" t="s">
        <v>1053</v>
      </c>
      <c r="E1472" s="21">
        <v>0.74</v>
      </c>
      <c r="G1472" s="20"/>
      <c r="H1472" s="19">
        <f>E1472/0.04417</f>
        <v>16.753452569617387</v>
      </c>
      <c r="I1472" s="18">
        <f>J1472/100*4</f>
        <v>2.76</v>
      </c>
      <c r="J1472" s="17">
        <v>69</v>
      </c>
      <c r="K1472" s="16">
        <f>IF(J1472&gt;1,J1472-H1472-I1472,0)</f>
        <v>49.486547430382615</v>
      </c>
      <c r="L1472" s="15">
        <v>42987</v>
      </c>
      <c r="M1472" s="14"/>
      <c r="N1472" s="29">
        <v>42993</v>
      </c>
      <c r="O1472" s="12">
        <v>42995</v>
      </c>
      <c r="P1472" s="11" t="s">
        <v>1996</v>
      </c>
      <c r="Q1472" s="10" t="s">
        <v>1995</v>
      </c>
      <c r="R1472" s="10" t="s">
        <v>1994</v>
      </c>
      <c r="S1472" s="10" t="s">
        <v>1993</v>
      </c>
      <c r="T1472" s="10"/>
      <c r="U1472" s="9">
        <v>6913090237</v>
      </c>
      <c r="V1472" s="39">
        <v>43016</v>
      </c>
      <c r="W1472" s="7">
        <v>1142</v>
      </c>
      <c r="X1472" s="4"/>
      <c r="Y1472" s="6">
        <v>86</v>
      </c>
      <c r="Z1472" s="5">
        <f>IF(Y1472&gt;0,Y1472-J1472,".")</f>
        <v>17</v>
      </c>
      <c r="AB1472" s="1">
        <v>1542125883</v>
      </c>
      <c r="AC1472" s="1">
        <v>6706408899</v>
      </c>
      <c r="AD1472" s="1" t="s">
        <v>7203</v>
      </c>
      <c r="AE1472" s="1">
        <v>2</v>
      </c>
      <c r="AF1472" s="1">
        <v>94</v>
      </c>
      <c r="AG1472" s="1" t="s">
        <v>6136</v>
      </c>
      <c r="AH1472" s="1" t="s">
        <v>8099</v>
      </c>
      <c r="AI1472" s="1" t="s">
        <v>8100</v>
      </c>
    </row>
    <row r="1473" spans="1:35" s="1" customFormat="1" x14ac:dyDescent="0.25">
      <c r="A1473" s="31">
        <v>42814</v>
      </c>
      <c r="B1473" s="24"/>
      <c r="C1473" s="23" t="s">
        <v>363</v>
      </c>
      <c r="D1473" s="22" t="s">
        <v>362</v>
      </c>
      <c r="E1473" s="21">
        <v>0.56999999999999995</v>
      </c>
      <c r="G1473" s="20"/>
      <c r="H1473" s="19">
        <f>E1473/0.038689</f>
        <v>14.732869807955748</v>
      </c>
      <c r="I1473" s="18">
        <f>J1473/100*4</f>
        <v>2.76</v>
      </c>
      <c r="J1473" s="17">
        <v>69</v>
      </c>
      <c r="K1473" s="16">
        <f>IF(J1473&gt;1,J1473-H1473-I1473,0)</f>
        <v>51.507130192044251</v>
      </c>
      <c r="L1473" s="15">
        <v>42834</v>
      </c>
      <c r="M1473" s="14"/>
      <c r="N1473" s="29">
        <v>42994</v>
      </c>
      <c r="O1473" s="12">
        <v>42995</v>
      </c>
      <c r="P1473" s="11" t="s">
        <v>1981</v>
      </c>
      <c r="Q1473" s="10" t="s">
        <v>1980</v>
      </c>
      <c r="R1473" s="10" t="s">
        <v>1979</v>
      </c>
      <c r="S1473" s="10" t="s">
        <v>1978</v>
      </c>
      <c r="T1473" s="10"/>
      <c r="U1473" s="9" t="s">
        <v>1977</v>
      </c>
      <c r="V1473" s="8"/>
      <c r="W1473" s="7">
        <v>1145</v>
      </c>
      <c r="X1473" s="4"/>
      <c r="Y1473" s="6">
        <v>86</v>
      </c>
      <c r="Z1473" s="5">
        <f>IF(Y1473&gt;0,Y1473-J1473,".")</f>
        <v>17</v>
      </c>
      <c r="AB1473" s="1">
        <v>1542244665</v>
      </c>
      <c r="AC1473" s="1">
        <v>6704307132</v>
      </c>
      <c r="AD1473" s="1" t="s">
        <v>7140</v>
      </c>
      <c r="AE1473" s="1">
        <v>1</v>
      </c>
      <c r="AF1473" s="1">
        <v>125</v>
      </c>
      <c r="AG1473" s="1" t="s">
        <v>6144</v>
      </c>
      <c r="AH1473" s="1" t="s">
        <v>8101</v>
      </c>
      <c r="AI1473" s="1" t="s">
        <v>8102</v>
      </c>
    </row>
    <row r="1474" spans="1:35" s="1" customFormat="1" x14ac:dyDescent="0.25">
      <c r="A1474" s="31">
        <v>42963</v>
      </c>
      <c r="B1474" s="24" t="s">
        <v>1976</v>
      </c>
      <c r="C1474" s="23" t="s">
        <v>1975</v>
      </c>
      <c r="D1474" s="22" t="s">
        <v>1974</v>
      </c>
      <c r="E1474" s="21">
        <v>0.88</v>
      </c>
      <c r="G1474" s="20"/>
      <c r="H1474" s="19">
        <f>E1474/0.04417</f>
        <v>19.923024677382838</v>
      </c>
      <c r="I1474" s="18">
        <f>J1474/100*4</f>
        <v>2.76</v>
      </c>
      <c r="J1474" s="17">
        <v>69</v>
      </c>
      <c r="K1474" s="16">
        <f>IF(J1474&gt;1,J1474-H1474-I1474,0)</f>
        <v>46.316975322617161</v>
      </c>
      <c r="L1474" s="15">
        <v>42979</v>
      </c>
      <c r="M1474" s="14"/>
      <c r="N1474" s="13">
        <v>42994</v>
      </c>
      <c r="O1474" s="12">
        <v>42995</v>
      </c>
      <c r="P1474" s="11" t="s">
        <v>1973</v>
      </c>
      <c r="Q1474" s="10" t="s">
        <v>1972</v>
      </c>
      <c r="R1474" s="10" t="s">
        <v>1971</v>
      </c>
      <c r="S1474" s="10" t="s">
        <v>1970</v>
      </c>
      <c r="T1474" s="10"/>
      <c r="U1474" s="9">
        <v>6912640811</v>
      </c>
      <c r="V1474" s="8" t="s">
        <v>1969</v>
      </c>
      <c r="W1474" s="7">
        <v>1146</v>
      </c>
      <c r="X1474" s="4"/>
      <c r="Y1474" s="6">
        <v>86</v>
      </c>
      <c r="Z1474" s="5">
        <f>IF(Y1474&gt;0,Y1474-J1474,".")</f>
        <v>17</v>
      </c>
      <c r="AB1474" s="1">
        <v>1542264193</v>
      </c>
      <c r="AC1474" s="1">
        <v>6704285893</v>
      </c>
      <c r="AD1474" s="1" t="s">
        <v>7309</v>
      </c>
      <c r="AE1474" s="1">
        <v>1</v>
      </c>
      <c r="AF1474" s="1">
        <v>99</v>
      </c>
      <c r="AG1474" s="1" t="s">
        <v>6131</v>
      </c>
      <c r="AH1474" s="1" t="s">
        <v>8103</v>
      </c>
      <c r="AI1474" s="1" t="s">
        <v>8104</v>
      </c>
    </row>
    <row r="1475" spans="1:35" s="1" customFormat="1" x14ac:dyDescent="0.25">
      <c r="A1475" s="31">
        <v>42649</v>
      </c>
      <c r="B1475" s="24"/>
      <c r="C1475" s="23" t="s">
        <v>1900</v>
      </c>
      <c r="D1475" s="22" t="s">
        <v>1899</v>
      </c>
      <c r="E1475" s="21">
        <v>0.30499999999999999</v>
      </c>
      <c r="G1475" s="20"/>
      <c r="H1475" s="19">
        <f>E1475/0.0404</f>
        <v>7.5495049504950495</v>
      </c>
      <c r="I1475" s="18">
        <f>J1475/100*4</f>
        <v>2.76</v>
      </c>
      <c r="J1475" s="17">
        <v>69</v>
      </c>
      <c r="K1475" s="16">
        <f>IF(J1475&gt;1,J1475-H1475-I1475,0)</f>
        <v>58.690495049504953</v>
      </c>
      <c r="L1475" s="15">
        <v>42680</v>
      </c>
      <c r="M1475" s="14"/>
      <c r="N1475" s="29">
        <v>42998</v>
      </c>
      <c r="O1475" s="12">
        <v>42998</v>
      </c>
      <c r="P1475" s="11" t="s">
        <v>1898</v>
      </c>
      <c r="Q1475" s="10" t="s">
        <v>1897</v>
      </c>
      <c r="R1475" s="10" t="s">
        <v>1896</v>
      </c>
      <c r="S1475" s="10" t="s">
        <v>1895</v>
      </c>
      <c r="T1475" s="10"/>
      <c r="U1475" s="9" t="s">
        <v>1894</v>
      </c>
      <c r="V1475" s="8"/>
      <c r="W1475" s="7">
        <v>1158</v>
      </c>
      <c r="X1475" s="4"/>
      <c r="Y1475" s="6">
        <v>86</v>
      </c>
      <c r="Z1475" s="5">
        <f>IF(Y1475&gt;0,Y1475-J1475,".")</f>
        <v>17</v>
      </c>
      <c r="AB1475" s="1">
        <v>1542270752</v>
      </c>
      <c r="AC1475" s="1">
        <v>6704166606</v>
      </c>
      <c r="AD1475" s="1" t="s">
        <v>8105</v>
      </c>
      <c r="AE1475" s="1">
        <v>1</v>
      </c>
      <c r="AF1475" s="1">
        <v>69</v>
      </c>
      <c r="AG1475" s="1" t="s">
        <v>1427</v>
      </c>
      <c r="AH1475" s="1" t="s">
        <v>8106</v>
      </c>
      <c r="AI1475" s="1" t="s">
        <v>8107</v>
      </c>
    </row>
    <row r="1476" spans="1:35" s="1" customFormat="1" x14ac:dyDescent="0.25">
      <c r="A1476" s="28">
        <v>41975</v>
      </c>
      <c r="B1476" s="27"/>
      <c r="C1476" s="23" t="s">
        <v>678</v>
      </c>
      <c r="D1476" s="22" t="s">
        <v>677</v>
      </c>
      <c r="E1476" s="21">
        <v>0.69899999999999995</v>
      </c>
      <c r="G1476" s="20"/>
      <c r="H1476" s="19">
        <f>E1476/0.043</f>
        <v>16.255813953488371</v>
      </c>
      <c r="I1476" s="18">
        <f>J1476/100*4</f>
        <v>2.76</v>
      </c>
      <c r="J1476" s="17">
        <v>69</v>
      </c>
      <c r="K1476" s="16">
        <f>IF(J1476&gt;1,J1476-H1476-I1476,0)</f>
        <v>49.984186046511631</v>
      </c>
      <c r="L1476" s="15">
        <v>42011</v>
      </c>
      <c r="M1476" s="14"/>
      <c r="N1476" s="29">
        <v>43000</v>
      </c>
      <c r="O1476" s="12">
        <v>43003</v>
      </c>
      <c r="P1476" s="11" t="s">
        <v>1856</v>
      </c>
      <c r="Q1476" s="10" t="s">
        <v>1855</v>
      </c>
      <c r="R1476" s="10" t="s">
        <v>1854</v>
      </c>
      <c r="S1476" s="10" t="s">
        <v>1853</v>
      </c>
      <c r="T1476" s="10"/>
      <c r="U1476" s="9">
        <v>6912736251</v>
      </c>
      <c r="V1476" s="8"/>
      <c r="W1476" s="7">
        <v>1170</v>
      </c>
      <c r="X1476" s="4"/>
      <c r="Y1476" s="6">
        <v>86</v>
      </c>
      <c r="Z1476" s="5">
        <f>IF(Y1476&gt;0,Y1476-J1476,".")</f>
        <v>17</v>
      </c>
      <c r="AB1476" s="1">
        <v>1542538903</v>
      </c>
      <c r="AC1476" s="1">
        <v>6707125294</v>
      </c>
      <c r="AD1476" s="1" t="s">
        <v>7125</v>
      </c>
      <c r="AE1476" s="1">
        <v>2</v>
      </c>
      <c r="AF1476" s="1">
        <v>44</v>
      </c>
      <c r="AG1476" s="1" t="s">
        <v>6120</v>
      </c>
      <c r="AH1476" s="1" t="s">
        <v>8108</v>
      </c>
      <c r="AI1476" s="1" t="s">
        <v>8109</v>
      </c>
    </row>
    <row r="1477" spans="1:35" s="1" customFormat="1" x14ac:dyDescent="0.25">
      <c r="A1477" s="31">
        <v>42877</v>
      </c>
      <c r="B1477" s="24"/>
      <c r="C1477" s="23" t="s">
        <v>1821</v>
      </c>
      <c r="D1477" s="22" t="s">
        <v>1820</v>
      </c>
      <c r="E1477" s="21">
        <v>0.56000000000000005</v>
      </c>
      <c r="G1477" s="20"/>
      <c r="H1477" s="19">
        <f>E1477/0.04001</f>
        <v>13.996500874781306</v>
      </c>
      <c r="I1477" s="18">
        <f>J1477/100*4</f>
        <v>2.76</v>
      </c>
      <c r="J1477" s="17">
        <v>69</v>
      </c>
      <c r="K1477" s="16">
        <f>IF(J1477&gt;1,J1477-H1477-I1477,0)</f>
        <v>52.243499125218698</v>
      </c>
      <c r="L1477" s="15">
        <v>42895</v>
      </c>
      <c r="M1477" s="14"/>
      <c r="N1477" s="29">
        <v>43003</v>
      </c>
      <c r="O1477" s="12">
        <v>43004</v>
      </c>
      <c r="P1477" s="11" t="s">
        <v>1819</v>
      </c>
      <c r="Q1477" s="10" t="s">
        <v>1818</v>
      </c>
      <c r="R1477" s="10" t="s">
        <v>1817</v>
      </c>
      <c r="S1477" s="10" t="s">
        <v>1781</v>
      </c>
      <c r="T1477" s="10"/>
      <c r="U1477" s="9">
        <v>6912132504</v>
      </c>
      <c r="V1477" s="43" t="s">
        <v>1816</v>
      </c>
      <c r="W1477" s="42">
        <v>1179</v>
      </c>
      <c r="X1477" s="4"/>
      <c r="Y1477" s="6">
        <v>86</v>
      </c>
      <c r="Z1477" s="5">
        <f>IF(Y1477&gt;0,Y1477-J1477,".")</f>
        <v>17</v>
      </c>
      <c r="AB1477" s="1">
        <v>1542562609</v>
      </c>
      <c r="AC1477" s="1">
        <v>6703161434</v>
      </c>
      <c r="AD1477" s="1" t="s">
        <v>7188</v>
      </c>
      <c r="AE1477" s="1">
        <v>4</v>
      </c>
      <c r="AF1477" s="1">
        <v>196</v>
      </c>
      <c r="AG1477" s="1" t="s">
        <v>6094</v>
      </c>
      <c r="AH1477" s="1" t="s">
        <v>8110</v>
      </c>
      <c r="AI1477" s="1" t="s">
        <v>8111</v>
      </c>
    </row>
    <row r="1478" spans="1:35" s="1" customFormat="1" x14ac:dyDescent="0.25">
      <c r="A1478" s="31">
        <v>42926</v>
      </c>
      <c r="B1478" s="24"/>
      <c r="C1478" s="23" t="s">
        <v>705</v>
      </c>
      <c r="D1478" s="22" t="s">
        <v>1603</v>
      </c>
      <c r="E1478" s="21">
        <v>0.65</v>
      </c>
      <c r="G1478" s="20"/>
      <c r="H1478" s="19">
        <f>E1478/0.04272</f>
        <v>15.215355805243446</v>
      </c>
      <c r="I1478" s="18">
        <f>J1478/100*4</f>
        <v>2.76</v>
      </c>
      <c r="J1478" s="17">
        <v>69</v>
      </c>
      <c r="K1478" s="16">
        <f>IF(J1478&gt;1,J1478-H1478-I1478,0)</f>
        <v>51.024644194756554</v>
      </c>
      <c r="L1478" s="15">
        <v>42958</v>
      </c>
      <c r="M1478" s="14"/>
      <c r="N1478" s="29">
        <v>43017</v>
      </c>
      <c r="O1478" s="12">
        <v>43017</v>
      </c>
      <c r="P1478" s="11" t="s">
        <v>1602</v>
      </c>
      <c r="Q1478" s="10" t="s">
        <v>1601</v>
      </c>
      <c r="R1478" s="10" t="s">
        <v>1600</v>
      </c>
      <c r="S1478" s="10" t="s">
        <v>1599</v>
      </c>
      <c r="T1478" s="10"/>
      <c r="U1478" s="9">
        <v>6912019459</v>
      </c>
      <c r="V1478" s="8" t="s">
        <v>1598</v>
      </c>
      <c r="W1478" s="7">
        <v>1218</v>
      </c>
      <c r="X1478" s="4"/>
      <c r="Y1478" s="6">
        <v>86</v>
      </c>
      <c r="Z1478" s="5">
        <f>IF(Y1478&gt;0,Y1478-J1478,".")</f>
        <v>17</v>
      </c>
      <c r="AB1478" s="1">
        <v>1542585670</v>
      </c>
      <c r="AC1478" s="1">
        <v>6702926306</v>
      </c>
      <c r="AD1478" s="1" t="s">
        <v>7271</v>
      </c>
      <c r="AE1478" s="1">
        <v>1</v>
      </c>
      <c r="AF1478" s="1">
        <v>267</v>
      </c>
      <c r="AG1478" s="1" t="s">
        <v>6103</v>
      </c>
      <c r="AH1478" s="1" t="s">
        <v>8112</v>
      </c>
      <c r="AI1478" s="1" t="s">
        <v>8113</v>
      </c>
    </row>
    <row r="1479" spans="1:35" s="1" customFormat="1" x14ac:dyDescent="0.25">
      <c r="A1479" s="31">
        <v>42936</v>
      </c>
      <c r="B1479" s="24" t="s">
        <v>1592</v>
      </c>
      <c r="C1479" s="23" t="s">
        <v>1591</v>
      </c>
      <c r="D1479" s="22" t="s">
        <v>267</v>
      </c>
      <c r="E1479" s="21">
        <v>1</v>
      </c>
      <c r="G1479" s="20"/>
      <c r="H1479" s="19">
        <f>E1479/0.04318</f>
        <v>23.158869847151458</v>
      </c>
      <c r="I1479" s="18">
        <f>J1479/100*4</f>
        <v>1.96</v>
      </c>
      <c r="J1479" s="17">
        <v>49</v>
      </c>
      <c r="K1479" s="16">
        <f>IF(J1479&gt;1,J1479-H1479-I1479,0)</f>
        <v>23.881130152848542</v>
      </c>
      <c r="L1479" s="15">
        <v>42959</v>
      </c>
      <c r="M1479" s="14"/>
      <c r="N1479" s="29">
        <v>43017</v>
      </c>
      <c r="O1479" s="12">
        <v>43018</v>
      </c>
      <c r="P1479" s="11" t="s">
        <v>1590</v>
      </c>
      <c r="Q1479" s="10" t="s">
        <v>993</v>
      </c>
      <c r="R1479" s="10" t="s">
        <v>1589</v>
      </c>
      <c r="S1479" s="10" t="s">
        <v>1588</v>
      </c>
      <c r="T1479" s="10"/>
      <c r="U1479" s="9">
        <v>6912051292</v>
      </c>
      <c r="V1479" s="8"/>
      <c r="W1479" s="7">
        <v>1222</v>
      </c>
      <c r="X1479" s="4"/>
      <c r="Y1479" s="6">
        <v>86</v>
      </c>
      <c r="Z1479" s="5">
        <f>IF(Y1479&gt;0,Y1479-J1479,".")</f>
        <v>37</v>
      </c>
      <c r="AB1479" s="1">
        <v>1542593715</v>
      </c>
      <c r="AC1479" s="1">
        <v>6702978380</v>
      </c>
      <c r="AD1479" s="1" t="s">
        <v>7361</v>
      </c>
      <c r="AE1479" s="1">
        <v>1</v>
      </c>
      <c r="AF1479" s="1">
        <v>149</v>
      </c>
      <c r="AG1479" s="1" t="s">
        <v>6119</v>
      </c>
      <c r="AH1479" s="1" t="s">
        <v>8114</v>
      </c>
      <c r="AI1479" s="1" t="s">
        <v>8115</v>
      </c>
    </row>
    <row r="1480" spans="1:35" s="1" customFormat="1" x14ac:dyDescent="0.25">
      <c r="A1480" s="31">
        <v>42970</v>
      </c>
      <c r="B1480" s="24"/>
      <c r="C1480" s="23" t="s">
        <v>83</v>
      </c>
      <c r="D1480" s="22" t="s">
        <v>82</v>
      </c>
      <c r="E1480" s="21">
        <v>1.31</v>
      </c>
      <c r="G1480" s="20"/>
      <c r="H1480" s="19">
        <f>E1480/0.0418425</f>
        <v>31.307880743263432</v>
      </c>
      <c r="I1480" s="18">
        <f>J1480/100*4</f>
        <v>2.76</v>
      </c>
      <c r="J1480" s="17">
        <v>69</v>
      </c>
      <c r="K1480" s="16">
        <f>IF(J1480&gt;1,J1480-H1480-I1480,0)</f>
        <v>34.93211925673657</v>
      </c>
      <c r="L1480" s="15">
        <v>42979</v>
      </c>
      <c r="M1480" s="14"/>
      <c r="N1480" s="29">
        <v>43020</v>
      </c>
      <c r="O1480" s="12">
        <v>43020</v>
      </c>
      <c r="P1480" s="11" t="s">
        <v>1542</v>
      </c>
      <c r="Q1480" s="10" t="s">
        <v>1541</v>
      </c>
      <c r="R1480" s="10" t="s">
        <v>1540</v>
      </c>
      <c r="S1480" s="10" t="s">
        <v>1539</v>
      </c>
      <c r="T1480" s="10"/>
      <c r="U1480" s="9">
        <v>6913779533</v>
      </c>
      <c r="V1480" s="8" t="s">
        <v>110</v>
      </c>
      <c r="W1480" s="7">
        <v>1232</v>
      </c>
      <c r="X1480" s="4"/>
      <c r="Y1480" s="6">
        <v>86</v>
      </c>
      <c r="Z1480" s="5">
        <f>IF(Y1480&gt;0,Y1480-J1480,".")</f>
        <v>17</v>
      </c>
      <c r="AB1480" s="1">
        <v>1542688417</v>
      </c>
      <c r="AC1480" s="1">
        <v>6705630937</v>
      </c>
      <c r="AD1480" s="1" t="s">
        <v>7238</v>
      </c>
      <c r="AE1480" s="1">
        <v>1</v>
      </c>
      <c r="AF1480" s="1">
        <v>85</v>
      </c>
      <c r="AG1480" s="1" t="s">
        <v>6115</v>
      </c>
      <c r="AH1480" s="1" t="s">
        <v>8116</v>
      </c>
      <c r="AI1480" s="1" t="s">
        <v>8117</v>
      </c>
    </row>
    <row r="1481" spans="1:35" s="1" customFormat="1" x14ac:dyDescent="0.25">
      <c r="A1481" s="31">
        <v>42992</v>
      </c>
      <c r="B1481" s="24"/>
      <c r="C1481" s="23" t="s">
        <v>653</v>
      </c>
      <c r="D1481" s="22" t="s">
        <v>652</v>
      </c>
      <c r="E1481" s="21">
        <v>0.8</v>
      </c>
      <c r="G1481" s="20"/>
      <c r="H1481" s="19">
        <f>E1481/0.04452</f>
        <v>17.969451931716083</v>
      </c>
      <c r="I1481" s="18">
        <f>J1481/100*4</f>
        <v>2.76</v>
      </c>
      <c r="J1481" s="17">
        <v>69</v>
      </c>
      <c r="K1481" s="16">
        <f>IF(J1481&gt;1,J1481-H1481-I1481,0)</f>
        <v>48.270548068283922</v>
      </c>
      <c r="L1481" s="15">
        <v>43022</v>
      </c>
      <c r="M1481" s="14"/>
      <c r="N1481" s="29">
        <v>43040</v>
      </c>
      <c r="O1481" s="12">
        <v>43041</v>
      </c>
      <c r="P1481" s="11" t="s">
        <v>1291</v>
      </c>
      <c r="Q1481" s="10" t="s">
        <v>1290</v>
      </c>
      <c r="R1481" s="10" t="s">
        <v>1289</v>
      </c>
      <c r="S1481" s="10" t="s">
        <v>1288</v>
      </c>
      <c r="T1481" s="10"/>
      <c r="U1481" s="9">
        <v>6915374875</v>
      </c>
      <c r="V1481" s="8" t="s">
        <v>110</v>
      </c>
      <c r="W1481" s="7">
        <v>1285</v>
      </c>
      <c r="X1481" s="4"/>
      <c r="Y1481" s="6">
        <v>86</v>
      </c>
      <c r="Z1481" s="5">
        <f>IF(Y1481&gt;0,Y1481-J1481,".")</f>
        <v>17</v>
      </c>
      <c r="AB1481" s="1">
        <v>1542713211</v>
      </c>
      <c r="AC1481" s="1">
        <v>6704285893</v>
      </c>
      <c r="AD1481" s="1" t="s">
        <v>7309</v>
      </c>
      <c r="AE1481" s="1">
        <v>2</v>
      </c>
      <c r="AF1481" s="1">
        <v>198</v>
      </c>
      <c r="AG1481" s="1" t="s">
        <v>6079</v>
      </c>
      <c r="AH1481" s="1" t="s">
        <v>8103</v>
      </c>
      <c r="AI1481" s="1" t="s">
        <v>8118</v>
      </c>
    </row>
    <row r="1482" spans="1:35" s="1" customFormat="1" x14ac:dyDescent="0.25">
      <c r="A1482" s="31">
        <v>42367</v>
      </c>
      <c r="B1482" s="24"/>
      <c r="C1482" s="23" t="s">
        <v>606</v>
      </c>
      <c r="D1482" s="22" t="s">
        <v>605</v>
      </c>
      <c r="E1482" s="21">
        <v>1.1499999999999999</v>
      </c>
      <c r="G1482" s="20"/>
      <c r="H1482" s="19">
        <f>E1482/0.04032</f>
        <v>28.521825396825392</v>
      </c>
      <c r="I1482" s="32">
        <f>J1482/100*4</f>
        <v>2.76</v>
      </c>
      <c r="J1482" s="17">
        <v>69</v>
      </c>
      <c r="K1482" s="16">
        <f>IF(J1482&gt;1,J1482-H1482-I1482,0)</f>
        <v>37.71817460317461</v>
      </c>
      <c r="L1482" s="15">
        <v>42398</v>
      </c>
      <c r="M1482" s="14"/>
      <c r="N1482" s="29">
        <v>43043</v>
      </c>
      <c r="O1482" s="12">
        <v>43051</v>
      </c>
      <c r="P1482" s="11" t="s">
        <v>1253</v>
      </c>
      <c r="Q1482" s="10" t="s">
        <v>1252</v>
      </c>
      <c r="R1482" s="10" t="s">
        <v>1251</v>
      </c>
      <c r="S1482" s="10" t="s">
        <v>1250</v>
      </c>
      <c r="T1482" s="10"/>
      <c r="U1482" s="9">
        <v>6908289854</v>
      </c>
      <c r="V1482" s="8"/>
      <c r="W1482" s="7">
        <v>1317</v>
      </c>
      <c r="X1482" s="4"/>
      <c r="Y1482" s="6">
        <v>86</v>
      </c>
      <c r="Z1482" s="5">
        <f>IF(Y1482&gt;0,Y1482-J1482,".")</f>
        <v>17</v>
      </c>
      <c r="AB1482" s="1">
        <v>1542824897</v>
      </c>
      <c r="AC1482" s="1">
        <v>6706084647</v>
      </c>
      <c r="AD1482" s="1" t="s">
        <v>7247</v>
      </c>
      <c r="AE1482" s="1">
        <v>1</v>
      </c>
      <c r="AF1482" s="1">
        <v>179</v>
      </c>
      <c r="AG1482" s="1" t="s">
        <v>6109</v>
      </c>
      <c r="AH1482" s="1" t="s">
        <v>8119</v>
      </c>
      <c r="AI1482" s="1" t="s">
        <v>8120</v>
      </c>
    </row>
    <row r="1483" spans="1:35" s="1" customFormat="1" x14ac:dyDescent="0.25">
      <c r="A1483" s="31">
        <v>43013</v>
      </c>
      <c r="B1483" s="24" t="s">
        <v>1213</v>
      </c>
      <c r="C1483" s="23" t="s">
        <v>659</v>
      </c>
      <c r="D1483" s="22" t="s">
        <v>658</v>
      </c>
      <c r="E1483" s="21">
        <v>0.68</v>
      </c>
      <c r="G1483" s="20"/>
      <c r="H1483" s="19">
        <f>E1483/0.04452</f>
        <v>15.274034141958673</v>
      </c>
      <c r="I1483" s="18">
        <f>J1483/100*4</f>
        <v>2.76</v>
      </c>
      <c r="J1483" s="17">
        <v>69</v>
      </c>
      <c r="K1483" s="16">
        <f>IF(J1483&gt;1,J1483-H1483-I1483,0)</f>
        <v>50.965965858041329</v>
      </c>
      <c r="L1483" s="15">
        <v>43040</v>
      </c>
      <c r="M1483" s="14"/>
      <c r="N1483" s="29">
        <v>43045</v>
      </c>
      <c r="O1483" s="12">
        <v>43045</v>
      </c>
      <c r="P1483" s="11" t="s">
        <v>1212</v>
      </c>
      <c r="Q1483" s="10" t="s">
        <v>1211</v>
      </c>
      <c r="R1483" s="10" t="s">
        <v>1210</v>
      </c>
      <c r="S1483" s="10" t="s">
        <v>1209</v>
      </c>
      <c r="T1483" s="10"/>
      <c r="U1483" s="9">
        <v>6917214886</v>
      </c>
      <c r="V1483" s="8"/>
      <c r="W1483" s="7">
        <v>1301</v>
      </c>
      <c r="X1483" s="4"/>
      <c r="Y1483" s="6">
        <v>86</v>
      </c>
      <c r="Z1483" s="5">
        <f>IF(Y1483&gt;0,Y1483-J1483,".")</f>
        <v>17</v>
      </c>
      <c r="AB1483" s="1">
        <v>1542865172</v>
      </c>
      <c r="AC1483" s="1">
        <v>6703179437</v>
      </c>
      <c r="AD1483" s="1" t="s">
        <v>7110</v>
      </c>
      <c r="AE1483" s="1">
        <v>10</v>
      </c>
      <c r="AF1483" s="1">
        <v>150</v>
      </c>
      <c r="AG1483" s="1" t="s">
        <v>6090</v>
      </c>
      <c r="AH1483" s="1" t="s">
        <v>8121</v>
      </c>
      <c r="AI1483" s="1" t="s">
        <v>8122</v>
      </c>
    </row>
    <row r="1484" spans="1:35" s="1" customFormat="1" x14ac:dyDescent="0.25">
      <c r="A1484" s="31">
        <v>42963</v>
      </c>
      <c r="B1484" s="24"/>
      <c r="C1484" s="23" t="s">
        <v>1150</v>
      </c>
      <c r="D1484" s="22" t="s">
        <v>1149</v>
      </c>
      <c r="E1484" s="21">
        <v>0.79</v>
      </c>
      <c r="G1484" s="20"/>
      <c r="H1484" s="19">
        <f>E1484/0.04417</f>
        <v>17.885442608105048</v>
      </c>
      <c r="I1484" s="18">
        <f>J1484/100*4</f>
        <v>2.76</v>
      </c>
      <c r="J1484" s="17">
        <v>69</v>
      </c>
      <c r="K1484" s="16">
        <f>IF(J1484&gt;1,J1484-H1484-I1484,0)</f>
        <v>48.35455739189495</v>
      </c>
      <c r="L1484" s="15">
        <v>42987</v>
      </c>
      <c r="M1484" s="14"/>
      <c r="N1484" s="29">
        <v>43048</v>
      </c>
      <c r="O1484" s="12">
        <v>43048</v>
      </c>
      <c r="P1484" s="11" t="s">
        <v>1148</v>
      </c>
      <c r="Q1484" s="10" t="s">
        <v>1147</v>
      </c>
      <c r="R1484" s="10" t="s">
        <v>1146</v>
      </c>
      <c r="S1484" s="10" t="s">
        <v>1145</v>
      </c>
      <c r="T1484" s="10"/>
      <c r="U1484" s="9">
        <v>6916048612</v>
      </c>
      <c r="V1484" s="8"/>
      <c r="W1484" s="7">
        <v>1314</v>
      </c>
      <c r="X1484" s="4"/>
      <c r="Y1484" s="6">
        <v>86</v>
      </c>
      <c r="Z1484" s="5">
        <f>IF(Y1484&gt;0,Y1484-J1484,".")</f>
        <v>17</v>
      </c>
      <c r="AB1484" s="1">
        <v>1542965618</v>
      </c>
      <c r="AC1484" s="1">
        <v>6705009037</v>
      </c>
      <c r="AD1484" s="1" t="s">
        <v>7107</v>
      </c>
      <c r="AE1484" s="1">
        <v>1</v>
      </c>
      <c r="AF1484" s="1">
        <v>92</v>
      </c>
      <c r="AG1484" s="1" t="s">
        <v>6089</v>
      </c>
      <c r="AH1484" s="1" t="s">
        <v>8089</v>
      </c>
      <c r="AI1484" s="1" t="s">
        <v>8123</v>
      </c>
    </row>
    <row r="1485" spans="1:35" s="1" customFormat="1" x14ac:dyDescent="0.25">
      <c r="A1485" s="31">
        <v>42992</v>
      </c>
      <c r="B1485" s="24"/>
      <c r="C1485" s="23" t="s">
        <v>1130</v>
      </c>
      <c r="D1485" s="22" t="s">
        <v>1129</v>
      </c>
      <c r="E1485" s="21">
        <v>0.9</v>
      </c>
      <c r="G1485" s="20"/>
      <c r="H1485" s="19">
        <f>E1485/0.04452</f>
        <v>20.215633423180595</v>
      </c>
      <c r="I1485" s="18">
        <f>J1485/100*4</f>
        <v>2.76</v>
      </c>
      <c r="J1485" s="17">
        <v>69</v>
      </c>
      <c r="K1485" s="16">
        <f>IF(J1485&gt;1,J1485-H1485-I1485,0)</f>
        <v>46.024366576819411</v>
      </c>
      <c r="L1485" s="15">
        <v>43022</v>
      </c>
      <c r="M1485" s="14"/>
      <c r="N1485" s="29">
        <v>43049</v>
      </c>
      <c r="O1485" s="12">
        <v>43084</v>
      </c>
      <c r="P1485" s="11" t="s">
        <v>1128</v>
      </c>
      <c r="Q1485" s="10" t="s">
        <v>1127</v>
      </c>
      <c r="R1485" s="10" t="s">
        <v>1126</v>
      </c>
      <c r="S1485" s="10" t="s">
        <v>1125</v>
      </c>
      <c r="T1485" s="10"/>
      <c r="U1485" s="9">
        <v>6915373759</v>
      </c>
      <c r="V1485" s="8"/>
      <c r="W1485" s="7">
        <v>1465</v>
      </c>
      <c r="X1485" s="4"/>
      <c r="Y1485" s="6">
        <v>86</v>
      </c>
      <c r="Z1485" s="5">
        <f>IF(Y1485&gt;0,Y1485-J1485,".")</f>
        <v>17</v>
      </c>
      <c r="AB1485" s="1">
        <v>1542978705</v>
      </c>
      <c r="AC1485" s="1">
        <v>6703120233</v>
      </c>
      <c r="AD1485" s="1" t="s">
        <v>7108</v>
      </c>
      <c r="AE1485" s="1">
        <v>1</v>
      </c>
      <c r="AF1485" s="1">
        <v>99</v>
      </c>
      <c r="AG1485" s="1" t="s">
        <v>4541</v>
      </c>
      <c r="AH1485" s="1" t="s">
        <v>8124</v>
      </c>
      <c r="AI1485" s="1" t="s">
        <v>8125</v>
      </c>
    </row>
    <row r="1486" spans="1:35" s="1" customFormat="1" x14ac:dyDescent="0.25">
      <c r="A1486" s="31">
        <v>43013</v>
      </c>
      <c r="B1486" s="24"/>
      <c r="C1486" s="23" t="s">
        <v>659</v>
      </c>
      <c r="D1486" s="22" t="s">
        <v>658</v>
      </c>
      <c r="E1486" s="21">
        <v>0.68</v>
      </c>
      <c r="G1486" s="20"/>
      <c r="H1486" s="19">
        <f>E1486/0.04452</f>
        <v>15.274034141958673</v>
      </c>
      <c r="I1486" s="18">
        <f>J1486/100*4</f>
        <v>2.76</v>
      </c>
      <c r="J1486" s="17">
        <v>69</v>
      </c>
      <c r="K1486" s="16">
        <f>IF(J1486&gt;1,J1486-H1486-I1486,0)</f>
        <v>50.965965858041329</v>
      </c>
      <c r="L1486" s="15">
        <v>43040</v>
      </c>
      <c r="M1486" s="14"/>
      <c r="N1486" s="29">
        <v>43053</v>
      </c>
      <c r="O1486" s="12">
        <v>43053</v>
      </c>
      <c r="P1486" s="11" t="s">
        <v>1064</v>
      </c>
      <c r="Q1486" s="10" t="s">
        <v>1063</v>
      </c>
      <c r="R1486" s="10" t="s">
        <v>1062</v>
      </c>
      <c r="S1486" s="10" t="s">
        <v>1061</v>
      </c>
      <c r="T1486" s="10"/>
      <c r="U1486" s="9">
        <v>6917214886</v>
      </c>
      <c r="V1486" s="8"/>
      <c r="W1486" s="7">
        <v>1329</v>
      </c>
      <c r="X1486" s="4"/>
      <c r="Y1486" s="6">
        <v>86</v>
      </c>
      <c r="Z1486" s="5">
        <f>IF(Y1486&gt;0,Y1486-J1486,".")</f>
        <v>17</v>
      </c>
      <c r="AB1486" s="1">
        <v>1543000857</v>
      </c>
      <c r="AC1486" s="1">
        <v>6705608320</v>
      </c>
      <c r="AD1486" s="1" t="s">
        <v>7487</v>
      </c>
      <c r="AE1486" s="1">
        <v>4</v>
      </c>
      <c r="AF1486" s="1">
        <v>96</v>
      </c>
      <c r="AG1486" s="1" t="s">
        <v>6081</v>
      </c>
      <c r="AH1486" s="1" t="s">
        <v>8126</v>
      </c>
      <c r="AI1486" s="1" t="s">
        <v>8127</v>
      </c>
    </row>
    <row r="1487" spans="1:35" s="1" customFormat="1" x14ac:dyDescent="0.25">
      <c r="A1487" s="31">
        <v>42963</v>
      </c>
      <c r="B1487" s="24"/>
      <c r="C1487" s="23" t="s">
        <v>1054</v>
      </c>
      <c r="D1487" s="22" t="s">
        <v>1053</v>
      </c>
      <c r="E1487" s="21">
        <v>0.74</v>
      </c>
      <c r="G1487" s="20"/>
      <c r="H1487" s="19">
        <f>E1487/0.04417</f>
        <v>16.753452569617387</v>
      </c>
      <c r="I1487" s="18">
        <f>J1487/100*4</f>
        <v>2.76</v>
      </c>
      <c r="J1487" s="17">
        <v>69</v>
      </c>
      <c r="K1487" s="16">
        <f>IF(J1487&gt;1,J1487-H1487-I1487,0)</f>
        <v>49.486547430382615</v>
      </c>
      <c r="L1487" s="15">
        <v>42987</v>
      </c>
      <c r="M1487" s="14"/>
      <c r="N1487" s="29">
        <v>43053</v>
      </c>
      <c r="O1487" s="12">
        <v>43060</v>
      </c>
      <c r="P1487" s="11" t="s">
        <v>1052</v>
      </c>
      <c r="Q1487" s="10" t="s">
        <v>1051</v>
      </c>
      <c r="R1487" s="10" t="s">
        <v>1050</v>
      </c>
      <c r="S1487" s="10" t="s">
        <v>1049</v>
      </c>
      <c r="T1487" s="10"/>
      <c r="U1487" s="9">
        <v>6916640501</v>
      </c>
      <c r="V1487" s="8"/>
      <c r="W1487" s="7">
        <v>1361</v>
      </c>
      <c r="X1487" s="4"/>
      <c r="Y1487" s="6">
        <v>86</v>
      </c>
      <c r="Z1487" s="5">
        <f>IF(Y1487&gt;0,Y1487-J1487,".")</f>
        <v>17</v>
      </c>
      <c r="AB1487" s="1">
        <v>1543070376</v>
      </c>
      <c r="AC1487" s="1">
        <v>6706484539</v>
      </c>
      <c r="AD1487" s="1" t="s">
        <v>7414</v>
      </c>
      <c r="AE1487" s="1">
        <v>1</v>
      </c>
      <c r="AF1487" s="1">
        <v>155</v>
      </c>
      <c r="AG1487" s="1" t="s">
        <v>6075</v>
      </c>
      <c r="AH1487" s="1" t="s">
        <v>8128</v>
      </c>
      <c r="AI1487" s="1" t="s">
        <v>8129</v>
      </c>
    </row>
    <row r="1488" spans="1:35" s="1" customFormat="1" x14ac:dyDescent="0.25">
      <c r="A1488" s="31">
        <v>43030</v>
      </c>
      <c r="B1488" s="30" t="s">
        <v>1037</v>
      </c>
      <c r="C1488" s="23" t="s">
        <v>83</v>
      </c>
      <c r="D1488" s="22" t="s">
        <v>82</v>
      </c>
      <c r="E1488" s="21">
        <v>1.63</v>
      </c>
      <c r="G1488" s="20"/>
      <c r="H1488" s="19">
        <f>E1488/0.04452</f>
        <v>36.61275831087152</v>
      </c>
      <c r="I1488" s="18">
        <f>J1488/100*4</f>
        <v>2.76</v>
      </c>
      <c r="J1488" s="17">
        <v>69</v>
      </c>
      <c r="K1488" s="16">
        <f>IF(J1488&gt;1,J1488-H1488-I1488,0)</f>
        <v>29.627241689128482</v>
      </c>
      <c r="L1488" s="15">
        <v>43049</v>
      </c>
      <c r="M1488" s="14"/>
      <c r="N1488" s="29">
        <v>43054</v>
      </c>
      <c r="O1488" s="12">
        <v>43054</v>
      </c>
      <c r="P1488" s="11" t="s">
        <v>1036</v>
      </c>
      <c r="Q1488" s="10" t="s">
        <v>1035</v>
      </c>
      <c r="R1488" s="10" t="s">
        <v>1034</v>
      </c>
      <c r="S1488" s="10" t="s">
        <v>1033</v>
      </c>
      <c r="T1488" s="10"/>
      <c r="U1488" s="9">
        <v>6917796382</v>
      </c>
      <c r="V1488" s="8"/>
      <c r="W1488" s="7">
        <v>1330</v>
      </c>
      <c r="X1488" s="4"/>
      <c r="Y1488" s="6">
        <v>86</v>
      </c>
      <c r="Z1488" s="5">
        <f>IF(Y1488&gt;0,Y1488-J1488,".")</f>
        <v>17</v>
      </c>
      <c r="AB1488" s="1">
        <v>1543161523</v>
      </c>
      <c r="AC1488" s="1">
        <v>6706407102</v>
      </c>
      <c r="AD1488" s="1" t="s">
        <v>7626</v>
      </c>
      <c r="AE1488" s="1">
        <v>1</v>
      </c>
      <c r="AF1488" s="1">
        <v>19</v>
      </c>
      <c r="AG1488" s="1" t="s">
        <v>6065</v>
      </c>
      <c r="AH1488" s="1" t="s">
        <v>8130</v>
      </c>
      <c r="AI1488" s="1" t="s">
        <v>8131</v>
      </c>
    </row>
    <row r="1489" spans="1:35" s="1" customFormat="1" x14ac:dyDescent="0.25">
      <c r="A1489" s="31">
        <v>42992</v>
      </c>
      <c r="B1489" s="24"/>
      <c r="C1489" s="23" t="s">
        <v>653</v>
      </c>
      <c r="D1489" s="22" t="s">
        <v>652</v>
      </c>
      <c r="E1489" s="21">
        <v>0.8</v>
      </c>
      <c r="G1489" s="20"/>
      <c r="H1489" s="19">
        <f>E1489/0.04452</f>
        <v>17.969451931716083</v>
      </c>
      <c r="I1489" s="18">
        <f>J1489/100*4</f>
        <v>2.76</v>
      </c>
      <c r="J1489" s="17">
        <v>69</v>
      </c>
      <c r="K1489" s="16">
        <f>IF(J1489&gt;1,J1489-H1489-I1489,0)</f>
        <v>48.270548068283922</v>
      </c>
      <c r="L1489" s="15">
        <v>43022</v>
      </c>
      <c r="M1489" s="14"/>
      <c r="N1489" s="29">
        <v>43056</v>
      </c>
      <c r="O1489" s="12">
        <v>43058</v>
      </c>
      <c r="P1489" s="11" t="s">
        <v>987</v>
      </c>
      <c r="Q1489" s="10" t="s">
        <v>986</v>
      </c>
      <c r="R1489" s="10" t="s">
        <v>985</v>
      </c>
      <c r="S1489" s="10" t="s">
        <v>984</v>
      </c>
      <c r="T1489" s="10"/>
      <c r="U1489" s="9">
        <v>6917275428</v>
      </c>
      <c r="V1489" s="8"/>
      <c r="W1489" s="7">
        <v>1338</v>
      </c>
      <c r="X1489" s="4"/>
      <c r="Y1489" s="6">
        <v>86</v>
      </c>
      <c r="Z1489" s="5">
        <f>IF(Y1489&gt;0,Y1489-J1489,".")</f>
        <v>17</v>
      </c>
      <c r="AB1489" s="1">
        <v>1543409111</v>
      </c>
      <c r="AC1489" s="1">
        <v>6707006356</v>
      </c>
      <c r="AD1489" s="1" t="s">
        <v>7215</v>
      </c>
      <c r="AE1489" s="1">
        <v>1</v>
      </c>
      <c r="AF1489" s="1">
        <v>65</v>
      </c>
      <c r="AG1489" s="1" t="s">
        <v>4958</v>
      </c>
      <c r="AH1489" s="1" t="s">
        <v>8132</v>
      </c>
      <c r="AI1489" s="1" t="s">
        <v>8133</v>
      </c>
    </row>
    <row r="1490" spans="1:35" s="1" customFormat="1" x14ac:dyDescent="0.25">
      <c r="A1490" s="31">
        <v>43013</v>
      </c>
      <c r="B1490" s="24"/>
      <c r="C1490" s="23" t="s">
        <v>659</v>
      </c>
      <c r="D1490" s="22" t="s">
        <v>658</v>
      </c>
      <c r="E1490" s="21">
        <v>0.68</v>
      </c>
      <c r="G1490" s="20"/>
      <c r="H1490" s="19">
        <f>E1490/0.04452</f>
        <v>15.274034141958673</v>
      </c>
      <c r="I1490" s="18">
        <f>J1490/100*4</f>
        <v>2.76</v>
      </c>
      <c r="J1490" s="17">
        <v>69</v>
      </c>
      <c r="K1490" s="16">
        <f>IF(J1490&gt;1,J1490-H1490-I1490,0)</f>
        <v>50.965965858041329</v>
      </c>
      <c r="L1490" s="15">
        <v>43040</v>
      </c>
      <c r="M1490" s="14"/>
      <c r="N1490" s="29">
        <v>43056</v>
      </c>
      <c r="O1490" s="12">
        <v>43058</v>
      </c>
      <c r="P1490" s="11" t="s">
        <v>973</v>
      </c>
      <c r="Q1490" s="10" t="s">
        <v>972</v>
      </c>
      <c r="R1490" s="10" t="s">
        <v>971</v>
      </c>
      <c r="S1490" s="10" t="s">
        <v>970</v>
      </c>
      <c r="T1490" s="10"/>
      <c r="U1490" s="9">
        <v>6917214886</v>
      </c>
      <c r="V1490" s="8"/>
      <c r="W1490" s="7">
        <v>1342</v>
      </c>
      <c r="X1490" s="4"/>
      <c r="Y1490" s="6">
        <v>86</v>
      </c>
      <c r="Z1490" s="5">
        <f>IF(Y1490&gt;0,Y1490-J1490,".")</f>
        <v>17</v>
      </c>
      <c r="AB1490" s="1">
        <v>1543422725</v>
      </c>
      <c r="AC1490" s="1">
        <v>6707255804</v>
      </c>
      <c r="AD1490" s="1" t="s">
        <v>7106</v>
      </c>
      <c r="AE1490" s="1">
        <v>2</v>
      </c>
      <c r="AF1490" s="1">
        <v>58</v>
      </c>
      <c r="AG1490" s="1" t="s">
        <v>6059</v>
      </c>
      <c r="AH1490" s="1" t="s">
        <v>8134</v>
      </c>
      <c r="AI1490" s="1" t="s">
        <v>8135</v>
      </c>
    </row>
    <row r="1491" spans="1:35" s="1" customFormat="1" x14ac:dyDescent="0.25">
      <c r="A1491" s="31">
        <v>42992</v>
      </c>
      <c r="B1491" s="24"/>
      <c r="C1491" s="23" t="s">
        <v>388</v>
      </c>
      <c r="D1491" s="22" t="s">
        <v>387</v>
      </c>
      <c r="E1491" s="21">
        <v>0.7</v>
      </c>
      <c r="G1491" s="20"/>
      <c r="H1491" s="19">
        <f>E1491/0.04452</f>
        <v>15.723270440251572</v>
      </c>
      <c r="I1491" s="18">
        <f>J1491/100*4</f>
        <v>2.76</v>
      </c>
      <c r="J1491" s="17">
        <v>69</v>
      </c>
      <c r="K1491" s="16">
        <f>IF(J1491&gt;1,J1491-H1491-I1491,0)</f>
        <v>50.516729559748434</v>
      </c>
      <c r="L1491" s="15">
        <v>43022</v>
      </c>
      <c r="M1491" s="14"/>
      <c r="N1491" s="29">
        <v>43064</v>
      </c>
      <c r="O1491" s="12">
        <v>43066</v>
      </c>
      <c r="P1491" s="11" t="s">
        <v>816</v>
      </c>
      <c r="Q1491" s="10" t="s">
        <v>815</v>
      </c>
      <c r="R1491" s="10" t="s">
        <v>814</v>
      </c>
      <c r="S1491" s="10" t="s">
        <v>813</v>
      </c>
      <c r="T1491" s="10"/>
      <c r="U1491" s="9">
        <v>6918260081</v>
      </c>
      <c r="V1491" s="8"/>
      <c r="W1491" s="7">
        <v>1377</v>
      </c>
      <c r="X1491" s="4"/>
      <c r="Y1491" s="6">
        <v>86</v>
      </c>
      <c r="Z1491" s="5">
        <f>IF(Y1491&gt;0,Y1491-J1491,".")</f>
        <v>17</v>
      </c>
      <c r="AB1491" s="1">
        <v>1543488811</v>
      </c>
      <c r="AC1491" s="1">
        <v>6707057200</v>
      </c>
      <c r="AD1491" s="1" t="s">
        <v>7287</v>
      </c>
      <c r="AE1491" s="1">
        <v>1</v>
      </c>
      <c r="AF1491" s="1">
        <v>22</v>
      </c>
      <c r="AG1491" s="1" t="s">
        <v>6072</v>
      </c>
      <c r="AH1491" s="1" t="s">
        <v>8136</v>
      </c>
      <c r="AI1491" s="1" t="s">
        <v>8137</v>
      </c>
    </row>
    <row r="1492" spans="1:35" s="1" customFormat="1" x14ac:dyDescent="0.25">
      <c r="A1492" s="31">
        <v>42793</v>
      </c>
      <c r="B1492" s="24"/>
      <c r="C1492" s="23" t="s">
        <v>719</v>
      </c>
      <c r="D1492" s="22" t="s">
        <v>718</v>
      </c>
      <c r="E1492" s="21">
        <v>0.81</v>
      </c>
      <c r="G1492" s="20"/>
      <c r="H1492" s="19">
        <f>E1492/0.03844</f>
        <v>21.071800208116546</v>
      </c>
      <c r="I1492" s="18">
        <f>J1492/100*4</f>
        <v>2.76</v>
      </c>
      <c r="J1492" s="17">
        <v>69</v>
      </c>
      <c r="K1492" s="16">
        <f>IF(J1492&gt;1,J1492-H1492-I1492,0)</f>
        <v>45.16819979188346</v>
      </c>
      <c r="L1492" s="15">
        <v>42823</v>
      </c>
      <c r="M1492" s="14"/>
      <c r="N1492" s="29">
        <v>43067</v>
      </c>
      <c r="O1492" s="12">
        <v>43068</v>
      </c>
      <c r="P1492" s="11" t="s">
        <v>496</v>
      </c>
      <c r="Q1492" s="10" t="s">
        <v>495</v>
      </c>
      <c r="R1492" s="10" t="s">
        <v>494</v>
      </c>
      <c r="S1492" s="10" t="s">
        <v>493</v>
      </c>
      <c r="T1492" s="10"/>
      <c r="U1492" s="9">
        <v>6916040091</v>
      </c>
      <c r="V1492" s="8"/>
      <c r="W1492" s="7">
        <v>1392</v>
      </c>
      <c r="X1492" s="4"/>
      <c r="Y1492" s="6">
        <v>86</v>
      </c>
      <c r="Z1492" s="5">
        <f>IF(Y1492&gt;0,Y1492-J1492,".")</f>
        <v>17</v>
      </c>
      <c r="AB1492" s="1">
        <v>1543782324</v>
      </c>
      <c r="AC1492" s="1">
        <v>6705684507</v>
      </c>
      <c r="AD1492" s="1" t="s">
        <v>7225</v>
      </c>
      <c r="AE1492" s="1">
        <v>1</v>
      </c>
      <c r="AF1492" s="1">
        <v>199</v>
      </c>
      <c r="AG1492" s="1" t="s">
        <v>8138</v>
      </c>
      <c r="AH1492" s="1" t="s">
        <v>8139</v>
      </c>
      <c r="AI1492" s="1" t="s">
        <v>8140</v>
      </c>
    </row>
    <row r="1493" spans="1:35" s="1" customFormat="1" x14ac:dyDescent="0.25">
      <c r="A1493" s="31">
        <v>43013</v>
      </c>
      <c r="B1493" s="24"/>
      <c r="C1493" s="23" t="s">
        <v>659</v>
      </c>
      <c r="D1493" s="22" t="s">
        <v>658</v>
      </c>
      <c r="E1493" s="21">
        <v>0.68</v>
      </c>
      <c r="G1493" s="20"/>
      <c r="H1493" s="19">
        <f>E1493/0.04452</f>
        <v>15.274034141958673</v>
      </c>
      <c r="I1493" s="18">
        <f>J1493/100*4</f>
        <v>2.76</v>
      </c>
      <c r="J1493" s="17">
        <v>69</v>
      </c>
      <c r="K1493" s="16">
        <f>IF(J1493&gt;1,J1493-H1493-I1493,0)</f>
        <v>50.965965858041329</v>
      </c>
      <c r="L1493" s="15">
        <v>43040</v>
      </c>
      <c r="M1493" s="14"/>
      <c r="N1493" s="29">
        <v>43069</v>
      </c>
      <c r="O1493" s="12">
        <v>43073</v>
      </c>
      <c r="P1493" s="11" t="s">
        <v>657</v>
      </c>
      <c r="Q1493" s="10" t="s">
        <v>656</v>
      </c>
      <c r="R1493" s="10" t="s">
        <v>655</v>
      </c>
      <c r="S1493" s="10" t="s">
        <v>654</v>
      </c>
      <c r="T1493" s="10"/>
      <c r="U1493" s="9">
        <v>6918669873</v>
      </c>
      <c r="V1493" s="8"/>
      <c r="W1493" s="7">
        <v>1405</v>
      </c>
      <c r="X1493" s="4"/>
      <c r="Y1493" s="6">
        <v>86</v>
      </c>
      <c r="Z1493" s="5">
        <f>IF(Y1493&gt;0,Y1493-J1493,".")</f>
        <v>17</v>
      </c>
      <c r="AB1493" s="1">
        <v>1543816085</v>
      </c>
      <c r="AC1493" s="1">
        <v>6706003278</v>
      </c>
      <c r="AD1493" s="1" t="s">
        <v>7150</v>
      </c>
      <c r="AE1493" s="1">
        <v>2</v>
      </c>
      <c r="AF1493" s="1">
        <v>74</v>
      </c>
      <c r="AG1493" s="1" t="s">
        <v>6056</v>
      </c>
      <c r="AH1493" s="1" t="s">
        <v>8141</v>
      </c>
      <c r="AI1493" s="1" t="s">
        <v>8142</v>
      </c>
    </row>
    <row r="1494" spans="1:35" s="1" customFormat="1" x14ac:dyDescent="0.25">
      <c r="A1494" s="31">
        <v>42992</v>
      </c>
      <c r="B1494" s="24"/>
      <c r="C1494" s="23" t="s">
        <v>653</v>
      </c>
      <c r="D1494" s="22" t="s">
        <v>652</v>
      </c>
      <c r="E1494" s="21">
        <v>0.8</v>
      </c>
      <c r="G1494" s="20"/>
      <c r="H1494" s="19">
        <f>E1494/0.04452</f>
        <v>17.969451931716083</v>
      </c>
      <c r="I1494" s="18">
        <f>J1494/100*4</f>
        <v>2.76</v>
      </c>
      <c r="J1494" s="17">
        <v>69</v>
      </c>
      <c r="K1494" s="16">
        <f>IF(J1494&gt;1,J1494-H1494-I1494,0)</f>
        <v>48.270548068283922</v>
      </c>
      <c r="L1494" s="15">
        <v>43022</v>
      </c>
      <c r="M1494" s="14"/>
      <c r="N1494" s="29">
        <v>43070</v>
      </c>
      <c r="O1494" s="12">
        <v>43073</v>
      </c>
      <c r="P1494" s="11" t="s">
        <v>651</v>
      </c>
      <c r="Q1494" s="10" t="s">
        <v>650</v>
      </c>
      <c r="R1494" s="10" t="s">
        <v>649</v>
      </c>
      <c r="S1494" s="10" t="s">
        <v>648</v>
      </c>
      <c r="T1494" s="10"/>
      <c r="U1494" s="9">
        <v>6917275428</v>
      </c>
      <c r="V1494" s="8"/>
      <c r="W1494" s="7">
        <v>1413</v>
      </c>
      <c r="X1494" s="4"/>
      <c r="Y1494" s="6">
        <v>86</v>
      </c>
      <c r="Z1494" s="5">
        <f>IF(Y1494&gt;0,Y1494-J1494,".")</f>
        <v>17</v>
      </c>
      <c r="AB1494" s="1">
        <v>1543859681</v>
      </c>
      <c r="AC1494" s="1">
        <v>6706370697</v>
      </c>
      <c r="AD1494" s="1" t="s">
        <v>7293</v>
      </c>
      <c r="AE1494" s="1">
        <v>1</v>
      </c>
      <c r="AF1494" s="1">
        <v>88</v>
      </c>
      <c r="AG1494" s="1" t="s">
        <v>6046</v>
      </c>
      <c r="AH1494" s="1" t="s">
        <v>8143</v>
      </c>
      <c r="AI1494" s="1" t="s">
        <v>8144</v>
      </c>
    </row>
    <row r="1495" spans="1:35" s="1" customFormat="1" x14ac:dyDescent="0.25">
      <c r="A1495" s="31">
        <v>42367</v>
      </c>
      <c r="B1495" s="24"/>
      <c r="C1495" s="23" t="s">
        <v>606</v>
      </c>
      <c r="D1495" s="22" t="s">
        <v>605</v>
      </c>
      <c r="E1495" s="21">
        <v>1.1499999999999999</v>
      </c>
      <c r="G1495" s="20"/>
      <c r="H1495" s="19">
        <f>E1495/0.04032</f>
        <v>28.521825396825392</v>
      </c>
      <c r="I1495" s="32">
        <f>J1495/100*4</f>
        <v>2.76</v>
      </c>
      <c r="J1495" s="17">
        <v>69</v>
      </c>
      <c r="K1495" s="16">
        <f>IF(J1495&gt;1,J1495-H1495-I1495,0)</f>
        <v>37.71817460317461</v>
      </c>
      <c r="L1495" s="15">
        <v>42398</v>
      </c>
      <c r="M1495" s="14"/>
      <c r="N1495" s="29">
        <v>43073</v>
      </c>
      <c r="O1495" s="12">
        <v>43073</v>
      </c>
      <c r="P1495" s="11" t="s">
        <v>604</v>
      </c>
      <c r="Q1495" s="10" t="s">
        <v>603</v>
      </c>
      <c r="R1495" s="10" t="s">
        <v>602</v>
      </c>
      <c r="S1495" s="10" t="s">
        <v>601</v>
      </c>
      <c r="T1495" s="10"/>
      <c r="U1495" s="9">
        <v>6917781919</v>
      </c>
      <c r="V1495" s="8"/>
      <c r="W1495" s="7">
        <v>1415</v>
      </c>
      <c r="X1495" s="4"/>
      <c r="Y1495" s="6">
        <v>86</v>
      </c>
      <c r="Z1495" s="5">
        <f>IF(Y1495&gt;0,Y1495-J1495,".")</f>
        <v>17</v>
      </c>
      <c r="AB1495" s="1">
        <v>1543859680</v>
      </c>
      <c r="AC1495" s="1">
        <v>6707005967</v>
      </c>
      <c r="AD1495" s="1" t="s">
        <v>7215</v>
      </c>
      <c r="AE1495" s="1">
        <v>1</v>
      </c>
      <c r="AF1495" s="1">
        <v>65</v>
      </c>
      <c r="AG1495" s="1" t="s">
        <v>6046</v>
      </c>
      <c r="AH1495" s="1" t="s">
        <v>8145</v>
      </c>
      <c r="AI1495" s="1" t="s">
        <v>8144</v>
      </c>
    </row>
    <row r="1496" spans="1:35" s="1" customFormat="1" x14ac:dyDescent="0.25">
      <c r="A1496" s="31">
        <v>42814</v>
      </c>
      <c r="B1496" s="24"/>
      <c r="C1496" s="23" t="s">
        <v>363</v>
      </c>
      <c r="D1496" s="22" t="s">
        <v>362</v>
      </c>
      <c r="E1496" s="21">
        <v>0.56999999999999995</v>
      </c>
      <c r="G1496" s="20"/>
      <c r="H1496" s="19">
        <f>E1496/0.038689</f>
        <v>14.732869807955748</v>
      </c>
      <c r="I1496" s="18">
        <f>J1496/100*4</f>
        <v>2.76</v>
      </c>
      <c r="J1496" s="17">
        <v>69</v>
      </c>
      <c r="K1496" s="16">
        <f>IF(J1496&gt;1,J1496-H1496-I1496,0)</f>
        <v>51.507130192044251</v>
      </c>
      <c r="L1496" s="15">
        <v>42834</v>
      </c>
      <c r="M1496" s="14"/>
      <c r="N1496" s="29">
        <v>43077</v>
      </c>
      <c r="O1496" s="12">
        <v>43079</v>
      </c>
      <c r="P1496" s="11" t="s">
        <v>501</v>
      </c>
      <c r="Q1496" s="10" t="s">
        <v>500</v>
      </c>
      <c r="R1496" s="10" t="s">
        <v>499</v>
      </c>
      <c r="S1496" s="10" t="s">
        <v>498</v>
      </c>
      <c r="T1496" s="10"/>
      <c r="U1496" s="9">
        <v>6915956706</v>
      </c>
      <c r="V1496" s="8"/>
      <c r="W1496" s="7">
        <v>1438</v>
      </c>
      <c r="X1496" s="4"/>
      <c r="Y1496" s="6">
        <v>86</v>
      </c>
      <c r="Z1496" s="5">
        <f>IF(Y1496&gt;0,Y1496-J1496,".")</f>
        <v>17</v>
      </c>
      <c r="AB1496" s="1">
        <v>1543859679</v>
      </c>
      <c r="AC1496" s="1">
        <v>6706462485</v>
      </c>
      <c r="AD1496" s="1" t="s">
        <v>7248</v>
      </c>
      <c r="AE1496" s="1">
        <v>1</v>
      </c>
      <c r="AF1496" s="1">
        <v>88</v>
      </c>
      <c r="AG1496" s="1" t="s">
        <v>6046</v>
      </c>
      <c r="AH1496" s="1" t="s">
        <v>8146</v>
      </c>
      <c r="AI1496" s="1" t="s">
        <v>8144</v>
      </c>
    </row>
    <row r="1497" spans="1:35" s="1" customFormat="1" x14ac:dyDescent="0.25">
      <c r="A1497" s="31">
        <v>42992</v>
      </c>
      <c r="B1497" s="24"/>
      <c r="C1497" s="23" t="s">
        <v>388</v>
      </c>
      <c r="D1497" s="22" t="s">
        <v>387</v>
      </c>
      <c r="E1497" s="21">
        <v>0.7</v>
      </c>
      <c r="G1497" s="20"/>
      <c r="H1497" s="19">
        <f>E1497/0.04452</f>
        <v>15.723270440251572</v>
      </c>
      <c r="I1497" s="18">
        <f>J1497/100*4</f>
        <v>2.76</v>
      </c>
      <c r="J1497" s="17">
        <v>69</v>
      </c>
      <c r="K1497" s="16">
        <f>IF(J1497&gt;1,J1497-H1497-I1497,0)</f>
        <v>50.516729559748434</v>
      </c>
      <c r="L1497" s="15">
        <v>43022</v>
      </c>
      <c r="M1497" s="14"/>
      <c r="N1497" s="29">
        <v>43081</v>
      </c>
      <c r="O1497" s="12">
        <v>43082</v>
      </c>
      <c r="P1497" s="11" t="s">
        <v>386</v>
      </c>
      <c r="Q1497" s="10" t="s">
        <v>385</v>
      </c>
      <c r="R1497" s="10" t="s">
        <v>384</v>
      </c>
      <c r="S1497" s="10" t="s">
        <v>383</v>
      </c>
      <c r="T1497" s="10"/>
      <c r="U1497" s="9">
        <v>6918764766</v>
      </c>
      <c r="V1497" s="8"/>
      <c r="W1497" s="7">
        <v>1455</v>
      </c>
      <c r="X1497" s="4"/>
      <c r="Y1497" s="6">
        <v>86</v>
      </c>
      <c r="Z1497" s="5">
        <f>IF(Y1497&gt;0,Y1497-J1497,".")</f>
        <v>17</v>
      </c>
      <c r="AB1497" s="1">
        <v>1543987094</v>
      </c>
      <c r="AC1497" s="1">
        <v>6713153737</v>
      </c>
      <c r="AD1497" s="1" t="s">
        <v>7299</v>
      </c>
      <c r="AE1497" s="1">
        <v>1</v>
      </c>
      <c r="AF1497" s="1">
        <v>70</v>
      </c>
      <c r="AG1497" s="1" t="s">
        <v>5272</v>
      </c>
      <c r="AH1497" s="1" t="s">
        <v>8147</v>
      </c>
      <c r="AI1497" s="1" t="s">
        <v>8148</v>
      </c>
    </row>
    <row r="1498" spans="1:35" s="1" customFormat="1" x14ac:dyDescent="0.25">
      <c r="A1498" s="31">
        <v>42973</v>
      </c>
      <c r="B1498" s="24"/>
      <c r="C1498" s="23" t="s">
        <v>105</v>
      </c>
      <c r="D1498" s="22" t="s">
        <v>104</v>
      </c>
      <c r="E1498" s="21">
        <v>0.63</v>
      </c>
      <c r="G1498" s="20"/>
      <c r="H1498" s="19">
        <f>E1498/0.038689</f>
        <v>16.283698208793197</v>
      </c>
      <c r="I1498" s="18">
        <f>J1498/100*4</f>
        <v>2.76</v>
      </c>
      <c r="J1498" s="17">
        <v>69</v>
      </c>
      <c r="K1498" s="16">
        <f>IF(J1498&gt;1,J1498-H1498-I1498,0)</f>
        <v>49.956301791206805</v>
      </c>
      <c r="L1498" s="15">
        <v>43007</v>
      </c>
      <c r="M1498" s="14"/>
      <c r="N1498" s="29">
        <v>43094</v>
      </c>
      <c r="O1498" s="12">
        <v>43095</v>
      </c>
      <c r="P1498" s="11" t="s">
        <v>103</v>
      </c>
      <c r="Q1498" s="10" t="s">
        <v>102</v>
      </c>
      <c r="R1498" s="10" t="s">
        <v>101</v>
      </c>
      <c r="S1498" s="10" t="s">
        <v>100</v>
      </c>
      <c r="T1498" s="10"/>
      <c r="U1498" s="9">
        <v>6919748030</v>
      </c>
      <c r="V1498" s="8"/>
      <c r="W1498" s="7">
        <v>1499</v>
      </c>
      <c r="X1498" s="4"/>
      <c r="Y1498" s="6">
        <v>86</v>
      </c>
      <c r="Z1498" s="5">
        <f>IF(Y1498&gt;0,Y1498-J1498,".")</f>
        <v>17</v>
      </c>
      <c r="AB1498" s="1">
        <v>1543993617</v>
      </c>
      <c r="AC1498" s="1">
        <v>6712320432</v>
      </c>
      <c r="AD1498" s="1" t="s">
        <v>8149</v>
      </c>
      <c r="AE1498" s="1">
        <v>1</v>
      </c>
      <c r="AF1498" s="1">
        <v>70</v>
      </c>
      <c r="AG1498" s="1" t="s">
        <v>8150</v>
      </c>
      <c r="AH1498" s="1" t="s">
        <v>8151</v>
      </c>
      <c r="AI1498" s="1" t="s">
        <v>8152</v>
      </c>
    </row>
    <row r="1499" spans="1:35" s="1" customFormat="1" x14ac:dyDescent="0.25">
      <c r="A1499" s="31">
        <v>43031</v>
      </c>
      <c r="B1499" s="24" t="s">
        <v>40</v>
      </c>
      <c r="C1499" s="23" t="s">
        <v>39</v>
      </c>
      <c r="D1499" s="22" t="s">
        <v>38</v>
      </c>
      <c r="E1499" s="21">
        <v>0.79</v>
      </c>
      <c r="G1499" s="20"/>
      <c r="H1499" s="19">
        <f>E1499/0.04452</f>
        <v>17.744833782569632</v>
      </c>
      <c r="I1499" s="18">
        <f>J1499/100*4</f>
        <v>2.76</v>
      </c>
      <c r="J1499" s="17">
        <v>69</v>
      </c>
      <c r="K1499" s="16">
        <f>IF(J1499&gt;1,J1499-H1499-I1499,0)</f>
        <v>48.495166217430373</v>
      </c>
      <c r="L1499" s="15">
        <v>43079</v>
      </c>
      <c r="M1499" s="14"/>
      <c r="N1499" s="29">
        <v>43098</v>
      </c>
      <c r="O1499" s="12">
        <v>43101</v>
      </c>
      <c r="P1499" s="11" t="s">
        <v>37</v>
      </c>
      <c r="Q1499" s="10" t="s">
        <v>36</v>
      </c>
      <c r="R1499" s="10" t="s">
        <v>35</v>
      </c>
      <c r="S1499" s="10" t="s">
        <v>34</v>
      </c>
      <c r="T1499" s="10"/>
      <c r="U1499" s="9">
        <v>6919799768</v>
      </c>
      <c r="V1499" s="8"/>
      <c r="W1499" s="7">
        <v>1509</v>
      </c>
      <c r="X1499" s="4"/>
      <c r="Y1499" s="6">
        <v>86</v>
      </c>
      <c r="Z1499" s="5">
        <f>IF(Y1499&gt;0,Y1499-J1499,".")</f>
        <v>17</v>
      </c>
      <c r="AA1499"/>
      <c r="AB1499">
        <v>1544008309</v>
      </c>
      <c r="AC1499" s="1">
        <v>6712188926</v>
      </c>
      <c r="AD1499" s="1" t="s">
        <v>8153</v>
      </c>
      <c r="AE1499" s="1">
        <v>2</v>
      </c>
      <c r="AF1499" s="1">
        <v>110</v>
      </c>
      <c r="AG1499" s="1" t="s">
        <v>6040</v>
      </c>
      <c r="AH1499" s="1" t="s">
        <v>8154</v>
      </c>
      <c r="AI1499" s="1" t="s">
        <v>8155</v>
      </c>
    </row>
    <row r="1500" spans="1:35" s="1" customFormat="1" x14ac:dyDescent="0.25">
      <c r="A1500" s="31">
        <v>42613</v>
      </c>
      <c r="B1500" s="24"/>
      <c r="C1500" s="23" t="s">
        <v>1616</v>
      </c>
      <c r="D1500" s="22" t="s">
        <v>1615</v>
      </c>
      <c r="E1500" s="21">
        <v>1.28</v>
      </c>
      <c r="G1500" s="20"/>
      <c r="H1500" s="19">
        <f>E1500/0.0409</f>
        <v>31.295843520782398</v>
      </c>
      <c r="I1500" s="18">
        <f>J1500/100*4</f>
        <v>2.8</v>
      </c>
      <c r="J1500" s="17">
        <v>70</v>
      </c>
      <c r="K1500" s="16">
        <f>IF(J1500&gt;1,J1500-H1500-I1500,0)</f>
        <v>35.904156479217605</v>
      </c>
      <c r="L1500" s="15">
        <v>42630</v>
      </c>
      <c r="M1500" s="14"/>
      <c r="N1500" s="29">
        <v>42739</v>
      </c>
      <c r="O1500" s="12">
        <v>42739</v>
      </c>
      <c r="P1500" s="11" t="s">
        <v>6912</v>
      </c>
      <c r="Q1500" s="10" t="s">
        <v>6911</v>
      </c>
      <c r="R1500" s="10" t="s">
        <v>6910</v>
      </c>
      <c r="S1500" s="10" t="s">
        <v>6909</v>
      </c>
      <c r="T1500" s="10"/>
      <c r="U1500" s="9">
        <v>6664602535</v>
      </c>
      <c r="V1500" s="8"/>
      <c r="W1500" s="7">
        <v>38</v>
      </c>
      <c r="X1500" s="4"/>
      <c r="Y1500" s="6">
        <v>87</v>
      </c>
      <c r="Z1500" s="5">
        <f>IF(Y1500&gt;0,Y1500-J1500,".")</f>
        <v>17</v>
      </c>
      <c r="AA1500"/>
      <c r="AB1500">
        <v>1544079956</v>
      </c>
      <c r="AC1500" s="1">
        <v>6705514875</v>
      </c>
      <c r="AD1500" s="1" t="s">
        <v>7451</v>
      </c>
      <c r="AE1500" s="1">
        <v>1</v>
      </c>
      <c r="AF1500" s="1">
        <v>325</v>
      </c>
      <c r="AG1500" s="1" t="s">
        <v>6039</v>
      </c>
      <c r="AH1500" s="1" t="s">
        <v>8156</v>
      </c>
      <c r="AI1500" s="1" t="s">
        <v>8157</v>
      </c>
    </row>
    <row r="1501" spans="1:35" s="1" customFormat="1" x14ac:dyDescent="0.25">
      <c r="A1501" s="31">
        <v>42692</v>
      </c>
      <c r="B1501" t="s">
        <v>6790</v>
      </c>
      <c r="C1501" s="23" t="s">
        <v>1108</v>
      </c>
      <c r="D1501" s="22" t="s">
        <v>1107</v>
      </c>
      <c r="E1501" s="21">
        <v>0.54</v>
      </c>
      <c r="G1501" s="20"/>
      <c r="H1501" s="19">
        <f>E1501/0.0395</f>
        <v>13.670886075949367</v>
      </c>
      <c r="I1501" s="18">
        <f>J1501/100*4</f>
        <v>2.8</v>
      </c>
      <c r="J1501" s="17">
        <v>70</v>
      </c>
      <c r="K1501" s="16">
        <f>IF(J1501&gt;1,J1501-H1501-I1501,0)</f>
        <v>53.529113924050634</v>
      </c>
      <c r="L1501" s="15">
        <v>42743</v>
      </c>
      <c r="M1501" s="14"/>
      <c r="N1501" s="29">
        <v>42745</v>
      </c>
      <c r="O1501" s="12">
        <v>42745</v>
      </c>
      <c r="P1501" s="11" t="s">
        <v>6789</v>
      </c>
      <c r="Q1501" s="10" t="s">
        <v>6788</v>
      </c>
      <c r="R1501" s="10" t="s">
        <v>6787</v>
      </c>
      <c r="S1501" s="10" t="s">
        <v>6786</v>
      </c>
      <c r="T1501" s="10"/>
      <c r="U1501" s="9" t="s">
        <v>6737</v>
      </c>
      <c r="V1501" s="8"/>
      <c r="W1501" s="7">
        <v>65</v>
      </c>
      <c r="X1501" s="4"/>
      <c r="Y1501" s="6">
        <v>87</v>
      </c>
      <c r="Z1501" s="5">
        <f>IF(Y1501&gt;0,Y1501-J1501,".")</f>
        <v>17</v>
      </c>
      <c r="AB1501" s="1">
        <v>1544369867</v>
      </c>
      <c r="AC1501" s="1">
        <v>6714824872</v>
      </c>
      <c r="AD1501" s="1" t="s">
        <v>7398</v>
      </c>
      <c r="AE1501" s="1">
        <v>1</v>
      </c>
      <c r="AF1501" s="1">
        <v>95</v>
      </c>
      <c r="AG1501" s="1" t="s">
        <v>6031</v>
      </c>
      <c r="AH1501" s="1" t="s">
        <v>8158</v>
      </c>
      <c r="AI1501" s="1" t="s">
        <v>8159</v>
      </c>
    </row>
    <row r="1502" spans="1:35" s="1" customFormat="1" x14ac:dyDescent="0.25">
      <c r="A1502" s="31">
        <v>42692</v>
      </c>
      <c r="B1502" s="24"/>
      <c r="C1502" s="23" t="s">
        <v>1108</v>
      </c>
      <c r="D1502" s="22" t="s">
        <v>1107</v>
      </c>
      <c r="E1502" s="21">
        <v>0.54</v>
      </c>
      <c r="G1502" s="20"/>
      <c r="H1502" s="19">
        <f>E1502/0.0395</f>
        <v>13.670886075949367</v>
      </c>
      <c r="I1502" s="18">
        <f>J1502/100*4</f>
        <v>2.8</v>
      </c>
      <c r="J1502" s="17">
        <v>70</v>
      </c>
      <c r="K1502" s="16">
        <f>IF(J1502&gt;1,J1502-H1502-I1502,0)</f>
        <v>53.529113924050634</v>
      </c>
      <c r="L1502" s="15">
        <v>42743</v>
      </c>
      <c r="M1502" s="14"/>
      <c r="N1502" s="29">
        <v>42745</v>
      </c>
      <c r="O1502" s="12">
        <v>42745</v>
      </c>
      <c r="P1502" s="11" t="s">
        <v>6785</v>
      </c>
      <c r="Q1502" s="10" t="s">
        <v>6784</v>
      </c>
      <c r="R1502" s="10" t="s">
        <v>6783</v>
      </c>
      <c r="S1502" s="10" t="s">
        <v>6782</v>
      </c>
      <c r="T1502" s="10" t="s">
        <v>6781</v>
      </c>
      <c r="U1502" s="9" t="s">
        <v>6737</v>
      </c>
      <c r="V1502" s="8"/>
      <c r="W1502" s="7">
        <v>67</v>
      </c>
      <c r="X1502" s="4"/>
      <c r="Y1502" s="6">
        <v>87</v>
      </c>
      <c r="Z1502" s="5">
        <f>IF(Y1502&gt;0,Y1502-J1502,".")</f>
        <v>17</v>
      </c>
      <c r="AB1502" s="1">
        <v>1544393259</v>
      </c>
      <c r="AC1502" s="1">
        <v>6712536461</v>
      </c>
      <c r="AD1502" s="1" t="s">
        <v>7108</v>
      </c>
      <c r="AE1502" s="1">
        <v>1</v>
      </c>
      <c r="AF1502" s="1">
        <v>99</v>
      </c>
      <c r="AG1502" s="1" t="s">
        <v>6026</v>
      </c>
      <c r="AH1502" s="1" t="s">
        <v>8160</v>
      </c>
      <c r="AI1502" s="1" t="s">
        <v>8161</v>
      </c>
    </row>
    <row r="1503" spans="1:35" s="1" customFormat="1" x14ac:dyDescent="0.25">
      <c r="A1503" s="31">
        <v>42692</v>
      </c>
      <c r="B1503" s="24"/>
      <c r="C1503" s="23" t="s">
        <v>1108</v>
      </c>
      <c r="D1503" s="22" t="s">
        <v>1107</v>
      </c>
      <c r="E1503" s="21">
        <v>0.54</v>
      </c>
      <c r="G1503" s="20"/>
      <c r="H1503" s="19">
        <f>E1503/0.0395</f>
        <v>13.670886075949367</v>
      </c>
      <c r="I1503" s="18">
        <f>J1503/100*4</f>
        <v>2.8</v>
      </c>
      <c r="J1503" s="17">
        <v>70</v>
      </c>
      <c r="K1503" s="16">
        <f>IF(J1503&gt;1,J1503-H1503-I1503,0)</f>
        <v>53.529113924050634</v>
      </c>
      <c r="L1503" s="15">
        <v>42743</v>
      </c>
      <c r="M1503" s="14"/>
      <c r="N1503" s="29">
        <v>42746</v>
      </c>
      <c r="O1503" s="12">
        <v>42748</v>
      </c>
      <c r="P1503" s="11" t="s">
        <v>6745</v>
      </c>
      <c r="Q1503" s="10" t="s">
        <v>6744</v>
      </c>
      <c r="R1503" s="10" t="s">
        <v>6743</v>
      </c>
      <c r="S1503" s="10" t="s">
        <v>6742</v>
      </c>
      <c r="T1503" s="10"/>
      <c r="U1503" s="9" t="s">
        <v>6737</v>
      </c>
      <c r="V1503" s="8"/>
      <c r="W1503" s="7">
        <v>78</v>
      </c>
      <c r="X1503" s="4"/>
      <c r="Y1503" s="6">
        <v>87</v>
      </c>
      <c r="Z1503" s="5">
        <f>IF(Y1503&gt;0,Y1503-J1503,".")</f>
        <v>17</v>
      </c>
      <c r="AB1503" s="1">
        <v>1544471602</v>
      </c>
      <c r="AC1503" s="1">
        <v>6713829597</v>
      </c>
      <c r="AD1503" s="1" t="s">
        <v>7478</v>
      </c>
      <c r="AE1503" s="1">
        <v>1</v>
      </c>
      <c r="AF1503" s="1">
        <v>110</v>
      </c>
      <c r="AG1503" s="1" t="s">
        <v>6021</v>
      </c>
      <c r="AH1503" s="1" t="s">
        <v>8162</v>
      </c>
      <c r="AI1503" s="1" t="s">
        <v>8163</v>
      </c>
    </row>
    <row r="1504" spans="1:35" s="1" customFormat="1" x14ac:dyDescent="0.25">
      <c r="A1504" s="31">
        <v>42692</v>
      </c>
      <c r="B1504" s="24"/>
      <c r="C1504" s="23" t="s">
        <v>1108</v>
      </c>
      <c r="D1504" s="22" t="s">
        <v>1107</v>
      </c>
      <c r="E1504" s="21">
        <v>0.54</v>
      </c>
      <c r="G1504" s="20"/>
      <c r="H1504" s="19">
        <f>E1504/0.0395</f>
        <v>13.670886075949367</v>
      </c>
      <c r="I1504" s="18">
        <f>J1504/100*4</f>
        <v>2.8</v>
      </c>
      <c r="J1504" s="17">
        <v>70</v>
      </c>
      <c r="K1504" s="16">
        <f>IF(J1504&gt;1,J1504-H1504-I1504,0)</f>
        <v>53.529113924050634</v>
      </c>
      <c r="L1504" s="15">
        <v>42743</v>
      </c>
      <c r="M1504" s="14"/>
      <c r="N1504" s="29">
        <v>42746</v>
      </c>
      <c r="O1504" s="12">
        <v>42748</v>
      </c>
      <c r="P1504" s="11" t="s">
        <v>6741</v>
      </c>
      <c r="Q1504" s="10" t="s">
        <v>6740</v>
      </c>
      <c r="R1504" s="10" t="s">
        <v>6739</v>
      </c>
      <c r="S1504" s="10" t="s">
        <v>6738</v>
      </c>
      <c r="T1504" s="10"/>
      <c r="U1504" s="9" t="s">
        <v>6737</v>
      </c>
      <c r="V1504" s="8" t="s">
        <v>6736</v>
      </c>
      <c r="W1504" s="7">
        <v>79</v>
      </c>
      <c r="X1504" s="4"/>
      <c r="Y1504" s="6">
        <v>87</v>
      </c>
      <c r="Z1504" s="5">
        <f>IF(Y1504&gt;0,Y1504-J1504,".")</f>
        <v>17</v>
      </c>
      <c r="AB1504" s="1">
        <v>1544666646</v>
      </c>
      <c r="AC1504" s="1">
        <v>6714529753</v>
      </c>
      <c r="AD1504" s="1" t="s">
        <v>7126</v>
      </c>
      <c r="AE1504" s="1">
        <v>1</v>
      </c>
      <c r="AF1504" s="1">
        <v>36</v>
      </c>
      <c r="AG1504" s="1" t="s">
        <v>6014</v>
      </c>
      <c r="AH1504" s="1" t="s">
        <v>8164</v>
      </c>
      <c r="AI1504" s="1" t="s">
        <v>8165</v>
      </c>
    </row>
    <row r="1505" spans="1:35" s="1" customFormat="1" x14ac:dyDescent="0.25">
      <c r="A1505" s="31">
        <v>42464</v>
      </c>
      <c r="B1505" s="24"/>
      <c r="C1505" s="23" t="s">
        <v>1778</v>
      </c>
      <c r="D1505" s="22" t="s">
        <v>1777</v>
      </c>
      <c r="E1505" s="21">
        <v>0.626</v>
      </c>
      <c r="G1505" s="20"/>
      <c r="H1505" s="19">
        <f>E1505/0.04128</f>
        <v>15.164728682170544</v>
      </c>
      <c r="I1505" s="32">
        <f>J1505/100*4</f>
        <v>2.8</v>
      </c>
      <c r="J1505" s="17">
        <v>70</v>
      </c>
      <c r="K1505" s="16">
        <f>IF(J1505&gt;1,J1505-H1505-I1505,0)</f>
        <v>52.035271317829455</v>
      </c>
      <c r="L1505" s="15">
        <v>42470</v>
      </c>
      <c r="M1505" s="14"/>
      <c r="N1505" s="29">
        <v>42755</v>
      </c>
      <c r="O1505" s="12">
        <v>42755</v>
      </c>
      <c r="P1505" s="11" t="s">
        <v>2074</v>
      </c>
      <c r="Q1505" s="10" t="s">
        <v>2077</v>
      </c>
      <c r="R1505" s="10" t="s">
        <v>2076</v>
      </c>
      <c r="S1505" s="10" t="s">
        <v>2075</v>
      </c>
      <c r="T1505" s="10"/>
      <c r="U1505" s="9" t="s">
        <v>6511</v>
      </c>
      <c r="V1505" s="8"/>
      <c r="W1505" s="7">
        <v>131</v>
      </c>
      <c r="X1505" s="4"/>
      <c r="Y1505" s="6">
        <v>87</v>
      </c>
      <c r="Z1505" s="5">
        <f>IF(Y1505&gt;0,Y1505-J1505,".")</f>
        <v>17</v>
      </c>
      <c r="AB1505" s="1">
        <v>1544873008</v>
      </c>
      <c r="AC1505" s="1">
        <v>6715798737</v>
      </c>
      <c r="AD1505" s="1" t="s">
        <v>7626</v>
      </c>
      <c r="AE1505" s="1">
        <v>1</v>
      </c>
      <c r="AF1505" s="1">
        <v>19</v>
      </c>
      <c r="AG1505" s="1" t="s">
        <v>6009</v>
      </c>
      <c r="AH1505" s="1" t="s">
        <v>8166</v>
      </c>
      <c r="AI1505" s="1" t="s">
        <v>8167</v>
      </c>
    </row>
    <row r="1506" spans="1:35" s="1" customFormat="1" x14ac:dyDescent="0.25">
      <c r="A1506" s="31">
        <v>42721</v>
      </c>
      <c r="B1506" s="24" t="s">
        <v>6472</v>
      </c>
      <c r="C1506" s="23" t="s">
        <v>1742</v>
      </c>
      <c r="D1506" s="22" t="s">
        <v>1741</v>
      </c>
      <c r="E1506" s="21">
        <v>0.44</v>
      </c>
      <c r="G1506" s="20"/>
      <c r="H1506" s="19">
        <f>E1506/0.03864</f>
        <v>11.387163561076605</v>
      </c>
      <c r="I1506" s="18">
        <f>J1506/100*4</f>
        <v>2.8</v>
      </c>
      <c r="J1506" s="17">
        <v>70</v>
      </c>
      <c r="K1506" s="16">
        <f>IF(J1506&gt;1,J1506-H1506-I1506,0)</f>
        <v>55.812836438923398</v>
      </c>
      <c r="L1506" s="15">
        <v>42754</v>
      </c>
      <c r="M1506" s="14"/>
      <c r="N1506" s="29">
        <v>42756</v>
      </c>
      <c r="O1506" s="12">
        <v>42757</v>
      </c>
      <c r="P1506" s="11" t="s">
        <v>6471</v>
      </c>
      <c r="Q1506" s="10" t="s">
        <v>6470</v>
      </c>
      <c r="R1506" s="10" t="s">
        <v>6469</v>
      </c>
      <c r="S1506" s="10" t="s">
        <v>1604</v>
      </c>
      <c r="T1506" s="10"/>
      <c r="U1506" s="9">
        <v>6686736759</v>
      </c>
      <c r="V1506" s="8"/>
      <c r="W1506" s="7">
        <v>140</v>
      </c>
      <c r="X1506" s="4"/>
      <c r="Y1506" s="6">
        <v>87</v>
      </c>
      <c r="Z1506" s="5">
        <f>IF(Y1506&gt;0,Y1506-J1506,".")</f>
        <v>17</v>
      </c>
      <c r="AB1506" s="1">
        <v>1544873010</v>
      </c>
      <c r="AC1506" s="1">
        <v>6714924900</v>
      </c>
      <c r="AD1506" s="1" t="s">
        <v>7261</v>
      </c>
      <c r="AE1506" s="1">
        <v>2</v>
      </c>
      <c r="AF1506" s="1">
        <v>48</v>
      </c>
      <c r="AG1506" s="1" t="s">
        <v>6009</v>
      </c>
      <c r="AH1506" s="1" t="s">
        <v>8168</v>
      </c>
      <c r="AI1506" s="1" t="s">
        <v>8167</v>
      </c>
    </row>
    <row r="1507" spans="1:35" s="1" customFormat="1" x14ac:dyDescent="0.25">
      <c r="A1507" s="31">
        <v>42671</v>
      </c>
      <c r="B1507" t="s">
        <v>6396</v>
      </c>
      <c r="C1507" s="23" t="s">
        <v>1156</v>
      </c>
      <c r="D1507" s="22" t="s">
        <v>1155</v>
      </c>
      <c r="E1507" s="21">
        <v>0.56000000000000005</v>
      </c>
      <c r="G1507" s="20"/>
      <c r="H1507" s="19">
        <f>E1507/0.03988</f>
        <v>14.042126379137414</v>
      </c>
      <c r="I1507" s="18">
        <f>J1507/100*4</f>
        <v>2.8</v>
      </c>
      <c r="J1507" s="17">
        <v>70</v>
      </c>
      <c r="K1507" s="16">
        <f>IF(J1507&gt;1,J1507-H1507-I1507,0)</f>
        <v>53.157873620862588</v>
      </c>
      <c r="L1507" s="15">
        <v>42697</v>
      </c>
      <c r="M1507" s="14"/>
      <c r="N1507" s="29">
        <v>42760</v>
      </c>
      <c r="O1507" s="12">
        <v>42760</v>
      </c>
      <c r="P1507" s="11" t="s">
        <v>6395</v>
      </c>
      <c r="Q1507" s="10" t="s">
        <v>6394</v>
      </c>
      <c r="R1507" s="10" t="s">
        <v>6393</v>
      </c>
      <c r="S1507" s="10" t="s">
        <v>6392</v>
      </c>
      <c r="T1507" s="10" t="s">
        <v>6391</v>
      </c>
      <c r="U1507" s="9" t="s">
        <v>6390</v>
      </c>
      <c r="V1507" s="8"/>
      <c r="W1507" s="7">
        <v>155</v>
      </c>
      <c r="X1507" s="4"/>
      <c r="Y1507" s="6">
        <v>87</v>
      </c>
      <c r="Z1507" s="5">
        <f>IF(Y1507&gt;0,Y1507-J1507,".")</f>
        <v>17</v>
      </c>
      <c r="AB1507" s="1">
        <v>1544873007</v>
      </c>
      <c r="AC1507" s="1">
        <v>6714130422</v>
      </c>
      <c r="AD1507" s="1" t="s">
        <v>7109</v>
      </c>
      <c r="AE1507" s="1">
        <v>1</v>
      </c>
      <c r="AF1507" s="1">
        <v>33</v>
      </c>
      <c r="AG1507" s="1" t="s">
        <v>6009</v>
      </c>
      <c r="AH1507" s="1" t="s">
        <v>8169</v>
      </c>
      <c r="AI1507" s="1" t="s">
        <v>8167</v>
      </c>
    </row>
    <row r="1508" spans="1:35" s="1" customFormat="1" x14ac:dyDescent="0.25">
      <c r="A1508" s="31">
        <v>42464</v>
      </c>
      <c r="B1508" s="24"/>
      <c r="C1508" s="23" t="s">
        <v>1778</v>
      </c>
      <c r="D1508" s="22" t="s">
        <v>1777</v>
      </c>
      <c r="E1508" s="21">
        <v>0.626</v>
      </c>
      <c r="G1508" s="20"/>
      <c r="H1508" s="19">
        <f>E1508/0.04128</f>
        <v>15.164728682170544</v>
      </c>
      <c r="I1508" s="32">
        <f>J1508/100*4</f>
        <v>2.8</v>
      </c>
      <c r="J1508" s="17">
        <v>70</v>
      </c>
      <c r="K1508" s="16">
        <f>IF(J1508&gt;1,J1508-H1508-I1508,0)</f>
        <v>52.035271317829455</v>
      </c>
      <c r="L1508" s="15">
        <v>42470</v>
      </c>
      <c r="M1508" s="14"/>
      <c r="N1508" s="29">
        <v>42761</v>
      </c>
      <c r="O1508" s="12">
        <v>42761</v>
      </c>
      <c r="P1508" s="11" t="s">
        <v>2074</v>
      </c>
      <c r="Q1508" s="10"/>
      <c r="R1508" s="10"/>
      <c r="S1508" s="10"/>
      <c r="T1508" s="10"/>
      <c r="U1508" s="9" t="s">
        <v>6370</v>
      </c>
      <c r="V1508" s="8"/>
      <c r="W1508" s="7">
        <v>164</v>
      </c>
      <c r="X1508" s="4"/>
      <c r="Y1508" s="6">
        <v>87</v>
      </c>
      <c r="Z1508" s="5">
        <f>IF(Y1508&gt;0,Y1508-J1508,".")</f>
        <v>17</v>
      </c>
      <c r="AB1508" s="1">
        <v>1544873011</v>
      </c>
      <c r="AC1508" s="1">
        <v>6714945636</v>
      </c>
      <c r="AD1508" s="1" t="s">
        <v>7487</v>
      </c>
      <c r="AE1508" s="1">
        <v>1</v>
      </c>
      <c r="AF1508" s="1">
        <v>24</v>
      </c>
      <c r="AG1508" s="1" t="s">
        <v>6009</v>
      </c>
      <c r="AH1508" s="1" t="s">
        <v>8170</v>
      </c>
      <c r="AI1508" s="1" t="s">
        <v>8167</v>
      </c>
    </row>
    <row r="1509" spans="1:35" s="1" customFormat="1" x14ac:dyDescent="0.25">
      <c r="A1509" s="31">
        <v>42721</v>
      </c>
      <c r="B1509" s="24"/>
      <c r="C1509" s="23" t="s">
        <v>1742</v>
      </c>
      <c r="D1509" s="22" t="s">
        <v>1741</v>
      </c>
      <c r="E1509" s="21">
        <v>0.6</v>
      </c>
      <c r="G1509" s="20"/>
      <c r="H1509" s="19">
        <f>E1509/0.03864</f>
        <v>15.527950310559005</v>
      </c>
      <c r="I1509" s="18">
        <f>J1509/100*4</f>
        <v>2.8</v>
      </c>
      <c r="J1509" s="17">
        <v>70</v>
      </c>
      <c r="K1509" s="16">
        <f>IF(J1509&gt;1,J1509-H1509-I1509,0)</f>
        <v>51.672049689440996</v>
      </c>
      <c r="L1509" s="15">
        <v>42763</v>
      </c>
      <c r="M1509" s="14"/>
      <c r="N1509" s="29">
        <v>42764</v>
      </c>
      <c r="O1509" s="12">
        <v>42764</v>
      </c>
      <c r="P1509" s="11" t="s">
        <v>1945</v>
      </c>
      <c r="Q1509" s="10" t="s">
        <v>6315</v>
      </c>
      <c r="R1509" s="10" t="s">
        <v>6314</v>
      </c>
      <c r="S1509" s="10" t="s">
        <v>6313</v>
      </c>
      <c r="T1509" s="10"/>
      <c r="U1509" s="9">
        <v>6695642832</v>
      </c>
      <c r="V1509" s="8"/>
      <c r="W1509" s="7">
        <v>177</v>
      </c>
      <c r="X1509" s="4"/>
      <c r="Y1509" s="6">
        <v>87</v>
      </c>
      <c r="Z1509" s="5">
        <f>IF(Y1509&gt;0,Y1509-J1509,".")</f>
        <v>17</v>
      </c>
      <c r="AB1509" s="1">
        <v>1545620523</v>
      </c>
      <c r="AC1509" s="1">
        <v>6714792075</v>
      </c>
      <c r="AD1509" s="1" t="s">
        <v>7148</v>
      </c>
      <c r="AE1509" s="1">
        <v>1</v>
      </c>
      <c r="AF1509" s="1">
        <v>79</v>
      </c>
      <c r="AG1509" s="1" t="s">
        <v>6008</v>
      </c>
      <c r="AH1509" s="1" t="s">
        <v>8171</v>
      </c>
      <c r="AI1509" s="1" t="s">
        <v>8172</v>
      </c>
    </row>
    <row r="1510" spans="1:35" s="1" customFormat="1" x14ac:dyDescent="0.25">
      <c r="A1510" s="31">
        <v>42703</v>
      </c>
      <c r="B1510" s="24" t="s">
        <v>3138</v>
      </c>
      <c r="C1510" s="23" t="s">
        <v>2512</v>
      </c>
      <c r="D1510" s="22" t="s">
        <v>2511</v>
      </c>
      <c r="E1510" s="21">
        <v>0.82</v>
      </c>
      <c r="G1510" s="20"/>
      <c r="H1510" s="19">
        <f>E1510/0.0391</f>
        <v>20.971867007672632</v>
      </c>
      <c r="I1510" s="18">
        <f>J1510/100*4</f>
        <v>2.8</v>
      </c>
      <c r="J1510" s="17">
        <v>70</v>
      </c>
      <c r="K1510" s="16">
        <f>IF(J1510&gt;1,J1510-H1510-I1510,0)</f>
        <v>46.228132992327374</v>
      </c>
      <c r="L1510" s="15">
        <v>42754</v>
      </c>
      <c r="M1510" s="14"/>
      <c r="N1510" s="29">
        <v>42772</v>
      </c>
      <c r="O1510" s="12">
        <v>42778</v>
      </c>
      <c r="P1510" s="11" t="s">
        <v>6148</v>
      </c>
      <c r="Q1510" s="10" t="s">
        <v>6147</v>
      </c>
      <c r="R1510" s="10" t="s">
        <v>6146</v>
      </c>
      <c r="S1510" s="10" t="s">
        <v>6145</v>
      </c>
      <c r="T1510" s="10"/>
      <c r="U1510" s="9">
        <v>6703916828</v>
      </c>
      <c r="V1510" s="8"/>
      <c r="W1510" s="7">
        <v>244</v>
      </c>
      <c r="X1510" s="4"/>
      <c r="Y1510" s="6">
        <v>87</v>
      </c>
      <c r="Z1510" s="5">
        <f>IF(Y1510&gt;0,Y1510-J1510,".")</f>
        <v>17</v>
      </c>
      <c r="AB1510" s="1">
        <v>1545776348</v>
      </c>
      <c r="AC1510" s="1">
        <v>6712644651</v>
      </c>
      <c r="AD1510" s="1" t="s">
        <v>7171</v>
      </c>
      <c r="AE1510" s="1">
        <v>1</v>
      </c>
      <c r="AF1510" s="1">
        <v>129</v>
      </c>
      <c r="AG1510" s="1" t="s">
        <v>1756</v>
      </c>
      <c r="AH1510" s="1" t="s">
        <v>8173</v>
      </c>
      <c r="AI1510" s="1" t="s">
        <v>8174</v>
      </c>
    </row>
    <row r="1511" spans="1:35" s="1" customFormat="1" x14ac:dyDescent="0.25">
      <c r="A1511" s="31">
        <v>42703</v>
      </c>
      <c r="B1511" s="24"/>
      <c r="C1511" s="23" t="s">
        <v>2512</v>
      </c>
      <c r="D1511" s="22" t="s">
        <v>2511</v>
      </c>
      <c r="E1511" s="21">
        <v>0.82</v>
      </c>
      <c r="G1511" s="20"/>
      <c r="H1511" s="19">
        <f>E1511/0.0391</f>
        <v>20.971867007672632</v>
      </c>
      <c r="I1511" s="18">
        <f>J1511/100*4</f>
        <v>2.8</v>
      </c>
      <c r="J1511" s="17">
        <v>70</v>
      </c>
      <c r="K1511" s="16">
        <f>IF(J1511&gt;1,J1511-H1511-I1511,0)</f>
        <v>46.228132992327374</v>
      </c>
      <c r="L1511" s="15">
        <v>42754</v>
      </c>
      <c r="M1511" s="14"/>
      <c r="N1511" s="29">
        <v>42776</v>
      </c>
      <c r="O1511" s="12">
        <v>42778</v>
      </c>
      <c r="P1511" s="11" t="s">
        <v>5272</v>
      </c>
      <c r="Q1511" s="10" t="s">
        <v>5271</v>
      </c>
      <c r="R1511" s="10" t="s">
        <v>6050</v>
      </c>
      <c r="S1511" s="10" t="s">
        <v>6049</v>
      </c>
      <c r="T1511" s="10"/>
      <c r="U1511" s="9" t="s">
        <v>6048</v>
      </c>
      <c r="V1511" s="8" t="s">
        <v>6047</v>
      </c>
      <c r="W1511" s="7">
        <v>250</v>
      </c>
      <c r="X1511" s="4"/>
      <c r="Y1511" s="6">
        <v>87</v>
      </c>
      <c r="Z1511" s="5">
        <f>IF(Y1511&gt;0,Y1511-J1511,".")</f>
        <v>17</v>
      </c>
      <c r="AB1511" s="1">
        <v>1545923089</v>
      </c>
      <c r="AC1511" s="1">
        <v>6717413488</v>
      </c>
      <c r="AD1511" s="1" t="s">
        <v>8175</v>
      </c>
      <c r="AE1511" s="1">
        <v>1</v>
      </c>
      <c r="AF1511" s="1">
        <v>77</v>
      </c>
      <c r="AG1511" s="1" t="s">
        <v>6000</v>
      </c>
      <c r="AH1511" s="1" t="s">
        <v>8176</v>
      </c>
      <c r="AI1511" s="1" t="s">
        <v>8177</v>
      </c>
    </row>
    <row r="1512" spans="1:35" s="1" customFormat="1" x14ac:dyDescent="0.25">
      <c r="A1512" s="31">
        <v>42748</v>
      </c>
      <c r="B1512" s="24"/>
      <c r="C1512" s="23" t="s">
        <v>1108</v>
      </c>
      <c r="D1512" s="22" t="s">
        <v>1107</v>
      </c>
      <c r="E1512" s="21">
        <v>0.5</v>
      </c>
      <c r="G1512" s="20"/>
      <c r="H1512" s="19">
        <f>E1512/0.03821</f>
        <v>13.085579691180319</v>
      </c>
      <c r="I1512" s="18">
        <f>J1512/100*4</f>
        <v>2.8</v>
      </c>
      <c r="J1512" s="17">
        <v>70</v>
      </c>
      <c r="K1512" s="16">
        <f>IF(J1512&gt;1,J1512-H1512-I1512,0)</f>
        <v>54.114420308819682</v>
      </c>
      <c r="L1512" s="15">
        <v>42775</v>
      </c>
      <c r="M1512" s="14"/>
      <c r="N1512" s="29">
        <v>42790</v>
      </c>
      <c r="O1512" s="12">
        <v>42792</v>
      </c>
      <c r="P1512" s="11" t="s">
        <v>5695</v>
      </c>
      <c r="Q1512" s="10" t="s">
        <v>5694</v>
      </c>
      <c r="R1512" s="10" t="s">
        <v>5693</v>
      </c>
      <c r="S1512" s="10" t="s">
        <v>316</v>
      </c>
      <c r="T1512" s="10"/>
      <c r="U1512" s="9" t="s">
        <v>5692</v>
      </c>
      <c r="V1512" s="8"/>
      <c r="W1512" s="7">
        <v>325</v>
      </c>
      <c r="X1512" s="4"/>
      <c r="Y1512" s="6">
        <v>87</v>
      </c>
      <c r="Z1512" s="5">
        <f>IF(Y1512&gt;0,Y1512-J1512,".")</f>
        <v>17</v>
      </c>
      <c r="AB1512" s="1">
        <v>1546000007</v>
      </c>
      <c r="AC1512" s="1">
        <v>6713518594</v>
      </c>
      <c r="AD1512" s="1" t="s">
        <v>7336</v>
      </c>
      <c r="AE1512" s="1">
        <v>1</v>
      </c>
      <c r="AF1512" s="1">
        <v>299</v>
      </c>
      <c r="AG1512" s="1" t="s">
        <v>5986</v>
      </c>
      <c r="AH1512" s="1" t="s">
        <v>8178</v>
      </c>
      <c r="AI1512" s="1" t="s">
        <v>8179</v>
      </c>
    </row>
    <row r="1513" spans="1:35" s="1" customFormat="1" x14ac:dyDescent="0.25">
      <c r="A1513" s="31">
        <v>42748</v>
      </c>
      <c r="B1513" s="24"/>
      <c r="C1513" s="23" t="s">
        <v>1108</v>
      </c>
      <c r="D1513" s="22" t="s">
        <v>1107</v>
      </c>
      <c r="E1513" s="21">
        <v>0.5</v>
      </c>
      <c r="G1513" s="20"/>
      <c r="H1513" s="19">
        <f>E1513/0.03821</f>
        <v>13.085579691180319</v>
      </c>
      <c r="I1513" s="18">
        <f>J1513/100*4</f>
        <v>2.8</v>
      </c>
      <c r="J1513" s="17">
        <v>70</v>
      </c>
      <c r="K1513" s="16">
        <f>IF(J1513&gt;1,J1513-H1513-I1513,0)</f>
        <v>54.114420308819682</v>
      </c>
      <c r="L1513" s="15">
        <v>42775</v>
      </c>
      <c r="M1513" s="14"/>
      <c r="N1513" s="29">
        <v>42794</v>
      </c>
      <c r="O1513" s="12">
        <v>42795</v>
      </c>
      <c r="P1513" s="11" t="s">
        <v>5599</v>
      </c>
      <c r="Q1513" s="10" t="s">
        <v>5598</v>
      </c>
      <c r="R1513" s="10" t="s">
        <v>5597</v>
      </c>
      <c r="S1513" s="10" t="s">
        <v>5596</v>
      </c>
      <c r="T1513" s="10"/>
      <c r="U1513" s="9" t="s">
        <v>5541</v>
      </c>
      <c r="V1513" s="8"/>
      <c r="W1513" s="7">
        <v>347</v>
      </c>
      <c r="X1513" s="4"/>
      <c r="Y1513" s="6">
        <v>87</v>
      </c>
      <c r="Z1513" s="5">
        <f>IF(Y1513&gt;0,Y1513-J1513,".")</f>
        <v>17</v>
      </c>
      <c r="AB1513" s="1">
        <v>1546008523</v>
      </c>
      <c r="AC1513" s="1">
        <v>6716411251</v>
      </c>
      <c r="AD1513" s="1" t="s">
        <v>7207</v>
      </c>
      <c r="AE1513" s="1">
        <v>1</v>
      </c>
      <c r="AF1513" s="1">
        <v>89</v>
      </c>
      <c r="AG1513" s="1" t="s">
        <v>5963</v>
      </c>
      <c r="AH1513" s="1" t="s">
        <v>8180</v>
      </c>
      <c r="AI1513" s="1" t="s">
        <v>8181</v>
      </c>
    </row>
    <row r="1514" spans="1:35" s="1" customFormat="1" x14ac:dyDescent="0.25">
      <c r="A1514" s="31">
        <v>42748</v>
      </c>
      <c r="B1514" s="24"/>
      <c r="C1514" s="23" t="s">
        <v>1108</v>
      </c>
      <c r="D1514" s="22" t="s">
        <v>1107</v>
      </c>
      <c r="E1514" s="21">
        <v>0.5</v>
      </c>
      <c r="G1514" s="20"/>
      <c r="H1514" s="19">
        <f>E1514/0.03821</f>
        <v>13.085579691180319</v>
      </c>
      <c r="I1514" s="18">
        <f>J1514/100*4</f>
        <v>2.8</v>
      </c>
      <c r="J1514" s="17">
        <v>70</v>
      </c>
      <c r="K1514" s="16">
        <f>IF(J1514&gt;1,J1514-H1514-I1514,0)</f>
        <v>54.114420308819682</v>
      </c>
      <c r="L1514" s="15">
        <v>42775</v>
      </c>
      <c r="M1514" s="14"/>
      <c r="N1514" s="29">
        <v>42796</v>
      </c>
      <c r="O1514" s="12">
        <v>42799</v>
      </c>
      <c r="P1514" s="11" t="s">
        <v>5556</v>
      </c>
      <c r="Q1514" s="10" t="s">
        <v>5555</v>
      </c>
      <c r="R1514" s="10" t="s">
        <v>5554</v>
      </c>
      <c r="S1514" s="10" t="s">
        <v>3605</v>
      </c>
      <c r="T1514" s="10"/>
      <c r="U1514" s="9" t="s">
        <v>5541</v>
      </c>
      <c r="V1514" s="8"/>
      <c r="W1514" s="7">
        <v>356</v>
      </c>
      <c r="X1514" s="4"/>
      <c r="Y1514" s="6">
        <v>87</v>
      </c>
      <c r="Z1514" s="5">
        <f>IF(Y1514&gt;0,Y1514-J1514,".")</f>
        <v>17</v>
      </c>
      <c r="AB1514" s="1">
        <v>1546008522</v>
      </c>
      <c r="AC1514" s="1">
        <v>6713165601</v>
      </c>
      <c r="AD1514" s="1" t="s">
        <v>7302</v>
      </c>
      <c r="AE1514" s="1">
        <v>1</v>
      </c>
      <c r="AF1514" s="1">
        <v>69</v>
      </c>
      <c r="AG1514" s="1" t="s">
        <v>5963</v>
      </c>
      <c r="AH1514" s="1" t="s">
        <v>8182</v>
      </c>
      <c r="AI1514" s="1" t="s">
        <v>8181</v>
      </c>
    </row>
    <row r="1515" spans="1:35" s="1" customFormat="1" x14ac:dyDescent="0.25">
      <c r="A1515" s="31">
        <v>42748</v>
      </c>
      <c r="B1515" s="24"/>
      <c r="C1515" s="23" t="s">
        <v>1108</v>
      </c>
      <c r="D1515" s="22" t="s">
        <v>1107</v>
      </c>
      <c r="E1515" s="21">
        <v>0.5</v>
      </c>
      <c r="G1515" s="20"/>
      <c r="H1515" s="19">
        <f>E1515/0.03821</f>
        <v>13.085579691180319</v>
      </c>
      <c r="I1515" s="18">
        <f>J1515/100*4</f>
        <v>2.8</v>
      </c>
      <c r="J1515" s="17">
        <v>70</v>
      </c>
      <c r="K1515" s="16">
        <f>IF(J1515&gt;1,J1515-H1515-I1515,0)</f>
        <v>54.114420308819682</v>
      </c>
      <c r="L1515" s="15">
        <v>42775</v>
      </c>
      <c r="M1515" s="14"/>
      <c r="N1515" s="29">
        <v>42797</v>
      </c>
      <c r="O1515" s="12">
        <v>42799</v>
      </c>
      <c r="P1515" s="11" t="s">
        <v>5546</v>
      </c>
      <c r="Q1515" s="10" t="s">
        <v>5545</v>
      </c>
      <c r="R1515" s="10" t="s">
        <v>5544</v>
      </c>
      <c r="S1515" s="10" t="s">
        <v>5543</v>
      </c>
      <c r="T1515" s="10" t="s">
        <v>5542</v>
      </c>
      <c r="U1515" s="9" t="s">
        <v>5541</v>
      </c>
      <c r="V1515" s="8"/>
      <c r="W1515" s="7">
        <v>357</v>
      </c>
      <c r="X1515" s="4"/>
      <c r="Y1515" s="6">
        <v>87</v>
      </c>
      <c r="Z1515" s="5">
        <f>IF(Y1515&gt;0,Y1515-J1515,".")</f>
        <v>17</v>
      </c>
      <c r="AB1515" s="1">
        <v>1546034846</v>
      </c>
      <c r="AC1515" s="1">
        <v>6715928151</v>
      </c>
      <c r="AD1515" s="1" t="s">
        <v>7108</v>
      </c>
      <c r="AE1515" s="1">
        <v>1</v>
      </c>
      <c r="AF1515" s="1">
        <v>99</v>
      </c>
      <c r="AG1515" s="1" t="s">
        <v>5968</v>
      </c>
      <c r="AH1515" s="1" t="s">
        <v>8183</v>
      </c>
      <c r="AI1515" s="1" t="s">
        <v>8184</v>
      </c>
    </row>
    <row r="1516" spans="1:35" s="1" customFormat="1" x14ac:dyDescent="0.25">
      <c r="A1516" s="31">
        <v>42751</v>
      </c>
      <c r="B1516" s="24"/>
      <c r="C1516" s="23" t="s">
        <v>1975</v>
      </c>
      <c r="D1516" s="22" t="s">
        <v>1974</v>
      </c>
      <c r="E1516" s="21">
        <v>0.45</v>
      </c>
      <c r="G1516" s="20"/>
      <c r="H1516" s="19">
        <f>E1516/0.03821</f>
        <v>11.777021722062287</v>
      </c>
      <c r="I1516" s="18">
        <f>J1516/100*4</f>
        <v>2.8</v>
      </c>
      <c r="J1516" s="17">
        <v>70</v>
      </c>
      <c r="K1516" s="16">
        <f>IF(J1516&gt;1,J1516-H1516-I1516,0)</f>
        <v>55.422978277937716</v>
      </c>
      <c r="L1516" s="15">
        <v>42777</v>
      </c>
      <c r="M1516" s="14"/>
      <c r="N1516" s="29">
        <v>42800</v>
      </c>
      <c r="O1516" s="12">
        <v>42800</v>
      </c>
      <c r="P1516" s="11" t="s">
        <v>5472</v>
      </c>
      <c r="Q1516" s="10" t="s">
        <v>5471</v>
      </c>
      <c r="R1516" s="10" t="s">
        <v>5470</v>
      </c>
      <c r="S1516" s="10" t="s">
        <v>5469</v>
      </c>
      <c r="T1516" s="10"/>
      <c r="U1516" s="9">
        <v>6740329889</v>
      </c>
      <c r="V1516" s="8"/>
      <c r="W1516" s="7">
        <v>374</v>
      </c>
      <c r="X1516" s="4"/>
      <c r="Y1516" s="6">
        <v>87</v>
      </c>
      <c r="Z1516" s="5">
        <f>IF(Y1516&gt;0,Y1516-J1516,".")</f>
        <v>17</v>
      </c>
      <c r="AB1516" s="1">
        <v>1546049196</v>
      </c>
      <c r="AC1516" s="1">
        <v>6713751519</v>
      </c>
      <c r="AD1516" s="1" t="s">
        <v>7108</v>
      </c>
      <c r="AE1516" s="1">
        <v>1</v>
      </c>
      <c r="AF1516" s="1">
        <v>99</v>
      </c>
      <c r="AG1516" s="1" t="s">
        <v>5991</v>
      </c>
      <c r="AH1516" s="1" t="s">
        <v>8185</v>
      </c>
      <c r="AI1516" s="1" t="s">
        <v>8186</v>
      </c>
    </row>
    <row r="1517" spans="1:35" s="1" customFormat="1" x14ac:dyDescent="0.25">
      <c r="A1517" s="31">
        <v>42668</v>
      </c>
      <c r="B1517" s="24"/>
      <c r="C1517" s="23" t="s">
        <v>4193</v>
      </c>
      <c r="D1517" s="22" t="s">
        <v>462</v>
      </c>
      <c r="E1517" s="21">
        <v>0.9</v>
      </c>
      <c r="G1517" s="20"/>
      <c r="H1517" s="19">
        <f>E1517/0.03988</f>
        <v>22.567703109327987</v>
      </c>
      <c r="I1517" s="18">
        <f>J1517/100*4</f>
        <v>1.96</v>
      </c>
      <c r="J1517" s="17">
        <v>49</v>
      </c>
      <c r="K1517" s="16">
        <f>IF(J1517&gt;1,J1517-H1517-I1517,0)</f>
        <v>24.472296890672013</v>
      </c>
      <c r="L1517" s="15">
        <v>42697</v>
      </c>
      <c r="M1517" s="14"/>
      <c r="N1517" s="29">
        <v>42800</v>
      </c>
      <c r="O1517" s="12">
        <v>42801</v>
      </c>
      <c r="P1517" s="11" t="s">
        <v>4164</v>
      </c>
      <c r="Q1517" s="10" t="s">
        <v>5465</v>
      </c>
      <c r="R1517" s="10" t="s">
        <v>5464</v>
      </c>
      <c r="S1517" s="10" t="s">
        <v>4161</v>
      </c>
      <c r="T1517" s="10"/>
      <c r="U1517" s="9">
        <v>6736346858</v>
      </c>
      <c r="V1517" s="8"/>
      <c r="W1517" s="7">
        <v>378</v>
      </c>
      <c r="X1517" s="4"/>
      <c r="Y1517" s="6">
        <v>87</v>
      </c>
      <c r="Z1517" s="5">
        <f>IF(Y1517&gt;0,Y1517-J1517,".")</f>
        <v>38</v>
      </c>
      <c r="AB1517" s="1">
        <v>1546090216</v>
      </c>
      <c r="AC1517" s="1">
        <v>6712922422</v>
      </c>
      <c r="AD1517" s="1" t="s">
        <v>8187</v>
      </c>
      <c r="AE1517" s="1">
        <v>1</v>
      </c>
      <c r="AF1517" s="1">
        <v>21</v>
      </c>
      <c r="AG1517" s="1" t="s">
        <v>5979</v>
      </c>
      <c r="AH1517" s="1" t="s">
        <v>8188</v>
      </c>
      <c r="AI1517" s="1" t="s">
        <v>8189</v>
      </c>
    </row>
    <row r="1518" spans="1:35" s="1" customFormat="1" x14ac:dyDescent="0.25">
      <c r="A1518" s="31">
        <v>42748</v>
      </c>
      <c r="B1518" s="24"/>
      <c r="C1518" s="23" t="s">
        <v>1108</v>
      </c>
      <c r="D1518" s="22" t="s">
        <v>1107</v>
      </c>
      <c r="E1518" s="21">
        <v>0.5</v>
      </c>
      <c r="G1518" s="20"/>
      <c r="H1518" s="19">
        <f>E1518/0.03821</f>
        <v>13.085579691180319</v>
      </c>
      <c r="I1518" s="18">
        <f>J1518/100*4</f>
        <v>2.8</v>
      </c>
      <c r="J1518" s="17">
        <v>70</v>
      </c>
      <c r="K1518" s="16">
        <f>IF(J1518&gt;1,J1518-H1518-I1518,0)</f>
        <v>54.114420308819682</v>
      </c>
      <c r="L1518" s="15">
        <v>42775</v>
      </c>
      <c r="M1518" s="14"/>
      <c r="N1518" s="29">
        <v>42805</v>
      </c>
      <c r="O1518" s="12">
        <v>42806</v>
      </c>
      <c r="P1518" s="11" t="s">
        <v>5339</v>
      </c>
      <c r="Q1518" s="10" t="s">
        <v>5338</v>
      </c>
      <c r="R1518" s="10" t="s">
        <v>5337</v>
      </c>
      <c r="S1518" s="10" t="s">
        <v>407</v>
      </c>
      <c r="T1518" s="10"/>
      <c r="U1518" s="9" t="s">
        <v>5336</v>
      </c>
      <c r="V1518" s="8"/>
      <c r="W1518" s="7">
        <v>402</v>
      </c>
      <c r="X1518" s="4"/>
      <c r="Y1518" s="6">
        <v>87</v>
      </c>
      <c r="Z1518" s="5">
        <f>IF(Y1518&gt;0,Y1518-J1518,".")</f>
        <v>17</v>
      </c>
      <c r="AB1518" s="1">
        <v>1546090217</v>
      </c>
      <c r="AC1518" s="1">
        <v>6716659690</v>
      </c>
      <c r="AD1518" s="1" t="s">
        <v>7582</v>
      </c>
      <c r="AE1518" s="1">
        <v>1</v>
      </c>
      <c r="AF1518" s="1">
        <v>75</v>
      </c>
      <c r="AG1518" s="1" t="s">
        <v>5979</v>
      </c>
      <c r="AH1518" s="1" t="s">
        <v>8190</v>
      </c>
      <c r="AI1518" s="1" t="s">
        <v>8189</v>
      </c>
    </row>
    <row r="1519" spans="1:35" s="1" customFormat="1" x14ac:dyDescent="0.25">
      <c r="A1519" s="31">
        <v>42751</v>
      </c>
      <c r="B1519" s="24"/>
      <c r="C1519" s="23" t="s">
        <v>3509</v>
      </c>
      <c r="D1519" s="22" t="s">
        <v>3508</v>
      </c>
      <c r="E1519" s="21">
        <v>0.48</v>
      </c>
      <c r="G1519" s="20"/>
      <c r="H1519" s="19">
        <f>E1519/0.03821</f>
        <v>12.562156503533105</v>
      </c>
      <c r="I1519" s="18">
        <f>J1519/100*4</f>
        <v>2.8</v>
      </c>
      <c r="J1519" s="17">
        <v>70</v>
      </c>
      <c r="K1519" s="16">
        <f>IF(J1519&gt;1,J1519-H1519-I1519,0)</f>
        <v>54.6378434964669</v>
      </c>
      <c r="L1519" s="15">
        <v>42771</v>
      </c>
      <c r="M1519" s="14"/>
      <c r="N1519" s="29">
        <v>42807</v>
      </c>
      <c r="O1519" s="12">
        <v>42807</v>
      </c>
      <c r="P1519" s="11" t="s">
        <v>5272</v>
      </c>
      <c r="Q1519" s="10" t="s">
        <v>5271</v>
      </c>
      <c r="R1519" s="10" t="s">
        <v>5270</v>
      </c>
      <c r="S1519" s="10" t="s">
        <v>5269</v>
      </c>
      <c r="T1519" s="10" t="s">
        <v>5268</v>
      </c>
      <c r="U1519" s="9">
        <v>6748301380</v>
      </c>
      <c r="V1519" s="8"/>
      <c r="W1519" s="7">
        <v>411</v>
      </c>
      <c r="X1519" s="4"/>
      <c r="Y1519" s="6">
        <v>87</v>
      </c>
      <c r="Z1519" s="5">
        <f>IF(Y1519&gt;0,Y1519-J1519,".")</f>
        <v>17</v>
      </c>
      <c r="AB1519" s="1">
        <v>1546103489</v>
      </c>
      <c r="AC1519" s="1">
        <v>6714406925</v>
      </c>
      <c r="AD1519" s="1" t="s">
        <v>7248</v>
      </c>
      <c r="AE1519" s="1">
        <v>1</v>
      </c>
      <c r="AF1519" s="1">
        <v>88</v>
      </c>
      <c r="AG1519" s="1" t="s">
        <v>5975</v>
      </c>
      <c r="AH1519" s="1" t="s">
        <v>8191</v>
      </c>
      <c r="AI1519" s="1" t="s">
        <v>8192</v>
      </c>
    </row>
    <row r="1520" spans="1:35" s="1" customFormat="1" x14ac:dyDescent="0.25">
      <c r="A1520" s="31">
        <v>42751</v>
      </c>
      <c r="B1520" s="24"/>
      <c r="C1520" s="23" t="s">
        <v>1975</v>
      </c>
      <c r="D1520" s="22" t="s">
        <v>1974</v>
      </c>
      <c r="E1520" s="21">
        <v>0.45</v>
      </c>
      <c r="G1520" s="20"/>
      <c r="H1520" s="19">
        <f>E1520/0.03821</f>
        <v>11.777021722062287</v>
      </c>
      <c r="I1520" s="18">
        <f>J1520/100*4</f>
        <v>2.8</v>
      </c>
      <c r="J1520" s="17">
        <v>70</v>
      </c>
      <c r="K1520" s="16">
        <f>IF(J1520&gt;1,J1520-H1520-I1520,0)</f>
        <v>55.422978277937716</v>
      </c>
      <c r="L1520" s="15">
        <v>42777</v>
      </c>
      <c r="M1520" s="14"/>
      <c r="N1520" s="29">
        <v>42809</v>
      </c>
      <c r="O1520" s="12">
        <v>42809</v>
      </c>
      <c r="P1520" s="11" t="s">
        <v>5215</v>
      </c>
      <c r="Q1520" s="10" t="s">
        <v>5214</v>
      </c>
      <c r="R1520" s="10" t="s">
        <v>5213</v>
      </c>
      <c r="S1520" s="10" t="s">
        <v>5212</v>
      </c>
      <c r="T1520" s="10"/>
      <c r="U1520" s="9">
        <v>6748382303</v>
      </c>
      <c r="V1520" s="8"/>
      <c r="W1520" s="7">
        <v>435</v>
      </c>
      <c r="X1520" s="4"/>
      <c r="Y1520" s="6">
        <v>87</v>
      </c>
      <c r="Z1520" s="5">
        <f>IF(Y1520&gt;0,Y1520-J1520,".")</f>
        <v>17</v>
      </c>
      <c r="AB1520" s="1">
        <v>1546160336</v>
      </c>
      <c r="AC1520" s="1">
        <v>6715896202</v>
      </c>
      <c r="AD1520" s="1" t="s">
        <v>7512</v>
      </c>
      <c r="AE1520" s="1">
        <v>1</v>
      </c>
      <c r="AF1520" s="1">
        <v>199</v>
      </c>
      <c r="AG1520" s="1" t="s">
        <v>5959</v>
      </c>
      <c r="AH1520" s="1" t="s">
        <v>8193</v>
      </c>
      <c r="AI1520" s="1" t="s">
        <v>8194</v>
      </c>
    </row>
    <row r="1521" spans="1:35" s="1" customFormat="1" x14ac:dyDescent="0.25">
      <c r="A1521" s="31">
        <v>42649</v>
      </c>
      <c r="B1521" t="s">
        <v>5166</v>
      </c>
      <c r="C1521" s="23" t="s">
        <v>4381</v>
      </c>
      <c r="D1521" s="22" t="s">
        <v>4380</v>
      </c>
      <c r="E1521" s="21">
        <v>0.52</v>
      </c>
      <c r="G1521" s="20"/>
      <c r="H1521" s="19">
        <f>E1521/0.0404</f>
        <v>12.871287128712872</v>
      </c>
      <c r="I1521" s="18">
        <f>J1521/100*4</f>
        <v>2.8</v>
      </c>
      <c r="J1521" s="17">
        <v>70</v>
      </c>
      <c r="K1521" s="16">
        <f>IF(J1521&gt;1,J1521-H1521-I1521,0)</f>
        <v>54.328712871287131</v>
      </c>
      <c r="L1521" s="15">
        <v>42665</v>
      </c>
      <c r="M1521" s="14"/>
      <c r="N1521" s="29">
        <v>42812</v>
      </c>
      <c r="O1521" s="12">
        <v>42813</v>
      </c>
      <c r="P1521" s="11" t="s">
        <v>5165</v>
      </c>
      <c r="Q1521" s="10" t="s">
        <v>5164</v>
      </c>
      <c r="R1521" s="10" t="s">
        <v>5163</v>
      </c>
      <c r="S1521" s="10" t="s">
        <v>2695</v>
      </c>
      <c r="T1521" s="10"/>
      <c r="U1521" s="9" t="s">
        <v>5162</v>
      </c>
      <c r="V1521" s="8" t="s">
        <v>5161</v>
      </c>
      <c r="W1521" s="7">
        <v>447</v>
      </c>
      <c r="X1521" s="4"/>
      <c r="Y1521" s="6">
        <v>87</v>
      </c>
      <c r="Z1521" s="5">
        <f>IF(Y1521&gt;0,Y1521-J1521,".")</f>
        <v>17</v>
      </c>
      <c r="AB1521" s="1">
        <v>1546297121</v>
      </c>
      <c r="AC1521" s="1">
        <v>6712484543</v>
      </c>
      <c r="AD1521" s="1" t="s">
        <v>7154</v>
      </c>
      <c r="AE1521" s="1">
        <v>2</v>
      </c>
      <c r="AF1521" s="1">
        <v>90</v>
      </c>
      <c r="AG1521" s="1" t="s">
        <v>5600</v>
      </c>
      <c r="AH1521" s="1" t="s">
        <v>8195</v>
      </c>
      <c r="AI1521" s="1" t="s">
        <v>8196</v>
      </c>
    </row>
    <row r="1522" spans="1:35" s="1" customFormat="1" x14ac:dyDescent="0.25">
      <c r="A1522" s="31">
        <v>42613</v>
      </c>
      <c r="B1522" s="24"/>
      <c r="C1522" s="23" t="s">
        <v>1616</v>
      </c>
      <c r="D1522" s="22" t="s">
        <v>1615</v>
      </c>
      <c r="E1522" s="21">
        <v>1.28</v>
      </c>
      <c r="G1522" s="20"/>
      <c r="H1522" s="19">
        <f>E1522/0.0409</f>
        <v>31.295843520782398</v>
      </c>
      <c r="I1522" s="18">
        <f>J1522/100*4</f>
        <v>2.8</v>
      </c>
      <c r="J1522" s="17">
        <v>70</v>
      </c>
      <c r="K1522" s="16">
        <f>IF(J1522&gt;1,J1522-H1522-I1522,0)</f>
        <v>35.904156479217605</v>
      </c>
      <c r="L1522" s="15">
        <v>42630</v>
      </c>
      <c r="M1522" s="14"/>
      <c r="N1522" s="29">
        <v>42819</v>
      </c>
      <c r="O1522" s="12">
        <v>42820</v>
      </c>
      <c r="P1522" s="11" t="s">
        <v>4922</v>
      </c>
      <c r="Q1522" s="10" t="s">
        <v>5003</v>
      </c>
      <c r="R1522" s="10" t="s">
        <v>5002</v>
      </c>
      <c r="S1522" s="10" t="s">
        <v>5001</v>
      </c>
      <c r="T1522" s="10"/>
      <c r="U1522" s="9">
        <v>6755910423</v>
      </c>
      <c r="V1522" s="8"/>
      <c r="W1522" s="7">
        <v>482</v>
      </c>
      <c r="X1522" s="4"/>
      <c r="Y1522" s="6">
        <v>87</v>
      </c>
      <c r="Z1522" s="5">
        <f>IF(Y1522&gt;0,Y1522-J1522,".")</f>
        <v>17</v>
      </c>
      <c r="AB1522" s="1">
        <v>1546363817</v>
      </c>
      <c r="AC1522" s="1">
        <v>6714132088</v>
      </c>
      <c r="AD1522" s="1" t="s">
        <v>7267</v>
      </c>
      <c r="AE1522" s="1">
        <v>2</v>
      </c>
      <c r="AF1522" s="1">
        <v>230</v>
      </c>
      <c r="AG1522" s="1" t="s">
        <v>5969</v>
      </c>
      <c r="AH1522" s="1" t="s">
        <v>8197</v>
      </c>
      <c r="AI1522" s="1" t="s">
        <v>8198</v>
      </c>
    </row>
    <row r="1523" spans="1:35" s="1" customFormat="1" x14ac:dyDescent="0.25">
      <c r="A1523" s="31">
        <v>42751</v>
      </c>
      <c r="B1523" s="24"/>
      <c r="C1523" s="23" t="s">
        <v>3509</v>
      </c>
      <c r="D1523" s="22" t="s">
        <v>3508</v>
      </c>
      <c r="E1523" s="21">
        <v>0.48</v>
      </c>
      <c r="G1523" s="20"/>
      <c r="H1523" s="19">
        <f>E1523/0.03821</f>
        <v>12.562156503533105</v>
      </c>
      <c r="I1523" s="18">
        <f>J1523/100*4</f>
        <v>2.8</v>
      </c>
      <c r="J1523" s="17">
        <v>70</v>
      </c>
      <c r="K1523" s="16">
        <f>IF(J1523&gt;1,J1523-H1523-I1523,0)</f>
        <v>54.6378434964669</v>
      </c>
      <c r="L1523" s="15">
        <v>42771</v>
      </c>
      <c r="M1523" s="14"/>
      <c r="N1523" s="29">
        <v>42822</v>
      </c>
      <c r="O1523" s="12">
        <v>42822</v>
      </c>
      <c r="P1523" s="11" t="s">
        <v>4947</v>
      </c>
      <c r="Q1523" s="10" t="s">
        <v>4946</v>
      </c>
      <c r="R1523" s="10" t="s">
        <v>4945</v>
      </c>
      <c r="S1523" s="10" t="s">
        <v>4944</v>
      </c>
      <c r="T1523" s="10"/>
      <c r="U1523" s="9">
        <v>6764686604</v>
      </c>
      <c r="V1523" s="8"/>
      <c r="W1523" s="7">
        <v>499</v>
      </c>
      <c r="X1523" s="4"/>
      <c r="Y1523" s="6">
        <v>87</v>
      </c>
      <c r="Z1523" s="5">
        <f>IF(Y1523&gt;0,Y1523-J1523,".")</f>
        <v>17</v>
      </c>
      <c r="AB1523" s="1">
        <v>1546379656</v>
      </c>
      <c r="AC1523" s="1">
        <v>6714609333</v>
      </c>
      <c r="AD1523" s="1" t="s">
        <v>7121</v>
      </c>
      <c r="AE1523" s="1">
        <v>1</v>
      </c>
      <c r="AF1523" s="1">
        <v>49</v>
      </c>
      <c r="AG1523" s="1" t="s">
        <v>8199</v>
      </c>
      <c r="AH1523" s="1" t="s">
        <v>8200</v>
      </c>
      <c r="AI1523" s="1" t="s">
        <v>8201</v>
      </c>
    </row>
    <row r="1524" spans="1:35" s="1" customFormat="1" x14ac:dyDescent="0.25">
      <c r="A1524" s="31">
        <v>42613</v>
      </c>
      <c r="B1524" s="24"/>
      <c r="C1524" s="23" t="s">
        <v>1616</v>
      </c>
      <c r="D1524" s="22" t="s">
        <v>1615</v>
      </c>
      <c r="E1524" s="21">
        <v>1.28</v>
      </c>
      <c r="G1524" s="20"/>
      <c r="H1524" s="19">
        <f>E1524/0.0409</f>
        <v>31.295843520782398</v>
      </c>
      <c r="I1524" s="18">
        <f>J1524/100*4</f>
        <v>2.8</v>
      </c>
      <c r="J1524" s="17">
        <v>70</v>
      </c>
      <c r="K1524" s="16">
        <f>IF(J1524&gt;1,J1524-H1524-I1524,0)</f>
        <v>35.904156479217605</v>
      </c>
      <c r="L1524" s="15">
        <v>42630</v>
      </c>
      <c r="M1524" s="14"/>
      <c r="N1524" s="29">
        <v>42823</v>
      </c>
      <c r="O1524" s="12">
        <v>42824</v>
      </c>
      <c r="P1524" s="11" t="s">
        <v>4922</v>
      </c>
      <c r="Q1524" s="10"/>
      <c r="R1524" s="10"/>
      <c r="S1524" s="10"/>
      <c r="T1524" s="10"/>
      <c r="U1524" s="9">
        <v>6764101158</v>
      </c>
      <c r="V1524" s="8" t="s">
        <v>110</v>
      </c>
      <c r="W1524" s="7">
        <v>512</v>
      </c>
      <c r="X1524" s="4"/>
      <c r="Y1524" s="6">
        <v>87</v>
      </c>
      <c r="Z1524" s="5">
        <f>IF(Y1524&gt;0,Y1524-J1524,".")</f>
        <v>17</v>
      </c>
      <c r="AB1524" s="1">
        <v>1546472300</v>
      </c>
      <c r="AC1524" s="1">
        <v>6715657632</v>
      </c>
      <c r="AD1524" s="1" t="s">
        <v>8202</v>
      </c>
      <c r="AE1524" s="1">
        <v>1</v>
      </c>
      <c r="AF1524" s="1">
        <v>79</v>
      </c>
      <c r="AG1524" s="1" t="s">
        <v>5942</v>
      </c>
      <c r="AH1524" s="1" t="s">
        <v>8203</v>
      </c>
      <c r="AI1524" s="1" t="s">
        <v>8204</v>
      </c>
    </row>
    <row r="1525" spans="1:35" s="1" customFormat="1" x14ac:dyDescent="0.25">
      <c r="A1525" s="31">
        <v>42748</v>
      </c>
      <c r="B1525" s="24"/>
      <c r="C1525" s="23" t="s">
        <v>1108</v>
      </c>
      <c r="D1525" s="22" t="s">
        <v>1107</v>
      </c>
      <c r="E1525" s="21">
        <v>0.5</v>
      </c>
      <c r="G1525" s="20"/>
      <c r="H1525" s="19">
        <f>E1525/0.03821</f>
        <v>13.085579691180319</v>
      </c>
      <c r="I1525" s="18">
        <f>J1525/100*4</f>
        <v>2.8</v>
      </c>
      <c r="J1525" s="17">
        <v>70</v>
      </c>
      <c r="K1525" s="16">
        <f>IF(J1525&gt;1,J1525-H1525-I1525,0)</f>
        <v>54.114420308819682</v>
      </c>
      <c r="L1525" s="15">
        <v>42775</v>
      </c>
      <c r="M1525" s="14"/>
      <c r="N1525" s="29">
        <v>42826</v>
      </c>
      <c r="O1525" s="12">
        <v>42827</v>
      </c>
      <c r="P1525" s="11" t="s">
        <v>4875</v>
      </c>
      <c r="Q1525" s="10" t="s">
        <v>4874</v>
      </c>
      <c r="R1525" s="10" t="s">
        <v>4873</v>
      </c>
      <c r="S1525" s="10" t="s">
        <v>4872</v>
      </c>
      <c r="T1525" s="10"/>
      <c r="U1525" s="9" t="s">
        <v>4850</v>
      </c>
      <c r="V1525" s="8"/>
      <c r="W1525" s="7">
        <v>517</v>
      </c>
      <c r="X1525" s="4"/>
      <c r="Y1525" s="6">
        <v>87</v>
      </c>
      <c r="Z1525" s="5">
        <f>IF(Y1525&gt;0,Y1525-J1525,".")</f>
        <v>17</v>
      </c>
      <c r="AB1525" s="1">
        <v>1546495853</v>
      </c>
      <c r="AC1525" s="1">
        <v>6716499057</v>
      </c>
      <c r="AD1525" s="1" t="s">
        <v>7226</v>
      </c>
      <c r="AE1525" s="1">
        <v>2</v>
      </c>
      <c r="AF1525" s="1">
        <v>90</v>
      </c>
      <c r="AG1525" s="1" t="s">
        <v>5951</v>
      </c>
      <c r="AH1525" s="1" t="s">
        <v>8205</v>
      </c>
      <c r="AI1525" s="1" t="s">
        <v>8206</v>
      </c>
    </row>
    <row r="1526" spans="1:35" s="1" customFormat="1" x14ac:dyDescent="0.25">
      <c r="A1526" s="31">
        <v>42807</v>
      </c>
      <c r="B1526" s="30" t="s">
        <v>4871</v>
      </c>
      <c r="C1526" s="23" t="s">
        <v>1108</v>
      </c>
      <c r="D1526" s="22" t="s">
        <v>1107</v>
      </c>
      <c r="E1526" s="21">
        <v>0.46</v>
      </c>
      <c r="G1526" s="20"/>
      <c r="H1526" s="19">
        <f>E1526/0.038689</f>
        <v>11.889684406420431</v>
      </c>
      <c r="I1526" s="18">
        <f>J1526/100*4</f>
        <v>2.8</v>
      </c>
      <c r="J1526" s="17">
        <v>70</v>
      </c>
      <c r="K1526" s="16">
        <f>IF(J1526&gt;1,J1526-H1526-I1526,0)</f>
        <v>55.310315593579574</v>
      </c>
      <c r="L1526" s="15">
        <v>42823</v>
      </c>
      <c r="M1526" s="14"/>
      <c r="N1526" s="29">
        <v>42826</v>
      </c>
      <c r="O1526" s="12">
        <v>42829</v>
      </c>
      <c r="P1526" s="11" t="s">
        <v>4870</v>
      </c>
      <c r="Q1526" s="10" t="s">
        <v>4869</v>
      </c>
      <c r="R1526" s="10" t="s">
        <v>4868</v>
      </c>
      <c r="S1526" s="10" t="s">
        <v>4867</v>
      </c>
      <c r="T1526" s="10"/>
      <c r="U1526" s="9">
        <v>6768362938</v>
      </c>
      <c r="V1526" s="8"/>
      <c r="W1526" s="7">
        <v>532</v>
      </c>
      <c r="X1526" s="4"/>
      <c r="Y1526" s="6">
        <v>87</v>
      </c>
      <c r="Z1526" s="5">
        <f>IF(Y1526&gt;0,Y1526-J1526,".")</f>
        <v>17</v>
      </c>
      <c r="AB1526" s="1">
        <v>1546623292</v>
      </c>
      <c r="AC1526" s="1">
        <v>6714969865</v>
      </c>
      <c r="AD1526" s="1" t="s">
        <v>7259</v>
      </c>
      <c r="AE1526" s="1">
        <v>1</v>
      </c>
      <c r="AF1526" s="1">
        <v>135</v>
      </c>
      <c r="AG1526" s="1" t="s">
        <v>5930</v>
      </c>
      <c r="AH1526" s="1" t="s">
        <v>8207</v>
      </c>
      <c r="AI1526" s="1" t="s">
        <v>8208</v>
      </c>
    </row>
    <row r="1527" spans="1:35" s="1" customFormat="1" x14ac:dyDescent="0.25">
      <c r="A1527" s="31">
        <v>42721</v>
      </c>
      <c r="B1527" s="24"/>
      <c r="C1527" s="23" t="s">
        <v>1742</v>
      </c>
      <c r="D1527" s="22" t="s">
        <v>1741</v>
      </c>
      <c r="E1527" s="21">
        <v>0.44</v>
      </c>
      <c r="G1527" s="20"/>
      <c r="H1527" s="19">
        <f>E1527/0.03864</f>
        <v>11.387163561076605</v>
      </c>
      <c r="I1527" s="18">
        <f>J1527/100*4</f>
        <v>2.8</v>
      </c>
      <c r="J1527" s="17">
        <v>70</v>
      </c>
      <c r="K1527" s="16">
        <f>IF(J1527&gt;1,J1527-H1527-I1527,0)</f>
        <v>55.812836438923398</v>
      </c>
      <c r="L1527" s="15">
        <v>42754</v>
      </c>
      <c r="M1527" s="14"/>
      <c r="N1527" s="29">
        <v>42827</v>
      </c>
      <c r="O1527" s="12">
        <v>42828</v>
      </c>
      <c r="P1527" s="11" t="s">
        <v>3573</v>
      </c>
      <c r="Q1527" s="10" t="s">
        <v>3572</v>
      </c>
      <c r="R1527" s="10" t="s">
        <v>3571</v>
      </c>
      <c r="S1527" s="10" t="s">
        <v>3570</v>
      </c>
      <c r="T1527" s="10"/>
      <c r="U1527" s="9">
        <v>6770862400</v>
      </c>
      <c r="V1527" s="8"/>
      <c r="W1527" s="7">
        <v>523</v>
      </c>
      <c r="X1527" s="4"/>
      <c r="Y1527" s="6">
        <v>87</v>
      </c>
      <c r="Z1527" s="5">
        <f>IF(Y1527&gt;0,Y1527-J1527,".")</f>
        <v>17</v>
      </c>
      <c r="AB1527" s="1">
        <v>1546623291</v>
      </c>
      <c r="AC1527" s="1">
        <v>6716584662</v>
      </c>
      <c r="AD1527" s="1" t="s">
        <v>7243</v>
      </c>
      <c r="AE1527" s="1">
        <v>1</v>
      </c>
      <c r="AF1527" s="1">
        <v>120</v>
      </c>
      <c r="AG1527" s="1" t="s">
        <v>5930</v>
      </c>
      <c r="AH1527" s="1" t="s">
        <v>8209</v>
      </c>
      <c r="AI1527" s="1" t="s">
        <v>8208</v>
      </c>
    </row>
    <row r="1528" spans="1:35" s="1" customFormat="1" x14ac:dyDescent="0.25">
      <c r="A1528" s="31">
        <v>42748</v>
      </c>
      <c r="B1528" s="24"/>
      <c r="C1528" s="23" t="s">
        <v>1108</v>
      </c>
      <c r="D1528" s="22" t="s">
        <v>1107</v>
      </c>
      <c r="E1528" s="21">
        <v>0.5</v>
      </c>
      <c r="G1528" s="20"/>
      <c r="H1528" s="19">
        <f>E1528/0.03821</f>
        <v>13.085579691180319</v>
      </c>
      <c r="I1528" s="18">
        <f>J1528/100*4</f>
        <v>2.8</v>
      </c>
      <c r="J1528" s="17">
        <v>70</v>
      </c>
      <c r="K1528" s="16">
        <f>IF(J1528&gt;1,J1528-H1528-I1528,0)</f>
        <v>54.114420308819682</v>
      </c>
      <c r="L1528" s="15">
        <v>42775</v>
      </c>
      <c r="M1528" s="14"/>
      <c r="N1528" s="13">
        <v>42827</v>
      </c>
      <c r="O1528" s="12">
        <v>42828</v>
      </c>
      <c r="P1528" s="11" t="s">
        <v>4031</v>
      </c>
      <c r="Q1528" s="10" t="s">
        <v>4030</v>
      </c>
      <c r="R1528" s="10" t="s">
        <v>4029</v>
      </c>
      <c r="S1528" s="10" t="s">
        <v>4028</v>
      </c>
      <c r="T1528" s="10"/>
      <c r="U1528" s="9" t="s">
        <v>4850</v>
      </c>
      <c r="V1528" s="8"/>
      <c r="W1528" s="7">
        <v>524</v>
      </c>
      <c r="X1528" s="4"/>
      <c r="Y1528" s="6">
        <v>87</v>
      </c>
      <c r="Z1528" s="5">
        <f>IF(Y1528&gt;0,Y1528-J1528,".")</f>
        <v>17</v>
      </c>
      <c r="AB1528" s="1">
        <v>1546778876</v>
      </c>
      <c r="AC1528" s="1">
        <v>6717970452</v>
      </c>
      <c r="AD1528" s="1" t="s">
        <v>7399</v>
      </c>
      <c r="AE1528" s="1">
        <v>2</v>
      </c>
      <c r="AF1528" s="1">
        <v>76</v>
      </c>
      <c r="AG1528" s="1" t="s">
        <v>5926</v>
      </c>
      <c r="AH1528" s="1" t="s">
        <v>8210</v>
      </c>
      <c r="AI1528" s="1" t="s">
        <v>8211</v>
      </c>
    </row>
    <row r="1529" spans="1:35" s="1" customFormat="1" x14ac:dyDescent="0.25">
      <c r="A1529" s="31">
        <v>42790</v>
      </c>
      <c r="B1529" s="24"/>
      <c r="C1529" s="23" t="s">
        <v>3509</v>
      </c>
      <c r="D1529" s="22" t="s">
        <v>3508</v>
      </c>
      <c r="E1529" s="21">
        <v>0.54</v>
      </c>
      <c r="G1529" s="20"/>
      <c r="H1529" s="19">
        <f>E1529/0.03844</f>
        <v>14.047866805411031</v>
      </c>
      <c r="I1529" s="18">
        <f>J1529/100*4</f>
        <v>2.8</v>
      </c>
      <c r="J1529" s="17">
        <v>70</v>
      </c>
      <c r="K1529" s="16">
        <f>IF(J1529&gt;1,J1529-H1529-I1529,0)</f>
        <v>53.15213319458897</v>
      </c>
      <c r="L1529" s="15">
        <v>42823</v>
      </c>
      <c r="M1529" s="14"/>
      <c r="N1529" s="29">
        <v>42835</v>
      </c>
      <c r="O1529" s="12">
        <v>42837</v>
      </c>
      <c r="P1529" s="11" t="s">
        <v>4653</v>
      </c>
      <c r="Q1529" s="10" t="s">
        <v>4652</v>
      </c>
      <c r="R1529" s="10" t="s">
        <v>4651</v>
      </c>
      <c r="S1529" s="10" t="s">
        <v>4650</v>
      </c>
      <c r="T1529" s="10"/>
      <c r="U1529" s="9">
        <v>6776278265</v>
      </c>
      <c r="V1529" s="8"/>
      <c r="W1529" s="7">
        <v>579</v>
      </c>
      <c r="X1529" s="4"/>
      <c r="Y1529" s="6">
        <v>87</v>
      </c>
      <c r="Z1529" s="5">
        <f>IF(Y1529&gt;0,Y1529-J1529,".")</f>
        <v>17</v>
      </c>
      <c r="AB1529" s="1">
        <v>1546778877</v>
      </c>
      <c r="AC1529" s="1">
        <v>6717765758</v>
      </c>
      <c r="AD1529" s="1" t="s">
        <v>7118</v>
      </c>
      <c r="AE1529" s="1">
        <v>1</v>
      </c>
      <c r="AF1529" s="1">
        <v>38</v>
      </c>
      <c r="AG1529" s="1" t="s">
        <v>5926</v>
      </c>
      <c r="AH1529" s="1" t="s">
        <v>8212</v>
      </c>
      <c r="AI1529" s="1" t="s">
        <v>8211</v>
      </c>
    </row>
    <row r="1530" spans="1:35" s="1" customFormat="1" x14ac:dyDescent="0.25">
      <c r="A1530" s="31">
        <v>42807</v>
      </c>
      <c r="B1530" s="24"/>
      <c r="C1530" s="23" t="s">
        <v>1108</v>
      </c>
      <c r="D1530" s="22" t="s">
        <v>1107</v>
      </c>
      <c r="E1530" s="21">
        <v>0.46</v>
      </c>
      <c r="G1530" s="20"/>
      <c r="H1530" s="19">
        <f>E1530/0.038689</f>
        <v>11.889684406420431</v>
      </c>
      <c r="I1530" s="18">
        <f>J1530/100*4</f>
        <v>2.8</v>
      </c>
      <c r="J1530" s="17">
        <v>70</v>
      </c>
      <c r="K1530" s="16">
        <f>IF(J1530&gt;1,J1530-H1530-I1530,0)</f>
        <v>55.310315593579574</v>
      </c>
      <c r="L1530" s="15">
        <v>42823</v>
      </c>
      <c r="M1530" s="14"/>
      <c r="N1530" s="29">
        <v>42836</v>
      </c>
      <c r="O1530" s="12">
        <v>42837</v>
      </c>
      <c r="P1530" s="11" t="s">
        <v>4607</v>
      </c>
      <c r="Q1530" s="10" t="s">
        <v>4606</v>
      </c>
      <c r="R1530" s="10" t="s">
        <v>4605</v>
      </c>
      <c r="S1530" s="10" t="s">
        <v>1781</v>
      </c>
      <c r="T1530" s="10"/>
      <c r="U1530" s="9">
        <v>6781959673</v>
      </c>
      <c r="V1530" s="8"/>
      <c r="W1530" s="7">
        <v>578</v>
      </c>
      <c r="X1530" s="4"/>
      <c r="Y1530" s="6">
        <v>87</v>
      </c>
      <c r="Z1530" s="5">
        <f>IF(Y1530&gt;0,Y1530-J1530,".")</f>
        <v>17</v>
      </c>
      <c r="AB1530" s="1">
        <v>1546778874</v>
      </c>
      <c r="AC1530" s="1">
        <v>6717288495</v>
      </c>
      <c r="AD1530" s="1" t="s">
        <v>7626</v>
      </c>
      <c r="AE1530" s="1">
        <v>1</v>
      </c>
      <c r="AF1530" s="1">
        <v>19</v>
      </c>
      <c r="AG1530" s="1" t="s">
        <v>5926</v>
      </c>
      <c r="AH1530" s="1" t="s">
        <v>8213</v>
      </c>
      <c r="AI1530" s="1" t="s">
        <v>8211</v>
      </c>
    </row>
    <row r="1531" spans="1:35" s="1" customFormat="1" x14ac:dyDescent="0.25">
      <c r="A1531" s="31">
        <v>42751</v>
      </c>
      <c r="B1531" s="24"/>
      <c r="C1531" s="23" t="s">
        <v>1975</v>
      </c>
      <c r="D1531" s="22" t="s">
        <v>1974</v>
      </c>
      <c r="E1531" s="21">
        <v>0.45</v>
      </c>
      <c r="G1531" s="20"/>
      <c r="H1531" s="19">
        <f>E1531/0.03821</f>
        <v>11.777021722062287</v>
      </c>
      <c r="I1531" s="18">
        <f>J1531/100*4</f>
        <v>2.8</v>
      </c>
      <c r="J1531" s="17">
        <v>70</v>
      </c>
      <c r="K1531" s="16">
        <f>IF(J1531&gt;1,J1531-H1531-I1531,0)</f>
        <v>55.422978277937716</v>
      </c>
      <c r="L1531" s="15">
        <v>42777</v>
      </c>
      <c r="M1531" s="14"/>
      <c r="N1531" s="13">
        <v>42839</v>
      </c>
      <c r="O1531" s="12">
        <v>42842</v>
      </c>
      <c r="P1531" s="11" t="s">
        <v>4580</v>
      </c>
      <c r="Q1531" s="10" t="s">
        <v>4579</v>
      </c>
      <c r="R1531" s="10" t="s">
        <v>4578</v>
      </c>
      <c r="S1531" s="10" t="s">
        <v>4577</v>
      </c>
      <c r="T1531" s="10"/>
      <c r="U1531" s="9" t="s">
        <v>4576</v>
      </c>
      <c r="V1531" s="8"/>
      <c r="W1531" s="7">
        <v>588</v>
      </c>
      <c r="X1531" s="4"/>
      <c r="Y1531" s="6">
        <v>87</v>
      </c>
      <c r="Z1531" s="5">
        <f>IF(Y1531&gt;0,Y1531-J1531,".")</f>
        <v>17</v>
      </c>
      <c r="AB1531" s="1">
        <v>1546779622</v>
      </c>
      <c r="AC1531" s="1">
        <v>6716735694</v>
      </c>
      <c r="AD1531" s="1" t="s">
        <v>7339</v>
      </c>
      <c r="AE1531" s="1">
        <v>1</v>
      </c>
      <c r="AF1531" s="1">
        <v>65</v>
      </c>
      <c r="AG1531" s="1" t="s">
        <v>8214</v>
      </c>
      <c r="AH1531" s="1" t="s">
        <v>8215</v>
      </c>
      <c r="AI1531" s="1" t="s">
        <v>8216</v>
      </c>
    </row>
    <row r="1532" spans="1:35" s="1" customFormat="1" x14ac:dyDescent="0.25">
      <c r="A1532" s="31">
        <v>42703</v>
      </c>
      <c r="B1532" s="24" t="s">
        <v>4530</v>
      </c>
      <c r="C1532" s="23" t="s">
        <v>2512</v>
      </c>
      <c r="D1532" s="22" t="s">
        <v>2511</v>
      </c>
      <c r="E1532" s="21">
        <v>0.83</v>
      </c>
      <c r="G1532" s="20"/>
      <c r="H1532" s="19">
        <f>E1532/0.0391</f>
        <v>21.227621483375955</v>
      </c>
      <c r="I1532" s="18">
        <f>J1532/100*4</f>
        <v>2.8</v>
      </c>
      <c r="J1532" s="17">
        <v>70</v>
      </c>
      <c r="K1532" s="16">
        <f>IF(J1532&gt;1,J1532-H1532-I1532,0)</f>
        <v>45.972378516624048</v>
      </c>
      <c r="L1532" s="15">
        <v>42754</v>
      </c>
      <c r="M1532" s="14"/>
      <c r="N1532" s="13">
        <v>42842</v>
      </c>
      <c r="O1532" s="12">
        <v>42843</v>
      </c>
      <c r="P1532" s="11" t="s">
        <v>4529</v>
      </c>
      <c r="Q1532" s="10" t="s">
        <v>4528</v>
      </c>
      <c r="R1532" s="10" t="s">
        <v>4527</v>
      </c>
      <c r="S1532" s="10" t="s">
        <v>4526</v>
      </c>
      <c r="T1532" s="10"/>
      <c r="U1532" s="9" t="s">
        <v>4525</v>
      </c>
      <c r="V1532" s="8"/>
      <c r="W1532" s="7">
        <v>598</v>
      </c>
      <c r="X1532" s="4"/>
      <c r="Y1532" s="6">
        <v>87</v>
      </c>
      <c r="Z1532" s="5">
        <f>IF(Y1532&gt;0,Y1532-J1532,".")</f>
        <v>17</v>
      </c>
      <c r="AB1532" s="1">
        <v>1546803510</v>
      </c>
      <c r="AC1532" s="1">
        <v>6716446956</v>
      </c>
      <c r="AD1532" s="1" t="s">
        <v>8217</v>
      </c>
      <c r="AE1532" s="1">
        <v>1</v>
      </c>
      <c r="AF1532" s="1">
        <v>145</v>
      </c>
      <c r="AG1532" s="1" t="s">
        <v>5931</v>
      </c>
      <c r="AH1532" s="1" t="s">
        <v>8218</v>
      </c>
      <c r="AI1532" s="1" t="s">
        <v>8219</v>
      </c>
    </row>
    <row r="1533" spans="1:35" s="1" customFormat="1" x14ac:dyDescent="0.25">
      <c r="A1533" s="31">
        <v>42751</v>
      </c>
      <c r="B1533" s="24"/>
      <c r="C1533" s="23" t="s">
        <v>534</v>
      </c>
      <c r="D1533" s="22" t="s">
        <v>533</v>
      </c>
      <c r="E1533" s="21">
        <v>0.48</v>
      </c>
      <c r="G1533" s="20"/>
      <c r="H1533" s="19">
        <f>E1533/0.03821</f>
        <v>12.562156503533105</v>
      </c>
      <c r="I1533" s="18">
        <f>J1533/100*4</f>
        <v>2.8</v>
      </c>
      <c r="J1533" s="17">
        <v>70</v>
      </c>
      <c r="K1533" s="16">
        <f>IF(J1533&gt;1,J1533-H1533-I1533,0)</f>
        <v>54.6378434964669</v>
      </c>
      <c r="L1533" s="15">
        <v>42771</v>
      </c>
      <c r="M1533" s="14"/>
      <c r="N1533" s="29">
        <v>42842</v>
      </c>
      <c r="O1533" s="12">
        <v>42843</v>
      </c>
      <c r="P1533" s="11" t="s">
        <v>4524</v>
      </c>
      <c r="Q1533" s="10" t="s">
        <v>4523</v>
      </c>
      <c r="R1533" s="10" t="s">
        <v>4522</v>
      </c>
      <c r="S1533" s="10" t="s">
        <v>4521</v>
      </c>
      <c r="T1533" s="10"/>
      <c r="U1533" s="9">
        <v>6788631144</v>
      </c>
      <c r="V1533" s="8"/>
      <c r="W1533" s="7">
        <v>600</v>
      </c>
      <c r="X1533" s="4"/>
      <c r="Y1533" s="6">
        <v>87</v>
      </c>
      <c r="Z1533" s="5">
        <f>IF(Y1533&gt;0,Y1533-J1533,".")</f>
        <v>17</v>
      </c>
      <c r="AB1533" s="1">
        <v>1546803509</v>
      </c>
      <c r="AC1533" s="1">
        <v>6712539399</v>
      </c>
      <c r="AD1533" s="1" t="s">
        <v>8220</v>
      </c>
      <c r="AE1533" s="1">
        <v>1</v>
      </c>
      <c r="AF1533" s="1">
        <v>225</v>
      </c>
      <c r="AG1533" s="1" t="s">
        <v>5931</v>
      </c>
      <c r="AH1533" s="1" t="s">
        <v>8221</v>
      </c>
      <c r="AI1533" s="1" t="s">
        <v>8219</v>
      </c>
    </row>
    <row r="1534" spans="1:35" s="1" customFormat="1" x14ac:dyDescent="0.25">
      <c r="A1534" s="31">
        <v>42811</v>
      </c>
      <c r="B1534" s="41" t="s">
        <v>4314</v>
      </c>
      <c r="C1534" s="23" t="s">
        <v>3413</v>
      </c>
      <c r="D1534" s="22" t="s">
        <v>3412</v>
      </c>
      <c r="E1534" s="21">
        <v>0.87</v>
      </c>
      <c r="G1534" s="20"/>
      <c r="H1534" s="19">
        <f>E1534/0.038689</f>
        <v>22.487011812142985</v>
      </c>
      <c r="I1534" s="18">
        <f>J1534/100*4</f>
        <v>2.8</v>
      </c>
      <c r="J1534" s="17">
        <v>70</v>
      </c>
      <c r="K1534" s="16">
        <f>IF(J1534&gt;1,J1534-H1534-I1534,0)</f>
        <v>44.712988187857022</v>
      </c>
      <c r="L1534" s="15">
        <v>42827</v>
      </c>
      <c r="M1534" s="14"/>
      <c r="N1534" s="29">
        <v>42850</v>
      </c>
      <c r="O1534" s="12">
        <v>42850</v>
      </c>
      <c r="P1534" s="11" t="s">
        <v>4313</v>
      </c>
      <c r="Q1534" s="10" t="s">
        <v>4312</v>
      </c>
      <c r="R1534" s="10" t="s">
        <v>4311</v>
      </c>
      <c r="S1534" s="10" t="s">
        <v>4310</v>
      </c>
      <c r="T1534" s="10"/>
      <c r="U1534" s="9">
        <v>6796904163</v>
      </c>
      <c r="V1534" s="8"/>
      <c r="W1534" s="7">
        <v>645</v>
      </c>
      <c r="X1534" s="4"/>
      <c r="Y1534" s="6">
        <v>87</v>
      </c>
      <c r="Z1534" s="5">
        <f>IF(Y1534&gt;0,Y1534-J1534,".")</f>
        <v>17</v>
      </c>
      <c r="AB1534" s="1">
        <v>1546958402</v>
      </c>
      <c r="AC1534" s="1">
        <v>6720321852</v>
      </c>
      <c r="AD1534" s="1" t="s">
        <v>7247</v>
      </c>
      <c r="AE1534" s="1">
        <v>1</v>
      </c>
      <c r="AF1534" s="1">
        <v>179</v>
      </c>
      <c r="AG1534" s="1" t="s">
        <v>5915</v>
      </c>
      <c r="AH1534" s="1" t="s">
        <v>8222</v>
      </c>
      <c r="AI1534" s="1" t="s">
        <v>8223</v>
      </c>
    </row>
    <row r="1535" spans="1:35" s="1" customFormat="1" x14ac:dyDescent="0.25">
      <c r="A1535" s="31">
        <v>42611</v>
      </c>
      <c r="B1535" s="24"/>
      <c r="C1535" s="23" t="s">
        <v>4304</v>
      </c>
      <c r="D1535" s="22" t="s">
        <v>4303</v>
      </c>
      <c r="E1535" s="21">
        <v>0.75</v>
      </c>
      <c r="G1535" s="20"/>
      <c r="H1535" s="19">
        <f>E1535/0.0409</f>
        <v>18.337408312958434</v>
      </c>
      <c r="I1535" s="18">
        <f>J1535/100*4</f>
        <v>2.8</v>
      </c>
      <c r="J1535" s="17">
        <v>70</v>
      </c>
      <c r="K1535" s="16">
        <f>IF(J1535&gt;1,J1535-H1535-I1535,0)</f>
        <v>48.862591687041572</v>
      </c>
      <c r="L1535" s="15">
        <v>42630</v>
      </c>
      <c r="M1535" s="14"/>
      <c r="N1535" s="29">
        <v>42851</v>
      </c>
      <c r="O1535" s="12">
        <v>42851</v>
      </c>
      <c r="P1535" s="11" t="s">
        <v>4302</v>
      </c>
      <c r="Q1535" s="10" t="s">
        <v>4301</v>
      </c>
      <c r="R1535" s="10" t="s">
        <v>4300</v>
      </c>
      <c r="S1535" s="10" t="s">
        <v>4299</v>
      </c>
      <c r="T1535" s="10"/>
      <c r="U1535" s="9" t="s">
        <v>4298</v>
      </c>
      <c r="V1535" s="8"/>
      <c r="W1535" s="7">
        <v>651</v>
      </c>
      <c r="X1535" s="4"/>
      <c r="Y1535" s="6">
        <v>87</v>
      </c>
      <c r="Z1535" s="5">
        <f>IF(Y1535&gt;0,Y1535-J1535,".")</f>
        <v>17</v>
      </c>
      <c r="AB1535" s="1">
        <v>1547053946</v>
      </c>
      <c r="AC1535" s="1">
        <v>6716393132</v>
      </c>
      <c r="AD1535" s="1" t="s">
        <v>7120</v>
      </c>
      <c r="AE1535" s="1">
        <v>1</v>
      </c>
      <c r="AF1535" s="1">
        <v>70</v>
      </c>
      <c r="AG1535" s="1" t="s">
        <v>5923</v>
      </c>
      <c r="AH1535" s="1" t="s">
        <v>8224</v>
      </c>
      <c r="AI1535" s="1" t="s">
        <v>8225</v>
      </c>
    </row>
    <row r="1536" spans="1:35" s="1" customFormat="1" x14ac:dyDescent="0.25">
      <c r="A1536" s="31">
        <v>42656</v>
      </c>
      <c r="B1536" t="s">
        <v>4098</v>
      </c>
      <c r="C1536" s="23" t="s">
        <v>1537</v>
      </c>
      <c r="D1536" s="22" t="s">
        <v>1536</v>
      </c>
      <c r="E1536" s="21">
        <v>0.54</v>
      </c>
      <c r="G1536" s="20"/>
      <c r="H1536" s="19">
        <f>E1536/0.0404</f>
        <v>13.366336633663368</v>
      </c>
      <c r="I1536" s="18">
        <f>J1536/100*4</f>
        <v>2.76</v>
      </c>
      <c r="J1536" s="17">
        <v>69</v>
      </c>
      <c r="K1536" s="16">
        <f>IF(J1536&gt;1,J1536-H1536-I1536,0)</f>
        <v>52.873663366336636</v>
      </c>
      <c r="L1536" s="15">
        <v>42691</v>
      </c>
      <c r="M1536" s="14"/>
      <c r="N1536" s="29">
        <v>42861</v>
      </c>
      <c r="O1536" s="12">
        <v>42863</v>
      </c>
      <c r="P1536" s="11" t="s">
        <v>4093</v>
      </c>
      <c r="Q1536" s="10" t="s">
        <v>4097</v>
      </c>
      <c r="R1536" s="10" t="s">
        <v>4096</v>
      </c>
      <c r="S1536" s="10" t="s">
        <v>4095</v>
      </c>
      <c r="T1536" s="10"/>
      <c r="U1536" s="9">
        <v>6807775560</v>
      </c>
      <c r="V1536" s="8" t="s">
        <v>4094</v>
      </c>
      <c r="W1536" s="7">
        <v>691</v>
      </c>
      <c r="X1536" s="4"/>
      <c r="Y1536" s="6">
        <v>87</v>
      </c>
      <c r="Z1536" s="5">
        <f>IF(Y1536&gt;0,Y1536-J1536,".")</f>
        <v>18</v>
      </c>
      <c r="AB1536" s="1">
        <v>1547053948</v>
      </c>
      <c r="AC1536" s="1">
        <v>6716021320</v>
      </c>
      <c r="AD1536" s="1" t="s">
        <v>7119</v>
      </c>
      <c r="AE1536" s="1">
        <v>1</v>
      </c>
      <c r="AF1536" s="1">
        <v>79</v>
      </c>
      <c r="AG1536" s="1" t="s">
        <v>5923</v>
      </c>
      <c r="AH1536" s="1" t="s">
        <v>8226</v>
      </c>
      <c r="AI1536" s="1" t="s">
        <v>8225</v>
      </c>
    </row>
    <row r="1537" spans="1:35" s="1" customFormat="1" x14ac:dyDescent="0.25">
      <c r="A1537" s="31">
        <v>42755</v>
      </c>
      <c r="B1537" s="24"/>
      <c r="C1537" s="23" t="s">
        <v>105</v>
      </c>
      <c r="D1537" s="22" t="s">
        <v>104</v>
      </c>
      <c r="E1537" s="21">
        <v>1.03</v>
      </c>
      <c r="G1537" s="20"/>
      <c r="H1537" s="19">
        <f>E1537/0.03895</f>
        <v>26.444159178433893</v>
      </c>
      <c r="I1537" s="18">
        <f>J1537/100*4</f>
        <v>2.76</v>
      </c>
      <c r="J1537" s="17">
        <v>69</v>
      </c>
      <c r="K1537" s="16">
        <f>IF(J1537&gt;1,J1537-H1537-I1537,0)</f>
        <v>39.795840821566109</v>
      </c>
      <c r="L1537" s="15">
        <v>42784</v>
      </c>
      <c r="M1537" s="14"/>
      <c r="N1537" s="29">
        <v>42864</v>
      </c>
      <c r="O1537" s="12">
        <v>42864</v>
      </c>
      <c r="P1537" s="11" t="s">
        <v>4042</v>
      </c>
      <c r="Q1537" s="10" t="s">
        <v>4044</v>
      </c>
      <c r="R1537" s="10" t="s">
        <v>4043</v>
      </c>
      <c r="S1537" s="10" t="s">
        <v>176</v>
      </c>
      <c r="T1537" s="10"/>
      <c r="U1537" s="9">
        <v>6811209765</v>
      </c>
      <c r="V1537" s="8"/>
      <c r="W1537" s="7">
        <v>706</v>
      </c>
      <c r="X1537" s="4"/>
      <c r="Y1537" s="6">
        <v>87</v>
      </c>
      <c r="Z1537" s="5">
        <f>IF(Y1537&gt;0,Y1537-J1537,".")</f>
        <v>18</v>
      </c>
      <c r="AB1537" s="1">
        <v>1547103899</v>
      </c>
      <c r="AC1537" s="1">
        <v>6720353741</v>
      </c>
      <c r="AD1537" s="1" t="s">
        <v>7461</v>
      </c>
      <c r="AE1537" s="1">
        <v>1</v>
      </c>
      <c r="AF1537" s="1">
        <v>245</v>
      </c>
      <c r="AG1537" s="1" t="s">
        <v>8227</v>
      </c>
      <c r="AH1537" s="1" t="s">
        <v>8228</v>
      </c>
      <c r="AI1537" s="1" t="s">
        <v>8229</v>
      </c>
    </row>
    <row r="1538" spans="1:35" s="1" customFormat="1" x14ac:dyDescent="0.25">
      <c r="A1538" s="31">
        <v>42807</v>
      </c>
      <c r="B1538" s="24"/>
      <c r="C1538" s="23" t="s">
        <v>1108</v>
      </c>
      <c r="D1538" s="22" t="s">
        <v>1107</v>
      </c>
      <c r="E1538" s="21">
        <v>0.46</v>
      </c>
      <c r="G1538" s="20"/>
      <c r="H1538" s="19">
        <f>E1538/0.038689</f>
        <v>11.889684406420431</v>
      </c>
      <c r="I1538" s="18">
        <f>J1538/100*4</f>
        <v>2.8</v>
      </c>
      <c r="J1538" s="17">
        <v>70</v>
      </c>
      <c r="K1538" s="16">
        <f>IF(J1538&gt;1,J1538-H1538-I1538,0)</f>
        <v>55.310315593579574</v>
      </c>
      <c r="L1538" s="15">
        <v>42823</v>
      </c>
      <c r="M1538" s="14"/>
      <c r="N1538" s="29">
        <v>42864</v>
      </c>
      <c r="O1538" s="12">
        <v>42864</v>
      </c>
      <c r="P1538" s="11" t="s">
        <v>4031</v>
      </c>
      <c r="Q1538" s="10" t="s">
        <v>4030</v>
      </c>
      <c r="R1538" s="10" t="s">
        <v>4029</v>
      </c>
      <c r="S1538" s="10" t="s">
        <v>4028</v>
      </c>
      <c r="T1538" s="10"/>
      <c r="U1538" s="9" t="s">
        <v>4027</v>
      </c>
      <c r="V1538" s="8"/>
      <c r="W1538" s="7">
        <v>704</v>
      </c>
      <c r="X1538" s="4"/>
      <c r="Y1538" s="6">
        <v>87</v>
      </c>
      <c r="Z1538" s="5">
        <f>IF(Y1538&gt;0,Y1538-J1538,".")</f>
        <v>17</v>
      </c>
      <c r="AB1538" s="1">
        <v>1547111689</v>
      </c>
      <c r="AC1538" s="1">
        <v>6716925261</v>
      </c>
      <c r="AD1538" s="1" t="s">
        <v>7155</v>
      </c>
      <c r="AE1538" s="1">
        <v>1</v>
      </c>
      <c r="AF1538" s="1">
        <v>69</v>
      </c>
      <c r="AG1538" s="1" t="s">
        <v>5899</v>
      </c>
      <c r="AH1538" s="1" t="s">
        <v>8230</v>
      </c>
      <c r="AI1538" s="1" t="s">
        <v>8231</v>
      </c>
    </row>
    <row r="1539" spans="1:35" s="1" customFormat="1" x14ac:dyDescent="0.25">
      <c r="A1539" s="31">
        <v>42721</v>
      </c>
      <c r="B1539" s="24"/>
      <c r="C1539" s="23" t="s">
        <v>1742</v>
      </c>
      <c r="D1539" s="22" t="s">
        <v>1741</v>
      </c>
      <c r="E1539" s="21">
        <v>0.44</v>
      </c>
      <c r="G1539" s="20"/>
      <c r="H1539" s="19">
        <f>E1539/0.03864</f>
        <v>11.387163561076605</v>
      </c>
      <c r="I1539" s="18">
        <f>J1539/100*4</f>
        <v>2.8</v>
      </c>
      <c r="J1539" s="17">
        <v>70</v>
      </c>
      <c r="K1539" s="16">
        <f>IF(J1539&gt;1,J1539-H1539-I1539,0)</f>
        <v>55.812836438923398</v>
      </c>
      <c r="L1539" s="15">
        <v>42754</v>
      </c>
      <c r="M1539" s="14"/>
      <c r="N1539" s="29">
        <v>42866</v>
      </c>
      <c r="O1539" s="12">
        <v>42866</v>
      </c>
      <c r="P1539" s="11" t="s">
        <v>3976</v>
      </c>
      <c r="Q1539" s="10" t="s">
        <v>3981</v>
      </c>
      <c r="R1539" s="10" t="s">
        <v>3980</v>
      </c>
      <c r="S1539" s="10" t="s">
        <v>3979</v>
      </c>
      <c r="T1539" s="10"/>
      <c r="U1539" s="9" t="s">
        <v>3978</v>
      </c>
      <c r="V1539" s="8"/>
      <c r="W1539" s="7">
        <v>716</v>
      </c>
      <c r="X1539" s="4"/>
      <c r="Y1539" s="6">
        <v>87</v>
      </c>
      <c r="Z1539" s="5">
        <f>IF(Y1539&gt;0,Y1539-J1539,".")</f>
        <v>17</v>
      </c>
      <c r="AB1539" s="1">
        <v>1547115874</v>
      </c>
      <c r="AC1539" s="1">
        <v>6715761081</v>
      </c>
      <c r="AD1539" s="1" t="s">
        <v>7215</v>
      </c>
      <c r="AE1539" s="1">
        <v>1</v>
      </c>
      <c r="AF1539" s="1">
        <v>65</v>
      </c>
      <c r="AG1539" s="1" t="s">
        <v>5892</v>
      </c>
      <c r="AH1539" s="1" t="s">
        <v>8232</v>
      </c>
      <c r="AI1539" s="1" t="s">
        <v>8233</v>
      </c>
    </row>
    <row r="1540" spans="1:35" s="1" customFormat="1" x14ac:dyDescent="0.25">
      <c r="A1540" s="31">
        <v>42807</v>
      </c>
      <c r="B1540" s="24"/>
      <c r="C1540" s="23" t="s">
        <v>1108</v>
      </c>
      <c r="D1540" s="22" t="s">
        <v>1107</v>
      </c>
      <c r="E1540" s="21">
        <v>0.46</v>
      </c>
      <c r="G1540" s="20"/>
      <c r="H1540" s="19">
        <f>E1540/0.038689</f>
        <v>11.889684406420431</v>
      </c>
      <c r="I1540" s="18">
        <f>J1540/100*4</f>
        <v>2.8</v>
      </c>
      <c r="J1540" s="17">
        <v>70</v>
      </c>
      <c r="K1540" s="16">
        <f>IF(J1540&gt;1,J1540-H1540-I1540,0)</f>
        <v>55.310315593579574</v>
      </c>
      <c r="L1540" s="15">
        <v>42823</v>
      </c>
      <c r="M1540" s="14"/>
      <c r="N1540" s="29">
        <v>42867</v>
      </c>
      <c r="O1540" s="12">
        <v>42869</v>
      </c>
      <c r="P1540" s="11" t="s">
        <v>3953</v>
      </c>
      <c r="Q1540" s="10" t="s">
        <v>3952</v>
      </c>
      <c r="R1540" s="10" t="s">
        <v>3951</v>
      </c>
      <c r="S1540" s="10" t="s">
        <v>3950</v>
      </c>
      <c r="T1540" s="10"/>
      <c r="U1540" s="9" t="s">
        <v>3949</v>
      </c>
      <c r="V1540" s="8"/>
      <c r="W1540" s="7">
        <v>718</v>
      </c>
      <c r="X1540" s="4"/>
      <c r="Y1540" s="6">
        <v>87</v>
      </c>
      <c r="Z1540" s="5">
        <f>IF(Y1540&gt;0,Y1540-J1540,".")</f>
        <v>17</v>
      </c>
      <c r="AB1540" s="1">
        <v>1547219134</v>
      </c>
      <c r="AC1540" s="1">
        <v>6720524589</v>
      </c>
      <c r="AD1540" s="1" t="s">
        <v>7144</v>
      </c>
      <c r="AE1540" s="1">
        <v>1</v>
      </c>
      <c r="AF1540" s="1">
        <v>69</v>
      </c>
      <c r="AG1540" s="1" t="s">
        <v>5619</v>
      </c>
      <c r="AH1540" s="1" t="s">
        <v>8234</v>
      </c>
      <c r="AI1540" s="1" t="s">
        <v>8235</v>
      </c>
    </row>
    <row r="1541" spans="1:35" s="1" customFormat="1" x14ac:dyDescent="0.25">
      <c r="A1541" s="31">
        <v>42790</v>
      </c>
      <c r="B1541" s="24" t="s">
        <v>3948</v>
      </c>
      <c r="C1541" s="23" t="s">
        <v>3509</v>
      </c>
      <c r="D1541" s="22" t="s">
        <v>3508</v>
      </c>
      <c r="E1541" s="21">
        <v>0.54</v>
      </c>
      <c r="G1541" s="20"/>
      <c r="H1541" s="19">
        <f>E1541/0.03844</f>
        <v>14.047866805411031</v>
      </c>
      <c r="I1541" s="18">
        <f>J1541/100*4</f>
        <v>2.8</v>
      </c>
      <c r="J1541" s="17">
        <v>70</v>
      </c>
      <c r="K1541" s="16">
        <f>IF(J1541&gt;1,J1541-H1541-I1541,0)</f>
        <v>53.15213319458897</v>
      </c>
      <c r="L1541" s="15">
        <v>42823</v>
      </c>
      <c r="M1541" s="14"/>
      <c r="N1541" s="29">
        <v>42868</v>
      </c>
      <c r="O1541" s="12">
        <v>42869</v>
      </c>
      <c r="P1541" s="11" t="s">
        <v>3947</v>
      </c>
      <c r="Q1541" s="10" t="s">
        <v>3946</v>
      </c>
      <c r="R1541" s="10" t="s">
        <v>3945</v>
      </c>
      <c r="S1541" s="10" t="s">
        <v>3500</v>
      </c>
      <c r="T1541" s="10"/>
      <c r="U1541" s="9" t="s">
        <v>3944</v>
      </c>
      <c r="V1541" s="8"/>
      <c r="W1541" s="7">
        <v>724</v>
      </c>
      <c r="X1541" s="4"/>
      <c r="Y1541" s="6">
        <v>87</v>
      </c>
      <c r="Z1541" s="5">
        <f>IF(Y1541&gt;0,Y1541-J1541,".")</f>
        <v>17</v>
      </c>
      <c r="AB1541" s="1">
        <v>1547277879</v>
      </c>
      <c r="AC1541" s="1">
        <v>6713650966</v>
      </c>
      <c r="AD1541" s="1" t="s">
        <v>7229</v>
      </c>
      <c r="AE1541" s="1">
        <v>1</v>
      </c>
      <c r="AF1541" s="1">
        <v>115</v>
      </c>
      <c r="AG1541" s="1" t="s">
        <v>5903</v>
      </c>
      <c r="AH1541" s="1" t="s">
        <v>8236</v>
      </c>
      <c r="AI1541" s="1" t="s">
        <v>8237</v>
      </c>
    </row>
    <row r="1542" spans="1:35" s="1" customFormat="1" x14ac:dyDescent="0.25">
      <c r="A1542" s="31">
        <v>42765</v>
      </c>
      <c r="B1542" t="s">
        <v>3937</v>
      </c>
      <c r="C1542" s="23" t="s">
        <v>105</v>
      </c>
      <c r="D1542" s="22" t="s">
        <v>104</v>
      </c>
      <c r="E1542" s="21">
        <v>0.53</v>
      </c>
      <c r="G1542" s="20"/>
      <c r="H1542" s="19">
        <f>E1542/0.03878</f>
        <v>13.666838576585869</v>
      </c>
      <c r="I1542" s="18">
        <f>J1542/100*4</f>
        <v>2.76</v>
      </c>
      <c r="J1542" s="17">
        <v>69</v>
      </c>
      <c r="K1542" s="16">
        <f>IF(J1542&gt;1,J1542-H1542-I1542,0)</f>
        <v>52.573161423414135</v>
      </c>
      <c r="L1542" s="15">
        <v>42792</v>
      </c>
      <c r="M1542" s="14"/>
      <c r="N1542" s="29">
        <v>42869</v>
      </c>
      <c r="O1542" s="12">
        <v>42869</v>
      </c>
      <c r="P1542" s="11" t="s">
        <v>1945</v>
      </c>
      <c r="Q1542" s="10" t="s">
        <v>3936</v>
      </c>
      <c r="R1542" s="10" t="s">
        <v>3935</v>
      </c>
      <c r="S1542" s="10" t="s">
        <v>3934</v>
      </c>
      <c r="T1542" s="10"/>
      <c r="U1542" s="9">
        <v>6816091565</v>
      </c>
      <c r="V1542" s="8"/>
      <c r="W1542" s="7">
        <v>726</v>
      </c>
      <c r="X1542" s="4"/>
      <c r="Y1542" s="6">
        <v>87</v>
      </c>
      <c r="Z1542" s="5">
        <f>IF(Y1542&gt;0,Y1542-J1542,".")</f>
        <v>18</v>
      </c>
      <c r="AB1542" s="1">
        <v>1547293838</v>
      </c>
      <c r="AC1542" s="1">
        <v>6720467538</v>
      </c>
      <c r="AD1542" s="1" t="s">
        <v>7159</v>
      </c>
      <c r="AE1542" s="1">
        <v>1</v>
      </c>
      <c r="AF1542" s="1">
        <v>72</v>
      </c>
      <c r="AG1542" s="1" t="s">
        <v>2434</v>
      </c>
      <c r="AH1542" s="1" t="s">
        <v>8238</v>
      </c>
      <c r="AI1542" s="1" t="s">
        <v>8239</v>
      </c>
    </row>
    <row r="1543" spans="1:35" s="1" customFormat="1" x14ac:dyDescent="0.25">
      <c r="A1543" s="31">
        <v>42811</v>
      </c>
      <c r="B1543" s="24"/>
      <c r="C1543" s="23" t="s">
        <v>3413</v>
      </c>
      <c r="D1543" s="22" t="s">
        <v>3412</v>
      </c>
      <c r="E1543" s="21">
        <v>0.87</v>
      </c>
      <c r="G1543" s="20"/>
      <c r="H1543" s="19">
        <f>E1543/0.038689</f>
        <v>22.487011812142985</v>
      </c>
      <c r="I1543" s="18">
        <f>J1543/100*4</f>
        <v>2.8</v>
      </c>
      <c r="J1543" s="17">
        <v>70</v>
      </c>
      <c r="K1543" s="16">
        <f>IF(J1543&gt;1,J1543-H1543-I1543,0)</f>
        <v>44.712988187857022</v>
      </c>
      <c r="L1543" s="15">
        <v>42827</v>
      </c>
      <c r="M1543" s="14"/>
      <c r="N1543" s="29">
        <v>42871</v>
      </c>
      <c r="O1543" s="12">
        <v>42872</v>
      </c>
      <c r="P1543" s="11" t="s">
        <v>3885</v>
      </c>
      <c r="Q1543" s="10" t="s">
        <v>3884</v>
      </c>
      <c r="R1543" s="10" t="s">
        <v>3883</v>
      </c>
      <c r="S1543" s="10" t="s">
        <v>3882</v>
      </c>
      <c r="T1543" s="10"/>
      <c r="U1543" s="9">
        <v>6820562926</v>
      </c>
      <c r="V1543" s="8"/>
      <c r="W1543" s="7">
        <v>736</v>
      </c>
      <c r="X1543" s="4"/>
      <c r="Y1543" s="6">
        <v>87</v>
      </c>
      <c r="Z1543" s="5">
        <f>IF(Y1543&gt;0,Y1543-J1543,".")</f>
        <v>17</v>
      </c>
      <c r="AB1543" s="1">
        <v>1547307802</v>
      </c>
      <c r="AC1543" s="1">
        <v>6715451695</v>
      </c>
      <c r="AD1543" s="1" t="s">
        <v>8240</v>
      </c>
      <c r="AE1543" s="1">
        <v>1</v>
      </c>
      <c r="AF1543" s="1">
        <v>55</v>
      </c>
      <c r="AG1543" s="1" t="s">
        <v>8241</v>
      </c>
      <c r="AH1543" s="1" t="s">
        <v>8242</v>
      </c>
      <c r="AI1543" s="1" t="s">
        <v>8243</v>
      </c>
    </row>
    <row r="1544" spans="1:35" s="1" customFormat="1" x14ac:dyDescent="0.25">
      <c r="A1544" s="31">
        <v>42807</v>
      </c>
      <c r="B1544" s="24"/>
      <c r="C1544" s="23" t="s">
        <v>1108</v>
      </c>
      <c r="D1544" s="22" t="s">
        <v>1107</v>
      </c>
      <c r="E1544" s="21">
        <v>0.46</v>
      </c>
      <c r="G1544" s="20"/>
      <c r="H1544" s="19">
        <f>E1544/0.038689</f>
        <v>11.889684406420431</v>
      </c>
      <c r="I1544" s="18">
        <f>J1544/100*4</f>
        <v>2.8</v>
      </c>
      <c r="J1544" s="17">
        <v>70</v>
      </c>
      <c r="K1544" s="16">
        <f>IF(J1544&gt;1,J1544-H1544-I1544,0)</f>
        <v>55.310315593579574</v>
      </c>
      <c r="L1544" s="15">
        <v>42823</v>
      </c>
      <c r="M1544" s="14"/>
      <c r="N1544" s="29">
        <v>42873</v>
      </c>
      <c r="O1544" s="12">
        <v>42876</v>
      </c>
      <c r="P1544" s="11" t="s">
        <v>3844</v>
      </c>
      <c r="Q1544" s="10" t="s">
        <v>3843</v>
      </c>
      <c r="R1544" s="10" t="s">
        <v>3842</v>
      </c>
      <c r="S1544" s="10" t="s">
        <v>566</v>
      </c>
      <c r="T1544" s="10"/>
      <c r="U1544" s="9" t="s">
        <v>3841</v>
      </c>
      <c r="V1544" s="8"/>
      <c r="W1544" s="7">
        <v>744</v>
      </c>
      <c r="X1544" s="4"/>
      <c r="Y1544" s="6">
        <v>87</v>
      </c>
      <c r="Z1544" s="5">
        <f>IF(Y1544&gt;0,Y1544-J1544,".")</f>
        <v>17</v>
      </c>
      <c r="AB1544" s="1">
        <v>1547330612</v>
      </c>
      <c r="AC1544" s="1">
        <v>6715762422</v>
      </c>
      <c r="AD1544" s="1" t="s">
        <v>7169</v>
      </c>
      <c r="AE1544" s="1">
        <v>1</v>
      </c>
      <c r="AF1544" s="1">
        <v>277</v>
      </c>
      <c r="AG1544" s="1" t="s">
        <v>8244</v>
      </c>
      <c r="AH1544" s="1" t="s">
        <v>8245</v>
      </c>
      <c r="AI1544" s="1" t="s">
        <v>8246</v>
      </c>
    </row>
    <row r="1545" spans="1:35" s="1" customFormat="1" x14ac:dyDescent="0.25">
      <c r="A1545" s="31">
        <v>42811</v>
      </c>
      <c r="B1545" s="24"/>
      <c r="C1545" s="23" t="s">
        <v>3413</v>
      </c>
      <c r="D1545" s="22" t="s">
        <v>3412</v>
      </c>
      <c r="E1545" s="21">
        <v>0.87</v>
      </c>
      <c r="G1545" s="20"/>
      <c r="H1545" s="19">
        <f>E1545/0.038689</f>
        <v>22.487011812142985</v>
      </c>
      <c r="I1545" s="18">
        <f>J1545/100*4</f>
        <v>2.8</v>
      </c>
      <c r="J1545" s="17">
        <v>70</v>
      </c>
      <c r="K1545" s="16">
        <f>IF(J1545&gt;1,J1545-H1545-I1545,0)</f>
        <v>44.712988187857022</v>
      </c>
      <c r="L1545" s="15">
        <v>42827</v>
      </c>
      <c r="M1545" s="14"/>
      <c r="N1545" s="29">
        <v>42883</v>
      </c>
      <c r="O1545" s="12">
        <v>42883</v>
      </c>
      <c r="P1545" s="11" t="s">
        <v>3691</v>
      </c>
      <c r="Q1545" s="10" t="s">
        <v>3690</v>
      </c>
      <c r="R1545" s="10" t="s">
        <v>3689</v>
      </c>
      <c r="S1545" s="10" t="s">
        <v>3688</v>
      </c>
      <c r="T1545" s="10"/>
      <c r="U1545" s="9" t="s">
        <v>3687</v>
      </c>
      <c r="V1545" s="8"/>
      <c r="W1545" s="7">
        <v>777</v>
      </c>
      <c r="X1545" s="4"/>
      <c r="Y1545" s="6">
        <v>87</v>
      </c>
      <c r="Z1545" s="5">
        <f>IF(Y1545&gt;0,Y1545-J1545,".")</f>
        <v>17</v>
      </c>
      <c r="AB1545" s="1">
        <v>1547441744</v>
      </c>
      <c r="AC1545" s="1">
        <v>6721040033</v>
      </c>
      <c r="AD1545" s="1" t="s">
        <v>7245</v>
      </c>
      <c r="AE1545" s="1">
        <v>1</v>
      </c>
      <c r="AF1545" s="1">
        <v>70</v>
      </c>
      <c r="AG1545" s="1" t="s">
        <v>5883</v>
      </c>
      <c r="AH1545" s="1" t="s">
        <v>8247</v>
      </c>
      <c r="AI1545" s="1" t="s">
        <v>8248</v>
      </c>
    </row>
    <row r="1546" spans="1:35" s="1" customFormat="1" x14ac:dyDescent="0.25">
      <c r="A1546" s="31">
        <v>42790</v>
      </c>
      <c r="B1546" s="24" t="s">
        <v>3640</v>
      </c>
      <c r="C1546" s="23" t="s">
        <v>3509</v>
      </c>
      <c r="D1546" s="22" t="s">
        <v>3508</v>
      </c>
      <c r="E1546" s="21">
        <v>0.66</v>
      </c>
      <c r="G1546" s="20"/>
      <c r="H1546" s="19">
        <f>E1546/0.03844</f>
        <v>17.169614984391259</v>
      </c>
      <c r="I1546" s="18">
        <f>J1546/100*4</f>
        <v>2.8</v>
      </c>
      <c r="J1546" s="17">
        <v>70</v>
      </c>
      <c r="K1546" s="16">
        <f>IF(J1546&gt;1,J1546-H1546-I1546,0)</f>
        <v>50.030385015608744</v>
      </c>
      <c r="L1546" s="15">
        <v>42823</v>
      </c>
      <c r="M1546" s="14"/>
      <c r="N1546" s="29">
        <v>42886</v>
      </c>
      <c r="O1546" s="12">
        <v>42886</v>
      </c>
      <c r="P1546" s="11" t="s">
        <v>3639</v>
      </c>
      <c r="Q1546" s="10" t="s">
        <v>3638</v>
      </c>
      <c r="R1546" s="10" t="s">
        <v>3637</v>
      </c>
      <c r="S1546" s="10" t="s">
        <v>3636</v>
      </c>
      <c r="T1546" s="10"/>
      <c r="U1546" s="9" t="s">
        <v>3635</v>
      </c>
      <c r="V1546" s="8"/>
      <c r="W1546" s="7">
        <v>793</v>
      </c>
      <c r="X1546" s="4"/>
      <c r="Y1546" s="6">
        <v>87</v>
      </c>
      <c r="Z1546" s="5">
        <f>IF(Y1546&gt;0,Y1546-J1546,".")</f>
        <v>17</v>
      </c>
      <c r="AB1546" s="1">
        <v>1547525068</v>
      </c>
      <c r="AC1546" s="1">
        <v>6719301352</v>
      </c>
      <c r="AD1546" s="1" t="s">
        <v>7121</v>
      </c>
      <c r="AE1546" s="1">
        <v>1</v>
      </c>
      <c r="AF1546" s="1">
        <v>49</v>
      </c>
      <c r="AG1546" s="1" t="s">
        <v>5879</v>
      </c>
      <c r="AH1546" s="1" t="s">
        <v>8249</v>
      </c>
      <c r="AI1546" s="1" t="s">
        <v>8250</v>
      </c>
    </row>
    <row r="1547" spans="1:35" s="1" customFormat="1" x14ac:dyDescent="0.25">
      <c r="A1547" s="31">
        <v>42790</v>
      </c>
      <c r="B1547" s="24"/>
      <c r="C1547" s="23" t="s">
        <v>3509</v>
      </c>
      <c r="D1547" s="22" t="s">
        <v>3508</v>
      </c>
      <c r="E1547" s="21">
        <v>0.66</v>
      </c>
      <c r="G1547" s="20"/>
      <c r="H1547" s="19">
        <f>E1547/0.03844</f>
        <v>17.169614984391259</v>
      </c>
      <c r="I1547" s="18">
        <f>J1547/100*4</f>
        <v>2.8</v>
      </c>
      <c r="J1547" s="17">
        <v>70</v>
      </c>
      <c r="K1547" s="16">
        <f>IF(J1547&gt;1,J1547-H1547-I1547,0)</f>
        <v>50.030385015608744</v>
      </c>
      <c r="L1547" s="15">
        <v>42823</v>
      </c>
      <c r="M1547" s="14"/>
      <c r="N1547" s="29">
        <v>42896</v>
      </c>
      <c r="O1547" s="12">
        <v>42897</v>
      </c>
      <c r="P1547" s="11" t="s">
        <v>3507</v>
      </c>
      <c r="Q1547" s="10" t="s">
        <v>3506</v>
      </c>
      <c r="R1547" s="10" t="s">
        <v>3505</v>
      </c>
      <c r="S1547" s="10" t="s">
        <v>3504</v>
      </c>
      <c r="T1547" s="10"/>
      <c r="U1547" s="9" t="s">
        <v>3503</v>
      </c>
      <c r="V1547" s="8"/>
      <c r="W1547" s="7">
        <v>819</v>
      </c>
      <c r="X1547" s="4"/>
      <c r="Y1547" s="6">
        <v>87</v>
      </c>
      <c r="Z1547" s="5">
        <f>IF(Y1547&gt;0,Y1547-J1547,".")</f>
        <v>17</v>
      </c>
      <c r="AB1547" s="1">
        <v>1547627137</v>
      </c>
      <c r="AC1547" s="1">
        <v>6714924900</v>
      </c>
      <c r="AD1547" s="1" t="s">
        <v>7261</v>
      </c>
      <c r="AE1547" s="1">
        <v>1</v>
      </c>
      <c r="AF1547" s="1">
        <v>24</v>
      </c>
      <c r="AG1547" s="1" t="s">
        <v>5874</v>
      </c>
      <c r="AH1547" s="1" t="s">
        <v>8168</v>
      </c>
      <c r="AI1547" s="1" t="s">
        <v>8251</v>
      </c>
    </row>
    <row r="1548" spans="1:35" s="1" customFormat="1" x14ac:dyDescent="0.25">
      <c r="A1548" s="31">
        <v>42788</v>
      </c>
      <c r="B1548" t="s">
        <v>3138</v>
      </c>
      <c r="C1548" s="23" t="s">
        <v>2512</v>
      </c>
      <c r="D1548" s="22" t="s">
        <v>2511</v>
      </c>
      <c r="E1548" s="21">
        <v>0.88</v>
      </c>
      <c r="G1548" s="20"/>
      <c r="H1548" s="19">
        <f>E1548/0.03844</f>
        <v>22.892819979188346</v>
      </c>
      <c r="I1548" s="18">
        <f>J1548/100*4</f>
        <v>2.8</v>
      </c>
      <c r="J1548" s="17">
        <v>70</v>
      </c>
      <c r="K1548" s="16">
        <f>IF(J1548&gt;1,J1548-H1548-I1548,0)</f>
        <v>44.307180020811657</v>
      </c>
      <c r="L1548" s="15">
        <v>42823</v>
      </c>
      <c r="M1548" s="14"/>
      <c r="N1548" s="29">
        <v>42913</v>
      </c>
      <c r="O1548" s="12">
        <v>42914</v>
      </c>
      <c r="P1548" s="11" t="s">
        <v>3137</v>
      </c>
      <c r="Q1548" s="10" t="s">
        <v>3136</v>
      </c>
      <c r="R1548" s="10" t="s">
        <v>3135</v>
      </c>
      <c r="S1548" s="10" t="s">
        <v>3134</v>
      </c>
      <c r="T1548" s="10"/>
      <c r="U1548" s="9">
        <v>6871690033</v>
      </c>
      <c r="V1548" s="8"/>
      <c r="W1548" s="7">
        <v>891</v>
      </c>
      <c r="X1548" s="4"/>
      <c r="Y1548" s="6">
        <v>87</v>
      </c>
      <c r="Z1548" s="5">
        <f>IF(Y1548&gt;0,Y1548-J1548,".")</f>
        <v>17</v>
      </c>
      <c r="AB1548" s="1">
        <v>1547708902</v>
      </c>
      <c r="AC1548" s="1">
        <v>6715782859</v>
      </c>
      <c r="AD1548" s="1" t="s">
        <v>7193</v>
      </c>
      <c r="AE1548" s="1">
        <v>1</v>
      </c>
      <c r="AF1548" s="1">
        <v>55</v>
      </c>
      <c r="AG1548" s="1" t="s">
        <v>5869</v>
      </c>
      <c r="AH1548" s="1" t="s">
        <v>8252</v>
      </c>
      <c r="AI1548" s="1" t="s">
        <v>8253</v>
      </c>
    </row>
    <row r="1549" spans="1:35" s="1" customFormat="1" x14ac:dyDescent="0.25">
      <c r="A1549" s="31">
        <v>42903</v>
      </c>
      <c r="B1549" s="24"/>
      <c r="C1549" s="23" t="s">
        <v>1742</v>
      </c>
      <c r="D1549" s="22" t="s">
        <v>1741</v>
      </c>
      <c r="E1549" s="21">
        <v>0.53</v>
      </c>
      <c r="G1549" s="20"/>
      <c r="H1549" s="19">
        <f>E1549/0.0418425</f>
        <v>12.666547170938641</v>
      </c>
      <c r="I1549" s="18">
        <f>J1549/100*4</f>
        <v>2.76</v>
      </c>
      <c r="J1549" s="17">
        <v>69</v>
      </c>
      <c r="K1549" s="16">
        <f>IF(J1549&gt;1,J1549-H1549-I1549,0)</f>
        <v>53.57345282906136</v>
      </c>
      <c r="L1549" s="15">
        <v>42917</v>
      </c>
      <c r="M1549" s="14"/>
      <c r="N1549" s="29">
        <v>42921</v>
      </c>
      <c r="O1549" s="12">
        <v>42925</v>
      </c>
      <c r="P1549" s="11" t="s">
        <v>2978</v>
      </c>
      <c r="Q1549" s="10" t="s">
        <v>2982</v>
      </c>
      <c r="R1549" s="10" t="s">
        <v>2981</v>
      </c>
      <c r="S1549" s="10" t="s">
        <v>2980</v>
      </c>
      <c r="T1549" s="10"/>
      <c r="U1549" s="9">
        <v>6876890225</v>
      </c>
      <c r="V1549" s="8"/>
      <c r="W1549" s="7">
        <v>927</v>
      </c>
      <c r="X1549" s="4"/>
      <c r="Y1549" s="6">
        <v>87</v>
      </c>
      <c r="Z1549" s="5">
        <f>IF(Y1549&gt;0,Y1549-J1549,".")</f>
        <v>18</v>
      </c>
      <c r="AB1549" s="1">
        <v>1547782193</v>
      </c>
      <c r="AC1549" s="1">
        <v>6716641795</v>
      </c>
      <c r="AD1549" s="1" t="s">
        <v>7301</v>
      </c>
      <c r="AE1549" s="1">
        <v>1</v>
      </c>
      <c r="AF1549" s="1">
        <v>75</v>
      </c>
      <c r="AG1549" s="1" t="s">
        <v>5853</v>
      </c>
      <c r="AH1549" s="1" t="s">
        <v>8254</v>
      </c>
      <c r="AI1549" s="1" t="s">
        <v>8255</v>
      </c>
    </row>
    <row r="1550" spans="1:35" s="1" customFormat="1" x14ac:dyDescent="0.25">
      <c r="A1550" s="31">
        <v>42846</v>
      </c>
      <c r="B1550" s="24" t="s">
        <v>2942</v>
      </c>
      <c r="C1550" s="23" t="s">
        <v>1054</v>
      </c>
      <c r="D1550" s="22" t="s">
        <v>1931</v>
      </c>
      <c r="E1550" s="21">
        <v>0.76</v>
      </c>
      <c r="G1550" s="20"/>
      <c r="H1550" s="19">
        <f>E1550/0.038957</f>
        <v>19.508689067433323</v>
      </c>
      <c r="I1550" s="18">
        <f>J1550/100*4</f>
        <v>2.8</v>
      </c>
      <c r="J1550" s="17">
        <v>70</v>
      </c>
      <c r="K1550" s="16">
        <f>IF(J1550&gt;1,J1550-H1550-I1550,0)</f>
        <v>47.69131093256668</v>
      </c>
      <c r="L1550" s="15">
        <v>42847</v>
      </c>
      <c r="M1550" s="14"/>
      <c r="N1550" s="29">
        <v>42926</v>
      </c>
      <c r="O1550" s="12">
        <v>42926</v>
      </c>
      <c r="P1550" s="11" t="s">
        <v>2074</v>
      </c>
      <c r="Q1550" s="10" t="s">
        <v>2077</v>
      </c>
      <c r="R1550" s="10" t="s">
        <v>2076</v>
      </c>
      <c r="S1550" s="10" t="s">
        <v>2075</v>
      </c>
      <c r="T1550" s="10"/>
      <c r="U1550" s="9">
        <v>6885019620</v>
      </c>
      <c r="V1550" s="8"/>
      <c r="W1550" s="7">
        <v>938</v>
      </c>
      <c r="X1550" s="4"/>
      <c r="Y1550" s="6">
        <v>87</v>
      </c>
      <c r="Z1550" s="5">
        <f>IF(Y1550&gt;0,Y1550-J1550,".")</f>
        <v>17</v>
      </c>
      <c r="AB1550" s="1">
        <v>1547782192</v>
      </c>
      <c r="AC1550" s="1">
        <v>6721036435</v>
      </c>
      <c r="AD1550" s="1" t="s">
        <v>7299</v>
      </c>
      <c r="AE1550" s="1">
        <v>1</v>
      </c>
      <c r="AF1550" s="1">
        <v>70</v>
      </c>
      <c r="AG1550" s="1" t="s">
        <v>5853</v>
      </c>
      <c r="AH1550" s="1" t="s">
        <v>8256</v>
      </c>
      <c r="AI1550" s="1" t="s">
        <v>8255</v>
      </c>
    </row>
    <row r="1551" spans="1:35" s="1" customFormat="1" x14ac:dyDescent="0.25">
      <c r="A1551" s="31">
        <v>42649</v>
      </c>
      <c r="B1551" s="24"/>
      <c r="C1551" s="23" t="s">
        <v>2872</v>
      </c>
      <c r="D1551" s="22" t="s">
        <v>2871</v>
      </c>
      <c r="E1551" s="21">
        <v>0.86</v>
      </c>
      <c r="G1551" s="20"/>
      <c r="H1551" s="19">
        <f>E1551/0.0404</f>
        <v>21.287128712871286</v>
      </c>
      <c r="I1551" s="18">
        <f>J1551/100*4</f>
        <v>2.8</v>
      </c>
      <c r="J1551" s="17">
        <v>70</v>
      </c>
      <c r="K1551" s="16">
        <f>IF(J1551&gt;1,J1551-H1551-I1551,0)</f>
        <v>45.912871287128716</v>
      </c>
      <c r="L1551" s="15">
        <v>42671</v>
      </c>
      <c r="M1551" s="14"/>
      <c r="N1551" s="29">
        <v>42931</v>
      </c>
      <c r="O1551" s="12">
        <v>42932</v>
      </c>
      <c r="P1551" s="11" t="s">
        <v>2870</v>
      </c>
      <c r="Q1551" s="10" t="s">
        <v>2869</v>
      </c>
      <c r="R1551" s="10" t="s">
        <v>2868</v>
      </c>
      <c r="S1551" s="10" t="s">
        <v>2867</v>
      </c>
      <c r="T1551" s="10"/>
      <c r="U1551" s="9">
        <v>6892282614</v>
      </c>
      <c r="V1551" s="8"/>
      <c r="W1551" s="7">
        <v>955</v>
      </c>
      <c r="X1551" s="4"/>
      <c r="Y1551" s="6">
        <v>87</v>
      </c>
      <c r="Z1551" s="5">
        <f>IF(Y1551&gt;0,Y1551-J1551,".")</f>
        <v>17</v>
      </c>
      <c r="AB1551" s="1">
        <v>1547816051</v>
      </c>
      <c r="AC1551" s="1">
        <v>6715504701</v>
      </c>
      <c r="AD1551" s="1" t="s">
        <v>8257</v>
      </c>
      <c r="AE1551" s="1">
        <v>2</v>
      </c>
      <c r="AF1551" s="1">
        <v>140</v>
      </c>
      <c r="AG1551" s="1" t="s">
        <v>5860</v>
      </c>
      <c r="AH1551" s="1" t="s">
        <v>8258</v>
      </c>
      <c r="AI1551" s="1" t="s">
        <v>8259</v>
      </c>
    </row>
    <row r="1552" spans="1:35" s="1" customFormat="1" x14ac:dyDescent="0.25">
      <c r="A1552" s="31">
        <v>42830</v>
      </c>
      <c r="B1552" s="24" t="s">
        <v>2687</v>
      </c>
      <c r="C1552" s="23" t="s">
        <v>1616</v>
      </c>
      <c r="D1552" s="22" t="s">
        <v>1615</v>
      </c>
      <c r="E1552" s="21">
        <v>0.91</v>
      </c>
      <c r="G1552" s="20"/>
      <c r="H1552" s="19">
        <f>E1552/0.038689</f>
        <v>23.520897412701284</v>
      </c>
      <c r="I1552" s="18">
        <f>J1552/100*4</f>
        <v>2.8</v>
      </c>
      <c r="J1552" s="17">
        <v>70</v>
      </c>
      <c r="K1552" s="16">
        <f>IF(J1552&gt;1,J1552-H1552-I1552,0)</f>
        <v>43.679102587298715</v>
      </c>
      <c r="L1552" s="15">
        <v>42857</v>
      </c>
      <c r="M1552" s="14"/>
      <c r="N1552" s="29">
        <v>42941</v>
      </c>
      <c r="O1552" s="12">
        <v>42941</v>
      </c>
      <c r="P1552" s="11" t="s">
        <v>674</v>
      </c>
      <c r="Q1552" s="10" t="s">
        <v>2686</v>
      </c>
      <c r="R1552" s="10" t="s">
        <v>2685</v>
      </c>
      <c r="S1552" s="10" t="s">
        <v>671</v>
      </c>
      <c r="T1552" s="10"/>
      <c r="U1552" s="9">
        <v>6897145542</v>
      </c>
      <c r="V1552" s="8"/>
      <c r="W1552" s="7">
        <v>988</v>
      </c>
      <c r="X1552" s="4"/>
      <c r="Y1552" s="6">
        <v>87</v>
      </c>
      <c r="Z1552" s="5">
        <f>IF(Y1552&gt;0,Y1552-J1552,".")</f>
        <v>17</v>
      </c>
      <c r="AB1552" s="1">
        <v>1548036287</v>
      </c>
      <c r="AC1552" s="1">
        <v>6719547500</v>
      </c>
      <c r="AD1552" s="1" t="s">
        <v>7161</v>
      </c>
      <c r="AE1552" s="1">
        <v>1</v>
      </c>
      <c r="AF1552" s="1">
        <v>70</v>
      </c>
      <c r="AG1552" s="1" t="s">
        <v>8260</v>
      </c>
      <c r="AH1552" s="1" t="s">
        <v>8261</v>
      </c>
      <c r="AI1552" s="1" t="s">
        <v>8262</v>
      </c>
    </row>
    <row r="1553" spans="1:35" s="1" customFormat="1" x14ac:dyDescent="0.25">
      <c r="A1553" s="31">
        <v>42765</v>
      </c>
      <c r="B1553" s="24"/>
      <c r="C1553" s="23" t="s">
        <v>105</v>
      </c>
      <c r="D1553" s="22" t="s">
        <v>104</v>
      </c>
      <c r="E1553" s="21">
        <v>0.71</v>
      </c>
      <c r="G1553" s="20"/>
      <c r="H1553" s="19">
        <f>E1553/0.03878</f>
        <v>18.308406395048994</v>
      </c>
      <c r="I1553" s="18">
        <f>J1553/100*4</f>
        <v>2.76</v>
      </c>
      <c r="J1553" s="17">
        <v>69</v>
      </c>
      <c r="K1553" s="16">
        <f>IF(J1553&gt;1,J1553-H1553-I1553,0)</f>
        <v>47.931593604951011</v>
      </c>
      <c r="L1553" s="15">
        <v>42784</v>
      </c>
      <c r="M1553" s="14"/>
      <c r="N1553" s="29">
        <v>42953</v>
      </c>
      <c r="O1553" s="12">
        <v>42954</v>
      </c>
      <c r="P1553" s="11" t="s">
        <v>2597</v>
      </c>
      <c r="Q1553" s="10" t="s">
        <v>2600</v>
      </c>
      <c r="R1553" s="10" t="s">
        <v>2599</v>
      </c>
      <c r="S1553" s="10" t="s">
        <v>2598</v>
      </c>
      <c r="T1553" s="10"/>
      <c r="U1553" s="9">
        <v>6906741854</v>
      </c>
      <c r="V1553" s="8"/>
      <c r="W1553" s="7">
        <v>1014</v>
      </c>
      <c r="X1553" s="4"/>
      <c r="Y1553" s="6">
        <v>87</v>
      </c>
      <c r="Z1553" s="5">
        <f>IF(Y1553&gt;0,Y1553-J1553,".")</f>
        <v>18</v>
      </c>
      <c r="AB1553" s="1">
        <v>1548073162</v>
      </c>
      <c r="AC1553" s="1">
        <v>6715756050</v>
      </c>
      <c r="AD1553" s="1" t="s">
        <v>7310</v>
      </c>
      <c r="AE1553" s="1">
        <v>1</v>
      </c>
      <c r="AF1553" s="1">
        <v>69</v>
      </c>
      <c r="AG1553" s="1" t="s">
        <v>5852</v>
      </c>
      <c r="AH1553" s="1" t="s">
        <v>8263</v>
      </c>
      <c r="AI1553" s="1" t="s">
        <v>8264</v>
      </c>
    </row>
    <row r="1554" spans="1:35" s="1" customFormat="1" x14ac:dyDescent="0.25">
      <c r="A1554" s="31">
        <v>42923</v>
      </c>
      <c r="B1554" s="30" t="s">
        <v>2513</v>
      </c>
      <c r="C1554" s="23" t="s">
        <v>2512</v>
      </c>
      <c r="D1554" s="22" t="s">
        <v>2511</v>
      </c>
      <c r="E1554" s="21">
        <v>0.56000000000000005</v>
      </c>
      <c r="G1554" s="20"/>
      <c r="H1554" s="19">
        <f>E1554/0.0418425</f>
        <v>13.383521539104979</v>
      </c>
      <c r="I1554" s="18">
        <f>J1554/100*4</f>
        <v>2.8</v>
      </c>
      <c r="J1554" s="17">
        <v>70</v>
      </c>
      <c r="K1554" s="16">
        <f>IF(J1554&gt;1,J1554-H1554-I1554,0)</f>
        <v>53.816478460895027</v>
      </c>
      <c r="L1554" s="15">
        <v>42941</v>
      </c>
      <c r="M1554" s="14"/>
      <c r="N1554" s="29">
        <v>42959</v>
      </c>
      <c r="O1554" s="12">
        <v>42960</v>
      </c>
      <c r="P1554" s="11" t="s">
        <v>2510</v>
      </c>
      <c r="Q1554" s="10" t="s">
        <v>2509</v>
      </c>
      <c r="R1554" s="10" t="s">
        <v>2508</v>
      </c>
      <c r="S1554" s="10" t="s">
        <v>2507</v>
      </c>
      <c r="T1554" s="10"/>
      <c r="U1554" s="9" t="s">
        <v>2506</v>
      </c>
      <c r="V1554" s="8"/>
      <c r="W1554" s="7">
        <v>1029</v>
      </c>
      <c r="X1554" s="4"/>
      <c r="Y1554" s="6">
        <v>87</v>
      </c>
      <c r="Z1554" s="5">
        <f>IF(Y1554&gt;0,Y1554-J1554,".")</f>
        <v>17</v>
      </c>
      <c r="AB1554" s="1">
        <v>1548231365</v>
      </c>
      <c r="AC1554" s="1">
        <v>6722274980</v>
      </c>
      <c r="AD1554" s="1" t="s">
        <v>7225</v>
      </c>
      <c r="AE1554" s="1">
        <v>1</v>
      </c>
      <c r="AF1554" s="1">
        <v>199</v>
      </c>
      <c r="AG1554" s="1" t="s">
        <v>5843</v>
      </c>
      <c r="AH1554" s="1" t="s">
        <v>8265</v>
      </c>
      <c r="AI1554" s="1" t="s">
        <v>8266</v>
      </c>
    </row>
    <row r="1555" spans="1:35" s="1" customFormat="1" x14ac:dyDescent="0.25">
      <c r="A1555" s="31">
        <v>42903</v>
      </c>
      <c r="B1555" s="24"/>
      <c r="C1555" s="23" t="s">
        <v>1742</v>
      </c>
      <c r="D1555" s="22" t="s">
        <v>1741</v>
      </c>
      <c r="E1555" s="21">
        <v>0.53</v>
      </c>
      <c r="G1555" s="20"/>
      <c r="H1555" s="19">
        <f>E1555/0.0418425</f>
        <v>12.666547170938641</v>
      </c>
      <c r="I1555" s="18">
        <f>J1555/100*4</f>
        <v>2.76</v>
      </c>
      <c r="J1555" s="17">
        <v>69</v>
      </c>
      <c r="K1555" s="16">
        <f>IF(J1555&gt;1,J1555-H1555-I1555,0)</f>
        <v>53.57345282906136</v>
      </c>
      <c r="L1555" s="15">
        <v>42917</v>
      </c>
      <c r="M1555" s="14"/>
      <c r="N1555" s="29">
        <v>42960</v>
      </c>
      <c r="O1555" s="12">
        <v>42961</v>
      </c>
      <c r="P1555" s="11" t="s">
        <v>2487</v>
      </c>
      <c r="Q1555" s="10" t="s">
        <v>2491</v>
      </c>
      <c r="R1555" s="10" t="s">
        <v>2490</v>
      </c>
      <c r="S1555" s="10" t="s">
        <v>2489</v>
      </c>
      <c r="T1555" s="10"/>
      <c r="U1555" s="9" t="s">
        <v>2488</v>
      </c>
      <c r="V1555" s="8"/>
      <c r="W1555" s="7">
        <v>1033</v>
      </c>
      <c r="X1555" s="4"/>
      <c r="Y1555" s="6">
        <v>87</v>
      </c>
      <c r="Z1555" s="5">
        <f>IF(Y1555&gt;0,Y1555-J1555,".")</f>
        <v>18</v>
      </c>
      <c r="AB1555" s="1">
        <v>1548367591</v>
      </c>
      <c r="AC1555" s="1">
        <v>6723914221</v>
      </c>
      <c r="AD1555" s="1" t="s">
        <v>8267</v>
      </c>
      <c r="AE1555" s="1">
        <v>1</v>
      </c>
      <c r="AF1555" s="1">
        <v>220</v>
      </c>
      <c r="AG1555" s="1" t="s">
        <v>8268</v>
      </c>
      <c r="AH1555" s="1" t="s">
        <v>8269</v>
      </c>
      <c r="AI1555" s="1" t="s">
        <v>8270</v>
      </c>
    </row>
    <row r="1556" spans="1:35" s="1" customFormat="1" x14ac:dyDescent="0.25">
      <c r="A1556" s="31">
        <v>42883</v>
      </c>
      <c r="B1556" s="24" t="s">
        <v>2475</v>
      </c>
      <c r="C1556" s="23" t="s">
        <v>1821</v>
      </c>
      <c r="D1556" s="22" t="s">
        <v>1820</v>
      </c>
      <c r="E1556" s="21">
        <v>0.56000000000000005</v>
      </c>
      <c r="G1556" s="20"/>
      <c r="H1556" s="19">
        <f>E1556/0.04001</f>
        <v>13.996500874781306</v>
      </c>
      <c r="I1556" s="18">
        <f>J1556/100*4</f>
        <v>2.76</v>
      </c>
      <c r="J1556" s="17">
        <v>69</v>
      </c>
      <c r="K1556" s="16">
        <f>IF(J1556&gt;1,J1556-H1556-I1556,0)</f>
        <v>52.243499125218698</v>
      </c>
      <c r="L1556" s="15">
        <v>42895</v>
      </c>
      <c r="M1556" s="14"/>
      <c r="N1556" s="29">
        <v>42961</v>
      </c>
      <c r="O1556" s="12">
        <v>42962</v>
      </c>
      <c r="P1556" s="11" t="s">
        <v>2471</v>
      </c>
      <c r="Q1556" s="10" t="s">
        <v>2474</v>
      </c>
      <c r="R1556" s="10" t="s">
        <v>2473</v>
      </c>
      <c r="S1556" s="10" t="s">
        <v>2472</v>
      </c>
      <c r="T1556" s="10"/>
      <c r="U1556" s="9">
        <v>6909652379</v>
      </c>
      <c r="V1556" s="8" t="s">
        <v>110</v>
      </c>
      <c r="W1556" s="7">
        <v>1038</v>
      </c>
      <c r="X1556" s="4"/>
      <c r="Y1556" s="6">
        <v>87</v>
      </c>
      <c r="Z1556" s="5">
        <f>IF(Y1556&gt;0,Y1556-J1556,".")</f>
        <v>18</v>
      </c>
      <c r="AB1556" s="1">
        <v>1548367590</v>
      </c>
      <c r="AC1556" s="1">
        <v>6716311341</v>
      </c>
      <c r="AD1556" s="1" t="s">
        <v>7452</v>
      </c>
      <c r="AE1556" s="1">
        <v>1</v>
      </c>
      <c r="AF1556" s="1">
        <v>95</v>
      </c>
      <c r="AG1556" s="1" t="s">
        <v>8268</v>
      </c>
      <c r="AH1556" s="1" t="s">
        <v>8271</v>
      </c>
      <c r="AI1556" s="1" t="s">
        <v>8270</v>
      </c>
    </row>
    <row r="1557" spans="1:35" s="1" customFormat="1" x14ac:dyDescent="0.25">
      <c r="A1557" s="31">
        <v>42870</v>
      </c>
      <c r="B1557" s="24" t="s">
        <v>2455</v>
      </c>
      <c r="C1557" s="23" t="s">
        <v>1975</v>
      </c>
      <c r="D1557" s="22" t="s">
        <v>1974</v>
      </c>
      <c r="E1557" s="21">
        <v>0.86</v>
      </c>
      <c r="G1557" s="20"/>
      <c r="H1557" s="19">
        <f>E1557/0.04001</f>
        <v>21.494626343414147</v>
      </c>
      <c r="I1557" s="18">
        <f>J1557/100*4</f>
        <v>2.76</v>
      </c>
      <c r="J1557" s="17">
        <v>69</v>
      </c>
      <c r="K1557" s="16">
        <f>IF(J1557&gt;1,J1557-H1557-I1557,0)</f>
        <v>44.745373656585855</v>
      </c>
      <c r="L1557" s="15">
        <v>42883</v>
      </c>
      <c r="M1557" s="14"/>
      <c r="N1557" s="29">
        <v>42962</v>
      </c>
      <c r="O1557" s="12">
        <v>42962</v>
      </c>
      <c r="P1557" s="11" t="s">
        <v>2451</v>
      </c>
      <c r="Q1557" s="10" t="s">
        <v>2454</v>
      </c>
      <c r="R1557" s="10" t="s">
        <v>2453</v>
      </c>
      <c r="S1557" s="10" t="s">
        <v>407</v>
      </c>
      <c r="T1557" s="10"/>
      <c r="U1557" s="9">
        <v>6910002231</v>
      </c>
      <c r="V1557" s="8" t="s">
        <v>2452</v>
      </c>
      <c r="W1557" s="7">
        <v>1040</v>
      </c>
      <c r="X1557" s="4"/>
      <c r="Y1557" s="6">
        <v>87</v>
      </c>
      <c r="Z1557" s="5">
        <f>IF(Y1557&gt;0,Y1557-J1557,".")</f>
        <v>18</v>
      </c>
      <c r="AB1557" s="1">
        <v>1548367592</v>
      </c>
      <c r="AC1557" s="1">
        <v>6719057008</v>
      </c>
      <c r="AD1557" s="1" t="s">
        <v>7220</v>
      </c>
      <c r="AE1557" s="1">
        <v>1</v>
      </c>
      <c r="AF1557" s="1">
        <v>30</v>
      </c>
      <c r="AG1557" s="1" t="s">
        <v>8268</v>
      </c>
      <c r="AH1557" s="1" t="s">
        <v>8272</v>
      </c>
      <c r="AI1557" s="1" t="s">
        <v>8270</v>
      </c>
    </row>
    <row r="1558" spans="1:35" s="1" customFormat="1" x14ac:dyDescent="0.25">
      <c r="A1558" s="31">
        <v>42649</v>
      </c>
      <c r="B1558" s="24"/>
      <c r="C1558" s="23" t="s">
        <v>1900</v>
      </c>
      <c r="D1558" s="22" t="s">
        <v>1899</v>
      </c>
      <c r="E1558" s="21">
        <v>0.30499999999999999</v>
      </c>
      <c r="G1558" s="20"/>
      <c r="H1558" s="19">
        <f>E1558/0.0404</f>
        <v>7.5495049504950495</v>
      </c>
      <c r="I1558" s="18">
        <f>J1558/100*4</f>
        <v>2.76</v>
      </c>
      <c r="J1558" s="17">
        <v>69</v>
      </c>
      <c r="K1558" s="16">
        <f>IF(J1558&gt;1,J1558-H1558-I1558,0)</f>
        <v>58.690495049504953</v>
      </c>
      <c r="L1558" s="15">
        <v>42680</v>
      </c>
      <c r="M1558" s="14"/>
      <c r="N1558" s="29">
        <v>42967</v>
      </c>
      <c r="O1558" s="12">
        <v>42967</v>
      </c>
      <c r="P1558" s="11" t="s">
        <v>2383</v>
      </c>
      <c r="Q1558" s="10" t="s">
        <v>2386</v>
      </c>
      <c r="R1558" s="10" t="s">
        <v>2385</v>
      </c>
      <c r="S1558" s="10" t="s">
        <v>2384</v>
      </c>
      <c r="T1558" s="10"/>
      <c r="U1558" s="9">
        <v>6911134971</v>
      </c>
      <c r="V1558" s="8"/>
      <c r="W1558" s="7">
        <v>1059</v>
      </c>
      <c r="X1558" s="4"/>
      <c r="Y1558" s="6">
        <v>87</v>
      </c>
      <c r="Z1558" s="5">
        <f>IF(Y1558&gt;0,Y1558-J1558,".")</f>
        <v>18</v>
      </c>
      <c r="AB1558" s="1">
        <v>1548367593</v>
      </c>
      <c r="AC1558" s="1">
        <v>6722082904</v>
      </c>
      <c r="AD1558" s="1" t="s">
        <v>7109</v>
      </c>
      <c r="AE1558" s="1">
        <v>1</v>
      </c>
      <c r="AF1558" s="1">
        <v>33</v>
      </c>
      <c r="AG1558" s="1" t="s">
        <v>8268</v>
      </c>
      <c r="AH1558" s="1" t="s">
        <v>8273</v>
      </c>
      <c r="AI1558" s="1" t="s">
        <v>8270</v>
      </c>
    </row>
    <row r="1559" spans="1:35" s="1" customFormat="1" x14ac:dyDescent="0.25">
      <c r="A1559" s="31">
        <v>42949</v>
      </c>
      <c r="B1559" s="24"/>
      <c r="C1559" s="23" t="s">
        <v>629</v>
      </c>
      <c r="D1559" s="22" t="s">
        <v>2134</v>
      </c>
      <c r="E1559" s="21">
        <v>0.71</v>
      </c>
      <c r="G1559" s="20"/>
      <c r="H1559" s="19">
        <f>E1559/0.0444</f>
        <v>15.990990990990989</v>
      </c>
      <c r="I1559" s="18">
        <f>J1559/100*4</f>
        <v>2.8</v>
      </c>
      <c r="J1559" s="17">
        <v>70</v>
      </c>
      <c r="K1559" s="16">
        <f>IF(J1559&gt;1,J1559-H1559-I1559,0)</f>
        <v>51.209009009009016</v>
      </c>
      <c r="L1559" s="15">
        <v>42966</v>
      </c>
      <c r="M1559" s="14"/>
      <c r="N1559" s="29">
        <v>42973</v>
      </c>
      <c r="O1559" s="12">
        <v>42979</v>
      </c>
      <c r="P1559" s="11" t="s">
        <v>2298</v>
      </c>
      <c r="Q1559" s="10" t="s">
        <v>2297</v>
      </c>
      <c r="R1559" s="10" t="s">
        <v>2296</v>
      </c>
      <c r="S1559" s="10" t="s">
        <v>2295</v>
      </c>
      <c r="T1559" s="10"/>
      <c r="U1559" s="9">
        <v>6912233448</v>
      </c>
      <c r="V1559" s="8"/>
      <c r="W1559" s="7">
        <v>1520</v>
      </c>
      <c r="X1559" s="4"/>
      <c r="Y1559" s="6">
        <v>87</v>
      </c>
      <c r="Z1559" s="5">
        <f>IF(Y1559&gt;0,Y1559-J1559,".")</f>
        <v>17</v>
      </c>
      <c r="AB1559" s="1">
        <v>1548375710</v>
      </c>
      <c r="AC1559" s="1">
        <v>6716405310</v>
      </c>
      <c r="AD1559" s="1" t="s">
        <v>8274</v>
      </c>
      <c r="AE1559" s="1">
        <v>2</v>
      </c>
      <c r="AF1559" s="1">
        <v>140</v>
      </c>
      <c r="AG1559" s="1" t="s">
        <v>5799</v>
      </c>
      <c r="AH1559" s="1" t="s">
        <v>8275</v>
      </c>
      <c r="AI1559" s="1" t="s">
        <v>8276</v>
      </c>
    </row>
    <row r="1560" spans="1:35" s="1" customFormat="1" x14ac:dyDescent="0.25">
      <c r="A1560" s="31">
        <v>42793</v>
      </c>
      <c r="B1560" s="24"/>
      <c r="C1560" s="23" t="s">
        <v>719</v>
      </c>
      <c r="D1560" s="22" t="s">
        <v>718</v>
      </c>
      <c r="E1560" s="21">
        <v>0.81</v>
      </c>
      <c r="G1560" s="20"/>
      <c r="H1560" s="19">
        <f>E1560/0.03844</f>
        <v>21.071800208116546</v>
      </c>
      <c r="I1560" s="18">
        <f>J1560/100*4</f>
        <v>2.76</v>
      </c>
      <c r="J1560" s="17">
        <v>69</v>
      </c>
      <c r="K1560" s="16">
        <f>IF(J1560&gt;1,J1560-H1560-I1560,0)</f>
        <v>45.16819979188346</v>
      </c>
      <c r="L1560" s="15">
        <v>42823</v>
      </c>
      <c r="M1560" s="14"/>
      <c r="N1560" s="29">
        <v>43006</v>
      </c>
      <c r="O1560" s="12">
        <v>43007</v>
      </c>
      <c r="P1560" s="11" t="s">
        <v>1784</v>
      </c>
      <c r="Q1560" s="10" t="s">
        <v>1783</v>
      </c>
      <c r="R1560" s="10" t="s">
        <v>1782</v>
      </c>
      <c r="S1560" s="10" t="s">
        <v>1781</v>
      </c>
      <c r="T1560" s="10"/>
      <c r="U1560" s="9" t="s">
        <v>1780</v>
      </c>
      <c r="V1560" s="8"/>
      <c r="W1560" s="7">
        <v>1183</v>
      </c>
      <c r="X1560" s="4"/>
      <c r="Y1560" s="6">
        <v>87</v>
      </c>
      <c r="Z1560" s="5">
        <f>IF(Y1560&gt;0,Y1560-J1560,".")</f>
        <v>18</v>
      </c>
      <c r="AB1560" s="1">
        <v>1548381057</v>
      </c>
      <c r="AC1560" s="1">
        <v>6723539516</v>
      </c>
      <c r="AD1560" s="1" t="s">
        <v>7708</v>
      </c>
      <c r="AE1560" s="1">
        <v>1</v>
      </c>
      <c r="AF1560" s="1">
        <v>65</v>
      </c>
      <c r="AG1560" s="1" t="s">
        <v>422</v>
      </c>
      <c r="AH1560" s="1" t="s">
        <v>8277</v>
      </c>
      <c r="AI1560" s="1" t="s">
        <v>8278</v>
      </c>
    </row>
    <row r="1561" spans="1:35" s="1" customFormat="1" x14ac:dyDescent="0.25">
      <c r="A1561" s="31">
        <v>42464</v>
      </c>
      <c r="B1561" s="24"/>
      <c r="C1561" s="23" t="s">
        <v>1778</v>
      </c>
      <c r="D1561" s="22" t="s">
        <v>1777</v>
      </c>
      <c r="E1561" s="21">
        <v>0.626</v>
      </c>
      <c r="G1561" s="20"/>
      <c r="H1561" s="19">
        <f>E1561/0.04128</f>
        <v>15.164728682170544</v>
      </c>
      <c r="I1561" s="32">
        <f>J1561/100*4</f>
        <v>2.8</v>
      </c>
      <c r="J1561" s="17">
        <v>70</v>
      </c>
      <c r="K1561" s="16">
        <f>IF(J1561&gt;1,J1561-H1561-I1561,0)</f>
        <v>52.035271317829455</v>
      </c>
      <c r="L1561" s="15">
        <v>42470</v>
      </c>
      <c r="M1561" s="14"/>
      <c r="N1561" s="29">
        <v>43007</v>
      </c>
      <c r="O1561" s="12">
        <v>43009</v>
      </c>
      <c r="P1561" s="11" t="s">
        <v>1776</v>
      </c>
      <c r="Q1561" s="10" t="s">
        <v>1775</v>
      </c>
      <c r="R1561" s="10" t="s">
        <v>1774</v>
      </c>
      <c r="S1561" s="10" t="s">
        <v>1773</v>
      </c>
      <c r="T1561" s="10"/>
      <c r="U1561" s="9">
        <v>6908306646</v>
      </c>
      <c r="V1561" s="8"/>
      <c r="W1561" s="7">
        <v>1187</v>
      </c>
      <c r="X1561" s="4"/>
      <c r="Y1561" s="6">
        <v>87</v>
      </c>
      <c r="Z1561" s="5">
        <f>IF(Y1561&gt;0,Y1561-J1561,".")</f>
        <v>17</v>
      </c>
      <c r="AB1561" s="1">
        <v>1548444320</v>
      </c>
      <c r="AC1561" s="1">
        <v>6723799435</v>
      </c>
      <c r="AD1561" s="1" t="s">
        <v>7275</v>
      </c>
      <c r="AE1561" s="1">
        <v>1</v>
      </c>
      <c r="AF1561" s="1">
        <v>32</v>
      </c>
      <c r="AG1561" s="1" t="s">
        <v>8279</v>
      </c>
      <c r="AH1561" s="1" t="s">
        <v>8280</v>
      </c>
      <c r="AI1561" s="1" t="s">
        <v>8281</v>
      </c>
    </row>
    <row r="1562" spans="1:35" s="1" customFormat="1" x14ac:dyDescent="0.25">
      <c r="A1562" s="31">
        <v>42830</v>
      </c>
      <c r="B1562" s="24"/>
      <c r="C1562" s="23" t="s">
        <v>1616</v>
      </c>
      <c r="D1562" s="22" t="s">
        <v>1615</v>
      </c>
      <c r="E1562" s="21">
        <v>0.91</v>
      </c>
      <c r="G1562" s="20"/>
      <c r="H1562" s="19">
        <f>E1562/0.038689</f>
        <v>23.520897412701284</v>
      </c>
      <c r="I1562" s="18">
        <f>J1562/100*4</f>
        <v>2.8</v>
      </c>
      <c r="J1562" s="17">
        <v>70</v>
      </c>
      <c r="K1562" s="16">
        <f>IF(J1562&gt;1,J1562-H1562-I1562,0)</f>
        <v>43.679102587298715</v>
      </c>
      <c r="L1562" s="15">
        <v>42857</v>
      </c>
      <c r="M1562" s="14"/>
      <c r="N1562" s="29">
        <v>43017</v>
      </c>
      <c r="O1562" s="12">
        <v>43017</v>
      </c>
      <c r="P1562" s="11" t="s">
        <v>1614</v>
      </c>
      <c r="Q1562" s="10" t="s">
        <v>1613</v>
      </c>
      <c r="R1562" s="10" t="s">
        <v>1612</v>
      </c>
      <c r="S1562" s="10" t="s">
        <v>1611</v>
      </c>
      <c r="T1562" s="10"/>
      <c r="U1562" s="9">
        <v>6905474452</v>
      </c>
      <c r="V1562" s="8"/>
      <c r="W1562" s="7">
        <v>1221</v>
      </c>
      <c r="X1562" s="4"/>
      <c r="Y1562" s="6">
        <v>87</v>
      </c>
      <c r="Z1562" s="5">
        <f>IF(Y1562&gt;0,Y1562-J1562,".")</f>
        <v>17</v>
      </c>
      <c r="AB1562" s="1">
        <v>1548448051</v>
      </c>
      <c r="AC1562" s="1">
        <v>6720369294</v>
      </c>
      <c r="AD1562" s="1" t="s">
        <v>7107</v>
      </c>
      <c r="AE1562" s="1">
        <v>1</v>
      </c>
      <c r="AF1562" s="1">
        <v>92</v>
      </c>
      <c r="AG1562" s="1" t="s">
        <v>5816</v>
      </c>
      <c r="AH1562" s="1" t="s">
        <v>8282</v>
      </c>
      <c r="AI1562" s="1" t="s">
        <v>8283</v>
      </c>
    </row>
    <row r="1563" spans="1:35" s="1" customFormat="1" x14ac:dyDescent="0.25">
      <c r="A1563" s="31">
        <v>42970</v>
      </c>
      <c r="B1563" s="24"/>
      <c r="C1563" s="23" t="s">
        <v>659</v>
      </c>
      <c r="D1563" s="22" t="s">
        <v>658</v>
      </c>
      <c r="E1563" s="21">
        <v>0.79</v>
      </c>
      <c r="G1563" s="20"/>
      <c r="H1563" s="19">
        <f>E1563/0.04417</f>
        <v>17.885442608105048</v>
      </c>
      <c r="I1563" s="18">
        <f>J1563/100*4</f>
        <v>2.8</v>
      </c>
      <c r="J1563" s="17">
        <v>70</v>
      </c>
      <c r="K1563" s="16">
        <f>IF(J1563&gt;1,J1563-H1563-I1563,0)</f>
        <v>49.314557391894951</v>
      </c>
      <c r="L1563" s="15">
        <v>43007</v>
      </c>
      <c r="M1563" s="14"/>
      <c r="N1563" s="29">
        <v>43021</v>
      </c>
      <c r="O1563" s="12">
        <v>43023</v>
      </c>
      <c r="P1563" s="11" t="s">
        <v>1516</v>
      </c>
      <c r="Q1563" s="10" t="s">
        <v>1515</v>
      </c>
      <c r="R1563" s="10" t="s">
        <v>1514</v>
      </c>
      <c r="S1563" s="10" t="s">
        <v>493</v>
      </c>
      <c r="T1563" s="10" t="s">
        <v>1513</v>
      </c>
      <c r="U1563" s="9">
        <v>6914130228</v>
      </c>
      <c r="V1563" s="8" t="s">
        <v>110</v>
      </c>
      <c r="W1563" s="7">
        <v>1237</v>
      </c>
      <c r="X1563" s="4"/>
      <c r="Y1563" s="6">
        <v>87</v>
      </c>
      <c r="Z1563" s="5">
        <f>IF(Y1563&gt;0,Y1563-J1563,".")</f>
        <v>17</v>
      </c>
      <c r="AB1563" s="1">
        <v>1548507816</v>
      </c>
      <c r="AC1563" s="1">
        <v>6722151236</v>
      </c>
      <c r="AD1563" s="1" t="s">
        <v>7134</v>
      </c>
      <c r="AE1563" s="1">
        <v>1</v>
      </c>
      <c r="AF1563" s="1">
        <v>90</v>
      </c>
      <c r="AG1563" s="1" t="s">
        <v>5809</v>
      </c>
      <c r="AH1563" s="1" t="s">
        <v>8284</v>
      </c>
      <c r="AI1563" s="1" t="s">
        <v>8285</v>
      </c>
    </row>
    <row r="1564" spans="1:35" s="1" customFormat="1" x14ac:dyDescent="0.25">
      <c r="A1564" s="31">
        <v>42604</v>
      </c>
      <c r="B1564" s="24"/>
      <c r="C1564" s="23" t="s">
        <v>848</v>
      </c>
      <c r="D1564" s="22" t="s">
        <v>847</v>
      </c>
      <c r="E1564" s="21">
        <v>0.85</v>
      </c>
      <c r="G1564" s="20"/>
      <c r="H1564" s="19">
        <f>E1564/0.0409</f>
        <v>20.78239608801956</v>
      </c>
      <c r="I1564" s="18">
        <f>J1564/100*4</f>
        <v>2.8</v>
      </c>
      <c r="J1564" s="17">
        <v>70</v>
      </c>
      <c r="K1564" s="16">
        <f>IF(J1564&gt;1,J1564-H1564-I1564,0)</f>
        <v>46.417603911980443</v>
      </c>
      <c r="L1564" s="15">
        <v>42636</v>
      </c>
      <c r="M1564" s="14"/>
      <c r="N1564" s="29">
        <v>43022</v>
      </c>
      <c r="O1564" s="12">
        <v>43023</v>
      </c>
      <c r="P1564" s="11" t="s">
        <v>1507</v>
      </c>
      <c r="Q1564" s="10" t="s">
        <v>1506</v>
      </c>
      <c r="R1564" s="10" t="s">
        <v>1505</v>
      </c>
      <c r="S1564" s="10" t="s">
        <v>1504</v>
      </c>
      <c r="T1564" s="10"/>
      <c r="U1564" s="9">
        <v>6909650283</v>
      </c>
      <c r="V1564" s="8"/>
      <c r="W1564" s="7">
        <v>1239</v>
      </c>
      <c r="X1564" s="4"/>
      <c r="Y1564" s="6">
        <v>87</v>
      </c>
      <c r="Z1564" s="5">
        <f>IF(Y1564&gt;0,Y1564-J1564,".")</f>
        <v>17</v>
      </c>
      <c r="AB1564" s="1">
        <v>1548507817</v>
      </c>
      <c r="AC1564" s="1">
        <v>6717916408</v>
      </c>
      <c r="AD1564" s="1" t="s">
        <v>7256</v>
      </c>
      <c r="AE1564" s="1">
        <v>1</v>
      </c>
      <c r="AF1564" s="1">
        <v>36</v>
      </c>
      <c r="AG1564" s="1" t="s">
        <v>5809</v>
      </c>
      <c r="AH1564" s="1" t="s">
        <v>8286</v>
      </c>
      <c r="AI1564" s="1" t="s">
        <v>8285</v>
      </c>
    </row>
    <row r="1565" spans="1:35" s="1" customFormat="1" x14ac:dyDescent="0.25">
      <c r="A1565" s="31">
        <v>42970</v>
      </c>
      <c r="B1565" s="24"/>
      <c r="C1565" s="23" t="s">
        <v>659</v>
      </c>
      <c r="D1565" s="22" t="s">
        <v>658</v>
      </c>
      <c r="E1565" s="21">
        <v>0.79</v>
      </c>
      <c r="G1565" s="20"/>
      <c r="H1565" s="19">
        <f>E1565/0.04417</f>
        <v>17.885442608105048</v>
      </c>
      <c r="I1565" s="18">
        <f>J1565/100*4</f>
        <v>2.8</v>
      </c>
      <c r="J1565" s="17">
        <v>70</v>
      </c>
      <c r="K1565" s="16">
        <f>IF(J1565&gt;1,J1565-H1565-I1565,0)</f>
        <v>49.314557391894951</v>
      </c>
      <c r="L1565" s="15">
        <v>43007</v>
      </c>
      <c r="M1565" s="14"/>
      <c r="N1565" s="29">
        <v>43023</v>
      </c>
      <c r="O1565" s="12">
        <v>43023</v>
      </c>
      <c r="P1565" s="11" t="s">
        <v>1488</v>
      </c>
      <c r="Q1565" s="10" t="s">
        <v>1487</v>
      </c>
      <c r="R1565" s="10" t="s">
        <v>1486</v>
      </c>
      <c r="S1565" s="10" t="s">
        <v>1485</v>
      </c>
      <c r="T1565" s="10"/>
      <c r="U1565" s="9">
        <v>6915284907</v>
      </c>
      <c r="V1565" s="8"/>
      <c r="W1565" s="7">
        <v>1240</v>
      </c>
      <c r="X1565" s="4"/>
      <c r="Y1565" s="6">
        <v>87</v>
      </c>
      <c r="Z1565" s="5">
        <f>IF(Y1565&gt;0,Y1565-J1565,".")</f>
        <v>17</v>
      </c>
      <c r="AB1565" s="1">
        <v>1548507818</v>
      </c>
      <c r="AC1565" s="1">
        <v>6722778746</v>
      </c>
      <c r="AD1565" s="1" t="s">
        <v>7148</v>
      </c>
      <c r="AE1565" s="1">
        <v>1</v>
      </c>
      <c r="AF1565" s="1">
        <v>79</v>
      </c>
      <c r="AG1565" s="1" t="s">
        <v>5809</v>
      </c>
      <c r="AH1565" s="1" t="s">
        <v>8287</v>
      </c>
      <c r="AI1565" s="1" t="s">
        <v>8285</v>
      </c>
    </row>
    <row r="1566" spans="1:35" s="1" customFormat="1" x14ac:dyDescent="0.25">
      <c r="A1566" s="31">
        <v>42985</v>
      </c>
      <c r="B1566" s="24" t="s">
        <v>1399</v>
      </c>
      <c r="C1566" s="23" t="s">
        <v>629</v>
      </c>
      <c r="D1566" s="22" t="s">
        <v>628</v>
      </c>
      <c r="E1566" s="21">
        <v>0.88</v>
      </c>
      <c r="G1566" s="20"/>
      <c r="H1566" s="19">
        <f>E1566/0.0447</f>
        <v>19.686800894854589</v>
      </c>
      <c r="I1566" s="18">
        <f>J1566/100*4</f>
        <v>2.8</v>
      </c>
      <c r="J1566" s="17">
        <v>70</v>
      </c>
      <c r="K1566" s="16">
        <f>IF(J1566&gt;1,J1566-H1566-I1566,0)</f>
        <v>47.513199105145418</v>
      </c>
      <c r="L1566" s="15">
        <v>43022</v>
      </c>
      <c r="M1566" s="14"/>
      <c r="N1566" s="29">
        <v>43031</v>
      </c>
      <c r="O1566" s="12">
        <v>43031</v>
      </c>
      <c r="P1566" s="11" t="s">
        <v>1398</v>
      </c>
      <c r="Q1566" s="10" t="s">
        <v>1397</v>
      </c>
      <c r="R1566" s="10" t="s">
        <v>1396</v>
      </c>
      <c r="S1566" s="10" t="s">
        <v>1395</v>
      </c>
      <c r="T1566" s="10"/>
      <c r="U1566" s="9">
        <v>6915248398</v>
      </c>
      <c r="V1566" s="8"/>
      <c r="W1566" s="7">
        <v>1261</v>
      </c>
      <c r="X1566" s="4"/>
      <c r="Y1566" s="6">
        <v>87</v>
      </c>
      <c r="Z1566" s="5">
        <f>IF(Y1566&gt;0,Y1566-J1566,".")</f>
        <v>17</v>
      </c>
      <c r="AB1566" s="1">
        <v>1548507819</v>
      </c>
      <c r="AC1566" s="1">
        <v>6720473293</v>
      </c>
      <c r="AD1566" s="1" t="s">
        <v>7110</v>
      </c>
      <c r="AE1566" s="1">
        <v>1</v>
      </c>
      <c r="AF1566" s="1">
        <v>15</v>
      </c>
      <c r="AG1566" s="1" t="s">
        <v>5809</v>
      </c>
      <c r="AH1566" s="1" t="s">
        <v>8288</v>
      </c>
      <c r="AI1566" s="1" t="s">
        <v>8285</v>
      </c>
    </row>
    <row r="1567" spans="1:35" s="1" customFormat="1" x14ac:dyDescent="0.25">
      <c r="A1567" s="31">
        <v>42985</v>
      </c>
      <c r="B1567" s="24"/>
      <c r="C1567" s="23" t="s">
        <v>629</v>
      </c>
      <c r="D1567" s="22" t="s">
        <v>628</v>
      </c>
      <c r="E1567" s="21">
        <v>0.88</v>
      </c>
      <c r="G1567" s="20"/>
      <c r="H1567" s="19">
        <f>E1567/0.0447</f>
        <v>19.686800894854589</v>
      </c>
      <c r="I1567" s="18">
        <f>J1567/100*4</f>
        <v>2.8</v>
      </c>
      <c r="J1567" s="17">
        <v>70</v>
      </c>
      <c r="K1567" s="16">
        <f>IF(J1567&gt;1,J1567-H1567-I1567,0)</f>
        <v>47.513199105145418</v>
      </c>
      <c r="L1567" s="15">
        <v>43022</v>
      </c>
      <c r="M1567" s="14"/>
      <c r="N1567" s="29">
        <v>43039</v>
      </c>
      <c r="O1567" s="12">
        <v>43039</v>
      </c>
      <c r="P1567" s="11" t="s">
        <v>1309</v>
      </c>
      <c r="Q1567" s="10" t="s">
        <v>1308</v>
      </c>
      <c r="R1567" s="10" t="s">
        <v>1307</v>
      </c>
      <c r="S1567" s="10" t="s">
        <v>1306</v>
      </c>
      <c r="T1567" s="10"/>
      <c r="U1567" s="9">
        <v>6915248398</v>
      </c>
      <c r="V1567" s="8"/>
      <c r="W1567" s="7">
        <v>1283</v>
      </c>
      <c r="X1567" s="4"/>
      <c r="Y1567" s="6">
        <v>87</v>
      </c>
      <c r="Z1567" s="5">
        <f>IF(Y1567&gt;0,Y1567-J1567,".")</f>
        <v>17</v>
      </c>
      <c r="AB1567" s="1">
        <v>1548507815</v>
      </c>
      <c r="AC1567" s="1">
        <v>6723430640</v>
      </c>
      <c r="AD1567" s="1" t="s">
        <v>7307</v>
      </c>
      <c r="AE1567" s="1">
        <v>1</v>
      </c>
      <c r="AF1567" s="1">
        <v>129</v>
      </c>
      <c r="AG1567" s="1" t="s">
        <v>5809</v>
      </c>
      <c r="AH1567" s="1" t="s">
        <v>8289</v>
      </c>
      <c r="AI1567" s="1" t="s">
        <v>8285</v>
      </c>
    </row>
    <row r="1568" spans="1:35" s="1" customFormat="1" x14ac:dyDescent="0.25">
      <c r="A1568" s="31">
        <v>42992</v>
      </c>
      <c r="B1568" s="24" t="s">
        <v>1243</v>
      </c>
      <c r="C1568" s="23" t="s">
        <v>388</v>
      </c>
      <c r="D1568" s="22" t="s">
        <v>387</v>
      </c>
      <c r="E1568" s="21">
        <v>0.7</v>
      </c>
      <c r="G1568" s="20"/>
      <c r="H1568" s="19">
        <f>E1568/0.04452</f>
        <v>15.723270440251572</v>
      </c>
      <c r="I1568" s="18">
        <f>J1568/100*4</f>
        <v>2.76</v>
      </c>
      <c r="J1568" s="17">
        <v>69</v>
      </c>
      <c r="K1568" s="16">
        <f>IF(J1568&gt;1,J1568-H1568-I1568,0)</f>
        <v>50.516729559748434</v>
      </c>
      <c r="L1568" s="15">
        <v>43022</v>
      </c>
      <c r="M1568" s="14"/>
      <c r="N1568" s="29">
        <v>43044</v>
      </c>
      <c r="O1568" s="12">
        <v>43044</v>
      </c>
      <c r="P1568" s="11" t="s">
        <v>1239</v>
      </c>
      <c r="Q1568" s="10" t="s">
        <v>1242</v>
      </c>
      <c r="R1568" s="10" t="s">
        <v>1241</v>
      </c>
      <c r="S1568" s="10" t="s">
        <v>1240</v>
      </c>
      <c r="T1568" s="10"/>
      <c r="U1568" s="9">
        <v>6915372875</v>
      </c>
      <c r="V1568" s="8"/>
      <c r="W1568" s="7">
        <v>1293</v>
      </c>
      <c r="X1568" s="4"/>
      <c r="Y1568" s="6">
        <v>87</v>
      </c>
      <c r="Z1568" s="5">
        <f>IF(Y1568&gt;0,Y1568-J1568,".")</f>
        <v>18</v>
      </c>
      <c r="AB1568" s="1">
        <v>1548559659</v>
      </c>
      <c r="AC1568" s="1">
        <v>6716613251</v>
      </c>
      <c r="AD1568" s="1" t="s">
        <v>7477</v>
      </c>
      <c r="AE1568" s="1">
        <v>1</v>
      </c>
      <c r="AF1568" s="1">
        <v>140</v>
      </c>
      <c r="AG1568" s="1" t="s">
        <v>5826</v>
      </c>
      <c r="AH1568" s="1" t="s">
        <v>8290</v>
      </c>
      <c r="AI1568" s="1" t="s">
        <v>8291</v>
      </c>
    </row>
    <row r="1569" spans="1:35" s="1" customFormat="1" x14ac:dyDescent="0.25">
      <c r="A1569" s="31">
        <v>42985</v>
      </c>
      <c r="B1569" s="24"/>
      <c r="C1569" s="23" t="s">
        <v>629</v>
      </c>
      <c r="D1569" s="22" t="s">
        <v>628</v>
      </c>
      <c r="E1569" s="21">
        <v>0.88</v>
      </c>
      <c r="G1569" s="20"/>
      <c r="H1569" s="19">
        <f>E1569/0.0447</f>
        <v>19.686800894854589</v>
      </c>
      <c r="I1569" s="18">
        <f>J1569/100*4</f>
        <v>2.8</v>
      </c>
      <c r="J1569" s="17">
        <v>70</v>
      </c>
      <c r="K1569" s="16">
        <f>IF(J1569&gt;1,J1569-H1569-I1569,0)</f>
        <v>47.513199105145418</v>
      </c>
      <c r="L1569" s="15">
        <v>43022</v>
      </c>
      <c r="M1569" s="14"/>
      <c r="N1569" s="29">
        <v>43045</v>
      </c>
      <c r="O1569" s="12">
        <v>43045</v>
      </c>
      <c r="P1569" s="11" t="s">
        <v>1217</v>
      </c>
      <c r="Q1569" s="10" t="s">
        <v>1216</v>
      </c>
      <c r="R1569" s="10" t="s">
        <v>1215</v>
      </c>
      <c r="S1569" s="10" t="s">
        <v>1214</v>
      </c>
      <c r="T1569" s="10"/>
      <c r="U1569" s="9">
        <v>6915248398</v>
      </c>
      <c r="V1569" s="8"/>
      <c r="W1569" s="7">
        <v>1297</v>
      </c>
      <c r="X1569" s="4"/>
      <c r="Y1569" s="6">
        <v>87</v>
      </c>
      <c r="Z1569" s="5">
        <f>IF(Y1569&gt;0,Y1569-J1569,".")</f>
        <v>17</v>
      </c>
      <c r="AB1569" s="1">
        <v>1548655816</v>
      </c>
      <c r="AC1569" s="1">
        <v>6722531573</v>
      </c>
      <c r="AD1569" s="1" t="s">
        <v>8292</v>
      </c>
      <c r="AE1569" s="1">
        <v>1</v>
      </c>
      <c r="AF1569" s="1">
        <v>63</v>
      </c>
      <c r="AG1569" s="1" t="s">
        <v>5834</v>
      </c>
      <c r="AH1569" s="1" t="s">
        <v>8293</v>
      </c>
      <c r="AI1569" s="1" t="s">
        <v>8294</v>
      </c>
    </row>
    <row r="1570" spans="1:35" s="1" customFormat="1" x14ac:dyDescent="0.25">
      <c r="A1570" s="31">
        <v>42084</v>
      </c>
      <c r="B1570" s="23"/>
      <c r="C1570" s="23" t="s">
        <v>487</v>
      </c>
      <c r="D1570" s="22" t="s">
        <v>486</v>
      </c>
      <c r="E1570" s="21">
        <v>0.88400000000000001</v>
      </c>
      <c r="G1570" s="20"/>
      <c r="H1570" s="19">
        <f>E1570/0.03909</f>
        <v>22.614479406497825</v>
      </c>
      <c r="I1570" s="18">
        <f>J1570/100*4</f>
        <v>2.56</v>
      </c>
      <c r="J1570" s="17">
        <v>64</v>
      </c>
      <c r="K1570" s="16">
        <f>IF(J1570&gt;1,J1570-H1570-I1570,0)</f>
        <v>38.825520593502176</v>
      </c>
      <c r="L1570" s="15">
        <v>42106</v>
      </c>
      <c r="M1570" s="14"/>
      <c r="N1570" s="29">
        <v>43056</v>
      </c>
      <c r="O1570" s="12">
        <v>43058</v>
      </c>
      <c r="P1570" s="11" t="s">
        <v>999</v>
      </c>
      <c r="Q1570" s="10" t="s">
        <v>998</v>
      </c>
      <c r="R1570" s="10" t="s">
        <v>997</v>
      </c>
      <c r="S1570" s="10" t="s">
        <v>619</v>
      </c>
      <c r="T1570" s="10"/>
      <c r="U1570" s="9">
        <v>6914698829</v>
      </c>
      <c r="V1570" s="8"/>
      <c r="W1570" s="7">
        <v>1341</v>
      </c>
      <c r="X1570" s="4"/>
      <c r="Y1570" s="6">
        <v>87</v>
      </c>
      <c r="Z1570" s="5">
        <f>IF(Y1570&gt;0,Y1570-J1570,".")</f>
        <v>23</v>
      </c>
      <c r="AB1570" s="1">
        <v>1548829290</v>
      </c>
      <c r="AC1570" s="1">
        <v>6723574962</v>
      </c>
      <c r="AD1570" s="1" t="s">
        <v>7261</v>
      </c>
      <c r="AE1570" s="1">
        <v>1</v>
      </c>
      <c r="AF1570" s="1">
        <v>24</v>
      </c>
      <c r="AG1570" s="1" t="s">
        <v>5808</v>
      </c>
      <c r="AH1570" s="1" t="s">
        <v>8295</v>
      </c>
      <c r="AI1570" s="1" t="s">
        <v>8296</v>
      </c>
    </row>
    <row r="1571" spans="1:35" s="1" customFormat="1" x14ac:dyDescent="0.25">
      <c r="A1571" s="31">
        <v>42985</v>
      </c>
      <c r="B1571" s="24"/>
      <c r="C1571" s="23" t="s">
        <v>629</v>
      </c>
      <c r="D1571" s="22" t="s">
        <v>628</v>
      </c>
      <c r="E1571" s="21">
        <v>0.88</v>
      </c>
      <c r="G1571" s="20"/>
      <c r="H1571" s="19">
        <f>E1571/0.0447</f>
        <v>19.686800894854589</v>
      </c>
      <c r="I1571" s="18">
        <f>J1571/100*4</f>
        <v>2.8</v>
      </c>
      <c r="J1571" s="17">
        <v>70</v>
      </c>
      <c r="K1571" s="16">
        <f>IF(J1571&gt;1,J1571-H1571-I1571,0)</f>
        <v>47.513199105145418</v>
      </c>
      <c r="L1571" s="15">
        <v>43022</v>
      </c>
      <c r="M1571" s="14"/>
      <c r="N1571" s="29">
        <v>43067</v>
      </c>
      <c r="O1571" s="12">
        <v>43067</v>
      </c>
      <c r="P1571" s="11" t="s">
        <v>745</v>
      </c>
      <c r="Q1571" s="10" t="s">
        <v>744</v>
      </c>
      <c r="R1571" s="10" t="s">
        <v>743</v>
      </c>
      <c r="S1571" s="10" t="s">
        <v>742</v>
      </c>
      <c r="T1571" s="10"/>
      <c r="U1571" s="9">
        <v>6915248398</v>
      </c>
      <c r="V1571" s="8"/>
      <c r="W1571" s="7">
        <v>1387</v>
      </c>
      <c r="X1571" s="4"/>
      <c r="Y1571" s="6">
        <v>87</v>
      </c>
      <c r="Z1571" s="5">
        <f>IF(Y1571&gt;0,Y1571-J1571,".")</f>
        <v>17</v>
      </c>
      <c r="AB1571" s="1">
        <v>1548847084</v>
      </c>
      <c r="AC1571" s="1">
        <v>6724681350</v>
      </c>
      <c r="AD1571" s="1" t="s">
        <v>8297</v>
      </c>
      <c r="AE1571" s="1">
        <v>1</v>
      </c>
      <c r="AF1571" s="1">
        <v>22</v>
      </c>
      <c r="AG1571" s="1" t="s">
        <v>5796</v>
      </c>
      <c r="AH1571" s="1" t="s">
        <v>8298</v>
      </c>
      <c r="AI1571" s="1" t="s">
        <v>8299</v>
      </c>
    </row>
    <row r="1572" spans="1:35" s="1" customFormat="1" x14ac:dyDescent="0.25">
      <c r="A1572" s="31">
        <v>42985</v>
      </c>
      <c r="B1572" s="24"/>
      <c r="C1572" s="23" t="s">
        <v>629</v>
      </c>
      <c r="D1572" s="22" t="s">
        <v>628</v>
      </c>
      <c r="E1572" s="21">
        <v>0.88</v>
      </c>
      <c r="G1572" s="20"/>
      <c r="H1572" s="19">
        <f>E1572/0.0447</f>
        <v>19.686800894854589</v>
      </c>
      <c r="I1572" s="18">
        <f>J1572/100*4</f>
        <v>2.8</v>
      </c>
      <c r="J1572" s="17">
        <v>70</v>
      </c>
      <c r="K1572" s="16">
        <f>IF(J1572&gt;1,J1572-H1572-I1572,0)</f>
        <v>47.513199105145418</v>
      </c>
      <c r="L1572" s="15">
        <v>43022</v>
      </c>
      <c r="M1572" s="14"/>
      <c r="N1572" s="29">
        <v>43072</v>
      </c>
      <c r="O1572" s="12">
        <v>43073</v>
      </c>
      <c r="P1572" s="11" t="s">
        <v>627</v>
      </c>
      <c r="Q1572" s="10" t="s">
        <v>626</v>
      </c>
      <c r="R1572" s="10" t="s">
        <v>625</v>
      </c>
      <c r="S1572" s="10" t="s">
        <v>624</v>
      </c>
      <c r="T1572" s="10"/>
      <c r="U1572" s="9">
        <v>6918947389</v>
      </c>
      <c r="V1572" s="8"/>
      <c r="W1572" s="7">
        <v>1411</v>
      </c>
      <c r="X1572" s="4"/>
      <c r="Y1572" s="6">
        <v>87</v>
      </c>
      <c r="Z1572" s="5">
        <f>IF(Y1572&gt;0,Y1572-J1572,".")</f>
        <v>17</v>
      </c>
      <c r="AB1572" s="1">
        <v>1548957464</v>
      </c>
      <c r="AC1572" s="1">
        <v>6723625339</v>
      </c>
      <c r="AD1572" s="1" t="s">
        <v>7130</v>
      </c>
      <c r="AE1572" s="1">
        <v>1</v>
      </c>
      <c r="AF1572" s="1">
        <v>95</v>
      </c>
      <c r="AG1572" s="1" t="s">
        <v>5792</v>
      </c>
      <c r="AH1572" s="1" t="s">
        <v>8300</v>
      </c>
      <c r="AI1572" s="1" t="s">
        <v>8301</v>
      </c>
    </row>
    <row r="1573" spans="1:35" s="1" customFormat="1" x14ac:dyDescent="0.25">
      <c r="A1573" s="31">
        <v>42751</v>
      </c>
      <c r="B1573" s="24"/>
      <c r="C1573" s="23" t="s">
        <v>534</v>
      </c>
      <c r="D1573" s="22" t="s">
        <v>533</v>
      </c>
      <c r="E1573" s="21">
        <v>0.48</v>
      </c>
      <c r="G1573" s="20"/>
      <c r="H1573" s="19">
        <f>E1573/0.03821</f>
        <v>12.562156503533105</v>
      </c>
      <c r="I1573" s="18">
        <f>J1573/100*4</f>
        <v>2.8</v>
      </c>
      <c r="J1573" s="17">
        <v>70</v>
      </c>
      <c r="K1573" s="16">
        <f>IF(J1573&gt;1,J1573-H1573-I1573,0)</f>
        <v>54.6378434964669</v>
      </c>
      <c r="L1573" s="15">
        <v>42771</v>
      </c>
      <c r="M1573" s="14"/>
      <c r="N1573" s="29">
        <v>43076</v>
      </c>
      <c r="O1573" s="12">
        <v>43076</v>
      </c>
      <c r="P1573" s="11" t="s">
        <v>532</v>
      </c>
      <c r="Q1573" s="10" t="s">
        <v>531</v>
      </c>
      <c r="R1573" s="10" t="s">
        <v>530</v>
      </c>
      <c r="S1573" s="10" t="s">
        <v>529</v>
      </c>
      <c r="T1573" s="10"/>
      <c r="U1573" s="9">
        <v>6916032906</v>
      </c>
      <c r="V1573" s="8"/>
      <c r="W1573" s="7">
        <v>1433</v>
      </c>
      <c r="X1573" s="4"/>
      <c r="Y1573" s="6">
        <v>87</v>
      </c>
      <c r="Z1573" s="5">
        <f>IF(Y1573&gt;0,Y1573-J1573,".")</f>
        <v>17</v>
      </c>
      <c r="AB1573" s="1">
        <v>1549173684</v>
      </c>
      <c r="AC1573" s="1">
        <v>6722778438</v>
      </c>
      <c r="AD1573" s="1" t="s">
        <v>7148</v>
      </c>
      <c r="AE1573" s="1">
        <v>2</v>
      </c>
      <c r="AF1573" s="1">
        <v>158</v>
      </c>
      <c r="AG1573" s="1" t="s">
        <v>5782</v>
      </c>
      <c r="AH1573" s="1" t="s">
        <v>8302</v>
      </c>
      <c r="AI1573" s="1" t="s">
        <v>8303</v>
      </c>
    </row>
    <row r="1574" spans="1:35" s="1" customFormat="1" x14ac:dyDescent="0.25">
      <c r="A1574" s="28">
        <v>40892</v>
      </c>
      <c r="B1574" s="27" t="s">
        <v>4649</v>
      </c>
      <c r="C1574" s="23" t="s">
        <v>6820</v>
      </c>
      <c r="D1574" s="22" t="s">
        <v>1741</v>
      </c>
      <c r="E1574" s="21">
        <v>1.2989999999999999</v>
      </c>
      <c r="G1574" s="20"/>
      <c r="H1574" s="19">
        <f>E1574/0.0495432</f>
        <v>26.2195417332752</v>
      </c>
      <c r="I1574" s="18">
        <f>J1574/100*4</f>
        <v>2.76</v>
      </c>
      <c r="J1574" s="17">
        <v>69</v>
      </c>
      <c r="K1574" s="16">
        <f>IF(J1574&gt;1,J1574-H1574-I1574,0)</f>
        <v>40.020458266724802</v>
      </c>
      <c r="L1574" s="15">
        <v>40910</v>
      </c>
      <c r="M1574" s="14"/>
      <c r="N1574" s="29">
        <v>42744</v>
      </c>
      <c r="O1574" s="12">
        <v>42745</v>
      </c>
      <c r="P1574" s="11" t="s">
        <v>6819</v>
      </c>
      <c r="Q1574" s="10" t="s">
        <v>6818</v>
      </c>
      <c r="R1574" s="10" t="s">
        <v>6817</v>
      </c>
      <c r="S1574" s="10" t="s">
        <v>4802</v>
      </c>
      <c r="T1574" s="10"/>
      <c r="U1574" s="9">
        <v>6667121005</v>
      </c>
      <c r="V1574" s="8"/>
      <c r="W1574" s="7">
        <v>70</v>
      </c>
      <c r="X1574" s="4"/>
      <c r="Y1574" s="6">
        <v>88</v>
      </c>
      <c r="Z1574" s="5">
        <f>IF(Y1574&gt;0,Y1574-J1574,".")</f>
        <v>19</v>
      </c>
      <c r="AB1574" s="1">
        <v>1549208979</v>
      </c>
      <c r="AC1574" s="1">
        <v>6722215883</v>
      </c>
      <c r="AD1574" s="1" t="s">
        <v>7180</v>
      </c>
      <c r="AE1574" s="1">
        <v>1</v>
      </c>
      <c r="AF1574" s="1">
        <v>37</v>
      </c>
      <c r="AG1574" s="1" t="s">
        <v>5788</v>
      </c>
      <c r="AH1574" s="1" t="s">
        <v>8304</v>
      </c>
      <c r="AI1574" s="1" t="s">
        <v>8305</v>
      </c>
    </row>
    <row r="1575" spans="1:35" s="1" customFormat="1" x14ac:dyDescent="0.25">
      <c r="A1575" s="28">
        <v>41893</v>
      </c>
      <c r="B1575" s="27"/>
      <c r="C1575" s="23" t="s">
        <v>6586</v>
      </c>
      <c r="D1575" s="22" t="s">
        <v>6465</v>
      </c>
      <c r="E1575" s="21">
        <v>2.58</v>
      </c>
      <c r="G1575" s="20"/>
      <c r="H1575" s="19">
        <f>E1575/0.0449914</f>
        <v>57.344292464782157</v>
      </c>
      <c r="I1575" s="18">
        <f>J1575/100*4</f>
        <v>3.52</v>
      </c>
      <c r="J1575" s="17">
        <v>88</v>
      </c>
      <c r="K1575" s="16">
        <f>IF(J1575&gt;1,J1575-H1575-I1575,0)</f>
        <v>27.135707535217843</v>
      </c>
      <c r="L1575" s="15">
        <v>41925</v>
      </c>
      <c r="M1575" s="14"/>
      <c r="N1575" s="29">
        <v>42751</v>
      </c>
      <c r="O1575" s="12">
        <v>42751</v>
      </c>
      <c r="P1575" s="11" t="s">
        <v>6585</v>
      </c>
      <c r="Q1575" s="10"/>
      <c r="R1575" s="10"/>
      <c r="S1575" s="10"/>
      <c r="T1575" s="10"/>
      <c r="U1575" s="9"/>
      <c r="V1575" s="8"/>
      <c r="W1575" s="7">
        <v>109</v>
      </c>
      <c r="X1575" s="4"/>
      <c r="Y1575" s="6">
        <v>88</v>
      </c>
      <c r="Z1575" s="5">
        <f>IF(Y1575&gt;0,Y1575-J1575,".")</f>
        <v>0</v>
      </c>
      <c r="AA1575"/>
      <c r="AB1575">
        <v>1549347161</v>
      </c>
      <c r="AC1575" s="1">
        <v>6723982712</v>
      </c>
      <c r="AD1575" s="1" t="s">
        <v>7119</v>
      </c>
      <c r="AE1575" s="1">
        <v>1</v>
      </c>
      <c r="AF1575" s="1">
        <v>79</v>
      </c>
      <c r="AG1575" s="1" t="s">
        <v>5781</v>
      </c>
      <c r="AH1575" s="1" t="s">
        <v>8306</v>
      </c>
      <c r="AI1575" s="1" t="s">
        <v>8307</v>
      </c>
    </row>
    <row r="1576" spans="1:35" s="1" customFormat="1" x14ac:dyDescent="0.25">
      <c r="A1576" s="28">
        <v>41428</v>
      </c>
      <c r="B1576" s="27" t="s">
        <v>2777</v>
      </c>
      <c r="C1576" s="23" t="s">
        <v>6126</v>
      </c>
      <c r="D1576" s="22" t="s">
        <v>3868</v>
      </c>
      <c r="E1576" s="21">
        <v>1.42</v>
      </c>
      <c r="G1576" s="20"/>
      <c r="H1576" s="19">
        <f>E1576/0.0486</f>
        <v>29.218106995884774</v>
      </c>
      <c r="I1576" s="18">
        <f>J1576/100*4</f>
        <v>2.76</v>
      </c>
      <c r="J1576" s="17">
        <v>69</v>
      </c>
      <c r="K1576" s="16">
        <f>IF(J1576&gt;1,J1576-H1576-I1576,0)</f>
        <v>37.021893004115228</v>
      </c>
      <c r="L1576" s="15">
        <v>41443</v>
      </c>
      <c r="M1576" s="14"/>
      <c r="N1576" s="29">
        <v>42773</v>
      </c>
      <c r="O1576" s="12">
        <v>42774</v>
      </c>
      <c r="P1576" s="11" t="s">
        <v>1427</v>
      </c>
      <c r="Q1576" s="10" t="s">
        <v>6125</v>
      </c>
      <c r="R1576" s="10" t="s">
        <v>6124</v>
      </c>
      <c r="S1576" s="10" t="s">
        <v>1424</v>
      </c>
      <c r="T1576" s="10"/>
      <c r="U1576" s="9">
        <v>6704166606</v>
      </c>
      <c r="V1576" s="8"/>
      <c r="W1576" s="7">
        <v>228</v>
      </c>
      <c r="X1576" s="4"/>
      <c r="Y1576" s="6">
        <v>88</v>
      </c>
      <c r="Z1576" s="5">
        <f>IF(Y1576&gt;0,Y1576-J1576,".")</f>
        <v>19</v>
      </c>
      <c r="AB1576" s="1">
        <v>1549388949</v>
      </c>
      <c r="AC1576" s="1">
        <v>6723850816</v>
      </c>
      <c r="AD1576" s="1" t="s">
        <v>7103</v>
      </c>
      <c r="AE1576" s="1">
        <v>1</v>
      </c>
      <c r="AF1576" s="1">
        <v>69</v>
      </c>
      <c r="AG1576" s="1" t="s">
        <v>5776</v>
      </c>
      <c r="AH1576" s="1" t="s">
        <v>8308</v>
      </c>
      <c r="AI1576" s="1" t="s">
        <v>8309</v>
      </c>
    </row>
    <row r="1577" spans="1:35" s="1" customFormat="1" x14ac:dyDescent="0.25">
      <c r="A1577" s="31">
        <v>42667</v>
      </c>
      <c r="B1577" s="24"/>
      <c r="C1577" s="23" t="s">
        <v>354</v>
      </c>
      <c r="D1577" s="22" t="s">
        <v>353</v>
      </c>
      <c r="E1577" s="21">
        <v>1.5</v>
      </c>
      <c r="G1577" s="20"/>
      <c r="H1577" s="19">
        <f>E1577/0.03988</f>
        <v>37.612838515546642</v>
      </c>
      <c r="I1577" s="18">
        <f>J1577/100*4</f>
        <v>3.52</v>
      </c>
      <c r="J1577" s="17">
        <v>88</v>
      </c>
      <c r="K1577" s="16">
        <f>IF(J1577&gt;1,J1577-H1577-I1577,0)</f>
        <v>46.867161484453355</v>
      </c>
      <c r="L1577" s="15">
        <v>42689</v>
      </c>
      <c r="M1577" s="14"/>
      <c r="N1577" s="29">
        <v>42776</v>
      </c>
      <c r="O1577" s="12">
        <v>42778</v>
      </c>
      <c r="P1577" s="11" t="s">
        <v>6046</v>
      </c>
      <c r="Q1577" s="10"/>
      <c r="R1577" s="10"/>
      <c r="S1577" s="10"/>
      <c r="T1577" s="10"/>
      <c r="U1577" s="9">
        <v>6706462485</v>
      </c>
      <c r="V1577" s="8"/>
      <c r="W1577" s="7">
        <v>243</v>
      </c>
      <c r="X1577" s="4"/>
      <c r="Y1577" s="6">
        <v>88</v>
      </c>
      <c r="Z1577" s="5">
        <f>IF(Y1577&gt;0,Y1577-J1577,".")</f>
        <v>0</v>
      </c>
      <c r="AB1577" s="1">
        <v>1549741302</v>
      </c>
      <c r="AC1577" s="1">
        <v>6723727402</v>
      </c>
      <c r="AD1577" s="1" t="s">
        <v>7169</v>
      </c>
      <c r="AE1577" s="1">
        <v>1</v>
      </c>
      <c r="AF1577" s="1">
        <v>277</v>
      </c>
      <c r="AG1577" s="1" t="s">
        <v>5769</v>
      </c>
      <c r="AH1577" s="1" t="s">
        <v>8310</v>
      </c>
      <c r="AI1577" s="1" t="s">
        <v>8311</v>
      </c>
    </row>
    <row r="1578" spans="1:35" s="1" customFormat="1" x14ac:dyDescent="0.25">
      <c r="A1578" s="31">
        <v>42696</v>
      </c>
      <c r="B1578" s="24" t="s">
        <v>6055</v>
      </c>
      <c r="C1578" s="23" t="s">
        <v>926</v>
      </c>
      <c r="D1578" s="22" t="s">
        <v>925</v>
      </c>
      <c r="E1578" s="21">
        <v>1.52</v>
      </c>
      <c r="G1578" s="20"/>
      <c r="H1578" s="19">
        <f>E1578/0.0395</f>
        <v>38.481012658227847</v>
      </c>
      <c r="I1578" s="18">
        <f>J1578/100*4</f>
        <v>3.52</v>
      </c>
      <c r="J1578" s="17">
        <v>88</v>
      </c>
      <c r="K1578" s="16">
        <f>IF(J1578&gt;1,J1578-H1578-I1578,0)</f>
        <v>45.99898734177215</v>
      </c>
      <c r="L1578" s="15">
        <v>42749</v>
      </c>
      <c r="M1578" s="14"/>
      <c r="N1578" s="29">
        <v>42776</v>
      </c>
      <c r="O1578" s="12">
        <v>42778</v>
      </c>
      <c r="P1578" s="11" t="s">
        <v>6046</v>
      </c>
      <c r="Q1578" s="10"/>
      <c r="R1578" s="10"/>
      <c r="S1578" s="10"/>
      <c r="T1578" s="10"/>
      <c r="U1578" s="9">
        <v>6706370697</v>
      </c>
      <c r="V1578" s="8"/>
      <c r="W1578" s="7">
        <v>243</v>
      </c>
      <c r="X1578" s="4"/>
      <c r="Y1578" s="6">
        <v>88</v>
      </c>
      <c r="Z1578" s="5">
        <f>IF(Y1578&gt;0,Y1578-J1578,".")</f>
        <v>0</v>
      </c>
      <c r="AB1578" s="1">
        <v>1549787661</v>
      </c>
      <c r="AC1578" s="1">
        <v>6720432222</v>
      </c>
      <c r="AD1578" s="1" t="s">
        <v>7233</v>
      </c>
      <c r="AE1578" s="1">
        <v>1</v>
      </c>
      <c r="AF1578" s="1">
        <v>69</v>
      </c>
      <c r="AG1578" s="1" t="s">
        <v>5772</v>
      </c>
      <c r="AH1578" s="1" t="s">
        <v>8312</v>
      </c>
      <c r="AI1578" s="1" t="s">
        <v>8313</v>
      </c>
    </row>
    <row r="1579" spans="1:35" s="1" customFormat="1" x14ac:dyDescent="0.25">
      <c r="A1579" s="31">
        <v>42751</v>
      </c>
      <c r="B1579" s="24" t="s">
        <v>5804</v>
      </c>
      <c r="C1579" s="23" t="s">
        <v>5800</v>
      </c>
      <c r="D1579" s="22" t="s">
        <v>4380</v>
      </c>
      <c r="E1579" s="21">
        <v>0.45</v>
      </c>
      <c r="G1579" s="20"/>
      <c r="H1579" s="19">
        <f>E1579/0.03821</f>
        <v>11.777021722062287</v>
      </c>
      <c r="I1579" s="18">
        <f>J1579/100*4</f>
        <v>2.8</v>
      </c>
      <c r="J1579" s="17">
        <v>70</v>
      </c>
      <c r="K1579" s="16">
        <f>IF(J1579&gt;1,J1579-H1579-I1579,0)</f>
        <v>55.422978277937716</v>
      </c>
      <c r="L1579" s="15">
        <v>42777</v>
      </c>
      <c r="M1579" s="14"/>
      <c r="N1579" s="29">
        <v>42785</v>
      </c>
      <c r="O1579" s="12">
        <v>42788</v>
      </c>
      <c r="P1579" s="11" t="s">
        <v>5799</v>
      </c>
      <c r="Q1579" s="10" t="s">
        <v>5803</v>
      </c>
      <c r="R1579" s="10" t="s">
        <v>5802</v>
      </c>
      <c r="S1579" s="10" t="s">
        <v>5801</v>
      </c>
      <c r="T1579" s="10"/>
      <c r="U1579" s="9">
        <v>6716405310</v>
      </c>
      <c r="V1579" s="8"/>
      <c r="W1579" s="7">
        <v>317</v>
      </c>
      <c r="X1579" s="4"/>
      <c r="Y1579" s="6">
        <v>88</v>
      </c>
      <c r="Z1579" s="5">
        <f>IF(Y1579&gt;0,Y1579-J1579,".")</f>
        <v>18</v>
      </c>
      <c r="AB1579" s="1">
        <v>1549939932</v>
      </c>
      <c r="AC1579" s="1">
        <v>6726779169</v>
      </c>
      <c r="AD1579" s="1" t="s">
        <v>7149</v>
      </c>
      <c r="AE1579" s="1">
        <v>2</v>
      </c>
      <c r="AF1579" s="1">
        <v>338</v>
      </c>
      <c r="AG1579" s="1" t="s">
        <v>5761</v>
      </c>
      <c r="AH1579" s="1" t="s">
        <v>8314</v>
      </c>
      <c r="AI1579" s="1" t="s">
        <v>8315</v>
      </c>
    </row>
    <row r="1580" spans="1:35" s="1" customFormat="1" x14ac:dyDescent="0.25">
      <c r="A1580" s="31">
        <v>42748</v>
      </c>
      <c r="B1580" s="24"/>
      <c r="C1580" s="23" t="s">
        <v>1108</v>
      </c>
      <c r="D1580" s="22" t="s">
        <v>1107</v>
      </c>
      <c r="E1580" s="21">
        <v>0.5</v>
      </c>
      <c r="G1580" s="20"/>
      <c r="H1580" s="19">
        <f>E1580/0.03821</f>
        <v>13.085579691180319</v>
      </c>
      <c r="I1580" s="18">
        <f>J1580/100*4</f>
        <v>2.8</v>
      </c>
      <c r="J1580" s="17">
        <v>70</v>
      </c>
      <c r="K1580" s="16">
        <f>IF(J1580&gt;1,J1580-H1580-I1580,0)</f>
        <v>54.114420308819682</v>
      </c>
      <c r="L1580" s="15">
        <v>42775</v>
      </c>
      <c r="M1580" s="14"/>
      <c r="N1580" s="29">
        <v>42792</v>
      </c>
      <c r="O1580" s="12">
        <v>42792</v>
      </c>
      <c r="P1580" s="11" t="s">
        <v>5666</v>
      </c>
      <c r="Q1580" s="10" t="s">
        <v>5669</v>
      </c>
      <c r="R1580" s="10" t="s">
        <v>5668</v>
      </c>
      <c r="S1580" s="10" t="s">
        <v>5667</v>
      </c>
      <c r="T1580" s="10"/>
      <c r="U1580" s="9">
        <v>6727429121</v>
      </c>
      <c r="V1580" s="8"/>
      <c r="W1580" s="7">
        <v>330</v>
      </c>
      <c r="X1580" s="4"/>
      <c r="Y1580" s="6">
        <v>88</v>
      </c>
      <c r="Z1580" s="5">
        <f>IF(Y1580&gt;0,Y1580-J1580,".")</f>
        <v>18</v>
      </c>
      <c r="AB1580" s="1">
        <v>1550072423</v>
      </c>
      <c r="AC1580" s="1">
        <v>6721682575</v>
      </c>
      <c r="AD1580" s="1" t="s">
        <v>7108</v>
      </c>
      <c r="AE1580" s="1">
        <v>1</v>
      </c>
      <c r="AF1580" s="1">
        <v>99</v>
      </c>
      <c r="AG1580" s="1" t="s">
        <v>5754</v>
      </c>
      <c r="AH1580" s="1" t="s">
        <v>8316</v>
      </c>
      <c r="AI1580" s="1" t="s">
        <v>8317</v>
      </c>
    </row>
    <row r="1581" spans="1:35" s="1" customFormat="1" x14ac:dyDescent="0.25">
      <c r="A1581" s="28">
        <v>41828</v>
      </c>
      <c r="B1581" s="27" t="s">
        <v>5498</v>
      </c>
      <c r="C1581" s="23" t="s">
        <v>5423</v>
      </c>
      <c r="D1581" s="22" t="s">
        <v>5422</v>
      </c>
      <c r="E1581" s="21">
        <v>1.77</v>
      </c>
      <c r="G1581" s="20"/>
      <c r="H1581" s="19">
        <f>E1581/0.050588</f>
        <v>34.988534830394556</v>
      </c>
      <c r="I1581" s="18">
        <f>J1581/100*4</f>
        <v>2.76</v>
      </c>
      <c r="J1581" s="17">
        <v>69</v>
      </c>
      <c r="K1581" s="16">
        <f>IF(J1581&gt;1,J1581-H1581-I1581,0)</f>
        <v>31.251465169605446</v>
      </c>
      <c r="L1581" s="15">
        <v>41889</v>
      </c>
      <c r="M1581" s="14"/>
      <c r="N1581" s="29">
        <v>42800</v>
      </c>
      <c r="O1581" s="12">
        <v>42800</v>
      </c>
      <c r="P1581" s="11" t="s">
        <v>5421</v>
      </c>
      <c r="Q1581" s="10" t="s">
        <v>5497</v>
      </c>
      <c r="R1581" s="10" t="s">
        <v>5496</v>
      </c>
      <c r="S1581" s="10" t="s">
        <v>1157</v>
      </c>
      <c r="T1581" s="10"/>
      <c r="U1581" s="9">
        <v>6738399270</v>
      </c>
      <c r="V1581" s="8"/>
      <c r="W1581" s="7">
        <v>375</v>
      </c>
      <c r="X1581" s="4"/>
      <c r="Y1581" s="6">
        <v>88</v>
      </c>
      <c r="Z1581" s="5">
        <f>IF(Y1581&gt;0,Y1581-J1581,".")</f>
        <v>19</v>
      </c>
      <c r="AB1581" s="1">
        <v>1550072424</v>
      </c>
      <c r="AC1581" s="1">
        <v>6721658740</v>
      </c>
      <c r="AD1581" s="1" t="s">
        <v>7197</v>
      </c>
      <c r="AE1581" s="1">
        <v>1</v>
      </c>
      <c r="AF1581" s="1">
        <v>115</v>
      </c>
      <c r="AG1581" s="1" t="s">
        <v>5754</v>
      </c>
      <c r="AH1581" s="1" t="s">
        <v>8318</v>
      </c>
      <c r="AI1581" s="1" t="s">
        <v>8317</v>
      </c>
    </row>
    <row r="1582" spans="1:35" s="1" customFormat="1" x14ac:dyDescent="0.25">
      <c r="A1582" s="31">
        <v>42748</v>
      </c>
      <c r="B1582" s="24"/>
      <c r="C1582" s="23" t="s">
        <v>1108</v>
      </c>
      <c r="D1582" s="22" t="s">
        <v>1107</v>
      </c>
      <c r="E1582" s="21">
        <v>0.5</v>
      </c>
      <c r="G1582" s="20"/>
      <c r="H1582" s="19">
        <f>E1582/0.03821</f>
        <v>13.085579691180319</v>
      </c>
      <c r="I1582" s="18">
        <f>J1582/100*4</f>
        <v>2.8</v>
      </c>
      <c r="J1582" s="17">
        <v>70</v>
      </c>
      <c r="K1582" s="16">
        <f>IF(J1582&gt;1,J1582-H1582-I1582,0)</f>
        <v>54.114420308819682</v>
      </c>
      <c r="L1582" s="15">
        <v>42775</v>
      </c>
      <c r="M1582" s="14"/>
      <c r="N1582" s="29">
        <v>42800</v>
      </c>
      <c r="O1582" s="12">
        <v>42800</v>
      </c>
      <c r="P1582" s="11" t="s">
        <v>5476</v>
      </c>
      <c r="Q1582" s="10" t="s">
        <v>5475</v>
      </c>
      <c r="R1582" s="10" t="s">
        <v>5474</v>
      </c>
      <c r="S1582" s="10" t="s">
        <v>2276</v>
      </c>
      <c r="T1582" s="10"/>
      <c r="U1582" s="9" t="s">
        <v>5336</v>
      </c>
      <c r="V1582" s="8" t="s">
        <v>5473</v>
      </c>
      <c r="W1582" s="7">
        <v>365</v>
      </c>
      <c r="X1582" s="4"/>
      <c r="Y1582" s="6">
        <v>88</v>
      </c>
      <c r="Z1582" s="5">
        <f>IF(Y1582&gt;0,Y1582-J1582,".")</f>
        <v>18</v>
      </c>
      <c r="AB1582" s="1">
        <v>1550205617</v>
      </c>
      <c r="AC1582" s="1">
        <v>6722222669</v>
      </c>
      <c r="AD1582" s="1" t="s">
        <v>7236</v>
      </c>
      <c r="AE1582" s="1">
        <v>2</v>
      </c>
      <c r="AF1582" s="1">
        <v>50</v>
      </c>
      <c r="AG1582" s="1" t="s">
        <v>8319</v>
      </c>
      <c r="AH1582" s="1" t="s">
        <v>8320</v>
      </c>
      <c r="AI1582" s="1" t="s">
        <v>8321</v>
      </c>
    </row>
    <row r="1583" spans="1:35" s="1" customFormat="1" x14ac:dyDescent="0.25">
      <c r="A1583" s="28">
        <v>41828</v>
      </c>
      <c r="B1583" s="27"/>
      <c r="C1583" s="23" t="s">
        <v>5423</v>
      </c>
      <c r="D1583" s="22" t="s">
        <v>5422</v>
      </c>
      <c r="E1583" s="21">
        <v>1.77</v>
      </c>
      <c r="G1583" s="20"/>
      <c r="H1583" s="19">
        <f>E1583/0.050588</f>
        <v>34.988534830394556</v>
      </c>
      <c r="I1583" s="18">
        <f>J1583/100*4</f>
        <v>2.76</v>
      </c>
      <c r="J1583" s="17">
        <v>69</v>
      </c>
      <c r="K1583" s="16">
        <f>IF(J1583&gt;1,J1583-H1583-I1583,0)</f>
        <v>31.251465169605446</v>
      </c>
      <c r="L1583" s="15">
        <v>41889</v>
      </c>
      <c r="M1583" s="14"/>
      <c r="N1583" s="29">
        <v>42802</v>
      </c>
      <c r="O1583" s="12">
        <v>42802</v>
      </c>
      <c r="P1583" s="11" t="s">
        <v>5421</v>
      </c>
      <c r="Q1583" s="10"/>
      <c r="R1583" s="10"/>
      <c r="S1583" s="10"/>
      <c r="T1583" s="10"/>
      <c r="U1583" s="9">
        <v>6738399270</v>
      </c>
      <c r="V1583" s="8"/>
      <c r="W1583" s="7">
        <v>387</v>
      </c>
      <c r="X1583" s="4"/>
      <c r="Y1583" s="6">
        <v>88</v>
      </c>
      <c r="Z1583" s="5">
        <f>IF(Y1583&gt;0,Y1583-J1583,".")</f>
        <v>19</v>
      </c>
      <c r="AB1583" s="1">
        <v>1550206187</v>
      </c>
      <c r="AC1583" s="1">
        <v>6721508374</v>
      </c>
      <c r="AD1583" s="1" t="s">
        <v>7119</v>
      </c>
      <c r="AE1583" s="1">
        <v>1</v>
      </c>
      <c r="AF1583" s="1">
        <v>72</v>
      </c>
      <c r="AG1583" s="1" t="s">
        <v>5753</v>
      </c>
      <c r="AH1583" s="1" t="s">
        <v>8322</v>
      </c>
      <c r="AI1583" s="1" t="s">
        <v>8323</v>
      </c>
    </row>
    <row r="1584" spans="1:35" s="1" customFormat="1" x14ac:dyDescent="0.25">
      <c r="A1584" s="28">
        <v>41733</v>
      </c>
      <c r="B1584" s="27" t="s">
        <v>3446</v>
      </c>
      <c r="C1584" s="23" t="s">
        <v>2441</v>
      </c>
      <c r="D1584" s="22" t="s">
        <v>2440</v>
      </c>
      <c r="E1584" s="21">
        <v>1.49</v>
      </c>
      <c r="G1584" s="20"/>
      <c r="H1584" s="19">
        <f>E1584/0.0528907</f>
        <v>28.171304217943799</v>
      </c>
      <c r="I1584" s="18">
        <f>J1584/100*4</f>
        <v>2.76</v>
      </c>
      <c r="J1584" s="17">
        <v>69</v>
      </c>
      <c r="K1584" s="16">
        <f>IF(J1584&gt;1,J1584-H1584-I1584,0)</f>
        <v>38.068695782056203</v>
      </c>
      <c r="L1584" s="15">
        <v>41756</v>
      </c>
      <c r="M1584" s="14"/>
      <c r="N1584" s="29">
        <v>42831</v>
      </c>
      <c r="O1584" s="12">
        <v>42831</v>
      </c>
      <c r="P1584" s="11" t="s">
        <v>4758</v>
      </c>
      <c r="Q1584" s="10" t="s">
        <v>4757</v>
      </c>
      <c r="R1584" s="10" t="s">
        <v>4756</v>
      </c>
      <c r="S1584" s="10" t="s">
        <v>4755</v>
      </c>
      <c r="T1584" s="10"/>
      <c r="U1584" s="9">
        <v>6772823281</v>
      </c>
      <c r="V1584" s="8"/>
      <c r="W1584" s="7">
        <v>544</v>
      </c>
      <c r="X1584" s="4"/>
      <c r="Y1584" s="6">
        <v>88</v>
      </c>
      <c r="Z1584" s="5">
        <f>IF(Y1584&gt;0,Y1584-J1584,".")</f>
        <v>19</v>
      </c>
      <c r="AB1584" s="1">
        <v>1550211243</v>
      </c>
      <c r="AC1584" s="1">
        <v>6722827006</v>
      </c>
      <c r="AD1584" s="1" t="s">
        <v>7146</v>
      </c>
      <c r="AE1584" s="1">
        <v>2</v>
      </c>
      <c r="AF1584" s="1">
        <v>130</v>
      </c>
      <c r="AG1584" s="1" t="s">
        <v>5723</v>
      </c>
      <c r="AH1584" s="1" t="s">
        <v>8324</v>
      </c>
      <c r="AI1584" s="1" t="s">
        <v>8325</v>
      </c>
    </row>
    <row r="1585" spans="1:35" s="1" customFormat="1" x14ac:dyDescent="0.25">
      <c r="A1585" s="31">
        <v>42649</v>
      </c>
      <c r="B1585" s="24"/>
      <c r="C1585" s="23" t="s">
        <v>4381</v>
      </c>
      <c r="D1585" s="22" t="s">
        <v>4380</v>
      </c>
      <c r="E1585" s="21">
        <v>0.52</v>
      </c>
      <c r="G1585" s="20"/>
      <c r="H1585" s="19">
        <f>E1585/0.0404</f>
        <v>12.871287128712872</v>
      </c>
      <c r="I1585" s="18">
        <f>J1585/100*4</f>
        <v>2.8</v>
      </c>
      <c r="J1585" s="17">
        <v>70</v>
      </c>
      <c r="K1585" s="16">
        <f>IF(J1585&gt;1,J1585-H1585-I1585,0)</f>
        <v>54.328712871287131</v>
      </c>
      <c r="L1585" s="15">
        <v>42665</v>
      </c>
      <c r="M1585" s="14"/>
      <c r="N1585" s="29">
        <v>42847</v>
      </c>
      <c r="O1585" s="12">
        <v>42849</v>
      </c>
      <c r="P1585" s="11" t="s">
        <v>1945</v>
      </c>
      <c r="Q1585" s="10" t="s">
        <v>4384</v>
      </c>
      <c r="R1585" s="10" t="s">
        <v>4383</v>
      </c>
      <c r="S1585" s="10" t="s">
        <v>4382</v>
      </c>
      <c r="T1585" s="10"/>
      <c r="U1585" s="9">
        <v>6788629838</v>
      </c>
      <c r="V1585" s="8"/>
      <c r="W1585" s="7">
        <v>639</v>
      </c>
      <c r="X1585" s="4"/>
      <c r="Y1585" s="6">
        <v>88</v>
      </c>
      <c r="Z1585" s="5">
        <f>IF(Y1585&gt;0,Y1585-J1585,".")</f>
        <v>18</v>
      </c>
      <c r="AB1585" s="1">
        <v>1550258990</v>
      </c>
      <c r="AC1585" s="1">
        <v>6720369294</v>
      </c>
      <c r="AD1585" s="1" t="s">
        <v>7107</v>
      </c>
      <c r="AE1585" s="1">
        <v>1</v>
      </c>
      <c r="AF1585" s="1">
        <v>92</v>
      </c>
      <c r="AG1585" s="1" t="s">
        <v>5736</v>
      </c>
      <c r="AH1585" s="1" t="s">
        <v>8282</v>
      </c>
      <c r="AI1585" s="1" t="s">
        <v>8326</v>
      </c>
    </row>
    <row r="1586" spans="1:35" s="1" customFormat="1" x14ac:dyDescent="0.25">
      <c r="A1586" s="28">
        <v>41792</v>
      </c>
      <c r="B1586" s="27" t="s">
        <v>3988</v>
      </c>
      <c r="C1586" s="23" t="s">
        <v>3987</v>
      </c>
      <c r="D1586" s="22" t="s">
        <v>3986</v>
      </c>
      <c r="E1586" s="21">
        <v>2.09</v>
      </c>
      <c r="G1586" s="20"/>
      <c r="H1586" s="19">
        <f>E1586/0.0515566</f>
        <v>40.537971860052835</v>
      </c>
      <c r="I1586" s="18">
        <f>J1586/100*4</f>
        <v>2.76</v>
      </c>
      <c r="J1586" s="17">
        <v>69</v>
      </c>
      <c r="K1586" s="16">
        <f>IF(J1586&gt;1,J1586-H1586-I1586,0)</f>
        <v>25.702028139947167</v>
      </c>
      <c r="L1586" s="15">
        <v>41810</v>
      </c>
      <c r="M1586" s="14"/>
      <c r="N1586" s="29">
        <v>42866</v>
      </c>
      <c r="O1586" s="12">
        <v>42866</v>
      </c>
      <c r="P1586" s="11" t="s">
        <v>3985</v>
      </c>
      <c r="Q1586" s="10" t="s">
        <v>3984</v>
      </c>
      <c r="R1586" s="10" t="s">
        <v>3983</v>
      </c>
      <c r="S1586" s="10" t="s">
        <v>3982</v>
      </c>
      <c r="T1586" s="10"/>
      <c r="U1586" s="9">
        <v>6808839707</v>
      </c>
      <c r="V1586" s="8"/>
      <c r="W1586" s="7">
        <v>714</v>
      </c>
      <c r="X1586" s="4"/>
      <c r="Y1586" s="6">
        <v>88</v>
      </c>
      <c r="Z1586" s="5">
        <f>IF(Y1586&gt;0,Y1586-J1586,".")</f>
        <v>19</v>
      </c>
      <c r="AB1586" s="1">
        <v>1550261528</v>
      </c>
      <c r="AC1586" s="1">
        <v>6723982712</v>
      </c>
      <c r="AD1586" s="1" t="s">
        <v>7119</v>
      </c>
      <c r="AE1586" s="1">
        <v>1</v>
      </c>
      <c r="AF1586" s="1">
        <v>79</v>
      </c>
      <c r="AG1586" s="1" t="s">
        <v>8327</v>
      </c>
      <c r="AH1586" s="1" t="s">
        <v>8306</v>
      </c>
      <c r="AI1586" s="1" t="s">
        <v>8328</v>
      </c>
    </row>
    <row r="1587" spans="1:35" s="1" customFormat="1" x14ac:dyDescent="0.25">
      <c r="A1587" s="31">
        <v>42671</v>
      </c>
      <c r="B1587" s="24"/>
      <c r="C1587" s="23" t="s">
        <v>1156</v>
      </c>
      <c r="D1587" s="22" t="s">
        <v>1155</v>
      </c>
      <c r="E1587" s="21">
        <v>0.56000000000000005</v>
      </c>
      <c r="G1587" s="20"/>
      <c r="H1587" s="19">
        <f>E1587/0.03988</f>
        <v>14.042126379137414</v>
      </c>
      <c r="I1587" s="18">
        <f>J1587/100*4</f>
        <v>2.8</v>
      </c>
      <c r="J1587" s="17">
        <v>70</v>
      </c>
      <c r="K1587" s="16">
        <f>IF(J1587&gt;1,J1587-H1587-I1587,0)</f>
        <v>53.157873620862588</v>
      </c>
      <c r="L1587" s="15">
        <v>42697</v>
      </c>
      <c r="M1587" s="14"/>
      <c r="N1587" s="29">
        <v>42888</v>
      </c>
      <c r="O1587" s="12">
        <v>42888</v>
      </c>
      <c r="P1587" s="11" t="s">
        <v>3604</v>
      </c>
      <c r="Q1587" s="10" t="s">
        <v>3607</v>
      </c>
      <c r="R1587" s="10" t="s">
        <v>3606</v>
      </c>
      <c r="S1587" s="10" t="s">
        <v>3605</v>
      </c>
      <c r="T1587" s="10"/>
      <c r="U1587" s="9">
        <v>6840908452</v>
      </c>
      <c r="V1587" s="8"/>
      <c r="W1587" s="7">
        <v>799</v>
      </c>
      <c r="X1587" s="4"/>
      <c r="Y1587" s="6">
        <v>88</v>
      </c>
      <c r="Z1587" s="5">
        <f>IF(Y1587&gt;0,Y1587-J1587,".")</f>
        <v>18</v>
      </c>
      <c r="AB1587" s="1">
        <v>1550276577</v>
      </c>
      <c r="AC1587" s="1">
        <v>6720487095</v>
      </c>
      <c r="AD1587" s="1" t="s">
        <v>7463</v>
      </c>
      <c r="AE1587" s="1">
        <v>1</v>
      </c>
      <c r="AF1587" s="1">
        <v>119</v>
      </c>
      <c r="AG1587" s="1" t="s">
        <v>5740</v>
      </c>
      <c r="AH1587" s="1" t="s">
        <v>8329</v>
      </c>
      <c r="AI1587" s="1" t="s">
        <v>8330</v>
      </c>
    </row>
    <row r="1588" spans="1:35" s="1" customFormat="1" x14ac:dyDescent="0.25">
      <c r="A1588" s="28">
        <v>41733</v>
      </c>
      <c r="B1588" s="27" t="s">
        <v>3446</v>
      </c>
      <c r="C1588" s="23" t="s">
        <v>2441</v>
      </c>
      <c r="D1588" s="22" t="s">
        <v>2440</v>
      </c>
      <c r="E1588" s="21">
        <v>1.49</v>
      </c>
      <c r="G1588" s="20"/>
      <c r="H1588" s="19">
        <f>E1588/0.0528907</f>
        <v>28.171304217943799</v>
      </c>
      <c r="I1588" s="18">
        <f>J1588/100*4</f>
        <v>2.76</v>
      </c>
      <c r="J1588" s="17">
        <v>69</v>
      </c>
      <c r="K1588" s="16">
        <f>IF(J1588&gt;1,J1588-H1588-I1588,0)</f>
        <v>38.068695782056203</v>
      </c>
      <c r="L1588" s="15">
        <v>41756</v>
      </c>
      <c r="M1588" s="14"/>
      <c r="N1588" s="29">
        <v>42899</v>
      </c>
      <c r="O1588" s="12">
        <v>42899</v>
      </c>
      <c r="P1588" s="11" t="s">
        <v>3437</v>
      </c>
      <c r="Q1588" s="10" t="s">
        <v>3445</v>
      </c>
      <c r="R1588" s="10" t="s">
        <v>3444</v>
      </c>
      <c r="S1588" s="10" t="s">
        <v>3443</v>
      </c>
      <c r="T1588" s="10"/>
      <c r="U1588" s="9">
        <v>6852850078</v>
      </c>
      <c r="V1588" s="8"/>
      <c r="W1588" s="7">
        <v>836</v>
      </c>
      <c r="X1588" s="4"/>
      <c r="Y1588" s="6">
        <v>88</v>
      </c>
      <c r="Z1588" s="5">
        <f>IF(Y1588&gt;0,Y1588-J1588,".")</f>
        <v>19</v>
      </c>
      <c r="AB1588" s="1">
        <v>1550288369</v>
      </c>
      <c r="AC1588" s="1">
        <v>6724608651</v>
      </c>
      <c r="AD1588" s="1" t="s">
        <v>8331</v>
      </c>
      <c r="AE1588" s="1">
        <v>1</v>
      </c>
      <c r="AF1588" s="1">
        <v>85</v>
      </c>
      <c r="AG1588" s="1" t="s">
        <v>5748</v>
      </c>
      <c r="AH1588" s="1" t="s">
        <v>8332</v>
      </c>
      <c r="AI1588" s="1" t="s">
        <v>8333</v>
      </c>
    </row>
    <row r="1589" spans="1:35" s="1" customFormat="1" x14ac:dyDescent="0.25">
      <c r="A1589" s="31">
        <v>42088</v>
      </c>
      <c r="B1589" s="27"/>
      <c r="C1589" s="23" t="s">
        <v>2441</v>
      </c>
      <c r="D1589" s="22" t="s">
        <v>2440</v>
      </c>
      <c r="E1589" s="21">
        <v>1.26</v>
      </c>
      <c r="G1589" s="20"/>
      <c r="H1589" s="19">
        <f>E1589/0.03984</f>
        <v>31.626506024096386</v>
      </c>
      <c r="I1589" s="18">
        <f>J1589/100*4</f>
        <v>2.76</v>
      </c>
      <c r="J1589" s="17">
        <v>69</v>
      </c>
      <c r="K1589" s="16">
        <f>IF(J1589&gt;1,J1589-H1589-I1589,0)</f>
        <v>34.613493975903616</v>
      </c>
      <c r="L1589" s="15">
        <v>42106</v>
      </c>
      <c r="M1589" s="14"/>
      <c r="N1589" s="29">
        <v>42914</v>
      </c>
      <c r="O1589" s="12">
        <v>42914</v>
      </c>
      <c r="P1589" s="11" t="s">
        <v>3123</v>
      </c>
      <c r="Q1589" s="10" t="s">
        <v>3122</v>
      </c>
      <c r="R1589" s="10" t="s">
        <v>3121</v>
      </c>
      <c r="S1589" s="10" t="s">
        <v>3120</v>
      </c>
      <c r="T1589" s="10"/>
      <c r="U1589" s="9">
        <v>6868966908</v>
      </c>
      <c r="V1589" s="8"/>
      <c r="W1589" s="7">
        <v>899</v>
      </c>
      <c r="X1589" s="4"/>
      <c r="Y1589" s="6">
        <v>88</v>
      </c>
      <c r="Z1589" s="5">
        <f>IF(Y1589&gt;0,Y1589-J1589,".")</f>
        <v>19</v>
      </c>
      <c r="AB1589" s="1">
        <v>1550514599</v>
      </c>
      <c r="AC1589" s="1">
        <v>6720229144</v>
      </c>
      <c r="AD1589" s="1" t="s">
        <v>7271</v>
      </c>
      <c r="AE1589" s="1">
        <v>1</v>
      </c>
      <c r="AF1589" s="1">
        <v>267</v>
      </c>
      <c r="AG1589" s="1" t="s">
        <v>5745</v>
      </c>
      <c r="AH1589" s="1" t="s">
        <v>8334</v>
      </c>
      <c r="AI1589" s="1" t="s">
        <v>8335</v>
      </c>
    </row>
    <row r="1590" spans="1:35" s="1" customFormat="1" x14ac:dyDescent="0.25">
      <c r="A1590" s="31">
        <v>42088</v>
      </c>
      <c r="B1590" s="27"/>
      <c r="C1590" s="23" t="s">
        <v>2441</v>
      </c>
      <c r="D1590" s="22" t="s">
        <v>2440</v>
      </c>
      <c r="E1590" s="21">
        <v>1.26</v>
      </c>
      <c r="G1590" s="20"/>
      <c r="H1590" s="19">
        <f>E1590/0.03984</f>
        <v>31.626506024096386</v>
      </c>
      <c r="I1590" s="18">
        <f>J1590/100*4</f>
        <v>2.76</v>
      </c>
      <c r="J1590" s="17">
        <v>69</v>
      </c>
      <c r="K1590" s="16">
        <f>IF(J1590&gt;1,J1590-H1590-I1590,0)</f>
        <v>34.613493975903616</v>
      </c>
      <c r="L1590" s="15">
        <v>42106</v>
      </c>
      <c r="M1590" s="14"/>
      <c r="N1590" s="29">
        <v>42933</v>
      </c>
      <c r="O1590" s="12">
        <v>42933</v>
      </c>
      <c r="P1590" s="11" t="s">
        <v>2829</v>
      </c>
      <c r="Q1590" s="10" t="s">
        <v>2828</v>
      </c>
      <c r="R1590" s="10" t="s">
        <v>2827</v>
      </c>
      <c r="S1590" s="10" t="s">
        <v>2826</v>
      </c>
      <c r="T1590" s="10"/>
      <c r="U1590" s="9">
        <v>6890267370</v>
      </c>
      <c r="V1590" s="8"/>
      <c r="W1590" s="7">
        <v>961</v>
      </c>
      <c r="X1590" s="4"/>
      <c r="Y1590" s="6">
        <v>88</v>
      </c>
      <c r="Z1590" s="5">
        <f>IF(Y1590&gt;0,Y1590-J1590,".")</f>
        <v>19</v>
      </c>
      <c r="AB1590" s="1">
        <v>1550674839</v>
      </c>
      <c r="AC1590" s="1">
        <v>6727429121</v>
      </c>
      <c r="AD1590" s="1" t="s">
        <v>7161</v>
      </c>
      <c r="AE1590" s="1">
        <v>1</v>
      </c>
      <c r="AF1590" s="1">
        <v>70</v>
      </c>
      <c r="AG1590" s="1" t="s">
        <v>5726</v>
      </c>
      <c r="AH1590" s="1" t="s">
        <v>8336</v>
      </c>
      <c r="AI1590" s="1" t="s">
        <v>8337</v>
      </c>
    </row>
    <row r="1591" spans="1:35" s="1" customFormat="1" x14ac:dyDescent="0.25">
      <c r="A1591" s="31">
        <v>42088</v>
      </c>
      <c r="B1591" s="24"/>
      <c r="C1591" s="23" t="s">
        <v>2441</v>
      </c>
      <c r="D1591" s="22" t="s">
        <v>2440</v>
      </c>
      <c r="E1591" s="21">
        <v>1.26</v>
      </c>
      <c r="G1591" s="20"/>
      <c r="H1591" s="19">
        <f>E1591/0.03984</f>
        <v>31.626506024096386</v>
      </c>
      <c r="I1591" s="18">
        <f>J1591/100*4</f>
        <v>2.76</v>
      </c>
      <c r="J1591" s="17">
        <v>69</v>
      </c>
      <c r="K1591" s="16">
        <f>IF(J1591&gt;1,J1591-H1591-I1591,0)</f>
        <v>34.613493975903616</v>
      </c>
      <c r="L1591" s="15">
        <v>42106</v>
      </c>
      <c r="M1591" s="14"/>
      <c r="N1591" s="29">
        <v>42963</v>
      </c>
      <c r="O1591" s="12">
        <v>42963</v>
      </c>
      <c r="P1591" s="11" t="s">
        <v>2439</v>
      </c>
      <c r="Q1591" s="10" t="s">
        <v>2438</v>
      </c>
      <c r="R1591" s="10" t="s">
        <v>2437</v>
      </c>
      <c r="S1591" s="10" t="s">
        <v>2436</v>
      </c>
      <c r="T1591" s="10"/>
      <c r="U1591" s="9" t="s">
        <v>2435</v>
      </c>
      <c r="V1591" s="8"/>
      <c r="W1591" s="7">
        <v>1044</v>
      </c>
      <c r="X1591" s="4"/>
      <c r="Y1591" s="6">
        <v>88</v>
      </c>
      <c r="Z1591" s="5">
        <f>IF(Y1591&gt;0,Y1591-J1591,".")</f>
        <v>19</v>
      </c>
      <c r="AB1591" s="1">
        <v>1550674840</v>
      </c>
      <c r="AC1591" s="1">
        <v>6722190084</v>
      </c>
      <c r="AD1591" s="1" t="s">
        <v>7245</v>
      </c>
      <c r="AE1591" s="1">
        <v>1</v>
      </c>
      <c r="AF1591" s="1">
        <v>70</v>
      </c>
      <c r="AG1591" s="1" t="s">
        <v>5726</v>
      </c>
      <c r="AH1591" s="1" t="s">
        <v>8338</v>
      </c>
      <c r="AI1591" s="1" t="s">
        <v>8337</v>
      </c>
    </row>
    <row r="1592" spans="1:35" s="1" customFormat="1" x14ac:dyDescent="0.25">
      <c r="A1592" s="31">
        <v>42788</v>
      </c>
      <c r="B1592" s="24"/>
      <c r="C1592" s="23" t="s">
        <v>354</v>
      </c>
      <c r="D1592" s="22" t="s">
        <v>353</v>
      </c>
      <c r="E1592" s="21">
        <v>1.8</v>
      </c>
      <c r="G1592" s="20"/>
      <c r="H1592" s="19">
        <f>E1592/0.03844</f>
        <v>46.826222684703431</v>
      </c>
      <c r="I1592" s="18">
        <f>J1592/100*4</f>
        <v>3.52</v>
      </c>
      <c r="J1592" s="17">
        <v>88</v>
      </c>
      <c r="K1592" s="16">
        <f>IF(J1592&gt;1,J1592-H1592-I1592,0)</f>
        <v>37.653777315296566</v>
      </c>
      <c r="L1592" s="15">
        <v>42821</v>
      </c>
      <c r="M1592" s="14"/>
      <c r="N1592" s="29">
        <v>42973</v>
      </c>
      <c r="O1592" s="12">
        <v>42974</v>
      </c>
      <c r="P1592" s="11" t="s">
        <v>2302</v>
      </c>
      <c r="Q1592" s="10"/>
      <c r="R1592" s="10"/>
      <c r="S1592" s="10"/>
      <c r="T1592" s="10"/>
      <c r="U1592" s="9">
        <v>6904237941</v>
      </c>
      <c r="V1592" s="8"/>
      <c r="W1592" s="7">
        <v>1074</v>
      </c>
      <c r="X1592" s="4"/>
      <c r="Y1592" s="6">
        <v>88</v>
      </c>
      <c r="Z1592" s="5">
        <f>IF(Y1592&gt;0,Y1592-J1592,".")</f>
        <v>0</v>
      </c>
      <c r="AB1592" s="1">
        <v>1550815151</v>
      </c>
      <c r="AC1592" s="1">
        <v>6728186055</v>
      </c>
      <c r="AD1592" s="1" t="s">
        <v>7424</v>
      </c>
      <c r="AE1592" s="1">
        <v>1</v>
      </c>
      <c r="AF1592" s="1">
        <v>30</v>
      </c>
      <c r="AG1592" s="1" t="s">
        <v>5712</v>
      </c>
      <c r="AH1592" s="1" t="s">
        <v>8339</v>
      </c>
      <c r="AI1592" s="1" t="s">
        <v>8340</v>
      </c>
    </row>
    <row r="1593" spans="1:35" s="1" customFormat="1" x14ac:dyDescent="0.25">
      <c r="A1593" s="31">
        <v>42849</v>
      </c>
      <c r="B1593" s="30" t="s">
        <v>2126</v>
      </c>
      <c r="C1593" s="23" t="s">
        <v>1932</v>
      </c>
      <c r="D1593" s="22" t="s">
        <v>1931</v>
      </c>
      <c r="E1593" s="21">
        <v>0.78</v>
      </c>
      <c r="G1593" s="20"/>
      <c r="H1593" s="19">
        <f>E1593/0.038957</f>
        <v>20.022075621839466</v>
      </c>
      <c r="I1593" s="18">
        <f>J1593/100*4</f>
        <v>2.8</v>
      </c>
      <c r="J1593" s="17">
        <v>70</v>
      </c>
      <c r="K1593" s="16">
        <f>IF(J1593&gt;1,J1593-H1593-I1593,0)</f>
        <v>47.17792437816054</v>
      </c>
      <c r="L1593" s="15">
        <v>42875</v>
      </c>
      <c r="M1593" s="14"/>
      <c r="N1593" s="29">
        <v>42986</v>
      </c>
      <c r="O1593" s="12">
        <v>42988</v>
      </c>
      <c r="P1593" s="11" t="s">
        <v>2125</v>
      </c>
      <c r="Q1593" s="10" t="s">
        <v>2124</v>
      </c>
      <c r="R1593" s="10" t="s">
        <v>2123</v>
      </c>
      <c r="S1593" s="10" t="s">
        <v>2122</v>
      </c>
      <c r="T1593" s="10" t="s">
        <v>2121</v>
      </c>
      <c r="U1593" s="9">
        <v>6910437633</v>
      </c>
      <c r="V1593" s="8"/>
      <c r="W1593" s="7">
        <v>1116</v>
      </c>
      <c r="X1593" s="4"/>
      <c r="Y1593" s="6">
        <v>88</v>
      </c>
      <c r="Z1593" s="5">
        <f>IF(Y1593&gt;0,Y1593-J1593,".")</f>
        <v>18</v>
      </c>
      <c r="AB1593" s="1">
        <v>1550815152</v>
      </c>
      <c r="AC1593" s="1">
        <v>6722388962</v>
      </c>
      <c r="AD1593" s="1" t="s">
        <v>7345</v>
      </c>
      <c r="AE1593" s="1">
        <v>4</v>
      </c>
      <c r="AF1593" s="1">
        <v>120</v>
      </c>
      <c r="AG1593" s="1" t="s">
        <v>5712</v>
      </c>
      <c r="AH1593" s="1" t="s">
        <v>8341</v>
      </c>
      <c r="AI1593" s="1" t="s">
        <v>8340</v>
      </c>
    </row>
    <row r="1594" spans="1:35" s="1" customFormat="1" x14ac:dyDescent="0.25">
      <c r="A1594" s="31">
        <v>42846</v>
      </c>
      <c r="B1594" s="24"/>
      <c r="C1594" s="23" t="s">
        <v>1932</v>
      </c>
      <c r="D1594" s="22" t="s">
        <v>1931</v>
      </c>
      <c r="E1594" s="21">
        <v>0.78</v>
      </c>
      <c r="G1594" s="20"/>
      <c r="H1594" s="19">
        <f>E1594/0.038957</f>
        <v>20.022075621839466</v>
      </c>
      <c r="I1594" s="18">
        <f>J1594/100*4</f>
        <v>2.76</v>
      </c>
      <c r="J1594" s="17">
        <v>69</v>
      </c>
      <c r="K1594" s="16">
        <f>IF(J1594&gt;1,J1594-H1594-I1594,0)</f>
        <v>46.217924378160539</v>
      </c>
      <c r="L1594" s="15">
        <v>42875</v>
      </c>
      <c r="M1594" s="14"/>
      <c r="N1594" s="29">
        <v>42996</v>
      </c>
      <c r="O1594" s="12">
        <v>42997</v>
      </c>
      <c r="P1594" s="11" t="s">
        <v>1930</v>
      </c>
      <c r="Q1594" s="10" t="s">
        <v>1929</v>
      </c>
      <c r="R1594" s="10" t="s">
        <v>1928</v>
      </c>
      <c r="S1594" s="10" t="s">
        <v>1927</v>
      </c>
      <c r="T1594" s="10"/>
      <c r="U1594" s="9">
        <v>6910437633</v>
      </c>
      <c r="V1594" s="8"/>
      <c r="W1594" s="7">
        <v>1155</v>
      </c>
      <c r="X1594" s="4"/>
      <c r="Y1594" s="6">
        <v>88</v>
      </c>
      <c r="Z1594" s="5">
        <f>IF(Y1594&gt;0,Y1594-J1594,".")</f>
        <v>19</v>
      </c>
      <c r="AB1594" s="1">
        <v>1550900544</v>
      </c>
      <c r="AC1594" s="1">
        <v>6724292546</v>
      </c>
      <c r="AD1594" s="1" t="s">
        <v>7339</v>
      </c>
      <c r="AE1594" s="1">
        <v>1</v>
      </c>
      <c r="AF1594" s="1">
        <v>65</v>
      </c>
      <c r="AG1594" s="1" t="s">
        <v>5716</v>
      </c>
      <c r="AH1594" s="1" t="s">
        <v>8342</v>
      </c>
      <c r="AI1594" s="1" t="s">
        <v>8343</v>
      </c>
    </row>
    <row r="1595" spans="1:35" s="1" customFormat="1" x14ac:dyDescent="0.25">
      <c r="A1595" s="31">
        <v>42936</v>
      </c>
      <c r="B1595" s="24"/>
      <c r="C1595" s="23" t="s">
        <v>926</v>
      </c>
      <c r="D1595" s="22" t="s">
        <v>925</v>
      </c>
      <c r="E1595" s="21">
        <v>1.1599999999999999</v>
      </c>
      <c r="G1595" s="20"/>
      <c r="H1595" s="19">
        <f>E1595/0.04318</f>
        <v>26.86428902269569</v>
      </c>
      <c r="I1595" s="18">
        <f>J1595/100*4</f>
        <v>3.52</v>
      </c>
      <c r="J1595" s="17">
        <v>88</v>
      </c>
      <c r="K1595" s="16">
        <f>IF(J1595&gt;1,J1595-H1595-I1595,0)</f>
        <v>57.61571097730431</v>
      </c>
      <c r="L1595" s="15">
        <v>42959</v>
      </c>
      <c r="M1595" s="14"/>
      <c r="N1595" s="29">
        <v>43030</v>
      </c>
      <c r="O1595" s="12">
        <v>43037</v>
      </c>
      <c r="P1595" s="11" t="s">
        <v>1420</v>
      </c>
      <c r="Q1595" s="10"/>
      <c r="R1595" s="10"/>
      <c r="S1595" s="10"/>
      <c r="T1595" s="10"/>
      <c r="U1595" s="9">
        <v>6916040642</v>
      </c>
      <c r="V1595" s="8"/>
      <c r="W1595" s="7">
        <v>1277</v>
      </c>
      <c r="X1595" s="4"/>
      <c r="Y1595" s="6">
        <v>88</v>
      </c>
      <c r="Z1595" s="5">
        <f>IF(Y1595&gt;0,Y1595-J1595,".")</f>
        <v>0</v>
      </c>
      <c r="AB1595" s="1">
        <v>1550967353</v>
      </c>
      <c r="AC1595" s="1">
        <v>6724317019</v>
      </c>
      <c r="AD1595" s="1" t="s">
        <v>7120</v>
      </c>
      <c r="AE1595" s="1">
        <v>1</v>
      </c>
      <c r="AF1595" s="1">
        <v>70</v>
      </c>
      <c r="AG1595" s="1" t="s">
        <v>5711</v>
      </c>
      <c r="AH1595" s="1" t="s">
        <v>8344</v>
      </c>
      <c r="AI1595" s="1" t="s">
        <v>8345</v>
      </c>
    </row>
    <row r="1596" spans="1:35" s="1" customFormat="1" x14ac:dyDescent="0.25">
      <c r="A1596" s="31">
        <v>42671</v>
      </c>
      <c r="B1596" s="24"/>
      <c r="C1596" s="23" t="s">
        <v>1156</v>
      </c>
      <c r="D1596" s="22" t="s">
        <v>1155</v>
      </c>
      <c r="E1596" s="21">
        <v>0.56000000000000005</v>
      </c>
      <c r="G1596" s="20"/>
      <c r="H1596" s="19">
        <f>E1596/0.03988</f>
        <v>14.042126379137414</v>
      </c>
      <c r="I1596" s="18">
        <f>J1596/100*4</f>
        <v>2.8</v>
      </c>
      <c r="J1596" s="17">
        <v>70</v>
      </c>
      <c r="K1596" s="16">
        <f>IF(J1596&gt;1,J1596-H1596-I1596,0)</f>
        <v>53.157873620862588</v>
      </c>
      <c r="L1596" s="15">
        <v>42697</v>
      </c>
      <c r="M1596" s="14"/>
      <c r="N1596" s="29">
        <v>43048</v>
      </c>
      <c r="O1596" s="12">
        <v>43048</v>
      </c>
      <c r="P1596" s="11" t="s">
        <v>1154</v>
      </c>
      <c r="Q1596" s="10" t="s">
        <v>1159</v>
      </c>
      <c r="R1596" s="10" t="s">
        <v>1158</v>
      </c>
      <c r="S1596" s="10" t="s">
        <v>1157</v>
      </c>
      <c r="T1596" s="10"/>
      <c r="U1596" s="9">
        <v>6908948501</v>
      </c>
      <c r="V1596" s="8"/>
      <c r="W1596" s="7">
        <v>1311</v>
      </c>
      <c r="X1596" s="4"/>
      <c r="Y1596" s="6">
        <v>88</v>
      </c>
      <c r="Z1596" s="5">
        <f>IF(Y1596&gt;0,Y1596-J1596,".")</f>
        <v>18</v>
      </c>
      <c r="AB1596" s="1">
        <v>1550999825</v>
      </c>
      <c r="AC1596" s="1">
        <v>6728236098</v>
      </c>
      <c r="AD1596" s="1" t="s">
        <v>7192</v>
      </c>
      <c r="AE1596" s="1">
        <v>2</v>
      </c>
      <c r="AF1596" s="1">
        <v>30</v>
      </c>
      <c r="AG1596" s="1" t="s">
        <v>5720</v>
      </c>
      <c r="AH1596" s="1" t="s">
        <v>8346</v>
      </c>
      <c r="AI1596" s="1" t="s">
        <v>8347</v>
      </c>
    </row>
    <row r="1597" spans="1:35" s="1" customFormat="1" x14ac:dyDescent="0.25">
      <c r="A1597" s="31">
        <v>42807</v>
      </c>
      <c r="B1597" s="24" t="s">
        <v>1109</v>
      </c>
      <c r="C1597" s="23" t="s">
        <v>1108</v>
      </c>
      <c r="D1597" s="22" t="s">
        <v>1107</v>
      </c>
      <c r="E1597" s="21">
        <v>0.45</v>
      </c>
      <c r="G1597" s="20"/>
      <c r="H1597" s="19">
        <f>E1597/0.038689</f>
        <v>11.631213006280856</v>
      </c>
      <c r="I1597" s="18">
        <f>J1597/100*4</f>
        <v>2.8</v>
      </c>
      <c r="J1597" s="17">
        <v>70</v>
      </c>
      <c r="K1597" s="16">
        <f>IF(J1597&gt;1,J1597-H1597-I1597,0)</f>
        <v>55.568786993719144</v>
      </c>
      <c r="L1597" s="15">
        <v>42834</v>
      </c>
      <c r="M1597" s="14"/>
      <c r="N1597" s="29">
        <v>43051</v>
      </c>
      <c r="O1597" s="12">
        <v>43051</v>
      </c>
      <c r="P1597" s="11" t="s">
        <v>1098</v>
      </c>
      <c r="Q1597" s="10" t="s">
        <v>1106</v>
      </c>
      <c r="R1597" s="10" t="s">
        <v>1105</v>
      </c>
      <c r="S1597" s="10" t="s">
        <v>1104</v>
      </c>
      <c r="T1597" s="10"/>
      <c r="U1597" s="9">
        <v>6915956230</v>
      </c>
      <c r="V1597" s="8"/>
      <c r="W1597" s="7">
        <v>1322</v>
      </c>
      <c r="X1597" s="4"/>
      <c r="Y1597" s="6">
        <v>88</v>
      </c>
      <c r="Z1597" s="5">
        <f>IF(Y1597&gt;0,Y1597-J1597,".")</f>
        <v>18</v>
      </c>
      <c r="AB1597" s="1">
        <v>1551043044</v>
      </c>
      <c r="AC1597" s="1">
        <v>6724791463</v>
      </c>
      <c r="AD1597" s="1" t="s">
        <v>7155</v>
      </c>
      <c r="AE1597" s="1">
        <v>1</v>
      </c>
      <c r="AF1597" s="1">
        <v>69</v>
      </c>
      <c r="AG1597" s="1" t="s">
        <v>8348</v>
      </c>
      <c r="AH1597" s="1" t="s">
        <v>8349</v>
      </c>
      <c r="AI1597" s="1" t="s">
        <v>8350</v>
      </c>
    </row>
    <row r="1598" spans="1:35" s="1" customFormat="1" x14ac:dyDescent="0.25">
      <c r="A1598" s="31">
        <v>42472</v>
      </c>
      <c r="B1598" s="24"/>
      <c r="C1598" s="23" t="s">
        <v>929</v>
      </c>
      <c r="D1598" s="22" t="s">
        <v>928</v>
      </c>
      <c r="E1598" s="21">
        <v>1.94</v>
      </c>
      <c r="G1598" s="20"/>
      <c r="H1598" s="19">
        <f>E1598/0.042177</f>
        <v>45.996633236123955</v>
      </c>
      <c r="I1598" s="32">
        <f>J1598/100*4</f>
        <v>3.52</v>
      </c>
      <c r="J1598" s="17">
        <v>88</v>
      </c>
      <c r="K1598" s="16">
        <f>IF(J1598&gt;1,J1598-H1598-I1598,0)</f>
        <v>38.483366763876042</v>
      </c>
      <c r="L1598" s="15">
        <v>42488</v>
      </c>
      <c r="M1598" s="14"/>
      <c r="N1598" s="29">
        <v>43059</v>
      </c>
      <c r="O1598" s="12">
        <v>43059</v>
      </c>
      <c r="P1598" s="11" t="s">
        <v>927</v>
      </c>
      <c r="Q1598" s="10"/>
      <c r="R1598" s="10"/>
      <c r="S1598" s="10"/>
      <c r="T1598" s="10"/>
      <c r="U1598" s="9">
        <v>6916028779</v>
      </c>
      <c r="V1598" s="8"/>
      <c r="W1598" s="7">
        <v>1353</v>
      </c>
      <c r="X1598" s="4"/>
      <c r="Y1598" s="6">
        <v>88</v>
      </c>
      <c r="Z1598" s="5">
        <f>IF(Y1598&gt;0,Y1598-J1598,".")</f>
        <v>0</v>
      </c>
      <c r="AB1598" s="1">
        <v>1551152632</v>
      </c>
      <c r="AC1598" s="1">
        <v>6727429121</v>
      </c>
      <c r="AD1598" s="1" t="s">
        <v>7161</v>
      </c>
      <c r="AE1598" s="1">
        <v>1</v>
      </c>
      <c r="AF1598" s="1">
        <v>70</v>
      </c>
      <c r="AG1598" s="1" t="s">
        <v>8351</v>
      </c>
      <c r="AH1598" s="1" t="s">
        <v>8336</v>
      </c>
      <c r="AI1598" s="1" t="s">
        <v>8352</v>
      </c>
    </row>
    <row r="1599" spans="1:35" s="1" customFormat="1" x14ac:dyDescent="0.25">
      <c r="A1599" s="31">
        <v>42604</v>
      </c>
      <c r="B1599" s="24"/>
      <c r="C1599" s="23" t="s">
        <v>848</v>
      </c>
      <c r="D1599" s="22" t="s">
        <v>847</v>
      </c>
      <c r="E1599" s="21">
        <v>0.85</v>
      </c>
      <c r="G1599" s="20"/>
      <c r="H1599" s="19">
        <f>E1599/0.0409</f>
        <v>20.78239608801956</v>
      </c>
      <c r="I1599" s="18">
        <f>J1599/100*4</f>
        <v>2.8</v>
      </c>
      <c r="J1599" s="17">
        <v>70</v>
      </c>
      <c r="K1599" s="16">
        <f>IF(J1599&gt;1,J1599-H1599-I1599,0)</f>
        <v>46.417603911980443</v>
      </c>
      <c r="L1599" s="15">
        <v>42636</v>
      </c>
      <c r="M1599" s="14"/>
      <c r="N1599" s="29">
        <v>43063</v>
      </c>
      <c r="O1599" s="12">
        <v>43066</v>
      </c>
      <c r="P1599" s="11" t="s">
        <v>846</v>
      </c>
      <c r="Q1599" s="10" t="s">
        <v>851</v>
      </c>
      <c r="R1599" s="10" t="s">
        <v>850</v>
      </c>
      <c r="S1599" s="10" t="s">
        <v>849</v>
      </c>
      <c r="T1599" s="10"/>
      <c r="U1599" s="9">
        <v>6915367130</v>
      </c>
      <c r="V1599" s="8"/>
      <c r="W1599" s="7">
        <v>1374</v>
      </c>
      <c r="X1599" s="4"/>
      <c r="Y1599" s="6">
        <v>88</v>
      </c>
      <c r="Z1599" s="5">
        <f>IF(Y1599&gt;0,Y1599-J1599,".")</f>
        <v>18</v>
      </c>
      <c r="AB1599" s="1">
        <v>1551195865</v>
      </c>
      <c r="AC1599" s="1">
        <v>6728390753</v>
      </c>
      <c r="AD1599" s="1" t="s">
        <v>7160</v>
      </c>
      <c r="AE1599" s="1">
        <v>2</v>
      </c>
      <c r="AF1599" s="1">
        <v>150</v>
      </c>
      <c r="AG1599" s="1" t="s">
        <v>8353</v>
      </c>
      <c r="AH1599" s="1" t="s">
        <v>8354</v>
      </c>
      <c r="AI1599" s="1" t="s">
        <v>8355</v>
      </c>
    </row>
    <row r="1600" spans="1:35" s="1" customFormat="1" x14ac:dyDescent="0.25">
      <c r="A1600" s="31">
        <v>43013</v>
      </c>
      <c r="B1600" s="24"/>
      <c r="C1600" s="23" t="s">
        <v>354</v>
      </c>
      <c r="D1600" s="22" t="s">
        <v>353</v>
      </c>
      <c r="E1600" s="21">
        <v>1.2</v>
      </c>
      <c r="G1600" s="20"/>
      <c r="H1600" s="19">
        <f>E1600/0.04452</f>
        <v>26.954177897574123</v>
      </c>
      <c r="I1600" s="18">
        <f>J1600/100*4</f>
        <v>3.52</v>
      </c>
      <c r="J1600" s="17">
        <v>88</v>
      </c>
      <c r="K1600" s="16">
        <f>IF(J1600&gt;1,J1600-H1600-I1600,0)</f>
        <v>57.52582210242587</v>
      </c>
      <c r="L1600" s="15">
        <v>43034</v>
      </c>
      <c r="M1600" s="14"/>
      <c r="N1600" s="29">
        <v>43082</v>
      </c>
      <c r="O1600" s="12">
        <v>43082</v>
      </c>
      <c r="P1600" s="11" t="s">
        <v>343</v>
      </c>
      <c r="Q1600" s="10"/>
      <c r="R1600" s="10"/>
      <c r="S1600" s="10"/>
      <c r="T1600" s="10"/>
      <c r="U1600" s="9">
        <v>6918849419</v>
      </c>
      <c r="V1600" s="8"/>
      <c r="W1600" s="7">
        <v>1458</v>
      </c>
      <c r="X1600" s="4"/>
      <c r="Y1600" s="6">
        <v>88</v>
      </c>
      <c r="Z1600" s="5">
        <f>IF(Y1600&gt;0,Y1600-J1600,".")</f>
        <v>0</v>
      </c>
      <c r="AB1600" s="1">
        <v>1551358496</v>
      </c>
      <c r="AC1600" s="1">
        <v>6722388962</v>
      </c>
      <c r="AD1600" s="1" t="s">
        <v>7345</v>
      </c>
      <c r="AE1600" s="1">
        <v>1</v>
      </c>
      <c r="AF1600" s="1">
        <v>30</v>
      </c>
      <c r="AG1600" s="1" t="s">
        <v>5699</v>
      </c>
      <c r="AH1600" s="1" t="s">
        <v>8341</v>
      </c>
      <c r="AI1600" s="1" t="s">
        <v>8356</v>
      </c>
    </row>
    <row r="1601" spans="1:35" s="1" customFormat="1" x14ac:dyDescent="0.25">
      <c r="A1601" s="31">
        <v>42164</v>
      </c>
      <c r="B1601" s="27"/>
      <c r="C1601" s="23" t="s">
        <v>6600</v>
      </c>
      <c r="D1601" s="22" t="s">
        <v>6599</v>
      </c>
      <c r="E1601" s="21">
        <v>0.99</v>
      </c>
      <c r="G1601" s="20"/>
      <c r="H1601" s="19">
        <f>E1601/0.03938</f>
        <v>25.139664804469273</v>
      </c>
      <c r="I1601" s="18">
        <f>J1601/100*4</f>
        <v>2.8</v>
      </c>
      <c r="J1601" s="17">
        <v>70</v>
      </c>
      <c r="K1601" s="16">
        <f>IF(J1601&gt;1,J1601-H1601-I1601,0)</f>
        <v>42.060335195530726</v>
      </c>
      <c r="L1601" s="15">
        <v>42202</v>
      </c>
      <c r="M1601" s="14"/>
      <c r="N1601" s="29">
        <v>42750</v>
      </c>
      <c r="O1601" s="12">
        <v>42751</v>
      </c>
      <c r="P1601" s="11">
        <v>23396</v>
      </c>
      <c r="Q1601" s="10" t="s">
        <v>6598</v>
      </c>
      <c r="R1601" s="10" t="s">
        <v>6597</v>
      </c>
      <c r="S1601" s="10" t="s">
        <v>3536</v>
      </c>
      <c r="T1601" s="10"/>
      <c r="U1601" s="9">
        <v>6677989722</v>
      </c>
      <c r="V1601" s="8" t="s">
        <v>110</v>
      </c>
      <c r="W1601" s="7">
        <v>105</v>
      </c>
      <c r="X1601" s="4"/>
      <c r="Y1601" s="6">
        <v>89</v>
      </c>
      <c r="Z1601" s="5">
        <f>IF(Y1601&gt;0,Y1601-J1601,".")</f>
        <v>19</v>
      </c>
      <c r="AA1601"/>
      <c r="AB1601">
        <v>1551464709</v>
      </c>
      <c r="AC1601" s="1">
        <v>6722898902</v>
      </c>
      <c r="AD1601" s="1" t="s">
        <v>7331</v>
      </c>
      <c r="AE1601" s="1">
        <v>1</v>
      </c>
      <c r="AF1601" s="1">
        <v>74</v>
      </c>
      <c r="AG1601" s="1" t="s">
        <v>5685</v>
      </c>
      <c r="AH1601" s="1" t="s">
        <v>8357</v>
      </c>
      <c r="AI1601" s="1" t="s">
        <v>8358</v>
      </c>
    </row>
    <row r="1602" spans="1:35" s="1" customFormat="1" x14ac:dyDescent="0.25">
      <c r="A1602" s="31">
        <v>42639</v>
      </c>
      <c r="B1602" s="24"/>
      <c r="C1602" s="23" t="s">
        <v>6581</v>
      </c>
      <c r="D1602" s="22" t="s">
        <v>3508</v>
      </c>
      <c r="E1602" s="21">
        <v>0.6</v>
      </c>
      <c r="G1602" s="20"/>
      <c r="H1602" s="19">
        <f>E1602/0.0404</f>
        <v>14.851485148514852</v>
      </c>
      <c r="I1602" s="18">
        <f>J1602/100*4</f>
        <v>2.8</v>
      </c>
      <c r="J1602" s="17">
        <v>70</v>
      </c>
      <c r="K1602" s="16">
        <f>IF(J1602&gt;1,J1602-H1602-I1602,0)</f>
        <v>52.348514851485149</v>
      </c>
      <c r="L1602" s="15">
        <v>42665</v>
      </c>
      <c r="M1602" s="14"/>
      <c r="N1602" s="29">
        <v>42751</v>
      </c>
      <c r="O1602" s="12">
        <v>42751</v>
      </c>
      <c r="P1602" s="11" t="s">
        <v>6568</v>
      </c>
      <c r="Q1602" s="10" t="s">
        <v>6580</v>
      </c>
      <c r="R1602" s="10" t="s">
        <v>6579</v>
      </c>
      <c r="S1602" s="10" t="s">
        <v>6578</v>
      </c>
      <c r="T1602" s="10"/>
      <c r="U1602" s="9">
        <v>6680666808</v>
      </c>
      <c r="V1602" s="8"/>
      <c r="W1602" s="7">
        <v>106</v>
      </c>
      <c r="X1602" s="4"/>
      <c r="Y1602" s="6">
        <v>89</v>
      </c>
      <c r="Z1602" s="5">
        <f>IF(Y1602&gt;0,Y1602-J1602,".")</f>
        <v>19</v>
      </c>
      <c r="AA1602"/>
      <c r="AB1602">
        <v>1551485552</v>
      </c>
      <c r="AC1602" s="1">
        <v>6730109265</v>
      </c>
      <c r="AD1602" s="1" t="s">
        <v>7248</v>
      </c>
      <c r="AE1602" s="1">
        <v>1</v>
      </c>
      <c r="AF1602" s="1">
        <v>88</v>
      </c>
      <c r="AG1602" s="1" t="s">
        <v>5703</v>
      </c>
      <c r="AH1602" s="1" t="s">
        <v>8359</v>
      </c>
      <c r="AI1602" s="1" t="s">
        <v>8360</v>
      </c>
    </row>
    <row r="1603" spans="1:35" s="1" customFormat="1" x14ac:dyDescent="0.25">
      <c r="A1603" s="28">
        <v>41238</v>
      </c>
      <c r="B1603" s="27" t="s">
        <v>6383</v>
      </c>
      <c r="C1603" s="23" t="s">
        <v>6382</v>
      </c>
      <c r="D1603" s="22" t="s">
        <v>6381</v>
      </c>
      <c r="E1603" s="21">
        <v>0.99</v>
      </c>
      <c r="G1603" s="20"/>
      <c r="H1603" s="19">
        <f>E1603/0.0491404</f>
        <v>20.146356155017052</v>
      </c>
      <c r="I1603" s="18">
        <f>J1603/100*4</f>
        <v>2.8</v>
      </c>
      <c r="J1603" s="17">
        <v>70</v>
      </c>
      <c r="K1603" s="16">
        <f>IF(J1603&gt;1,J1603-H1603-I1603,0)</f>
        <v>47.05364384498295</v>
      </c>
      <c r="L1603" s="15">
        <v>41251</v>
      </c>
      <c r="M1603" s="14"/>
      <c r="N1603" s="29">
        <v>42760</v>
      </c>
      <c r="O1603" s="12">
        <v>42765</v>
      </c>
      <c r="P1603" s="11" t="s">
        <v>6380</v>
      </c>
      <c r="Q1603" s="10" t="s">
        <v>6379</v>
      </c>
      <c r="R1603" s="10" t="s">
        <v>6378</v>
      </c>
      <c r="S1603" s="10" t="s">
        <v>6377</v>
      </c>
      <c r="T1603" s="10"/>
      <c r="U1603" s="9">
        <v>6694913696</v>
      </c>
      <c r="V1603" s="8"/>
      <c r="W1603" s="7">
        <v>179</v>
      </c>
      <c r="X1603" s="4"/>
      <c r="Y1603" s="6">
        <v>89</v>
      </c>
      <c r="Z1603" s="5">
        <f>IF(Y1603&gt;0,Y1603-J1603,".")</f>
        <v>19</v>
      </c>
      <c r="AB1603" s="1">
        <v>1551530806</v>
      </c>
      <c r="AC1603" s="1">
        <v>6727429121</v>
      </c>
      <c r="AD1603" s="1" t="s">
        <v>7161</v>
      </c>
      <c r="AE1603" s="1">
        <v>1</v>
      </c>
      <c r="AF1603" s="1">
        <v>70</v>
      </c>
      <c r="AG1603" s="1" t="s">
        <v>5695</v>
      </c>
      <c r="AH1603" s="1" t="s">
        <v>8336</v>
      </c>
      <c r="AI1603" s="1" t="s">
        <v>8361</v>
      </c>
    </row>
    <row r="1604" spans="1:35" s="1" customFormat="1" x14ac:dyDescent="0.25">
      <c r="A1604" s="28">
        <v>41568</v>
      </c>
      <c r="B1604" s="27" t="s">
        <v>4819</v>
      </c>
      <c r="C1604" s="23" t="s">
        <v>4818</v>
      </c>
      <c r="D1604" s="22" t="s">
        <v>4817</v>
      </c>
      <c r="E1604" s="21">
        <v>1.2</v>
      </c>
      <c r="G1604" s="20"/>
      <c r="H1604" s="19">
        <f>E1604/0.0509077</f>
        <v>23.572072594126233</v>
      </c>
      <c r="I1604" s="18">
        <f>J1604/100*4</f>
        <v>2.8</v>
      </c>
      <c r="J1604" s="17">
        <v>70</v>
      </c>
      <c r="K1604" s="16">
        <f>IF(J1604&gt;1,J1604-H1604-I1604,0)</f>
        <v>43.62792740587377</v>
      </c>
      <c r="L1604" s="15">
        <v>41580</v>
      </c>
      <c r="M1604" s="14"/>
      <c r="N1604" s="29">
        <v>42777</v>
      </c>
      <c r="O1604" s="12">
        <v>42778</v>
      </c>
      <c r="P1604" s="11" t="s">
        <v>1945</v>
      </c>
      <c r="Q1604" s="10" t="s">
        <v>6035</v>
      </c>
      <c r="R1604" s="10" t="s">
        <v>6034</v>
      </c>
      <c r="S1604" s="10" t="s">
        <v>6033</v>
      </c>
      <c r="T1604" s="10" t="s">
        <v>6032</v>
      </c>
      <c r="U1604" s="9">
        <v>6712320432</v>
      </c>
      <c r="V1604" s="8"/>
      <c r="W1604" s="7">
        <v>245</v>
      </c>
      <c r="X1604" s="4"/>
      <c r="Y1604" s="6">
        <v>89</v>
      </c>
      <c r="Z1604" s="5">
        <f>IF(Y1604&gt;0,Y1604-J1604,".")</f>
        <v>19</v>
      </c>
      <c r="AB1604" s="1">
        <v>1551597436</v>
      </c>
      <c r="AC1604" s="1">
        <v>6729851034</v>
      </c>
      <c r="AD1604" s="1" t="s">
        <v>7241</v>
      </c>
      <c r="AE1604" s="1">
        <v>1</v>
      </c>
      <c r="AF1604" s="1">
        <v>38</v>
      </c>
      <c r="AG1604" s="1" t="s">
        <v>5146</v>
      </c>
      <c r="AH1604" s="1" t="s">
        <v>8362</v>
      </c>
      <c r="AI1604" s="1" t="s">
        <v>8363</v>
      </c>
    </row>
    <row r="1605" spans="1:35" s="1" customFormat="1" x14ac:dyDescent="0.25">
      <c r="A1605" s="31">
        <v>42751</v>
      </c>
      <c r="B1605" s="24" t="s">
        <v>5924</v>
      </c>
      <c r="C1605" s="23" t="s">
        <v>3509</v>
      </c>
      <c r="D1605" s="22" t="s">
        <v>3508</v>
      </c>
      <c r="E1605" s="21">
        <v>0.48</v>
      </c>
      <c r="G1605" s="20"/>
      <c r="H1605" s="19">
        <f>E1605/0.03821</f>
        <v>12.562156503533105</v>
      </c>
      <c r="I1605" s="18">
        <f>J1605/100*4</f>
        <v>2.8</v>
      </c>
      <c r="J1605" s="17">
        <v>70</v>
      </c>
      <c r="K1605" s="16">
        <f>IF(J1605&gt;1,J1605-H1605-I1605,0)</f>
        <v>54.6378434964669</v>
      </c>
      <c r="L1605" s="15">
        <v>42771</v>
      </c>
      <c r="M1605" s="14"/>
      <c r="N1605" s="29">
        <v>42781</v>
      </c>
      <c r="O1605" s="12">
        <v>42782</v>
      </c>
      <c r="P1605" s="11" t="s">
        <v>5923</v>
      </c>
      <c r="Q1605" s="10" t="s">
        <v>5922</v>
      </c>
      <c r="R1605" s="10" t="s">
        <v>5921</v>
      </c>
      <c r="S1605" s="10" t="s">
        <v>3134</v>
      </c>
      <c r="T1605" s="10"/>
      <c r="U1605" s="9">
        <v>6716393132</v>
      </c>
      <c r="V1605" s="8"/>
      <c r="W1605" s="7">
        <v>272</v>
      </c>
      <c r="X1605" s="4"/>
      <c r="Y1605" s="6">
        <v>89</v>
      </c>
      <c r="Z1605" s="5">
        <f>IF(Y1605&gt;0,Y1605-J1605,".")</f>
        <v>19</v>
      </c>
      <c r="AB1605" s="1">
        <v>1551750317</v>
      </c>
      <c r="AC1605" s="1">
        <v>6724791463</v>
      </c>
      <c r="AD1605" s="1" t="s">
        <v>7155</v>
      </c>
      <c r="AE1605" s="1">
        <v>1</v>
      </c>
      <c r="AF1605" s="1">
        <v>69</v>
      </c>
      <c r="AG1605" s="1" t="s">
        <v>5680</v>
      </c>
      <c r="AH1605" s="1" t="s">
        <v>8349</v>
      </c>
      <c r="AI1605" s="1" t="s">
        <v>8364</v>
      </c>
    </row>
    <row r="1606" spans="1:35" s="1" customFormat="1" x14ac:dyDescent="0.25">
      <c r="A1606" s="31">
        <v>42751</v>
      </c>
      <c r="B1606" s="24" t="s">
        <v>5889</v>
      </c>
      <c r="C1606" s="23" t="s">
        <v>1150</v>
      </c>
      <c r="D1606" s="22" t="s">
        <v>1149</v>
      </c>
      <c r="E1606" s="21">
        <v>1.08</v>
      </c>
      <c r="G1606" s="20"/>
      <c r="H1606" s="19">
        <f>E1606/0.03821</f>
        <v>28.264852132949493</v>
      </c>
      <c r="I1606" s="18">
        <f>J1606/100*4</f>
        <v>2.88</v>
      </c>
      <c r="J1606" s="17">
        <v>72</v>
      </c>
      <c r="K1606" s="16">
        <f>IF(J1606&gt;1,J1606-H1606-I1606,0)</f>
        <v>40.855147867050505</v>
      </c>
      <c r="L1606" s="15">
        <v>42774</v>
      </c>
      <c r="M1606" s="14"/>
      <c r="N1606" s="29">
        <v>42782</v>
      </c>
      <c r="O1606" s="12">
        <v>42782</v>
      </c>
      <c r="P1606" s="11" t="s">
        <v>1945</v>
      </c>
      <c r="Q1606" s="10" t="s">
        <v>2433</v>
      </c>
      <c r="R1606" s="10" t="s">
        <v>2432</v>
      </c>
      <c r="S1606" s="10" t="s">
        <v>2431</v>
      </c>
      <c r="T1606" s="10"/>
      <c r="U1606" s="9">
        <v>6720467538</v>
      </c>
      <c r="V1606" s="8"/>
      <c r="W1606" s="7">
        <v>277</v>
      </c>
      <c r="X1606" s="4"/>
      <c r="Y1606" s="6">
        <v>89</v>
      </c>
      <c r="Z1606" s="5">
        <f>IF(Y1606&gt;0,Y1606-J1606,".")</f>
        <v>17</v>
      </c>
      <c r="AB1606" s="1">
        <v>1551943839</v>
      </c>
      <c r="AC1606" s="1">
        <v>6723839489</v>
      </c>
      <c r="AD1606" s="1" t="s">
        <v>8365</v>
      </c>
      <c r="AE1606" s="1">
        <v>1</v>
      </c>
      <c r="AF1606" s="1">
        <v>72</v>
      </c>
      <c r="AG1606" s="1" t="s">
        <v>5689</v>
      </c>
      <c r="AH1606" s="1" t="s">
        <v>8366</v>
      </c>
      <c r="AI1606" s="1" t="s">
        <v>8367</v>
      </c>
    </row>
    <row r="1607" spans="1:35" s="1" customFormat="1" x14ac:dyDescent="0.25">
      <c r="A1607" s="31">
        <v>42751</v>
      </c>
      <c r="B1607" s="24"/>
      <c r="C1607" s="23" t="s">
        <v>3509</v>
      </c>
      <c r="D1607" s="22" t="s">
        <v>3508</v>
      </c>
      <c r="E1607" s="21">
        <v>0.48</v>
      </c>
      <c r="G1607" s="20"/>
      <c r="H1607" s="19">
        <f>E1607/0.03821</f>
        <v>12.562156503533105</v>
      </c>
      <c r="I1607" s="18">
        <f>J1607/100*4</f>
        <v>2.8</v>
      </c>
      <c r="J1607" s="17">
        <v>70</v>
      </c>
      <c r="K1607" s="16">
        <f>IF(J1607&gt;1,J1607-H1607-I1607,0)</f>
        <v>54.6378434964669</v>
      </c>
      <c r="L1607" s="15">
        <v>42771</v>
      </c>
      <c r="M1607" s="14"/>
      <c r="N1607" s="29">
        <v>42789</v>
      </c>
      <c r="O1607" s="12">
        <v>42789</v>
      </c>
      <c r="P1607" s="11" t="s">
        <v>5711</v>
      </c>
      <c r="Q1607" s="10" t="s">
        <v>5710</v>
      </c>
      <c r="R1607" s="10" t="s">
        <v>5709</v>
      </c>
      <c r="S1607" s="10" t="s">
        <v>5708</v>
      </c>
      <c r="T1607" s="10"/>
      <c r="U1607" s="9">
        <v>6724317019</v>
      </c>
      <c r="V1607" s="8" t="s">
        <v>5707</v>
      </c>
      <c r="W1607" s="7">
        <v>321</v>
      </c>
      <c r="X1607" s="4"/>
      <c r="Y1607" s="6">
        <v>89</v>
      </c>
      <c r="Z1607" s="5">
        <f>IF(Y1607&gt;0,Y1607-J1607,".")</f>
        <v>19</v>
      </c>
      <c r="AB1607" s="1">
        <v>1552115471</v>
      </c>
      <c r="AC1607" s="1">
        <v>6731327833</v>
      </c>
      <c r="AD1607" s="1" t="s">
        <v>7169</v>
      </c>
      <c r="AE1607" s="1">
        <v>1</v>
      </c>
      <c r="AF1607" s="1">
        <v>277</v>
      </c>
      <c r="AG1607" s="1" t="s">
        <v>8368</v>
      </c>
      <c r="AH1607" s="1" t="s">
        <v>8369</v>
      </c>
      <c r="AI1607" s="1" t="s">
        <v>8370</v>
      </c>
    </row>
    <row r="1608" spans="1:35" s="1" customFormat="1" x14ac:dyDescent="0.25">
      <c r="A1608" s="31">
        <v>42495</v>
      </c>
      <c r="B1608" s="24" t="s">
        <v>5691</v>
      </c>
      <c r="C1608" s="23" t="s">
        <v>5690</v>
      </c>
      <c r="D1608" s="22" t="s">
        <v>4848</v>
      </c>
      <c r="E1608" s="21">
        <v>0.84</v>
      </c>
      <c r="G1608" s="20"/>
      <c r="H1608" s="19">
        <f>E1608/0.04188</f>
        <v>20.057306590257877</v>
      </c>
      <c r="I1608" s="18">
        <f>J1608/100*4</f>
        <v>2.88</v>
      </c>
      <c r="J1608" s="17">
        <v>72</v>
      </c>
      <c r="K1608" s="16">
        <f>IF(J1608&gt;1,J1608-H1608-I1608,0)</f>
        <v>49.062693409742117</v>
      </c>
      <c r="L1608" s="15">
        <v>42511</v>
      </c>
      <c r="M1608" s="14"/>
      <c r="N1608" s="29">
        <v>42791</v>
      </c>
      <c r="O1608" s="12">
        <v>42792</v>
      </c>
      <c r="P1608" s="11" t="s">
        <v>5689</v>
      </c>
      <c r="Q1608" s="10" t="s">
        <v>5688</v>
      </c>
      <c r="R1608" s="10" t="s">
        <v>5687</v>
      </c>
      <c r="S1608" s="10" t="s">
        <v>5686</v>
      </c>
      <c r="T1608" s="10"/>
      <c r="U1608" s="9">
        <v>6723839489</v>
      </c>
      <c r="V1608" s="8"/>
      <c r="W1608" s="7">
        <v>327</v>
      </c>
      <c r="X1608" s="4"/>
      <c r="Y1608" s="6">
        <v>89</v>
      </c>
      <c r="Z1608" s="5">
        <f>IF(Y1608&gt;0,Y1608-J1608,".")</f>
        <v>17</v>
      </c>
      <c r="AB1608" s="1">
        <v>1552225705</v>
      </c>
      <c r="AC1608" s="1">
        <v>6728185407</v>
      </c>
      <c r="AD1608" s="1" t="s">
        <v>7222</v>
      </c>
      <c r="AE1608" s="1">
        <v>1</v>
      </c>
      <c r="AF1608" s="1">
        <v>69</v>
      </c>
      <c r="AG1608" s="1" t="s">
        <v>5676</v>
      </c>
      <c r="AH1608" s="1" t="s">
        <v>8371</v>
      </c>
      <c r="AI1608" s="1" t="s">
        <v>8372</v>
      </c>
    </row>
    <row r="1609" spans="1:35" s="1" customFormat="1" x14ac:dyDescent="0.25">
      <c r="A1609" s="31">
        <v>42666</v>
      </c>
      <c r="B1609" s="24"/>
      <c r="C1609" s="23" t="s">
        <v>1413</v>
      </c>
      <c r="D1609" s="22" t="s">
        <v>1412</v>
      </c>
      <c r="E1609" s="21">
        <v>1.03</v>
      </c>
      <c r="G1609" s="20"/>
      <c r="H1609" s="19">
        <f>E1609/0.03988</f>
        <v>25.827482447342028</v>
      </c>
      <c r="I1609" s="18">
        <f>J1609/100*4</f>
        <v>2.96</v>
      </c>
      <c r="J1609" s="17">
        <v>74</v>
      </c>
      <c r="K1609" s="16">
        <f>IF(J1609&gt;1,J1609-H1609-I1609,0)</f>
        <v>45.212517552657971</v>
      </c>
      <c r="L1609" s="15">
        <v>42685</v>
      </c>
      <c r="M1609" s="14"/>
      <c r="N1609" s="29">
        <v>42791</v>
      </c>
      <c r="O1609" s="12">
        <v>42792</v>
      </c>
      <c r="P1609" s="11" t="s">
        <v>5685</v>
      </c>
      <c r="Q1609" s="10" t="s">
        <v>5684</v>
      </c>
      <c r="R1609" s="10" t="s">
        <v>5683</v>
      </c>
      <c r="S1609" s="10" t="s">
        <v>5682</v>
      </c>
      <c r="T1609" s="10"/>
      <c r="U1609" s="9" t="s">
        <v>5681</v>
      </c>
      <c r="V1609" s="8"/>
      <c r="W1609" s="7">
        <v>323</v>
      </c>
      <c r="X1609" s="4"/>
      <c r="Y1609" s="6">
        <v>89</v>
      </c>
      <c r="Z1609" s="5">
        <f>IF(Y1609&gt;0,Y1609-J1609,".")</f>
        <v>15</v>
      </c>
      <c r="AB1609" s="1">
        <v>1552440005</v>
      </c>
      <c r="AC1609" s="1">
        <v>6727429121</v>
      </c>
      <c r="AD1609" s="1" t="s">
        <v>7161</v>
      </c>
      <c r="AE1609" s="1">
        <v>2</v>
      </c>
      <c r="AF1609" s="1">
        <v>140</v>
      </c>
      <c r="AG1609" s="1" t="s">
        <v>5666</v>
      </c>
      <c r="AH1609" s="1" t="s">
        <v>8336</v>
      </c>
      <c r="AI1609" s="1" t="s">
        <v>8373</v>
      </c>
    </row>
    <row r="1610" spans="1:35" s="1" customFormat="1" x14ac:dyDescent="0.25">
      <c r="A1610" s="31">
        <v>42746</v>
      </c>
      <c r="B1610" s="24"/>
      <c r="C1610" s="23" t="s">
        <v>1702</v>
      </c>
      <c r="D1610" s="22" t="s">
        <v>1701</v>
      </c>
      <c r="E1610" s="21">
        <v>1.33</v>
      </c>
      <c r="G1610" s="20"/>
      <c r="H1610" s="19">
        <f>E1610/0.03821</f>
        <v>34.80764197853965</v>
      </c>
      <c r="I1610" s="18">
        <f>J1610/100*4</f>
        <v>3.56</v>
      </c>
      <c r="J1610" s="17">
        <v>89</v>
      </c>
      <c r="K1610" s="16">
        <f>IF(J1610&gt;1,J1610-H1610-I1610,0)</f>
        <v>50.632358021460348</v>
      </c>
      <c r="L1610" s="15">
        <v>42768</v>
      </c>
      <c r="M1610" s="14"/>
      <c r="N1610" s="29">
        <v>42796</v>
      </c>
      <c r="O1610" s="12">
        <v>42799</v>
      </c>
      <c r="P1610" s="11" t="s">
        <v>5557</v>
      </c>
      <c r="Q1610" s="10"/>
      <c r="R1610" s="10"/>
      <c r="S1610" s="10"/>
      <c r="T1610" s="10"/>
      <c r="U1610" s="9"/>
      <c r="V1610" s="8"/>
      <c r="W1610" s="7">
        <v>364</v>
      </c>
      <c r="X1610" s="4"/>
      <c r="Y1610" s="6">
        <v>89</v>
      </c>
      <c r="Z1610" s="5">
        <f>IF(Y1610&gt;0,Y1610-J1610,".")</f>
        <v>0</v>
      </c>
      <c r="AB1610" s="1">
        <v>1552462320</v>
      </c>
      <c r="AC1610" s="1">
        <v>6728793301</v>
      </c>
      <c r="AD1610" s="1" t="s">
        <v>7833</v>
      </c>
      <c r="AE1610" s="1">
        <v>6</v>
      </c>
      <c r="AF1610" s="1">
        <v>210</v>
      </c>
      <c r="AG1610" s="1" t="s">
        <v>8374</v>
      </c>
      <c r="AH1610" s="1" t="s">
        <v>8375</v>
      </c>
      <c r="AI1610" s="1" t="s">
        <v>8376</v>
      </c>
    </row>
    <row r="1611" spans="1:35" s="1" customFormat="1" x14ac:dyDescent="0.25">
      <c r="A1611" s="31">
        <v>42746</v>
      </c>
      <c r="B1611" s="24"/>
      <c r="C1611" s="23" t="s">
        <v>1702</v>
      </c>
      <c r="D1611" s="22" t="s">
        <v>1701</v>
      </c>
      <c r="E1611" s="21">
        <v>1.33</v>
      </c>
      <c r="G1611" s="20"/>
      <c r="H1611" s="19">
        <f>E1611/0.03821</f>
        <v>34.80764197853965</v>
      </c>
      <c r="I1611" s="18">
        <f>J1611/100*4</f>
        <v>3.56</v>
      </c>
      <c r="J1611" s="17">
        <v>89</v>
      </c>
      <c r="K1611" s="16">
        <f>IF(J1611&gt;1,J1611-H1611-I1611,0)</f>
        <v>50.632358021460348</v>
      </c>
      <c r="L1611" s="15">
        <v>42768</v>
      </c>
      <c r="M1611" s="14"/>
      <c r="N1611" s="29">
        <v>42796</v>
      </c>
      <c r="O1611" s="12">
        <v>42799</v>
      </c>
      <c r="P1611" s="11" t="s">
        <v>5557</v>
      </c>
      <c r="Q1611" s="10"/>
      <c r="R1611" s="10"/>
      <c r="S1611" s="10"/>
      <c r="T1611" s="10"/>
      <c r="U1611" s="9"/>
      <c r="V1611" s="8"/>
      <c r="W1611" s="7">
        <v>364</v>
      </c>
      <c r="X1611" s="4"/>
      <c r="Y1611" s="6">
        <v>89</v>
      </c>
      <c r="Z1611" s="5">
        <f>IF(Y1611&gt;0,Y1611-J1611,".")</f>
        <v>0</v>
      </c>
      <c r="AB1611" s="1">
        <v>1552485103</v>
      </c>
      <c r="AC1611" s="1">
        <v>6732196069</v>
      </c>
      <c r="AD1611" s="1" t="s">
        <v>7356</v>
      </c>
      <c r="AE1611" s="1">
        <v>1</v>
      </c>
      <c r="AF1611" s="1">
        <v>38</v>
      </c>
      <c r="AG1611" s="1" t="s">
        <v>5654</v>
      </c>
      <c r="AH1611" s="1" t="s">
        <v>8377</v>
      </c>
      <c r="AI1611" s="1" t="s">
        <v>8378</v>
      </c>
    </row>
    <row r="1612" spans="1:35" s="1" customFormat="1" x14ac:dyDescent="0.25">
      <c r="A1612" s="28">
        <v>41568</v>
      </c>
      <c r="B1612" s="27" t="s">
        <v>4819</v>
      </c>
      <c r="C1612" s="23" t="s">
        <v>4818</v>
      </c>
      <c r="D1612" s="22" t="s">
        <v>4817</v>
      </c>
      <c r="E1612" s="21">
        <v>1.2</v>
      </c>
      <c r="G1612" s="20"/>
      <c r="H1612" s="19">
        <f>E1612/0.0509077</f>
        <v>23.572072594126233</v>
      </c>
      <c r="I1612" s="18">
        <f>J1612/100*4</f>
        <v>2.8</v>
      </c>
      <c r="J1612" s="17">
        <v>70</v>
      </c>
      <c r="K1612" s="16">
        <f>IF(J1612&gt;1,J1612-H1612-I1612,0)</f>
        <v>43.62792740587377</v>
      </c>
      <c r="L1612" s="15">
        <v>41580</v>
      </c>
      <c r="M1612" s="14"/>
      <c r="N1612" s="29">
        <v>42829</v>
      </c>
      <c r="O1612" s="12">
        <v>42829</v>
      </c>
      <c r="P1612" s="11" t="s">
        <v>4816</v>
      </c>
      <c r="Q1612" s="10" t="s">
        <v>4815</v>
      </c>
      <c r="R1612" s="10" t="s">
        <v>4814</v>
      </c>
      <c r="S1612" s="10" t="s">
        <v>4813</v>
      </c>
      <c r="T1612" s="10"/>
      <c r="U1612" s="9">
        <v>6771856143</v>
      </c>
      <c r="V1612" s="8"/>
      <c r="W1612" s="7">
        <v>533</v>
      </c>
      <c r="X1612" s="4"/>
      <c r="Y1612" s="6">
        <v>89</v>
      </c>
      <c r="Z1612" s="5">
        <f>IF(Y1612&gt;0,Y1612-J1612,".")</f>
        <v>19</v>
      </c>
      <c r="AB1612" s="1">
        <v>1552503013</v>
      </c>
      <c r="AC1612" s="1">
        <v>6730503844</v>
      </c>
      <c r="AD1612" s="1" t="s">
        <v>7172</v>
      </c>
      <c r="AE1612" s="1">
        <v>1</v>
      </c>
      <c r="AF1612" s="1">
        <v>155</v>
      </c>
      <c r="AG1612" s="1" t="s">
        <v>5660</v>
      </c>
      <c r="AH1612" s="1" t="s">
        <v>8379</v>
      </c>
      <c r="AI1612" s="1" t="s">
        <v>8380</v>
      </c>
    </row>
    <row r="1613" spans="1:35" s="1" customFormat="1" x14ac:dyDescent="0.25">
      <c r="A1613" s="31">
        <v>42794</v>
      </c>
      <c r="B1613" s="24" t="s">
        <v>4719</v>
      </c>
      <c r="C1613" s="23" t="s">
        <v>1413</v>
      </c>
      <c r="D1613" s="22" t="s">
        <v>1412</v>
      </c>
      <c r="E1613" s="21">
        <v>0.93</v>
      </c>
      <c r="G1613" s="20"/>
      <c r="H1613" s="19">
        <f>E1613/0.03844</f>
        <v>24.193548387096776</v>
      </c>
      <c r="I1613" s="18">
        <f>J1613/100*4</f>
        <v>2.96</v>
      </c>
      <c r="J1613" s="17">
        <v>74</v>
      </c>
      <c r="K1613" s="16">
        <f>IF(J1613&gt;1,J1613-H1613-I1613,0)</f>
        <v>46.846451612903223</v>
      </c>
      <c r="L1613" s="15">
        <v>42822</v>
      </c>
      <c r="M1613" s="14"/>
      <c r="N1613" s="29">
        <v>42832</v>
      </c>
      <c r="O1613" s="12">
        <v>42834</v>
      </c>
      <c r="P1613" s="11" t="s">
        <v>4718</v>
      </c>
      <c r="Q1613" s="10" t="s">
        <v>4717</v>
      </c>
      <c r="R1613" s="10" t="s">
        <v>4716</v>
      </c>
      <c r="S1613" s="10" t="s">
        <v>1408</v>
      </c>
      <c r="T1613" s="10"/>
      <c r="U1613" s="9" t="s">
        <v>4621</v>
      </c>
      <c r="V1613" s="8"/>
      <c r="W1613" s="7">
        <v>553</v>
      </c>
      <c r="X1613" s="4"/>
      <c r="Y1613" s="6">
        <v>89</v>
      </c>
      <c r="Z1613" s="5">
        <f>IF(Y1613&gt;0,Y1613-J1613,".")</f>
        <v>15</v>
      </c>
      <c r="AB1613" s="1">
        <v>1552503014</v>
      </c>
      <c r="AC1613" s="1">
        <v>6728075615</v>
      </c>
      <c r="AD1613" s="1" t="s">
        <v>7431</v>
      </c>
      <c r="AE1613" s="1">
        <v>2</v>
      </c>
      <c r="AF1613" s="1">
        <v>96</v>
      </c>
      <c r="AG1613" s="1" t="s">
        <v>5660</v>
      </c>
      <c r="AH1613" s="1" t="s">
        <v>8381</v>
      </c>
      <c r="AI1613" s="1" t="s">
        <v>8380</v>
      </c>
    </row>
    <row r="1614" spans="1:35" s="1" customFormat="1" x14ac:dyDescent="0.25">
      <c r="A1614" s="31">
        <v>42751</v>
      </c>
      <c r="B1614" s="24"/>
      <c r="C1614" s="23" t="s">
        <v>1150</v>
      </c>
      <c r="D1614" s="22" t="s">
        <v>1149</v>
      </c>
      <c r="E1614" s="21">
        <v>1.08</v>
      </c>
      <c r="G1614" s="20"/>
      <c r="H1614" s="19">
        <f>E1614/0.03821</f>
        <v>28.264852132949493</v>
      </c>
      <c r="I1614" s="18">
        <f>J1614/100*4</f>
        <v>2.88</v>
      </c>
      <c r="J1614" s="17">
        <v>72</v>
      </c>
      <c r="K1614" s="16">
        <f>IF(J1614&gt;1,J1614-H1614-I1614,0)</f>
        <v>40.855147867050505</v>
      </c>
      <c r="L1614" s="15">
        <v>42774</v>
      </c>
      <c r="M1614" s="14"/>
      <c r="N1614" s="29">
        <v>42850</v>
      </c>
      <c r="O1614" s="12">
        <v>42850</v>
      </c>
      <c r="P1614" s="11" t="s">
        <v>4324</v>
      </c>
      <c r="Q1614" s="10" t="s">
        <v>4323</v>
      </c>
      <c r="R1614" s="10" t="s">
        <v>4322</v>
      </c>
      <c r="S1614" s="10" t="s">
        <v>2273</v>
      </c>
      <c r="T1614" s="10"/>
      <c r="U1614" s="9" t="s">
        <v>4321</v>
      </c>
      <c r="V1614" s="8"/>
      <c r="W1614" s="7">
        <v>644</v>
      </c>
      <c r="X1614" s="4"/>
      <c r="Y1614" s="6">
        <v>89</v>
      </c>
      <c r="Z1614" s="5">
        <f>IF(Y1614&gt;0,Y1614-J1614,".")</f>
        <v>17</v>
      </c>
      <c r="AB1614" s="1">
        <v>1552503015</v>
      </c>
      <c r="AC1614" s="1">
        <v>6725482112</v>
      </c>
      <c r="AD1614" s="1" t="s">
        <v>7130</v>
      </c>
      <c r="AE1614" s="1">
        <v>1</v>
      </c>
      <c r="AF1614" s="1">
        <v>95</v>
      </c>
      <c r="AG1614" s="1" t="s">
        <v>5660</v>
      </c>
      <c r="AH1614" s="1" t="s">
        <v>8382</v>
      </c>
      <c r="AI1614" s="1" t="s">
        <v>8380</v>
      </c>
    </row>
    <row r="1615" spans="1:35" s="1" customFormat="1" x14ac:dyDescent="0.25">
      <c r="A1615" s="28">
        <v>41698</v>
      </c>
      <c r="B1615" s="27" t="s">
        <v>4264</v>
      </c>
      <c r="C1615" s="23" t="s">
        <v>4263</v>
      </c>
      <c r="D1615" s="22" t="s">
        <v>646</v>
      </c>
      <c r="E1615" s="21">
        <v>1.96</v>
      </c>
      <c r="G1615" s="20"/>
      <c r="H1615" s="19">
        <f>E1615/0.04813</f>
        <v>40.723041761894869</v>
      </c>
      <c r="I1615" s="18">
        <f>J1615/100*4</f>
        <v>3.56</v>
      </c>
      <c r="J1615" s="17">
        <v>89</v>
      </c>
      <c r="K1615" s="16">
        <f>IF(J1615&gt;1,J1615-H1615-I1615,0)</f>
        <v>44.716958238105128</v>
      </c>
      <c r="L1615" s="15">
        <v>41720</v>
      </c>
      <c r="M1615" s="14"/>
      <c r="N1615" s="29">
        <v>42854</v>
      </c>
      <c r="O1615" s="12">
        <v>42856</v>
      </c>
      <c r="P1615" s="11" t="s">
        <v>4239</v>
      </c>
      <c r="Q1615" s="10"/>
      <c r="R1615" s="10"/>
      <c r="S1615" s="10"/>
      <c r="T1615" s="10"/>
      <c r="U1615" s="9">
        <v>6802349934</v>
      </c>
      <c r="V1615" s="8"/>
      <c r="W1615" s="7">
        <v>657</v>
      </c>
      <c r="X1615" s="4"/>
      <c r="Y1615" s="6">
        <v>89</v>
      </c>
      <c r="Z1615" s="5">
        <f>IF(Y1615&gt;0,Y1615-J1615,".")</f>
        <v>0</v>
      </c>
      <c r="AB1615" s="1">
        <v>1552669528</v>
      </c>
      <c r="AC1615" s="1">
        <v>6727124091</v>
      </c>
      <c r="AD1615" s="1" t="s">
        <v>7237</v>
      </c>
      <c r="AE1615" s="1">
        <v>2</v>
      </c>
      <c r="AF1615" s="1">
        <v>56</v>
      </c>
      <c r="AG1615" s="1" t="s">
        <v>5656</v>
      </c>
      <c r="AH1615" s="1" t="s">
        <v>8383</v>
      </c>
      <c r="AI1615" s="1" t="s">
        <v>8384</v>
      </c>
    </row>
    <row r="1616" spans="1:35" s="1" customFormat="1" x14ac:dyDescent="0.25">
      <c r="A1616" s="31">
        <v>42746</v>
      </c>
      <c r="B1616" s="24"/>
      <c r="C1616" s="23" t="s">
        <v>2619</v>
      </c>
      <c r="D1616" s="22" t="s">
        <v>1701</v>
      </c>
      <c r="E1616" s="21">
        <v>1.17</v>
      </c>
      <c r="G1616" s="20"/>
      <c r="H1616" s="19">
        <f>E1616/0.03821</f>
        <v>30.620256477361945</v>
      </c>
      <c r="I1616" s="18">
        <f>J1616/100*4</f>
        <v>3.56</v>
      </c>
      <c r="J1616" s="17">
        <v>89</v>
      </c>
      <c r="K1616" s="16">
        <f>IF(J1616&gt;1,J1616-H1616-I1616,0)</f>
        <v>54.819743522638049</v>
      </c>
      <c r="L1616" s="15">
        <v>42768</v>
      </c>
      <c r="M1616" s="14"/>
      <c r="N1616" s="29">
        <v>42858</v>
      </c>
      <c r="O1616" s="12">
        <v>42859</v>
      </c>
      <c r="P1616" s="11" t="s">
        <v>4152</v>
      </c>
      <c r="Q1616" s="10"/>
      <c r="R1616" s="10"/>
      <c r="S1616" s="10"/>
      <c r="T1616" s="10"/>
      <c r="U1616" s="9">
        <v>6804539130</v>
      </c>
      <c r="V1616" s="8"/>
      <c r="W1616" s="7">
        <v>679</v>
      </c>
      <c r="X1616" s="4"/>
      <c r="Y1616" s="6">
        <v>89</v>
      </c>
      <c r="Z1616" s="5">
        <f>IF(Y1616&gt;0,Y1616-J1616,".")</f>
        <v>0</v>
      </c>
      <c r="AB1616" s="1">
        <v>1552705686</v>
      </c>
      <c r="AC1616" s="1">
        <v>6728437004</v>
      </c>
      <c r="AD1616" s="1" t="s">
        <v>7171</v>
      </c>
      <c r="AE1616" s="1">
        <v>1</v>
      </c>
      <c r="AF1616" s="1">
        <v>129</v>
      </c>
      <c r="AG1616" s="1" t="s">
        <v>5624</v>
      </c>
      <c r="AH1616" s="1" t="s">
        <v>8385</v>
      </c>
      <c r="AI1616" s="1" t="s">
        <v>8386</v>
      </c>
    </row>
    <row r="1617" spans="1:35" s="1" customFormat="1" x14ac:dyDescent="0.25">
      <c r="A1617" s="31">
        <v>42604</v>
      </c>
      <c r="B1617" s="24"/>
      <c r="C1617" s="23" t="s">
        <v>848</v>
      </c>
      <c r="D1617" s="22" t="s">
        <v>847</v>
      </c>
      <c r="E1617" s="21">
        <v>0.85</v>
      </c>
      <c r="G1617" s="20"/>
      <c r="H1617" s="19">
        <f>E1617/0.0409</f>
        <v>20.78239608801956</v>
      </c>
      <c r="I1617" s="18">
        <f>J1617/100*4</f>
        <v>2.8</v>
      </c>
      <c r="J1617" s="17">
        <v>70</v>
      </c>
      <c r="K1617" s="16">
        <f>IF(J1617&gt;1,J1617-H1617-I1617,0)</f>
        <v>46.417603911980443</v>
      </c>
      <c r="L1617" s="15">
        <v>42636</v>
      </c>
      <c r="M1617" s="14"/>
      <c r="N1617" s="29">
        <v>42900</v>
      </c>
      <c r="O1617" s="12">
        <v>42901</v>
      </c>
      <c r="P1617" s="11" t="s">
        <v>3384</v>
      </c>
      <c r="Q1617" s="10" t="s">
        <v>3383</v>
      </c>
      <c r="R1617" s="10" t="s">
        <v>3382</v>
      </c>
      <c r="S1617" s="10" t="s">
        <v>3381</v>
      </c>
      <c r="T1617" s="10"/>
      <c r="U1617" s="9" t="s">
        <v>3380</v>
      </c>
      <c r="V1617" s="8"/>
      <c r="W1617" s="7">
        <v>842</v>
      </c>
      <c r="X1617" s="4"/>
      <c r="Y1617" s="6">
        <v>89</v>
      </c>
      <c r="Z1617" s="5">
        <f>IF(Y1617&gt;0,Y1617-J1617,".")</f>
        <v>19</v>
      </c>
      <c r="AA1617"/>
      <c r="AB1617">
        <v>1552705687</v>
      </c>
      <c r="AC1617" s="1">
        <v>6730358821</v>
      </c>
      <c r="AD1617" s="1" t="s">
        <v>7195</v>
      </c>
      <c r="AE1617" s="1">
        <v>1</v>
      </c>
      <c r="AF1617" s="1">
        <v>215</v>
      </c>
      <c r="AG1617" s="1" t="s">
        <v>5624</v>
      </c>
      <c r="AH1617" s="1" t="s">
        <v>8387</v>
      </c>
      <c r="AI1617" s="1" t="s">
        <v>8386</v>
      </c>
    </row>
    <row r="1618" spans="1:35" s="1" customFormat="1" x14ac:dyDescent="0.25">
      <c r="A1618" s="31">
        <v>42794</v>
      </c>
      <c r="B1618" s="24"/>
      <c r="C1618" s="23" t="s">
        <v>1413</v>
      </c>
      <c r="D1618" s="22" t="s">
        <v>1412</v>
      </c>
      <c r="E1618" s="21">
        <v>0.93</v>
      </c>
      <c r="G1618" s="20"/>
      <c r="H1618" s="19">
        <f>E1618/0.03844</f>
        <v>24.193548387096776</v>
      </c>
      <c r="I1618" s="18">
        <f>J1618/100*4</f>
        <v>2.96</v>
      </c>
      <c r="J1618" s="17">
        <v>74</v>
      </c>
      <c r="K1618" s="16">
        <f>IF(J1618&gt;1,J1618-H1618-I1618,0)</f>
        <v>46.846451612903223</v>
      </c>
      <c r="L1618" s="15">
        <v>42822</v>
      </c>
      <c r="M1618" s="14"/>
      <c r="N1618" s="29">
        <v>42906</v>
      </c>
      <c r="O1618" s="12">
        <v>42906</v>
      </c>
      <c r="P1618" s="11" t="s">
        <v>3245</v>
      </c>
      <c r="Q1618" s="10" t="s">
        <v>3244</v>
      </c>
      <c r="R1618" s="10" t="s">
        <v>3243</v>
      </c>
      <c r="S1618" s="10" t="s">
        <v>2442</v>
      </c>
      <c r="T1618" s="10"/>
      <c r="U1618" s="9" t="s">
        <v>3242</v>
      </c>
      <c r="V1618" s="8"/>
      <c r="W1618" s="7">
        <v>864</v>
      </c>
      <c r="X1618" s="4"/>
      <c r="Y1618" s="6">
        <v>89</v>
      </c>
      <c r="Z1618" s="5">
        <f>IF(Y1618&gt;0,Y1618-J1618,".")</f>
        <v>15</v>
      </c>
      <c r="AB1618" s="1">
        <v>1552742054</v>
      </c>
      <c r="AC1618" s="1">
        <v>6730455938</v>
      </c>
      <c r="AD1618" s="1" t="s">
        <v>7182</v>
      </c>
      <c r="AE1618" s="1">
        <v>2</v>
      </c>
      <c r="AF1618" s="1">
        <v>318</v>
      </c>
      <c r="AG1618" s="1" t="s">
        <v>5640</v>
      </c>
      <c r="AH1618" s="1" t="s">
        <v>8388</v>
      </c>
      <c r="AI1618" s="1" t="s">
        <v>8389</v>
      </c>
    </row>
    <row r="1619" spans="1:35" s="1" customFormat="1" x14ac:dyDescent="0.25">
      <c r="A1619" s="31">
        <v>42743</v>
      </c>
      <c r="B1619" s="24" t="s">
        <v>3201</v>
      </c>
      <c r="C1619" s="23" t="s">
        <v>590</v>
      </c>
      <c r="D1619" s="22" t="s">
        <v>589</v>
      </c>
      <c r="E1619" s="21">
        <v>0.44</v>
      </c>
      <c r="G1619" s="20"/>
      <c r="H1619" s="19">
        <f>E1619/0.03821</f>
        <v>11.515310128238681</v>
      </c>
      <c r="I1619" s="18">
        <f>J1619/100*4</f>
        <v>2.88</v>
      </c>
      <c r="J1619" s="17">
        <v>72</v>
      </c>
      <c r="K1619" s="16">
        <f>IF(J1619&gt;1,J1619-H1619-I1619,0)</f>
        <v>57.604689871761316</v>
      </c>
      <c r="L1619" s="15">
        <v>42763</v>
      </c>
      <c r="M1619" s="14"/>
      <c r="N1619" s="13">
        <v>42910</v>
      </c>
      <c r="O1619" s="12">
        <v>42911</v>
      </c>
      <c r="P1619" s="11" t="s">
        <v>3200</v>
      </c>
      <c r="Q1619" s="10" t="s">
        <v>3199</v>
      </c>
      <c r="R1619" s="10" t="s">
        <v>3198</v>
      </c>
      <c r="S1619" s="10" t="s">
        <v>3197</v>
      </c>
      <c r="T1619" s="10"/>
      <c r="U1619" s="9">
        <v>6868369171</v>
      </c>
      <c r="V1619" s="8"/>
      <c r="W1619" s="7">
        <v>880</v>
      </c>
      <c r="X1619" s="4"/>
      <c r="Y1619" s="6">
        <v>89</v>
      </c>
      <c r="Z1619" s="5">
        <f>IF(Y1619&gt;0,Y1619-J1619,".")</f>
        <v>17</v>
      </c>
      <c r="AB1619" s="1">
        <v>1552772659</v>
      </c>
      <c r="AC1619" s="1">
        <v>6728230056</v>
      </c>
      <c r="AD1619" s="1" t="s">
        <v>7107</v>
      </c>
      <c r="AE1619" s="1">
        <v>1</v>
      </c>
      <c r="AF1619" s="1">
        <v>92</v>
      </c>
      <c r="AG1619" s="1" t="s">
        <v>5632</v>
      </c>
      <c r="AH1619" s="1" t="s">
        <v>8390</v>
      </c>
      <c r="AI1619" s="1" t="s">
        <v>8391</v>
      </c>
    </row>
    <row r="1620" spans="1:35" s="1" customFormat="1" x14ac:dyDescent="0.25">
      <c r="A1620" s="31">
        <v>42743</v>
      </c>
      <c r="B1620" s="24"/>
      <c r="C1620" s="23" t="s">
        <v>590</v>
      </c>
      <c r="D1620" s="22" t="s">
        <v>589</v>
      </c>
      <c r="E1620" s="21">
        <v>0.44</v>
      </c>
      <c r="G1620" s="20"/>
      <c r="H1620" s="19">
        <f>E1620/0.03821</f>
        <v>11.515310128238681</v>
      </c>
      <c r="I1620" s="18">
        <f>J1620/100*4</f>
        <v>2.88</v>
      </c>
      <c r="J1620" s="17">
        <v>72</v>
      </c>
      <c r="K1620" s="16">
        <f>IF(J1620&gt;1,J1620-H1620-I1620,0)</f>
        <v>57.604689871761316</v>
      </c>
      <c r="L1620" s="15">
        <v>42763</v>
      </c>
      <c r="M1620" s="14"/>
      <c r="N1620" s="13">
        <v>42914</v>
      </c>
      <c r="O1620" s="12">
        <v>42914</v>
      </c>
      <c r="P1620" s="11" t="s">
        <v>3117</v>
      </c>
      <c r="Q1620" s="10" t="s">
        <v>3116</v>
      </c>
      <c r="R1620" s="10" t="s">
        <v>3115</v>
      </c>
      <c r="S1620" s="10" t="s">
        <v>3114</v>
      </c>
      <c r="T1620" s="10"/>
      <c r="U1620" s="9">
        <v>6868369171</v>
      </c>
      <c r="V1620" s="8"/>
      <c r="W1620" s="7">
        <v>896</v>
      </c>
      <c r="X1620" s="4"/>
      <c r="Y1620" s="6">
        <v>89</v>
      </c>
      <c r="Z1620" s="5">
        <f>IF(Y1620&gt;0,Y1620-J1620,".")</f>
        <v>17</v>
      </c>
      <c r="AB1620" s="1">
        <v>1553067012</v>
      </c>
      <c r="AC1620" s="1">
        <v>6730049711</v>
      </c>
      <c r="AD1620" s="1" t="s">
        <v>7445</v>
      </c>
      <c r="AE1620" s="1">
        <v>1</v>
      </c>
      <c r="AF1620" s="1">
        <v>65</v>
      </c>
      <c r="AG1620" s="1" t="s">
        <v>5636</v>
      </c>
      <c r="AH1620" s="1" t="s">
        <v>8392</v>
      </c>
      <c r="AI1620" s="1" t="s">
        <v>8393</v>
      </c>
    </row>
    <row r="1621" spans="1:35" s="1" customFormat="1" x14ac:dyDescent="0.25">
      <c r="A1621" s="31">
        <v>42742</v>
      </c>
      <c r="B1621" s="24"/>
      <c r="C1621" s="23" t="s">
        <v>590</v>
      </c>
      <c r="D1621" s="22" t="s">
        <v>589</v>
      </c>
      <c r="E1621" s="21">
        <v>0.44</v>
      </c>
      <c r="G1621" s="20"/>
      <c r="H1621" s="19">
        <f>E1621/0.03821</f>
        <v>11.515310128238681</v>
      </c>
      <c r="I1621" s="18">
        <f>J1621/100*4</f>
        <v>2.88</v>
      </c>
      <c r="J1621" s="17">
        <v>72</v>
      </c>
      <c r="K1621" s="16">
        <f>IF(J1621&gt;1,J1621-H1621-I1621,0)</f>
        <v>57.604689871761316</v>
      </c>
      <c r="L1621" s="15">
        <v>42763</v>
      </c>
      <c r="M1621" s="14"/>
      <c r="N1621" s="13">
        <v>42929</v>
      </c>
      <c r="O1621" s="12">
        <v>42929</v>
      </c>
      <c r="P1621" s="11" t="s">
        <v>1945</v>
      </c>
      <c r="Q1621" s="10" t="s">
        <v>2882</v>
      </c>
      <c r="R1621" s="10" t="s">
        <v>2881</v>
      </c>
      <c r="S1621" s="10" t="s">
        <v>2880</v>
      </c>
      <c r="T1621" s="10"/>
      <c r="U1621" s="9">
        <v>6885190311</v>
      </c>
      <c r="V1621" s="8"/>
      <c r="W1621" s="7">
        <v>946</v>
      </c>
      <c r="X1621" s="4"/>
      <c r="Y1621" s="6">
        <v>89</v>
      </c>
      <c r="Z1621" s="5">
        <f>IF(Y1621&gt;0,Y1621-J1621,".")</f>
        <v>17</v>
      </c>
      <c r="AB1621" s="1">
        <v>1553141631</v>
      </c>
      <c r="AC1621" s="1">
        <v>6726962648</v>
      </c>
      <c r="AD1621" s="1" t="s">
        <v>7149</v>
      </c>
      <c r="AE1621" s="1">
        <v>2</v>
      </c>
      <c r="AF1621" s="1">
        <v>338</v>
      </c>
      <c r="AG1621" s="1" t="s">
        <v>3697</v>
      </c>
      <c r="AH1621" s="1" t="s">
        <v>8394</v>
      </c>
      <c r="AI1621" s="1" t="s">
        <v>8395</v>
      </c>
    </row>
    <row r="1622" spans="1:35" s="1" customFormat="1" x14ac:dyDescent="0.25">
      <c r="A1622" s="31">
        <v>42863</v>
      </c>
      <c r="B1622" s="24"/>
      <c r="C1622" s="23" t="s">
        <v>2619</v>
      </c>
      <c r="D1622" s="22" t="s">
        <v>1701</v>
      </c>
      <c r="E1622" s="21">
        <v>1.2</v>
      </c>
      <c r="G1622" s="20"/>
      <c r="H1622" s="19">
        <f>E1622/0.038957</f>
        <v>30.803193264368407</v>
      </c>
      <c r="I1622" s="18">
        <f>J1622/100*4</f>
        <v>3.56</v>
      </c>
      <c r="J1622" s="17">
        <v>89</v>
      </c>
      <c r="K1622" s="16">
        <f>IF(J1622&gt;1,J1622-H1622-I1622,0)</f>
        <v>54.636806735631595</v>
      </c>
      <c r="L1622" s="15">
        <v>42881</v>
      </c>
      <c r="M1622" s="14"/>
      <c r="N1622" s="13">
        <v>42946</v>
      </c>
      <c r="O1622" s="12">
        <v>42953</v>
      </c>
      <c r="P1622" s="11" t="s">
        <v>2618</v>
      </c>
      <c r="Q1622" s="10"/>
      <c r="R1622" s="10"/>
      <c r="S1622" s="10"/>
      <c r="T1622" s="10"/>
      <c r="U1622" s="9"/>
      <c r="V1622" s="8"/>
      <c r="W1622" s="7">
        <v>1008</v>
      </c>
      <c r="X1622" s="4"/>
      <c r="Y1622" s="6">
        <v>89</v>
      </c>
      <c r="Z1622" s="5">
        <f>IF(Y1622&gt;0,Y1622-J1622,".")</f>
        <v>0</v>
      </c>
      <c r="AB1622" s="1">
        <v>1553197983</v>
      </c>
      <c r="AC1622" s="1">
        <v>6732981827</v>
      </c>
      <c r="AD1622" s="1" t="s">
        <v>7182</v>
      </c>
      <c r="AE1622" s="1">
        <v>1</v>
      </c>
      <c r="AF1622" s="1">
        <v>159</v>
      </c>
      <c r="AG1622" s="1" t="s">
        <v>5639</v>
      </c>
      <c r="AH1622" s="1" t="s">
        <v>8396</v>
      </c>
      <c r="AI1622" s="1" t="s">
        <v>8397</v>
      </c>
    </row>
    <row r="1623" spans="1:35" s="1" customFormat="1" x14ac:dyDescent="0.25">
      <c r="A1623" s="31">
        <v>42751</v>
      </c>
      <c r="B1623" s="24"/>
      <c r="C1623" s="23" t="s">
        <v>1150</v>
      </c>
      <c r="D1623" s="22" t="s">
        <v>1149</v>
      </c>
      <c r="E1623" s="21">
        <v>1.08</v>
      </c>
      <c r="G1623" s="20"/>
      <c r="H1623" s="19">
        <f>E1623/0.03821</f>
        <v>28.264852132949493</v>
      </c>
      <c r="I1623" s="18">
        <f>J1623/100*4</f>
        <v>2.88</v>
      </c>
      <c r="J1623" s="17">
        <v>72</v>
      </c>
      <c r="K1623" s="16">
        <f>IF(J1623&gt;1,J1623-H1623-I1623,0)</f>
        <v>40.855147867050505</v>
      </c>
      <c r="L1623" s="15">
        <v>42774</v>
      </c>
      <c r="M1623" s="14"/>
      <c r="N1623" s="13">
        <v>42963</v>
      </c>
      <c r="O1623" s="12">
        <v>42963</v>
      </c>
      <c r="P1623" s="11" t="s">
        <v>2434</v>
      </c>
      <c r="Q1623" s="10" t="s">
        <v>2433</v>
      </c>
      <c r="R1623" s="10" t="s">
        <v>2432</v>
      </c>
      <c r="S1623" s="10" t="s">
        <v>2431</v>
      </c>
      <c r="T1623" s="10"/>
      <c r="U1623" s="9" t="s">
        <v>2430</v>
      </c>
      <c r="V1623" s="8"/>
      <c r="W1623" s="7">
        <v>1047</v>
      </c>
      <c r="X1623" s="4"/>
      <c r="Y1623" s="6">
        <v>89</v>
      </c>
      <c r="Z1623" s="5">
        <f>IF(Y1623&gt;0,Y1623-J1623,".")</f>
        <v>17</v>
      </c>
      <c r="AB1623" s="1">
        <v>1553228202</v>
      </c>
      <c r="AC1623" s="1">
        <v>6728413524</v>
      </c>
      <c r="AD1623" s="1" t="s">
        <v>7144</v>
      </c>
      <c r="AE1623" s="1">
        <v>2</v>
      </c>
      <c r="AF1623" s="1">
        <v>138</v>
      </c>
      <c r="AG1623" s="1" t="s">
        <v>5619</v>
      </c>
      <c r="AH1623" s="1" t="s">
        <v>8398</v>
      </c>
      <c r="AI1623" s="1" t="s">
        <v>8399</v>
      </c>
    </row>
    <row r="1624" spans="1:35" s="1" customFormat="1" x14ac:dyDescent="0.25">
      <c r="A1624" s="31">
        <v>42963</v>
      </c>
      <c r="B1624" s="24" t="s">
        <v>2096</v>
      </c>
      <c r="C1624" s="23" t="s">
        <v>1150</v>
      </c>
      <c r="D1624" s="22" t="s">
        <v>1149</v>
      </c>
      <c r="E1624" s="21">
        <v>0.79</v>
      </c>
      <c r="G1624" s="20"/>
      <c r="H1624" s="19">
        <f>E1624/0.04417</f>
        <v>17.885442608105048</v>
      </c>
      <c r="I1624" s="18">
        <f>J1624/100*4</f>
        <v>2.88</v>
      </c>
      <c r="J1624" s="17">
        <v>72</v>
      </c>
      <c r="K1624" s="16">
        <f>IF(J1624&gt;1,J1624-H1624-I1624,0)</f>
        <v>51.234557391894946</v>
      </c>
      <c r="L1624" s="15">
        <v>42987</v>
      </c>
      <c r="M1624" s="14"/>
      <c r="N1624" s="29">
        <v>42988</v>
      </c>
      <c r="O1624" s="12">
        <v>42989</v>
      </c>
      <c r="P1624" s="11" t="s">
        <v>2095</v>
      </c>
      <c r="Q1624" s="10" t="s">
        <v>2094</v>
      </c>
      <c r="R1624" s="10" t="s">
        <v>2093</v>
      </c>
      <c r="S1624" s="10" t="s">
        <v>2092</v>
      </c>
      <c r="T1624" s="10"/>
      <c r="U1624" s="9">
        <v>6913090146</v>
      </c>
      <c r="V1624" s="8"/>
      <c r="W1624" s="7">
        <v>1121</v>
      </c>
      <c r="X1624" s="4"/>
      <c r="Y1624" s="6">
        <v>89</v>
      </c>
      <c r="Z1624" s="5">
        <f>IF(Y1624&gt;0,Y1624-J1624,".")</f>
        <v>17</v>
      </c>
      <c r="AB1624" s="1">
        <v>1553372531</v>
      </c>
      <c r="AC1624" s="1">
        <v>6731270196</v>
      </c>
      <c r="AD1624" s="1" t="s">
        <v>8400</v>
      </c>
      <c r="AE1624" s="1">
        <v>1</v>
      </c>
      <c r="AF1624" s="1">
        <v>55</v>
      </c>
      <c r="AG1624" s="1" t="s">
        <v>5648</v>
      </c>
      <c r="AH1624" s="1" t="s">
        <v>8401</v>
      </c>
      <c r="AI1624" s="1" t="s">
        <v>8402</v>
      </c>
    </row>
    <row r="1625" spans="1:35" s="1" customFormat="1" x14ac:dyDescent="0.25">
      <c r="A1625" s="31">
        <v>42863</v>
      </c>
      <c r="B1625" s="24"/>
      <c r="C1625" s="23" t="s">
        <v>1702</v>
      </c>
      <c r="D1625" s="22" t="s">
        <v>1701</v>
      </c>
      <c r="E1625" s="21">
        <v>1.29</v>
      </c>
      <c r="G1625" s="20"/>
      <c r="H1625" s="19">
        <f>E1625/0.038957</f>
        <v>33.113432759196037</v>
      </c>
      <c r="I1625" s="18">
        <f>J1625/100*4</f>
        <v>3.56</v>
      </c>
      <c r="J1625" s="17">
        <v>89</v>
      </c>
      <c r="K1625" s="16">
        <f>IF(J1625&gt;1,J1625-H1625-I1625,0)</f>
        <v>52.326567240803961</v>
      </c>
      <c r="L1625" s="15">
        <v>42881</v>
      </c>
      <c r="M1625" s="14"/>
      <c r="N1625" s="29">
        <v>43011</v>
      </c>
      <c r="O1625" s="38">
        <v>43011</v>
      </c>
      <c r="P1625" s="37" t="s">
        <v>1690</v>
      </c>
      <c r="Q1625" s="10" t="s">
        <v>1700</v>
      </c>
      <c r="R1625" s="10" t="s">
        <v>1699</v>
      </c>
      <c r="S1625" s="10" t="s">
        <v>1698</v>
      </c>
      <c r="T1625" s="10"/>
      <c r="U1625" s="9">
        <v>6909466235</v>
      </c>
      <c r="V1625" s="8"/>
      <c r="W1625" s="7">
        <v>1198</v>
      </c>
      <c r="X1625" s="4"/>
      <c r="Y1625" s="6">
        <v>89</v>
      </c>
      <c r="Z1625" s="5">
        <f>IF(Y1625&gt;0,Y1625-J1625,".")</f>
        <v>0</v>
      </c>
      <c r="AB1625" s="1">
        <v>1553372532</v>
      </c>
      <c r="AC1625" s="1">
        <v>6727210335</v>
      </c>
      <c r="AD1625" s="1" t="s">
        <v>7121</v>
      </c>
      <c r="AE1625" s="1">
        <v>1</v>
      </c>
      <c r="AF1625" s="1">
        <v>49</v>
      </c>
      <c r="AG1625" s="1" t="s">
        <v>5648</v>
      </c>
      <c r="AH1625" s="1" t="s">
        <v>8403</v>
      </c>
      <c r="AI1625" s="1" t="s">
        <v>8402</v>
      </c>
    </row>
    <row r="1626" spans="1:35" s="1" customFormat="1" x14ac:dyDescent="0.25">
      <c r="A1626" s="31">
        <v>42794</v>
      </c>
      <c r="B1626" s="24"/>
      <c r="C1626" s="23" t="s">
        <v>1413</v>
      </c>
      <c r="D1626" s="22" t="s">
        <v>1412</v>
      </c>
      <c r="E1626" s="21">
        <v>0.93</v>
      </c>
      <c r="G1626" s="20"/>
      <c r="H1626" s="19">
        <f>E1626/0.03844</f>
        <v>24.193548387096776</v>
      </c>
      <c r="I1626" s="18">
        <f>J1626/100*4</f>
        <v>2.96</v>
      </c>
      <c r="J1626" s="17">
        <v>74</v>
      </c>
      <c r="K1626" s="16">
        <f>IF(J1626&gt;1,J1626-H1626-I1626,0)</f>
        <v>46.846451612903223</v>
      </c>
      <c r="L1626" s="15">
        <v>42822</v>
      </c>
      <c r="M1626" s="14"/>
      <c r="N1626" s="29">
        <v>43031</v>
      </c>
      <c r="O1626" s="12">
        <v>43031</v>
      </c>
      <c r="P1626" s="11" t="s">
        <v>1411</v>
      </c>
      <c r="Q1626" s="10" t="s">
        <v>1410</v>
      </c>
      <c r="R1626" s="10" t="s">
        <v>1409</v>
      </c>
      <c r="S1626" s="10" t="s">
        <v>1408</v>
      </c>
      <c r="T1626" s="10"/>
      <c r="U1626" s="9">
        <v>6915955139</v>
      </c>
      <c r="V1626" s="8"/>
      <c r="W1626" s="7">
        <v>1258</v>
      </c>
      <c r="X1626" s="4"/>
      <c r="Y1626" s="6">
        <v>89</v>
      </c>
      <c r="Z1626" s="5">
        <f>IF(Y1626&gt;0,Y1626-J1626,".")</f>
        <v>15</v>
      </c>
      <c r="AB1626" s="1">
        <v>1553391456</v>
      </c>
      <c r="AC1626" s="1">
        <v>6728121592</v>
      </c>
      <c r="AD1626" s="1" t="s">
        <v>7168</v>
      </c>
      <c r="AE1626" s="1">
        <v>1</v>
      </c>
      <c r="AF1626" s="1">
        <v>36</v>
      </c>
      <c r="AG1626" s="1" t="s">
        <v>4184</v>
      </c>
      <c r="AH1626" s="1" t="s">
        <v>8404</v>
      </c>
      <c r="AI1626" s="1" t="s">
        <v>8405</v>
      </c>
    </row>
    <row r="1627" spans="1:35" s="1" customFormat="1" x14ac:dyDescent="0.25">
      <c r="A1627" s="31">
        <v>42903</v>
      </c>
      <c r="B1627" s="24" t="s">
        <v>1407</v>
      </c>
      <c r="C1627" s="23" t="s">
        <v>463</v>
      </c>
      <c r="D1627" s="22" t="s">
        <v>462</v>
      </c>
      <c r="E1627" s="21">
        <v>0.95</v>
      </c>
      <c r="G1627" s="20"/>
      <c r="H1627" s="19">
        <f>E1627/0.0418425</f>
        <v>22.704188325267371</v>
      </c>
      <c r="I1627" s="18">
        <f>J1627/100*4</f>
        <v>1.96</v>
      </c>
      <c r="J1627" s="17">
        <v>49</v>
      </c>
      <c r="K1627" s="16">
        <f>IF(J1627&gt;1,J1627-H1627-I1627,0)</f>
        <v>24.335811674732629</v>
      </c>
      <c r="L1627" s="15">
        <v>42925</v>
      </c>
      <c r="M1627" s="14"/>
      <c r="N1627" s="29">
        <v>43031</v>
      </c>
      <c r="O1627" s="12">
        <v>43031</v>
      </c>
      <c r="P1627" s="11" t="s">
        <v>1404</v>
      </c>
      <c r="Q1627" s="10" t="s">
        <v>1406</v>
      </c>
      <c r="R1627" s="10" t="s">
        <v>1405</v>
      </c>
      <c r="S1627" s="10" t="s">
        <v>800</v>
      </c>
      <c r="T1627" s="10"/>
      <c r="U1627" s="9">
        <v>6916033031</v>
      </c>
      <c r="V1627" s="8"/>
      <c r="W1627" s="7">
        <v>1257</v>
      </c>
      <c r="X1627" s="4"/>
      <c r="Y1627" s="6">
        <v>89</v>
      </c>
      <c r="Z1627" s="5">
        <f>IF(Y1627&gt;0,Y1627-J1627,".")</f>
        <v>40</v>
      </c>
      <c r="AB1627" s="1">
        <v>1553391458</v>
      </c>
      <c r="AC1627" s="1">
        <v>6731560426</v>
      </c>
      <c r="AD1627" s="1" t="s">
        <v>7113</v>
      </c>
      <c r="AE1627" s="1">
        <v>1</v>
      </c>
      <c r="AF1627" s="1">
        <v>33</v>
      </c>
      <c r="AG1627" s="1" t="s">
        <v>4184</v>
      </c>
      <c r="AH1627" s="1" t="s">
        <v>8406</v>
      </c>
      <c r="AI1627" s="1" t="s">
        <v>8405</v>
      </c>
    </row>
    <row r="1628" spans="1:35" s="1" customFormat="1" x14ac:dyDescent="0.25">
      <c r="A1628" s="31">
        <v>42649</v>
      </c>
      <c r="B1628" s="24"/>
      <c r="C1628" s="23" t="s">
        <v>1079</v>
      </c>
      <c r="D1628" s="22" t="s">
        <v>1078</v>
      </c>
      <c r="E1628" s="21">
        <v>1.21</v>
      </c>
      <c r="G1628" s="20"/>
      <c r="H1628" s="19">
        <f>E1628/0.0404</f>
        <v>29.950495049504951</v>
      </c>
      <c r="I1628" s="18">
        <f>J1628/100*4</f>
        <v>3.56</v>
      </c>
      <c r="J1628" s="17">
        <v>89</v>
      </c>
      <c r="K1628" s="16">
        <f>IF(J1628&gt;1,J1628-H1628-I1628,0)</f>
        <v>55.489504950495046</v>
      </c>
      <c r="L1628" s="15">
        <v>42697</v>
      </c>
      <c r="M1628" s="14"/>
      <c r="N1628" s="29">
        <v>43053</v>
      </c>
      <c r="O1628" s="12">
        <v>43053</v>
      </c>
      <c r="P1628" s="11" t="s">
        <v>1068</v>
      </c>
      <c r="Q1628" s="10"/>
      <c r="R1628" s="10"/>
      <c r="S1628" s="10"/>
      <c r="T1628" s="10"/>
      <c r="U1628" s="9">
        <v>6917273545</v>
      </c>
      <c r="V1628" s="8"/>
      <c r="W1628" s="7">
        <v>1327</v>
      </c>
      <c r="X1628" s="4"/>
      <c r="Y1628" s="6">
        <v>89</v>
      </c>
      <c r="Z1628" s="5">
        <f>IF(Y1628&gt;0,Y1628-J1628,".")</f>
        <v>0</v>
      </c>
      <c r="AB1628" s="1">
        <v>1553391457</v>
      </c>
      <c r="AC1628" s="1">
        <v>6729469787</v>
      </c>
      <c r="AD1628" s="1" t="s">
        <v>7197</v>
      </c>
      <c r="AE1628" s="1">
        <v>1</v>
      </c>
      <c r="AF1628" s="1">
        <v>115</v>
      </c>
      <c r="AG1628" s="1" t="s">
        <v>4184</v>
      </c>
      <c r="AH1628" s="1" t="s">
        <v>8407</v>
      </c>
      <c r="AI1628" s="1" t="s">
        <v>8405</v>
      </c>
    </row>
    <row r="1629" spans="1:35" s="1" customFormat="1" x14ac:dyDescent="0.25">
      <c r="A1629" s="31">
        <v>42649</v>
      </c>
      <c r="B1629" s="24"/>
      <c r="C1629" s="23" t="s">
        <v>1079</v>
      </c>
      <c r="D1629" s="22" t="s">
        <v>1078</v>
      </c>
      <c r="E1629" s="21">
        <v>1.21</v>
      </c>
      <c r="G1629" s="20"/>
      <c r="H1629" s="19">
        <f>E1629/0.0404</f>
        <v>29.950495049504951</v>
      </c>
      <c r="I1629" s="18">
        <f>J1629/100*4</f>
        <v>3.56</v>
      </c>
      <c r="J1629" s="17">
        <v>89</v>
      </c>
      <c r="K1629" s="16">
        <f>IF(J1629&gt;1,J1629-H1629-I1629,0)</f>
        <v>55.489504950495046</v>
      </c>
      <c r="L1629" s="15">
        <v>42697</v>
      </c>
      <c r="M1629" s="14"/>
      <c r="N1629" s="29">
        <v>43053</v>
      </c>
      <c r="O1629" s="12">
        <v>43053</v>
      </c>
      <c r="P1629" s="11" t="s">
        <v>1068</v>
      </c>
      <c r="Q1629" s="10"/>
      <c r="R1629" s="10"/>
      <c r="S1629" s="10"/>
      <c r="T1629" s="10"/>
      <c r="U1629" s="9">
        <v>6917273545</v>
      </c>
      <c r="V1629" s="8"/>
      <c r="W1629" s="7">
        <v>1327</v>
      </c>
      <c r="X1629" s="4"/>
      <c r="Y1629" s="6">
        <v>89</v>
      </c>
      <c r="Z1629" s="5">
        <f>IF(Y1629&gt;0,Y1629-J1629,".")</f>
        <v>0</v>
      </c>
      <c r="AB1629" s="1">
        <v>1553605135</v>
      </c>
      <c r="AC1629" s="1">
        <v>6732239183</v>
      </c>
      <c r="AD1629" s="1" t="s">
        <v>7329</v>
      </c>
      <c r="AE1629" s="1">
        <v>1</v>
      </c>
      <c r="AF1629" s="1">
        <v>90</v>
      </c>
      <c r="AG1629" s="1" t="s">
        <v>8408</v>
      </c>
      <c r="AH1629" s="1" t="s">
        <v>8409</v>
      </c>
      <c r="AI1629" s="1" t="s">
        <v>8410</v>
      </c>
    </row>
    <row r="1630" spans="1:35" s="1" customFormat="1" x14ac:dyDescent="0.25">
      <c r="A1630" s="31">
        <v>42993</v>
      </c>
      <c r="B1630" s="24" t="s">
        <v>983</v>
      </c>
      <c r="C1630" s="23" t="s">
        <v>590</v>
      </c>
      <c r="D1630" s="22" t="s">
        <v>589</v>
      </c>
      <c r="E1630" s="21">
        <v>0.99</v>
      </c>
      <c r="G1630" s="20"/>
      <c r="H1630" s="19">
        <f>E1630/0.04452</f>
        <v>22.237196765498652</v>
      </c>
      <c r="I1630" s="18">
        <f>J1630/100*4</f>
        <v>2.88</v>
      </c>
      <c r="J1630" s="17">
        <v>72</v>
      </c>
      <c r="K1630" s="16">
        <f>IF(J1630&gt;1,J1630-H1630-I1630,0)</f>
        <v>46.882803234501345</v>
      </c>
      <c r="L1630" s="15">
        <v>43029</v>
      </c>
      <c r="M1630" s="14"/>
      <c r="N1630" s="29">
        <v>43056</v>
      </c>
      <c r="O1630" s="12">
        <v>43058</v>
      </c>
      <c r="P1630" s="11" t="s">
        <v>982</v>
      </c>
      <c r="Q1630" s="10" t="s">
        <v>981</v>
      </c>
      <c r="R1630" s="10" t="s">
        <v>980</v>
      </c>
      <c r="S1630" s="10" t="s">
        <v>979</v>
      </c>
      <c r="T1630" s="10"/>
      <c r="U1630" s="9">
        <v>6916055425</v>
      </c>
      <c r="V1630" s="8"/>
      <c r="W1630" s="7">
        <v>1344</v>
      </c>
      <c r="X1630" s="4"/>
      <c r="Y1630" s="6">
        <v>89</v>
      </c>
      <c r="Z1630" s="5">
        <f>IF(Y1630&gt;0,Y1630-J1630,".")</f>
        <v>17</v>
      </c>
      <c r="AB1630" s="1">
        <v>1553684404</v>
      </c>
      <c r="AC1630" s="1">
        <v>6732458956</v>
      </c>
      <c r="AD1630" s="1" t="s">
        <v>8411</v>
      </c>
      <c r="AE1630" s="1">
        <v>3</v>
      </c>
      <c r="AF1630" s="1">
        <v>117</v>
      </c>
      <c r="AG1630" s="1" t="s">
        <v>5600</v>
      </c>
      <c r="AH1630" s="1" t="s">
        <v>8412</v>
      </c>
      <c r="AI1630" s="1" t="s">
        <v>8413</v>
      </c>
    </row>
    <row r="1631" spans="1:35" s="1" customFormat="1" x14ac:dyDescent="0.25">
      <c r="A1631" s="31">
        <v>42974</v>
      </c>
      <c r="B1631" s="24"/>
      <c r="C1631" s="23" t="s">
        <v>312</v>
      </c>
      <c r="D1631" s="22" t="s">
        <v>311</v>
      </c>
      <c r="E1631" s="21">
        <v>0.21</v>
      </c>
      <c r="G1631" s="20"/>
      <c r="H1631" s="19">
        <f>E1631/0.038689</f>
        <v>5.4278994029310654</v>
      </c>
      <c r="I1631" s="18">
        <f>J1631/100*4</f>
        <v>1.56</v>
      </c>
      <c r="J1631" s="17">
        <v>39</v>
      </c>
      <c r="K1631" s="16">
        <f>IF(J1631&gt;1,J1631-H1631-I1631,0)</f>
        <v>32.01210059706893</v>
      </c>
      <c r="L1631" s="15">
        <v>43002</v>
      </c>
      <c r="M1631" s="14"/>
      <c r="N1631" s="29">
        <v>43084</v>
      </c>
      <c r="O1631" s="12">
        <v>43084</v>
      </c>
      <c r="P1631" s="11" t="s">
        <v>310</v>
      </c>
      <c r="Q1631" s="10" t="s">
        <v>315</v>
      </c>
      <c r="R1631" s="10" t="s">
        <v>314</v>
      </c>
      <c r="S1631" s="10" t="s">
        <v>313</v>
      </c>
      <c r="T1631" s="10"/>
      <c r="U1631" s="9">
        <v>6915955631</v>
      </c>
      <c r="V1631" s="8"/>
      <c r="W1631" s="7">
        <v>1467</v>
      </c>
      <c r="X1631" s="4"/>
      <c r="Y1631" s="6">
        <v>89</v>
      </c>
      <c r="Z1631" s="5">
        <f>IF(Y1631&gt;0,Y1631-J1631,".")</f>
        <v>50</v>
      </c>
      <c r="AA1631"/>
      <c r="AB1631">
        <v>1553701426</v>
      </c>
      <c r="AC1631" s="1">
        <v>6732420980</v>
      </c>
      <c r="AD1631" s="1" t="s">
        <v>7378</v>
      </c>
      <c r="AE1631" s="1">
        <v>1</v>
      </c>
      <c r="AF1631" s="1">
        <v>38</v>
      </c>
      <c r="AG1631" s="1" t="s">
        <v>4984</v>
      </c>
      <c r="AH1631" s="1" t="s">
        <v>8414</v>
      </c>
      <c r="AI1631" s="1" t="s">
        <v>8415</v>
      </c>
    </row>
    <row r="1632" spans="1:35" s="1" customFormat="1" x14ac:dyDescent="0.25">
      <c r="A1632" s="31">
        <v>42601</v>
      </c>
      <c r="B1632" s="24"/>
      <c r="C1632" s="23" t="s">
        <v>1077</v>
      </c>
      <c r="D1632" s="22" t="s">
        <v>1076</v>
      </c>
      <c r="E1632" s="21">
        <v>1.63</v>
      </c>
      <c r="G1632" s="20"/>
      <c r="H1632" s="19">
        <f>E1632/0.04046</f>
        <v>40.286702916460698</v>
      </c>
      <c r="I1632" s="18">
        <f>J1632/100*4</f>
        <v>3.6</v>
      </c>
      <c r="J1632" s="17">
        <v>90</v>
      </c>
      <c r="K1632" s="16">
        <f>IF(J1632&gt;1,J1632-H1632-I1632,0)</f>
        <v>46.113297083539301</v>
      </c>
      <c r="L1632" s="15">
        <v>42614</v>
      </c>
      <c r="M1632" s="14"/>
      <c r="N1632" s="29">
        <v>42747</v>
      </c>
      <c r="O1632" s="12">
        <v>42748</v>
      </c>
      <c r="P1632" s="11" t="s">
        <v>6671</v>
      </c>
      <c r="Q1632" s="10"/>
      <c r="R1632" s="10"/>
      <c r="S1632" s="10"/>
      <c r="T1632" s="10"/>
      <c r="U1632" s="9"/>
      <c r="V1632" s="8"/>
      <c r="W1632" s="7">
        <v>85</v>
      </c>
      <c r="X1632" s="4"/>
      <c r="Y1632" s="6">
        <v>90</v>
      </c>
      <c r="Z1632" s="5">
        <f>IF(Y1632&gt;0,Y1632-J1632,".")</f>
        <v>0</v>
      </c>
      <c r="AB1632" s="1">
        <v>1553710304</v>
      </c>
      <c r="AC1632" s="1">
        <v>6729493396</v>
      </c>
      <c r="AD1632" s="1" t="s">
        <v>7108</v>
      </c>
      <c r="AE1632" s="1">
        <v>1</v>
      </c>
      <c r="AF1632" s="1">
        <v>99</v>
      </c>
      <c r="AG1632" s="1" t="s">
        <v>5610</v>
      </c>
      <c r="AH1632" s="1" t="s">
        <v>8416</v>
      </c>
      <c r="AI1632" s="1" t="s">
        <v>8417</v>
      </c>
    </row>
    <row r="1633" spans="1:35" s="1" customFormat="1" x14ac:dyDescent="0.25">
      <c r="A1633" s="31">
        <v>42666</v>
      </c>
      <c r="B1633" s="24"/>
      <c r="C1633" s="23" t="s">
        <v>1413</v>
      </c>
      <c r="D1633" s="22" t="s">
        <v>1412</v>
      </c>
      <c r="E1633" s="21">
        <v>1.03</v>
      </c>
      <c r="G1633" s="20"/>
      <c r="H1633" s="19">
        <f>E1633/0.03988</f>
        <v>25.827482447342028</v>
      </c>
      <c r="I1633" s="18">
        <f>J1633/100*4</f>
        <v>2.96</v>
      </c>
      <c r="J1633" s="17">
        <v>74</v>
      </c>
      <c r="K1633" s="16">
        <f>IF(J1633&gt;1,J1633-H1633-I1633,0)</f>
        <v>45.212517552657971</v>
      </c>
      <c r="L1633" s="15">
        <v>42685</v>
      </c>
      <c r="M1633" s="14"/>
      <c r="N1633" s="29">
        <v>42757</v>
      </c>
      <c r="O1633" s="12">
        <v>42757</v>
      </c>
      <c r="P1633" s="11" t="s">
        <v>6445</v>
      </c>
      <c r="Q1633" s="10" t="s">
        <v>6448</v>
      </c>
      <c r="R1633" s="10" t="s">
        <v>6447</v>
      </c>
      <c r="S1633" s="10" t="s">
        <v>6446</v>
      </c>
      <c r="T1633" s="10"/>
      <c r="U1633" s="9">
        <v>6689368947</v>
      </c>
      <c r="V1633" s="8"/>
      <c r="W1633" s="7">
        <v>143</v>
      </c>
      <c r="X1633" s="4"/>
      <c r="Y1633" s="6">
        <v>90</v>
      </c>
      <c r="Z1633" s="5">
        <f>IF(Y1633&gt;0,Y1633-J1633,".")</f>
        <v>16</v>
      </c>
      <c r="AB1633" s="1">
        <v>1553761194</v>
      </c>
      <c r="AC1633" s="1">
        <v>6731025449</v>
      </c>
      <c r="AD1633" s="1" t="s">
        <v>7266</v>
      </c>
      <c r="AE1633" s="1">
        <v>1</v>
      </c>
      <c r="AF1633" s="1">
        <v>99</v>
      </c>
      <c r="AG1633" s="1" t="s">
        <v>5615</v>
      </c>
      <c r="AH1633" s="1" t="s">
        <v>8418</v>
      </c>
      <c r="AI1633" s="1" t="s">
        <v>8419</v>
      </c>
    </row>
    <row r="1634" spans="1:35" s="1" customFormat="1" x14ac:dyDescent="0.25">
      <c r="A1634" s="31">
        <v>42601</v>
      </c>
      <c r="B1634" s="24"/>
      <c r="C1634" s="23" t="s">
        <v>1077</v>
      </c>
      <c r="D1634" s="22" t="s">
        <v>1076</v>
      </c>
      <c r="E1634" s="21">
        <v>1.63</v>
      </c>
      <c r="G1634" s="20"/>
      <c r="H1634" s="19">
        <f>E1634/0.04046</f>
        <v>40.286702916460698</v>
      </c>
      <c r="I1634" s="18">
        <f>J1634/100*4</f>
        <v>3.6</v>
      </c>
      <c r="J1634" s="17">
        <v>90</v>
      </c>
      <c r="K1634" s="16">
        <f>IF(J1634&gt;1,J1634-H1634-I1634,0)</f>
        <v>46.113297083539301</v>
      </c>
      <c r="L1634" s="15">
        <v>42614</v>
      </c>
      <c r="M1634" s="14"/>
      <c r="N1634" s="29">
        <v>42785</v>
      </c>
      <c r="O1634" s="12">
        <v>42786</v>
      </c>
      <c r="P1634" s="11" t="s">
        <v>5809</v>
      </c>
      <c r="Q1634" s="10"/>
      <c r="R1634" s="10"/>
      <c r="S1634" s="10"/>
      <c r="T1634" s="10"/>
      <c r="U1634" s="9">
        <v>6722151236</v>
      </c>
      <c r="V1634" s="8"/>
      <c r="W1634" s="7">
        <v>303</v>
      </c>
      <c r="X1634" s="4"/>
      <c r="Y1634" s="6">
        <v>90</v>
      </c>
      <c r="Z1634" s="5">
        <f>IF(Y1634&gt;0,Y1634-J1634,".")</f>
        <v>0</v>
      </c>
      <c r="AB1634" s="1">
        <v>1553857739</v>
      </c>
      <c r="AC1634" s="1">
        <v>6728437004</v>
      </c>
      <c r="AD1634" s="1" t="s">
        <v>7171</v>
      </c>
      <c r="AE1634" s="1">
        <v>1</v>
      </c>
      <c r="AF1634" s="1">
        <v>129</v>
      </c>
      <c r="AG1634" s="1" t="s">
        <v>5595</v>
      </c>
      <c r="AH1634" s="1" t="s">
        <v>8385</v>
      </c>
      <c r="AI1634" s="1" t="s">
        <v>8420</v>
      </c>
    </row>
    <row r="1635" spans="1:35" s="1" customFormat="1" x14ac:dyDescent="0.25">
      <c r="A1635" s="31">
        <v>42604</v>
      </c>
      <c r="B1635" s="24"/>
      <c r="C1635" s="23" t="s">
        <v>848</v>
      </c>
      <c r="D1635" s="22" t="s">
        <v>847</v>
      </c>
      <c r="E1635" s="21">
        <v>0.85</v>
      </c>
      <c r="G1635" s="20"/>
      <c r="H1635" s="19">
        <f>E1635/0.0409</f>
        <v>20.78239608801956</v>
      </c>
      <c r="I1635" s="18">
        <f>J1635/100*4</f>
        <v>2.8</v>
      </c>
      <c r="J1635" s="17">
        <v>70</v>
      </c>
      <c r="K1635" s="16">
        <f>IF(J1635&gt;1,J1635-H1635-I1635,0)</f>
        <v>46.417603911980443</v>
      </c>
      <c r="L1635" s="15">
        <v>42636</v>
      </c>
      <c r="M1635" s="14"/>
      <c r="N1635" s="29">
        <v>42848</v>
      </c>
      <c r="O1635" s="12">
        <v>42848</v>
      </c>
      <c r="P1635" s="11" t="s">
        <v>4365</v>
      </c>
      <c r="Q1635" s="10" t="s">
        <v>4364</v>
      </c>
      <c r="R1635" s="10" t="s">
        <v>4363</v>
      </c>
      <c r="S1635" s="10" t="s">
        <v>3339</v>
      </c>
      <c r="T1635" s="10" t="s">
        <v>4362</v>
      </c>
      <c r="U1635" s="9" t="s">
        <v>4361</v>
      </c>
      <c r="V1635" s="8"/>
      <c r="W1635" s="7">
        <v>637</v>
      </c>
      <c r="X1635" s="4"/>
      <c r="Y1635" s="6">
        <v>90</v>
      </c>
      <c r="Z1635" s="5">
        <f>IF(Y1635&gt;0,Y1635-J1635,".")</f>
        <v>20</v>
      </c>
      <c r="AB1635" s="1">
        <v>1553857737</v>
      </c>
      <c r="AC1635" s="1">
        <v>6734806947</v>
      </c>
      <c r="AD1635" s="1" t="s">
        <v>7209</v>
      </c>
      <c r="AE1635" s="1">
        <v>1</v>
      </c>
      <c r="AF1635" s="1">
        <v>29</v>
      </c>
      <c r="AG1635" s="1" t="s">
        <v>5595</v>
      </c>
      <c r="AH1635" s="1" t="s">
        <v>8421</v>
      </c>
      <c r="AI1635" s="1" t="s">
        <v>8420</v>
      </c>
    </row>
    <row r="1636" spans="1:35" s="1" customFormat="1" x14ac:dyDescent="0.25">
      <c r="A1636" s="31">
        <v>42668</v>
      </c>
      <c r="B1636" s="24"/>
      <c r="C1636" s="23" t="s">
        <v>4193</v>
      </c>
      <c r="D1636" s="22" t="s">
        <v>462</v>
      </c>
      <c r="E1636" s="21">
        <v>0.9</v>
      </c>
      <c r="G1636" s="20"/>
      <c r="H1636" s="19">
        <f>E1636/0.03988</f>
        <v>22.567703109327987</v>
      </c>
      <c r="I1636" s="18">
        <f>J1636/100*4</f>
        <v>1.96</v>
      </c>
      <c r="J1636" s="17">
        <v>49</v>
      </c>
      <c r="K1636" s="16">
        <f>IF(J1636&gt;1,J1636-H1636-I1636,0)</f>
        <v>24.472296890672013</v>
      </c>
      <c r="L1636" s="15">
        <v>42697</v>
      </c>
      <c r="M1636" s="14"/>
      <c r="N1636" s="29">
        <v>42856</v>
      </c>
      <c r="O1636" s="12">
        <v>42857</v>
      </c>
      <c r="P1636" s="11" t="s">
        <v>4192</v>
      </c>
      <c r="Q1636" s="10"/>
      <c r="R1636" s="10"/>
      <c r="S1636" s="10"/>
      <c r="T1636" s="10"/>
      <c r="U1636" s="9">
        <v>6799225255</v>
      </c>
      <c r="V1636" s="8"/>
      <c r="W1636" s="7">
        <v>674</v>
      </c>
      <c r="X1636" s="4"/>
      <c r="Y1636" s="6">
        <v>90</v>
      </c>
      <c r="Z1636" s="5">
        <f>IF(Y1636&gt;0,Y1636-J1636,".")</f>
        <v>41</v>
      </c>
      <c r="AB1636" s="1">
        <v>1553951016</v>
      </c>
      <c r="AC1636" s="1">
        <v>6733461993</v>
      </c>
      <c r="AD1636" s="1" t="s">
        <v>7365</v>
      </c>
      <c r="AE1636" s="1">
        <v>1</v>
      </c>
      <c r="AF1636" s="1">
        <v>69</v>
      </c>
      <c r="AG1636" s="1" t="s">
        <v>5590</v>
      </c>
      <c r="AH1636" s="1" t="s">
        <v>8422</v>
      </c>
      <c r="AI1636" s="1" t="s">
        <v>8423</v>
      </c>
    </row>
    <row r="1637" spans="1:35" s="1" customFormat="1" x14ac:dyDescent="0.25">
      <c r="A1637" s="31">
        <v>42755</v>
      </c>
      <c r="B1637" s="24"/>
      <c r="C1637" s="23" t="s">
        <v>151</v>
      </c>
      <c r="D1637" s="22" t="s">
        <v>150</v>
      </c>
      <c r="E1637" s="21">
        <v>1.52</v>
      </c>
      <c r="G1637" s="20"/>
      <c r="H1637" s="19">
        <f>E1637/0.03865</f>
        <v>39.327296248382929</v>
      </c>
      <c r="I1637" s="18">
        <f>J1637/100*4</f>
        <v>3.6</v>
      </c>
      <c r="J1637" s="17">
        <v>90</v>
      </c>
      <c r="K1637" s="16">
        <f>IF(J1637&gt;1,J1637-H1637-I1637,0)</f>
        <v>47.07270375161707</v>
      </c>
      <c r="L1637" s="15">
        <v>42777</v>
      </c>
      <c r="M1637" s="14"/>
      <c r="N1637" s="29">
        <v>42856</v>
      </c>
      <c r="O1637" s="12">
        <v>42857</v>
      </c>
      <c r="P1637" s="11" t="s">
        <v>4192</v>
      </c>
      <c r="Q1637" s="10"/>
      <c r="R1637" s="10"/>
      <c r="S1637" s="10"/>
      <c r="T1637" s="10"/>
      <c r="U1637" s="9">
        <v>6804165443</v>
      </c>
      <c r="V1637" s="8"/>
      <c r="W1637" s="7">
        <v>674</v>
      </c>
      <c r="X1637" s="4"/>
      <c r="Y1637" s="6">
        <v>90</v>
      </c>
      <c r="Z1637" s="5">
        <f>IF(Y1637&gt;0,Y1637-J1637,".")</f>
        <v>0</v>
      </c>
      <c r="AB1637" s="1">
        <v>1554042271</v>
      </c>
      <c r="AC1637" s="1">
        <v>6735474571</v>
      </c>
      <c r="AD1637" s="1" t="s">
        <v>7161</v>
      </c>
      <c r="AE1637" s="1">
        <v>1</v>
      </c>
      <c r="AF1637" s="1">
        <v>70</v>
      </c>
      <c r="AG1637" s="1" t="s">
        <v>5599</v>
      </c>
      <c r="AH1637" s="1" t="s">
        <v>8424</v>
      </c>
      <c r="AI1637" s="1" t="s">
        <v>8425</v>
      </c>
    </row>
    <row r="1638" spans="1:35" s="1" customFormat="1" x14ac:dyDescent="0.25">
      <c r="A1638" s="31">
        <v>42339</v>
      </c>
      <c r="B1638" s="24"/>
      <c r="C1638" s="23" t="s">
        <v>3902</v>
      </c>
      <c r="D1638" s="22" t="s">
        <v>3901</v>
      </c>
      <c r="E1638" s="21">
        <v>1.17</v>
      </c>
      <c r="G1638" s="20"/>
      <c r="H1638" s="19">
        <f>E1638/0.03963</f>
        <v>29.523088569265706</v>
      </c>
      <c r="I1638" s="32">
        <f>J1638/100*4</f>
        <v>3.6</v>
      </c>
      <c r="J1638" s="17">
        <v>90</v>
      </c>
      <c r="K1638" s="16">
        <f>IF(J1638&gt;1,J1638-H1638-I1638,0)</f>
        <v>56.876911430734289</v>
      </c>
      <c r="L1638" s="15">
        <v>42361</v>
      </c>
      <c r="M1638" s="14"/>
      <c r="N1638" s="29">
        <v>42870</v>
      </c>
      <c r="O1638" s="12">
        <v>42871</v>
      </c>
      <c r="P1638" s="11" t="s">
        <v>3900</v>
      </c>
      <c r="Q1638" s="10"/>
      <c r="R1638" s="10"/>
      <c r="S1638" s="10"/>
      <c r="T1638" s="10"/>
      <c r="U1638" s="9">
        <v>6815893240</v>
      </c>
      <c r="V1638" s="8"/>
      <c r="W1638" s="7">
        <v>732</v>
      </c>
      <c r="X1638" s="4"/>
      <c r="Y1638" s="6">
        <v>90</v>
      </c>
      <c r="Z1638" s="5">
        <f>IF(Y1638&gt;0,Y1638-J1638,".")</f>
        <v>0</v>
      </c>
      <c r="AB1638" s="1">
        <v>1554123851</v>
      </c>
      <c r="AC1638" s="1">
        <v>6729222968</v>
      </c>
      <c r="AD1638" s="1" t="s">
        <v>7262</v>
      </c>
      <c r="AE1638" s="1">
        <v>2</v>
      </c>
      <c r="AF1638" s="1">
        <v>40</v>
      </c>
      <c r="AG1638" s="1" t="s">
        <v>8426</v>
      </c>
      <c r="AH1638" s="1" t="s">
        <v>8427</v>
      </c>
      <c r="AI1638" s="1" t="s">
        <v>8428</v>
      </c>
    </row>
    <row r="1639" spans="1:35" s="1" customFormat="1" x14ac:dyDescent="0.25">
      <c r="A1639" s="28">
        <v>41814</v>
      </c>
      <c r="B1639" s="27" t="s">
        <v>3076</v>
      </c>
      <c r="C1639" s="23" t="s">
        <v>3075</v>
      </c>
      <c r="D1639" s="22" t="s">
        <v>3074</v>
      </c>
      <c r="E1639" s="21">
        <v>1.42</v>
      </c>
      <c r="G1639" s="20"/>
      <c r="H1639" s="19">
        <f>E1639/0.0505974</f>
        <v>28.064683165538149</v>
      </c>
      <c r="I1639" s="18">
        <f>J1639/100*4</f>
        <v>2.84</v>
      </c>
      <c r="J1639" s="17">
        <v>71</v>
      </c>
      <c r="K1639" s="16">
        <f>IF(J1639&gt;1,J1639-H1639-I1639,0)</f>
        <v>40.095316834461855</v>
      </c>
      <c r="L1639" s="15">
        <v>41840</v>
      </c>
      <c r="M1639" s="14"/>
      <c r="N1639" s="29">
        <v>42915</v>
      </c>
      <c r="O1639" s="12">
        <v>42915</v>
      </c>
      <c r="P1639" s="11" t="s">
        <v>3099</v>
      </c>
      <c r="Q1639" s="10" t="s">
        <v>3098</v>
      </c>
      <c r="R1639" s="10" t="s">
        <v>3097</v>
      </c>
      <c r="S1639" s="10" t="s">
        <v>3096</v>
      </c>
      <c r="T1639" s="10"/>
      <c r="U1639" s="9">
        <v>6868294632</v>
      </c>
      <c r="V1639" s="8"/>
      <c r="W1639" s="7">
        <v>904</v>
      </c>
      <c r="X1639" s="4"/>
      <c r="Y1639" s="6">
        <v>90</v>
      </c>
      <c r="Z1639" s="5">
        <f>IF(Y1639&gt;0,Y1639-J1639,".")</f>
        <v>19</v>
      </c>
      <c r="AB1639" s="1">
        <v>1554333649</v>
      </c>
      <c r="AC1639" s="1">
        <v>6732235335</v>
      </c>
      <c r="AD1639" s="1" t="s">
        <v>7477</v>
      </c>
      <c r="AE1639" s="1">
        <v>1</v>
      </c>
      <c r="AF1639" s="1">
        <v>140</v>
      </c>
      <c r="AG1639" s="1" t="s">
        <v>5584</v>
      </c>
      <c r="AH1639" s="1" t="s">
        <v>8429</v>
      </c>
      <c r="AI1639" s="1" t="s">
        <v>8430</v>
      </c>
    </row>
    <row r="1640" spans="1:35" s="1" customFormat="1" x14ac:dyDescent="0.25">
      <c r="A1640" s="28">
        <v>41814</v>
      </c>
      <c r="B1640" s="27" t="s">
        <v>3076</v>
      </c>
      <c r="C1640" s="23" t="s">
        <v>3075</v>
      </c>
      <c r="D1640" s="22" t="s">
        <v>3074</v>
      </c>
      <c r="E1640" s="21">
        <v>1.42</v>
      </c>
      <c r="G1640" s="20"/>
      <c r="H1640" s="19">
        <f>E1640/0.0505974</f>
        <v>28.064683165538149</v>
      </c>
      <c r="I1640" s="18">
        <f>J1640/100*4</f>
        <v>2.84</v>
      </c>
      <c r="J1640" s="17">
        <v>71</v>
      </c>
      <c r="K1640" s="16">
        <f>IF(J1640&gt;1,J1640-H1640-I1640,0)</f>
        <v>40.095316834461855</v>
      </c>
      <c r="L1640" s="15">
        <v>41840</v>
      </c>
      <c r="M1640" s="14"/>
      <c r="N1640" s="29">
        <v>42916</v>
      </c>
      <c r="O1640" s="12">
        <v>42918</v>
      </c>
      <c r="P1640" s="11" t="s">
        <v>3073</v>
      </c>
      <c r="Q1640" s="10" t="s">
        <v>3072</v>
      </c>
      <c r="R1640" s="10" t="s">
        <v>3071</v>
      </c>
      <c r="S1640" s="10" t="s">
        <v>3070</v>
      </c>
      <c r="T1640" s="10"/>
      <c r="U1640" s="9">
        <v>6868294632</v>
      </c>
      <c r="V1640" s="8"/>
      <c r="W1640" s="7">
        <v>908</v>
      </c>
      <c r="X1640" s="4"/>
      <c r="Y1640" s="6">
        <v>90</v>
      </c>
      <c r="Z1640" s="5">
        <f>IF(Y1640&gt;0,Y1640-J1640,".")</f>
        <v>19</v>
      </c>
      <c r="AB1640" s="1">
        <v>1554389957</v>
      </c>
      <c r="AC1640" s="1">
        <v>6730588480</v>
      </c>
      <c r="AD1640" s="1" t="s">
        <v>7331</v>
      </c>
      <c r="AE1640" s="1">
        <v>1</v>
      </c>
      <c r="AF1640" s="1">
        <v>74</v>
      </c>
      <c r="AG1640" s="1" t="s">
        <v>5580</v>
      </c>
      <c r="AH1640" s="1" t="s">
        <v>8431</v>
      </c>
      <c r="AI1640" s="1" t="s">
        <v>8432</v>
      </c>
    </row>
    <row r="1641" spans="1:35" s="1" customFormat="1" x14ac:dyDescent="0.25">
      <c r="A1641" s="31">
        <v>42751</v>
      </c>
      <c r="B1641" s="24" t="s">
        <v>1278</v>
      </c>
      <c r="C1641" s="23" t="s">
        <v>1077</v>
      </c>
      <c r="D1641" s="22" t="s">
        <v>1076</v>
      </c>
      <c r="E1641" s="21">
        <v>1.47</v>
      </c>
      <c r="G1641" s="20"/>
      <c r="H1641" s="19">
        <f>E1641/0.03821</f>
        <v>38.47160429207014</v>
      </c>
      <c r="I1641" s="18">
        <f>J1641/100*4</f>
        <v>3.6</v>
      </c>
      <c r="J1641" s="17">
        <v>90</v>
      </c>
      <c r="K1641" s="16">
        <f>IF(J1641&gt;1,J1641-H1641-I1641,0)</f>
        <v>47.928395707929859</v>
      </c>
      <c r="L1641" s="15">
        <v>42768</v>
      </c>
      <c r="M1641" s="14"/>
      <c r="N1641" s="29">
        <v>43041</v>
      </c>
      <c r="O1641" s="12">
        <v>43041</v>
      </c>
      <c r="P1641" s="11" t="s">
        <v>1273</v>
      </c>
      <c r="Q1641" s="10"/>
      <c r="R1641" s="10"/>
      <c r="S1641" s="10"/>
      <c r="T1641" s="10"/>
      <c r="U1641" s="9">
        <v>6908788486</v>
      </c>
      <c r="V1641" s="8"/>
      <c r="W1641" s="7">
        <v>1288</v>
      </c>
      <c r="X1641" s="4"/>
      <c r="Y1641" s="6">
        <v>90</v>
      </c>
      <c r="Z1641" s="5">
        <f>IF(Y1641&gt;0,Y1641-J1641,".")</f>
        <v>0</v>
      </c>
      <c r="AB1641" s="1">
        <v>1554503779</v>
      </c>
      <c r="AC1641" s="1">
        <v>6730574153</v>
      </c>
      <c r="AD1641" s="1" t="s">
        <v>7420</v>
      </c>
      <c r="AE1641" s="1">
        <v>1</v>
      </c>
      <c r="AF1641" s="1">
        <v>46</v>
      </c>
      <c r="AG1641" s="1" t="s">
        <v>5571</v>
      </c>
      <c r="AH1641" s="1" t="s">
        <v>8433</v>
      </c>
      <c r="AI1641" s="1" t="s">
        <v>8434</v>
      </c>
    </row>
    <row r="1642" spans="1:35" s="1" customFormat="1" x14ac:dyDescent="0.25">
      <c r="A1642" s="31">
        <v>42751</v>
      </c>
      <c r="B1642" s="24"/>
      <c r="C1642" s="23" t="s">
        <v>1077</v>
      </c>
      <c r="D1642" s="22" t="s">
        <v>1076</v>
      </c>
      <c r="E1642" s="21">
        <v>1.47</v>
      </c>
      <c r="G1642" s="20"/>
      <c r="H1642" s="19">
        <f>E1642/0.03821</f>
        <v>38.47160429207014</v>
      </c>
      <c r="I1642" s="18">
        <f>J1642/100*4</f>
        <v>3.6</v>
      </c>
      <c r="J1642" s="17">
        <v>90</v>
      </c>
      <c r="K1642" s="16">
        <f>IF(J1642&gt;1,J1642-H1642-I1642,0)</f>
        <v>47.928395707929859</v>
      </c>
      <c r="L1642" s="15">
        <v>42768</v>
      </c>
      <c r="M1642" s="14"/>
      <c r="N1642" s="29">
        <v>43053</v>
      </c>
      <c r="O1642" s="12">
        <v>43053</v>
      </c>
      <c r="P1642" s="11" t="s">
        <v>1068</v>
      </c>
      <c r="Q1642" s="10"/>
      <c r="R1642" s="10"/>
      <c r="S1642" s="10"/>
      <c r="T1642" s="10"/>
      <c r="U1642" s="9">
        <v>6917273477</v>
      </c>
      <c r="V1642" s="8"/>
      <c r="W1642" s="7">
        <v>1327</v>
      </c>
      <c r="X1642" s="4"/>
      <c r="Y1642" s="6">
        <v>90</v>
      </c>
      <c r="Z1642" s="5">
        <f>IF(Y1642&gt;0,Y1642-J1642,".")</f>
        <v>0</v>
      </c>
      <c r="AB1642" s="1">
        <v>1554682599</v>
      </c>
      <c r="AC1642" s="1">
        <v>6729431021</v>
      </c>
      <c r="AD1642" s="1" t="s">
        <v>7424</v>
      </c>
      <c r="AE1642" s="1">
        <v>1</v>
      </c>
      <c r="AF1642" s="1">
        <v>30</v>
      </c>
      <c r="AG1642" s="1" t="s">
        <v>2531</v>
      </c>
      <c r="AH1642" s="1" t="s">
        <v>8435</v>
      </c>
      <c r="AI1642" s="1" t="s">
        <v>8436</v>
      </c>
    </row>
    <row r="1643" spans="1:35" s="1" customFormat="1" x14ac:dyDescent="0.25">
      <c r="A1643" s="31">
        <v>42751</v>
      </c>
      <c r="B1643" s="24"/>
      <c r="C1643" s="23" t="s">
        <v>1077</v>
      </c>
      <c r="D1643" s="22" t="s">
        <v>1076</v>
      </c>
      <c r="E1643" s="21">
        <v>1.47</v>
      </c>
      <c r="G1643" s="20"/>
      <c r="H1643" s="19">
        <f>E1643/0.03821</f>
        <v>38.47160429207014</v>
      </c>
      <c r="I1643" s="18">
        <f>J1643/100*4</f>
        <v>3.6</v>
      </c>
      <c r="J1643" s="17">
        <v>90</v>
      </c>
      <c r="K1643" s="16">
        <f>IF(J1643&gt;1,J1643-H1643-I1643,0)</f>
        <v>47.928395707929859</v>
      </c>
      <c r="L1643" s="15">
        <v>42768</v>
      </c>
      <c r="M1643" s="14"/>
      <c r="N1643" s="29">
        <v>43053</v>
      </c>
      <c r="O1643" s="12">
        <v>43053</v>
      </c>
      <c r="P1643" s="11" t="s">
        <v>1068</v>
      </c>
      <c r="Q1643" s="10"/>
      <c r="R1643" s="10"/>
      <c r="S1643" s="10"/>
      <c r="T1643" s="10"/>
      <c r="U1643" s="9">
        <v>6917273477</v>
      </c>
      <c r="V1643" s="8"/>
      <c r="W1643" s="7">
        <v>1327</v>
      </c>
      <c r="X1643" s="4"/>
      <c r="Y1643" s="6">
        <v>90</v>
      </c>
      <c r="Z1643" s="5">
        <f>IF(Y1643&gt;0,Y1643-J1643,".")</f>
        <v>0</v>
      </c>
      <c r="AB1643" s="1">
        <v>1554682598</v>
      </c>
      <c r="AC1643" s="1">
        <v>6731907378</v>
      </c>
      <c r="AD1643" s="1" t="s">
        <v>7412</v>
      </c>
      <c r="AE1643" s="1">
        <v>1</v>
      </c>
      <c r="AF1643" s="1">
        <v>78</v>
      </c>
      <c r="AG1643" s="1" t="s">
        <v>2531</v>
      </c>
      <c r="AH1643" s="1" t="s">
        <v>8437</v>
      </c>
      <c r="AI1643" s="1" t="s">
        <v>8436</v>
      </c>
    </row>
    <row r="1644" spans="1:35" s="1" customFormat="1" x14ac:dyDescent="0.25">
      <c r="A1644" s="31">
        <v>42863</v>
      </c>
      <c r="B1644" s="24" t="s">
        <v>44</v>
      </c>
      <c r="C1644" s="23" t="s">
        <v>43</v>
      </c>
      <c r="D1644" s="22" t="s">
        <v>42</v>
      </c>
      <c r="E1644" s="21">
        <v>0.7</v>
      </c>
      <c r="G1644" s="20"/>
      <c r="H1644" s="19">
        <f>E1644/0.038957</f>
        <v>17.968529404214902</v>
      </c>
      <c r="I1644" s="18">
        <f>J1644/100*4</f>
        <v>2.8</v>
      </c>
      <c r="J1644" s="17">
        <v>70</v>
      </c>
      <c r="K1644" s="16">
        <f>IF(J1644&gt;1,J1644-H1644-I1644,0)</f>
        <v>49.231470595785098</v>
      </c>
      <c r="L1644" s="15">
        <v>42883</v>
      </c>
      <c r="M1644" s="14"/>
      <c r="N1644" s="29">
        <v>43098</v>
      </c>
      <c r="O1644" s="12">
        <v>43101</v>
      </c>
      <c r="P1644" s="11" t="s">
        <v>41</v>
      </c>
      <c r="Q1644" s="10"/>
      <c r="R1644" s="10"/>
      <c r="S1644" s="10"/>
      <c r="T1644" s="10"/>
      <c r="U1644" s="9">
        <v>6916032892</v>
      </c>
      <c r="V1644" s="8"/>
      <c r="W1644" s="7">
        <v>1508</v>
      </c>
      <c r="X1644" s="4"/>
      <c r="Y1644" s="6">
        <v>90</v>
      </c>
      <c r="Z1644" s="5">
        <f>IF(Y1644&gt;0,Y1644-J1644,".")</f>
        <v>20</v>
      </c>
      <c r="AA1644"/>
      <c r="AB1644">
        <v>1554682600</v>
      </c>
      <c r="AC1644" s="1">
        <v>6730506338</v>
      </c>
      <c r="AD1644" s="1" t="s">
        <v>7398</v>
      </c>
      <c r="AE1644" s="1">
        <v>1</v>
      </c>
      <c r="AF1644" s="1">
        <v>95</v>
      </c>
      <c r="AG1644" s="1" t="s">
        <v>2531</v>
      </c>
      <c r="AH1644" s="1" t="s">
        <v>8438</v>
      </c>
      <c r="AI1644" s="1" t="s">
        <v>8436</v>
      </c>
    </row>
    <row r="1645" spans="1:35" s="1" customFormat="1" x14ac:dyDescent="0.25">
      <c r="A1645" s="31">
        <v>42751</v>
      </c>
      <c r="B1645" t="s">
        <v>4474</v>
      </c>
      <c r="C1645" s="23" t="s">
        <v>4473</v>
      </c>
      <c r="D1645" s="22" t="s">
        <v>4220</v>
      </c>
      <c r="E1645" s="21">
        <v>0.74</v>
      </c>
      <c r="G1645" s="20"/>
      <c r="H1645" s="19">
        <f>E1645/0.03821</f>
        <v>19.366657942946873</v>
      </c>
      <c r="I1645" s="18">
        <f>J1645/100*4</f>
        <v>2.88</v>
      </c>
      <c r="J1645" s="17">
        <v>72</v>
      </c>
      <c r="K1645" s="16">
        <f>IF(J1645&gt;1,J1645-H1645-I1645,0)</f>
        <v>49.753342057053125</v>
      </c>
      <c r="L1645" s="15">
        <v>42768</v>
      </c>
      <c r="M1645" s="14"/>
      <c r="N1645" s="29">
        <v>42769</v>
      </c>
      <c r="O1645" s="12">
        <v>42771</v>
      </c>
      <c r="P1645" s="11" t="s">
        <v>6206</v>
      </c>
      <c r="Q1645" s="10" t="s">
        <v>6205</v>
      </c>
      <c r="R1645" s="10" t="s">
        <v>6204</v>
      </c>
      <c r="S1645" s="10" t="s">
        <v>6203</v>
      </c>
      <c r="T1645" s="10"/>
      <c r="U1645" s="9">
        <v>6704317696</v>
      </c>
      <c r="V1645" s="8"/>
      <c r="W1645" s="7">
        <v>205</v>
      </c>
      <c r="X1645" s="4"/>
      <c r="Y1645" s="6">
        <v>91</v>
      </c>
      <c r="Z1645" s="5">
        <f>IF(Y1645&gt;0,Y1645-J1645,".")</f>
        <v>19</v>
      </c>
      <c r="AB1645" s="1">
        <v>1554853588</v>
      </c>
      <c r="AC1645" s="1">
        <v>6731504645</v>
      </c>
      <c r="AD1645" s="1" t="s">
        <v>7248</v>
      </c>
      <c r="AE1645" s="1">
        <v>1</v>
      </c>
      <c r="AF1645" s="1">
        <v>88</v>
      </c>
      <c r="AG1645" s="1" t="s">
        <v>5562</v>
      </c>
      <c r="AH1645" s="1" t="s">
        <v>8439</v>
      </c>
      <c r="AI1645" s="1" t="s">
        <v>8440</v>
      </c>
    </row>
    <row r="1646" spans="1:35" s="1" customFormat="1" x14ac:dyDescent="0.25">
      <c r="A1646" s="31">
        <v>42751</v>
      </c>
      <c r="B1646" s="24"/>
      <c r="C1646" s="23" t="s">
        <v>4473</v>
      </c>
      <c r="D1646" s="22" t="s">
        <v>4220</v>
      </c>
      <c r="E1646" s="21">
        <v>0.74</v>
      </c>
      <c r="G1646" s="20"/>
      <c r="H1646" s="19">
        <f>E1646/0.03821</f>
        <v>19.366657942946873</v>
      </c>
      <c r="I1646" s="18">
        <f>J1646/100*4</f>
        <v>2.88</v>
      </c>
      <c r="J1646" s="17">
        <v>72</v>
      </c>
      <c r="K1646" s="16">
        <f>IF(J1646&gt;1,J1646-H1646-I1646,0)</f>
        <v>49.753342057053125</v>
      </c>
      <c r="L1646" s="15">
        <v>42768</v>
      </c>
      <c r="M1646" s="14"/>
      <c r="N1646" s="29">
        <v>42787</v>
      </c>
      <c r="O1646" s="12">
        <v>42788</v>
      </c>
      <c r="P1646" s="11" t="s">
        <v>5753</v>
      </c>
      <c r="Q1646" s="10" t="s">
        <v>5752</v>
      </c>
      <c r="R1646" s="10" t="s">
        <v>5751</v>
      </c>
      <c r="S1646" s="10" t="s">
        <v>2284</v>
      </c>
      <c r="T1646" s="10"/>
      <c r="U1646" s="9">
        <v>6721508374</v>
      </c>
      <c r="V1646" s="8"/>
      <c r="W1646" s="7">
        <v>311</v>
      </c>
      <c r="X1646" s="4"/>
      <c r="Y1646" s="6">
        <v>91</v>
      </c>
      <c r="Z1646" s="5">
        <f>IF(Y1646&gt;0,Y1646-J1646,".")</f>
        <v>19</v>
      </c>
      <c r="AB1646" s="1">
        <v>1554897594</v>
      </c>
      <c r="AC1646" s="1">
        <v>6736329222</v>
      </c>
      <c r="AD1646" s="1" t="s">
        <v>7385</v>
      </c>
      <c r="AE1646" s="1">
        <v>1</v>
      </c>
      <c r="AF1646" s="1">
        <v>38</v>
      </c>
      <c r="AG1646" s="1" t="s">
        <v>5548</v>
      </c>
      <c r="AH1646" s="1" t="s">
        <v>8441</v>
      </c>
      <c r="AI1646" s="1" t="s">
        <v>8442</v>
      </c>
    </row>
    <row r="1647" spans="1:35" s="1" customFormat="1" x14ac:dyDescent="0.25">
      <c r="A1647" s="28">
        <v>41997</v>
      </c>
      <c r="B1647" s="24"/>
      <c r="C1647" s="23" t="s">
        <v>4849</v>
      </c>
      <c r="D1647" s="22" t="s">
        <v>4848</v>
      </c>
      <c r="E1647" s="21">
        <v>0.35899999999999999</v>
      </c>
      <c r="G1647" s="20"/>
      <c r="H1647" s="19">
        <f>E1647/0.0422706</f>
        <v>8.4929005029500413</v>
      </c>
      <c r="I1647" s="18">
        <f>J1647/100*4</f>
        <v>2.88</v>
      </c>
      <c r="J1647" s="17">
        <v>72</v>
      </c>
      <c r="K1647" s="16">
        <f>IF(J1647&gt;1,J1647-H1647-I1647,0)</f>
        <v>60.627099497049954</v>
      </c>
      <c r="L1647" s="15">
        <v>42027</v>
      </c>
      <c r="M1647" s="14"/>
      <c r="N1647" s="29">
        <v>42827</v>
      </c>
      <c r="O1647" s="12">
        <v>42834</v>
      </c>
      <c r="P1647" s="11" t="s">
        <v>4823</v>
      </c>
      <c r="Q1647" s="10" t="s">
        <v>4847</v>
      </c>
      <c r="R1647" s="10" t="s">
        <v>4846</v>
      </c>
      <c r="S1647" s="10" t="s">
        <v>1642</v>
      </c>
      <c r="T1647" s="10"/>
      <c r="U1647" s="9">
        <v>6772361409</v>
      </c>
      <c r="V1647" s="8"/>
      <c r="W1647" s="7">
        <v>563</v>
      </c>
      <c r="X1647" s="4"/>
      <c r="Y1647" s="6">
        <v>91</v>
      </c>
      <c r="Z1647" s="5">
        <f>IF(Y1647&gt;0,Y1647-J1647,".")</f>
        <v>19</v>
      </c>
      <c r="AB1647" s="1">
        <v>1554897593</v>
      </c>
      <c r="AC1647" s="1">
        <v>6730292670</v>
      </c>
      <c r="AD1647" s="1" t="s">
        <v>7457</v>
      </c>
      <c r="AE1647" s="1">
        <v>1</v>
      </c>
      <c r="AF1647" s="1">
        <v>30</v>
      </c>
      <c r="AG1647" s="1" t="s">
        <v>5548</v>
      </c>
      <c r="AH1647" s="1" t="s">
        <v>8443</v>
      </c>
      <c r="AI1647" s="1" t="s">
        <v>8442</v>
      </c>
    </row>
    <row r="1648" spans="1:35" s="1" customFormat="1" x14ac:dyDescent="0.25">
      <c r="A1648" s="31">
        <v>42769</v>
      </c>
      <c r="B1648" s="24" t="s">
        <v>1691</v>
      </c>
      <c r="C1648" s="23" t="s">
        <v>1094</v>
      </c>
      <c r="D1648" s="22" t="s">
        <v>1093</v>
      </c>
      <c r="E1648" s="21">
        <v>1.04</v>
      </c>
      <c r="G1648" s="20"/>
      <c r="H1648" s="19">
        <f>E1648/0.03878</f>
        <v>26.817947395564723</v>
      </c>
      <c r="I1648" s="18">
        <f>J1648/100*4</f>
        <v>2.2000000000000002</v>
      </c>
      <c r="J1648" s="17">
        <v>55</v>
      </c>
      <c r="K1648" s="16">
        <f>IF(J1648&gt;1,J1648-H1648-I1648,0)</f>
        <v>25.982052604435278</v>
      </c>
      <c r="L1648" s="15">
        <v>42797</v>
      </c>
      <c r="M1648" s="14"/>
      <c r="N1648" s="29">
        <v>42856</v>
      </c>
      <c r="O1648" s="12">
        <v>42856</v>
      </c>
      <c r="P1648" s="11" t="s">
        <v>3358</v>
      </c>
      <c r="Q1648" s="10" t="s">
        <v>3361</v>
      </c>
      <c r="R1648" s="10" t="s">
        <v>3360</v>
      </c>
      <c r="S1648" s="10" t="s">
        <v>3359</v>
      </c>
      <c r="T1648" s="10"/>
      <c r="U1648" s="9">
        <v>6803085110</v>
      </c>
      <c r="V1648" s="8"/>
      <c r="W1648" s="7">
        <v>667</v>
      </c>
      <c r="X1648" s="4"/>
      <c r="Y1648" s="6">
        <v>91</v>
      </c>
      <c r="Z1648" s="5">
        <f>IF(Y1648&gt;0,Y1648-J1648,".")</f>
        <v>36</v>
      </c>
      <c r="AB1648" s="1">
        <v>1554897595</v>
      </c>
      <c r="AC1648" s="1">
        <v>6732996684</v>
      </c>
      <c r="AD1648" s="1" t="s">
        <v>7589</v>
      </c>
      <c r="AE1648" s="1">
        <v>1</v>
      </c>
      <c r="AF1648" s="1">
        <v>29</v>
      </c>
      <c r="AG1648" s="1" t="s">
        <v>5548</v>
      </c>
      <c r="AH1648" s="1" t="s">
        <v>8444</v>
      </c>
      <c r="AI1648" s="1" t="s">
        <v>8442</v>
      </c>
    </row>
    <row r="1649" spans="1:35" s="1" customFormat="1" x14ac:dyDescent="0.25">
      <c r="A1649" s="31">
        <v>42649</v>
      </c>
      <c r="B1649" s="24"/>
      <c r="C1649" s="23" t="s">
        <v>571</v>
      </c>
      <c r="D1649" s="22" t="s">
        <v>570</v>
      </c>
      <c r="E1649" s="21">
        <v>0.49</v>
      </c>
      <c r="G1649" s="20"/>
      <c r="H1649" s="19">
        <f>E1649/0.0404</f>
        <v>12.12871287128713</v>
      </c>
      <c r="I1649" s="18">
        <f>J1649/100*4</f>
        <v>1.44</v>
      </c>
      <c r="J1649" s="17">
        <v>36</v>
      </c>
      <c r="K1649" s="16">
        <f>IF(J1649&gt;1,J1649-H1649-I1649,0)</f>
        <v>22.431287128712871</v>
      </c>
      <c r="L1649" s="15">
        <v>42681</v>
      </c>
      <c r="M1649" s="14"/>
      <c r="N1649" s="29">
        <v>42920</v>
      </c>
      <c r="O1649" s="12">
        <v>42925</v>
      </c>
      <c r="P1649" s="11" t="s">
        <v>2990</v>
      </c>
      <c r="Q1649" s="10" t="s">
        <v>2993</v>
      </c>
      <c r="R1649" s="10" t="s">
        <v>2992</v>
      </c>
      <c r="S1649" s="10" t="s">
        <v>2991</v>
      </c>
      <c r="T1649" s="10"/>
      <c r="U1649" s="9">
        <v>6880339763</v>
      </c>
      <c r="V1649" s="8"/>
      <c r="W1649" s="7">
        <v>932</v>
      </c>
      <c r="X1649" s="4"/>
      <c r="Y1649" s="6">
        <v>91</v>
      </c>
      <c r="Z1649" s="5">
        <f>IF(Y1649&gt;0,Y1649-J1649,".")</f>
        <v>55</v>
      </c>
      <c r="AB1649" s="1">
        <v>1555072051</v>
      </c>
      <c r="AC1649" s="1">
        <v>6731949892</v>
      </c>
      <c r="AD1649" s="1" t="s">
        <v>7207</v>
      </c>
      <c r="AE1649" s="1">
        <v>3</v>
      </c>
      <c r="AF1649" s="1">
        <v>267</v>
      </c>
      <c r="AG1649" s="1" t="s">
        <v>5557</v>
      </c>
      <c r="AH1649" s="1" t="s">
        <v>8445</v>
      </c>
      <c r="AI1649" s="1" t="s">
        <v>8446</v>
      </c>
    </row>
    <row r="1650" spans="1:35" s="1" customFormat="1" x14ac:dyDescent="0.25">
      <c r="A1650" s="31">
        <v>42898</v>
      </c>
      <c r="B1650" s="24"/>
      <c r="C1650" s="23" t="s">
        <v>1094</v>
      </c>
      <c r="D1650" s="22" t="s">
        <v>1093</v>
      </c>
      <c r="E1650" s="21">
        <v>0.97</v>
      </c>
      <c r="G1650" s="20"/>
      <c r="H1650" s="19">
        <f>E1650/0.0418425</f>
        <v>23.182171237378263</v>
      </c>
      <c r="I1650" s="18">
        <f>J1650/100*4</f>
        <v>2.2400000000000002</v>
      </c>
      <c r="J1650" s="17">
        <v>56</v>
      </c>
      <c r="K1650" s="16">
        <f>IF(J1650&gt;1,J1650-H1650-I1650,0)</f>
        <v>30.577828762621735</v>
      </c>
      <c r="L1650" s="15">
        <v>42917</v>
      </c>
      <c r="M1650" s="14"/>
      <c r="N1650" s="29">
        <v>42993</v>
      </c>
      <c r="O1650" s="12">
        <v>42995</v>
      </c>
      <c r="P1650" s="11" t="s">
        <v>2000</v>
      </c>
      <c r="Q1650" s="10" t="s">
        <v>1999</v>
      </c>
      <c r="R1650" s="10" t="s">
        <v>1998</v>
      </c>
      <c r="S1650" s="10" t="s">
        <v>1997</v>
      </c>
      <c r="T1650" s="10"/>
      <c r="U1650" s="9">
        <v>6912220118</v>
      </c>
      <c r="V1650" s="8"/>
      <c r="W1650" s="7">
        <v>1141</v>
      </c>
      <c r="X1650" s="4"/>
      <c r="Y1650" s="6">
        <v>91</v>
      </c>
      <c r="Z1650" s="5">
        <f>IF(Y1650&gt;0,Y1650-J1650,".")</f>
        <v>35</v>
      </c>
      <c r="AB1650" s="1">
        <v>1555188136</v>
      </c>
      <c r="AC1650" s="1">
        <v>6735474571</v>
      </c>
      <c r="AD1650" s="1" t="s">
        <v>7161</v>
      </c>
      <c r="AE1650" s="1">
        <v>1</v>
      </c>
      <c r="AF1650" s="1">
        <v>70</v>
      </c>
      <c r="AG1650" s="1" t="s">
        <v>5556</v>
      </c>
      <c r="AH1650" s="1" t="s">
        <v>8424</v>
      </c>
      <c r="AI1650" s="1" t="s">
        <v>8447</v>
      </c>
    </row>
    <row r="1651" spans="1:35" s="1" customFormat="1" x14ac:dyDescent="0.25">
      <c r="A1651" s="31">
        <v>42575</v>
      </c>
      <c r="B1651" s="24"/>
      <c r="C1651" s="23" t="s">
        <v>6</v>
      </c>
      <c r="D1651" s="22" t="s">
        <v>5</v>
      </c>
      <c r="E1651" s="21">
        <v>1.34</v>
      </c>
      <c r="G1651" s="20"/>
      <c r="H1651" s="19">
        <f>E1651/0.04011</f>
        <v>33.408127648965348</v>
      </c>
      <c r="I1651" s="18">
        <f>J1651/100*4</f>
        <v>3.68</v>
      </c>
      <c r="J1651" s="17">
        <v>92</v>
      </c>
      <c r="K1651" s="16">
        <f>IF(J1651&gt;1,J1651-H1651-I1651,0)</f>
        <v>54.911872351034653</v>
      </c>
      <c r="L1651" s="15">
        <v>42599</v>
      </c>
      <c r="M1651" s="14"/>
      <c r="N1651" s="29">
        <v>42741</v>
      </c>
      <c r="O1651" s="12">
        <v>42741</v>
      </c>
      <c r="P1651" s="11" t="s">
        <v>6895</v>
      </c>
      <c r="Q1651" s="10"/>
      <c r="R1651" s="10"/>
      <c r="S1651" s="10"/>
      <c r="T1651" s="10"/>
      <c r="U1651" s="9">
        <v>6668556783</v>
      </c>
      <c r="V1651" s="8"/>
      <c r="W1651" s="7">
        <v>42</v>
      </c>
      <c r="X1651" s="4"/>
      <c r="Y1651" s="6">
        <v>92</v>
      </c>
      <c r="Z1651" s="5">
        <f>IF(Y1651&gt;0,Y1651-J1651,".")</f>
        <v>0</v>
      </c>
      <c r="AA1651"/>
      <c r="AB1651">
        <v>1555400173</v>
      </c>
      <c r="AC1651" s="1">
        <v>6735474571</v>
      </c>
      <c r="AD1651" s="1" t="s">
        <v>7161</v>
      </c>
      <c r="AE1651" s="1">
        <v>1</v>
      </c>
      <c r="AF1651" s="1">
        <v>70</v>
      </c>
      <c r="AG1651" s="1" t="s">
        <v>5546</v>
      </c>
      <c r="AH1651" s="1" t="s">
        <v>8424</v>
      </c>
      <c r="AI1651" s="1" t="s">
        <v>8448</v>
      </c>
    </row>
    <row r="1652" spans="1:35" s="1" customFormat="1" x14ac:dyDescent="0.25">
      <c r="A1652" s="31">
        <v>42601</v>
      </c>
      <c r="B1652" s="24"/>
      <c r="C1652" s="23" t="s">
        <v>3413</v>
      </c>
      <c r="D1652" s="22" t="s">
        <v>3412</v>
      </c>
      <c r="E1652" s="21">
        <v>0.69</v>
      </c>
      <c r="G1652" s="20"/>
      <c r="H1652" s="19">
        <f>E1652/0.04046</f>
        <v>17.053880375679682</v>
      </c>
      <c r="I1652" s="18">
        <f>J1652/100*4</f>
        <v>3</v>
      </c>
      <c r="J1652" s="17">
        <v>75</v>
      </c>
      <c r="K1652" s="16">
        <f>IF(J1652&gt;1,J1652-H1652-I1652,0)</f>
        <v>54.946119624320318</v>
      </c>
      <c r="L1652" s="15">
        <v>42620</v>
      </c>
      <c r="M1652" s="14"/>
      <c r="N1652" s="29">
        <v>42744</v>
      </c>
      <c r="O1652" s="12">
        <v>42744</v>
      </c>
      <c r="P1652" s="11" t="s">
        <v>6836</v>
      </c>
      <c r="Q1652" s="10" t="s">
        <v>6835</v>
      </c>
      <c r="R1652" s="10" t="s">
        <v>6834</v>
      </c>
      <c r="S1652" s="10" t="s">
        <v>6833</v>
      </c>
      <c r="T1652" s="10" t="s">
        <v>6832</v>
      </c>
      <c r="U1652" s="9">
        <v>6669248087</v>
      </c>
      <c r="V1652" s="8"/>
      <c r="W1652" s="7">
        <v>56</v>
      </c>
      <c r="X1652" s="4"/>
      <c r="Y1652" s="6">
        <v>92</v>
      </c>
      <c r="Z1652" s="5">
        <f>IF(Y1652&gt;0,Y1652-J1652,".")</f>
        <v>17</v>
      </c>
      <c r="AB1652" s="1">
        <v>1555418541</v>
      </c>
      <c r="AC1652" s="1">
        <v>6735474571</v>
      </c>
      <c r="AD1652" s="1" t="s">
        <v>7161</v>
      </c>
      <c r="AE1652" s="1">
        <v>1</v>
      </c>
      <c r="AF1652" s="1">
        <v>70</v>
      </c>
      <c r="AG1652" s="1" t="s">
        <v>8351</v>
      </c>
      <c r="AH1652" s="1" t="s">
        <v>8424</v>
      </c>
      <c r="AI1652" s="1" t="s">
        <v>8449</v>
      </c>
    </row>
    <row r="1653" spans="1:35" s="1" customFormat="1" x14ac:dyDescent="0.25">
      <c r="A1653" s="28">
        <v>41937</v>
      </c>
      <c r="B1653" s="27"/>
      <c r="C1653" s="23" t="s">
        <v>480</v>
      </c>
      <c r="D1653" s="22" t="s">
        <v>479</v>
      </c>
      <c r="E1653" s="21">
        <v>1.1499999999999999</v>
      </c>
      <c r="G1653" s="20"/>
      <c r="H1653" s="19">
        <f>E1653/0.0498572</f>
        <v>23.065876142262301</v>
      </c>
      <c r="I1653" s="18">
        <f>J1653/100*4</f>
        <v>3</v>
      </c>
      <c r="J1653" s="17">
        <v>75</v>
      </c>
      <c r="K1653" s="16">
        <f>IF(J1653&gt;1,J1653-H1653-I1653,0)</f>
        <v>48.934123857737703</v>
      </c>
      <c r="L1653" s="15">
        <v>41960</v>
      </c>
      <c r="M1653" s="14"/>
      <c r="N1653" s="29">
        <v>42746</v>
      </c>
      <c r="O1653" s="12">
        <v>42772</v>
      </c>
      <c r="P1653" s="11" t="s">
        <v>6731</v>
      </c>
      <c r="Q1653" s="10" t="s">
        <v>6730</v>
      </c>
      <c r="R1653" s="10" t="s">
        <v>6729</v>
      </c>
      <c r="S1653" s="10" t="s">
        <v>6728</v>
      </c>
      <c r="T1653" s="10"/>
      <c r="U1653" s="9">
        <v>6673199786</v>
      </c>
      <c r="V1653" s="8"/>
      <c r="W1653" s="7">
        <v>216</v>
      </c>
      <c r="X1653" s="4"/>
      <c r="Y1653" s="6">
        <v>92</v>
      </c>
      <c r="Z1653" s="5">
        <f>IF(Y1653&gt;0,Y1653-J1653,".")</f>
        <v>17</v>
      </c>
      <c r="AB1653" s="1">
        <v>1555450856</v>
      </c>
      <c r="AC1653" s="1">
        <v>6736061916</v>
      </c>
      <c r="AD1653" s="1" t="s">
        <v>7431</v>
      </c>
      <c r="AE1653" s="1">
        <v>1</v>
      </c>
      <c r="AF1653" s="1">
        <v>48</v>
      </c>
      <c r="AG1653" s="1" t="s">
        <v>5531</v>
      </c>
      <c r="AH1653" s="1" t="s">
        <v>8450</v>
      </c>
      <c r="AI1653" s="1" t="s">
        <v>8451</v>
      </c>
    </row>
    <row r="1654" spans="1:35" s="1" customFormat="1" x14ac:dyDescent="0.25">
      <c r="A1654" s="28">
        <v>40632</v>
      </c>
      <c r="B1654" s="27" t="s">
        <v>6640</v>
      </c>
      <c r="C1654" s="23" t="s">
        <v>6639</v>
      </c>
      <c r="D1654" s="22" t="s">
        <v>6638</v>
      </c>
      <c r="E1654" s="21">
        <v>0.5</v>
      </c>
      <c r="G1654" s="20"/>
      <c r="H1654" s="19">
        <f>E1654/0.054257</f>
        <v>9.2154007777798252</v>
      </c>
      <c r="I1654" s="18">
        <f>J1654/100*4</f>
        <v>3</v>
      </c>
      <c r="J1654" s="17">
        <v>75</v>
      </c>
      <c r="K1654" s="16">
        <f>IF(J1654&gt;1,J1654-H1654-I1654,0)</f>
        <v>62.78459922222018</v>
      </c>
      <c r="L1654" s="15">
        <v>40652</v>
      </c>
      <c r="M1654" s="14"/>
      <c r="N1654" s="29">
        <v>42749</v>
      </c>
      <c r="O1654" s="12">
        <v>42750</v>
      </c>
      <c r="P1654" s="11" t="s">
        <v>6637</v>
      </c>
      <c r="Q1654" s="10" t="s">
        <v>6636</v>
      </c>
      <c r="R1654" s="10" t="s">
        <v>6635</v>
      </c>
      <c r="S1654" s="10" t="s">
        <v>6634</v>
      </c>
      <c r="T1654" s="10"/>
      <c r="U1654" s="9">
        <v>6673285722</v>
      </c>
      <c r="V1654" s="8"/>
      <c r="W1654" s="7">
        <v>100</v>
      </c>
      <c r="X1654" s="4"/>
      <c r="Y1654" s="6">
        <v>92</v>
      </c>
      <c r="Z1654" s="5">
        <f>IF(Y1654&gt;0,Y1654-J1654,".")</f>
        <v>17</v>
      </c>
      <c r="AB1654" s="1">
        <v>1555551434</v>
      </c>
      <c r="AC1654" s="1">
        <v>6733459172</v>
      </c>
      <c r="AD1654" s="1" t="s">
        <v>7217</v>
      </c>
      <c r="AE1654" s="1">
        <v>1</v>
      </c>
      <c r="AF1654" s="1">
        <v>65</v>
      </c>
      <c r="AG1654" s="1" t="s">
        <v>5534</v>
      </c>
      <c r="AH1654" s="1" t="s">
        <v>8452</v>
      </c>
      <c r="AI1654" s="1" t="s">
        <v>8453</v>
      </c>
    </row>
    <row r="1655" spans="1:35" s="1" customFormat="1" x14ac:dyDescent="0.25">
      <c r="A1655" s="31">
        <v>42387</v>
      </c>
      <c r="B1655" s="24"/>
      <c r="C1655" s="23" t="s">
        <v>6544</v>
      </c>
      <c r="D1655" s="22" t="s">
        <v>6543</v>
      </c>
      <c r="E1655" s="21">
        <v>1.18</v>
      </c>
      <c r="G1655" s="20"/>
      <c r="H1655" s="19">
        <f>E1655/0.0405</f>
        <v>29.1358024691358</v>
      </c>
      <c r="I1655" s="32">
        <f>J1655/100*4</f>
        <v>3</v>
      </c>
      <c r="J1655" s="17">
        <v>75</v>
      </c>
      <c r="K1655" s="16">
        <f>IF(J1655&gt;1,J1655-H1655-I1655,0)</f>
        <v>42.864197530864203</v>
      </c>
      <c r="L1655" s="15">
        <v>42407</v>
      </c>
      <c r="M1655" s="14"/>
      <c r="N1655" s="29">
        <v>42752</v>
      </c>
      <c r="O1655" s="12">
        <v>42778</v>
      </c>
      <c r="P1655" s="11" t="s">
        <v>6542</v>
      </c>
      <c r="Q1655" s="10" t="s">
        <v>6541</v>
      </c>
      <c r="R1655" s="10" t="s">
        <v>6540</v>
      </c>
      <c r="S1655" s="10" t="s">
        <v>6141</v>
      </c>
      <c r="T1655" s="10"/>
      <c r="U1655" s="9">
        <v>6681108731</v>
      </c>
      <c r="V1655" s="8"/>
      <c r="W1655" s="7">
        <v>1515</v>
      </c>
      <c r="X1655" s="4"/>
      <c r="Y1655" s="6">
        <v>92</v>
      </c>
      <c r="Z1655" s="5">
        <f>IF(Y1655&gt;0,Y1655-J1655,".")</f>
        <v>17</v>
      </c>
      <c r="AB1655" s="1">
        <v>1555709114</v>
      </c>
      <c r="AC1655" s="1">
        <v>6732083834</v>
      </c>
      <c r="AD1655" s="1" t="s">
        <v>8454</v>
      </c>
      <c r="AE1655" s="1">
        <v>1</v>
      </c>
      <c r="AF1655" s="1">
        <v>62</v>
      </c>
      <c r="AG1655" s="1" t="s">
        <v>4573</v>
      </c>
      <c r="AH1655" s="1" t="s">
        <v>8455</v>
      </c>
      <c r="AI1655" s="1" t="s">
        <v>8456</v>
      </c>
    </row>
    <row r="1656" spans="1:35" s="1" customFormat="1" x14ac:dyDescent="0.25">
      <c r="A1656" s="31">
        <v>42575</v>
      </c>
      <c r="B1656" s="24"/>
      <c r="C1656" s="23" t="s">
        <v>6</v>
      </c>
      <c r="D1656" s="22" t="s">
        <v>5</v>
      </c>
      <c r="E1656" s="21">
        <v>1.34</v>
      </c>
      <c r="G1656" s="20"/>
      <c r="H1656" s="19">
        <f>E1656/0.04011</f>
        <v>33.408127648965348</v>
      </c>
      <c r="I1656" s="18">
        <f>J1656/100*4</f>
        <v>3.68</v>
      </c>
      <c r="J1656" s="17">
        <v>92</v>
      </c>
      <c r="K1656" s="16">
        <f>IF(J1656&gt;1,J1656-H1656-I1656,0)</f>
        <v>54.911872351034653</v>
      </c>
      <c r="L1656" s="15">
        <v>42599</v>
      </c>
      <c r="M1656" s="14"/>
      <c r="N1656" s="29">
        <v>42753</v>
      </c>
      <c r="O1656" s="35">
        <v>42754</v>
      </c>
      <c r="P1656" s="11" t="s">
        <v>6532</v>
      </c>
      <c r="Q1656" s="10"/>
      <c r="R1656" s="10"/>
      <c r="S1656" s="10"/>
      <c r="T1656" s="10"/>
      <c r="U1656" s="9">
        <v>6679055781</v>
      </c>
      <c r="V1656" s="8"/>
      <c r="W1656" s="7">
        <v>121</v>
      </c>
      <c r="X1656" s="4"/>
      <c r="Y1656" s="6">
        <v>92</v>
      </c>
      <c r="Z1656" s="5">
        <f>IF(Y1656&gt;0,Y1656-J1656,".")</f>
        <v>0</v>
      </c>
      <c r="AB1656" s="1">
        <v>1555923050</v>
      </c>
      <c r="AC1656" s="1">
        <v>6731590589</v>
      </c>
      <c r="AD1656" s="1" t="s">
        <v>7155</v>
      </c>
      <c r="AE1656" s="1">
        <v>1</v>
      </c>
      <c r="AF1656" s="1">
        <v>69</v>
      </c>
      <c r="AG1656" s="1" t="s">
        <v>1981</v>
      </c>
      <c r="AH1656" s="1" t="s">
        <v>8457</v>
      </c>
      <c r="AI1656" s="1" t="s">
        <v>8458</v>
      </c>
    </row>
    <row r="1657" spans="1:35" s="1" customFormat="1" x14ac:dyDescent="0.25">
      <c r="A1657" s="31">
        <v>42692</v>
      </c>
      <c r="B1657" s="24" t="s">
        <v>6437</v>
      </c>
      <c r="C1657" s="23" t="s">
        <v>6436</v>
      </c>
      <c r="D1657" s="22" t="s">
        <v>6435</v>
      </c>
      <c r="E1657" s="21">
        <v>0.9</v>
      </c>
      <c r="G1657" s="20"/>
      <c r="H1657" s="19">
        <f>E1657/0.0395</f>
        <v>22.784810126582279</v>
      </c>
      <c r="I1657" s="18">
        <f>J1657/100*4</f>
        <v>3</v>
      </c>
      <c r="J1657" s="17">
        <v>75</v>
      </c>
      <c r="K1657" s="16">
        <f>IF(J1657&gt;1,J1657-H1657-I1657,0)</f>
        <v>49.215189873417721</v>
      </c>
      <c r="L1657" s="15">
        <v>42755</v>
      </c>
      <c r="M1657" s="14"/>
      <c r="N1657" s="29">
        <v>42758</v>
      </c>
      <c r="O1657" s="12">
        <v>42758</v>
      </c>
      <c r="P1657" s="11" t="s">
        <v>6434</v>
      </c>
      <c r="Q1657" s="10" t="s">
        <v>6433</v>
      </c>
      <c r="R1657" s="10" t="s">
        <v>6432</v>
      </c>
      <c r="S1657" s="10" t="s">
        <v>5700</v>
      </c>
      <c r="T1657" s="10"/>
      <c r="U1657" s="9" t="s">
        <v>6431</v>
      </c>
      <c r="V1657" s="8"/>
      <c r="W1657" s="7">
        <v>280</v>
      </c>
      <c r="X1657" s="4"/>
      <c r="Y1657" s="6">
        <v>92</v>
      </c>
      <c r="Z1657" s="5">
        <f>IF(Y1657&gt;0,Y1657-J1657,".")</f>
        <v>17</v>
      </c>
      <c r="AB1657" s="1">
        <v>1556081896</v>
      </c>
      <c r="AC1657" s="1">
        <v>6731852417</v>
      </c>
      <c r="AD1657" s="1" t="s">
        <v>7281</v>
      </c>
      <c r="AE1657" s="1">
        <v>1</v>
      </c>
      <c r="AF1657" s="1">
        <v>75</v>
      </c>
      <c r="AG1657" s="1" t="s">
        <v>5521</v>
      </c>
      <c r="AH1657" s="1" t="s">
        <v>8459</v>
      </c>
      <c r="AI1657" s="1" t="s">
        <v>8460</v>
      </c>
    </row>
    <row r="1658" spans="1:35" s="1" customFormat="1" x14ac:dyDescent="0.25">
      <c r="A1658" s="31">
        <v>42375</v>
      </c>
      <c r="B1658" s="24"/>
      <c r="C1658" s="23" t="s">
        <v>1032</v>
      </c>
      <c r="D1658" s="22" t="s">
        <v>1031</v>
      </c>
      <c r="E1658" s="21">
        <v>0.63</v>
      </c>
      <c r="G1658" s="20"/>
      <c r="H1658" s="19">
        <f>E1658/0.040263</f>
        <v>15.647120184785038</v>
      </c>
      <c r="I1658" s="32">
        <f>J1658/100*4</f>
        <v>1.92</v>
      </c>
      <c r="J1658" s="17">
        <v>48</v>
      </c>
      <c r="K1658" s="16">
        <f>IF(J1658&gt;1,J1658-H1658-I1658,0)</f>
        <v>30.43287981521496</v>
      </c>
      <c r="L1658" s="15">
        <v>42397</v>
      </c>
      <c r="M1658" s="14"/>
      <c r="N1658" s="29">
        <v>42762</v>
      </c>
      <c r="O1658" s="12">
        <v>42764</v>
      </c>
      <c r="P1658" s="11" t="s">
        <v>6342</v>
      </c>
      <c r="Q1658" s="10" t="s">
        <v>6355</v>
      </c>
      <c r="R1658" s="10" t="s">
        <v>6354</v>
      </c>
      <c r="S1658" s="10" t="s">
        <v>6353</v>
      </c>
      <c r="T1658" s="10"/>
      <c r="U1658" s="9">
        <v>6694853291</v>
      </c>
      <c r="V1658" s="8"/>
      <c r="W1658" s="7">
        <v>169</v>
      </c>
      <c r="X1658" s="4"/>
      <c r="Y1658" s="6">
        <v>92</v>
      </c>
      <c r="Z1658" s="5">
        <f>IF(Y1658&gt;0,Y1658-J1658,".")</f>
        <v>44</v>
      </c>
      <c r="AB1658" s="1">
        <v>1556312687</v>
      </c>
      <c r="AC1658" s="1">
        <v>6740312186</v>
      </c>
      <c r="AD1658" s="1" t="s">
        <v>7310</v>
      </c>
      <c r="AE1658" s="1">
        <v>1</v>
      </c>
      <c r="AF1658" s="1">
        <v>69</v>
      </c>
      <c r="AG1658" s="1" t="s">
        <v>5515</v>
      </c>
      <c r="AH1658" s="1" t="s">
        <v>8461</v>
      </c>
      <c r="AI1658" s="1" t="s">
        <v>8462</v>
      </c>
    </row>
    <row r="1659" spans="1:35" s="1" customFormat="1" x14ac:dyDescent="0.25">
      <c r="A1659" s="31">
        <v>42692</v>
      </c>
      <c r="B1659" s="30" t="s">
        <v>6162</v>
      </c>
      <c r="C1659" s="23" t="s">
        <v>6</v>
      </c>
      <c r="D1659" s="22" t="s">
        <v>5</v>
      </c>
      <c r="E1659" s="21">
        <v>1.08</v>
      </c>
      <c r="G1659" s="20"/>
      <c r="H1659" s="19">
        <f>E1659/0.0395</f>
        <v>27.341772151898734</v>
      </c>
      <c r="I1659" s="18">
        <f>J1659/100*4</f>
        <v>3.68</v>
      </c>
      <c r="J1659" s="17">
        <v>92</v>
      </c>
      <c r="K1659" s="16">
        <f>IF(J1659&gt;1,J1659-H1659-I1659,0)</f>
        <v>60.978227848101263</v>
      </c>
      <c r="L1659" s="15">
        <v>42741</v>
      </c>
      <c r="M1659" s="14"/>
      <c r="N1659" s="29">
        <v>42772</v>
      </c>
      <c r="O1659" s="12">
        <v>42772</v>
      </c>
      <c r="P1659" s="11" t="s">
        <v>6161</v>
      </c>
      <c r="Q1659" s="10"/>
      <c r="R1659" s="10"/>
      <c r="S1659" s="10"/>
      <c r="T1659" s="10"/>
      <c r="U1659" s="9">
        <v>6705009037</v>
      </c>
      <c r="V1659" s="8"/>
      <c r="W1659" s="7">
        <v>213</v>
      </c>
      <c r="X1659" s="4"/>
      <c r="Y1659" s="6">
        <v>92</v>
      </c>
      <c r="Z1659" s="5">
        <f>IF(Y1659&gt;0,Y1659-J1659,".")</f>
        <v>0</v>
      </c>
      <c r="AB1659" s="1">
        <v>1556346611</v>
      </c>
      <c r="AC1659" s="1">
        <v>6737505048</v>
      </c>
      <c r="AD1659" s="1" t="s">
        <v>7229</v>
      </c>
      <c r="AE1659" s="1">
        <v>2</v>
      </c>
      <c r="AF1659" s="1">
        <v>230</v>
      </c>
      <c r="AG1659" s="1" t="s">
        <v>5523</v>
      </c>
      <c r="AH1659" s="1" t="s">
        <v>8463</v>
      </c>
      <c r="AI1659" s="1" t="s">
        <v>8464</v>
      </c>
    </row>
    <row r="1660" spans="1:35" s="1" customFormat="1" x14ac:dyDescent="0.25">
      <c r="A1660" s="31">
        <v>42354</v>
      </c>
      <c r="B1660" s="24"/>
      <c r="C1660" s="23" t="s">
        <v>5888</v>
      </c>
      <c r="D1660" s="22" t="s">
        <v>5887</v>
      </c>
      <c r="E1660" s="21">
        <v>0.69899999999999995</v>
      </c>
      <c r="G1660" s="20"/>
      <c r="H1660" s="19">
        <f>E1660/0.0407</f>
        <v>17.174447174447174</v>
      </c>
      <c r="I1660" s="32">
        <f>J1660/100*4</f>
        <v>2.2000000000000002</v>
      </c>
      <c r="J1660" s="17">
        <v>55</v>
      </c>
      <c r="K1660" s="16">
        <f>IF(J1660&gt;1,J1660-H1660-I1660,0)</f>
        <v>35.625552825552823</v>
      </c>
      <c r="L1660" s="15">
        <v>42385</v>
      </c>
      <c r="M1660" s="14"/>
      <c r="N1660" s="29">
        <v>42782</v>
      </c>
      <c r="O1660" s="12">
        <v>42785</v>
      </c>
      <c r="P1660" s="11" t="s">
        <v>1945</v>
      </c>
      <c r="Q1660" s="10" t="s">
        <v>5886</v>
      </c>
      <c r="R1660" s="10" t="s">
        <v>5885</v>
      </c>
      <c r="S1660" s="10" t="s">
        <v>5884</v>
      </c>
      <c r="T1660" s="10"/>
      <c r="U1660" s="9">
        <v>6715451695</v>
      </c>
      <c r="V1660" s="8"/>
      <c r="W1660" s="7">
        <v>282</v>
      </c>
      <c r="X1660" s="4"/>
      <c r="Y1660" s="6">
        <v>92</v>
      </c>
      <c r="Z1660" s="5">
        <f>IF(Y1660&gt;0,Y1660-J1660,".")</f>
        <v>37</v>
      </c>
      <c r="AB1660" s="1">
        <v>1556458484</v>
      </c>
      <c r="AC1660" s="1">
        <v>6739785092</v>
      </c>
      <c r="AD1660" s="1" t="s">
        <v>7161</v>
      </c>
      <c r="AE1660" s="1">
        <v>1</v>
      </c>
      <c r="AF1660" s="1">
        <v>70</v>
      </c>
      <c r="AG1660" s="1" t="s">
        <v>5476</v>
      </c>
      <c r="AH1660" s="1" t="s">
        <v>8465</v>
      </c>
      <c r="AI1660" s="1" t="s">
        <v>8466</v>
      </c>
    </row>
    <row r="1661" spans="1:35" s="1" customFormat="1" x14ac:dyDescent="0.25">
      <c r="A1661" s="31">
        <v>42760</v>
      </c>
      <c r="B1661" s="24" t="s">
        <v>5522</v>
      </c>
      <c r="C1661" s="23" t="s">
        <v>1872</v>
      </c>
      <c r="D1661" s="22" t="s">
        <v>1871</v>
      </c>
      <c r="E1661" s="21">
        <v>0.9</v>
      </c>
      <c r="G1661" s="20"/>
      <c r="H1661" s="19">
        <f>E1661/0.03895</f>
        <v>23.106546854942234</v>
      </c>
      <c r="I1661" s="18">
        <f>J1661/100*4</f>
        <v>3</v>
      </c>
      <c r="J1661" s="17">
        <v>75</v>
      </c>
      <c r="K1661" s="16">
        <f>IF(J1661&gt;1,J1661-H1661-I1661,0)</f>
        <v>48.893453145057762</v>
      </c>
      <c r="L1661" s="15">
        <v>42792</v>
      </c>
      <c r="M1661" s="14"/>
      <c r="N1661" s="29">
        <v>42799</v>
      </c>
      <c r="O1661" s="12">
        <v>42799</v>
      </c>
      <c r="P1661" s="11" t="s">
        <v>5521</v>
      </c>
      <c r="Q1661" s="10" t="s">
        <v>5520</v>
      </c>
      <c r="R1661" s="10" t="s">
        <v>5519</v>
      </c>
      <c r="S1661" s="10" t="s">
        <v>5518</v>
      </c>
      <c r="T1661" s="10"/>
      <c r="U1661" s="9" t="s">
        <v>5517</v>
      </c>
      <c r="V1661" s="8"/>
      <c r="W1661" s="7">
        <v>360</v>
      </c>
      <c r="X1661" s="4"/>
      <c r="Y1661" s="6">
        <v>92</v>
      </c>
      <c r="Z1661" s="5">
        <f>IF(Y1661&gt;0,Y1661-J1661,".")</f>
        <v>17</v>
      </c>
      <c r="AB1661" s="1">
        <v>1556458485</v>
      </c>
      <c r="AC1661" s="1">
        <v>6737398625</v>
      </c>
      <c r="AD1661" s="1" t="s">
        <v>7314</v>
      </c>
      <c r="AE1661" s="1">
        <v>1</v>
      </c>
      <c r="AF1661" s="1">
        <v>69</v>
      </c>
      <c r="AG1661" s="1" t="s">
        <v>5476</v>
      </c>
      <c r="AH1661" s="1" t="s">
        <v>8467</v>
      </c>
      <c r="AI1661" s="1" t="s">
        <v>8468</v>
      </c>
    </row>
    <row r="1662" spans="1:35" s="1" customFormat="1" x14ac:dyDescent="0.25">
      <c r="A1662" s="31">
        <v>42760</v>
      </c>
      <c r="B1662" s="24"/>
      <c r="C1662" s="23" t="s">
        <v>1872</v>
      </c>
      <c r="D1662" s="22" t="s">
        <v>1871</v>
      </c>
      <c r="E1662" s="21">
        <v>0.9</v>
      </c>
      <c r="G1662" s="20"/>
      <c r="H1662" s="19">
        <f>E1662/0.03895</f>
        <v>23.106546854942234</v>
      </c>
      <c r="I1662" s="18">
        <f>J1662/100*4</f>
        <v>3</v>
      </c>
      <c r="J1662" s="17">
        <v>75</v>
      </c>
      <c r="K1662" s="16">
        <f>IF(J1662&gt;1,J1662-H1662-I1662,0)</f>
        <v>48.893453145057762</v>
      </c>
      <c r="L1662" s="15">
        <v>42792</v>
      </c>
      <c r="M1662" s="14"/>
      <c r="N1662" s="29">
        <v>42806</v>
      </c>
      <c r="O1662" s="12">
        <v>42806</v>
      </c>
      <c r="P1662" s="11" t="s">
        <v>5313</v>
      </c>
      <c r="Q1662" s="10" t="s">
        <v>5312</v>
      </c>
      <c r="R1662" s="10" t="s">
        <v>5311</v>
      </c>
      <c r="S1662" s="10" t="s">
        <v>5310</v>
      </c>
      <c r="T1662" s="10"/>
      <c r="U1662" s="9" t="s">
        <v>5309</v>
      </c>
      <c r="V1662" s="8"/>
      <c r="W1662" s="7">
        <v>404</v>
      </c>
      <c r="X1662" s="4"/>
      <c r="Y1662" s="6">
        <v>92</v>
      </c>
      <c r="Z1662" s="5">
        <f>IF(Y1662&gt;0,Y1662-J1662,".")</f>
        <v>17</v>
      </c>
      <c r="AB1662" s="1">
        <v>1556516692</v>
      </c>
      <c r="AC1662" s="1">
        <v>6738901096</v>
      </c>
      <c r="AD1662" s="1" t="s">
        <v>7109</v>
      </c>
      <c r="AE1662" s="1">
        <v>2</v>
      </c>
      <c r="AF1662" s="1">
        <v>66</v>
      </c>
      <c r="AG1662" s="1" t="s">
        <v>5507</v>
      </c>
      <c r="AH1662" s="1" t="s">
        <v>8469</v>
      </c>
      <c r="AI1662" s="1" t="s">
        <v>8470</v>
      </c>
    </row>
    <row r="1663" spans="1:35" s="1" customFormat="1" x14ac:dyDescent="0.25">
      <c r="A1663" s="31">
        <v>42760</v>
      </c>
      <c r="B1663" s="24"/>
      <c r="C1663" s="23" t="s">
        <v>1872</v>
      </c>
      <c r="D1663" s="22" t="s">
        <v>1871</v>
      </c>
      <c r="E1663" s="21">
        <v>0.9</v>
      </c>
      <c r="G1663" s="20"/>
      <c r="H1663" s="19">
        <f>E1663/0.03895</f>
        <v>23.106546854942234</v>
      </c>
      <c r="I1663" s="18">
        <f>J1663/100*4</f>
        <v>3</v>
      </c>
      <c r="J1663" s="17">
        <v>75</v>
      </c>
      <c r="K1663" s="16">
        <f>IF(J1663&gt;1,J1663-H1663-I1663,0)</f>
        <v>48.893453145057762</v>
      </c>
      <c r="L1663" s="15">
        <v>42792</v>
      </c>
      <c r="M1663" s="14"/>
      <c r="N1663" s="29">
        <v>42808</v>
      </c>
      <c r="O1663" s="12">
        <v>42808</v>
      </c>
      <c r="P1663" s="11" t="s">
        <v>5232</v>
      </c>
      <c r="Q1663" s="10" t="s">
        <v>5231</v>
      </c>
      <c r="R1663" s="10" t="s">
        <v>5230</v>
      </c>
      <c r="S1663" s="10" t="s">
        <v>5229</v>
      </c>
      <c r="T1663" s="10"/>
      <c r="U1663" s="9" t="s">
        <v>5228</v>
      </c>
      <c r="V1663" s="8"/>
      <c r="W1663" s="7">
        <v>429</v>
      </c>
      <c r="X1663" s="4"/>
      <c r="Y1663" s="6">
        <v>92</v>
      </c>
      <c r="Z1663" s="5">
        <f>IF(Y1663&gt;0,Y1663-J1663,".")</f>
        <v>17</v>
      </c>
      <c r="AB1663" s="1">
        <v>1556714472</v>
      </c>
      <c r="AC1663" s="1">
        <v>6736234364</v>
      </c>
      <c r="AD1663" s="1" t="s">
        <v>7235</v>
      </c>
      <c r="AE1663" s="1">
        <v>1</v>
      </c>
      <c r="AF1663" s="1">
        <v>39</v>
      </c>
      <c r="AG1663" s="1" t="s">
        <v>5495</v>
      </c>
      <c r="AH1663" s="1" t="s">
        <v>8471</v>
      </c>
      <c r="AI1663" s="1" t="s">
        <v>8472</v>
      </c>
    </row>
    <row r="1664" spans="1:35" s="1" customFormat="1" x14ac:dyDescent="0.25">
      <c r="A1664" s="31">
        <v>42749</v>
      </c>
      <c r="B1664" s="24" t="s">
        <v>5090</v>
      </c>
      <c r="C1664" s="23" t="s">
        <v>3869</v>
      </c>
      <c r="D1664" s="22" t="s">
        <v>5086</v>
      </c>
      <c r="E1664" s="21">
        <v>0.9</v>
      </c>
      <c r="G1664" s="20"/>
      <c r="H1664" s="19">
        <f>E1664/0.03821</f>
        <v>23.554043444124574</v>
      </c>
      <c r="I1664" s="18">
        <f>J1664/100*4</f>
        <v>3</v>
      </c>
      <c r="J1664" s="17">
        <v>75</v>
      </c>
      <c r="K1664" s="16">
        <f>IF(J1664&gt;1,J1664-H1664-I1664,0)</f>
        <v>48.445956555875426</v>
      </c>
      <c r="L1664" s="15">
        <v>42784</v>
      </c>
      <c r="M1664" s="14"/>
      <c r="N1664" s="29">
        <v>42814</v>
      </c>
      <c r="O1664" s="12">
        <v>42814</v>
      </c>
      <c r="P1664" s="11" t="s">
        <v>5089</v>
      </c>
      <c r="Q1664" s="10" t="s">
        <v>5088</v>
      </c>
      <c r="R1664" s="10" t="s">
        <v>5087</v>
      </c>
      <c r="S1664" s="10" t="s">
        <v>2170</v>
      </c>
      <c r="T1664" s="10"/>
      <c r="U1664" s="9">
        <v>6756049524</v>
      </c>
      <c r="V1664" s="8"/>
      <c r="W1664" s="7">
        <v>461</v>
      </c>
      <c r="X1664" s="4"/>
      <c r="Y1664" s="6">
        <v>92</v>
      </c>
      <c r="Z1664" s="5">
        <f>IF(Y1664&gt;0,Y1664-J1664,".")</f>
        <v>17</v>
      </c>
      <c r="AB1664" s="1">
        <v>1556733926</v>
      </c>
      <c r="AC1664" s="1">
        <v>6732863512</v>
      </c>
      <c r="AD1664" s="1" t="s">
        <v>7327</v>
      </c>
      <c r="AE1664" s="1">
        <v>1</v>
      </c>
      <c r="AF1664" s="1">
        <v>55</v>
      </c>
      <c r="AG1664" s="1" t="s">
        <v>5506</v>
      </c>
      <c r="AH1664" s="1" t="s">
        <v>8473</v>
      </c>
      <c r="AI1664" s="1" t="s">
        <v>8474</v>
      </c>
    </row>
    <row r="1665" spans="1:35" s="1" customFormat="1" x14ac:dyDescent="0.25">
      <c r="A1665" s="31">
        <v>42749</v>
      </c>
      <c r="B1665" s="24"/>
      <c r="C1665" s="23" t="s">
        <v>3869</v>
      </c>
      <c r="D1665" s="22" t="s">
        <v>5086</v>
      </c>
      <c r="E1665" s="21">
        <v>0.9</v>
      </c>
      <c r="G1665" s="20"/>
      <c r="H1665" s="19">
        <f>E1665/0.03821</f>
        <v>23.554043444124574</v>
      </c>
      <c r="I1665" s="18">
        <f>J1665/100*4</f>
        <v>3</v>
      </c>
      <c r="J1665" s="17">
        <v>75</v>
      </c>
      <c r="K1665" s="16">
        <f>IF(J1665&gt;1,J1665-H1665-I1665,0)</f>
        <v>48.445956555875426</v>
      </c>
      <c r="L1665" s="15">
        <v>42784</v>
      </c>
      <c r="M1665" s="14"/>
      <c r="N1665" s="29">
        <v>42815</v>
      </c>
      <c r="O1665" s="12">
        <v>42815</v>
      </c>
      <c r="P1665" s="11" t="s">
        <v>5085</v>
      </c>
      <c r="Q1665" s="10" t="s">
        <v>5084</v>
      </c>
      <c r="R1665" s="10" t="s">
        <v>5083</v>
      </c>
      <c r="S1665" s="10" t="s">
        <v>4294</v>
      </c>
      <c r="T1665" s="10"/>
      <c r="U1665" s="9">
        <v>6756049524</v>
      </c>
      <c r="V1665" s="8"/>
      <c r="W1665" s="7">
        <v>466</v>
      </c>
      <c r="X1665" s="4"/>
      <c r="Y1665" s="6">
        <v>92</v>
      </c>
      <c r="Z1665" s="5">
        <f>IF(Y1665&gt;0,Y1665-J1665,".")</f>
        <v>17</v>
      </c>
      <c r="AB1665" s="1">
        <v>1556734462</v>
      </c>
      <c r="AC1665" s="1">
        <v>6736207862</v>
      </c>
      <c r="AD1665" s="1" t="s">
        <v>7107</v>
      </c>
      <c r="AE1665" s="1">
        <v>1</v>
      </c>
      <c r="AF1665" s="1">
        <v>92</v>
      </c>
      <c r="AG1665" s="1" t="s">
        <v>5487</v>
      </c>
      <c r="AH1665" s="1" t="s">
        <v>8475</v>
      </c>
      <c r="AI1665" s="1" t="s">
        <v>8476</v>
      </c>
    </row>
    <row r="1666" spans="1:35" s="1" customFormat="1" x14ac:dyDescent="0.25">
      <c r="A1666" s="31">
        <v>42509</v>
      </c>
      <c r="B1666" s="24"/>
      <c r="C1666" s="23" t="s">
        <v>4459</v>
      </c>
      <c r="D1666" s="22" t="s">
        <v>4458</v>
      </c>
      <c r="E1666" s="21">
        <v>0.69</v>
      </c>
      <c r="G1666" s="20"/>
      <c r="H1666" s="19">
        <f>E1666/0.04105</f>
        <v>16.808769792935443</v>
      </c>
      <c r="I1666" s="18">
        <f>J1666/100*4</f>
        <v>3</v>
      </c>
      <c r="J1666" s="17">
        <v>75</v>
      </c>
      <c r="K1666" s="16">
        <f>IF(J1666&gt;1,J1666-H1666-I1666,0)</f>
        <v>55.191230207064557</v>
      </c>
      <c r="L1666" s="15">
        <v>42526</v>
      </c>
      <c r="M1666" s="14"/>
      <c r="N1666" s="29">
        <v>42815</v>
      </c>
      <c r="O1666" s="12">
        <v>42816</v>
      </c>
      <c r="P1666" s="11" t="s">
        <v>5082</v>
      </c>
      <c r="Q1666" s="10" t="s">
        <v>5081</v>
      </c>
      <c r="R1666" s="10" t="s">
        <v>5080</v>
      </c>
      <c r="S1666" s="10" t="s">
        <v>1274</v>
      </c>
      <c r="T1666" s="10"/>
      <c r="U1666" s="9">
        <v>6756528791</v>
      </c>
      <c r="V1666" s="8"/>
      <c r="W1666" s="7">
        <v>467</v>
      </c>
      <c r="X1666" s="4"/>
      <c r="Y1666" s="6">
        <v>92</v>
      </c>
      <c r="Z1666" s="5">
        <f>IF(Y1666&gt;0,Y1666-J1666,".")</f>
        <v>17</v>
      </c>
      <c r="AB1666" s="1">
        <v>1556738864</v>
      </c>
      <c r="AC1666" s="1">
        <v>6736156390</v>
      </c>
      <c r="AD1666" s="1" t="s">
        <v>7268</v>
      </c>
      <c r="AE1666" s="1">
        <v>1</v>
      </c>
      <c r="AF1666" s="1">
        <v>250</v>
      </c>
      <c r="AG1666" s="1" t="s">
        <v>5468</v>
      </c>
      <c r="AH1666" s="1" t="s">
        <v>8477</v>
      </c>
      <c r="AI1666" s="1" t="s">
        <v>8478</v>
      </c>
    </row>
    <row r="1667" spans="1:35" s="1" customFormat="1" x14ac:dyDescent="0.25">
      <c r="A1667" s="31">
        <v>42509</v>
      </c>
      <c r="B1667" s="24"/>
      <c r="C1667" s="23" t="s">
        <v>4459</v>
      </c>
      <c r="D1667" s="22" t="s">
        <v>4458</v>
      </c>
      <c r="E1667" s="21">
        <v>0.69</v>
      </c>
      <c r="G1667" s="20"/>
      <c r="H1667" s="19">
        <f>E1667/0.04105</f>
        <v>16.808769792935443</v>
      </c>
      <c r="I1667" s="18">
        <f>J1667/100*4</f>
        <v>3</v>
      </c>
      <c r="J1667" s="17">
        <v>75</v>
      </c>
      <c r="K1667" s="16">
        <f>IF(J1667&gt;1,J1667-H1667-I1667,0)</f>
        <v>55.191230207064557</v>
      </c>
      <c r="L1667" s="15">
        <v>42526</v>
      </c>
      <c r="M1667" s="14"/>
      <c r="N1667" s="29">
        <v>42844</v>
      </c>
      <c r="O1667" s="12">
        <v>42845</v>
      </c>
      <c r="P1667" s="11" t="s">
        <v>4457</v>
      </c>
      <c r="Q1667" s="10" t="s">
        <v>4456</v>
      </c>
      <c r="R1667" s="10" t="s">
        <v>4455</v>
      </c>
      <c r="S1667" s="10" t="s">
        <v>3003</v>
      </c>
      <c r="T1667" s="10"/>
      <c r="U1667" s="9" t="s">
        <v>4454</v>
      </c>
      <c r="V1667" s="8"/>
      <c r="W1667" s="7">
        <v>615</v>
      </c>
      <c r="X1667" s="4"/>
      <c r="Y1667" s="6">
        <v>92</v>
      </c>
      <c r="Z1667" s="5">
        <f>IF(Y1667&gt;0,Y1667-J1667,".")</f>
        <v>17</v>
      </c>
      <c r="AB1667" s="1">
        <v>1556764008</v>
      </c>
      <c r="AC1667" s="1">
        <v>6732863512</v>
      </c>
      <c r="AD1667" s="1" t="s">
        <v>7327</v>
      </c>
      <c r="AE1667" s="1">
        <v>1</v>
      </c>
      <c r="AF1667" s="1">
        <v>55</v>
      </c>
      <c r="AG1667" s="1" t="s">
        <v>5503</v>
      </c>
      <c r="AH1667" s="1" t="s">
        <v>8473</v>
      </c>
      <c r="AI1667" s="1" t="s">
        <v>8479</v>
      </c>
    </row>
    <row r="1668" spans="1:35" s="1" customFormat="1" x14ac:dyDescent="0.25">
      <c r="A1668" s="31">
        <v>42843</v>
      </c>
      <c r="B1668" s="24"/>
      <c r="C1668" s="23" t="s">
        <v>3869</v>
      </c>
      <c r="D1668" s="22" t="s">
        <v>3868</v>
      </c>
      <c r="E1668" s="21">
        <v>0.92</v>
      </c>
      <c r="G1668" s="20"/>
      <c r="H1668" s="19">
        <f>E1668/0.038689</f>
        <v>23.779368812840861</v>
      </c>
      <c r="I1668" s="18">
        <f>J1668/100*4</f>
        <v>3</v>
      </c>
      <c r="J1668" s="17">
        <v>75</v>
      </c>
      <c r="K1668" s="16">
        <f>IF(J1668&gt;1,J1668-H1668-I1668,0)</f>
        <v>48.220631187159142</v>
      </c>
      <c r="L1668" s="15">
        <v>42861</v>
      </c>
      <c r="M1668" s="14"/>
      <c r="N1668" s="29">
        <v>42872</v>
      </c>
      <c r="O1668" s="12">
        <v>42873</v>
      </c>
      <c r="P1668" s="11" t="s">
        <v>3867</v>
      </c>
      <c r="Q1668" s="10" t="s">
        <v>3866</v>
      </c>
      <c r="R1668" s="10" t="s">
        <v>3865</v>
      </c>
      <c r="S1668" s="10" t="s">
        <v>3864</v>
      </c>
      <c r="T1668" s="10"/>
      <c r="U1668" s="9">
        <v>6818966019</v>
      </c>
      <c r="V1668" s="8"/>
      <c r="W1668" s="7">
        <v>740</v>
      </c>
      <c r="X1668" s="4"/>
      <c r="Y1668" s="6">
        <v>92</v>
      </c>
      <c r="Z1668" s="5">
        <f>IF(Y1668&gt;0,Y1668-J1668,".")</f>
        <v>17</v>
      </c>
      <c r="AB1668" s="1">
        <v>1556797109</v>
      </c>
      <c r="AC1668" s="1">
        <v>6736346858</v>
      </c>
      <c r="AD1668" s="1" t="s">
        <v>7188</v>
      </c>
      <c r="AE1668" s="1">
        <v>2</v>
      </c>
      <c r="AF1668" s="1">
        <v>98</v>
      </c>
      <c r="AG1668" s="1" t="s">
        <v>4164</v>
      </c>
      <c r="AH1668" s="1" t="s">
        <v>8480</v>
      </c>
      <c r="AI1668" s="1" t="s">
        <v>8481</v>
      </c>
    </row>
    <row r="1669" spans="1:35" s="1" customFormat="1" x14ac:dyDescent="0.25">
      <c r="A1669" s="31">
        <v>42805</v>
      </c>
      <c r="B1669" s="24"/>
      <c r="C1669" s="23" t="s">
        <v>6</v>
      </c>
      <c r="D1669" s="22" t="s">
        <v>5</v>
      </c>
      <c r="E1669" s="21">
        <v>1.26</v>
      </c>
      <c r="G1669" s="20"/>
      <c r="H1669" s="19">
        <f>E1669/0.038689</f>
        <v>32.567396417586394</v>
      </c>
      <c r="I1669" s="18">
        <f>J1669/100*4</f>
        <v>3.68</v>
      </c>
      <c r="J1669" s="17">
        <v>92</v>
      </c>
      <c r="K1669" s="16">
        <f>IF(J1669&gt;1,J1669-H1669-I1669,0)</f>
        <v>55.752603582413606</v>
      </c>
      <c r="L1669" s="15">
        <v>42834</v>
      </c>
      <c r="M1669" s="14"/>
      <c r="N1669" s="29">
        <v>42891</v>
      </c>
      <c r="O1669" s="12">
        <v>42892</v>
      </c>
      <c r="P1669" s="11" t="s">
        <v>3578</v>
      </c>
      <c r="Q1669" s="10"/>
      <c r="R1669" s="10"/>
      <c r="S1669" s="10"/>
      <c r="T1669" s="10"/>
      <c r="U1669" s="9"/>
      <c r="V1669" s="8"/>
      <c r="W1669" s="7">
        <v>805</v>
      </c>
      <c r="X1669" s="4"/>
      <c r="Y1669" s="6">
        <v>92</v>
      </c>
      <c r="Z1669" s="5">
        <f>IF(Y1669&gt;0,Y1669-J1669,".")</f>
        <v>0</v>
      </c>
      <c r="AB1669" s="1">
        <v>1556945801</v>
      </c>
      <c r="AC1669" s="1">
        <v>6737975426</v>
      </c>
      <c r="AD1669" s="1" t="s">
        <v>7267</v>
      </c>
      <c r="AE1669" s="1">
        <v>1</v>
      </c>
      <c r="AF1669" s="1">
        <v>115</v>
      </c>
      <c r="AG1669" s="1" t="s">
        <v>5491</v>
      </c>
      <c r="AH1669" s="1" t="s">
        <v>8482</v>
      </c>
      <c r="AI1669" s="1" t="s">
        <v>8483</v>
      </c>
    </row>
    <row r="1670" spans="1:35" s="1" customFormat="1" x14ac:dyDescent="0.25">
      <c r="A1670" s="31">
        <v>42760</v>
      </c>
      <c r="B1670" s="24"/>
      <c r="C1670" s="23" t="s">
        <v>1872</v>
      </c>
      <c r="D1670" s="22" t="s">
        <v>1871</v>
      </c>
      <c r="E1670" s="21">
        <v>0.9</v>
      </c>
      <c r="G1670" s="20"/>
      <c r="H1670" s="19">
        <f>E1670/0.03895</f>
        <v>23.106546854942234</v>
      </c>
      <c r="I1670" s="18">
        <f>J1670/100*4</f>
        <v>3</v>
      </c>
      <c r="J1670" s="17">
        <v>75</v>
      </c>
      <c r="K1670" s="16">
        <f>IF(J1670&gt;1,J1670-H1670-I1670,0)</f>
        <v>48.893453145057762</v>
      </c>
      <c r="L1670" s="15">
        <v>42792</v>
      </c>
      <c r="M1670" s="14"/>
      <c r="N1670" s="29">
        <v>42908</v>
      </c>
      <c r="O1670" s="12">
        <v>42908</v>
      </c>
      <c r="P1670" s="11" t="s">
        <v>3232</v>
      </c>
      <c r="Q1670" s="10" t="s">
        <v>3231</v>
      </c>
      <c r="R1670" s="10" t="s">
        <v>3230</v>
      </c>
      <c r="S1670" s="10" t="s">
        <v>3229</v>
      </c>
      <c r="T1670" s="10"/>
      <c r="U1670" s="9" t="s">
        <v>3228</v>
      </c>
      <c r="V1670" s="8"/>
      <c r="W1670" s="7">
        <v>874</v>
      </c>
      <c r="X1670" s="4"/>
      <c r="Y1670" s="6">
        <v>92</v>
      </c>
      <c r="Z1670" s="5">
        <f>IF(Y1670&gt;0,Y1670-J1670,".")</f>
        <v>17</v>
      </c>
      <c r="AB1670" s="1">
        <v>1557068017</v>
      </c>
      <c r="AC1670" s="1">
        <v>6737316446</v>
      </c>
      <c r="AD1670" s="1" t="s">
        <v>7357</v>
      </c>
      <c r="AE1670" s="1">
        <v>1</v>
      </c>
      <c r="AF1670" s="1">
        <v>290</v>
      </c>
      <c r="AG1670" s="1" t="s">
        <v>5481</v>
      </c>
      <c r="AH1670" s="1" t="s">
        <v>8484</v>
      </c>
      <c r="AI1670" s="1" t="s">
        <v>8485</v>
      </c>
    </row>
    <row r="1671" spans="1:35" s="1" customFormat="1" x14ac:dyDescent="0.25">
      <c r="A1671" s="31">
        <v>42902</v>
      </c>
      <c r="B1671" s="24" t="s">
        <v>2631</v>
      </c>
      <c r="C1671" s="23" t="s">
        <v>2227</v>
      </c>
      <c r="D1671" s="22" t="s">
        <v>2226</v>
      </c>
      <c r="E1671" s="21">
        <v>1.41</v>
      </c>
      <c r="G1671" s="20"/>
      <c r="H1671" s="19">
        <f>E1671/0.0418425</f>
        <v>33.697795303817891</v>
      </c>
      <c r="I1671" s="18">
        <f>J1671/100*4</f>
        <v>3</v>
      </c>
      <c r="J1671" s="17">
        <v>75</v>
      </c>
      <c r="K1671" s="16">
        <f>IF(J1671&gt;1,J1671-H1671-I1671,0)</f>
        <v>38.302204696182109</v>
      </c>
      <c r="L1671" s="15">
        <v>42941</v>
      </c>
      <c r="M1671" s="14"/>
      <c r="N1671" s="29">
        <v>42946</v>
      </c>
      <c r="O1671" s="12">
        <v>42947</v>
      </c>
      <c r="P1671" s="11" t="s">
        <v>1945</v>
      </c>
      <c r="Q1671" s="10" t="s">
        <v>2630</v>
      </c>
      <c r="R1671" s="10" t="s">
        <v>2629</v>
      </c>
      <c r="S1671" s="10" t="s">
        <v>2628</v>
      </c>
      <c r="T1671" s="10"/>
      <c r="U1671" s="9">
        <v>6905290897</v>
      </c>
      <c r="V1671" s="8"/>
      <c r="W1671" s="7">
        <v>1004</v>
      </c>
      <c r="X1671" s="4"/>
      <c r="Y1671" s="6">
        <v>92</v>
      </c>
      <c r="Z1671" s="5">
        <f>IF(Y1671&gt;0,Y1671-J1671,".")</f>
        <v>17</v>
      </c>
      <c r="AB1671" s="1">
        <v>1557140268</v>
      </c>
      <c r="AC1671" s="1">
        <v>6738399270</v>
      </c>
      <c r="AD1671" s="1" t="s">
        <v>8486</v>
      </c>
      <c r="AE1671" s="1">
        <v>1</v>
      </c>
      <c r="AF1671" s="1">
        <v>69</v>
      </c>
      <c r="AG1671" s="1" t="s">
        <v>5421</v>
      </c>
      <c r="AH1671" s="1" t="s">
        <v>8487</v>
      </c>
      <c r="AI1671" s="1" t="s">
        <v>8488</v>
      </c>
    </row>
    <row r="1672" spans="1:35" s="1" customFormat="1" x14ac:dyDescent="0.25">
      <c r="A1672" s="31">
        <v>42923</v>
      </c>
      <c r="B1672" s="24" t="s">
        <v>2446</v>
      </c>
      <c r="C1672" s="23" t="s">
        <v>1872</v>
      </c>
      <c r="D1672" s="22" t="s">
        <v>1871</v>
      </c>
      <c r="E1672" s="21">
        <v>0.57999999999999996</v>
      </c>
      <c r="G1672" s="20"/>
      <c r="H1672" s="19">
        <f>E1672/0.0418425</f>
        <v>13.861504451215868</v>
      </c>
      <c r="I1672" s="18">
        <f>J1672/100*4</f>
        <v>3</v>
      </c>
      <c r="J1672" s="17">
        <v>75</v>
      </c>
      <c r="K1672" s="16">
        <f>IF(J1672&gt;1,J1672-H1672-I1672,0)</f>
        <v>58.138495548784135</v>
      </c>
      <c r="L1672" s="15">
        <v>42941</v>
      </c>
      <c r="M1672" s="14"/>
      <c r="N1672" s="29">
        <v>42962</v>
      </c>
      <c r="O1672" s="12">
        <v>42962</v>
      </c>
      <c r="P1672" s="11" t="s">
        <v>2445</v>
      </c>
      <c r="Q1672" s="10" t="s">
        <v>2444</v>
      </c>
      <c r="R1672" s="10" t="s">
        <v>2443</v>
      </c>
      <c r="S1672" s="10" t="s">
        <v>2442</v>
      </c>
      <c r="T1672" s="10"/>
      <c r="U1672" s="9">
        <v>6905361533</v>
      </c>
      <c r="V1672" s="8"/>
      <c r="W1672" s="7">
        <v>1037</v>
      </c>
      <c r="X1672" s="4"/>
      <c r="Y1672" s="6">
        <v>92</v>
      </c>
      <c r="Z1672" s="5">
        <f>IF(Y1672&gt;0,Y1672-J1672,".")</f>
        <v>17</v>
      </c>
      <c r="AB1672" s="1">
        <v>1557212577</v>
      </c>
      <c r="AC1672" s="1">
        <v>6740329889</v>
      </c>
      <c r="AD1672" s="1" t="s">
        <v>7219</v>
      </c>
      <c r="AE1672" s="1">
        <v>1</v>
      </c>
      <c r="AF1672" s="1">
        <v>70</v>
      </c>
      <c r="AG1672" s="1" t="s">
        <v>5472</v>
      </c>
      <c r="AH1672" s="1" t="s">
        <v>8489</v>
      </c>
      <c r="AI1672" s="1" t="s">
        <v>8490</v>
      </c>
    </row>
    <row r="1673" spans="1:35" s="1" customFormat="1" x14ac:dyDescent="0.25">
      <c r="A1673" s="31">
        <v>42970</v>
      </c>
      <c r="B1673" s="24"/>
      <c r="C1673" s="23" t="s">
        <v>39</v>
      </c>
      <c r="D1673" s="22" t="s">
        <v>38</v>
      </c>
      <c r="E1673" s="21">
        <v>0.79</v>
      </c>
      <c r="G1673" s="20"/>
      <c r="H1673" s="19">
        <f>E1673/0.04417</f>
        <v>17.885442608105048</v>
      </c>
      <c r="I1673" s="18">
        <f>J1673/100*4</f>
        <v>3</v>
      </c>
      <c r="J1673" s="17">
        <v>75</v>
      </c>
      <c r="K1673" s="16">
        <f>IF(J1673&gt;1,J1673-H1673-I1673,0)</f>
        <v>54.114557391894948</v>
      </c>
      <c r="L1673" s="15">
        <v>43002</v>
      </c>
      <c r="M1673" s="14"/>
      <c r="N1673" s="29">
        <v>43016</v>
      </c>
      <c r="O1673" s="12">
        <v>43016</v>
      </c>
      <c r="P1673" s="11" t="s">
        <v>1624</v>
      </c>
      <c r="Q1673" s="10" t="s">
        <v>1623</v>
      </c>
      <c r="R1673" s="10" t="s">
        <v>1622</v>
      </c>
      <c r="S1673" s="10" t="s">
        <v>1621</v>
      </c>
      <c r="T1673" s="10"/>
      <c r="U1673" s="9">
        <v>6913857680</v>
      </c>
      <c r="V1673" s="8"/>
      <c r="W1673" s="7">
        <v>1213</v>
      </c>
      <c r="X1673" s="4"/>
      <c r="Y1673" s="6">
        <v>92</v>
      </c>
      <c r="Z1673" s="5">
        <f>IF(Y1673&gt;0,Y1673-J1673,".")</f>
        <v>17</v>
      </c>
      <c r="AB1673" s="1">
        <v>1557426633</v>
      </c>
      <c r="AC1673" s="1">
        <v>6740253758</v>
      </c>
      <c r="AD1673" s="1" t="s">
        <v>7874</v>
      </c>
      <c r="AE1673" s="1">
        <v>1</v>
      </c>
      <c r="AF1673" s="1">
        <v>125</v>
      </c>
      <c r="AG1673" s="1" t="s">
        <v>5453</v>
      </c>
      <c r="AH1673" s="1" t="s">
        <v>8491</v>
      </c>
      <c r="AI1673" s="1" t="s">
        <v>8492</v>
      </c>
    </row>
    <row r="1674" spans="1:35" s="1" customFormat="1" x14ac:dyDescent="0.25">
      <c r="A1674" s="31">
        <v>42970</v>
      </c>
      <c r="B1674" s="24"/>
      <c r="C1674" s="23" t="s">
        <v>39</v>
      </c>
      <c r="D1674" s="22" t="s">
        <v>38</v>
      </c>
      <c r="E1674" s="21">
        <v>0.79</v>
      </c>
      <c r="G1674" s="20"/>
      <c r="H1674" s="19">
        <f>E1674/0.04417</f>
        <v>17.885442608105048</v>
      </c>
      <c r="I1674" s="18">
        <f>J1674/100*4</f>
        <v>3</v>
      </c>
      <c r="J1674" s="17">
        <v>75</v>
      </c>
      <c r="K1674" s="16">
        <f>IF(J1674&gt;1,J1674-H1674-I1674,0)</f>
        <v>54.114557391894948</v>
      </c>
      <c r="L1674" s="15">
        <v>43002</v>
      </c>
      <c r="M1674" s="14"/>
      <c r="N1674" s="29">
        <v>43031</v>
      </c>
      <c r="O1674" s="12">
        <v>43031</v>
      </c>
      <c r="P1674" s="11" t="s">
        <v>1403</v>
      </c>
      <c r="Q1674" s="10" t="s">
        <v>1402</v>
      </c>
      <c r="R1674" s="10" t="s">
        <v>1401</v>
      </c>
      <c r="S1674" s="10" t="s">
        <v>1400</v>
      </c>
      <c r="T1674" s="10"/>
      <c r="U1674" s="9">
        <v>6914771156</v>
      </c>
      <c r="V1674" s="8"/>
      <c r="W1674" s="7">
        <v>1262</v>
      </c>
      <c r="X1674" s="4"/>
      <c r="Y1674" s="6">
        <v>92</v>
      </c>
      <c r="Z1674" s="5">
        <f>IF(Y1674&gt;0,Y1674-J1674,".")</f>
        <v>17</v>
      </c>
      <c r="AB1674" s="1">
        <v>1557458971</v>
      </c>
      <c r="AC1674" s="1">
        <v>6740514048</v>
      </c>
      <c r="AD1674" s="1" t="s">
        <v>7249</v>
      </c>
      <c r="AE1674" s="1">
        <v>1</v>
      </c>
      <c r="AF1674" s="1">
        <v>20</v>
      </c>
      <c r="AG1674" s="1" t="s">
        <v>5460</v>
      </c>
      <c r="AH1674" s="1" t="s">
        <v>8493</v>
      </c>
      <c r="AI1674" s="1" t="s">
        <v>8494</v>
      </c>
    </row>
    <row r="1675" spans="1:35" s="1" customFormat="1" x14ac:dyDescent="0.25">
      <c r="A1675" s="31">
        <v>42936</v>
      </c>
      <c r="B1675" s="24"/>
      <c r="C1675" s="23" t="s">
        <v>6</v>
      </c>
      <c r="D1675" s="22" t="s">
        <v>5</v>
      </c>
      <c r="E1675" s="21">
        <v>1</v>
      </c>
      <c r="G1675" s="20"/>
      <c r="H1675" s="19">
        <f>E1675/0.04272</f>
        <v>23.40823970037453</v>
      </c>
      <c r="I1675" s="18">
        <f>J1675/100*4</f>
        <v>3.68</v>
      </c>
      <c r="J1675" s="17">
        <v>92</v>
      </c>
      <c r="K1675" s="16">
        <f>IF(J1675&gt;1,J1675-H1675-I1675,0)</f>
        <v>64.911760299625456</v>
      </c>
      <c r="L1675" s="15">
        <v>42953</v>
      </c>
      <c r="M1675" s="14"/>
      <c r="N1675" s="29">
        <v>43032</v>
      </c>
      <c r="O1675" s="12">
        <v>43032</v>
      </c>
      <c r="P1675" s="11" t="s">
        <v>1389</v>
      </c>
      <c r="Q1675" s="10"/>
      <c r="R1675" s="10"/>
      <c r="S1675" s="10"/>
      <c r="T1675" s="10"/>
      <c r="U1675" s="9"/>
      <c r="V1675" s="8"/>
      <c r="W1675" s="7">
        <v>1264</v>
      </c>
      <c r="X1675" s="4"/>
      <c r="Y1675" s="6">
        <v>92</v>
      </c>
      <c r="Z1675" s="5">
        <f>IF(Y1675&gt;0,Y1675-J1675,".")</f>
        <v>0</v>
      </c>
      <c r="AB1675" s="1">
        <v>1557464060</v>
      </c>
      <c r="AC1675" s="1">
        <v>6735709176</v>
      </c>
      <c r="AD1675" s="1" t="s">
        <v>7117</v>
      </c>
      <c r="AE1675" s="1">
        <v>1</v>
      </c>
      <c r="AF1675" s="1">
        <v>5</v>
      </c>
      <c r="AG1675" s="1" t="s">
        <v>5434</v>
      </c>
      <c r="AH1675" s="1" t="s">
        <v>8495</v>
      </c>
      <c r="AI1675" s="1" t="s">
        <v>8496</v>
      </c>
    </row>
    <row r="1676" spans="1:35" s="1" customFormat="1" x14ac:dyDescent="0.25">
      <c r="A1676" s="31">
        <v>42748</v>
      </c>
      <c r="B1676" s="24" t="s">
        <v>481</v>
      </c>
      <c r="C1676" s="23" t="s">
        <v>480</v>
      </c>
      <c r="D1676" s="22" t="s">
        <v>479</v>
      </c>
      <c r="E1676" s="21">
        <v>0.7</v>
      </c>
      <c r="G1676" s="20"/>
      <c r="H1676" s="19">
        <f>E1676/0.03821</f>
        <v>18.319811567652444</v>
      </c>
      <c r="I1676" s="18">
        <f>J1676/100*4</f>
        <v>3</v>
      </c>
      <c r="J1676" s="17">
        <v>75</v>
      </c>
      <c r="K1676" s="16">
        <f>IF(J1676&gt;1,J1676-H1676-I1676,0)</f>
        <v>53.680188432347556</v>
      </c>
      <c r="L1676" s="15">
        <v>42783</v>
      </c>
      <c r="M1676" s="14"/>
      <c r="N1676" s="29">
        <v>43078</v>
      </c>
      <c r="O1676" s="12">
        <v>43079</v>
      </c>
      <c r="P1676" s="11" t="s">
        <v>478</v>
      </c>
      <c r="Q1676" s="10" t="s">
        <v>477</v>
      </c>
      <c r="R1676" s="10" t="s">
        <v>476</v>
      </c>
      <c r="S1676" s="10" t="s">
        <v>475</v>
      </c>
      <c r="T1676" s="10"/>
      <c r="U1676" s="9">
        <v>6909348695</v>
      </c>
      <c r="V1676" s="8"/>
      <c r="W1676" s="7">
        <v>1443</v>
      </c>
      <c r="X1676" s="4"/>
      <c r="Y1676" s="6">
        <v>92</v>
      </c>
      <c r="Z1676" s="5">
        <f>IF(Y1676&gt;0,Y1676-J1676,".")</f>
        <v>17</v>
      </c>
      <c r="AB1676" s="1">
        <v>1557674605</v>
      </c>
      <c r="AC1676" s="1">
        <v>6737669021</v>
      </c>
      <c r="AD1676" s="1" t="s">
        <v>7309</v>
      </c>
      <c r="AE1676" s="1">
        <v>1</v>
      </c>
      <c r="AF1676" s="1">
        <v>99</v>
      </c>
      <c r="AG1676" s="1" t="s">
        <v>5435</v>
      </c>
      <c r="AH1676" s="1" t="s">
        <v>8497</v>
      </c>
      <c r="AI1676" s="1" t="s">
        <v>8498</v>
      </c>
    </row>
    <row r="1677" spans="1:35" s="1" customFormat="1" x14ac:dyDescent="0.25">
      <c r="A1677" s="31">
        <v>42936</v>
      </c>
      <c r="B1677" s="24" t="s">
        <v>269</v>
      </c>
      <c r="C1677" s="23" t="s">
        <v>268</v>
      </c>
      <c r="D1677" s="22" t="s">
        <v>267</v>
      </c>
      <c r="E1677" s="21">
        <v>0.97</v>
      </c>
      <c r="G1677" s="20"/>
      <c r="H1677" s="19">
        <f>E1677/0.04272</f>
        <v>22.705992509363295</v>
      </c>
      <c r="I1677" s="18">
        <f>J1677/100*4</f>
        <v>2.2000000000000002</v>
      </c>
      <c r="J1677" s="17">
        <v>55</v>
      </c>
      <c r="K1677" s="16">
        <f>IF(J1677&gt;1,J1677-H1677-I1677,0)</f>
        <v>30.094007490636702</v>
      </c>
      <c r="L1677" s="15">
        <v>42959</v>
      </c>
      <c r="M1677" s="14"/>
      <c r="N1677" s="29">
        <v>43085</v>
      </c>
      <c r="O1677" s="12">
        <v>43086</v>
      </c>
      <c r="P1677" s="11" t="s">
        <v>266</v>
      </c>
      <c r="Q1677" s="10" t="s">
        <v>265</v>
      </c>
      <c r="R1677" s="10" t="s">
        <v>264</v>
      </c>
      <c r="S1677" s="10" t="s">
        <v>263</v>
      </c>
      <c r="T1677" s="10"/>
      <c r="U1677" s="9">
        <v>6919798514</v>
      </c>
      <c r="V1677" s="8"/>
      <c r="W1677" s="7">
        <v>1473</v>
      </c>
      <c r="X1677" s="4"/>
      <c r="Y1677" s="6">
        <v>92</v>
      </c>
      <c r="Z1677" s="5">
        <f>IF(Y1677&gt;0,Y1677-J1677,".")</f>
        <v>37</v>
      </c>
      <c r="AB1677" s="1">
        <v>1557674601</v>
      </c>
      <c r="AC1677" s="1">
        <v>6742218856</v>
      </c>
      <c r="AD1677" s="1" t="s">
        <v>7445</v>
      </c>
      <c r="AE1677" s="1">
        <v>1</v>
      </c>
      <c r="AF1677" s="1">
        <v>65</v>
      </c>
      <c r="AG1677" s="1" t="s">
        <v>5435</v>
      </c>
      <c r="AH1677" s="1" t="s">
        <v>8499</v>
      </c>
      <c r="AI1677" s="1" t="s">
        <v>8498</v>
      </c>
    </row>
    <row r="1678" spans="1:35" s="1" customFormat="1" x14ac:dyDescent="0.25">
      <c r="A1678" s="31">
        <v>42601</v>
      </c>
      <c r="B1678" s="24"/>
      <c r="C1678" s="23" t="s">
        <v>3413</v>
      </c>
      <c r="D1678" s="22" t="s">
        <v>3412</v>
      </c>
      <c r="E1678" s="21">
        <v>0.69</v>
      </c>
      <c r="G1678" s="20"/>
      <c r="H1678" s="19">
        <f>E1678/0.04046</f>
        <v>17.053880375679682</v>
      </c>
      <c r="I1678" s="18">
        <f>J1678/100*4</f>
        <v>3</v>
      </c>
      <c r="J1678" s="17">
        <v>75</v>
      </c>
      <c r="K1678" s="16">
        <f>IF(J1678&gt;1,J1678-H1678-I1678,0)</f>
        <v>54.946119624320318</v>
      </c>
      <c r="L1678" s="15">
        <v>42620</v>
      </c>
      <c r="M1678" s="14"/>
      <c r="N1678" s="29">
        <v>42789</v>
      </c>
      <c r="O1678" s="12">
        <v>42792</v>
      </c>
      <c r="P1678" s="11" t="s">
        <v>1945</v>
      </c>
      <c r="Q1678" s="10" t="s">
        <v>5706</v>
      </c>
      <c r="R1678" s="10" t="s">
        <v>5705</v>
      </c>
      <c r="S1678" s="10" t="s">
        <v>5704</v>
      </c>
      <c r="T1678" s="10"/>
      <c r="U1678" s="9">
        <v>6728390753</v>
      </c>
      <c r="V1678" s="8"/>
      <c r="W1678" s="7">
        <v>1518</v>
      </c>
      <c r="X1678" s="4"/>
      <c r="Y1678" s="6">
        <v>93</v>
      </c>
      <c r="Z1678" s="5">
        <f>IF(Y1678&gt;0,Y1678-J1678,".")</f>
        <v>18</v>
      </c>
      <c r="AB1678" s="1">
        <v>1557674600</v>
      </c>
      <c r="AC1678" s="1">
        <v>6735786192</v>
      </c>
      <c r="AD1678" s="1" t="s">
        <v>7108</v>
      </c>
      <c r="AE1678" s="1">
        <v>1</v>
      </c>
      <c r="AF1678" s="1">
        <v>99</v>
      </c>
      <c r="AG1678" s="1" t="s">
        <v>5435</v>
      </c>
      <c r="AH1678" s="1" t="s">
        <v>8500</v>
      </c>
      <c r="AI1678" s="1" t="s">
        <v>8498</v>
      </c>
    </row>
    <row r="1679" spans="1:35" s="1" customFormat="1" x14ac:dyDescent="0.25">
      <c r="A1679" s="31">
        <v>42439</v>
      </c>
      <c r="B1679" s="24"/>
      <c r="C1679" s="23" t="s">
        <v>2941</v>
      </c>
      <c r="D1679" s="22" t="s">
        <v>1521</v>
      </c>
      <c r="E1679" s="21">
        <v>0.99</v>
      </c>
      <c r="G1679" s="20"/>
      <c r="H1679" s="19">
        <f>E1679/0.04072</f>
        <v>24.312377210216109</v>
      </c>
      <c r="I1679" s="32">
        <f>J1679/100*4</f>
        <v>2.2000000000000002</v>
      </c>
      <c r="J1679" s="17">
        <v>55</v>
      </c>
      <c r="K1679" s="16">
        <f>IF(J1679&gt;1,J1679-H1679-I1679,0)</f>
        <v>28.487622789783892</v>
      </c>
      <c r="L1679" s="15">
        <v>42476</v>
      </c>
      <c r="M1679" s="14"/>
      <c r="N1679" s="29">
        <v>42926</v>
      </c>
      <c r="O1679" s="12">
        <v>42928</v>
      </c>
      <c r="P1679" s="11" t="s">
        <v>2934</v>
      </c>
      <c r="Q1679" s="10" t="s">
        <v>2940</v>
      </c>
      <c r="R1679" s="10" t="s">
        <v>2939</v>
      </c>
      <c r="S1679" s="10" t="s">
        <v>2938</v>
      </c>
      <c r="T1679" s="10"/>
      <c r="U1679" s="9">
        <v>6887453313</v>
      </c>
      <c r="V1679" s="8"/>
      <c r="W1679" s="7">
        <v>944</v>
      </c>
      <c r="X1679" s="4"/>
      <c r="Y1679" s="6">
        <v>93</v>
      </c>
      <c r="Z1679" s="5">
        <f>IF(Y1679&gt;0,Y1679-J1679,".")</f>
        <v>38</v>
      </c>
      <c r="AB1679" s="1">
        <v>1557674602</v>
      </c>
      <c r="AC1679" s="1">
        <v>6740641379</v>
      </c>
      <c r="AD1679" s="1" t="s">
        <v>7477</v>
      </c>
      <c r="AE1679" s="1">
        <v>1</v>
      </c>
      <c r="AF1679" s="1">
        <v>140</v>
      </c>
      <c r="AG1679" s="1" t="s">
        <v>5435</v>
      </c>
      <c r="AH1679" s="1" t="s">
        <v>8501</v>
      </c>
      <c r="AI1679" s="1" t="s">
        <v>8498</v>
      </c>
    </row>
    <row r="1680" spans="1:35" s="1" customFormat="1" x14ac:dyDescent="0.25">
      <c r="A1680" s="31">
        <v>42469</v>
      </c>
      <c r="B1680" s="24"/>
      <c r="C1680" s="23" t="s">
        <v>1722</v>
      </c>
      <c r="D1680" s="22" t="s">
        <v>1721</v>
      </c>
      <c r="E1680" s="21">
        <v>0.35</v>
      </c>
      <c r="G1680" s="20"/>
      <c r="H1680" s="19">
        <f>E1680/0.04011</f>
        <v>8.7260034904013963</v>
      </c>
      <c r="I1680" s="32">
        <f>J1680/100*4</f>
        <v>3.76</v>
      </c>
      <c r="J1680" s="17">
        <v>94</v>
      </c>
      <c r="K1680" s="16">
        <f>IF(J1680&gt;1,J1680-H1680-I1680,0)</f>
        <v>81.513996509598599</v>
      </c>
      <c r="L1680" s="15">
        <v>42498</v>
      </c>
      <c r="M1680" s="14"/>
      <c r="N1680" s="29">
        <v>42742</v>
      </c>
      <c r="O1680" s="12">
        <v>42743</v>
      </c>
      <c r="P1680" s="11" t="s">
        <v>6880</v>
      </c>
      <c r="Q1680" s="10"/>
      <c r="R1680" s="10"/>
      <c r="S1680" s="10"/>
      <c r="T1680" s="10"/>
      <c r="U1680" s="9"/>
      <c r="V1680" s="8"/>
      <c r="W1680" s="7">
        <v>48</v>
      </c>
      <c r="X1680" s="4"/>
      <c r="Y1680" s="6">
        <v>94</v>
      </c>
      <c r="Z1680" s="5">
        <f>IF(Y1680&gt;0,Y1680-J1680,".")</f>
        <v>0</v>
      </c>
      <c r="AB1680" s="1">
        <v>1557674603</v>
      </c>
      <c r="AC1680" s="1">
        <v>6734813382</v>
      </c>
      <c r="AD1680" s="1" t="s">
        <v>7203</v>
      </c>
      <c r="AE1680" s="1">
        <v>2</v>
      </c>
      <c r="AF1680" s="1">
        <v>94</v>
      </c>
      <c r="AG1680" s="1" t="s">
        <v>5435</v>
      </c>
      <c r="AH1680" s="1" t="s">
        <v>8502</v>
      </c>
      <c r="AI1680" s="1" t="s">
        <v>8498</v>
      </c>
    </row>
    <row r="1681" spans="1:35" s="1" customFormat="1" x14ac:dyDescent="0.25">
      <c r="A1681" s="28">
        <v>40653</v>
      </c>
      <c r="B1681" s="27" t="s">
        <v>6727</v>
      </c>
      <c r="C1681" s="23" t="s">
        <v>6726</v>
      </c>
      <c r="D1681" s="22" t="s">
        <v>6725</v>
      </c>
      <c r="E1681" s="21">
        <v>0.66</v>
      </c>
      <c r="G1681" s="20"/>
      <c r="H1681" s="19">
        <f>E1681/0.0581429</f>
        <v>11.351342984268072</v>
      </c>
      <c r="I1681" s="18">
        <f>J1681/100*4</f>
        <v>3</v>
      </c>
      <c r="J1681" s="17">
        <v>75</v>
      </c>
      <c r="K1681" s="16">
        <f>IF(J1681&gt;1,J1681-H1681-I1681,0)</f>
        <v>60.648657015731928</v>
      </c>
      <c r="L1681" s="15">
        <v>40683</v>
      </c>
      <c r="M1681" s="14"/>
      <c r="N1681" s="29">
        <v>42747</v>
      </c>
      <c r="O1681" s="12">
        <v>42748</v>
      </c>
      <c r="P1681" s="11" t="s">
        <v>6724</v>
      </c>
      <c r="Q1681" s="10" t="s">
        <v>6723</v>
      </c>
      <c r="R1681" s="10" t="s">
        <v>6722</v>
      </c>
      <c r="S1681" s="10" t="s">
        <v>6721</v>
      </c>
      <c r="T1681" s="10"/>
      <c r="U1681" s="9">
        <v>6671604303</v>
      </c>
      <c r="V1681" s="8"/>
      <c r="W1681" s="7">
        <v>87</v>
      </c>
      <c r="X1681" s="4"/>
      <c r="Y1681" s="6">
        <v>94</v>
      </c>
      <c r="Z1681" s="5">
        <f>IF(Y1681&gt;0,Y1681-J1681,".")</f>
        <v>19</v>
      </c>
      <c r="AB1681" s="1">
        <v>1557674596</v>
      </c>
      <c r="AC1681" s="1">
        <v>6738698398</v>
      </c>
      <c r="AD1681" s="1" t="s">
        <v>7172</v>
      </c>
      <c r="AE1681" s="1">
        <v>1</v>
      </c>
      <c r="AF1681" s="1">
        <v>155</v>
      </c>
      <c r="AG1681" s="1" t="s">
        <v>5435</v>
      </c>
      <c r="AH1681" s="1" t="s">
        <v>8503</v>
      </c>
      <c r="AI1681" s="1" t="s">
        <v>8498</v>
      </c>
    </row>
    <row r="1682" spans="1:35" s="1" customFormat="1" x14ac:dyDescent="0.25">
      <c r="A1682" s="31">
        <v>42653</v>
      </c>
      <c r="B1682" s="24"/>
      <c r="C1682" s="23" t="s">
        <v>5981</v>
      </c>
      <c r="D1682" s="22" t="s">
        <v>5980</v>
      </c>
      <c r="E1682" s="21">
        <v>0.85</v>
      </c>
      <c r="G1682" s="20"/>
      <c r="H1682" s="19">
        <f>E1682/0.0404</f>
        <v>21.03960396039604</v>
      </c>
      <c r="I1682" s="18">
        <f>J1682/100*4</f>
        <v>3</v>
      </c>
      <c r="J1682" s="17">
        <v>75</v>
      </c>
      <c r="K1682" s="16">
        <f>IF(J1682&gt;1,J1682-H1682-I1682,0)</f>
        <v>50.960396039603964</v>
      </c>
      <c r="L1682" s="15">
        <v>42680</v>
      </c>
      <c r="M1682" s="14"/>
      <c r="N1682" s="29">
        <v>42780</v>
      </c>
      <c r="O1682" s="12">
        <v>42780</v>
      </c>
      <c r="P1682" s="11" t="s">
        <v>5979</v>
      </c>
      <c r="Q1682" s="10" t="s">
        <v>5978</v>
      </c>
      <c r="R1682" s="10" t="s">
        <v>5977</v>
      </c>
      <c r="S1682" s="10" t="s">
        <v>5976</v>
      </c>
      <c r="T1682" s="10"/>
      <c r="U1682" s="9">
        <v>6716659690</v>
      </c>
      <c r="V1682" s="8"/>
      <c r="W1682" s="7">
        <v>260</v>
      </c>
      <c r="X1682" s="4"/>
      <c r="Y1682" s="6">
        <v>94</v>
      </c>
      <c r="Z1682" s="5">
        <f>IF(Y1682&gt;0,Y1682-J1682,".")</f>
        <v>19</v>
      </c>
      <c r="AB1682" s="1">
        <v>1557674599</v>
      </c>
      <c r="AC1682" s="1">
        <v>6739599939</v>
      </c>
      <c r="AD1682" s="1" t="s">
        <v>7230</v>
      </c>
      <c r="AE1682" s="1">
        <v>1</v>
      </c>
      <c r="AF1682" s="1">
        <v>199</v>
      </c>
      <c r="AG1682" s="1" t="s">
        <v>5435</v>
      </c>
      <c r="AH1682" s="1" t="s">
        <v>8504</v>
      </c>
      <c r="AI1682" s="1" t="s">
        <v>8498</v>
      </c>
    </row>
    <row r="1683" spans="1:35" s="1" customFormat="1" x14ac:dyDescent="0.25">
      <c r="A1683" s="31">
        <v>42096</v>
      </c>
      <c r="B1683" s="24"/>
      <c r="C1683" s="23" t="s">
        <v>5650</v>
      </c>
      <c r="D1683" s="22" t="s">
        <v>5649</v>
      </c>
      <c r="E1683" s="21">
        <v>0.93</v>
      </c>
      <c r="G1683" s="20"/>
      <c r="H1683" s="19">
        <f>E1683/0.03938</f>
        <v>23.616048755713564</v>
      </c>
      <c r="I1683" s="18">
        <f>J1683/100*4</f>
        <v>2.2000000000000002</v>
      </c>
      <c r="J1683" s="17">
        <v>55</v>
      </c>
      <c r="K1683" s="16">
        <f>IF(J1683&gt;1,J1683-H1683-I1683,0)</f>
        <v>29.183951244286437</v>
      </c>
      <c r="L1683" s="15">
        <v>42119</v>
      </c>
      <c r="M1683" s="14"/>
      <c r="N1683" s="29">
        <v>42793</v>
      </c>
      <c r="O1683" s="12">
        <v>42794</v>
      </c>
      <c r="P1683" s="11" t="s">
        <v>5648</v>
      </c>
      <c r="Q1683" s="10" t="s">
        <v>5647</v>
      </c>
      <c r="R1683" s="10" t="s">
        <v>5646</v>
      </c>
      <c r="S1683" s="10" t="s">
        <v>4085</v>
      </c>
      <c r="T1683" s="10"/>
      <c r="U1683" s="9" t="s">
        <v>5645</v>
      </c>
      <c r="V1683" s="8"/>
      <c r="W1683" s="7">
        <v>339</v>
      </c>
      <c r="X1683" s="4"/>
      <c r="Y1683" s="6">
        <v>94</v>
      </c>
      <c r="Z1683" s="5">
        <f>IF(Y1683&gt;0,Y1683-J1683,".")</f>
        <v>39</v>
      </c>
      <c r="AB1683" s="1">
        <v>1557674604</v>
      </c>
      <c r="AC1683" s="1">
        <v>6739707005</v>
      </c>
      <c r="AD1683" s="1" t="s">
        <v>8505</v>
      </c>
      <c r="AE1683" s="1">
        <v>1</v>
      </c>
      <c r="AF1683" s="1">
        <v>99</v>
      </c>
      <c r="AG1683" s="1" t="s">
        <v>5435</v>
      </c>
      <c r="AH1683" s="1" t="s">
        <v>8506</v>
      </c>
      <c r="AI1683" s="1" t="s">
        <v>8498</v>
      </c>
    </row>
    <row r="1684" spans="1:35" s="1" customFormat="1" x14ac:dyDescent="0.25">
      <c r="A1684" s="31">
        <v>42776</v>
      </c>
      <c r="B1684" t="s">
        <v>234</v>
      </c>
      <c r="C1684" s="23" t="s">
        <v>233</v>
      </c>
      <c r="D1684" s="22" t="s">
        <v>232</v>
      </c>
      <c r="E1684" s="21">
        <v>0.56000000000000005</v>
      </c>
      <c r="G1684" s="20"/>
      <c r="H1684" s="19">
        <f>E1684/0.03851</f>
        <v>14.541677486367178</v>
      </c>
      <c r="I1684" s="18">
        <f>J1684/100*4</f>
        <v>2.2000000000000002</v>
      </c>
      <c r="J1684" s="17">
        <v>55</v>
      </c>
      <c r="K1684" s="16">
        <f>IF(J1684&gt;1,J1684-H1684-I1684,0)</f>
        <v>38.25832251363282</v>
      </c>
      <c r="L1684" s="15">
        <v>42805</v>
      </c>
      <c r="M1684" s="14"/>
      <c r="N1684" s="29">
        <v>42830</v>
      </c>
      <c r="O1684" s="12">
        <v>42830</v>
      </c>
      <c r="P1684" s="11" t="s">
        <v>4766</v>
      </c>
      <c r="Q1684" s="10" t="s">
        <v>4769</v>
      </c>
      <c r="R1684" s="10" t="s">
        <v>4768</v>
      </c>
      <c r="S1684" s="10" t="s">
        <v>4767</v>
      </c>
      <c r="T1684" s="10"/>
      <c r="U1684" s="9">
        <v>6771994356</v>
      </c>
      <c r="V1684" s="8"/>
      <c r="W1684" s="7">
        <v>540</v>
      </c>
      <c r="X1684" s="4"/>
      <c r="Y1684" s="6">
        <v>94</v>
      </c>
      <c r="Z1684" s="5">
        <f>IF(Y1684&gt;0,Y1684-J1684,".")</f>
        <v>39</v>
      </c>
      <c r="AB1684" s="1">
        <v>1557674598</v>
      </c>
      <c r="AC1684" s="1">
        <v>6736084904</v>
      </c>
      <c r="AD1684" s="1" t="s">
        <v>7333</v>
      </c>
      <c r="AE1684" s="1">
        <v>1</v>
      </c>
      <c r="AF1684" s="1">
        <v>275</v>
      </c>
      <c r="AG1684" s="1" t="s">
        <v>5435</v>
      </c>
      <c r="AH1684" s="1" t="s">
        <v>8507</v>
      </c>
      <c r="AI1684" s="1" t="s">
        <v>8498</v>
      </c>
    </row>
    <row r="1685" spans="1:35" s="1" customFormat="1" x14ac:dyDescent="0.25">
      <c r="A1685" s="31">
        <v>42806</v>
      </c>
      <c r="B1685" s="30" t="s">
        <v>3714</v>
      </c>
      <c r="C1685" s="23" t="s">
        <v>2470</v>
      </c>
      <c r="D1685" s="22" t="s">
        <v>1871</v>
      </c>
      <c r="E1685" s="21">
        <v>1.1299999999999999</v>
      </c>
      <c r="G1685" s="20"/>
      <c r="H1685" s="19">
        <f>E1685/0.038689</f>
        <v>29.207268215771922</v>
      </c>
      <c r="I1685" s="18">
        <f>J1685/100*4</f>
        <v>3.08</v>
      </c>
      <c r="J1685" s="17">
        <v>77</v>
      </c>
      <c r="K1685" s="16">
        <f>IF(J1685&gt;1,J1685-H1685-I1685,0)</f>
        <v>44.712731784228083</v>
      </c>
      <c r="L1685" s="15">
        <v>42827</v>
      </c>
      <c r="M1685" s="14"/>
      <c r="N1685" s="29">
        <v>42880</v>
      </c>
      <c r="O1685" s="12">
        <v>42880</v>
      </c>
      <c r="P1685" s="11" t="s">
        <v>3713</v>
      </c>
      <c r="Q1685" s="10" t="s">
        <v>3712</v>
      </c>
      <c r="R1685" s="10" t="s">
        <v>3711</v>
      </c>
      <c r="S1685" s="10" t="s">
        <v>3710</v>
      </c>
      <c r="T1685" s="10"/>
      <c r="U1685" s="9" t="s">
        <v>3709</v>
      </c>
      <c r="V1685" s="8"/>
      <c r="W1685" s="7">
        <v>772</v>
      </c>
      <c r="X1685" s="4"/>
      <c r="Y1685" s="6">
        <v>94</v>
      </c>
      <c r="Z1685" s="5">
        <f>IF(Y1685&gt;0,Y1685-J1685,".")</f>
        <v>17</v>
      </c>
      <c r="AB1685" s="1">
        <v>1557674606</v>
      </c>
      <c r="AC1685" s="1">
        <v>6734929643</v>
      </c>
      <c r="AD1685" s="1" t="s">
        <v>8220</v>
      </c>
      <c r="AE1685" s="1">
        <v>1</v>
      </c>
      <c r="AF1685" s="1">
        <v>225</v>
      </c>
      <c r="AG1685" s="1" t="s">
        <v>5435</v>
      </c>
      <c r="AH1685" s="1" t="s">
        <v>8508</v>
      </c>
      <c r="AI1685" s="1" t="s">
        <v>8509</v>
      </c>
    </row>
    <row r="1686" spans="1:35" s="1" customFormat="1" x14ac:dyDescent="0.25">
      <c r="A1686" s="31">
        <v>42806</v>
      </c>
      <c r="B1686" s="24"/>
      <c r="C1686" s="23" t="s">
        <v>2470</v>
      </c>
      <c r="D1686" s="22" t="s">
        <v>2469</v>
      </c>
      <c r="E1686" s="21">
        <v>1.1299999999999999</v>
      </c>
      <c r="G1686" s="20"/>
      <c r="H1686" s="19">
        <f>E1686/0.038689</f>
        <v>29.207268215771922</v>
      </c>
      <c r="I1686" s="18">
        <f>J1686/100*4</f>
        <v>3.08</v>
      </c>
      <c r="J1686" s="17">
        <v>77</v>
      </c>
      <c r="K1686" s="16">
        <f>IF(J1686&gt;1,J1686-H1686-I1686,0)</f>
        <v>44.712731784228083</v>
      </c>
      <c r="L1686" s="15">
        <v>42827</v>
      </c>
      <c r="M1686" s="14"/>
      <c r="N1686" s="29">
        <v>42961</v>
      </c>
      <c r="O1686" s="12">
        <v>42963</v>
      </c>
      <c r="P1686" s="11" t="s">
        <v>2468</v>
      </c>
      <c r="Q1686" s="10" t="s">
        <v>2467</v>
      </c>
      <c r="R1686" s="10" t="s">
        <v>2466</v>
      </c>
      <c r="S1686" s="10" t="s">
        <v>457</v>
      </c>
      <c r="T1686" s="10"/>
      <c r="U1686" s="9">
        <v>6908431704</v>
      </c>
      <c r="V1686" s="8"/>
      <c r="W1686" s="7">
        <v>1050</v>
      </c>
      <c r="X1686" s="4"/>
      <c r="Y1686" s="6">
        <v>94</v>
      </c>
      <c r="Z1686" s="5">
        <f>IF(Y1686&gt;0,Y1686-J1686,".")</f>
        <v>17</v>
      </c>
      <c r="AB1686" s="1">
        <v>1557745260</v>
      </c>
      <c r="AC1686" s="1">
        <v>6739416958</v>
      </c>
      <c r="AD1686" s="1" t="s">
        <v>7305</v>
      </c>
      <c r="AE1686" s="1">
        <v>2</v>
      </c>
      <c r="AF1686" s="1">
        <v>44</v>
      </c>
      <c r="AG1686" s="1" t="s">
        <v>5461</v>
      </c>
      <c r="AH1686" s="1" t="s">
        <v>8510</v>
      </c>
      <c r="AI1686" s="1" t="s">
        <v>8511</v>
      </c>
    </row>
    <row r="1687" spans="1:35" s="1" customFormat="1" x14ac:dyDescent="0.25">
      <c r="A1687" s="31">
        <v>42047</v>
      </c>
      <c r="B1687" s="24"/>
      <c r="C1687" s="23" t="s">
        <v>1136</v>
      </c>
      <c r="D1687" s="22" t="s">
        <v>232</v>
      </c>
      <c r="E1687" s="21">
        <v>0.97</v>
      </c>
      <c r="G1687" s="20"/>
      <c r="H1687" s="19">
        <f>E1687/0.04098</f>
        <v>23.67008296730112</v>
      </c>
      <c r="I1687" s="18">
        <f>J1687/100*4</f>
        <v>2.2000000000000002</v>
      </c>
      <c r="J1687" s="17">
        <v>55</v>
      </c>
      <c r="K1687" s="16">
        <f>IF(J1687&gt;1,J1687-H1687-I1687,0)</f>
        <v>29.129917032698881</v>
      </c>
      <c r="L1687" s="15">
        <v>42074</v>
      </c>
      <c r="M1687" s="14"/>
      <c r="N1687" s="29">
        <v>43049</v>
      </c>
      <c r="O1687" s="12">
        <v>43051</v>
      </c>
      <c r="P1687" s="11" t="s">
        <v>1131</v>
      </c>
      <c r="Q1687" s="10" t="s">
        <v>1140</v>
      </c>
      <c r="R1687" s="10" t="s">
        <v>1139</v>
      </c>
      <c r="S1687" s="10" t="s">
        <v>1138</v>
      </c>
      <c r="T1687" s="10" t="s">
        <v>1137</v>
      </c>
      <c r="U1687" s="9">
        <v>6910158774</v>
      </c>
      <c r="V1687" s="8"/>
      <c r="W1687" s="7">
        <v>1316</v>
      </c>
      <c r="X1687" s="4"/>
      <c r="Y1687" s="6">
        <v>94</v>
      </c>
      <c r="Z1687" s="5">
        <f>IF(Y1687&gt;0,Y1687-J1687,".")</f>
        <v>39</v>
      </c>
      <c r="AB1687" s="1">
        <v>1557787174</v>
      </c>
      <c r="AC1687" s="1">
        <v>6739727728</v>
      </c>
      <c r="AD1687" s="1" t="s">
        <v>7275</v>
      </c>
      <c r="AE1687" s="1">
        <v>1</v>
      </c>
      <c r="AF1687" s="1">
        <v>32</v>
      </c>
      <c r="AG1687" s="1" t="s">
        <v>5458</v>
      </c>
      <c r="AH1687" s="1" t="s">
        <v>8512</v>
      </c>
      <c r="AI1687" s="1" t="s">
        <v>8513</v>
      </c>
    </row>
    <row r="1688" spans="1:35" s="1" customFormat="1" x14ac:dyDescent="0.25">
      <c r="A1688" s="31">
        <v>42291</v>
      </c>
      <c r="B1688" s="24"/>
      <c r="C1688" s="23" t="s">
        <v>1124</v>
      </c>
      <c r="D1688" s="22" t="s">
        <v>1123</v>
      </c>
      <c r="E1688" s="21">
        <v>0.46</v>
      </c>
      <c r="G1688" s="20"/>
      <c r="H1688" s="19">
        <f>E1688/0.04198</f>
        <v>10.957598856598381</v>
      </c>
      <c r="I1688" s="32">
        <f>J1688/100*4</f>
        <v>3.08</v>
      </c>
      <c r="J1688" s="17">
        <v>77</v>
      </c>
      <c r="K1688" s="16">
        <f>IF(J1688&gt;1,J1688-H1688-I1688,0)</f>
        <v>62.962401143401621</v>
      </c>
      <c r="L1688" s="15">
        <v>42334</v>
      </c>
      <c r="M1688" s="14"/>
      <c r="N1688" s="29">
        <v>43050</v>
      </c>
      <c r="O1688" s="12">
        <v>43051</v>
      </c>
      <c r="P1688" s="11" t="s">
        <v>1122</v>
      </c>
      <c r="Q1688" s="10" t="s">
        <v>1121</v>
      </c>
      <c r="R1688" s="10" t="s">
        <v>1120</v>
      </c>
      <c r="S1688" s="10" t="s">
        <v>1119</v>
      </c>
      <c r="T1688" s="10"/>
      <c r="U1688" s="9">
        <v>6908284754</v>
      </c>
      <c r="V1688" s="8"/>
      <c r="W1688" s="7">
        <v>1319</v>
      </c>
      <c r="X1688" s="4"/>
      <c r="Y1688" s="6">
        <v>94</v>
      </c>
      <c r="Z1688" s="5">
        <f>IF(Y1688&gt;0,Y1688-J1688,".")</f>
        <v>17</v>
      </c>
      <c r="AB1688" s="1">
        <v>1557902923</v>
      </c>
      <c r="AC1688" s="1">
        <v>6738901096</v>
      </c>
      <c r="AD1688" s="1" t="s">
        <v>7109</v>
      </c>
      <c r="AE1688" s="1">
        <v>2</v>
      </c>
      <c r="AF1688" s="1">
        <v>66</v>
      </c>
      <c r="AG1688" s="1" t="s">
        <v>8514</v>
      </c>
      <c r="AH1688" s="1" t="s">
        <v>8469</v>
      </c>
      <c r="AI1688" s="1" t="s">
        <v>8515</v>
      </c>
    </row>
    <row r="1689" spans="1:35" s="1" customFormat="1" x14ac:dyDescent="0.25">
      <c r="A1689" s="28">
        <v>41568</v>
      </c>
      <c r="B1689" s="27" t="s">
        <v>425</v>
      </c>
      <c r="C1689" s="23" t="s">
        <v>424</v>
      </c>
      <c r="D1689" s="22" t="s">
        <v>423</v>
      </c>
      <c r="E1689" s="21">
        <v>1.35</v>
      </c>
      <c r="G1689" s="20"/>
      <c r="H1689" s="19">
        <f>E1689/0.0314693</f>
        <v>42.898952312253535</v>
      </c>
      <c r="I1689" s="18">
        <f>J1689/100*4</f>
        <v>3</v>
      </c>
      <c r="J1689" s="17">
        <v>75</v>
      </c>
      <c r="K1689" s="16">
        <f>IF(J1689&gt;1,J1689-H1689-I1689,0)</f>
        <v>29.101047687746465</v>
      </c>
      <c r="L1689" s="15">
        <v>41576</v>
      </c>
      <c r="M1689" s="14"/>
      <c r="N1689" s="29">
        <v>43081</v>
      </c>
      <c r="O1689" s="12">
        <v>43081</v>
      </c>
      <c r="P1689" s="11" t="s">
        <v>422</v>
      </c>
      <c r="Q1689" s="10" t="s">
        <v>421</v>
      </c>
      <c r="R1689" s="10" t="s">
        <v>420</v>
      </c>
      <c r="S1689" s="10" t="s">
        <v>419</v>
      </c>
      <c r="T1689" s="10"/>
      <c r="U1689" s="9">
        <v>6916028269</v>
      </c>
      <c r="V1689" s="8"/>
      <c r="W1689" s="7">
        <v>1453</v>
      </c>
      <c r="X1689" s="4"/>
      <c r="Y1689" s="6">
        <v>94</v>
      </c>
      <c r="Z1689" s="5">
        <f>IF(Y1689&gt;0,Y1689-J1689,".")</f>
        <v>19</v>
      </c>
      <c r="AB1689" s="1">
        <v>1558137135</v>
      </c>
      <c r="AC1689" s="1">
        <v>6737316446</v>
      </c>
      <c r="AD1689" s="1" t="s">
        <v>7357</v>
      </c>
      <c r="AE1689" s="1">
        <v>1</v>
      </c>
      <c r="AF1689" s="1">
        <v>290</v>
      </c>
      <c r="AG1689" s="1" t="s">
        <v>5406</v>
      </c>
      <c r="AH1689" s="1" t="s">
        <v>8484</v>
      </c>
      <c r="AI1689" s="1" t="s">
        <v>8516</v>
      </c>
    </row>
    <row r="1690" spans="1:35" s="1" customFormat="1" x14ac:dyDescent="0.25">
      <c r="A1690" s="31">
        <v>42480</v>
      </c>
      <c r="B1690" s="24"/>
      <c r="C1690" s="23" t="s">
        <v>393</v>
      </c>
      <c r="D1690" s="22" t="s">
        <v>392</v>
      </c>
      <c r="E1690" s="21">
        <v>1.49</v>
      </c>
      <c r="G1690" s="20"/>
      <c r="H1690" s="19">
        <f>E1690/0.042177</f>
        <v>35.32731109372407</v>
      </c>
      <c r="I1690" s="32">
        <f>J1690/100*4</f>
        <v>3.8</v>
      </c>
      <c r="J1690" s="17">
        <v>95</v>
      </c>
      <c r="K1690" s="16">
        <f>IF(J1690&gt;1,J1690-H1690-I1690,0)</f>
        <v>55.872688906275933</v>
      </c>
      <c r="L1690" s="15">
        <v>42502</v>
      </c>
      <c r="M1690" s="14"/>
      <c r="N1690" s="29">
        <v>42736</v>
      </c>
      <c r="O1690" s="12">
        <v>42736</v>
      </c>
      <c r="P1690" s="11" t="s">
        <v>6692</v>
      </c>
      <c r="Q1690" s="10"/>
      <c r="R1690" s="10"/>
      <c r="S1690" s="10"/>
      <c r="T1690" s="10"/>
      <c r="U1690" s="9">
        <v>6662740168</v>
      </c>
      <c r="V1690" s="8"/>
      <c r="W1690" s="7">
        <v>8</v>
      </c>
      <c r="X1690" s="4"/>
      <c r="Y1690" s="6">
        <v>95</v>
      </c>
      <c r="Z1690" s="5">
        <f>IF(Y1690&gt;0,Y1690-J1690,".")</f>
        <v>0</v>
      </c>
      <c r="AB1690" s="1">
        <v>1558140576</v>
      </c>
      <c r="AC1690" s="1">
        <v>6736349544</v>
      </c>
      <c r="AD1690" s="1" t="s">
        <v>7159</v>
      </c>
      <c r="AE1690" s="1">
        <v>1</v>
      </c>
      <c r="AF1690" s="1">
        <v>72</v>
      </c>
      <c r="AG1690" s="1" t="s">
        <v>5416</v>
      </c>
      <c r="AH1690" s="1" t="s">
        <v>8517</v>
      </c>
      <c r="AI1690" s="1" t="s">
        <v>8518</v>
      </c>
    </row>
    <row r="1691" spans="1:35" s="1" customFormat="1" x14ac:dyDescent="0.25">
      <c r="A1691" s="31">
        <v>42600</v>
      </c>
      <c r="B1691" t="s">
        <v>6997</v>
      </c>
      <c r="C1691" s="23" t="s">
        <v>6996</v>
      </c>
      <c r="D1691" s="22" t="s">
        <v>6551</v>
      </c>
      <c r="E1691" s="21">
        <v>1.69</v>
      </c>
      <c r="G1691" s="20"/>
      <c r="H1691" s="19">
        <f>E1691/0.04046</f>
        <v>41.769649036085021</v>
      </c>
      <c r="I1691" s="18">
        <f>J1691/100*4</f>
        <v>3.8</v>
      </c>
      <c r="J1691" s="17">
        <v>95</v>
      </c>
      <c r="K1691" s="16">
        <f>IF(J1691&gt;1,J1691-H1691-I1691,0)</f>
        <v>49.430350963914982</v>
      </c>
      <c r="L1691" s="15">
        <v>42627</v>
      </c>
      <c r="M1691" s="14"/>
      <c r="N1691" s="29">
        <v>42737</v>
      </c>
      <c r="O1691" s="12">
        <v>42738</v>
      </c>
      <c r="P1691" s="11" t="s">
        <v>6991</v>
      </c>
      <c r="Q1691" s="10"/>
      <c r="R1691" s="10"/>
      <c r="S1691" s="10"/>
      <c r="T1691" s="10"/>
      <c r="U1691" s="9">
        <v>6661680184</v>
      </c>
      <c r="V1691" s="8"/>
      <c r="W1691" s="7">
        <v>15</v>
      </c>
      <c r="X1691" s="4"/>
      <c r="Y1691" s="6">
        <v>95</v>
      </c>
      <c r="Z1691" s="5">
        <f>IF(Y1691&gt;0,Y1691-J1691,".")</f>
        <v>0</v>
      </c>
      <c r="AB1691" s="1">
        <v>1558144150</v>
      </c>
      <c r="AC1691" s="1">
        <v>6738850863</v>
      </c>
      <c r="AD1691" s="1" t="s">
        <v>7259</v>
      </c>
      <c r="AE1691" s="1">
        <v>1</v>
      </c>
      <c r="AF1691" s="1">
        <v>135</v>
      </c>
      <c r="AG1691" s="1" t="s">
        <v>5420</v>
      </c>
      <c r="AH1691" s="1" t="s">
        <v>8519</v>
      </c>
      <c r="AI1691" s="1" t="s">
        <v>8520</v>
      </c>
    </row>
    <row r="1692" spans="1:35" s="1" customFormat="1" x14ac:dyDescent="0.25">
      <c r="A1692" s="31">
        <v>42577</v>
      </c>
      <c r="B1692" s="24"/>
      <c r="C1692" s="23" t="s">
        <v>727</v>
      </c>
      <c r="D1692" s="22" t="s">
        <v>726</v>
      </c>
      <c r="E1692" s="21">
        <v>1.26</v>
      </c>
      <c r="G1692" s="20"/>
      <c r="H1692" s="19">
        <f>E1692/0.04011</f>
        <v>31.413612565445028</v>
      </c>
      <c r="I1692" s="18">
        <f>J1692/100*4</f>
        <v>3.8</v>
      </c>
      <c r="J1692" s="17">
        <v>95</v>
      </c>
      <c r="K1692" s="16">
        <f>IF(J1692&gt;1,J1692-H1692-I1692,0)</f>
        <v>59.786387434554975</v>
      </c>
      <c r="L1692" s="15">
        <v>42599</v>
      </c>
      <c r="M1692" s="14"/>
      <c r="N1692" s="29">
        <v>42747</v>
      </c>
      <c r="O1692" s="38">
        <v>42748</v>
      </c>
      <c r="P1692" s="37" t="s">
        <v>6671</v>
      </c>
      <c r="Q1692" s="10"/>
      <c r="R1692" s="10"/>
      <c r="S1692" s="10"/>
      <c r="T1692" s="10"/>
      <c r="U1692" s="9">
        <v>6675119765</v>
      </c>
      <c r="V1692" s="8"/>
      <c r="W1692" s="7">
        <v>85</v>
      </c>
      <c r="X1692" s="4"/>
      <c r="Y1692" s="6">
        <v>95</v>
      </c>
      <c r="Z1692" s="5">
        <f>IF(Y1692&gt;0,Y1692-J1692,".")</f>
        <v>0</v>
      </c>
      <c r="AB1692" s="1">
        <v>1558204447</v>
      </c>
      <c r="AC1692" s="1">
        <v>6736686831</v>
      </c>
      <c r="AD1692" s="1" t="s">
        <v>8521</v>
      </c>
      <c r="AE1692" s="1">
        <v>1</v>
      </c>
      <c r="AF1692" s="1">
        <v>77</v>
      </c>
      <c r="AG1692" s="1" t="s">
        <v>5427</v>
      </c>
      <c r="AH1692" s="1" t="s">
        <v>8522</v>
      </c>
      <c r="AI1692" s="1" t="s">
        <v>8523</v>
      </c>
    </row>
    <row r="1693" spans="1:35" s="1" customFormat="1" x14ac:dyDescent="0.25">
      <c r="A1693" s="31">
        <v>42577</v>
      </c>
      <c r="B1693" s="24"/>
      <c r="C1693" s="23" t="s">
        <v>727</v>
      </c>
      <c r="D1693" s="22" t="s">
        <v>726</v>
      </c>
      <c r="E1693" s="21">
        <v>1.26</v>
      </c>
      <c r="G1693" s="20"/>
      <c r="H1693" s="19">
        <f>E1693/0.04011</f>
        <v>31.413612565445028</v>
      </c>
      <c r="I1693" s="18">
        <f>J1693/100*4</f>
        <v>3.8</v>
      </c>
      <c r="J1693" s="17">
        <v>95</v>
      </c>
      <c r="K1693" s="16">
        <f>IF(J1693&gt;1,J1693-H1693-I1693,0)</f>
        <v>59.786387434554975</v>
      </c>
      <c r="L1693" s="15">
        <v>42599</v>
      </c>
      <c r="M1693" s="14"/>
      <c r="N1693" s="29">
        <v>42747</v>
      </c>
      <c r="O1693" s="12">
        <v>42748</v>
      </c>
      <c r="P1693" s="11" t="s">
        <v>6671</v>
      </c>
      <c r="Q1693" s="10"/>
      <c r="R1693" s="10"/>
      <c r="S1693" s="10"/>
      <c r="T1693" s="10"/>
      <c r="U1693" s="9"/>
      <c r="V1693" s="8"/>
      <c r="W1693" s="7">
        <v>85</v>
      </c>
      <c r="X1693" s="4"/>
      <c r="Y1693" s="6">
        <v>95</v>
      </c>
      <c r="Z1693" s="5">
        <f>IF(Y1693&gt;0,Y1693-J1693,".")</f>
        <v>0</v>
      </c>
      <c r="AB1693" s="1">
        <v>1558329152</v>
      </c>
      <c r="AC1693" s="1">
        <v>6738399270</v>
      </c>
      <c r="AD1693" s="1" t="s">
        <v>8486</v>
      </c>
      <c r="AE1693" s="1">
        <v>1</v>
      </c>
      <c r="AF1693" s="1">
        <v>69</v>
      </c>
      <c r="AG1693" s="1" t="s">
        <v>5421</v>
      </c>
      <c r="AH1693" s="1" t="s">
        <v>8487</v>
      </c>
      <c r="AI1693" s="1" t="s">
        <v>8524</v>
      </c>
    </row>
    <row r="1694" spans="1:35" s="1" customFormat="1" x14ac:dyDescent="0.25">
      <c r="A1694" s="31">
        <v>42593</v>
      </c>
      <c r="B1694" s="24"/>
      <c r="C1694" s="23" t="s">
        <v>995</v>
      </c>
      <c r="D1694" s="22" t="s">
        <v>994</v>
      </c>
      <c r="E1694" s="21">
        <v>1.82</v>
      </c>
      <c r="G1694" s="20"/>
      <c r="H1694" s="19">
        <f>E1694/0.04035</f>
        <v>45.105328376703845</v>
      </c>
      <c r="I1694" s="18">
        <f>J1694/100*4</f>
        <v>3.8</v>
      </c>
      <c r="J1694" s="17">
        <v>95</v>
      </c>
      <c r="K1694" s="16">
        <f>IF(J1694&gt;1,J1694-H1694-I1694,0)</f>
        <v>46.094671623296158</v>
      </c>
      <c r="L1694" s="15">
        <v>42627</v>
      </c>
      <c r="M1694" s="14"/>
      <c r="N1694" s="29">
        <v>42750</v>
      </c>
      <c r="O1694" s="12">
        <v>42750</v>
      </c>
      <c r="P1694" s="11" t="s">
        <v>6610</v>
      </c>
      <c r="Q1694" s="10"/>
      <c r="R1694" s="10"/>
      <c r="S1694" s="10"/>
      <c r="T1694" s="10"/>
      <c r="U1694" s="9">
        <v>6677064446</v>
      </c>
      <c r="V1694" s="8"/>
      <c r="W1694" s="7">
        <v>102</v>
      </c>
      <c r="X1694" s="4"/>
      <c r="Y1694" s="6">
        <v>95</v>
      </c>
      <c r="Z1694" s="5">
        <f>IF(Y1694&gt;0,Y1694-J1694,".")</f>
        <v>0</v>
      </c>
      <c r="AB1694" s="1">
        <v>1558494139</v>
      </c>
      <c r="AC1694" s="1">
        <v>6740275113</v>
      </c>
      <c r="AD1694" s="1" t="s">
        <v>7455</v>
      </c>
      <c r="AE1694" s="1">
        <v>1</v>
      </c>
      <c r="AF1694" s="1">
        <v>125</v>
      </c>
      <c r="AG1694" s="1" t="s">
        <v>5409</v>
      </c>
      <c r="AH1694" s="1" t="s">
        <v>8525</v>
      </c>
      <c r="AI1694" s="1" t="s">
        <v>8526</v>
      </c>
    </row>
    <row r="1695" spans="1:35" s="1" customFormat="1" x14ac:dyDescent="0.25">
      <c r="A1695" s="31">
        <v>42593</v>
      </c>
      <c r="B1695" s="24"/>
      <c r="C1695" s="23" t="s">
        <v>995</v>
      </c>
      <c r="D1695" s="22" t="s">
        <v>994</v>
      </c>
      <c r="E1695" s="21">
        <v>1.82</v>
      </c>
      <c r="G1695" s="20"/>
      <c r="H1695" s="19">
        <f>E1695/0.04035</f>
        <v>45.105328376703845</v>
      </c>
      <c r="I1695" s="18">
        <f>J1695/100*4</f>
        <v>3.8</v>
      </c>
      <c r="J1695" s="17">
        <v>95</v>
      </c>
      <c r="K1695" s="16">
        <f>IF(J1695&gt;1,J1695-H1695-I1695,0)</f>
        <v>46.094671623296158</v>
      </c>
      <c r="L1695" s="15">
        <v>42627</v>
      </c>
      <c r="M1695" s="14"/>
      <c r="N1695" s="29">
        <v>42750</v>
      </c>
      <c r="O1695" s="12">
        <v>42750</v>
      </c>
      <c r="P1695" s="11" t="s">
        <v>6610</v>
      </c>
      <c r="Q1695" s="10"/>
      <c r="R1695" s="10"/>
      <c r="S1695" s="10"/>
      <c r="T1695" s="10"/>
      <c r="U1695" s="9"/>
      <c r="V1695" s="8"/>
      <c r="W1695" s="7">
        <v>102</v>
      </c>
      <c r="X1695" s="4"/>
      <c r="Y1695" s="6">
        <v>95</v>
      </c>
      <c r="Z1695" s="5">
        <f>IF(Y1695&gt;0,Y1695-J1695,".")</f>
        <v>0</v>
      </c>
      <c r="AB1695" s="1">
        <v>1558670406</v>
      </c>
      <c r="AC1695" s="1">
        <v>6739727728</v>
      </c>
      <c r="AD1695" s="1" t="s">
        <v>7275</v>
      </c>
      <c r="AE1695" s="1">
        <v>1</v>
      </c>
      <c r="AF1695" s="1">
        <v>32</v>
      </c>
      <c r="AG1695" s="1" t="s">
        <v>8527</v>
      </c>
      <c r="AH1695" s="1" t="s">
        <v>8512</v>
      </c>
      <c r="AI1695" s="1" t="s">
        <v>8528</v>
      </c>
    </row>
    <row r="1696" spans="1:35" s="1" customFormat="1" x14ac:dyDescent="0.25">
      <c r="A1696" s="31">
        <v>42593</v>
      </c>
      <c r="B1696" s="24"/>
      <c r="C1696" s="23" t="s">
        <v>995</v>
      </c>
      <c r="D1696" s="22" t="s">
        <v>994</v>
      </c>
      <c r="E1696" s="21">
        <v>1.82</v>
      </c>
      <c r="G1696" s="20"/>
      <c r="H1696" s="19">
        <f>E1696/0.04035</f>
        <v>45.105328376703845</v>
      </c>
      <c r="I1696" s="18">
        <f>J1696/100*4</f>
        <v>3.8</v>
      </c>
      <c r="J1696" s="17">
        <v>95</v>
      </c>
      <c r="K1696" s="16">
        <f>IF(J1696&gt;1,J1696-H1696-I1696,0)</f>
        <v>46.094671623296158</v>
      </c>
      <c r="L1696" s="15">
        <v>42627</v>
      </c>
      <c r="M1696" s="14"/>
      <c r="N1696" s="29">
        <v>42750</v>
      </c>
      <c r="O1696" s="12">
        <v>42750</v>
      </c>
      <c r="P1696" s="11" t="s">
        <v>6610</v>
      </c>
      <c r="Q1696" s="10"/>
      <c r="R1696" s="10"/>
      <c r="S1696" s="10"/>
      <c r="T1696" s="10"/>
      <c r="U1696" s="9">
        <v>6677065924</v>
      </c>
      <c r="V1696" s="8"/>
      <c r="W1696" s="7">
        <v>102</v>
      </c>
      <c r="X1696" s="4"/>
      <c r="Y1696" s="6">
        <v>95</v>
      </c>
      <c r="Z1696" s="5">
        <f>IF(Y1696&gt;0,Y1696-J1696,".")</f>
        <v>0</v>
      </c>
      <c r="AB1696" s="1">
        <v>1558957253</v>
      </c>
      <c r="AC1696" s="1">
        <v>6740373706</v>
      </c>
      <c r="AD1696" s="1" t="s">
        <v>8217</v>
      </c>
      <c r="AE1696" s="1">
        <v>1</v>
      </c>
      <c r="AF1696" s="1">
        <v>145</v>
      </c>
      <c r="AG1696" s="1" t="s">
        <v>5397</v>
      </c>
      <c r="AH1696" s="1" t="s">
        <v>8529</v>
      </c>
      <c r="AI1696" s="1" t="s">
        <v>8530</v>
      </c>
    </row>
    <row r="1697" spans="1:35" s="1" customFormat="1" x14ac:dyDescent="0.25">
      <c r="A1697" s="31">
        <v>42577</v>
      </c>
      <c r="B1697" s="24"/>
      <c r="C1697" s="23" t="s">
        <v>727</v>
      </c>
      <c r="D1697" s="22" t="s">
        <v>726</v>
      </c>
      <c r="E1697" s="21">
        <v>1.26</v>
      </c>
      <c r="G1697" s="20"/>
      <c r="H1697" s="19">
        <f>E1697/0.04011</f>
        <v>31.413612565445028</v>
      </c>
      <c r="I1697" s="18">
        <f>J1697/100*4</f>
        <v>3.8</v>
      </c>
      <c r="J1697" s="17">
        <v>95</v>
      </c>
      <c r="K1697" s="16">
        <f>IF(J1697&gt;1,J1697-H1697-I1697,0)</f>
        <v>59.786387434554975</v>
      </c>
      <c r="L1697" s="15">
        <v>42599</v>
      </c>
      <c r="M1697" s="14"/>
      <c r="N1697" s="29">
        <v>42762</v>
      </c>
      <c r="O1697" s="12">
        <v>42764</v>
      </c>
      <c r="P1697" s="11" t="s">
        <v>6342</v>
      </c>
      <c r="Q1697" s="10"/>
      <c r="R1697" s="10"/>
      <c r="S1697" s="10"/>
      <c r="T1697" s="10"/>
      <c r="U1697" s="9">
        <v>6696649902</v>
      </c>
      <c r="V1697" s="8"/>
      <c r="W1697" s="7">
        <v>169</v>
      </c>
      <c r="X1697" s="4"/>
      <c r="Y1697" s="6">
        <v>95</v>
      </c>
      <c r="Z1697" s="5">
        <f>IF(Y1697&gt;0,Y1697-J1697,".")</f>
        <v>0</v>
      </c>
      <c r="AB1697" s="1">
        <v>1558992131</v>
      </c>
      <c r="AC1697" s="1">
        <v>6740458810</v>
      </c>
      <c r="AD1697" s="1" t="s">
        <v>7229</v>
      </c>
      <c r="AE1697" s="1">
        <v>1</v>
      </c>
      <c r="AF1697" s="1">
        <v>95</v>
      </c>
      <c r="AG1697" s="1" t="s">
        <v>5392</v>
      </c>
      <c r="AH1697" s="1" t="s">
        <v>8531</v>
      </c>
      <c r="AI1697" s="1" t="s">
        <v>8532</v>
      </c>
    </row>
    <row r="1698" spans="1:35" s="1" customFormat="1" x14ac:dyDescent="0.25">
      <c r="A1698" s="31">
        <v>42577</v>
      </c>
      <c r="B1698" s="24"/>
      <c r="C1698" s="23" t="s">
        <v>727</v>
      </c>
      <c r="D1698" s="22" t="s">
        <v>726</v>
      </c>
      <c r="E1698" s="21">
        <v>1.26</v>
      </c>
      <c r="G1698" s="20"/>
      <c r="H1698" s="19">
        <f>E1698/0.04011</f>
        <v>31.413612565445028</v>
      </c>
      <c r="I1698" s="18">
        <f>J1698/100*4</f>
        <v>3.8</v>
      </c>
      <c r="J1698" s="17">
        <v>95</v>
      </c>
      <c r="K1698" s="16">
        <f>IF(J1698&gt;1,J1698-H1698-I1698,0)</f>
        <v>59.786387434554975</v>
      </c>
      <c r="L1698" s="15">
        <v>42599</v>
      </c>
      <c r="M1698" s="14"/>
      <c r="N1698" s="29">
        <v>42762</v>
      </c>
      <c r="O1698" s="12">
        <v>42764</v>
      </c>
      <c r="P1698" s="11" t="s">
        <v>6342</v>
      </c>
      <c r="Q1698" s="10"/>
      <c r="R1698" s="10"/>
      <c r="S1698" s="10"/>
      <c r="T1698" s="10"/>
      <c r="U1698" s="9"/>
      <c r="V1698" s="8"/>
      <c r="W1698" s="7">
        <v>169</v>
      </c>
      <c r="X1698" s="4"/>
      <c r="Y1698" s="6">
        <v>95</v>
      </c>
      <c r="Z1698" s="5">
        <f>IF(Y1698&gt;0,Y1698-J1698,".")</f>
        <v>0</v>
      </c>
      <c r="AB1698" s="1">
        <v>1559034188</v>
      </c>
      <c r="AC1698" s="1">
        <v>6738164703</v>
      </c>
      <c r="AD1698" s="1" t="s">
        <v>7351</v>
      </c>
      <c r="AE1698" s="1">
        <v>1</v>
      </c>
      <c r="AF1698" s="1">
        <v>85</v>
      </c>
      <c r="AG1698" s="1" t="s">
        <v>5402</v>
      </c>
      <c r="AH1698" s="1" t="s">
        <v>8533</v>
      </c>
      <c r="AI1698" s="1" t="s">
        <v>8534</v>
      </c>
    </row>
    <row r="1699" spans="1:35" s="1" customFormat="1" x14ac:dyDescent="0.25">
      <c r="A1699" s="31">
        <v>42736</v>
      </c>
      <c r="B1699" t="s">
        <v>3178</v>
      </c>
      <c r="C1699" s="23" t="s">
        <v>1042</v>
      </c>
      <c r="D1699" s="22" t="s">
        <v>19</v>
      </c>
      <c r="E1699" s="21">
        <v>1.66</v>
      </c>
      <c r="G1699" s="20"/>
      <c r="H1699" s="19">
        <f>E1699/0.03785</f>
        <v>43.857331571994713</v>
      </c>
      <c r="I1699" s="18">
        <f>J1699/100*4</f>
        <v>3.16</v>
      </c>
      <c r="J1699" s="17">
        <v>79</v>
      </c>
      <c r="K1699" s="16">
        <f>IF(J1699&gt;1,J1699-H1699-I1699,0)</f>
        <v>31.982668428005287</v>
      </c>
      <c r="L1699" s="15">
        <v>42762</v>
      </c>
      <c r="M1699" s="14"/>
      <c r="N1699" s="29">
        <v>42770</v>
      </c>
      <c r="O1699" s="12">
        <v>42771</v>
      </c>
      <c r="P1699" s="11" t="s">
        <v>6187</v>
      </c>
      <c r="Q1699" s="10" t="s">
        <v>6186</v>
      </c>
      <c r="R1699" s="10" t="s">
        <v>6185</v>
      </c>
      <c r="S1699" s="10" t="s">
        <v>6184</v>
      </c>
      <c r="T1699" s="10"/>
      <c r="U1699" s="9" t="s">
        <v>6183</v>
      </c>
      <c r="V1699" s="8"/>
      <c r="W1699" s="7">
        <v>209</v>
      </c>
      <c r="X1699" s="4"/>
      <c r="Y1699" s="6">
        <v>95</v>
      </c>
      <c r="Z1699" s="5">
        <f>IF(Y1699&gt;0,Y1699-J1699,".")</f>
        <v>16</v>
      </c>
      <c r="AB1699" s="1">
        <v>1559058167</v>
      </c>
      <c r="AC1699" s="1">
        <v>6738698299</v>
      </c>
      <c r="AD1699" s="1" t="s">
        <v>7146</v>
      </c>
      <c r="AE1699" s="1">
        <v>1</v>
      </c>
      <c r="AF1699" s="1">
        <v>65</v>
      </c>
      <c r="AG1699" s="1" t="s">
        <v>5388</v>
      </c>
      <c r="AH1699" s="1" t="s">
        <v>8535</v>
      </c>
      <c r="AI1699" s="1" t="s">
        <v>8536</v>
      </c>
    </row>
    <row r="1700" spans="1:35" s="1" customFormat="1" x14ac:dyDescent="0.25">
      <c r="A1700" s="31">
        <v>42736</v>
      </c>
      <c r="B1700" s="24"/>
      <c r="C1700" s="23" t="s">
        <v>1042</v>
      </c>
      <c r="D1700" s="22" t="s">
        <v>19</v>
      </c>
      <c r="E1700" s="21">
        <v>1.66</v>
      </c>
      <c r="G1700" s="20"/>
      <c r="H1700" s="19">
        <f>E1700/0.03785</f>
        <v>43.857331571994713</v>
      </c>
      <c r="I1700" s="18">
        <f>J1700/100*4</f>
        <v>3.16</v>
      </c>
      <c r="J1700" s="17">
        <v>79</v>
      </c>
      <c r="K1700" s="16">
        <f>IF(J1700&gt;1,J1700-H1700-I1700,0)</f>
        <v>31.982668428005287</v>
      </c>
      <c r="L1700" s="15">
        <v>42762</v>
      </c>
      <c r="M1700" s="14"/>
      <c r="N1700" s="29">
        <v>42779</v>
      </c>
      <c r="O1700" s="12">
        <v>42779</v>
      </c>
      <c r="P1700" s="11" t="s">
        <v>6008</v>
      </c>
      <c r="Q1700" s="10" t="s">
        <v>6007</v>
      </c>
      <c r="R1700" s="10" t="s">
        <v>6006</v>
      </c>
      <c r="S1700" s="10" t="s">
        <v>1170</v>
      </c>
      <c r="T1700" s="10"/>
      <c r="U1700" s="9" t="s">
        <v>6005</v>
      </c>
      <c r="V1700" s="8"/>
      <c r="W1700" s="7">
        <v>252</v>
      </c>
      <c r="X1700" s="4"/>
      <c r="Y1700" s="6">
        <v>95</v>
      </c>
      <c r="Z1700" s="5">
        <f>IF(Y1700&gt;0,Y1700-J1700,".")</f>
        <v>16</v>
      </c>
      <c r="AB1700" s="1">
        <v>1559188216</v>
      </c>
      <c r="AC1700" s="1">
        <v>6739823816</v>
      </c>
      <c r="AD1700" s="1" t="s">
        <v>7108</v>
      </c>
      <c r="AE1700" s="1">
        <v>1</v>
      </c>
      <c r="AF1700" s="1">
        <v>99</v>
      </c>
      <c r="AG1700" s="1" t="s">
        <v>5382</v>
      </c>
      <c r="AH1700" s="1" t="s">
        <v>8537</v>
      </c>
      <c r="AI1700" s="1" t="s">
        <v>8538</v>
      </c>
    </row>
    <row r="1701" spans="1:35" s="1" customFormat="1" x14ac:dyDescent="0.25">
      <c r="A1701" s="31">
        <v>42430</v>
      </c>
      <c r="B1701" s="24"/>
      <c r="C1701" s="23" t="s">
        <v>5944</v>
      </c>
      <c r="D1701" s="22" t="s">
        <v>5943</v>
      </c>
      <c r="E1701" s="21">
        <v>1.05</v>
      </c>
      <c r="G1701" s="20"/>
      <c r="H1701" s="19">
        <f>E1701/0.041355</f>
        <v>25.389916575988394</v>
      </c>
      <c r="I1701" s="32">
        <f>J1701/100*4</f>
        <v>3.16</v>
      </c>
      <c r="J1701" s="17">
        <v>79</v>
      </c>
      <c r="K1701" s="16">
        <f>IF(J1701&gt;1,J1701-H1701-I1701,0)</f>
        <v>50.450083424011609</v>
      </c>
      <c r="L1701" s="15">
        <v>42458</v>
      </c>
      <c r="M1701" s="14"/>
      <c r="N1701" s="29">
        <v>42781</v>
      </c>
      <c r="O1701" s="12">
        <v>42781</v>
      </c>
      <c r="P1701" s="11" t="s">
        <v>5942</v>
      </c>
      <c r="Q1701" s="10" t="s">
        <v>5941</v>
      </c>
      <c r="R1701" s="10" t="s">
        <v>5940</v>
      </c>
      <c r="S1701" s="10" t="s">
        <v>5939</v>
      </c>
      <c r="T1701" s="10"/>
      <c r="U1701" s="9" t="s">
        <v>5938</v>
      </c>
      <c r="V1701" s="8" t="s">
        <v>110</v>
      </c>
      <c r="W1701" s="7">
        <v>269</v>
      </c>
      <c r="X1701" s="4"/>
      <c r="Y1701" s="6">
        <v>95</v>
      </c>
      <c r="Z1701" s="5">
        <f>IF(Y1701&gt;0,Y1701-J1701,".")</f>
        <v>16</v>
      </c>
      <c r="AB1701" s="1">
        <v>1559239725</v>
      </c>
      <c r="AC1701" s="1">
        <v>6739823816</v>
      </c>
      <c r="AD1701" s="1" t="s">
        <v>7108</v>
      </c>
      <c r="AE1701" s="1">
        <v>1</v>
      </c>
      <c r="AF1701" s="1">
        <v>99</v>
      </c>
      <c r="AG1701" s="1" t="s">
        <v>5375</v>
      </c>
      <c r="AH1701" s="1" t="s">
        <v>8537</v>
      </c>
      <c r="AI1701" s="1" t="s">
        <v>8539</v>
      </c>
    </row>
    <row r="1702" spans="1:35" s="1" customFormat="1" x14ac:dyDescent="0.25">
      <c r="A1702" s="31">
        <v>42649</v>
      </c>
      <c r="B1702" t="s">
        <v>5818</v>
      </c>
      <c r="C1702" s="23" t="s">
        <v>902</v>
      </c>
      <c r="D1702" s="22" t="s">
        <v>901</v>
      </c>
      <c r="E1702" s="21">
        <v>2.3199999999999998</v>
      </c>
      <c r="G1702" s="20"/>
      <c r="H1702" s="19">
        <f>E1702/0.0404</f>
        <v>57.425742574257427</v>
      </c>
      <c r="I1702" s="18">
        <f>J1702/100*4</f>
        <v>3.8</v>
      </c>
      <c r="J1702" s="17">
        <v>95</v>
      </c>
      <c r="K1702" s="16">
        <f>IF(J1702&gt;1,J1702-H1702-I1702,0)</f>
        <v>33.774257425742576</v>
      </c>
      <c r="L1702" s="15">
        <v>42691</v>
      </c>
      <c r="M1702" s="14"/>
      <c r="N1702" s="29">
        <v>42785</v>
      </c>
      <c r="O1702" s="12">
        <v>42785</v>
      </c>
      <c r="P1702" s="11" t="s">
        <v>5813</v>
      </c>
      <c r="Q1702" s="10"/>
      <c r="R1702" s="10"/>
      <c r="S1702" s="10"/>
      <c r="T1702" s="10"/>
      <c r="U1702" s="9">
        <v>6716311341</v>
      </c>
      <c r="V1702" s="8" t="s">
        <v>5817</v>
      </c>
      <c r="W1702" s="7">
        <v>290</v>
      </c>
      <c r="X1702" s="4"/>
      <c r="Y1702" s="6">
        <v>95</v>
      </c>
      <c r="Z1702" s="5">
        <f>IF(Y1702&gt;0,Y1702-J1702,".")</f>
        <v>0</v>
      </c>
      <c r="AB1702" s="1">
        <v>1559239724</v>
      </c>
      <c r="AC1702" s="1">
        <v>6738848473</v>
      </c>
      <c r="AD1702" s="1" t="s">
        <v>7238</v>
      </c>
      <c r="AE1702" s="1">
        <v>1</v>
      </c>
      <c r="AF1702" s="1">
        <v>85</v>
      </c>
      <c r="AG1702" s="1" t="s">
        <v>5375</v>
      </c>
      <c r="AH1702" s="1" t="s">
        <v>8540</v>
      </c>
      <c r="AI1702" s="1" t="s">
        <v>8539</v>
      </c>
    </row>
    <row r="1703" spans="1:35" s="1" customFormat="1" x14ac:dyDescent="0.25">
      <c r="A1703" s="31">
        <v>42795</v>
      </c>
      <c r="B1703" s="24"/>
      <c r="C1703" s="23" t="s">
        <v>5359</v>
      </c>
      <c r="D1703" s="22"/>
      <c r="E1703" s="21"/>
      <c r="G1703" s="20"/>
      <c r="H1703" s="19">
        <f>E1703/0.03824</f>
        <v>0</v>
      </c>
      <c r="I1703" s="18">
        <f>J1703/100*4</f>
        <v>3.8</v>
      </c>
      <c r="J1703" s="17">
        <v>95</v>
      </c>
      <c r="K1703" s="16">
        <f>IF(J1703&gt;1,J1703-H1703-I1703,0)</f>
        <v>91.2</v>
      </c>
      <c r="L1703" s="15">
        <v>42805</v>
      </c>
      <c r="M1703" s="14"/>
      <c r="N1703" s="29">
        <v>42804</v>
      </c>
      <c r="O1703" s="12">
        <v>42810</v>
      </c>
      <c r="P1703" s="11" t="s">
        <v>5358</v>
      </c>
      <c r="Q1703" s="10"/>
      <c r="R1703" s="10"/>
      <c r="S1703" s="10"/>
      <c r="T1703" s="10"/>
      <c r="U1703" s="9">
        <v>6740458810</v>
      </c>
      <c r="V1703" s="8"/>
      <c r="W1703" s="7">
        <v>436</v>
      </c>
      <c r="X1703" s="4"/>
      <c r="Y1703" s="6">
        <v>95</v>
      </c>
      <c r="Z1703" s="5">
        <f>IF(Y1703&gt;0,Y1703-J1703,".")</f>
        <v>0</v>
      </c>
      <c r="AB1703" s="1">
        <v>1559239722</v>
      </c>
      <c r="AC1703" s="1">
        <v>6742473764</v>
      </c>
      <c r="AD1703" s="1" t="s">
        <v>7197</v>
      </c>
      <c r="AE1703" s="1">
        <v>1</v>
      </c>
      <c r="AF1703" s="1">
        <v>115</v>
      </c>
      <c r="AG1703" s="1" t="s">
        <v>5375</v>
      </c>
      <c r="AH1703" s="1" t="s">
        <v>8541</v>
      </c>
      <c r="AI1703" s="1" t="s">
        <v>8539</v>
      </c>
    </row>
    <row r="1704" spans="1:35" s="1" customFormat="1" x14ac:dyDescent="0.25">
      <c r="A1704" s="31">
        <v>42714</v>
      </c>
      <c r="B1704" s="24"/>
      <c r="C1704" s="23" t="s">
        <v>296</v>
      </c>
      <c r="D1704" s="22" t="s">
        <v>295</v>
      </c>
      <c r="E1704" s="21">
        <v>1.99</v>
      </c>
      <c r="G1704" s="20"/>
      <c r="H1704" s="19">
        <f>E1704/0.0391</f>
        <v>50.89514066496163</v>
      </c>
      <c r="I1704" s="18">
        <f>J1704/100*4</f>
        <v>3.8</v>
      </c>
      <c r="J1704" s="17">
        <v>95</v>
      </c>
      <c r="K1704" s="16">
        <f>IF(J1704&gt;1,J1704-H1704-I1704,0)</f>
        <v>40.304859335038373</v>
      </c>
      <c r="L1704" s="15">
        <v>42762</v>
      </c>
      <c r="M1704" s="14"/>
      <c r="N1704" s="29">
        <v>42805</v>
      </c>
      <c r="O1704" s="12">
        <v>42806</v>
      </c>
      <c r="P1704" s="11" t="s">
        <v>5340</v>
      </c>
      <c r="Q1704" s="10"/>
      <c r="R1704" s="10"/>
      <c r="S1704" s="10"/>
      <c r="T1704" s="10"/>
      <c r="U1704" s="9"/>
      <c r="V1704" s="8"/>
      <c r="W1704" s="7">
        <v>403</v>
      </c>
      <c r="X1704" s="4"/>
      <c r="Y1704" s="6">
        <v>95</v>
      </c>
      <c r="Z1704" s="5">
        <f>IF(Y1704&gt;0,Y1704-J1704,".")</f>
        <v>0</v>
      </c>
      <c r="AB1704" s="1">
        <v>1559239723</v>
      </c>
      <c r="AC1704" s="1">
        <v>6742495918</v>
      </c>
      <c r="AD1704" s="1" t="s">
        <v>7146</v>
      </c>
      <c r="AE1704" s="1">
        <v>1</v>
      </c>
      <c r="AF1704" s="1">
        <v>65</v>
      </c>
      <c r="AG1704" s="1" t="s">
        <v>5375</v>
      </c>
      <c r="AH1704" s="1" t="s">
        <v>8542</v>
      </c>
      <c r="AI1704" s="1" t="s">
        <v>8539</v>
      </c>
    </row>
    <row r="1705" spans="1:35" s="1" customFormat="1" x14ac:dyDescent="0.25">
      <c r="A1705" s="31">
        <v>42751</v>
      </c>
      <c r="B1705" s="24"/>
      <c r="C1705" s="23" t="s">
        <v>995</v>
      </c>
      <c r="D1705" s="22" t="s">
        <v>994</v>
      </c>
      <c r="E1705" s="21">
        <v>1.68</v>
      </c>
      <c r="G1705" s="20"/>
      <c r="H1705" s="19">
        <f>E1705/0.03821</f>
        <v>43.967547762365868</v>
      </c>
      <c r="I1705" s="18">
        <f>J1705/100*4</f>
        <v>3.8</v>
      </c>
      <c r="J1705" s="17">
        <v>95</v>
      </c>
      <c r="K1705" s="16">
        <f>IF(J1705&gt;1,J1705-H1705-I1705,0)</f>
        <v>47.232452237634135</v>
      </c>
      <c r="L1705" s="15">
        <v>42768</v>
      </c>
      <c r="M1705" s="14"/>
      <c r="N1705" s="29">
        <v>42835</v>
      </c>
      <c r="O1705" s="12">
        <v>42836</v>
      </c>
      <c r="P1705" s="11" t="s">
        <v>4655</v>
      </c>
      <c r="Q1705" s="10"/>
      <c r="R1705" s="10"/>
      <c r="S1705" s="10"/>
      <c r="T1705" s="10"/>
      <c r="U1705" s="9">
        <v>6778196260</v>
      </c>
      <c r="V1705" s="8" t="s">
        <v>4654</v>
      </c>
      <c r="W1705" s="7">
        <v>565</v>
      </c>
      <c r="X1705" s="4"/>
      <c r="Y1705" s="6">
        <v>95</v>
      </c>
      <c r="Z1705" s="5">
        <f>IF(Y1705&gt;0,Y1705-J1705,".")</f>
        <v>0</v>
      </c>
      <c r="AB1705" s="1">
        <v>1559239726</v>
      </c>
      <c r="AC1705" s="1">
        <v>6739361439</v>
      </c>
      <c r="AD1705" s="1" t="s">
        <v>7279</v>
      </c>
      <c r="AE1705" s="1">
        <v>1</v>
      </c>
      <c r="AF1705" s="1">
        <v>65</v>
      </c>
      <c r="AG1705" s="1" t="s">
        <v>5375</v>
      </c>
      <c r="AH1705" s="1" t="s">
        <v>8543</v>
      </c>
      <c r="AI1705" s="1" t="s">
        <v>8539</v>
      </c>
    </row>
    <row r="1706" spans="1:35" s="1" customFormat="1" x14ac:dyDescent="0.25">
      <c r="A1706" s="31">
        <v>42786</v>
      </c>
      <c r="B1706" s="24"/>
      <c r="C1706" s="23" t="s">
        <v>1042</v>
      </c>
      <c r="D1706" s="22" t="s">
        <v>19</v>
      </c>
      <c r="E1706" s="21">
        <v>1.75</v>
      </c>
      <c r="G1706" s="20"/>
      <c r="H1706" s="19">
        <f>E1706/0.03844</f>
        <v>45.525494276795001</v>
      </c>
      <c r="I1706" s="18">
        <f>J1706/100*4</f>
        <v>3.16</v>
      </c>
      <c r="J1706" s="17">
        <v>79</v>
      </c>
      <c r="K1706" s="16">
        <f>IF(J1706&gt;1,J1706-H1706-I1706,0)</f>
        <v>30.314505723204999</v>
      </c>
      <c r="L1706" s="15">
        <v>42822</v>
      </c>
      <c r="M1706" s="14"/>
      <c r="N1706" s="29">
        <v>42840</v>
      </c>
      <c r="O1706" s="12">
        <v>42842</v>
      </c>
      <c r="P1706" s="11" t="s">
        <v>4319</v>
      </c>
      <c r="Q1706" s="10" t="s">
        <v>4318</v>
      </c>
      <c r="R1706" s="10" t="s">
        <v>4317</v>
      </c>
      <c r="S1706" s="10" t="s">
        <v>407</v>
      </c>
      <c r="T1706" s="10"/>
      <c r="U1706" s="9" t="s">
        <v>4566</v>
      </c>
      <c r="V1706" s="8"/>
      <c r="W1706" s="7">
        <v>591</v>
      </c>
      <c r="X1706" s="4"/>
      <c r="Y1706" s="6">
        <v>95</v>
      </c>
      <c r="Z1706" s="5">
        <f>IF(Y1706&gt;0,Y1706-J1706,".")</f>
        <v>16</v>
      </c>
      <c r="AB1706" s="1">
        <v>1559275727</v>
      </c>
      <c r="AC1706" s="1">
        <v>6739682044</v>
      </c>
      <c r="AD1706" s="1" t="s">
        <v>7138</v>
      </c>
      <c r="AE1706" s="1">
        <v>1</v>
      </c>
      <c r="AF1706" s="1">
        <v>45</v>
      </c>
      <c r="AG1706" s="1" t="s">
        <v>5358</v>
      </c>
      <c r="AH1706" s="1" t="s">
        <v>8544</v>
      </c>
      <c r="AI1706" s="1" t="s">
        <v>8545</v>
      </c>
    </row>
    <row r="1707" spans="1:35" s="1" customFormat="1" x14ac:dyDescent="0.25">
      <c r="A1707" s="31">
        <v>42786</v>
      </c>
      <c r="B1707" s="24"/>
      <c r="C1707" s="23" t="s">
        <v>1042</v>
      </c>
      <c r="D1707" s="22" t="s">
        <v>19</v>
      </c>
      <c r="E1707" s="21">
        <v>1.75</v>
      </c>
      <c r="G1707" s="20"/>
      <c r="H1707" s="19">
        <f>E1707/0.03844</f>
        <v>45.525494276795001</v>
      </c>
      <c r="I1707" s="18">
        <f>J1707/100*4</f>
        <v>3.16</v>
      </c>
      <c r="J1707" s="17">
        <v>79</v>
      </c>
      <c r="K1707" s="16">
        <f>IF(J1707&gt;1,J1707-H1707-I1707,0)</f>
        <v>30.314505723204999</v>
      </c>
      <c r="L1707" s="15">
        <v>42822</v>
      </c>
      <c r="M1707" s="14"/>
      <c r="N1707" s="29">
        <v>42843</v>
      </c>
      <c r="O1707" s="35">
        <v>42844</v>
      </c>
      <c r="P1707" s="11" t="s">
        <v>3829</v>
      </c>
      <c r="Q1707" s="10"/>
      <c r="R1707" s="10"/>
      <c r="S1707" s="10"/>
      <c r="T1707" s="10"/>
      <c r="U1707" s="9">
        <v>6787707386</v>
      </c>
      <c r="V1707" s="8" t="s">
        <v>4479</v>
      </c>
      <c r="W1707" s="7">
        <v>609</v>
      </c>
      <c r="X1707" s="4"/>
      <c r="Y1707" s="6">
        <v>95</v>
      </c>
      <c r="Z1707" s="5">
        <f>IF(Y1707&gt;0,Y1707-J1707,".")</f>
        <v>16</v>
      </c>
      <c r="AB1707" s="1">
        <v>1559275726</v>
      </c>
      <c r="AC1707" s="1">
        <v>6740458810</v>
      </c>
      <c r="AD1707" s="1" t="s">
        <v>7229</v>
      </c>
      <c r="AE1707" s="1">
        <v>1</v>
      </c>
      <c r="AF1707" s="1">
        <v>95</v>
      </c>
      <c r="AG1707" s="1" t="s">
        <v>5358</v>
      </c>
      <c r="AH1707" s="1" t="s">
        <v>8531</v>
      </c>
      <c r="AI1707" s="1" t="s">
        <v>8545</v>
      </c>
    </row>
    <row r="1708" spans="1:35" s="1" customFormat="1" x14ac:dyDescent="0.25">
      <c r="A1708" s="31">
        <v>42749</v>
      </c>
      <c r="B1708" s="24"/>
      <c r="C1708" s="23" t="s">
        <v>727</v>
      </c>
      <c r="D1708" s="22" t="s">
        <v>726</v>
      </c>
      <c r="E1708" s="21">
        <v>1.36</v>
      </c>
      <c r="G1708" s="20"/>
      <c r="H1708" s="19">
        <f>E1708/0.03821</f>
        <v>35.592776760010473</v>
      </c>
      <c r="I1708" s="18">
        <f>J1708/100*4</f>
        <v>3.8</v>
      </c>
      <c r="J1708" s="17">
        <v>95</v>
      </c>
      <c r="K1708" s="16">
        <f>IF(J1708&gt;1,J1708-H1708-I1708,0)</f>
        <v>55.60722323998953</v>
      </c>
      <c r="L1708" s="15">
        <v>42783</v>
      </c>
      <c r="M1708" s="14"/>
      <c r="N1708" s="29">
        <v>42846</v>
      </c>
      <c r="O1708" s="12">
        <v>42850</v>
      </c>
      <c r="P1708" s="11" t="s">
        <v>4418</v>
      </c>
      <c r="Q1708" s="10"/>
      <c r="R1708" s="10"/>
      <c r="S1708" s="10"/>
      <c r="T1708" s="10"/>
      <c r="U1708" s="9"/>
      <c r="V1708" s="8"/>
      <c r="W1708" s="7">
        <v>642</v>
      </c>
      <c r="X1708" s="4"/>
      <c r="Y1708" s="6">
        <v>95</v>
      </c>
      <c r="Z1708" s="5">
        <f>IF(Y1708&gt;0,Y1708-J1708,".")</f>
        <v>0</v>
      </c>
      <c r="AB1708" s="1">
        <v>1559275725</v>
      </c>
      <c r="AC1708" s="1">
        <v>6740434533</v>
      </c>
      <c r="AD1708" s="1" t="s">
        <v>7226</v>
      </c>
      <c r="AE1708" s="1">
        <v>1</v>
      </c>
      <c r="AF1708" s="1">
        <v>45</v>
      </c>
      <c r="AG1708" s="1" t="s">
        <v>5358</v>
      </c>
      <c r="AH1708" s="1" t="s">
        <v>8546</v>
      </c>
      <c r="AI1708" s="1" t="s">
        <v>8545</v>
      </c>
    </row>
    <row r="1709" spans="1:35" s="1" customFormat="1" x14ac:dyDescent="0.25">
      <c r="A1709" s="31">
        <v>42786</v>
      </c>
      <c r="B1709" s="24"/>
      <c r="C1709" s="23" t="s">
        <v>1042</v>
      </c>
      <c r="D1709" s="22" t="s">
        <v>19</v>
      </c>
      <c r="E1709" s="21">
        <v>1.75</v>
      </c>
      <c r="G1709" s="20"/>
      <c r="H1709" s="19">
        <f>E1709/0.03844</f>
        <v>45.525494276795001</v>
      </c>
      <c r="I1709" s="18">
        <f>J1709/100*4</f>
        <v>3.16</v>
      </c>
      <c r="J1709" s="17">
        <v>79</v>
      </c>
      <c r="K1709" s="16">
        <f>IF(J1709&gt;1,J1709-H1709-I1709,0)</f>
        <v>30.314505723204999</v>
      </c>
      <c r="L1709" s="15">
        <v>42822</v>
      </c>
      <c r="M1709" s="14"/>
      <c r="N1709" s="29">
        <v>42848</v>
      </c>
      <c r="O1709" s="12">
        <v>42848</v>
      </c>
      <c r="P1709" s="11" t="s">
        <v>4354</v>
      </c>
      <c r="Q1709" s="10" t="s">
        <v>4353</v>
      </c>
      <c r="R1709" s="10" t="s">
        <v>4352</v>
      </c>
      <c r="S1709" s="10" t="s">
        <v>4351</v>
      </c>
      <c r="T1709" s="10"/>
      <c r="U1709" s="9" t="s">
        <v>4350</v>
      </c>
      <c r="V1709" s="8"/>
      <c r="W1709" s="7">
        <v>634</v>
      </c>
      <c r="X1709" s="4"/>
      <c r="Y1709" s="6">
        <v>95</v>
      </c>
      <c r="Z1709" s="5">
        <f>IF(Y1709&gt;0,Y1709-J1709,".")</f>
        <v>16</v>
      </c>
      <c r="AB1709" s="1">
        <v>1559348655</v>
      </c>
      <c r="AC1709" s="1">
        <v>6741668661</v>
      </c>
      <c r="AD1709" s="1" t="s">
        <v>7156</v>
      </c>
      <c r="AE1709" s="1">
        <v>1</v>
      </c>
      <c r="AF1709" s="1">
        <v>249</v>
      </c>
      <c r="AG1709" s="1" t="s">
        <v>5366</v>
      </c>
      <c r="AH1709" s="1" t="s">
        <v>8547</v>
      </c>
      <c r="AI1709" s="1" t="s">
        <v>8548</v>
      </c>
    </row>
    <row r="1710" spans="1:35" s="1" customFormat="1" x14ac:dyDescent="0.25">
      <c r="A1710" s="31">
        <v>42786</v>
      </c>
      <c r="B1710" s="24" t="s">
        <v>4320</v>
      </c>
      <c r="C1710" s="23" t="s">
        <v>1042</v>
      </c>
      <c r="D1710" s="22" t="s">
        <v>19</v>
      </c>
      <c r="E1710" s="21">
        <v>1.76</v>
      </c>
      <c r="G1710" s="20"/>
      <c r="H1710" s="19">
        <f>E1710/0.03844</f>
        <v>45.785639958376692</v>
      </c>
      <c r="I1710" s="18">
        <f>J1710/100*4</f>
        <v>3.16</v>
      </c>
      <c r="J1710" s="17">
        <v>79</v>
      </c>
      <c r="K1710" s="16">
        <f>IF(J1710&gt;1,J1710-H1710-I1710,0)</f>
        <v>30.054360041623308</v>
      </c>
      <c r="L1710" s="15">
        <v>42821</v>
      </c>
      <c r="M1710" s="14"/>
      <c r="N1710" s="29">
        <v>42850</v>
      </c>
      <c r="O1710" s="12">
        <v>42850</v>
      </c>
      <c r="P1710" s="11" t="s">
        <v>4319</v>
      </c>
      <c r="Q1710" s="10" t="s">
        <v>4318</v>
      </c>
      <c r="R1710" s="10" t="s">
        <v>4317</v>
      </c>
      <c r="S1710" s="10" t="s">
        <v>407</v>
      </c>
      <c r="T1710" s="10"/>
      <c r="U1710" s="9" t="s">
        <v>4316</v>
      </c>
      <c r="V1710" s="8" t="s">
        <v>4315</v>
      </c>
      <c r="W1710" s="7">
        <v>643</v>
      </c>
      <c r="X1710" s="4"/>
      <c r="Y1710" s="6">
        <v>95</v>
      </c>
      <c r="Z1710" s="5">
        <f>IF(Y1710&gt;0,Y1710-J1710,".")</f>
        <v>16</v>
      </c>
      <c r="AB1710" s="1">
        <v>1559348656</v>
      </c>
      <c r="AC1710" s="1">
        <v>6738774466</v>
      </c>
      <c r="AD1710" s="1" t="s">
        <v>7137</v>
      </c>
      <c r="AE1710" s="1">
        <v>1</v>
      </c>
      <c r="AF1710" s="1">
        <v>135</v>
      </c>
      <c r="AG1710" s="1" t="s">
        <v>5366</v>
      </c>
      <c r="AH1710" s="1" t="s">
        <v>8549</v>
      </c>
      <c r="AI1710" s="1" t="s">
        <v>8548</v>
      </c>
    </row>
    <row r="1711" spans="1:35" s="1" customFormat="1" x14ac:dyDescent="0.25">
      <c r="A1711" s="31">
        <v>42480</v>
      </c>
      <c r="B1711" s="24"/>
      <c r="C1711" s="23" t="s">
        <v>393</v>
      </c>
      <c r="D1711" s="22" t="s">
        <v>392</v>
      </c>
      <c r="E1711" s="21">
        <v>1.49</v>
      </c>
      <c r="G1711" s="20"/>
      <c r="H1711" s="19">
        <f>E1711/0.042177</f>
        <v>35.32731109372407</v>
      </c>
      <c r="I1711" s="32">
        <f>J1711/100*4</f>
        <v>3.8</v>
      </c>
      <c r="J1711" s="17">
        <v>95</v>
      </c>
      <c r="K1711" s="16">
        <f>IF(J1711&gt;1,J1711-H1711-I1711,0)</f>
        <v>55.872688906275933</v>
      </c>
      <c r="L1711" s="15">
        <v>42502</v>
      </c>
      <c r="M1711" s="14"/>
      <c r="N1711" s="29">
        <v>42856</v>
      </c>
      <c r="O1711" s="12">
        <v>42857</v>
      </c>
      <c r="P1711" s="11" t="s">
        <v>4192</v>
      </c>
      <c r="Q1711" s="10"/>
      <c r="R1711" s="10"/>
      <c r="S1711" s="10"/>
      <c r="T1711" s="10"/>
      <c r="U1711" s="9">
        <v>6801803777</v>
      </c>
      <c r="V1711" s="8"/>
      <c r="W1711" s="7">
        <v>674</v>
      </c>
      <c r="X1711" s="4"/>
      <c r="Y1711" s="6">
        <v>95</v>
      </c>
      <c r="Z1711" s="5">
        <f>IF(Y1711&gt;0,Y1711-J1711,".")</f>
        <v>0</v>
      </c>
      <c r="AB1711" s="1">
        <v>1559377884</v>
      </c>
      <c r="AC1711" s="1">
        <v>6740278707</v>
      </c>
      <c r="AD1711" s="1" t="s">
        <v>7133</v>
      </c>
      <c r="AE1711" s="1">
        <v>1</v>
      </c>
      <c r="AF1711" s="1">
        <v>55</v>
      </c>
      <c r="AG1711" s="1" t="s">
        <v>5373</v>
      </c>
      <c r="AH1711" s="1" t="s">
        <v>8550</v>
      </c>
      <c r="AI1711" s="1" t="s">
        <v>8551</v>
      </c>
    </row>
    <row r="1712" spans="1:35" s="1" customFormat="1" x14ac:dyDescent="0.25">
      <c r="A1712" s="31">
        <v>42649</v>
      </c>
      <c r="B1712" s="24"/>
      <c r="C1712" s="23" t="s">
        <v>3540</v>
      </c>
      <c r="D1712" s="22" t="s">
        <v>267</v>
      </c>
      <c r="E1712" s="21">
        <v>0.7</v>
      </c>
      <c r="G1712" s="20"/>
      <c r="H1712" s="19">
        <f>E1712/0.0404</f>
        <v>17.326732673267326</v>
      </c>
      <c r="I1712" s="18">
        <f>J1712/100*4</f>
        <v>2.4</v>
      </c>
      <c r="J1712" s="17">
        <v>60</v>
      </c>
      <c r="K1712" s="16">
        <f>IF(J1712&gt;1,J1712-H1712-I1712,0)</f>
        <v>40.273267326732672</v>
      </c>
      <c r="L1712" s="15">
        <v>42665</v>
      </c>
      <c r="M1712" s="14"/>
      <c r="N1712" s="29">
        <v>42894</v>
      </c>
      <c r="O1712" s="50">
        <v>42895</v>
      </c>
      <c r="P1712" s="11" t="s">
        <v>3525</v>
      </c>
      <c r="Q1712" s="10" t="s">
        <v>3543</v>
      </c>
      <c r="R1712" s="10" t="s">
        <v>3542</v>
      </c>
      <c r="S1712" s="10" t="s">
        <v>3541</v>
      </c>
      <c r="T1712"/>
      <c r="U1712" s="9">
        <v>6848800086</v>
      </c>
      <c r="V1712" s="8"/>
      <c r="W1712" s="7">
        <v>813</v>
      </c>
      <c r="X1712" s="4"/>
      <c r="Y1712" s="6">
        <v>95</v>
      </c>
      <c r="Z1712" s="5">
        <f>IF(Y1712&gt;0,Y1712-J1712,".")</f>
        <v>35</v>
      </c>
      <c r="AB1712" s="1">
        <v>1559502994</v>
      </c>
      <c r="AC1712" s="1">
        <v>6742223645</v>
      </c>
      <c r="AD1712" s="1" t="s">
        <v>7426</v>
      </c>
      <c r="AE1712" s="1">
        <v>1</v>
      </c>
      <c r="AF1712" s="1">
        <v>145</v>
      </c>
      <c r="AG1712" s="1" t="s">
        <v>5370</v>
      </c>
      <c r="AH1712" s="1" t="s">
        <v>8552</v>
      </c>
      <c r="AI1712" s="1" t="s">
        <v>8553</v>
      </c>
    </row>
    <row r="1713" spans="1:35" s="1" customFormat="1" x14ac:dyDescent="0.25">
      <c r="A1713" s="31">
        <v>42877</v>
      </c>
      <c r="B1713" s="30" t="s">
        <v>3178</v>
      </c>
      <c r="C1713" s="23" t="s">
        <v>1042</v>
      </c>
      <c r="D1713" s="22" t="s">
        <v>19</v>
      </c>
      <c r="E1713" s="21">
        <v>1.75</v>
      </c>
      <c r="G1713" s="20"/>
      <c r="H1713" s="19">
        <f>E1713/0.04001</f>
        <v>43.739065233691584</v>
      </c>
      <c r="I1713" s="18">
        <f>J1713/100*4</f>
        <v>3.16</v>
      </c>
      <c r="J1713" s="17">
        <v>79</v>
      </c>
      <c r="K1713" s="16">
        <f>IF(J1713&gt;1,J1713-H1713-I1713,0)</f>
        <v>32.100934766308413</v>
      </c>
      <c r="L1713" s="15">
        <v>42902</v>
      </c>
      <c r="M1713" s="14"/>
      <c r="N1713" s="29">
        <v>42911</v>
      </c>
      <c r="O1713" s="12">
        <v>42911</v>
      </c>
      <c r="P1713" s="11" t="s">
        <v>3177</v>
      </c>
      <c r="Q1713" s="10" t="s">
        <v>3176</v>
      </c>
      <c r="R1713" s="10" t="s">
        <v>3175</v>
      </c>
      <c r="S1713" s="10" t="s">
        <v>3174</v>
      </c>
      <c r="T1713" s="10"/>
      <c r="U1713" s="9" t="s">
        <v>3173</v>
      </c>
      <c r="V1713" s="8"/>
      <c r="W1713" s="7">
        <v>881</v>
      </c>
      <c r="X1713" s="4"/>
      <c r="Y1713" s="6">
        <v>95</v>
      </c>
      <c r="Z1713" s="5">
        <f>IF(Y1713&gt;0,Y1713-J1713,".")</f>
        <v>16</v>
      </c>
      <c r="AB1713" s="1">
        <v>1559545367</v>
      </c>
      <c r="AC1713" s="1">
        <v>6746287627</v>
      </c>
      <c r="AD1713" s="1" t="s">
        <v>7836</v>
      </c>
      <c r="AE1713" s="1">
        <v>1</v>
      </c>
      <c r="AF1713" s="1">
        <v>110</v>
      </c>
      <c r="AG1713" s="1" t="s">
        <v>5346</v>
      </c>
      <c r="AH1713" s="1" t="s">
        <v>8554</v>
      </c>
      <c r="AI1713" s="1" t="s">
        <v>8555</v>
      </c>
    </row>
    <row r="1714" spans="1:35" s="1" customFormat="1" x14ac:dyDescent="0.25">
      <c r="A1714" s="31">
        <v>42751</v>
      </c>
      <c r="B1714" s="24"/>
      <c r="C1714" s="23" t="s">
        <v>995</v>
      </c>
      <c r="D1714" s="22" t="s">
        <v>994</v>
      </c>
      <c r="E1714" s="21">
        <v>1.68</v>
      </c>
      <c r="G1714" s="20"/>
      <c r="H1714" s="19">
        <f>E1714/0.03821</f>
        <v>43.967547762365868</v>
      </c>
      <c r="I1714" s="18">
        <f>J1714/100*4</f>
        <v>3.8</v>
      </c>
      <c r="J1714" s="17">
        <v>95</v>
      </c>
      <c r="K1714" s="16">
        <f>IF(J1714&gt;1,J1714-H1714-I1714,0)</f>
        <v>47.232452237634135</v>
      </c>
      <c r="L1714" s="15">
        <v>42768</v>
      </c>
      <c r="M1714" s="14"/>
      <c r="N1714" s="29">
        <v>42912</v>
      </c>
      <c r="O1714" s="12">
        <v>42913</v>
      </c>
      <c r="P1714" s="11" t="s">
        <v>3146</v>
      </c>
      <c r="Q1714" s="10"/>
      <c r="R1714" s="10"/>
      <c r="S1714" s="10"/>
      <c r="T1714" s="10"/>
      <c r="U1714" s="9">
        <v>6866162663</v>
      </c>
      <c r="V1714" s="8"/>
      <c r="W1714" s="7">
        <v>885</v>
      </c>
      <c r="X1714" s="4"/>
      <c r="Y1714" s="6">
        <v>95</v>
      </c>
      <c r="Z1714" s="5">
        <f>IF(Y1714&gt;0,Y1714-J1714,".")</f>
        <v>0</v>
      </c>
      <c r="AB1714" s="1">
        <v>1559710200</v>
      </c>
      <c r="AC1714" s="1">
        <v>6745793747</v>
      </c>
      <c r="AD1714" s="1" t="s">
        <v>7261</v>
      </c>
      <c r="AE1714" s="1">
        <v>2</v>
      </c>
      <c r="AF1714" s="1">
        <v>48</v>
      </c>
      <c r="AG1714" s="1" t="s">
        <v>5318</v>
      </c>
      <c r="AH1714" s="1" t="s">
        <v>8556</v>
      </c>
      <c r="AI1714" s="1" t="s">
        <v>8557</v>
      </c>
    </row>
    <row r="1715" spans="1:35" s="1" customFormat="1" x14ac:dyDescent="0.25">
      <c r="A1715" s="31">
        <v>42877</v>
      </c>
      <c r="B1715" s="24"/>
      <c r="C1715" s="23" t="s">
        <v>1042</v>
      </c>
      <c r="D1715" s="22" t="s">
        <v>19</v>
      </c>
      <c r="E1715" s="21">
        <v>1.75</v>
      </c>
      <c r="G1715" s="20"/>
      <c r="H1715" s="19">
        <f>E1715/0.04001</f>
        <v>43.739065233691584</v>
      </c>
      <c r="I1715" s="18">
        <f>J1715/100*4</f>
        <v>3.16</v>
      </c>
      <c r="J1715" s="17">
        <v>79</v>
      </c>
      <c r="K1715" s="16">
        <f>IF(J1715&gt;1,J1715-H1715-I1715,0)</f>
        <v>32.100934766308413</v>
      </c>
      <c r="L1715" s="15">
        <v>42902</v>
      </c>
      <c r="M1715" s="14"/>
      <c r="N1715" s="29">
        <v>42944</v>
      </c>
      <c r="O1715" s="12">
        <v>42947</v>
      </c>
      <c r="P1715" s="11" t="s">
        <v>2657</v>
      </c>
      <c r="Q1715" s="10" t="s">
        <v>2656</v>
      </c>
      <c r="R1715" s="10" t="s">
        <v>2655</v>
      </c>
      <c r="S1715" s="10" t="s">
        <v>2654</v>
      </c>
      <c r="T1715" s="10"/>
      <c r="U1715" s="9">
        <v>6900877515</v>
      </c>
      <c r="V1715" s="8"/>
      <c r="W1715" s="7">
        <v>1000</v>
      </c>
      <c r="X1715" s="4"/>
      <c r="Y1715" s="6">
        <v>95</v>
      </c>
      <c r="Z1715" s="5">
        <f>IF(Y1715&gt;0,Y1715-J1715,".")</f>
        <v>16</v>
      </c>
      <c r="AB1715" s="1">
        <v>1559785100</v>
      </c>
      <c r="AC1715" s="1">
        <v>6747368129</v>
      </c>
      <c r="AD1715" s="1" t="s">
        <v>8558</v>
      </c>
      <c r="AE1715" s="1">
        <v>3</v>
      </c>
      <c r="AF1715" s="1">
        <v>60</v>
      </c>
      <c r="AG1715" s="1" t="s">
        <v>5332</v>
      </c>
      <c r="AH1715" s="1" t="s">
        <v>8559</v>
      </c>
      <c r="AI1715" s="1" t="s">
        <v>8560</v>
      </c>
    </row>
    <row r="1716" spans="1:35" s="1" customFormat="1" x14ac:dyDescent="0.25">
      <c r="A1716" s="31">
        <v>42714</v>
      </c>
      <c r="B1716" s="24"/>
      <c r="C1716" s="23" t="s">
        <v>296</v>
      </c>
      <c r="D1716" s="22" t="s">
        <v>295</v>
      </c>
      <c r="E1716" s="21">
        <v>1.99</v>
      </c>
      <c r="G1716" s="20"/>
      <c r="H1716" s="19">
        <f>E1716/0.0391</f>
        <v>50.89514066496163</v>
      </c>
      <c r="I1716" s="18">
        <f>J1716/100*4</f>
        <v>3.8</v>
      </c>
      <c r="J1716" s="17">
        <v>95</v>
      </c>
      <c r="K1716" s="16">
        <f>IF(J1716&gt;1,J1716-H1716-I1716,0)</f>
        <v>40.304859335038373</v>
      </c>
      <c r="L1716" s="15">
        <v>42762</v>
      </c>
      <c r="M1716" s="14"/>
      <c r="N1716" s="29">
        <v>42958</v>
      </c>
      <c r="O1716" s="12">
        <v>42960</v>
      </c>
      <c r="P1716" s="11" t="s">
        <v>2531</v>
      </c>
      <c r="Q1716" s="10" t="s">
        <v>2535</v>
      </c>
      <c r="R1716" s="10" t="s">
        <v>2534</v>
      </c>
      <c r="S1716" s="10" t="s">
        <v>2533</v>
      </c>
      <c r="T1716" s="10"/>
      <c r="U1716" s="9" t="s">
        <v>2532</v>
      </c>
      <c r="V1716" s="8"/>
      <c r="W1716" s="7">
        <v>1026</v>
      </c>
      <c r="X1716" s="4"/>
      <c r="Y1716" s="6">
        <v>95</v>
      </c>
      <c r="Z1716" s="5">
        <f>IF(Y1716&gt;0,Y1716-J1716,".")</f>
        <v>0</v>
      </c>
      <c r="AB1716" s="1">
        <v>1559815633</v>
      </c>
      <c r="AC1716" s="1">
        <v>6745414143</v>
      </c>
      <c r="AD1716" s="1" t="s">
        <v>7262</v>
      </c>
      <c r="AE1716" s="1">
        <v>1</v>
      </c>
      <c r="AF1716" s="1">
        <v>20</v>
      </c>
      <c r="AG1716" s="1" t="s">
        <v>5357</v>
      </c>
      <c r="AH1716" s="1" t="s">
        <v>8561</v>
      </c>
      <c r="AI1716" s="1" t="s">
        <v>8562</v>
      </c>
    </row>
    <row r="1717" spans="1:35" s="1" customFormat="1" x14ac:dyDescent="0.25">
      <c r="A1717" s="31">
        <v>42877</v>
      </c>
      <c r="B1717" s="24"/>
      <c r="C1717" s="23" t="s">
        <v>1042</v>
      </c>
      <c r="D1717" s="22" t="s">
        <v>19</v>
      </c>
      <c r="E1717" s="21">
        <v>1.75</v>
      </c>
      <c r="G1717" s="20"/>
      <c r="H1717" s="19">
        <f>E1717/0.04001</f>
        <v>43.739065233691584</v>
      </c>
      <c r="I1717" s="18">
        <f>J1717/100*4</f>
        <v>3.16</v>
      </c>
      <c r="J1717" s="17">
        <v>79</v>
      </c>
      <c r="K1717" s="16">
        <f>IF(J1717&gt;1,J1717-H1717-I1717,0)</f>
        <v>32.100934766308413</v>
      </c>
      <c r="L1717" s="15">
        <v>42902</v>
      </c>
      <c r="M1717" s="14"/>
      <c r="N1717" s="29">
        <v>43007</v>
      </c>
      <c r="O1717" s="12">
        <v>43007</v>
      </c>
      <c r="P1717" s="11" t="s">
        <v>1779</v>
      </c>
      <c r="Q1717" s="10"/>
      <c r="R1717" s="10"/>
      <c r="S1717" s="10"/>
      <c r="T1717" s="10"/>
      <c r="U1717" s="9">
        <v>6912007591</v>
      </c>
      <c r="V1717" s="8"/>
      <c r="W1717" s="7">
        <v>1186</v>
      </c>
      <c r="X1717" s="4"/>
      <c r="Y1717" s="6">
        <v>95</v>
      </c>
      <c r="Z1717" s="5">
        <f>IF(Y1717&gt;0,Y1717-J1717,".")</f>
        <v>16</v>
      </c>
      <c r="AB1717" s="1">
        <v>1559815769</v>
      </c>
      <c r="AC1717" s="1">
        <v>6746932655</v>
      </c>
      <c r="AD1717" s="1" t="s">
        <v>7238</v>
      </c>
      <c r="AE1717" s="1">
        <v>1</v>
      </c>
      <c r="AF1717" s="1">
        <v>85</v>
      </c>
      <c r="AG1717" s="1" t="s">
        <v>5352</v>
      </c>
      <c r="AH1717" s="1" t="s">
        <v>8563</v>
      </c>
      <c r="AI1717" s="1" t="s">
        <v>8564</v>
      </c>
    </row>
    <row r="1718" spans="1:35" s="1" customFormat="1" x14ac:dyDescent="0.25">
      <c r="A1718" s="31">
        <v>42480</v>
      </c>
      <c r="B1718" s="24"/>
      <c r="C1718" s="23" t="s">
        <v>393</v>
      </c>
      <c r="D1718" s="22" t="s">
        <v>392</v>
      </c>
      <c r="E1718" s="21">
        <v>1.49</v>
      </c>
      <c r="G1718" s="20"/>
      <c r="H1718" s="19">
        <f>E1718/0.042177</f>
        <v>35.32731109372407</v>
      </c>
      <c r="I1718" s="32">
        <f>J1718/100*4</f>
        <v>3.8</v>
      </c>
      <c r="J1718" s="17">
        <v>95</v>
      </c>
      <c r="K1718" s="16">
        <f>IF(J1718&gt;1,J1718-H1718-I1718,0)</f>
        <v>55.872688906275933</v>
      </c>
      <c r="L1718" s="15">
        <v>42502</v>
      </c>
      <c r="M1718" s="14"/>
      <c r="N1718" s="29">
        <v>43011</v>
      </c>
      <c r="O1718" s="12">
        <v>43011</v>
      </c>
      <c r="P1718" s="11" t="s">
        <v>1690</v>
      </c>
      <c r="Q1718" s="10"/>
      <c r="R1718" s="10"/>
      <c r="S1718" s="10"/>
      <c r="T1718" s="10"/>
      <c r="U1718" s="9">
        <v>6904116855</v>
      </c>
      <c r="V1718" s="8"/>
      <c r="W1718" s="7">
        <v>1198</v>
      </c>
      <c r="X1718" s="4"/>
      <c r="Y1718" s="6">
        <v>95</v>
      </c>
      <c r="Z1718" s="5">
        <f>IF(Y1718&gt;0,Y1718-J1718,".")</f>
        <v>0</v>
      </c>
      <c r="AB1718" s="1">
        <v>1559884717</v>
      </c>
      <c r="AC1718" s="1">
        <v>6739785092</v>
      </c>
      <c r="AD1718" s="1" t="s">
        <v>7161</v>
      </c>
      <c r="AE1718" s="1">
        <v>1</v>
      </c>
      <c r="AF1718" s="1">
        <v>70</v>
      </c>
      <c r="AG1718" s="1" t="s">
        <v>5339</v>
      </c>
      <c r="AH1718" s="1" t="s">
        <v>8465</v>
      </c>
      <c r="AI1718" s="1" t="s">
        <v>8565</v>
      </c>
    </row>
    <row r="1719" spans="1:35" s="1" customFormat="1" x14ac:dyDescent="0.25">
      <c r="A1719" s="31">
        <v>42157</v>
      </c>
      <c r="B1719" s="24"/>
      <c r="C1719" s="23" t="s">
        <v>902</v>
      </c>
      <c r="D1719" s="22" t="s">
        <v>901</v>
      </c>
      <c r="E1719" s="21">
        <v>2.1800000000000002</v>
      </c>
      <c r="G1719" s="20"/>
      <c r="H1719" s="19">
        <f>E1719/0.0401</f>
        <v>54.364089775561105</v>
      </c>
      <c r="I1719" s="32">
        <f>J1719/100*4</f>
        <v>3.8</v>
      </c>
      <c r="J1719" s="17">
        <v>95</v>
      </c>
      <c r="K1719" s="16">
        <f>IF(J1719&gt;1,J1719-H1719-I1719,0)</f>
        <v>36.835910224438898</v>
      </c>
      <c r="L1719" s="15">
        <v>42180</v>
      </c>
      <c r="M1719" s="14"/>
      <c r="N1719" s="13">
        <v>43019</v>
      </c>
      <c r="O1719" s="12">
        <v>43019</v>
      </c>
      <c r="P1719" s="11" t="s">
        <v>1548</v>
      </c>
      <c r="Q1719" s="10"/>
      <c r="R1719" s="10"/>
      <c r="S1719" s="10"/>
      <c r="T1719" s="10"/>
      <c r="U1719" s="9">
        <v>6910954044</v>
      </c>
      <c r="V1719" s="8"/>
      <c r="W1719" s="7">
        <v>1229</v>
      </c>
      <c r="X1719" s="4"/>
      <c r="Y1719" s="6">
        <v>95</v>
      </c>
      <c r="Z1719" s="5">
        <f>IF(Y1719&gt;0,Y1719-J1719,".")</f>
        <v>0</v>
      </c>
      <c r="AB1719" s="1">
        <v>1560026605</v>
      </c>
      <c r="AC1719" s="1">
        <v>6741697980</v>
      </c>
      <c r="AD1719" s="1" t="s">
        <v>7118</v>
      </c>
      <c r="AE1719" s="1">
        <v>1</v>
      </c>
      <c r="AF1719" s="1">
        <v>38</v>
      </c>
      <c r="AG1719" s="1" t="s">
        <v>5322</v>
      </c>
      <c r="AH1719" s="1" t="s">
        <v>8566</v>
      </c>
      <c r="AI1719" s="1" t="s">
        <v>8567</v>
      </c>
    </row>
    <row r="1720" spans="1:35" s="1" customFormat="1" x14ac:dyDescent="0.25">
      <c r="A1720" s="31">
        <v>42963</v>
      </c>
      <c r="B1720" s="30" t="s">
        <v>1549</v>
      </c>
      <c r="C1720" s="23" t="s">
        <v>296</v>
      </c>
      <c r="D1720" s="22" t="s">
        <v>295</v>
      </c>
      <c r="E1720" s="21">
        <v>1.67</v>
      </c>
      <c r="G1720" s="20"/>
      <c r="H1720" s="19">
        <f>E1720/0.04417</f>
        <v>37.808467285487886</v>
      </c>
      <c r="I1720" s="18">
        <f>J1720/100*4</f>
        <v>3.8</v>
      </c>
      <c r="J1720" s="17">
        <v>95</v>
      </c>
      <c r="K1720" s="16">
        <f>IF(J1720&gt;1,J1720-H1720-I1720,0)</f>
        <v>53.391532714512117</v>
      </c>
      <c r="L1720" s="15">
        <v>42986</v>
      </c>
      <c r="M1720" s="14"/>
      <c r="N1720" s="29">
        <v>43019</v>
      </c>
      <c r="O1720" s="12">
        <v>43019</v>
      </c>
      <c r="P1720" s="11" t="s">
        <v>1548</v>
      </c>
      <c r="Q1720" s="10"/>
      <c r="R1720" s="10"/>
      <c r="S1720" s="10"/>
      <c r="T1720" s="10"/>
      <c r="U1720" s="9">
        <v>6913045796</v>
      </c>
      <c r="V1720" s="8"/>
      <c r="W1720" s="7">
        <v>1229</v>
      </c>
      <c r="X1720" s="4"/>
      <c r="Y1720" s="6">
        <v>95</v>
      </c>
      <c r="Z1720" s="5">
        <f>IF(Y1720&gt;0,Y1720-J1720,".")</f>
        <v>0</v>
      </c>
      <c r="AB1720" s="1">
        <v>1560026604</v>
      </c>
      <c r="AC1720" s="1">
        <v>6746934565</v>
      </c>
      <c r="AD1720" s="1" t="s">
        <v>7241</v>
      </c>
      <c r="AE1720" s="1">
        <v>1</v>
      </c>
      <c r="AF1720" s="1">
        <v>38</v>
      </c>
      <c r="AG1720" s="1" t="s">
        <v>5322</v>
      </c>
      <c r="AH1720" s="1" t="s">
        <v>8568</v>
      </c>
      <c r="AI1720" s="1" t="s">
        <v>8567</v>
      </c>
    </row>
    <row r="1721" spans="1:35" s="1" customFormat="1" x14ac:dyDescent="0.25">
      <c r="A1721" s="31">
        <v>42877</v>
      </c>
      <c r="B1721" s="24"/>
      <c r="C1721" s="23" t="s">
        <v>1042</v>
      </c>
      <c r="D1721" s="22" t="s">
        <v>19</v>
      </c>
      <c r="E1721" s="21">
        <v>1.75</v>
      </c>
      <c r="G1721" s="20"/>
      <c r="H1721" s="19">
        <f>E1721/0.04001</f>
        <v>43.739065233691584</v>
      </c>
      <c r="I1721" s="18">
        <f>J1721/100*4</f>
        <v>3.16</v>
      </c>
      <c r="J1721" s="17">
        <v>79</v>
      </c>
      <c r="K1721" s="16">
        <f>IF(J1721&gt;1,J1721-H1721-I1721,0)</f>
        <v>32.100934766308413</v>
      </c>
      <c r="L1721" s="15">
        <v>42902</v>
      </c>
      <c r="M1721" s="14"/>
      <c r="N1721" s="29">
        <v>43054</v>
      </c>
      <c r="O1721" s="12">
        <v>43054</v>
      </c>
      <c r="P1721" s="11" t="s">
        <v>1041</v>
      </c>
      <c r="Q1721" s="10" t="s">
        <v>1040</v>
      </c>
      <c r="R1721" s="10" t="s">
        <v>1039</v>
      </c>
      <c r="S1721" s="10" t="s">
        <v>1038</v>
      </c>
      <c r="T1721" s="10"/>
      <c r="U1721" s="9">
        <v>6916034485</v>
      </c>
      <c r="V1721" s="8"/>
      <c r="W1721" s="7">
        <v>1332</v>
      </c>
      <c r="X1721" s="4"/>
      <c r="Y1721" s="6">
        <v>95</v>
      </c>
      <c r="Z1721" s="5">
        <f>IF(Y1721&gt;0,Y1721-J1721,".")</f>
        <v>16</v>
      </c>
      <c r="AB1721" s="1">
        <v>1560026606</v>
      </c>
      <c r="AC1721" s="1">
        <v>6746590533</v>
      </c>
      <c r="AD1721" s="1" t="s">
        <v>8569</v>
      </c>
      <c r="AE1721" s="1">
        <v>1</v>
      </c>
      <c r="AF1721" s="1">
        <v>325</v>
      </c>
      <c r="AG1721" s="1" t="s">
        <v>5322</v>
      </c>
      <c r="AH1721" s="1" t="s">
        <v>8570</v>
      </c>
      <c r="AI1721" s="1" t="s">
        <v>8567</v>
      </c>
    </row>
    <row r="1722" spans="1:35" s="1" customFormat="1" x14ac:dyDescent="0.25">
      <c r="A1722" s="31">
        <v>42751</v>
      </c>
      <c r="B1722" s="24"/>
      <c r="C1722" s="23" t="s">
        <v>995</v>
      </c>
      <c r="D1722" s="22" t="s">
        <v>994</v>
      </c>
      <c r="E1722" s="21">
        <v>1.68</v>
      </c>
      <c r="G1722" s="20"/>
      <c r="H1722" s="19">
        <f>E1722/0.03821</f>
        <v>43.967547762365868</v>
      </c>
      <c r="I1722" s="18">
        <f>J1722/100*4</f>
        <v>3.8</v>
      </c>
      <c r="J1722" s="17">
        <v>95</v>
      </c>
      <c r="K1722" s="16">
        <f>IF(J1722&gt;1,J1722-H1722-I1722,0)</f>
        <v>47.232452237634135</v>
      </c>
      <c r="L1722" s="15">
        <v>42768</v>
      </c>
      <c r="M1722" s="14"/>
      <c r="N1722" s="29">
        <v>43056</v>
      </c>
      <c r="O1722" s="12">
        <v>43058</v>
      </c>
      <c r="P1722" s="11" t="s">
        <v>988</v>
      </c>
      <c r="Q1722" s="10"/>
      <c r="R1722" s="10"/>
      <c r="S1722" s="10"/>
      <c r="T1722" s="10"/>
      <c r="U1722" s="9">
        <v>6916640560</v>
      </c>
      <c r="V1722" s="8"/>
      <c r="W1722" s="7">
        <v>1352</v>
      </c>
      <c r="X1722" s="4"/>
      <c r="Y1722" s="6">
        <v>95</v>
      </c>
      <c r="Z1722" s="5">
        <f>IF(Y1722&gt;0,Y1722-J1722,".")</f>
        <v>0</v>
      </c>
      <c r="AB1722" s="1">
        <v>1560026607</v>
      </c>
      <c r="AC1722" s="1">
        <v>6744351833</v>
      </c>
      <c r="AD1722" s="1" t="s">
        <v>7399</v>
      </c>
      <c r="AE1722" s="1">
        <v>1</v>
      </c>
      <c r="AF1722" s="1">
        <v>38</v>
      </c>
      <c r="AG1722" s="1" t="s">
        <v>5322</v>
      </c>
      <c r="AH1722" s="1" t="s">
        <v>8571</v>
      </c>
      <c r="AI1722" s="1" t="s">
        <v>8567</v>
      </c>
    </row>
    <row r="1723" spans="1:35" s="1" customFormat="1" x14ac:dyDescent="0.25">
      <c r="A1723" s="31">
        <v>43013</v>
      </c>
      <c r="B1723" s="24"/>
      <c r="C1723" s="23" t="s">
        <v>675</v>
      </c>
      <c r="D1723" s="22" t="s">
        <v>19</v>
      </c>
      <c r="E1723" s="21">
        <v>1.76</v>
      </c>
      <c r="G1723" s="20"/>
      <c r="H1723" s="19">
        <f>E1723/0.04452</f>
        <v>39.532794249775385</v>
      </c>
      <c r="I1723" s="18">
        <f>J1723/100*4</f>
        <v>3.16</v>
      </c>
      <c r="J1723" s="17">
        <v>79</v>
      </c>
      <c r="K1723" s="16">
        <f>IF(J1723&gt;1,J1723-H1723-I1723,0)</f>
        <v>36.307205750224611</v>
      </c>
      <c r="L1723" s="15">
        <v>43040</v>
      </c>
      <c r="M1723" s="14"/>
      <c r="N1723" s="29">
        <v>43068</v>
      </c>
      <c r="O1723" s="12">
        <v>43068</v>
      </c>
      <c r="P1723" s="11" t="s">
        <v>674</v>
      </c>
      <c r="Q1723" s="10" t="s">
        <v>673</v>
      </c>
      <c r="R1723" s="10" t="s">
        <v>672</v>
      </c>
      <c r="S1723" s="10" t="s">
        <v>671</v>
      </c>
      <c r="T1723" s="10"/>
      <c r="U1723" s="9">
        <v>6916047969</v>
      </c>
      <c r="V1723" s="8"/>
      <c r="W1723" s="7">
        <v>1401</v>
      </c>
      <c r="X1723" s="4"/>
      <c r="Y1723" s="6">
        <v>95</v>
      </c>
      <c r="Z1723" s="5">
        <f>IF(Y1723&gt;0,Y1723-J1723,".")</f>
        <v>16</v>
      </c>
      <c r="AB1723" s="1">
        <v>1560046591</v>
      </c>
      <c r="AC1723" s="1">
        <v>6746769402</v>
      </c>
      <c r="AD1723" s="1" t="s">
        <v>7398</v>
      </c>
      <c r="AE1723" s="1">
        <v>2</v>
      </c>
      <c r="AF1723" s="1">
        <v>190</v>
      </c>
      <c r="AG1723" s="1" t="s">
        <v>5340</v>
      </c>
      <c r="AH1723" s="1" t="s">
        <v>8572</v>
      </c>
      <c r="AI1723" s="1" t="s">
        <v>8573</v>
      </c>
    </row>
    <row r="1724" spans="1:35" s="1" customFormat="1" x14ac:dyDescent="0.25">
      <c r="A1724" s="31">
        <v>42902</v>
      </c>
      <c r="B1724" s="24" t="s">
        <v>394</v>
      </c>
      <c r="C1724" s="23" t="s">
        <v>393</v>
      </c>
      <c r="D1724" s="22" t="s">
        <v>392</v>
      </c>
      <c r="E1724" s="21">
        <v>1.3</v>
      </c>
      <c r="G1724" s="20"/>
      <c r="H1724" s="19">
        <f>E1724/0.0418425</f>
        <v>31.068889287207984</v>
      </c>
      <c r="I1724" s="18">
        <f>J1724/100*4</f>
        <v>3.8</v>
      </c>
      <c r="J1724" s="17">
        <v>95</v>
      </c>
      <c r="K1724" s="16">
        <f>IF(J1724&gt;1,J1724-H1724-I1724,0)</f>
        <v>60.131110712792022</v>
      </c>
      <c r="L1724" s="15">
        <v>42933</v>
      </c>
      <c r="M1724" s="14"/>
      <c r="N1724" s="29">
        <v>43081</v>
      </c>
      <c r="O1724" s="12">
        <v>43082</v>
      </c>
      <c r="P1724" s="11" t="s">
        <v>380</v>
      </c>
      <c r="Q1724" s="10"/>
      <c r="R1724" s="10"/>
      <c r="S1724" s="10"/>
      <c r="T1724" s="10"/>
      <c r="U1724" s="9">
        <v>6914416596</v>
      </c>
      <c r="V1724" s="8"/>
      <c r="W1724" s="7">
        <v>1454</v>
      </c>
      <c r="X1724" s="4"/>
      <c r="Y1724" s="6">
        <v>95</v>
      </c>
      <c r="Z1724" s="5">
        <f>IF(Y1724&gt;0,Y1724-J1724,".")</f>
        <v>0</v>
      </c>
      <c r="AB1724" s="1">
        <v>1560078358</v>
      </c>
      <c r="AC1724" s="1">
        <v>6747870358</v>
      </c>
      <c r="AD1724" s="1" t="s">
        <v>7103</v>
      </c>
      <c r="AE1724" s="1">
        <v>2</v>
      </c>
      <c r="AF1724" s="1">
        <v>138</v>
      </c>
      <c r="AG1724" s="1" t="s">
        <v>8574</v>
      </c>
      <c r="AH1724" s="1" t="s">
        <v>8575</v>
      </c>
      <c r="AI1724" s="1" t="s">
        <v>8576</v>
      </c>
    </row>
    <row r="1725" spans="1:35" s="1" customFormat="1" x14ac:dyDescent="0.25">
      <c r="A1725" s="31">
        <v>42334</v>
      </c>
      <c r="B1725" s="24"/>
      <c r="C1725" s="23" t="s">
        <v>4453</v>
      </c>
      <c r="D1725" s="22" t="s">
        <v>4452</v>
      </c>
      <c r="E1725" s="21">
        <v>0.74</v>
      </c>
      <c r="G1725" s="20"/>
      <c r="H1725" s="19">
        <f>E1725/0.04198</f>
        <v>17.627441638875652</v>
      </c>
      <c r="I1725" s="32">
        <f>J1725/100*4</f>
        <v>2.36</v>
      </c>
      <c r="J1725" s="17">
        <v>59</v>
      </c>
      <c r="K1725" s="16">
        <f>IF(J1725&gt;1,J1725-H1725-I1725,0)</f>
        <v>39.012558361124348</v>
      </c>
      <c r="L1725" s="15">
        <v>42385</v>
      </c>
      <c r="M1725" s="14"/>
      <c r="N1725" s="29">
        <v>42733</v>
      </c>
      <c r="O1725" s="12">
        <v>42737</v>
      </c>
      <c r="P1725" s="11" t="s">
        <v>7062</v>
      </c>
      <c r="Q1725" s="10" t="s">
        <v>7061</v>
      </c>
      <c r="R1725" s="10" t="s">
        <v>7060</v>
      </c>
      <c r="S1725" s="10" t="s">
        <v>5956</v>
      </c>
      <c r="T1725" s="10"/>
      <c r="U1725" s="9">
        <v>6659386401</v>
      </c>
      <c r="V1725" s="8"/>
      <c r="W1725" s="7">
        <v>10</v>
      </c>
      <c r="X1725" s="4"/>
      <c r="Y1725" s="6">
        <v>96</v>
      </c>
      <c r="Z1725" s="5">
        <f>IF(Y1725&gt;0,Y1725-J1725,".")</f>
        <v>37</v>
      </c>
      <c r="AB1725" s="1">
        <v>1560148473</v>
      </c>
      <c r="AC1725" s="1">
        <v>6740251433</v>
      </c>
      <c r="AD1725" s="1" t="s">
        <v>7281</v>
      </c>
      <c r="AE1725" s="1">
        <v>1</v>
      </c>
      <c r="AF1725" s="1">
        <v>75</v>
      </c>
      <c r="AG1725" s="1" t="s">
        <v>5313</v>
      </c>
      <c r="AH1725" s="1" t="s">
        <v>8577</v>
      </c>
      <c r="AI1725" s="1" t="s">
        <v>8578</v>
      </c>
    </row>
    <row r="1726" spans="1:35" s="1" customFormat="1" x14ac:dyDescent="0.25">
      <c r="A1726" s="31">
        <v>42706</v>
      </c>
      <c r="B1726" s="24"/>
      <c r="C1726" s="23" t="s">
        <v>3277</v>
      </c>
      <c r="D1726" s="22" t="s">
        <v>2226</v>
      </c>
      <c r="E1726" s="21">
        <v>1.49</v>
      </c>
      <c r="G1726" s="20"/>
      <c r="H1726" s="19">
        <f>E1726/0.0391</f>
        <v>38.107416879795394</v>
      </c>
      <c r="I1726" s="18">
        <f>J1726/100*4</f>
        <v>3.16</v>
      </c>
      <c r="J1726" s="17">
        <v>79</v>
      </c>
      <c r="K1726" s="16">
        <f>IF(J1726&gt;1,J1726-H1726-I1726,0)</f>
        <v>37.732583120204609</v>
      </c>
      <c r="L1726" s="15">
        <v>42724</v>
      </c>
      <c r="M1726" s="14"/>
      <c r="N1726" s="29">
        <v>42743</v>
      </c>
      <c r="O1726" s="12">
        <v>42743</v>
      </c>
      <c r="P1726" s="11" t="s">
        <v>6845</v>
      </c>
      <c r="Q1726" s="10" t="s">
        <v>6844</v>
      </c>
      <c r="R1726" s="10" t="s">
        <v>6843</v>
      </c>
      <c r="S1726" s="10" t="s">
        <v>6842</v>
      </c>
      <c r="T1726" s="10"/>
      <c r="U1726" s="9">
        <v>6670410749</v>
      </c>
      <c r="V1726" s="8"/>
      <c r="W1726" s="7">
        <v>52</v>
      </c>
      <c r="X1726" s="4"/>
      <c r="Y1726" s="6">
        <v>96</v>
      </c>
      <c r="Z1726" s="5">
        <f>IF(Y1726&gt;0,Y1726-J1726,".")</f>
        <v>17</v>
      </c>
      <c r="AB1726" s="1">
        <v>1560382299</v>
      </c>
      <c r="AC1726" s="1">
        <v>6744605485</v>
      </c>
      <c r="AD1726" s="1" t="s">
        <v>7171</v>
      </c>
      <c r="AE1726" s="1">
        <v>1</v>
      </c>
      <c r="AF1726" s="1">
        <v>129</v>
      </c>
      <c r="AG1726" s="1" t="s">
        <v>5308</v>
      </c>
      <c r="AH1726" s="1" t="s">
        <v>8579</v>
      </c>
      <c r="AI1726" s="1" t="s">
        <v>8580</v>
      </c>
    </row>
    <row r="1727" spans="1:35" s="1" customFormat="1" x14ac:dyDescent="0.25">
      <c r="A1727" s="31">
        <v>42649</v>
      </c>
      <c r="B1727" s="24"/>
      <c r="C1727" s="23" t="s">
        <v>3672</v>
      </c>
      <c r="D1727" s="22" t="s">
        <v>4017</v>
      </c>
      <c r="E1727" s="21">
        <v>0.83</v>
      </c>
      <c r="G1727" s="20"/>
      <c r="H1727" s="19">
        <f>E1727/0.0404</f>
        <v>20.544554455445546</v>
      </c>
      <c r="I1727" s="18">
        <f>J1727/100*4</f>
        <v>2.36</v>
      </c>
      <c r="J1727" s="17">
        <v>59</v>
      </c>
      <c r="K1727" s="16">
        <f>IF(J1727&gt;1,J1727-H1727-I1727,0)</f>
        <v>36.095445544554451</v>
      </c>
      <c r="L1727" s="15">
        <v>42671</v>
      </c>
      <c r="M1727" s="14"/>
      <c r="N1727" s="29">
        <v>42744</v>
      </c>
      <c r="O1727" s="12">
        <v>42744</v>
      </c>
      <c r="P1727" s="11" t="s">
        <v>1945</v>
      </c>
      <c r="Q1727" s="10" t="s">
        <v>6831</v>
      </c>
      <c r="R1727" s="10" t="s">
        <v>6830</v>
      </c>
      <c r="S1727" s="10" t="s">
        <v>2809</v>
      </c>
      <c r="T1727" s="10" t="s">
        <v>6829</v>
      </c>
      <c r="U1727" s="9" t="s">
        <v>6828</v>
      </c>
      <c r="V1727" s="8"/>
      <c r="W1727" s="7">
        <v>58</v>
      </c>
      <c r="X1727" s="4"/>
      <c r="Y1727" s="6">
        <v>96</v>
      </c>
      <c r="Z1727" s="5">
        <f>IF(Y1727&gt;0,Y1727-J1727,".")</f>
        <v>37</v>
      </c>
      <c r="AB1727" s="1">
        <v>1560590498</v>
      </c>
      <c r="AC1727" s="1">
        <v>6745546971</v>
      </c>
      <c r="AD1727" s="1" t="s">
        <v>7312</v>
      </c>
      <c r="AE1727" s="1">
        <v>1</v>
      </c>
      <c r="AF1727" s="1">
        <v>79</v>
      </c>
      <c r="AG1727" s="1" t="s">
        <v>5316</v>
      </c>
      <c r="AH1727" s="1" t="s">
        <v>8581</v>
      </c>
      <c r="AI1727" s="1" t="s">
        <v>8582</v>
      </c>
    </row>
    <row r="1728" spans="1:35" s="1" customFormat="1" x14ac:dyDescent="0.25">
      <c r="A1728" s="31">
        <v>42692</v>
      </c>
      <c r="B1728" s="24" t="s">
        <v>3345</v>
      </c>
      <c r="C1728" s="23" t="s">
        <v>6668</v>
      </c>
      <c r="D1728" s="22" t="s">
        <v>3343</v>
      </c>
      <c r="E1728" s="21">
        <v>1.42</v>
      </c>
      <c r="G1728" s="20"/>
      <c r="H1728" s="19">
        <f>E1728/0.03864</f>
        <v>36.749482401656309</v>
      </c>
      <c r="I1728" s="18">
        <f>J1728/100*4</f>
        <v>3.16</v>
      </c>
      <c r="J1728" s="17">
        <v>79</v>
      </c>
      <c r="K1728" s="16">
        <f>IF(J1728&gt;1,J1728-H1728-I1728,0)</f>
        <v>39.090517598343695</v>
      </c>
      <c r="L1728" s="15">
        <v>42722</v>
      </c>
      <c r="M1728" s="14"/>
      <c r="N1728" s="29">
        <v>42747</v>
      </c>
      <c r="O1728" s="12">
        <v>42751</v>
      </c>
      <c r="P1728" s="11" t="s">
        <v>6667</v>
      </c>
      <c r="Q1728" s="10" t="s">
        <v>6666</v>
      </c>
      <c r="R1728" s="10" t="s">
        <v>6665</v>
      </c>
      <c r="S1728" s="10" t="s">
        <v>6664</v>
      </c>
      <c r="T1728" s="10"/>
      <c r="U1728" s="9">
        <v>6671448196</v>
      </c>
      <c r="V1728" s="8"/>
      <c r="W1728" s="7">
        <v>111</v>
      </c>
      <c r="X1728" s="4"/>
      <c r="Y1728" s="6">
        <v>96</v>
      </c>
      <c r="Z1728" s="5">
        <f>IF(Y1728&gt;0,Y1728-J1728,".")</f>
        <v>17</v>
      </c>
      <c r="AB1728" s="1">
        <v>1560887879</v>
      </c>
      <c r="AC1728" s="1">
        <v>6743207191</v>
      </c>
      <c r="AD1728" s="1" t="s">
        <v>7140</v>
      </c>
      <c r="AE1728" s="1">
        <v>1</v>
      </c>
      <c r="AF1728" s="1">
        <v>125</v>
      </c>
      <c r="AG1728" s="1" t="s">
        <v>5296</v>
      </c>
      <c r="AH1728" s="1" t="s">
        <v>8583</v>
      </c>
      <c r="AI1728" s="1" t="s">
        <v>8584</v>
      </c>
    </row>
    <row r="1729" spans="1:35" s="1" customFormat="1" x14ac:dyDescent="0.25">
      <c r="A1729" s="31">
        <v>42649</v>
      </c>
      <c r="B1729" s="24"/>
      <c r="C1729" s="23" t="s">
        <v>862</v>
      </c>
      <c r="D1729" s="22" t="s">
        <v>861</v>
      </c>
      <c r="E1729" s="21">
        <v>1.2</v>
      </c>
      <c r="G1729" s="20"/>
      <c r="H1729" s="19">
        <f>E1729/0.0404</f>
        <v>29.702970297029704</v>
      </c>
      <c r="I1729" s="18">
        <f>J1729/100*4</f>
        <v>3.16</v>
      </c>
      <c r="J1729" s="17">
        <v>79</v>
      </c>
      <c r="K1729" s="16">
        <f>IF(J1729&gt;1,J1729-H1729-I1729,0)</f>
        <v>46.137029702970295</v>
      </c>
      <c r="L1729" s="15">
        <v>42681</v>
      </c>
      <c r="M1729" s="14"/>
      <c r="N1729" s="29">
        <v>42755</v>
      </c>
      <c r="O1729" s="12">
        <v>42755</v>
      </c>
      <c r="P1729" s="11" t="s">
        <v>6510</v>
      </c>
      <c r="Q1729" s="10" t="s">
        <v>6509</v>
      </c>
      <c r="R1729" s="10" t="s">
        <v>6508</v>
      </c>
      <c r="S1729" s="10" t="s">
        <v>6507</v>
      </c>
      <c r="T1729" s="10"/>
      <c r="U1729" s="9" t="s">
        <v>6506</v>
      </c>
      <c r="V1729" s="8"/>
      <c r="W1729" s="7">
        <v>129</v>
      </c>
      <c r="X1729" s="4"/>
      <c r="Y1729" s="6">
        <v>96</v>
      </c>
      <c r="Z1729" s="5">
        <f>IF(Y1729&gt;0,Y1729-J1729,".")</f>
        <v>17</v>
      </c>
      <c r="AB1729" s="1">
        <v>1560905795</v>
      </c>
      <c r="AC1729" s="1">
        <v>6747867608</v>
      </c>
      <c r="AD1729" s="1" t="s">
        <v>7161</v>
      </c>
      <c r="AE1729" s="1">
        <v>1</v>
      </c>
      <c r="AF1729" s="1">
        <v>70</v>
      </c>
      <c r="AG1729" s="1" t="s">
        <v>8585</v>
      </c>
      <c r="AH1729" s="1" t="s">
        <v>8586</v>
      </c>
      <c r="AI1729" s="1" t="s">
        <v>8587</v>
      </c>
    </row>
    <row r="1730" spans="1:35" s="1" customFormat="1" x14ac:dyDescent="0.25">
      <c r="A1730" s="31">
        <v>42499</v>
      </c>
      <c r="B1730" s="24"/>
      <c r="C1730" s="23" t="s">
        <v>6152</v>
      </c>
      <c r="D1730" s="22" t="s">
        <v>6151</v>
      </c>
      <c r="E1730" s="21">
        <v>0.33</v>
      </c>
      <c r="G1730" s="20"/>
      <c r="H1730" s="19">
        <f>E1730/0.04105</f>
        <v>8.038976857490864</v>
      </c>
      <c r="I1730" s="18">
        <f>J1730/100*4</f>
        <v>2.36</v>
      </c>
      <c r="J1730" s="17">
        <v>59</v>
      </c>
      <c r="K1730" s="16">
        <f>IF(J1730&gt;1,J1730-H1730-I1730,0)</f>
        <v>48.601023142509135</v>
      </c>
      <c r="L1730" s="15">
        <v>42536</v>
      </c>
      <c r="M1730" s="14"/>
      <c r="N1730" s="29">
        <v>42772</v>
      </c>
      <c r="O1730" s="12">
        <v>42773</v>
      </c>
      <c r="P1730" s="11" t="s">
        <v>6149</v>
      </c>
      <c r="Q1730" s="10"/>
      <c r="R1730" s="10"/>
      <c r="S1730" s="10"/>
      <c r="T1730" s="10"/>
      <c r="U1730" s="9">
        <v>6702925712</v>
      </c>
      <c r="V1730" s="8" t="s">
        <v>110</v>
      </c>
      <c r="W1730" s="7">
        <v>223</v>
      </c>
      <c r="X1730" s="4"/>
      <c r="Y1730" s="6">
        <v>96</v>
      </c>
      <c r="Z1730" s="5">
        <f>IF(Y1730&gt;0,Y1730-J1730,".")</f>
        <v>37</v>
      </c>
      <c r="AB1730" s="1">
        <v>1561104314</v>
      </c>
      <c r="AC1730" s="1">
        <v>6748301380</v>
      </c>
      <c r="AD1730" s="1" t="s">
        <v>7120</v>
      </c>
      <c r="AE1730" s="1">
        <v>1</v>
      </c>
      <c r="AF1730" s="1">
        <v>70</v>
      </c>
      <c r="AG1730" s="1" t="s">
        <v>5272</v>
      </c>
      <c r="AH1730" s="1" t="s">
        <v>8588</v>
      </c>
      <c r="AI1730" s="1" t="s">
        <v>8589</v>
      </c>
    </row>
    <row r="1731" spans="1:35" s="1" customFormat="1" x14ac:dyDescent="0.25">
      <c r="A1731" s="28">
        <v>41866</v>
      </c>
      <c r="B1731" s="27"/>
      <c r="C1731" s="23" t="s">
        <v>6002</v>
      </c>
      <c r="D1731" s="22" t="s">
        <v>6001</v>
      </c>
      <c r="E1731" s="21">
        <v>1.49</v>
      </c>
      <c r="G1731" s="20"/>
      <c r="H1731" s="19">
        <f>E1731/0.046166</f>
        <v>32.274834293636012</v>
      </c>
      <c r="I1731" s="18">
        <f>J1731/100*4</f>
        <v>3.08</v>
      </c>
      <c r="J1731" s="17">
        <v>77</v>
      </c>
      <c r="K1731" s="16">
        <f>IF(J1731&gt;1,J1731-H1731-I1731,0)</f>
        <v>41.64516570636399</v>
      </c>
      <c r="L1731" s="15">
        <v>41903</v>
      </c>
      <c r="M1731" s="14"/>
      <c r="N1731" s="29">
        <v>42779</v>
      </c>
      <c r="O1731" s="12">
        <v>42780</v>
      </c>
      <c r="P1731" s="11" t="s">
        <v>6000</v>
      </c>
      <c r="Q1731" s="10" t="s">
        <v>5999</v>
      </c>
      <c r="R1731" s="10" t="s">
        <v>5998</v>
      </c>
      <c r="S1731" s="10" t="s">
        <v>1544</v>
      </c>
      <c r="T1731" s="10"/>
      <c r="U1731" s="9" t="s">
        <v>5997</v>
      </c>
      <c r="V1731" s="8"/>
      <c r="W1731" s="7">
        <v>255</v>
      </c>
      <c r="X1731" s="4"/>
      <c r="Y1731" s="6">
        <v>96</v>
      </c>
      <c r="Z1731" s="5">
        <f>IF(Y1731&gt;0,Y1731-J1731,".")</f>
        <v>19</v>
      </c>
      <c r="AB1731" s="1">
        <v>1561117823</v>
      </c>
      <c r="AC1731" s="1">
        <v>6747867608</v>
      </c>
      <c r="AD1731" s="1" t="s">
        <v>7161</v>
      </c>
      <c r="AE1731" s="1">
        <v>1</v>
      </c>
      <c r="AF1731" s="1">
        <v>70</v>
      </c>
      <c r="AG1731" s="1" t="s">
        <v>5267</v>
      </c>
      <c r="AH1731" s="1" t="s">
        <v>8586</v>
      </c>
      <c r="AI1731" s="1" t="s">
        <v>8590</v>
      </c>
    </row>
    <row r="1732" spans="1:35" s="1" customFormat="1" x14ac:dyDescent="0.25">
      <c r="A1732" s="28">
        <v>41406</v>
      </c>
      <c r="B1732" s="27" t="s">
        <v>5430</v>
      </c>
      <c r="C1732" s="23" t="s">
        <v>5429</v>
      </c>
      <c r="D1732" s="22" t="s">
        <v>5428</v>
      </c>
      <c r="E1732" s="21">
        <v>1.98</v>
      </c>
      <c r="G1732" s="20"/>
      <c r="H1732" s="19">
        <f>E1732/0.04832</f>
        <v>40.976821192052981</v>
      </c>
      <c r="I1732" s="18">
        <f>J1732/100*4</f>
        <v>3.08</v>
      </c>
      <c r="J1732" s="17">
        <v>77</v>
      </c>
      <c r="K1732" s="16">
        <f>IF(J1732&gt;1,J1732-H1732-I1732,0)</f>
        <v>32.943178807947021</v>
      </c>
      <c r="L1732" s="15">
        <v>41422</v>
      </c>
      <c r="M1732" s="14"/>
      <c r="N1732" s="29">
        <v>42802</v>
      </c>
      <c r="O1732" s="12">
        <v>42802</v>
      </c>
      <c r="P1732" s="11" t="s">
        <v>5427</v>
      </c>
      <c r="Q1732" s="10" t="s">
        <v>5426</v>
      </c>
      <c r="R1732" s="10" t="s">
        <v>5425</v>
      </c>
      <c r="S1732" s="10" t="s">
        <v>984</v>
      </c>
      <c r="T1732" s="10"/>
      <c r="U1732" s="9" t="s">
        <v>5424</v>
      </c>
      <c r="V1732" s="8" t="s">
        <v>110</v>
      </c>
      <c r="W1732" s="7">
        <v>386</v>
      </c>
      <c r="X1732" s="4"/>
      <c r="Y1732" s="6">
        <v>96</v>
      </c>
      <c r="Z1732" s="5">
        <f>IF(Y1732&gt;0,Y1732-J1732,".")</f>
        <v>19</v>
      </c>
      <c r="AB1732" s="1">
        <v>1561117825</v>
      </c>
      <c r="AC1732" s="1">
        <v>6748299801</v>
      </c>
      <c r="AD1732" s="1" t="s">
        <v>7281</v>
      </c>
      <c r="AE1732" s="1">
        <v>1</v>
      </c>
      <c r="AF1732" s="1">
        <v>75</v>
      </c>
      <c r="AG1732" s="1" t="s">
        <v>5267</v>
      </c>
      <c r="AH1732" s="1" t="s">
        <v>8591</v>
      </c>
      <c r="AI1732" s="1" t="s">
        <v>8590</v>
      </c>
    </row>
    <row r="1733" spans="1:35" s="1" customFormat="1" x14ac:dyDescent="0.25">
      <c r="A1733" s="31">
        <v>42751</v>
      </c>
      <c r="B1733" s="24" t="s">
        <v>5317</v>
      </c>
      <c r="C1733" s="23" t="s">
        <v>3277</v>
      </c>
      <c r="D1733" s="22" t="s">
        <v>2226</v>
      </c>
      <c r="E1733" s="21">
        <v>1.38</v>
      </c>
      <c r="G1733" s="20"/>
      <c r="H1733" s="19">
        <f>E1733/0.03821</f>
        <v>36.116199947657677</v>
      </c>
      <c r="I1733" s="18">
        <f>J1733/100*4</f>
        <v>3.16</v>
      </c>
      <c r="J1733" s="17">
        <v>79</v>
      </c>
      <c r="K1733" s="16">
        <f>IF(J1733&gt;1,J1733-H1733-I1733,0)</f>
        <v>39.723800052342327</v>
      </c>
      <c r="L1733" s="15">
        <v>42768</v>
      </c>
      <c r="M1733" s="14"/>
      <c r="N1733" s="29">
        <v>42806</v>
      </c>
      <c r="O1733" s="12">
        <v>42806</v>
      </c>
      <c r="P1733" s="11" t="s">
        <v>5316</v>
      </c>
      <c r="Q1733" s="10" t="s">
        <v>5315</v>
      </c>
      <c r="R1733" s="10" t="s">
        <v>5314</v>
      </c>
      <c r="S1733" s="10" t="s">
        <v>1170</v>
      </c>
      <c r="T1733" s="10"/>
      <c r="U1733" s="9">
        <v>6745546971</v>
      </c>
      <c r="V1733" s="8"/>
      <c r="W1733" s="7">
        <v>406</v>
      </c>
      <c r="X1733" s="4"/>
      <c r="Y1733" s="6">
        <v>96</v>
      </c>
      <c r="Z1733" s="5">
        <f>IF(Y1733&gt;0,Y1733-J1733,".")</f>
        <v>17</v>
      </c>
      <c r="AB1733" s="1">
        <v>1561153039</v>
      </c>
      <c r="AC1733" s="1">
        <v>6748739737</v>
      </c>
      <c r="AD1733" s="1" t="s">
        <v>7329</v>
      </c>
      <c r="AE1733" s="1">
        <v>1</v>
      </c>
      <c r="AF1733" s="1">
        <v>90</v>
      </c>
      <c r="AG1733" s="1" t="s">
        <v>5287</v>
      </c>
      <c r="AH1733" s="1" t="s">
        <v>8592</v>
      </c>
      <c r="AI1733" s="1" t="s">
        <v>8593</v>
      </c>
    </row>
    <row r="1734" spans="1:35" s="1" customFormat="1" x14ac:dyDescent="0.25">
      <c r="A1734" s="31">
        <v>42755</v>
      </c>
      <c r="B1734" s="24"/>
      <c r="C1734" s="23" t="s">
        <v>862</v>
      </c>
      <c r="D1734" s="22" t="s">
        <v>861</v>
      </c>
      <c r="E1734" s="21">
        <v>0.88</v>
      </c>
      <c r="G1734" s="20"/>
      <c r="H1734" s="19">
        <f>E1734/0.03865</f>
        <v>22.768434670116431</v>
      </c>
      <c r="I1734" s="18">
        <f>J1734/100*4</f>
        <v>3.16</v>
      </c>
      <c r="J1734" s="17">
        <v>79</v>
      </c>
      <c r="K1734" s="16">
        <f>IF(J1734&gt;1,J1734-H1734-I1734,0)</f>
        <v>53.071565329883569</v>
      </c>
      <c r="L1734" s="15">
        <v>42788</v>
      </c>
      <c r="M1734" s="14"/>
      <c r="N1734" s="29">
        <v>42816</v>
      </c>
      <c r="O1734" s="12">
        <v>42817</v>
      </c>
      <c r="P1734" s="11" t="s">
        <v>5042</v>
      </c>
      <c r="Q1734" s="10" t="s">
        <v>5041</v>
      </c>
      <c r="R1734" s="10" t="s">
        <v>5040</v>
      </c>
      <c r="S1734" s="10" t="s">
        <v>5039</v>
      </c>
      <c r="T1734" s="10" t="s">
        <v>5038</v>
      </c>
      <c r="U1734" s="9" t="s">
        <v>5037</v>
      </c>
      <c r="V1734" s="8"/>
      <c r="W1734" s="7">
        <v>478</v>
      </c>
      <c r="X1734" s="4"/>
      <c r="Y1734" s="6">
        <v>96</v>
      </c>
      <c r="Z1734" s="5">
        <f>IF(Y1734&gt;0,Y1734-J1734,".")</f>
        <v>17</v>
      </c>
      <c r="AB1734" s="1">
        <v>1561199426</v>
      </c>
      <c r="AC1734" s="1">
        <v>6746445361</v>
      </c>
      <c r="AD1734" s="1" t="s">
        <v>8594</v>
      </c>
      <c r="AE1734" s="1">
        <v>1</v>
      </c>
      <c r="AF1734" s="1">
        <v>16</v>
      </c>
      <c r="AG1734" s="1" t="s">
        <v>5250</v>
      </c>
      <c r="AH1734" s="1" t="s">
        <v>8595</v>
      </c>
      <c r="AI1734" s="1" t="s">
        <v>8596</v>
      </c>
    </row>
    <row r="1735" spans="1:35" s="1" customFormat="1" x14ac:dyDescent="0.25">
      <c r="A1735" s="31">
        <v>42755</v>
      </c>
      <c r="B1735" s="24"/>
      <c r="C1735" s="23" t="s">
        <v>862</v>
      </c>
      <c r="D1735" s="22" t="s">
        <v>861</v>
      </c>
      <c r="E1735" s="21">
        <v>0.88</v>
      </c>
      <c r="G1735" s="20"/>
      <c r="H1735" s="19">
        <f>E1735/0.03865</f>
        <v>22.768434670116431</v>
      </c>
      <c r="I1735" s="18">
        <f>J1735/100*4</f>
        <v>3.16</v>
      </c>
      <c r="J1735" s="17">
        <v>79</v>
      </c>
      <c r="K1735" s="16">
        <f>IF(J1735&gt;1,J1735-H1735-I1735,0)</f>
        <v>53.071565329883569</v>
      </c>
      <c r="L1735" s="15">
        <v>42788</v>
      </c>
      <c r="M1735" s="14"/>
      <c r="N1735" s="29">
        <v>42829</v>
      </c>
      <c r="O1735" s="12">
        <v>42830</v>
      </c>
      <c r="P1735" s="11" t="s">
        <v>3366</v>
      </c>
      <c r="Q1735" s="10" t="s">
        <v>4786</v>
      </c>
      <c r="R1735" s="10" t="s">
        <v>4785</v>
      </c>
      <c r="S1735" s="10" t="s">
        <v>3369</v>
      </c>
      <c r="T1735" s="10"/>
      <c r="U1735" s="9">
        <v>6769164152</v>
      </c>
      <c r="V1735" s="8"/>
      <c r="W1735" s="7">
        <v>539</v>
      </c>
      <c r="X1735" s="4"/>
      <c r="Y1735" s="6">
        <v>96</v>
      </c>
      <c r="Z1735" s="5">
        <f>IF(Y1735&gt;0,Y1735-J1735,".")</f>
        <v>17</v>
      </c>
      <c r="AB1735" s="1">
        <v>1561202429</v>
      </c>
      <c r="AC1735" s="1">
        <v>6748453370</v>
      </c>
      <c r="AD1735" s="1" t="s">
        <v>7202</v>
      </c>
      <c r="AE1735" s="1">
        <v>2</v>
      </c>
      <c r="AF1735" s="1">
        <v>132</v>
      </c>
      <c r="AG1735" s="1" t="s">
        <v>5278</v>
      </c>
      <c r="AH1735" s="1" t="s">
        <v>8597</v>
      </c>
      <c r="AI1735" s="1" t="s">
        <v>8598</v>
      </c>
    </row>
    <row r="1736" spans="1:35" s="1" customFormat="1" x14ac:dyDescent="0.25">
      <c r="A1736" s="31">
        <v>42682</v>
      </c>
      <c r="B1736" t="s">
        <v>4665</v>
      </c>
      <c r="C1736" s="23" t="s">
        <v>3672</v>
      </c>
      <c r="D1736" s="22" t="s">
        <v>3671</v>
      </c>
      <c r="E1736" s="21">
        <v>0.9</v>
      </c>
      <c r="G1736" s="20"/>
      <c r="H1736" s="19">
        <f>E1736/0.041115</f>
        <v>21.889821233126597</v>
      </c>
      <c r="I1736" s="18">
        <f>J1736/100*4</f>
        <v>2.36</v>
      </c>
      <c r="J1736" s="17">
        <v>59</v>
      </c>
      <c r="K1736" s="16">
        <f>IF(J1736&gt;1,J1736-H1736-I1736,0)</f>
        <v>34.750178766873404</v>
      </c>
      <c r="L1736" s="15">
        <v>42714</v>
      </c>
      <c r="M1736" s="14"/>
      <c r="N1736" s="29">
        <v>42834</v>
      </c>
      <c r="O1736" s="12">
        <v>42836</v>
      </c>
      <c r="P1736" s="11" t="s">
        <v>4664</v>
      </c>
      <c r="Q1736" s="10" t="s">
        <v>4663</v>
      </c>
      <c r="R1736" s="10" t="s">
        <v>4662</v>
      </c>
      <c r="S1736" s="10" t="s">
        <v>4661</v>
      </c>
      <c r="T1736" s="10"/>
      <c r="U1736" s="9">
        <v>6779070480</v>
      </c>
      <c r="V1736" s="8"/>
      <c r="W1736" s="7">
        <v>566</v>
      </c>
      <c r="X1736" s="4"/>
      <c r="Y1736" s="6">
        <v>96</v>
      </c>
      <c r="Z1736" s="5">
        <f>IF(Y1736&gt;0,Y1736-J1736,".")</f>
        <v>37</v>
      </c>
      <c r="AB1736" s="1">
        <v>1561231866</v>
      </c>
      <c r="AC1736" s="1">
        <v>6747867608</v>
      </c>
      <c r="AD1736" s="1" t="s">
        <v>7161</v>
      </c>
      <c r="AE1736" s="1">
        <v>1</v>
      </c>
      <c r="AF1736" s="1">
        <v>70</v>
      </c>
      <c r="AG1736" s="1" t="s">
        <v>5277</v>
      </c>
      <c r="AH1736" s="1" t="s">
        <v>8586</v>
      </c>
      <c r="AI1736" s="1" t="s">
        <v>8599</v>
      </c>
    </row>
    <row r="1737" spans="1:35" s="1" customFormat="1" x14ac:dyDescent="0.25">
      <c r="A1737" s="31">
        <v>42751</v>
      </c>
      <c r="B1737" s="24"/>
      <c r="C1737" s="23" t="s">
        <v>3277</v>
      </c>
      <c r="D1737" s="22" t="s">
        <v>2226</v>
      </c>
      <c r="E1737" s="21">
        <v>1.38</v>
      </c>
      <c r="G1737" s="20"/>
      <c r="H1737" s="19">
        <f>E1737/0.03821</f>
        <v>36.116199947657677</v>
      </c>
      <c r="I1737" s="18">
        <f>J1737/100*4</f>
        <v>3.16</v>
      </c>
      <c r="J1737" s="17">
        <v>79</v>
      </c>
      <c r="K1737" s="16">
        <f>IF(J1737&gt;1,J1737-H1737-I1737,0)</f>
        <v>39.723800052342327</v>
      </c>
      <c r="L1737" s="15">
        <v>42768</v>
      </c>
      <c r="M1737" s="14"/>
      <c r="N1737" s="29">
        <v>42836</v>
      </c>
      <c r="O1737" s="12">
        <v>42836</v>
      </c>
      <c r="P1737" s="11" t="s">
        <v>3276</v>
      </c>
      <c r="Q1737" s="10" t="s">
        <v>3275</v>
      </c>
      <c r="R1737" s="10" t="s">
        <v>3274</v>
      </c>
      <c r="S1737" s="10" t="s">
        <v>3273</v>
      </c>
      <c r="T1737" s="10"/>
      <c r="U1737" s="9">
        <v>6778231114</v>
      </c>
      <c r="V1737" s="8"/>
      <c r="W1737" s="7">
        <v>567</v>
      </c>
      <c r="X1737" s="4"/>
      <c r="Y1737" s="6">
        <v>96</v>
      </c>
      <c r="Z1737" s="5">
        <f>IF(Y1737&gt;0,Y1737-J1737,".")</f>
        <v>17</v>
      </c>
      <c r="AB1737" s="1">
        <v>1561238007</v>
      </c>
      <c r="AC1737" s="1">
        <v>6742500475</v>
      </c>
      <c r="AD1737" s="1" t="s">
        <v>7303</v>
      </c>
      <c r="AE1737" s="1">
        <v>1</v>
      </c>
      <c r="AF1737" s="1">
        <v>85</v>
      </c>
      <c r="AG1737" s="1" t="s">
        <v>5305</v>
      </c>
      <c r="AH1737" s="1" t="s">
        <v>8600</v>
      </c>
      <c r="AI1737" s="1" t="s">
        <v>8601</v>
      </c>
    </row>
    <row r="1738" spans="1:35" s="1" customFormat="1" x14ac:dyDescent="0.25">
      <c r="A1738" s="31">
        <v>42334</v>
      </c>
      <c r="B1738" s="24"/>
      <c r="C1738" s="23" t="s">
        <v>4453</v>
      </c>
      <c r="D1738" s="22" t="s">
        <v>4452</v>
      </c>
      <c r="E1738" s="21">
        <v>0.74</v>
      </c>
      <c r="G1738" s="20"/>
      <c r="H1738" s="19">
        <f>E1738/0.04198</f>
        <v>17.627441638875652</v>
      </c>
      <c r="I1738" s="32">
        <f>J1738/100*4</f>
        <v>2.36</v>
      </c>
      <c r="J1738" s="17">
        <v>59</v>
      </c>
      <c r="K1738" s="16">
        <f>IF(J1738&gt;1,J1738-H1738-I1738,0)</f>
        <v>39.012558361124348</v>
      </c>
      <c r="L1738" s="15">
        <v>42385</v>
      </c>
      <c r="M1738" s="14"/>
      <c r="N1738" s="29">
        <v>42845</v>
      </c>
      <c r="O1738" s="12">
        <v>42845</v>
      </c>
      <c r="P1738" s="11" t="s">
        <v>4451</v>
      </c>
      <c r="Q1738" s="10" t="s">
        <v>4450</v>
      </c>
      <c r="R1738" s="10" t="s">
        <v>4449</v>
      </c>
      <c r="S1738" s="10" t="s">
        <v>4448</v>
      </c>
      <c r="T1738" s="10"/>
      <c r="U1738" s="9" t="s">
        <v>4447</v>
      </c>
      <c r="V1738" s="8" t="s">
        <v>4446</v>
      </c>
      <c r="W1738" s="7">
        <v>617</v>
      </c>
      <c r="X1738" s="4"/>
      <c r="Y1738" s="6">
        <v>96</v>
      </c>
      <c r="Z1738" s="5">
        <f>IF(Y1738&gt;0,Y1738-J1738,".")</f>
        <v>37</v>
      </c>
      <c r="AB1738" s="1">
        <v>1561239925</v>
      </c>
      <c r="AC1738" s="1">
        <v>6747232103</v>
      </c>
      <c r="AD1738" s="1" t="s">
        <v>7498</v>
      </c>
      <c r="AE1738" s="1">
        <v>1</v>
      </c>
      <c r="AF1738" s="1">
        <v>125</v>
      </c>
      <c r="AG1738" s="1" t="s">
        <v>5291</v>
      </c>
      <c r="AH1738" s="1" t="s">
        <v>8602</v>
      </c>
      <c r="AI1738" s="1" t="s">
        <v>8603</v>
      </c>
    </row>
    <row r="1739" spans="1:35" s="1" customFormat="1" x14ac:dyDescent="0.25">
      <c r="A1739" s="31">
        <v>42814</v>
      </c>
      <c r="B1739" t="s">
        <v>3408</v>
      </c>
      <c r="C1739" s="23" t="s">
        <v>3277</v>
      </c>
      <c r="D1739" s="22" t="s">
        <v>2226</v>
      </c>
      <c r="E1739" s="21">
        <v>1.64</v>
      </c>
      <c r="G1739" s="20"/>
      <c r="H1739" s="19">
        <f>E1739/0.038689</f>
        <v>42.389309622890224</v>
      </c>
      <c r="I1739" s="18">
        <f>J1739/100*4</f>
        <v>3.16</v>
      </c>
      <c r="J1739" s="17">
        <v>79</v>
      </c>
      <c r="K1739" s="16">
        <f>IF(J1739&gt;1,J1739-H1739-I1739,0)</f>
        <v>33.45069037710978</v>
      </c>
      <c r="L1739" s="15">
        <v>42834</v>
      </c>
      <c r="M1739" s="14"/>
      <c r="N1739" s="29">
        <v>42899</v>
      </c>
      <c r="O1739" s="12">
        <v>42899</v>
      </c>
      <c r="P1739" s="11" t="s">
        <v>3407</v>
      </c>
      <c r="Q1739" s="10" t="s">
        <v>3406</v>
      </c>
      <c r="R1739" s="10" t="s">
        <v>3405</v>
      </c>
      <c r="S1739" s="10" t="s">
        <v>3404</v>
      </c>
      <c r="T1739" s="10"/>
      <c r="U1739" s="9">
        <v>6847559651</v>
      </c>
      <c r="V1739" s="8"/>
      <c r="W1739" s="7">
        <v>837</v>
      </c>
      <c r="X1739" s="4"/>
      <c r="Y1739" s="6">
        <v>96</v>
      </c>
      <c r="Z1739" s="5">
        <f>IF(Y1739&gt;0,Y1739-J1739,".")</f>
        <v>17</v>
      </c>
      <c r="AA1739"/>
      <c r="AB1739">
        <v>1561348168</v>
      </c>
      <c r="AC1739" s="1">
        <v>6744088494</v>
      </c>
      <c r="AD1739" s="1" t="s">
        <v>7112</v>
      </c>
      <c r="AE1739" s="1">
        <v>1</v>
      </c>
      <c r="AF1739" s="1">
        <v>110</v>
      </c>
      <c r="AG1739" s="1" t="s">
        <v>5261</v>
      </c>
      <c r="AH1739" s="1" t="s">
        <v>8604</v>
      </c>
      <c r="AI1739" s="1" t="s">
        <v>8605</v>
      </c>
    </row>
    <row r="1740" spans="1:35" s="1" customFormat="1" x14ac:dyDescent="0.25">
      <c r="A1740" s="31">
        <v>42721</v>
      </c>
      <c r="B1740" s="24" t="s">
        <v>3345</v>
      </c>
      <c r="C1740" s="23" t="s">
        <v>3344</v>
      </c>
      <c r="D1740" s="22" t="s">
        <v>3343</v>
      </c>
      <c r="E1740" s="21">
        <v>1.42</v>
      </c>
      <c r="G1740" s="20"/>
      <c r="H1740" s="19">
        <f>E1740/0.03864</f>
        <v>36.749482401656309</v>
      </c>
      <c r="I1740" s="18">
        <f>J1740/100*4</f>
        <v>3.16</v>
      </c>
      <c r="J1740" s="17">
        <v>79</v>
      </c>
      <c r="K1740" s="16">
        <f>IF(J1740&gt;1,J1740-H1740-I1740,0)</f>
        <v>39.090517598343695</v>
      </c>
      <c r="L1740" s="15">
        <v>42722</v>
      </c>
      <c r="M1740" s="14"/>
      <c r="N1740" s="29">
        <v>42902</v>
      </c>
      <c r="O1740" s="12">
        <v>42904</v>
      </c>
      <c r="P1740" s="11" t="s">
        <v>3342</v>
      </c>
      <c r="Q1740" s="10" t="s">
        <v>3341</v>
      </c>
      <c r="R1740" s="10" t="s">
        <v>3340</v>
      </c>
      <c r="S1740" s="10" t="s">
        <v>3339</v>
      </c>
      <c r="T1740" s="10"/>
      <c r="U1740" s="9">
        <v>6851640007</v>
      </c>
      <c r="V1740" s="8"/>
      <c r="W1740" s="7">
        <v>848</v>
      </c>
      <c r="X1740" s="4"/>
      <c r="Y1740" s="6">
        <v>96</v>
      </c>
      <c r="Z1740" s="5">
        <f>IF(Y1740&gt;0,Y1740-J1740,".")</f>
        <v>17</v>
      </c>
      <c r="AA1740"/>
      <c r="AB1740">
        <v>1561379801</v>
      </c>
      <c r="AC1740" s="1">
        <v>6743254178</v>
      </c>
      <c r="AD1740" s="1" t="s">
        <v>7257</v>
      </c>
      <c r="AE1740" s="1">
        <v>1</v>
      </c>
      <c r="AF1740" s="1">
        <v>98</v>
      </c>
      <c r="AG1740" s="1" t="s">
        <v>4957</v>
      </c>
      <c r="AH1740" s="1" t="s">
        <v>8606</v>
      </c>
      <c r="AI1740" s="1" t="s">
        <v>8607</v>
      </c>
    </row>
    <row r="1741" spans="1:35" s="1" customFormat="1" x14ac:dyDescent="0.25">
      <c r="A1741" s="31">
        <v>42814</v>
      </c>
      <c r="B1741" s="24"/>
      <c r="C1741" s="23" t="s">
        <v>3277</v>
      </c>
      <c r="D1741" s="22" t="s">
        <v>2226</v>
      </c>
      <c r="E1741" s="21">
        <v>1.64</v>
      </c>
      <c r="G1741" s="20"/>
      <c r="H1741" s="19">
        <f>E1741/0.038689</f>
        <v>42.389309622890224</v>
      </c>
      <c r="I1741" s="18">
        <f>J1741/100*4</f>
        <v>3.16</v>
      </c>
      <c r="J1741" s="17">
        <v>79</v>
      </c>
      <c r="K1741" s="16">
        <f>IF(J1741&gt;1,J1741-H1741-I1741,0)</f>
        <v>33.45069037710978</v>
      </c>
      <c r="L1741" s="15">
        <v>42834</v>
      </c>
      <c r="M1741" s="14"/>
      <c r="N1741" s="29">
        <v>42905</v>
      </c>
      <c r="O1741" s="12">
        <v>42905</v>
      </c>
      <c r="P1741" s="11" t="s">
        <v>3276</v>
      </c>
      <c r="Q1741" s="10" t="s">
        <v>3275</v>
      </c>
      <c r="R1741" s="10" t="s">
        <v>3274</v>
      </c>
      <c r="S1741" s="10" t="s">
        <v>3273</v>
      </c>
      <c r="T1741" s="10"/>
      <c r="U1741" s="9">
        <v>6855762917</v>
      </c>
      <c r="V1741" s="8"/>
      <c r="W1741" s="7">
        <v>861</v>
      </c>
      <c r="X1741" s="4"/>
      <c r="Y1741" s="6">
        <v>96</v>
      </c>
      <c r="Z1741" s="5">
        <f>IF(Y1741&gt;0,Y1741-J1741,".")</f>
        <v>17</v>
      </c>
      <c r="AB1741" s="1">
        <v>1561517096</v>
      </c>
      <c r="AC1741" s="1">
        <v>6747252640</v>
      </c>
      <c r="AD1741" s="1" t="s">
        <v>7137</v>
      </c>
      <c r="AE1741" s="1">
        <v>1</v>
      </c>
      <c r="AF1741" s="1">
        <v>135</v>
      </c>
      <c r="AG1741" s="1" t="s">
        <v>5258</v>
      </c>
      <c r="AH1741" s="1" t="s">
        <v>8608</v>
      </c>
      <c r="AI1741" s="1" t="s">
        <v>8609</v>
      </c>
    </row>
    <row r="1742" spans="1:35" s="1" customFormat="1" x14ac:dyDescent="0.25">
      <c r="A1742" s="31">
        <v>42943</v>
      </c>
      <c r="B1742" s="24"/>
      <c r="C1742" s="23" t="s">
        <v>862</v>
      </c>
      <c r="D1742" s="22" t="s">
        <v>861</v>
      </c>
      <c r="E1742" s="21">
        <v>0.84</v>
      </c>
      <c r="G1742" s="20"/>
      <c r="H1742" s="19">
        <f>E1742/0.04272</f>
        <v>19.662921348314605</v>
      </c>
      <c r="I1742" s="18">
        <f>J1742/100*4</f>
        <v>3.16</v>
      </c>
      <c r="J1742" s="17">
        <v>79</v>
      </c>
      <c r="K1742" s="16">
        <f>IF(J1742&gt;1,J1742-H1742-I1742,0)</f>
        <v>56.177078651685392</v>
      </c>
      <c r="L1742" s="15">
        <v>42979</v>
      </c>
      <c r="M1742" s="14"/>
      <c r="N1742" s="29">
        <v>42990</v>
      </c>
      <c r="O1742" s="12">
        <v>42990</v>
      </c>
      <c r="P1742" s="11" t="s">
        <v>2055</v>
      </c>
      <c r="Q1742" s="10" t="s">
        <v>2054</v>
      </c>
      <c r="R1742" s="10" t="s">
        <v>2053</v>
      </c>
      <c r="S1742" s="10" t="s">
        <v>597</v>
      </c>
      <c r="T1742" s="10"/>
      <c r="U1742" s="9" t="s">
        <v>2052</v>
      </c>
      <c r="V1742" s="8"/>
      <c r="W1742" s="7">
        <v>1128</v>
      </c>
      <c r="X1742" s="4"/>
      <c r="Y1742" s="6">
        <v>96</v>
      </c>
      <c r="Z1742" s="5">
        <f>IF(Y1742&gt;0,Y1742-J1742,".")</f>
        <v>17</v>
      </c>
      <c r="AB1742" s="1">
        <v>1561581647</v>
      </c>
      <c r="AC1742" s="1">
        <v>6745793747</v>
      </c>
      <c r="AD1742" s="1" t="s">
        <v>7261</v>
      </c>
      <c r="AE1742" s="1">
        <v>1</v>
      </c>
      <c r="AF1742" s="1">
        <v>24</v>
      </c>
      <c r="AG1742" s="1" t="s">
        <v>5227</v>
      </c>
      <c r="AH1742" s="1" t="s">
        <v>8556</v>
      </c>
      <c r="AI1742" s="1" t="s">
        <v>8610</v>
      </c>
    </row>
    <row r="1743" spans="1:35" s="1" customFormat="1" x14ac:dyDescent="0.25">
      <c r="A1743" s="28">
        <v>40888</v>
      </c>
      <c r="B1743" s="27" t="s">
        <v>2045</v>
      </c>
      <c r="C1743" s="23" t="s">
        <v>2044</v>
      </c>
      <c r="D1743" s="22" t="s">
        <v>2043</v>
      </c>
      <c r="E1743" s="21">
        <v>1.5</v>
      </c>
      <c r="G1743" s="20"/>
      <c r="H1743" s="19">
        <f>E1743/0.0509782</f>
        <v>29.424342169790222</v>
      </c>
      <c r="I1743" s="18">
        <f>J1743/100*4</f>
        <v>2.2000000000000002</v>
      </c>
      <c r="J1743" s="17">
        <v>55</v>
      </c>
      <c r="K1743" s="16">
        <f>IF(J1743&gt;1,J1743-H1743-I1743,0)</f>
        <v>23.375657830209779</v>
      </c>
      <c r="L1743" s="15">
        <v>40921</v>
      </c>
      <c r="M1743" s="14"/>
      <c r="N1743" s="29">
        <v>42990</v>
      </c>
      <c r="O1743" s="12">
        <v>42991</v>
      </c>
      <c r="P1743" s="11" t="s">
        <v>2039</v>
      </c>
      <c r="Q1743" s="10" t="s">
        <v>2042</v>
      </c>
      <c r="R1743" s="10" t="s">
        <v>2041</v>
      </c>
      <c r="S1743" s="10" t="s">
        <v>2040</v>
      </c>
      <c r="T1743" s="10"/>
      <c r="U1743" s="9">
        <v>6907797485</v>
      </c>
      <c r="V1743" s="8"/>
      <c r="W1743" s="7">
        <v>1129</v>
      </c>
      <c r="X1743" s="4"/>
      <c r="Y1743" s="6">
        <v>96</v>
      </c>
      <c r="Z1743" s="5">
        <f>IF(Y1743&gt;0,Y1743-J1743,".")</f>
        <v>41</v>
      </c>
      <c r="AB1743" s="1">
        <v>1561581671</v>
      </c>
      <c r="AC1743" s="1">
        <v>6748351986</v>
      </c>
      <c r="AD1743" s="1" t="s">
        <v>7118</v>
      </c>
      <c r="AE1743" s="1">
        <v>1</v>
      </c>
      <c r="AF1743" s="1">
        <v>38</v>
      </c>
      <c r="AG1743" s="1" t="s">
        <v>5227</v>
      </c>
      <c r="AH1743" s="1" t="s">
        <v>8611</v>
      </c>
      <c r="AI1743" s="1" t="s">
        <v>8612</v>
      </c>
    </row>
    <row r="1744" spans="1:35" s="1" customFormat="1" x14ac:dyDescent="0.25">
      <c r="A1744" s="31">
        <v>42649</v>
      </c>
      <c r="B1744" s="24"/>
      <c r="C1744" s="23" t="s">
        <v>3672</v>
      </c>
      <c r="D1744" s="22" t="s">
        <v>4017</v>
      </c>
      <c r="E1744" s="21">
        <v>0.83</v>
      </c>
      <c r="G1744" s="20"/>
      <c r="H1744" s="19">
        <f>E1744/0.0404</f>
        <v>20.544554455445546</v>
      </c>
      <c r="I1744" s="18">
        <f>J1744/100*4</f>
        <v>2.36</v>
      </c>
      <c r="J1744" s="17">
        <v>59</v>
      </c>
      <c r="K1744" s="16">
        <f>IF(J1744&gt;1,J1744-H1744-I1744,0)</f>
        <v>36.095445544554451</v>
      </c>
      <c r="L1744" s="15">
        <v>42671</v>
      </c>
      <c r="M1744" s="14"/>
      <c r="N1744" s="29">
        <v>42747</v>
      </c>
      <c r="O1744" s="12">
        <v>42748</v>
      </c>
      <c r="P1744" s="11" t="s">
        <v>6684</v>
      </c>
      <c r="Q1744" s="10" t="s">
        <v>6687</v>
      </c>
      <c r="R1744" s="10" t="s">
        <v>6686</v>
      </c>
      <c r="S1744" s="10" t="s">
        <v>6685</v>
      </c>
      <c r="T1744" s="10"/>
      <c r="U1744" s="9">
        <v>6670949913</v>
      </c>
      <c r="V1744" s="8"/>
      <c r="W1744" s="7">
        <v>83</v>
      </c>
      <c r="X1744" s="4"/>
      <c r="Y1744" s="6">
        <v>97</v>
      </c>
      <c r="Z1744" s="5">
        <f>IF(Y1744&gt;0,Y1744-J1744,".")</f>
        <v>38</v>
      </c>
      <c r="AB1744" s="1">
        <v>1561581701</v>
      </c>
      <c r="AC1744" s="1">
        <v>6747638639</v>
      </c>
      <c r="AD1744" s="1" t="s">
        <v>7173</v>
      </c>
      <c r="AE1744" s="1">
        <v>1</v>
      </c>
      <c r="AF1744" s="1">
        <v>44</v>
      </c>
      <c r="AG1744" s="1" t="s">
        <v>5227</v>
      </c>
      <c r="AH1744" s="1" t="s">
        <v>8613</v>
      </c>
      <c r="AI1744" s="1" t="s">
        <v>8614</v>
      </c>
    </row>
    <row r="1745" spans="1:35" s="1" customFormat="1" x14ac:dyDescent="0.25">
      <c r="A1745" s="31">
        <v>42755</v>
      </c>
      <c r="B1745" s="24"/>
      <c r="C1745" s="23" t="s">
        <v>862</v>
      </c>
      <c r="D1745" s="22" t="s">
        <v>861</v>
      </c>
      <c r="E1745" s="21">
        <v>0.88</v>
      </c>
      <c r="G1745" s="20"/>
      <c r="H1745" s="19">
        <f>E1745/0.03865</f>
        <v>22.768434670116431</v>
      </c>
      <c r="I1745" s="18">
        <f>J1745/100*4</f>
        <v>3.16</v>
      </c>
      <c r="J1745" s="17">
        <v>79</v>
      </c>
      <c r="K1745" s="16">
        <f>IF(J1745&gt;1,J1745-H1745-I1745,0)</f>
        <v>53.071565329883569</v>
      </c>
      <c r="L1745" s="15">
        <v>42788</v>
      </c>
      <c r="M1745" s="14"/>
      <c r="N1745" s="29">
        <v>42810</v>
      </c>
      <c r="O1745" s="12">
        <v>42810</v>
      </c>
      <c r="P1745" s="11" t="s">
        <v>5201</v>
      </c>
      <c r="Q1745" s="10"/>
      <c r="R1745" s="10"/>
      <c r="S1745" s="10"/>
      <c r="T1745" s="10"/>
      <c r="U1745" s="9"/>
      <c r="V1745" s="8"/>
      <c r="W1745" s="7">
        <v>437</v>
      </c>
      <c r="X1745" s="4"/>
      <c r="Y1745" s="6">
        <v>97</v>
      </c>
      <c r="Z1745" s="5">
        <f>IF(Y1745&gt;0,Y1745-J1745,".")</f>
        <v>18</v>
      </c>
      <c r="AB1745" s="1">
        <v>1561583619</v>
      </c>
      <c r="AC1745" s="1">
        <v>6744605485</v>
      </c>
      <c r="AD1745" s="1" t="s">
        <v>7171</v>
      </c>
      <c r="AE1745" s="1">
        <v>1</v>
      </c>
      <c r="AF1745" s="1">
        <v>129</v>
      </c>
      <c r="AG1745" s="1" t="s">
        <v>5237</v>
      </c>
      <c r="AH1745" s="1" t="s">
        <v>8579</v>
      </c>
      <c r="AI1745" s="1" t="s">
        <v>8615</v>
      </c>
    </row>
    <row r="1746" spans="1:35" s="1" customFormat="1" x14ac:dyDescent="0.25">
      <c r="A1746" s="31">
        <v>42417</v>
      </c>
      <c r="B1746" s="24"/>
      <c r="C1746" s="23" t="s">
        <v>4183</v>
      </c>
      <c r="D1746" s="22" t="s">
        <v>4182</v>
      </c>
      <c r="E1746" s="21">
        <v>1.6</v>
      </c>
      <c r="G1746" s="20"/>
      <c r="H1746" s="19">
        <f>E1746/0.041355</f>
        <v>38.689396687220409</v>
      </c>
      <c r="I1746" s="32">
        <f>J1746/100*4</f>
        <v>3.2</v>
      </c>
      <c r="J1746" s="17">
        <v>80</v>
      </c>
      <c r="K1746" s="16">
        <f>IF(J1746&gt;1,J1746-H1746-I1746,0)</f>
        <v>38.110603312779588</v>
      </c>
      <c r="L1746" s="15">
        <v>42467</v>
      </c>
      <c r="M1746" s="14"/>
      <c r="N1746" s="29">
        <v>42857</v>
      </c>
      <c r="O1746" s="12">
        <v>42859</v>
      </c>
      <c r="P1746" s="11" t="s">
        <v>4181</v>
      </c>
      <c r="Q1746" s="10" t="s">
        <v>4180</v>
      </c>
      <c r="R1746" s="10" t="s">
        <v>4179</v>
      </c>
      <c r="S1746" s="10" t="s">
        <v>2148</v>
      </c>
      <c r="T1746" s="10"/>
      <c r="U1746" s="9">
        <v>6799227567</v>
      </c>
      <c r="V1746" s="8"/>
      <c r="W1746" s="7">
        <v>750</v>
      </c>
      <c r="X1746" s="4"/>
      <c r="Y1746" s="6">
        <v>97</v>
      </c>
      <c r="Z1746" s="5">
        <f>IF(Y1746&gt;0,Y1746-J1746,".")</f>
        <v>17</v>
      </c>
      <c r="AB1746" s="1">
        <v>1561591489</v>
      </c>
      <c r="AC1746" s="1">
        <v>6749362045</v>
      </c>
      <c r="AD1746" s="1" t="s">
        <v>7327</v>
      </c>
      <c r="AE1746" s="1">
        <v>1</v>
      </c>
      <c r="AF1746" s="1">
        <v>55</v>
      </c>
      <c r="AG1746" s="1" t="s">
        <v>5245</v>
      </c>
      <c r="AH1746" s="1" t="s">
        <v>8616</v>
      </c>
      <c r="AI1746" s="1" t="s">
        <v>8617</v>
      </c>
    </row>
    <row r="1747" spans="1:35" s="1" customFormat="1" x14ac:dyDescent="0.25">
      <c r="A1747" s="31">
        <v>42755</v>
      </c>
      <c r="B1747" s="24"/>
      <c r="C1747" s="23" t="s">
        <v>862</v>
      </c>
      <c r="D1747" s="22" t="s">
        <v>861</v>
      </c>
      <c r="E1747" s="21">
        <v>1.2</v>
      </c>
      <c r="G1747" s="20"/>
      <c r="H1747" s="19">
        <f>E1747/0.03865</f>
        <v>31.047865459249678</v>
      </c>
      <c r="I1747" s="18">
        <f>J1747/100*4</f>
        <v>3.16</v>
      </c>
      <c r="J1747" s="17">
        <v>79</v>
      </c>
      <c r="K1747" s="16">
        <f>IF(J1747&gt;1,J1747-H1747-I1747,0)</f>
        <v>44.792134540750325</v>
      </c>
      <c r="L1747" s="15">
        <v>42803</v>
      </c>
      <c r="M1747" s="14"/>
      <c r="N1747" s="29">
        <v>42938</v>
      </c>
      <c r="O1747" s="12">
        <v>42940</v>
      </c>
      <c r="P1747" s="11" t="s">
        <v>2735</v>
      </c>
      <c r="Q1747" s="10" t="s">
        <v>2738</v>
      </c>
      <c r="R1747" s="10" t="s">
        <v>2737</v>
      </c>
      <c r="S1747" s="10" t="s">
        <v>2736</v>
      </c>
      <c r="T1747" s="10"/>
      <c r="U1747" s="9">
        <v>6894329412</v>
      </c>
      <c r="V1747" s="8" t="s">
        <v>110</v>
      </c>
      <c r="W1747" s="7">
        <v>983</v>
      </c>
      <c r="X1747" s="4"/>
      <c r="Y1747" s="6">
        <v>97</v>
      </c>
      <c r="Z1747" s="5">
        <f>IF(Y1747&gt;0,Y1747-J1747,".")</f>
        <v>18</v>
      </c>
      <c r="AB1747" s="1">
        <v>1561618167</v>
      </c>
      <c r="AC1747" s="1">
        <v>6748358347</v>
      </c>
      <c r="AD1747" s="1" t="s">
        <v>7210</v>
      </c>
      <c r="AE1747" s="1">
        <v>1</v>
      </c>
      <c r="AF1747" s="1">
        <v>135</v>
      </c>
      <c r="AG1747" s="1" t="s">
        <v>8618</v>
      </c>
      <c r="AH1747" s="1" t="s">
        <v>8619</v>
      </c>
      <c r="AI1747" s="1" t="s">
        <v>8620</v>
      </c>
    </row>
    <row r="1748" spans="1:35" s="1" customFormat="1" x14ac:dyDescent="0.25">
      <c r="A1748" s="31">
        <v>42897</v>
      </c>
      <c r="B1748" s="30" t="s">
        <v>2676</v>
      </c>
      <c r="C1748" s="23" t="s">
        <v>1594</v>
      </c>
      <c r="D1748" s="22" t="s">
        <v>1593</v>
      </c>
      <c r="E1748" s="21">
        <v>1.6819999999999999</v>
      </c>
      <c r="G1748" s="20"/>
      <c r="H1748" s="19">
        <f>E1748/0.0418425</f>
        <v>40.198362908526022</v>
      </c>
      <c r="I1748" s="18">
        <f>J1748/100*4</f>
        <v>3.2</v>
      </c>
      <c r="J1748" s="17">
        <v>80</v>
      </c>
      <c r="K1748" s="16">
        <f>IF(J1748&gt;1,J1748-H1748-I1748,0)</f>
        <v>36.601637091473975</v>
      </c>
      <c r="L1748" s="15">
        <v>42909</v>
      </c>
      <c r="M1748" s="14"/>
      <c r="N1748" s="29">
        <v>42942</v>
      </c>
      <c r="O1748" s="12">
        <v>42943</v>
      </c>
      <c r="P1748" s="11" t="s">
        <v>2675</v>
      </c>
      <c r="Q1748" s="10" t="s">
        <v>2674</v>
      </c>
      <c r="R1748" s="10" t="s">
        <v>2673</v>
      </c>
      <c r="S1748" s="10" t="s">
        <v>681</v>
      </c>
      <c r="T1748" s="10"/>
      <c r="U1748" s="9">
        <v>6898409927</v>
      </c>
      <c r="V1748" s="8"/>
      <c r="W1748" s="7">
        <v>993</v>
      </c>
      <c r="X1748" s="4"/>
      <c r="Y1748" s="6">
        <v>97</v>
      </c>
      <c r="Z1748" s="5">
        <f>IF(Y1748&gt;0,Y1748-J1748,".")</f>
        <v>17</v>
      </c>
      <c r="AB1748" s="1">
        <v>1561738064</v>
      </c>
      <c r="AC1748" s="1">
        <v>6750364567</v>
      </c>
      <c r="AD1748" s="1" t="s">
        <v>7144</v>
      </c>
      <c r="AE1748" s="1">
        <v>1</v>
      </c>
      <c r="AF1748" s="1">
        <v>69</v>
      </c>
      <c r="AG1748" s="1" t="s">
        <v>4393</v>
      </c>
      <c r="AH1748" s="1" t="s">
        <v>8621</v>
      </c>
      <c r="AI1748" s="1" t="s">
        <v>8622</v>
      </c>
    </row>
    <row r="1749" spans="1:35" s="1" customFormat="1" x14ac:dyDescent="0.25">
      <c r="A1749" s="31">
        <v>42933</v>
      </c>
      <c r="B1749" s="24"/>
      <c r="C1749" s="23" t="s">
        <v>2175</v>
      </c>
      <c r="D1749" s="22" t="s">
        <v>349</v>
      </c>
      <c r="E1749" s="21">
        <v>1.1499999999999999</v>
      </c>
      <c r="G1749" s="20"/>
      <c r="H1749" s="19">
        <f>E1749/0.04272</f>
        <v>26.919475655430709</v>
      </c>
      <c r="I1749" s="18">
        <f>J1749/100*4</f>
        <v>2.6</v>
      </c>
      <c r="J1749" s="17">
        <v>65</v>
      </c>
      <c r="K1749" s="16">
        <f>IF(J1749&gt;1,J1749-H1749-I1749,0)</f>
        <v>35.480524344569289</v>
      </c>
      <c r="L1749" s="15">
        <v>42955</v>
      </c>
      <c r="M1749" s="14"/>
      <c r="N1749" s="29">
        <v>42983</v>
      </c>
      <c r="O1749" s="12">
        <v>42983</v>
      </c>
      <c r="P1749" s="11" t="s">
        <v>2174</v>
      </c>
      <c r="Q1749" s="10" t="s">
        <v>2178</v>
      </c>
      <c r="R1749" s="10" t="s">
        <v>2177</v>
      </c>
      <c r="S1749" s="10" t="s">
        <v>1274</v>
      </c>
      <c r="T1749" s="10" t="s">
        <v>2176</v>
      </c>
      <c r="U1749" s="9">
        <v>6911850832</v>
      </c>
      <c r="V1749" s="8" t="s">
        <v>110</v>
      </c>
      <c r="W1749" s="7">
        <v>1105</v>
      </c>
      <c r="X1749" s="4"/>
      <c r="Y1749" s="6">
        <v>97</v>
      </c>
      <c r="Z1749" s="5">
        <f>IF(Y1749&gt;0,Y1749-J1749,".")</f>
        <v>32</v>
      </c>
      <c r="AB1749" s="1">
        <v>1561813491</v>
      </c>
      <c r="AC1749" s="1">
        <v>6748299801</v>
      </c>
      <c r="AD1749" s="1" t="s">
        <v>7281</v>
      </c>
      <c r="AE1749" s="1">
        <v>1</v>
      </c>
      <c r="AF1749" s="1">
        <v>75</v>
      </c>
      <c r="AG1749" s="1" t="s">
        <v>5232</v>
      </c>
      <c r="AH1749" s="1" t="s">
        <v>8591</v>
      </c>
      <c r="AI1749" s="1" t="s">
        <v>8623</v>
      </c>
    </row>
    <row r="1750" spans="1:35" s="1" customFormat="1" x14ac:dyDescent="0.25">
      <c r="A1750" s="31">
        <v>42999</v>
      </c>
      <c r="B1750" s="24" t="s">
        <v>1861</v>
      </c>
      <c r="C1750" s="23" t="s">
        <v>382</v>
      </c>
      <c r="D1750" s="22" t="s">
        <v>381</v>
      </c>
      <c r="E1750" s="21">
        <v>0.61</v>
      </c>
      <c r="G1750" s="20"/>
      <c r="H1750" s="19">
        <f>E1750/0.04452</f>
        <v>13.701707097933514</v>
      </c>
      <c r="I1750" s="18">
        <f>J1750/100*4</f>
        <v>2.4</v>
      </c>
      <c r="J1750" s="17">
        <v>60</v>
      </c>
      <c r="K1750" s="16">
        <f>IF(J1750&gt;1,J1750-H1750-I1750,0)</f>
        <v>43.898292902066487</v>
      </c>
      <c r="L1750" s="15">
        <v>43031</v>
      </c>
      <c r="M1750" s="14"/>
      <c r="N1750" s="29">
        <v>43000</v>
      </c>
      <c r="O1750" s="12">
        <v>43002</v>
      </c>
      <c r="P1750" s="11" t="s">
        <v>1860</v>
      </c>
      <c r="Q1750" s="10" t="s">
        <v>1859</v>
      </c>
      <c r="R1750" s="10" t="s">
        <v>1858</v>
      </c>
      <c r="S1750" s="10" t="s">
        <v>1857</v>
      </c>
      <c r="T1750" s="10"/>
      <c r="U1750" s="9">
        <v>6913621132</v>
      </c>
      <c r="V1750" s="8"/>
      <c r="W1750" s="7">
        <v>1164</v>
      </c>
      <c r="X1750" s="4"/>
      <c r="Y1750" s="6">
        <v>97</v>
      </c>
      <c r="Z1750" s="5">
        <f>IF(Y1750&gt;0,Y1750-J1750,".")</f>
        <v>37</v>
      </c>
      <c r="AB1750" s="1">
        <v>1562282468</v>
      </c>
      <c r="AC1750" s="1">
        <v>6748383579</v>
      </c>
      <c r="AD1750" s="1" t="s">
        <v>7105</v>
      </c>
      <c r="AE1750" s="1">
        <v>1</v>
      </c>
      <c r="AF1750" s="1">
        <v>22</v>
      </c>
      <c r="AG1750" s="1" t="s">
        <v>5224</v>
      </c>
      <c r="AH1750" s="1" t="s">
        <v>8624</v>
      </c>
      <c r="AI1750" s="1" t="s">
        <v>8625</v>
      </c>
    </row>
    <row r="1751" spans="1:35" s="1" customFormat="1" x14ac:dyDescent="0.25">
      <c r="A1751" s="31">
        <v>42999</v>
      </c>
      <c r="B1751" s="24"/>
      <c r="C1751" s="23" t="s">
        <v>382</v>
      </c>
      <c r="D1751" s="22" t="s">
        <v>381</v>
      </c>
      <c r="E1751" s="21">
        <v>0.61</v>
      </c>
      <c r="G1751" s="20"/>
      <c r="H1751" s="19">
        <f>E1751/0.04452</f>
        <v>13.701707097933514</v>
      </c>
      <c r="I1751" s="18">
        <f>J1751/100*4</f>
        <v>2.4</v>
      </c>
      <c r="J1751" s="17">
        <v>60</v>
      </c>
      <c r="K1751" s="16">
        <f>IF(J1751&gt;1,J1751-H1751-I1751,0)</f>
        <v>43.898292902066487</v>
      </c>
      <c r="L1751" s="15">
        <v>43031</v>
      </c>
      <c r="M1751" s="14"/>
      <c r="N1751" s="29">
        <v>43074</v>
      </c>
      <c r="O1751" s="12">
        <v>43074</v>
      </c>
      <c r="P1751" s="11" t="s">
        <v>560</v>
      </c>
      <c r="Q1751" s="10" t="s">
        <v>559</v>
      </c>
      <c r="R1751" s="10" t="s">
        <v>558</v>
      </c>
      <c r="S1751" s="10" t="s">
        <v>557</v>
      </c>
      <c r="T1751" s="10"/>
      <c r="U1751" s="9">
        <v>6916053848</v>
      </c>
      <c r="V1751" s="8"/>
      <c r="W1751" s="7">
        <v>1422</v>
      </c>
      <c r="X1751" s="4"/>
      <c r="Y1751" s="6">
        <v>97</v>
      </c>
      <c r="Z1751" s="5">
        <f>IF(Y1751&gt;0,Y1751-J1751,".")</f>
        <v>37</v>
      </c>
      <c r="AB1751" s="1">
        <v>1562291072</v>
      </c>
      <c r="AC1751" s="1">
        <v>6747725977</v>
      </c>
      <c r="AD1751" s="1" t="s">
        <v>7239</v>
      </c>
      <c r="AE1751" s="1">
        <v>1</v>
      </c>
      <c r="AF1751" s="1">
        <v>69</v>
      </c>
      <c r="AG1751" s="1" t="s">
        <v>5211</v>
      </c>
      <c r="AH1751" s="1" t="s">
        <v>8626</v>
      </c>
      <c r="AI1751" s="1" t="s">
        <v>8627</v>
      </c>
    </row>
    <row r="1752" spans="1:35" s="1" customFormat="1" x14ac:dyDescent="0.25">
      <c r="A1752" s="31">
        <v>42298</v>
      </c>
      <c r="B1752" s="24"/>
      <c r="C1752" s="23" t="s">
        <v>6977</v>
      </c>
      <c r="D1752" s="22" t="s">
        <v>6976</v>
      </c>
      <c r="E1752" s="21"/>
      <c r="G1752" s="20"/>
      <c r="H1752" s="19">
        <f>E1752/0.04198</f>
        <v>0</v>
      </c>
      <c r="I1752" s="32">
        <f>J1752/100*4</f>
        <v>3.92</v>
      </c>
      <c r="J1752" s="17">
        <v>98</v>
      </c>
      <c r="K1752" s="16">
        <f>IF(J1752&gt;1,J1752-H1752-I1752,0)</f>
        <v>94.08</v>
      </c>
      <c r="L1752" s="15">
        <v>42301</v>
      </c>
      <c r="M1752" s="14"/>
      <c r="N1752" s="29">
        <v>42738</v>
      </c>
      <c r="O1752" s="12">
        <v>42738</v>
      </c>
      <c r="P1752" s="11" t="s">
        <v>6975</v>
      </c>
      <c r="Q1752" s="10"/>
      <c r="R1752" s="10"/>
      <c r="S1752" s="10"/>
      <c r="T1752" s="10"/>
      <c r="U1752" s="9"/>
      <c r="V1752" s="8"/>
      <c r="W1752" s="7">
        <v>20</v>
      </c>
      <c r="X1752" s="4"/>
      <c r="Y1752" s="6">
        <v>98</v>
      </c>
      <c r="Z1752" s="5">
        <f>IF(Y1752&gt;0,Y1752-J1752,".")</f>
        <v>0</v>
      </c>
      <c r="AB1752" s="1">
        <v>1562385384</v>
      </c>
      <c r="AC1752" s="1">
        <v>6745467141</v>
      </c>
      <c r="AD1752" s="1" t="s">
        <v>7147</v>
      </c>
      <c r="AE1752" s="1">
        <v>4</v>
      </c>
      <c r="AF1752" s="1">
        <v>240</v>
      </c>
      <c r="AG1752" s="1" t="s">
        <v>5216</v>
      </c>
      <c r="AH1752" s="1" t="s">
        <v>8628</v>
      </c>
      <c r="AI1752" s="1" t="s">
        <v>8629</v>
      </c>
    </row>
    <row r="1753" spans="1:35" s="1" customFormat="1" x14ac:dyDescent="0.25">
      <c r="A1753" s="31">
        <v>42751</v>
      </c>
      <c r="B1753" s="24"/>
      <c r="C1753" s="23" t="s">
        <v>4221</v>
      </c>
      <c r="D1753" s="22" t="s">
        <v>4220</v>
      </c>
      <c r="E1753" s="21">
        <v>1.1599999999999999</v>
      </c>
      <c r="G1753" s="20"/>
      <c r="H1753" s="19">
        <f>E1753/0.03821</f>
        <v>30.35854488353834</v>
      </c>
      <c r="I1753" s="18">
        <f>J1753/100*4</f>
        <v>3.16</v>
      </c>
      <c r="J1753" s="17">
        <v>79</v>
      </c>
      <c r="K1753" s="16">
        <f>IF(J1753&gt;1,J1753-H1753-I1753,0)</f>
        <v>45.48145511646166</v>
      </c>
      <c r="L1753" s="15">
        <v>42777</v>
      </c>
      <c r="M1753" s="14"/>
      <c r="N1753" s="29">
        <v>42786</v>
      </c>
      <c r="O1753" s="12">
        <v>42786</v>
      </c>
      <c r="P1753" s="11" t="s">
        <v>5781</v>
      </c>
      <c r="Q1753" s="10" t="s">
        <v>5780</v>
      </c>
      <c r="R1753" s="10" t="s">
        <v>5779</v>
      </c>
      <c r="S1753" s="10" t="s">
        <v>5778</v>
      </c>
      <c r="T1753" s="10" t="s">
        <v>5777</v>
      </c>
      <c r="U1753" s="9">
        <v>6723982712</v>
      </c>
      <c r="V1753" s="8"/>
      <c r="W1753" s="7">
        <v>305</v>
      </c>
      <c r="X1753" s="4"/>
      <c r="Y1753" s="6">
        <v>98</v>
      </c>
      <c r="Z1753" s="5">
        <f>IF(Y1753&gt;0,Y1753-J1753,".")</f>
        <v>19</v>
      </c>
      <c r="AB1753" s="1">
        <v>1562587486</v>
      </c>
      <c r="AC1753" s="1">
        <v>6748382303</v>
      </c>
      <c r="AD1753" s="1" t="s">
        <v>7219</v>
      </c>
      <c r="AE1753" s="1">
        <v>1</v>
      </c>
      <c r="AF1753" s="1">
        <v>70</v>
      </c>
      <c r="AG1753" s="1" t="s">
        <v>5215</v>
      </c>
      <c r="AH1753" s="1" t="s">
        <v>8630</v>
      </c>
      <c r="AI1753" s="1" t="s">
        <v>8631</v>
      </c>
    </row>
    <row r="1754" spans="1:35" s="1" customFormat="1" x14ac:dyDescent="0.25">
      <c r="A1754" s="31">
        <v>42746</v>
      </c>
      <c r="B1754" s="24"/>
      <c r="C1754" s="23" t="s">
        <v>1161</v>
      </c>
      <c r="D1754" s="22" t="s">
        <v>1160</v>
      </c>
      <c r="E1754" s="21">
        <v>1.08</v>
      </c>
      <c r="G1754" s="20"/>
      <c r="H1754" s="19">
        <f>E1754/0.03821</f>
        <v>28.264852132949493</v>
      </c>
      <c r="I1754" s="18">
        <f>J1754/100*4</f>
        <v>3.16</v>
      </c>
      <c r="J1754" s="17">
        <v>79</v>
      </c>
      <c r="K1754" s="16">
        <f>IF(J1754&gt;1,J1754-H1754-I1754,0)</f>
        <v>47.575147867050504</v>
      </c>
      <c r="L1754" s="15">
        <v>42768</v>
      </c>
      <c r="M1754" s="14"/>
      <c r="N1754" s="29">
        <v>42854</v>
      </c>
      <c r="O1754" s="12">
        <v>42856</v>
      </c>
      <c r="P1754" s="11" t="s">
        <v>4258</v>
      </c>
      <c r="Q1754" s="10" t="s">
        <v>4257</v>
      </c>
      <c r="R1754" s="10" t="s">
        <v>4256</v>
      </c>
      <c r="S1754" s="10" t="s">
        <v>2883</v>
      </c>
      <c r="T1754" s="10"/>
      <c r="U1754" s="9" t="s">
        <v>4255</v>
      </c>
      <c r="V1754" s="8"/>
      <c r="W1754" s="7">
        <v>662</v>
      </c>
      <c r="X1754" s="4"/>
      <c r="Y1754" s="6">
        <v>98</v>
      </c>
      <c r="Z1754" s="5">
        <f>IF(Y1754&gt;0,Y1754-J1754,".")</f>
        <v>19</v>
      </c>
      <c r="AB1754" s="1">
        <v>1562926551</v>
      </c>
      <c r="AC1754" s="1">
        <v>6745498216</v>
      </c>
      <c r="AD1754" s="1" t="s">
        <v>7178</v>
      </c>
      <c r="AE1754" s="1">
        <v>2</v>
      </c>
      <c r="AF1754" s="1">
        <v>84</v>
      </c>
      <c r="AG1754" s="1" t="s">
        <v>8632</v>
      </c>
      <c r="AH1754" s="1" t="s">
        <v>8633</v>
      </c>
      <c r="AI1754" s="1" t="s">
        <v>8634</v>
      </c>
    </row>
    <row r="1755" spans="1:35" s="1" customFormat="1" x14ac:dyDescent="0.25">
      <c r="A1755" s="31">
        <v>42751</v>
      </c>
      <c r="B1755" s="24"/>
      <c r="C1755" s="23" t="s">
        <v>4221</v>
      </c>
      <c r="D1755" s="22" t="s">
        <v>4220</v>
      </c>
      <c r="E1755" s="21">
        <v>1.1599999999999999</v>
      </c>
      <c r="G1755" s="20"/>
      <c r="H1755" s="19">
        <f>E1755/0.03821</f>
        <v>30.35854488353834</v>
      </c>
      <c r="I1755" s="18">
        <f>J1755/100*4</f>
        <v>3.16</v>
      </c>
      <c r="J1755" s="17">
        <v>79</v>
      </c>
      <c r="K1755" s="16">
        <f>IF(J1755&gt;1,J1755-H1755-I1755,0)</f>
        <v>45.48145511646166</v>
      </c>
      <c r="L1755" s="15">
        <v>42777</v>
      </c>
      <c r="M1755" s="14"/>
      <c r="N1755" s="29">
        <v>42856</v>
      </c>
      <c r="O1755" s="12">
        <v>42856</v>
      </c>
      <c r="P1755" s="11" t="s">
        <v>4219</v>
      </c>
      <c r="Q1755" s="10" t="s">
        <v>4218</v>
      </c>
      <c r="R1755" s="10" t="s">
        <v>4217</v>
      </c>
      <c r="S1755" s="10" t="s">
        <v>1652</v>
      </c>
      <c r="T1755" s="10"/>
      <c r="U1755" s="9">
        <v>6797268504</v>
      </c>
      <c r="V1755" s="8"/>
      <c r="W1755" s="7">
        <v>664</v>
      </c>
      <c r="X1755" s="4"/>
      <c r="Y1755" s="6">
        <v>98</v>
      </c>
      <c r="Z1755" s="5">
        <f>IF(Y1755&gt;0,Y1755-J1755,".")</f>
        <v>19</v>
      </c>
      <c r="AB1755" s="1">
        <v>1562988286</v>
      </c>
      <c r="AC1755" s="1">
        <v>6752735493</v>
      </c>
      <c r="AD1755" s="1" t="s">
        <v>7250</v>
      </c>
      <c r="AE1755" s="1">
        <v>2</v>
      </c>
      <c r="AF1755" s="1">
        <v>158</v>
      </c>
      <c r="AG1755" s="1" t="s">
        <v>5201</v>
      </c>
      <c r="AH1755" s="1" t="s">
        <v>8635</v>
      </c>
      <c r="AI1755" s="1" t="s">
        <v>8636</v>
      </c>
    </row>
    <row r="1756" spans="1:35" s="1" customFormat="1" x14ac:dyDescent="0.25">
      <c r="A1756" s="31">
        <v>42932</v>
      </c>
      <c r="B1756" s="24"/>
      <c r="C1756" s="23" t="s">
        <v>382</v>
      </c>
      <c r="D1756" s="22" t="s">
        <v>381</v>
      </c>
      <c r="E1756" s="21">
        <v>0.61</v>
      </c>
      <c r="G1756" s="20"/>
      <c r="H1756" s="19">
        <f>E1756/0.04272</f>
        <v>14.279026217228465</v>
      </c>
      <c r="I1756" s="18">
        <f>J1756/100*4</f>
        <v>2.4</v>
      </c>
      <c r="J1756" s="17">
        <v>60</v>
      </c>
      <c r="K1756" s="16">
        <f>IF(J1756&gt;1,J1756-H1756-I1756,0)</f>
        <v>43.320973782771539</v>
      </c>
      <c r="L1756" s="15">
        <v>42952</v>
      </c>
      <c r="M1756" s="14"/>
      <c r="N1756" s="29">
        <v>42976</v>
      </c>
      <c r="O1756" s="12">
        <v>42976</v>
      </c>
      <c r="P1756" s="11" t="s">
        <v>2244</v>
      </c>
      <c r="Q1756" s="10" t="s">
        <v>2249</v>
      </c>
      <c r="R1756" s="10" t="s">
        <v>2248</v>
      </c>
      <c r="S1756" s="10" t="s">
        <v>2247</v>
      </c>
      <c r="T1756" s="10" t="s">
        <v>2246</v>
      </c>
      <c r="U1756" s="9">
        <v>6911864724</v>
      </c>
      <c r="V1756" s="8" t="s">
        <v>2245</v>
      </c>
      <c r="W1756" s="7">
        <v>1092</v>
      </c>
      <c r="X1756" s="4"/>
      <c r="Y1756" s="6">
        <v>98</v>
      </c>
      <c r="Z1756" s="5">
        <f>IF(Y1756&gt;0,Y1756-J1756,".")</f>
        <v>38</v>
      </c>
      <c r="AB1756" s="1">
        <v>1563118241</v>
      </c>
      <c r="AC1756" s="1">
        <v>6752608976</v>
      </c>
      <c r="AD1756" s="1" t="s">
        <v>7192</v>
      </c>
      <c r="AE1756" s="1">
        <v>2</v>
      </c>
      <c r="AF1756" s="1">
        <v>30</v>
      </c>
      <c r="AG1756" s="1" t="s">
        <v>5205</v>
      </c>
      <c r="AH1756" s="1" t="s">
        <v>8637</v>
      </c>
      <c r="AI1756" s="1" t="s">
        <v>8638</v>
      </c>
    </row>
    <row r="1757" spans="1:35" s="1" customFormat="1" x14ac:dyDescent="0.25">
      <c r="A1757" s="31">
        <v>42932</v>
      </c>
      <c r="B1757" s="24"/>
      <c r="C1757" s="23" t="s">
        <v>382</v>
      </c>
      <c r="D1757" s="22" t="s">
        <v>381</v>
      </c>
      <c r="E1757" s="21">
        <v>0.61</v>
      </c>
      <c r="G1757" s="20"/>
      <c r="H1757" s="19">
        <f>E1757/0.04272</f>
        <v>14.279026217228465</v>
      </c>
      <c r="I1757" s="18">
        <f>J1757/100*4</f>
        <v>2.4</v>
      </c>
      <c r="J1757" s="17">
        <v>60</v>
      </c>
      <c r="K1757" s="16">
        <f>IF(J1757&gt;1,J1757-H1757-I1757,0)</f>
        <v>43.320973782771539</v>
      </c>
      <c r="L1757" s="15">
        <v>42958</v>
      </c>
      <c r="M1757" s="14"/>
      <c r="N1757" s="29">
        <v>42997</v>
      </c>
      <c r="O1757" s="12">
        <v>42998</v>
      </c>
      <c r="P1757" s="11" t="s">
        <v>1916</v>
      </c>
      <c r="Q1757" s="10"/>
      <c r="R1757" s="10"/>
      <c r="S1757" s="10"/>
      <c r="T1757" s="10"/>
      <c r="U1757" s="9">
        <v>6913621151</v>
      </c>
      <c r="V1757" s="8"/>
      <c r="W1757" s="7">
        <v>1158</v>
      </c>
      <c r="X1757" s="4"/>
      <c r="Y1757" s="6">
        <v>98</v>
      </c>
      <c r="Z1757" s="5">
        <f>IF(Y1757&gt;0,Y1757-J1757,".")</f>
        <v>38</v>
      </c>
      <c r="AB1757" s="1">
        <v>1563133468</v>
      </c>
      <c r="AC1757" s="1">
        <v>6746287627</v>
      </c>
      <c r="AD1757" s="1" t="s">
        <v>7836</v>
      </c>
      <c r="AE1757" s="1">
        <v>1</v>
      </c>
      <c r="AF1757" s="1">
        <v>110</v>
      </c>
      <c r="AG1757" s="1" t="s">
        <v>5200</v>
      </c>
      <c r="AH1757" s="1" t="s">
        <v>8554</v>
      </c>
      <c r="AI1757" s="1" t="s">
        <v>8639</v>
      </c>
    </row>
    <row r="1758" spans="1:35" s="1" customFormat="1" x14ac:dyDescent="0.25">
      <c r="A1758" s="31">
        <v>42644</v>
      </c>
      <c r="B1758" s="24"/>
      <c r="C1758" s="23" t="s">
        <v>331</v>
      </c>
      <c r="D1758" s="22" t="s">
        <v>330</v>
      </c>
      <c r="E1758" s="21">
        <v>1.98</v>
      </c>
      <c r="G1758" s="20"/>
      <c r="H1758" s="19">
        <f>E1758/0.0404</f>
        <v>49.009900990099013</v>
      </c>
      <c r="I1758" s="18">
        <f>J1758/100*4</f>
        <v>3.96</v>
      </c>
      <c r="J1758" s="17">
        <v>99</v>
      </c>
      <c r="K1758" s="16">
        <f>IF(J1758&gt;1,J1758-H1758-I1758,0)</f>
        <v>46.030099009900987</v>
      </c>
      <c r="L1758" s="15">
        <v>42697</v>
      </c>
      <c r="M1758" s="14"/>
      <c r="N1758" s="29">
        <v>42741</v>
      </c>
      <c r="O1758" s="12">
        <v>42741</v>
      </c>
      <c r="P1758" s="11" t="s">
        <v>6895</v>
      </c>
      <c r="Q1758" s="10"/>
      <c r="R1758" s="10"/>
      <c r="S1758" s="10"/>
      <c r="T1758" s="10"/>
      <c r="U1758" s="9"/>
      <c r="V1758" s="8"/>
      <c r="W1758" s="7">
        <v>42</v>
      </c>
      <c r="X1758" s="4"/>
      <c r="Y1758" s="6">
        <v>99</v>
      </c>
      <c r="Z1758" s="5">
        <f>IF(Y1758&gt;0,Y1758-J1758,".")</f>
        <v>0</v>
      </c>
      <c r="AA1758"/>
      <c r="AB1758">
        <v>1563483930</v>
      </c>
      <c r="AC1758" s="1">
        <v>6748394493</v>
      </c>
      <c r="AD1758" s="1" t="s">
        <v>7155</v>
      </c>
      <c r="AE1758" s="1">
        <v>1</v>
      </c>
      <c r="AF1758" s="1">
        <v>69</v>
      </c>
      <c r="AG1758" s="1" t="s">
        <v>2074</v>
      </c>
      <c r="AH1758" s="1" t="s">
        <v>8640</v>
      </c>
      <c r="AI1758" s="1" t="s">
        <v>8641</v>
      </c>
    </row>
    <row r="1759" spans="1:35" s="1" customFormat="1" x14ac:dyDescent="0.25">
      <c r="A1759" s="31">
        <v>42402</v>
      </c>
      <c r="B1759" s="24"/>
      <c r="C1759" s="23" t="s">
        <v>6838</v>
      </c>
      <c r="D1759" s="22" t="s">
        <v>6837</v>
      </c>
      <c r="E1759" s="21">
        <v>1.94</v>
      </c>
      <c r="G1759" s="20"/>
      <c r="H1759" s="19">
        <f>E1759/0.04033</f>
        <v>48.103149020580211</v>
      </c>
      <c r="I1759" s="32">
        <f>J1759/100*4</f>
        <v>3.96</v>
      </c>
      <c r="J1759" s="17">
        <v>99</v>
      </c>
      <c r="K1759" s="16">
        <f>IF(J1759&gt;1,J1759-H1759-I1759,0)</f>
        <v>46.936850979419788</v>
      </c>
      <c r="L1759" s="15">
        <v>42457</v>
      </c>
      <c r="M1759" s="14"/>
      <c r="N1759" s="29">
        <v>42744</v>
      </c>
      <c r="O1759" s="12">
        <v>42744</v>
      </c>
      <c r="P1759" s="11" t="s">
        <v>6827</v>
      </c>
      <c r="Q1759" s="10"/>
      <c r="R1759" s="10"/>
      <c r="S1759" s="10"/>
      <c r="T1759" s="10"/>
      <c r="U1759" s="9">
        <v>6674252221</v>
      </c>
      <c r="V1759" s="8"/>
      <c r="W1759" s="7">
        <v>59</v>
      </c>
      <c r="X1759" s="4"/>
      <c r="Y1759" s="6">
        <v>99</v>
      </c>
      <c r="Z1759" s="5">
        <f>IF(Y1759&gt;0,Y1759-J1759,".")</f>
        <v>0</v>
      </c>
      <c r="AB1759" s="1">
        <v>1563607404</v>
      </c>
      <c r="AC1759" s="1">
        <v>6746619281</v>
      </c>
      <c r="AD1759" s="1" t="s">
        <v>7195</v>
      </c>
      <c r="AE1759" s="1">
        <v>1</v>
      </c>
      <c r="AF1759" s="1">
        <v>215</v>
      </c>
      <c r="AG1759" s="1" t="s">
        <v>5189</v>
      </c>
      <c r="AH1759" s="1" t="s">
        <v>8642</v>
      </c>
      <c r="AI1759" s="1" t="s">
        <v>8643</v>
      </c>
    </row>
    <row r="1760" spans="1:35" s="1" customFormat="1" x14ac:dyDescent="0.25">
      <c r="A1760" s="31">
        <v>42482</v>
      </c>
      <c r="B1760" s="24"/>
      <c r="C1760" s="23" t="s">
        <v>695</v>
      </c>
      <c r="D1760" s="22" t="s">
        <v>694</v>
      </c>
      <c r="E1760" s="21">
        <v>1.54</v>
      </c>
      <c r="G1760" s="20"/>
      <c r="H1760" s="19">
        <f>E1760/0.042177</f>
        <v>36.512791331768504</v>
      </c>
      <c r="I1760" s="32">
        <f>J1760/100*4</f>
        <v>3.96</v>
      </c>
      <c r="J1760" s="17">
        <v>99</v>
      </c>
      <c r="K1760" s="16">
        <f>IF(J1760&gt;1,J1760-H1760-I1760,0)</f>
        <v>58.527208668231495</v>
      </c>
      <c r="L1760" s="15">
        <v>42511</v>
      </c>
      <c r="M1760" s="14"/>
      <c r="N1760" s="29">
        <v>42753</v>
      </c>
      <c r="O1760" s="35">
        <v>42754</v>
      </c>
      <c r="P1760" s="11" t="s">
        <v>6532</v>
      </c>
      <c r="Q1760" s="10"/>
      <c r="R1760" s="10"/>
      <c r="S1760" s="10"/>
      <c r="T1760" s="10"/>
      <c r="U1760" s="9">
        <v>6676850812</v>
      </c>
      <c r="V1760" s="8"/>
      <c r="W1760" s="7">
        <v>121</v>
      </c>
      <c r="X1760" s="4"/>
      <c r="Y1760" s="6">
        <v>99</v>
      </c>
      <c r="Z1760" s="5">
        <f>IF(Y1760&gt;0,Y1760-J1760,".")</f>
        <v>0</v>
      </c>
      <c r="AB1760" s="1">
        <v>1563671690</v>
      </c>
      <c r="AC1760" s="1">
        <v>6752800647</v>
      </c>
      <c r="AD1760" s="1" t="s">
        <v>7171</v>
      </c>
      <c r="AE1760" s="1">
        <v>2</v>
      </c>
      <c r="AF1760" s="1">
        <v>258</v>
      </c>
      <c r="AG1760" s="1" t="s">
        <v>5180</v>
      </c>
      <c r="AH1760" s="1" t="s">
        <v>8644</v>
      </c>
      <c r="AI1760" s="1" t="s">
        <v>8645</v>
      </c>
    </row>
    <row r="1761" spans="1:35" s="1" customFormat="1" x14ac:dyDescent="0.25">
      <c r="A1761" s="31">
        <v>42482</v>
      </c>
      <c r="B1761" s="24"/>
      <c r="C1761" s="23" t="s">
        <v>695</v>
      </c>
      <c r="D1761" s="22" t="s">
        <v>694</v>
      </c>
      <c r="E1761" s="21">
        <v>1.54</v>
      </c>
      <c r="G1761" s="20"/>
      <c r="H1761" s="19">
        <f>E1761/0.042177</f>
        <v>36.512791331768504</v>
      </c>
      <c r="I1761" s="32">
        <f>J1761/100*4</f>
        <v>3.96</v>
      </c>
      <c r="J1761" s="17">
        <v>99</v>
      </c>
      <c r="K1761" s="16">
        <f>IF(J1761&gt;1,J1761-H1761-I1761,0)</f>
        <v>58.527208668231495</v>
      </c>
      <c r="L1761" s="15">
        <v>42511</v>
      </c>
      <c r="M1761" s="14"/>
      <c r="N1761" s="29">
        <v>42760</v>
      </c>
      <c r="O1761" s="12">
        <v>42760</v>
      </c>
      <c r="P1761" s="11" t="s">
        <v>966</v>
      </c>
      <c r="Q1761" s="10"/>
      <c r="R1761" s="10"/>
      <c r="S1761" s="10"/>
      <c r="T1761" s="10"/>
      <c r="U1761" s="9">
        <v>6685877602</v>
      </c>
      <c r="V1761" s="8"/>
      <c r="W1761" s="7">
        <v>154</v>
      </c>
      <c r="X1761" s="4"/>
      <c r="Y1761" s="6">
        <v>99</v>
      </c>
      <c r="Z1761" s="5">
        <f>IF(Y1761&gt;0,Y1761-J1761,".")</f>
        <v>0</v>
      </c>
      <c r="AB1761" s="1">
        <v>1563827114</v>
      </c>
      <c r="AC1761" s="1">
        <v>6754755933</v>
      </c>
      <c r="AD1761" s="1" t="s">
        <v>7155</v>
      </c>
      <c r="AE1761" s="1">
        <v>1</v>
      </c>
      <c r="AF1761" s="1">
        <v>69</v>
      </c>
      <c r="AG1761" s="1" t="s">
        <v>5194</v>
      </c>
      <c r="AH1761" s="1" t="s">
        <v>8646</v>
      </c>
      <c r="AI1761" s="1" t="s">
        <v>8647</v>
      </c>
    </row>
    <row r="1762" spans="1:35" s="1" customFormat="1" x14ac:dyDescent="0.25">
      <c r="A1762" s="31">
        <v>42482</v>
      </c>
      <c r="B1762" s="24"/>
      <c r="C1762" s="23" t="s">
        <v>695</v>
      </c>
      <c r="D1762" s="22" t="s">
        <v>694</v>
      </c>
      <c r="E1762" s="21">
        <v>1.54</v>
      </c>
      <c r="G1762" s="20"/>
      <c r="H1762" s="19">
        <f>E1762/0.042177</f>
        <v>36.512791331768504</v>
      </c>
      <c r="I1762" s="32">
        <f>J1762/100*4</f>
        <v>3.96</v>
      </c>
      <c r="J1762" s="17">
        <v>99</v>
      </c>
      <c r="K1762" s="16">
        <f>IF(J1762&gt;1,J1762-H1762-I1762,0)</f>
        <v>58.527208668231495</v>
      </c>
      <c r="L1762" s="15">
        <v>42511</v>
      </c>
      <c r="M1762" s="14"/>
      <c r="N1762" s="29">
        <v>42762</v>
      </c>
      <c r="O1762" s="12">
        <v>42764</v>
      </c>
      <c r="P1762" s="11" t="s">
        <v>6342</v>
      </c>
      <c r="Q1762" s="10"/>
      <c r="R1762" s="10"/>
      <c r="S1762" s="10"/>
      <c r="T1762" s="10"/>
      <c r="U1762" s="9">
        <v>6694912916</v>
      </c>
      <c r="V1762" s="8"/>
      <c r="W1762" s="7">
        <v>169</v>
      </c>
      <c r="X1762" s="4"/>
      <c r="Y1762" s="6">
        <v>99</v>
      </c>
      <c r="Z1762" s="5">
        <f>IF(Y1762&gt;0,Y1762-J1762,".")</f>
        <v>0</v>
      </c>
      <c r="AB1762" s="1">
        <v>1563841550</v>
      </c>
      <c r="AC1762" s="1">
        <v>6751477931</v>
      </c>
      <c r="AD1762" s="1" t="s">
        <v>8648</v>
      </c>
      <c r="AE1762" s="1">
        <v>1</v>
      </c>
      <c r="AF1762" s="1">
        <v>20</v>
      </c>
      <c r="AG1762" s="1" t="s">
        <v>5177</v>
      </c>
      <c r="AH1762" s="1" t="s">
        <v>8649</v>
      </c>
      <c r="AI1762" s="1" t="s">
        <v>8650</v>
      </c>
    </row>
    <row r="1763" spans="1:35" s="1" customFormat="1" x14ac:dyDescent="0.25">
      <c r="A1763" s="31">
        <v>42480</v>
      </c>
      <c r="B1763" s="24" t="s">
        <v>6170</v>
      </c>
      <c r="C1763" s="23" t="s">
        <v>4198</v>
      </c>
      <c r="D1763" s="22" t="s">
        <v>4197</v>
      </c>
      <c r="E1763" s="21">
        <v>0.95</v>
      </c>
      <c r="G1763" s="20"/>
      <c r="H1763" s="19">
        <f>E1763/0.042177</f>
        <v>22.524124522844204</v>
      </c>
      <c r="I1763" s="32">
        <f>J1763/100*4</f>
        <v>3.96</v>
      </c>
      <c r="J1763" s="17">
        <v>99</v>
      </c>
      <c r="K1763" s="16">
        <f>IF(J1763&gt;1,J1763-H1763-I1763,0)</f>
        <v>72.515875477155802</v>
      </c>
      <c r="L1763" s="15">
        <v>42502</v>
      </c>
      <c r="M1763" s="14"/>
      <c r="N1763" s="29">
        <v>42772</v>
      </c>
      <c r="O1763" s="12">
        <v>42772</v>
      </c>
      <c r="P1763" s="11" t="s">
        <v>6161</v>
      </c>
      <c r="Q1763" s="10"/>
      <c r="R1763" s="10"/>
      <c r="S1763" s="10"/>
      <c r="T1763" s="10"/>
      <c r="U1763" s="9">
        <v>6702606763</v>
      </c>
      <c r="V1763" s="8"/>
      <c r="W1763" s="7">
        <v>213</v>
      </c>
      <c r="X1763" s="4"/>
      <c r="Y1763" s="6">
        <v>99</v>
      </c>
      <c r="Z1763" s="5">
        <f>IF(Y1763&gt;0,Y1763-J1763,".")</f>
        <v>0</v>
      </c>
      <c r="AB1763" s="1">
        <v>1563846809</v>
      </c>
      <c r="AC1763" s="1">
        <v>6753714220</v>
      </c>
      <c r="AD1763" s="1" t="s">
        <v>7178</v>
      </c>
      <c r="AE1763" s="1">
        <v>2</v>
      </c>
      <c r="AF1763" s="1">
        <v>84</v>
      </c>
      <c r="AG1763" s="1" t="s">
        <v>8632</v>
      </c>
      <c r="AH1763" s="1" t="s">
        <v>8651</v>
      </c>
      <c r="AI1763" s="1" t="s">
        <v>8652</v>
      </c>
    </row>
    <row r="1764" spans="1:35" s="1" customFormat="1" x14ac:dyDescent="0.25">
      <c r="A1764" s="31">
        <v>42742</v>
      </c>
      <c r="B1764" s="24" t="s">
        <v>6080</v>
      </c>
      <c r="C1764" s="23" t="s">
        <v>695</v>
      </c>
      <c r="D1764" s="22" t="s">
        <v>694</v>
      </c>
      <c r="E1764" s="21">
        <v>1.53</v>
      </c>
      <c r="G1764" s="20"/>
      <c r="H1764" s="19">
        <f>E1764/0.03821</f>
        <v>40.041873855011779</v>
      </c>
      <c r="I1764" s="18">
        <f>J1764/100*4</f>
        <v>3.96</v>
      </c>
      <c r="J1764" s="17">
        <v>99</v>
      </c>
      <c r="K1764" s="16">
        <f>IF(J1764&gt;1,J1764-H1764-I1764,0)</f>
        <v>54.99812614498822</v>
      </c>
      <c r="L1764" s="15">
        <v>42768</v>
      </c>
      <c r="M1764" s="14"/>
      <c r="N1764" s="29">
        <v>42774</v>
      </c>
      <c r="O1764" s="12">
        <v>42774</v>
      </c>
      <c r="P1764" s="11" t="s">
        <v>6079</v>
      </c>
      <c r="Q1764" s="10"/>
      <c r="R1764" s="10"/>
      <c r="S1764" s="10"/>
      <c r="T1764" s="10"/>
      <c r="U1764" s="9">
        <v>6704285893</v>
      </c>
      <c r="V1764" s="8"/>
      <c r="W1764" s="7">
        <v>230</v>
      </c>
      <c r="X1764" s="4"/>
      <c r="Y1764" s="6">
        <v>99</v>
      </c>
      <c r="Z1764" s="5">
        <f>IF(Y1764&gt;0,Y1764-J1764,".")</f>
        <v>0</v>
      </c>
      <c r="AB1764" s="1">
        <v>1563882078</v>
      </c>
      <c r="AC1764" s="1">
        <v>6749752528</v>
      </c>
      <c r="AD1764" s="1" t="s">
        <v>8653</v>
      </c>
      <c r="AE1764" s="1">
        <v>1</v>
      </c>
      <c r="AF1764" s="1">
        <v>65</v>
      </c>
      <c r="AG1764" s="1" t="s">
        <v>8654</v>
      </c>
      <c r="AH1764" s="1" t="s">
        <v>8655</v>
      </c>
      <c r="AI1764" s="1" t="s">
        <v>8656</v>
      </c>
    </row>
    <row r="1765" spans="1:35" s="1" customFormat="1" x14ac:dyDescent="0.25">
      <c r="A1765" s="31">
        <v>42618</v>
      </c>
      <c r="B1765" s="24"/>
      <c r="C1765" s="23" t="s">
        <v>2216</v>
      </c>
      <c r="D1765" s="22" t="s">
        <v>2215</v>
      </c>
      <c r="E1765" s="21">
        <v>1.7</v>
      </c>
      <c r="G1765" s="20"/>
      <c r="H1765" s="19">
        <f>E1765/0.0409</f>
        <v>41.56479217603912</v>
      </c>
      <c r="I1765" s="18">
        <f>J1765/100*4</f>
        <v>3.96</v>
      </c>
      <c r="J1765" s="17">
        <v>99</v>
      </c>
      <c r="K1765" s="16">
        <f>IF(J1765&gt;1,J1765-H1765-I1765,0)</f>
        <v>53.475207823960879</v>
      </c>
      <c r="L1765" s="15">
        <v>42644</v>
      </c>
      <c r="M1765" s="14"/>
      <c r="N1765" s="29">
        <v>42801</v>
      </c>
      <c r="O1765" s="12">
        <v>42802</v>
      </c>
      <c r="P1765" s="11" t="s">
        <v>5435</v>
      </c>
      <c r="Q1765" s="10" t="s">
        <v>5443</v>
      </c>
      <c r="R1765" s="10" t="s">
        <v>5442</v>
      </c>
      <c r="S1765" s="10" t="s">
        <v>5441</v>
      </c>
      <c r="T1765" s="10"/>
      <c r="U1765" s="9">
        <v>6735786192</v>
      </c>
      <c r="V1765" s="8"/>
      <c r="W1765" s="7">
        <v>388</v>
      </c>
      <c r="X1765" s="4"/>
      <c r="Y1765" s="6">
        <v>99</v>
      </c>
      <c r="Z1765" s="5">
        <f>IF(Y1765&gt;0,Y1765-J1765,".")</f>
        <v>0</v>
      </c>
      <c r="AB1765" s="1">
        <v>1563899487</v>
      </c>
      <c r="AC1765" s="1">
        <v>6749977906</v>
      </c>
      <c r="AD1765" s="1" t="s">
        <v>7161</v>
      </c>
      <c r="AE1765" s="1">
        <v>1</v>
      </c>
      <c r="AF1765" s="1">
        <v>70</v>
      </c>
      <c r="AG1765" s="1" t="s">
        <v>5151</v>
      </c>
      <c r="AH1765" s="1" t="s">
        <v>8657</v>
      </c>
      <c r="AI1765" s="1" t="s">
        <v>8658</v>
      </c>
    </row>
    <row r="1766" spans="1:35" s="1" customFormat="1" x14ac:dyDescent="0.25">
      <c r="A1766" s="31">
        <v>42649</v>
      </c>
      <c r="B1766" s="24"/>
      <c r="C1766" s="23" t="s">
        <v>217</v>
      </c>
      <c r="D1766" s="22" t="s">
        <v>216</v>
      </c>
      <c r="E1766" s="21">
        <v>2.98</v>
      </c>
      <c r="G1766" s="20"/>
      <c r="H1766" s="19">
        <f>E1766/0.0404</f>
        <v>73.762376237623769</v>
      </c>
      <c r="I1766" s="18">
        <f>J1766/100*4</f>
        <v>3.96</v>
      </c>
      <c r="J1766" s="17">
        <v>99</v>
      </c>
      <c r="K1766" s="16">
        <f>IF(J1766&gt;1,J1766-H1766-I1766,0)</f>
        <v>21.27762376237623</v>
      </c>
      <c r="L1766" s="15">
        <v>42665</v>
      </c>
      <c r="M1766" s="14"/>
      <c r="N1766" s="29">
        <v>42801</v>
      </c>
      <c r="O1766" s="12">
        <v>42802</v>
      </c>
      <c r="P1766" s="11" t="s">
        <v>5435</v>
      </c>
      <c r="Q1766" s="10"/>
      <c r="R1766" s="10"/>
      <c r="S1766" s="10"/>
      <c r="T1766" s="10"/>
      <c r="U1766" s="9">
        <v>6739707005</v>
      </c>
      <c r="V1766" s="8"/>
      <c r="W1766" s="7">
        <v>388</v>
      </c>
      <c r="X1766" s="4"/>
      <c r="Y1766" s="6">
        <v>99</v>
      </c>
      <c r="Z1766" s="5">
        <f>IF(Y1766&gt;0,Y1766-J1766,".")</f>
        <v>0</v>
      </c>
      <c r="AB1766" s="1">
        <v>1563913317</v>
      </c>
      <c r="AC1766" s="1">
        <v>6751307145</v>
      </c>
      <c r="AD1766" s="1" t="s">
        <v>7467</v>
      </c>
      <c r="AE1766" s="1">
        <v>1</v>
      </c>
      <c r="AF1766" s="1">
        <v>39</v>
      </c>
      <c r="AG1766" s="1" t="s">
        <v>8659</v>
      </c>
      <c r="AH1766" s="1" t="s">
        <v>8660</v>
      </c>
      <c r="AI1766" s="1" t="s">
        <v>8661</v>
      </c>
    </row>
    <row r="1767" spans="1:35" s="1" customFormat="1" x14ac:dyDescent="0.25">
      <c r="A1767" s="31">
        <v>42769</v>
      </c>
      <c r="B1767" t="s">
        <v>2933</v>
      </c>
      <c r="C1767" s="23" t="s">
        <v>695</v>
      </c>
      <c r="D1767" s="22" t="s">
        <v>694</v>
      </c>
      <c r="E1767" s="21">
        <v>1.55</v>
      </c>
      <c r="G1767" s="20"/>
      <c r="H1767" s="19">
        <f>E1767/0.03878</f>
        <v>39.969056214543578</v>
      </c>
      <c r="I1767" s="18">
        <f>J1767/100*4</f>
        <v>3.96</v>
      </c>
      <c r="J1767" s="17">
        <v>99</v>
      </c>
      <c r="K1767" s="16">
        <f>IF(J1767&gt;1,J1767-H1767-I1767,0)</f>
        <v>55.070943785456421</v>
      </c>
      <c r="L1767" s="15">
        <v>42789</v>
      </c>
      <c r="M1767" s="14"/>
      <c r="N1767" s="29">
        <v>42801</v>
      </c>
      <c r="O1767" s="12">
        <v>42802</v>
      </c>
      <c r="P1767" s="11" t="s">
        <v>5435</v>
      </c>
      <c r="Q1767" s="10"/>
      <c r="R1767" s="10"/>
      <c r="S1767" s="10"/>
      <c r="T1767" s="10"/>
      <c r="U1767" s="9">
        <v>6737669021</v>
      </c>
      <c r="V1767" s="8"/>
      <c r="W1767" s="7">
        <v>388</v>
      </c>
      <c r="X1767" s="4"/>
      <c r="Y1767" s="6">
        <v>99</v>
      </c>
      <c r="Z1767" s="5">
        <f>IF(Y1767&gt;0,Y1767-J1767,".")</f>
        <v>0</v>
      </c>
      <c r="AB1767" s="1">
        <v>1563960966</v>
      </c>
      <c r="AC1767" s="1">
        <v>6747837902</v>
      </c>
      <c r="AD1767" s="1" t="s">
        <v>7417</v>
      </c>
      <c r="AE1767" s="1">
        <v>1</v>
      </c>
      <c r="AF1767" s="1">
        <v>39</v>
      </c>
      <c r="AG1767" s="1" t="s">
        <v>5174</v>
      </c>
      <c r="AH1767" s="1" t="s">
        <v>8662</v>
      </c>
      <c r="AI1767" s="1" t="s">
        <v>8663</v>
      </c>
    </row>
    <row r="1768" spans="1:35" s="1" customFormat="1" x14ac:dyDescent="0.25">
      <c r="A1768" s="31">
        <v>42721</v>
      </c>
      <c r="B1768" s="24"/>
      <c r="C1768" s="23" t="s">
        <v>331</v>
      </c>
      <c r="D1768" s="22" t="s">
        <v>330</v>
      </c>
      <c r="E1768" s="21">
        <v>2.1</v>
      </c>
      <c r="G1768" s="20"/>
      <c r="H1768" s="19">
        <f>E1768/0.03864</f>
        <v>54.347826086956523</v>
      </c>
      <c r="I1768" s="18">
        <f>J1768/100*4</f>
        <v>3.96</v>
      </c>
      <c r="J1768" s="17">
        <v>99</v>
      </c>
      <c r="K1768" s="16">
        <f>IF(J1768&gt;1,J1768-H1768-I1768,0)</f>
        <v>40.692173913043476</v>
      </c>
      <c r="L1768" s="15">
        <v>42749</v>
      </c>
      <c r="M1768" s="14"/>
      <c r="N1768" s="29">
        <v>42804</v>
      </c>
      <c r="O1768" s="12">
        <v>42806</v>
      </c>
      <c r="P1768" s="11" t="s">
        <v>5375</v>
      </c>
      <c r="Q1768" s="10"/>
      <c r="R1768" s="10"/>
      <c r="S1768" s="10"/>
      <c r="T1768" s="10"/>
      <c r="U1768" s="9">
        <v>6739823816</v>
      </c>
      <c r="V1768" s="8"/>
      <c r="W1768" s="7">
        <v>396</v>
      </c>
      <c r="X1768" s="4"/>
      <c r="Y1768" s="6">
        <v>99</v>
      </c>
      <c r="Z1768" s="5">
        <f>IF(Y1768&gt;0,Y1768-J1768,".")</f>
        <v>0</v>
      </c>
      <c r="AB1768" s="1">
        <v>1564043666</v>
      </c>
      <c r="AC1768" s="1">
        <v>6748395299</v>
      </c>
      <c r="AD1768" s="1" t="s">
        <v>7141</v>
      </c>
      <c r="AE1768" s="1">
        <v>1</v>
      </c>
      <c r="AF1768" s="1">
        <v>70</v>
      </c>
      <c r="AG1768" s="1" t="s">
        <v>5165</v>
      </c>
      <c r="AH1768" s="1" t="s">
        <v>8664</v>
      </c>
      <c r="AI1768" s="1" t="s">
        <v>8665</v>
      </c>
    </row>
    <row r="1769" spans="1:35" s="1" customFormat="1" x14ac:dyDescent="0.25">
      <c r="A1769" s="31">
        <v>42769</v>
      </c>
      <c r="B1769" s="24" t="s">
        <v>4695</v>
      </c>
      <c r="C1769" s="23" t="s">
        <v>695</v>
      </c>
      <c r="D1769" s="22" t="s">
        <v>694</v>
      </c>
      <c r="E1769" s="21">
        <v>1.61</v>
      </c>
      <c r="G1769" s="20"/>
      <c r="H1769" s="19">
        <f>E1769/0.03878</f>
        <v>41.516245487364621</v>
      </c>
      <c r="I1769" s="18">
        <f>J1769/100*4</f>
        <v>3.96</v>
      </c>
      <c r="J1769" s="17">
        <v>99</v>
      </c>
      <c r="K1769" s="16">
        <f>IF(J1769&gt;1,J1769-H1769-I1769,0)</f>
        <v>53.523754512635378</v>
      </c>
      <c r="L1769" s="15">
        <v>42789</v>
      </c>
      <c r="M1769" s="14"/>
      <c r="N1769" s="29">
        <v>42833</v>
      </c>
      <c r="O1769" s="12">
        <v>42834</v>
      </c>
      <c r="P1769" s="11" t="s">
        <v>4694</v>
      </c>
      <c r="Q1769" s="10" t="s">
        <v>4693</v>
      </c>
      <c r="R1769" s="10" t="s">
        <v>4692</v>
      </c>
      <c r="S1769" s="10" t="s">
        <v>4691</v>
      </c>
      <c r="T1769" s="10"/>
      <c r="U1769" s="9">
        <v>6778496424</v>
      </c>
      <c r="V1769" s="8" t="s">
        <v>3969</v>
      </c>
      <c r="W1769" s="7">
        <v>560</v>
      </c>
      <c r="X1769" s="4"/>
      <c r="Y1769" s="6">
        <v>99</v>
      </c>
      <c r="Z1769" s="5">
        <f>IF(Y1769&gt;0,Y1769-J1769,".")</f>
        <v>0</v>
      </c>
      <c r="AB1769" s="1">
        <v>1564074645</v>
      </c>
      <c r="AC1769" s="1">
        <v>6754924441</v>
      </c>
      <c r="AD1769" s="1" t="s">
        <v>7346</v>
      </c>
      <c r="AE1769" s="1">
        <v>2</v>
      </c>
      <c r="AF1769" s="1">
        <v>338</v>
      </c>
      <c r="AG1769" s="1" t="s">
        <v>5141</v>
      </c>
      <c r="AH1769" s="1" t="s">
        <v>8666</v>
      </c>
      <c r="AI1769" s="1" t="s">
        <v>8667</v>
      </c>
    </row>
    <row r="1770" spans="1:35" s="1" customFormat="1" x14ac:dyDescent="0.25">
      <c r="A1770" s="31">
        <v>42480</v>
      </c>
      <c r="B1770" s="24"/>
      <c r="C1770" s="23" t="s">
        <v>4198</v>
      </c>
      <c r="D1770" s="22" t="s">
        <v>4197</v>
      </c>
      <c r="E1770" s="21">
        <v>0.95</v>
      </c>
      <c r="G1770" s="20"/>
      <c r="H1770" s="19">
        <f>E1770/0.042177</f>
        <v>22.524124522844204</v>
      </c>
      <c r="I1770" s="32">
        <f>J1770/100*4</f>
        <v>3.96</v>
      </c>
      <c r="J1770" s="17">
        <v>99</v>
      </c>
      <c r="K1770" s="16">
        <f>IF(J1770&gt;1,J1770-H1770-I1770,0)</f>
        <v>72.515875477155802</v>
      </c>
      <c r="L1770" s="15">
        <v>42502</v>
      </c>
      <c r="M1770" s="14"/>
      <c r="N1770" s="29">
        <v>42856</v>
      </c>
      <c r="O1770" s="12">
        <v>42857</v>
      </c>
      <c r="P1770" s="11" t="s">
        <v>4192</v>
      </c>
      <c r="Q1770" s="10" t="s">
        <v>4196</v>
      </c>
      <c r="R1770" s="10" t="s">
        <v>4195</v>
      </c>
      <c r="S1770" s="10" t="s">
        <v>4194</v>
      </c>
      <c r="T1770" s="10"/>
      <c r="U1770" s="9">
        <v>6801461015</v>
      </c>
      <c r="V1770" s="8"/>
      <c r="W1770" s="7">
        <v>674</v>
      </c>
      <c r="X1770" s="4"/>
      <c r="Y1770" s="6">
        <v>99</v>
      </c>
      <c r="Z1770" s="5">
        <f>IF(Y1770&gt;0,Y1770-J1770,".")</f>
        <v>0</v>
      </c>
      <c r="AB1770" s="1">
        <v>1564085569</v>
      </c>
      <c r="AC1770" s="1">
        <v>6751170630</v>
      </c>
      <c r="AD1770" s="1" t="s">
        <v>7220</v>
      </c>
      <c r="AE1770" s="1">
        <v>1</v>
      </c>
      <c r="AF1770" s="1">
        <v>30</v>
      </c>
      <c r="AG1770" s="1" t="s">
        <v>5159</v>
      </c>
      <c r="AH1770" s="1" t="s">
        <v>8668</v>
      </c>
      <c r="AI1770" s="1" t="s">
        <v>8669</v>
      </c>
    </row>
    <row r="1771" spans="1:35" s="1" customFormat="1" x14ac:dyDescent="0.25">
      <c r="A1771" s="31">
        <v>42805</v>
      </c>
      <c r="B1771" s="24"/>
      <c r="C1771" s="23" t="s">
        <v>6</v>
      </c>
      <c r="D1771" s="22" t="s">
        <v>5</v>
      </c>
      <c r="E1771" s="21">
        <v>1.1200000000000001</v>
      </c>
      <c r="G1771" s="20"/>
      <c r="H1771" s="19">
        <f>E1771/0.038689</f>
        <v>28.948796815632353</v>
      </c>
      <c r="I1771" s="18">
        <f>J1771/100*4</f>
        <v>3.96</v>
      </c>
      <c r="J1771" s="17">
        <v>99</v>
      </c>
      <c r="K1771" s="16">
        <f>IF(J1771&gt;1,J1771-H1771-I1771,0)</f>
        <v>66.091203184367657</v>
      </c>
      <c r="L1771" s="15">
        <v>42827</v>
      </c>
      <c r="M1771" s="14"/>
      <c r="N1771" s="29">
        <v>42866</v>
      </c>
      <c r="O1771" s="12">
        <v>42866</v>
      </c>
      <c r="P1771" s="11" t="s">
        <v>3971</v>
      </c>
      <c r="Q1771" s="10"/>
      <c r="R1771" s="10"/>
      <c r="S1771" s="10"/>
      <c r="T1771" s="10"/>
      <c r="U1771" s="9"/>
      <c r="V1771" s="8"/>
      <c r="W1771" s="7">
        <v>715</v>
      </c>
      <c r="X1771" s="4"/>
      <c r="Y1771" s="6">
        <v>99</v>
      </c>
      <c r="Z1771" s="5">
        <f>IF(Y1771&gt;0,Y1771-J1771,".")</f>
        <v>0</v>
      </c>
      <c r="AB1771" s="1">
        <v>1564093951</v>
      </c>
      <c r="AC1771" s="1">
        <v>6749965251</v>
      </c>
      <c r="AD1771" s="1" t="s">
        <v>7107</v>
      </c>
      <c r="AE1771" s="1">
        <v>1</v>
      </c>
      <c r="AF1771" s="1">
        <v>92</v>
      </c>
      <c r="AG1771" s="1" t="s">
        <v>5155</v>
      </c>
      <c r="AH1771" s="1" t="s">
        <v>8670</v>
      </c>
      <c r="AI1771" s="1" t="s">
        <v>8671</v>
      </c>
    </row>
    <row r="1772" spans="1:35" s="1" customFormat="1" x14ac:dyDescent="0.25">
      <c r="A1772" s="31">
        <v>42809</v>
      </c>
      <c r="B1772" s="24"/>
      <c r="C1772" s="23" t="s">
        <v>331</v>
      </c>
      <c r="D1772" s="22" t="s">
        <v>330</v>
      </c>
      <c r="E1772" s="21">
        <v>1.43</v>
      </c>
      <c r="G1772" s="20"/>
      <c r="H1772" s="19">
        <f>E1772/0.038689</f>
        <v>36.961410219959156</v>
      </c>
      <c r="I1772" s="18">
        <f>J1772/100*4</f>
        <v>3.96</v>
      </c>
      <c r="J1772" s="17">
        <v>99</v>
      </c>
      <c r="K1772" s="16">
        <f>IF(J1772&gt;1,J1772-H1772-I1772,0)</f>
        <v>58.078589780040843</v>
      </c>
      <c r="L1772" s="15">
        <v>42841</v>
      </c>
      <c r="M1772" s="14"/>
      <c r="N1772" s="29">
        <v>42960</v>
      </c>
      <c r="O1772" s="12">
        <v>42960</v>
      </c>
      <c r="P1772" s="11" t="s">
        <v>2503</v>
      </c>
      <c r="Q1772" s="10"/>
      <c r="R1772" s="10"/>
      <c r="S1772" s="10"/>
      <c r="T1772" s="10"/>
      <c r="U1772" s="9"/>
      <c r="V1772" s="8"/>
      <c r="W1772" s="7">
        <v>1031</v>
      </c>
      <c r="X1772" s="4"/>
      <c r="Y1772" s="6">
        <v>99</v>
      </c>
      <c r="Z1772" s="5">
        <f>IF(Y1772&gt;0,Y1772-J1772,".")</f>
        <v>0</v>
      </c>
      <c r="AB1772" s="1">
        <v>1564098403</v>
      </c>
      <c r="AC1772" s="1">
        <v>6755237841</v>
      </c>
      <c r="AD1772" s="1" t="s">
        <v>7109</v>
      </c>
      <c r="AE1772" s="1">
        <v>1</v>
      </c>
      <c r="AF1772" s="1">
        <v>33</v>
      </c>
      <c r="AG1772" s="1" t="s">
        <v>5146</v>
      </c>
      <c r="AH1772" s="1" t="s">
        <v>8672</v>
      </c>
      <c r="AI1772" s="1" t="s">
        <v>8673</v>
      </c>
    </row>
    <row r="1773" spans="1:35" s="1" customFormat="1" x14ac:dyDescent="0.25">
      <c r="A1773" s="31">
        <v>42095</v>
      </c>
      <c r="B1773" s="24"/>
      <c r="C1773" s="23" t="s">
        <v>1915</v>
      </c>
      <c r="D1773" s="22" t="s">
        <v>1914</v>
      </c>
      <c r="E1773" s="21">
        <v>1.56</v>
      </c>
      <c r="G1773" s="20"/>
      <c r="H1773" s="19">
        <f>E1773/0.03938</f>
        <v>39.614017267648556</v>
      </c>
      <c r="I1773" s="18">
        <f>J1773/100*4</f>
        <v>3.2</v>
      </c>
      <c r="J1773" s="17">
        <v>80</v>
      </c>
      <c r="K1773" s="16">
        <f>IF(J1773&gt;1,J1773-H1773-I1773,0)</f>
        <v>37.185982732351441</v>
      </c>
      <c r="L1773" s="15">
        <v>42132</v>
      </c>
      <c r="M1773" s="14"/>
      <c r="N1773" s="29">
        <v>42998</v>
      </c>
      <c r="O1773" s="12">
        <v>42998</v>
      </c>
      <c r="P1773" s="11" t="s">
        <v>1913</v>
      </c>
      <c r="Q1773" s="10" t="s">
        <v>1912</v>
      </c>
      <c r="R1773" s="10" t="s">
        <v>1911</v>
      </c>
      <c r="S1773" s="10" t="s">
        <v>1910</v>
      </c>
      <c r="T1773" s="10"/>
      <c r="U1773" s="9" t="s">
        <v>1909</v>
      </c>
      <c r="V1773" s="8"/>
      <c r="W1773" s="7">
        <v>1161</v>
      </c>
      <c r="X1773" s="4"/>
      <c r="Y1773" s="6">
        <v>99</v>
      </c>
      <c r="Z1773" s="5">
        <f>IF(Y1773&gt;0,Y1773-J1773,".")</f>
        <v>19</v>
      </c>
      <c r="AB1773" s="1">
        <v>1564098402</v>
      </c>
      <c r="AC1773" s="1">
        <v>6755184955</v>
      </c>
      <c r="AD1773" s="1" t="s">
        <v>7241</v>
      </c>
      <c r="AE1773" s="1">
        <v>1</v>
      </c>
      <c r="AF1773" s="1">
        <v>38</v>
      </c>
      <c r="AG1773" s="1" t="s">
        <v>5146</v>
      </c>
      <c r="AH1773" s="1" t="s">
        <v>8674</v>
      </c>
      <c r="AI1773" s="1" t="s">
        <v>8673</v>
      </c>
    </row>
    <row r="1774" spans="1:35" s="1" customFormat="1" x14ac:dyDescent="0.25">
      <c r="A1774" s="28">
        <v>41665</v>
      </c>
      <c r="B1774" s="27" t="s">
        <v>1597</v>
      </c>
      <c r="C1774" s="23" t="s">
        <v>1596</v>
      </c>
      <c r="D1774" s="22" t="s">
        <v>1300</v>
      </c>
      <c r="E1774" s="21">
        <v>0.99</v>
      </c>
      <c r="G1774" s="20"/>
      <c r="H1774" s="19">
        <f>E1774/0.0477825</f>
        <v>20.718882436038299</v>
      </c>
      <c r="I1774" s="18">
        <f>J1774/100*4</f>
        <v>3.2</v>
      </c>
      <c r="J1774" s="17">
        <v>80</v>
      </c>
      <c r="K1774" s="16">
        <f>IF(J1774&gt;1,J1774-H1774-I1774,0)</f>
        <v>56.081117563961698</v>
      </c>
      <c r="L1774" s="15">
        <v>41692</v>
      </c>
      <c r="M1774" s="14"/>
      <c r="N1774" s="29">
        <v>43017</v>
      </c>
      <c r="O1774" s="12">
        <v>43018</v>
      </c>
      <c r="P1774" s="11" t="s">
        <v>1595</v>
      </c>
      <c r="Q1774" s="10" t="s">
        <v>1503</v>
      </c>
      <c r="R1774" s="10" t="s">
        <v>1502</v>
      </c>
      <c r="S1774" s="10" t="s">
        <v>1501</v>
      </c>
      <c r="T1774" s="10"/>
      <c r="U1774" s="9">
        <v>6905879247</v>
      </c>
      <c r="V1774" s="8"/>
      <c r="W1774" s="7">
        <v>1227</v>
      </c>
      <c r="X1774" s="4"/>
      <c r="Y1774" s="6">
        <v>99</v>
      </c>
      <c r="Z1774" s="5">
        <f>IF(Y1774&gt;0,Y1774-J1774,".")</f>
        <v>19</v>
      </c>
      <c r="AB1774" s="1">
        <v>1564098404</v>
      </c>
      <c r="AC1774" s="1">
        <v>6748631561</v>
      </c>
      <c r="AD1774" s="1" t="s">
        <v>7221</v>
      </c>
      <c r="AE1774" s="1">
        <v>1</v>
      </c>
      <c r="AF1774" s="1">
        <v>33</v>
      </c>
      <c r="AG1774" s="1" t="s">
        <v>5146</v>
      </c>
      <c r="AH1774" s="1" t="s">
        <v>8675</v>
      </c>
      <c r="AI1774" s="1" t="s">
        <v>8673</v>
      </c>
    </row>
    <row r="1775" spans="1:35" s="1" customFormat="1" x14ac:dyDescent="0.25">
      <c r="A1775" s="31">
        <v>42095</v>
      </c>
      <c r="B1775" s="24"/>
      <c r="C1775" s="23" t="s">
        <v>1915</v>
      </c>
      <c r="D1775" s="22" t="s">
        <v>1914</v>
      </c>
      <c r="E1775" s="21">
        <v>1.56</v>
      </c>
      <c r="G1775" s="20"/>
      <c r="H1775" s="19">
        <f>E1775/0.03938</f>
        <v>39.614017267648556</v>
      </c>
      <c r="I1775" s="18">
        <f>J1775/100*4</f>
        <v>3.2</v>
      </c>
      <c r="J1775" s="17">
        <v>80</v>
      </c>
      <c r="K1775" s="16">
        <f>IF(J1775&gt;1,J1775-H1775-I1775,0)</f>
        <v>37.185982732351441</v>
      </c>
      <c r="L1775" s="15">
        <v>42132</v>
      </c>
      <c r="M1775" s="14"/>
      <c r="N1775" s="29">
        <v>42743</v>
      </c>
      <c r="O1775" s="12">
        <v>42743</v>
      </c>
      <c r="P1775" s="11" t="s">
        <v>6860</v>
      </c>
      <c r="Q1775" s="10" t="s">
        <v>6868</v>
      </c>
      <c r="R1775" s="10" t="s">
        <v>6867</v>
      </c>
      <c r="S1775" s="10" t="s">
        <v>2122</v>
      </c>
      <c r="T1775" s="10"/>
      <c r="U1775" s="9" t="s">
        <v>6866</v>
      </c>
      <c r="V1775" s="8"/>
      <c r="W1775" s="7">
        <v>53</v>
      </c>
      <c r="X1775" s="4"/>
      <c r="Y1775" s="6">
        <v>100</v>
      </c>
      <c r="Z1775" s="5">
        <f>IF(Y1775&gt;0,Y1775-J1775,".")</f>
        <v>20</v>
      </c>
      <c r="AB1775" s="1">
        <v>1564098405</v>
      </c>
      <c r="AC1775" s="1">
        <v>6752483264</v>
      </c>
      <c r="AD1775" s="1" t="s">
        <v>7168</v>
      </c>
      <c r="AE1775" s="1">
        <v>1</v>
      </c>
      <c r="AF1775" s="1">
        <v>36</v>
      </c>
      <c r="AG1775" s="1" t="s">
        <v>5146</v>
      </c>
      <c r="AH1775" s="1" t="s">
        <v>8676</v>
      </c>
      <c r="AI1775" s="1" t="s">
        <v>8673</v>
      </c>
    </row>
    <row r="1776" spans="1:35" s="1" customFormat="1" x14ac:dyDescent="0.25">
      <c r="A1776" s="31">
        <v>42742</v>
      </c>
      <c r="B1776" s="24" t="s">
        <v>978</v>
      </c>
      <c r="C1776" s="23" t="s">
        <v>382</v>
      </c>
      <c r="D1776" s="22" t="s">
        <v>381</v>
      </c>
      <c r="E1776" s="21">
        <v>0.64</v>
      </c>
      <c r="G1776" s="20"/>
      <c r="H1776" s="19">
        <f>E1776/0.03821</f>
        <v>16.749542004710808</v>
      </c>
      <c r="I1776" s="18">
        <f>J1776/100*4</f>
        <v>2.4</v>
      </c>
      <c r="J1776" s="17">
        <v>60</v>
      </c>
      <c r="K1776" s="16">
        <f>IF(J1776&gt;1,J1776-H1776-I1776,0)</f>
        <v>40.850457995289197</v>
      </c>
      <c r="L1776" s="15">
        <v>42768</v>
      </c>
      <c r="M1776" s="14"/>
      <c r="N1776" s="29">
        <v>42809</v>
      </c>
      <c r="O1776" s="12">
        <v>42809</v>
      </c>
      <c r="P1776" s="11" t="s">
        <v>5216</v>
      </c>
      <c r="Q1776" s="10" t="s">
        <v>5219</v>
      </c>
      <c r="R1776" s="10" t="s">
        <v>5218</v>
      </c>
      <c r="S1776" s="10" t="s">
        <v>5217</v>
      </c>
      <c r="T1776" s="10"/>
      <c r="U1776" s="9">
        <v>6745467141</v>
      </c>
      <c r="V1776" s="8"/>
      <c r="W1776" s="7">
        <v>434</v>
      </c>
      <c r="X1776" s="4"/>
      <c r="Y1776" s="6">
        <v>100</v>
      </c>
      <c r="Z1776" s="5">
        <f>IF(Y1776&gt;0,Y1776-J1776,".")</f>
        <v>40</v>
      </c>
      <c r="AB1776" s="1">
        <v>1564240838</v>
      </c>
      <c r="AC1776" s="1">
        <v>6756115647</v>
      </c>
      <c r="AD1776" s="1" t="s">
        <v>7143</v>
      </c>
      <c r="AE1776" s="1">
        <v>1</v>
      </c>
      <c r="AF1776" s="1">
        <v>45</v>
      </c>
      <c r="AG1776" s="1" t="s">
        <v>5112</v>
      </c>
      <c r="AH1776" s="1" t="s">
        <v>8677</v>
      </c>
      <c r="AI1776" s="1" t="s">
        <v>8678</v>
      </c>
    </row>
    <row r="1777" spans="1:35" s="1" customFormat="1" x14ac:dyDescent="0.25">
      <c r="A1777" s="31">
        <v>42046</v>
      </c>
      <c r="B1777" s="24"/>
      <c r="C1777" s="23" t="s">
        <v>4464</v>
      </c>
      <c r="D1777" s="22" t="s">
        <v>2545</v>
      </c>
      <c r="E1777" s="21">
        <v>0.26900000000000002</v>
      </c>
      <c r="G1777" s="20"/>
      <c r="H1777" s="19">
        <f>E1777/0.0505007</f>
        <v>5.3266588383923388</v>
      </c>
      <c r="I1777" s="18">
        <f>J1777/100*4</f>
        <v>2.52</v>
      </c>
      <c r="J1777" s="17">
        <v>63</v>
      </c>
      <c r="K1777" s="16">
        <f>IF(J1777&gt;1,J1777-H1777-I1777,0)</f>
        <v>55.153341161607656</v>
      </c>
      <c r="L1777" s="15">
        <v>42071</v>
      </c>
      <c r="M1777" s="14"/>
      <c r="N1777" s="29">
        <v>42844</v>
      </c>
      <c r="O1777" s="12">
        <v>42845</v>
      </c>
      <c r="P1777" s="11" t="s">
        <v>4463</v>
      </c>
      <c r="Q1777" s="10" t="s">
        <v>4462</v>
      </c>
      <c r="R1777" s="10" t="s">
        <v>4461</v>
      </c>
      <c r="S1777" s="10" t="s">
        <v>4460</v>
      </c>
      <c r="T1777" s="10"/>
      <c r="U1777" s="9">
        <v>6791112330</v>
      </c>
      <c r="V1777" s="8"/>
      <c r="W1777" s="7">
        <v>616</v>
      </c>
      <c r="X1777" s="4"/>
      <c r="Y1777" s="6">
        <v>100</v>
      </c>
      <c r="Z1777" s="5">
        <f>IF(Y1777&gt;0,Y1777-J1777,".")</f>
        <v>37</v>
      </c>
      <c r="AB1777" s="1">
        <v>1564385563</v>
      </c>
      <c r="AC1777" s="1">
        <v>6753652749</v>
      </c>
      <c r="AD1777" s="1" t="s">
        <v>7357</v>
      </c>
      <c r="AE1777" s="1">
        <v>1</v>
      </c>
      <c r="AF1777" s="1">
        <v>290</v>
      </c>
      <c r="AG1777" s="1" t="s">
        <v>5130</v>
      </c>
      <c r="AH1777" s="1" t="s">
        <v>8679</v>
      </c>
      <c r="AI1777" s="1" t="s">
        <v>8680</v>
      </c>
    </row>
    <row r="1778" spans="1:35" s="1" customFormat="1" x14ac:dyDescent="0.25">
      <c r="A1778" s="31">
        <v>42750</v>
      </c>
      <c r="B1778" s="24"/>
      <c r="C1778" s="23" t="s">
        <v>13</v>
      </c>
      <c r="D1778" s="22" t="s">
        <v>12</v>
      </c>
      <c r="E1778" s="21">
        <v>0.74</v>
      </c>
      <c r="G1778" s="20"/>
      <c r="H1778" s="19">
        <f>E1778/0.03821</f>
        <v>19.366657942946873</v>
      </c>
      <c r="I1778" s="18">
        <f>J1778/100*4</f>
        <v>2.6</v>
      </c>
      <c r="J1778" s="17">
        <v>65</v>
      </c>
      <c r="K1778" s="16">
        <f>IF(J1778&gt;1,J1778-H1778-I1778,0)</f>
        <v>43.033342057053126</v>
      </c>
      <c r="L1778" s="15">
        <v>42768</v>
      </c>
      <c r="M1778" s="14"/>
      <c r="N1778" s="29">
        <v>42883</v>
      </c>
      <c r="O1778" s="12">
        <v>42883</v>
      </c>
      <c r="P1778" s="11" t="s">
        <v>3696</v>
      </c>
      <c r="Q1778" s="10" t="s">
        <v>3695</v>
      </c>
      <c r="R1778" s="10" t="s">
        <v>3694</v>
      </c>
      <c r="S1778" s="10" t="s">
        <v>3693</v>
      </c>
      <c r="T1778" s="10"/>
      <c r="U1778" s="9" t="s">
        <v>3692</v>
      </c>
      <c r="V1778" s="8"/>
      <c r="W1778" s="7">
        <v>776</v>
      </c>
      <c r="X1778" s="4"/>
      <c r="Y1778" s="6">
        <v>100</v>
      </c>
      <c r="Z1778" s="5">
        <f>IF(Y1778&gt;0,Y1778-J1778,".")</f>
        <v>35</v>
      </c>
      <c r="AB1778" s="1">
        <v>1564493244</v>
      </c>
      <c r="AC1778" s="1">
        <v>6755153293</v>
      </c>
      <c r="AD1778" s="1" t="s">
        <v>7243</v>
      </c>
      <c r="AE1778" s="1">
        <v>1</v>
      </c>
      <c r="AF1778" s="1">
        <v>120</v>
      </c>
      <c r="AG1778" s="1" t="s">
        <v>8681</v>
      </c>
      <c r="AH1778" s="1" t="s">
        <v>8682</v>
      </c>
      <c r="AI1778" s="1" t="s">
        <v>8683</v>
      </c>
    </row>
    <row r="1779" spans="1:35" s="1" customFormat="1" x14ac:dyDescent="0.25">
      <c r="A1779" s="31">
        <v>42509</v>
      </c>
      <c r="B1779" s="24"/>
      <c r="C1779" s="23" t="s">
        <v>2243</v>
      </c>
      <c r="D1779" s="22" t="s">
        <v>2242</v>
      </c>
      <c r="E1779" s="21">
        <v>1.45</v>
      </c>
      <c r="G1779" s="20"/>
      <c r="H1779" s="19">
        <f>E1779/0.04105</f>
        <v>35.322777101096221</v>
      </c>
      <c r="I1779" s="18">
        <f>J1779/100*4</f>
        <v>3.32</v>
      </c>
      <c r="J1779" s="17">
        <v>83</v>
      </c>
      <c r="K1779" s="16">
        <f>IF(J1779&gt;1,J1779-H1779-I1779,0)</f>
        <v>44.357222898903778</v>
      </c>
      <c r="L1779" s="15">
        <v>42526</v>
      </c>
      <c r="M1779" s="14"/>
      <c r="N1779" s="29">
        <v>42977</v>
      </c>
      <c r="O1779" s="12">
        <v>42977</v>
      </c>
      <c r="P1779" s="11" t="s">
        <v>2241</v>
      </c>
      <c r="Q1779" s="10" t="s">
        <v>2240</v>
      </c>
      <c r="R1779" s="10" t="s">
        <v>2239</v>
      </c>
      <c r="S1779" s="10" t="s">
        <v>1254</v>
      </c>
      <c r="T1779" s="10"/>
      <c r="U1779" s="9">
        <v>6910904276</v>
      </c>
      <c r="V1779" s="8"/>
      <c r="W1779" s="7">
        <v>1094</v>
      </c>
      <c r="X1779" s="4"/>
      <c r="Y1779" s="6">
        <v>100</v>
      </c>
      <c r="Z1779" s="5">
        <f>IF(Y1779&gt;0,Y1779-J1779,".")</f>
        <v>17</v>
      </c>
      <c r="AB1779" s="1">
        <v>1564493245</v>
      </c>
      <c r="AC1779" s="1">
        <v>6755642733</v>
      </c>
      <c r="AD1779" s="1" t="s">
        <v>7307</v>
      </c>
      <c r="AE1779" s="1">
        <v>1</v>
      </c>
      <c r="AF1779" s="1">
        <v>129</v>
      </c>
      <c r="AG1779" s="1" t="s">
        <v>8681</v>
      </c>
      <c r="AH1779" s="1" t="s">
        <v>8684</v>
      </c>
      <c r="AI1779" s="1" t="s">
        <v>8683</v>
      </c>
    </row>
    <row r="1780" spans="1:35" s="1" customFormat="1" x14ac:dyDescent="0.25">
      <c r="A1780" s="31">
        <v>42950</v>
      </c>
      <c r="B1780" s="24"/>
      <c r="C1780" s="23" t="s">
        <v>13</v>
      </c>
      <c r="D1780" s="22" t="s">
        <v>12</v>
      </c>
      <c r="E1780" s="21">
        <v>0.72</v>
      </c>
      <c r="G1780" s="20"/>
      <c r="H1780" s="19">
        <f>E1780/0.0444</f>
        <v>16.216216216216214</v>
      </c>
      <c r="I1780" s="18">
        <f>J1780/100*4</f>
        <v>2.6</v>
      </c>
      <c r="J1780" s="17">
        <v>65</v>
      </c>
      <c r="K1780" s="16">
        <f>IF(J1780&gt;1,J1780-H1780-I1780,0)</f>
        <v>46.183783783783788</v>
      </c>
      <c r="L1780" s="15">
        <v>42972</v>
      </c>
      <c r="M1780" s="14"/>
      <c r="N1780" s="29">
        <v>43074</v>
      </c>
      <c r="O1780" s="12">
        <v>43074</v>
      </c>
      <c r="P1780" s="11" t="s">
        <v>565</v>
      </c>
      <c r="Q1780" s="10" t="s">
        <v>564</v>
      </c>
      <c r="R1780" s="10" t="s">
        <v>563</v>
      </c>
      <c r="S1780" s="10" t="s">
        <v>562</v>
      </c>
      <c r="T1780" s="10" t="s">
        <v>561</v>
      </c>
      <c r="U1780" s="9">
        <v>6916050691</v>
      </c>
      <c r="V1780" s="8"/>
      <c r="W1780" s="7">
        <v>1420</v>
      </c>
      <c r="X1780" s="4"/>
      <c r="Y1780" s="6">
        <v>100</v>
      </c>
      <c r="Z1780" s="5">
        <f>IF(Y1780&gt;0,Y1780-J1780,".")</f>
        <v>35</v>
      </c>
      <c r="AB1780" s="1">
        <v>1564493243</v>
      </c>
      <c r="AC1780" s="1">
        <v>6752483264</v>
      </c>
      <c r="AD1780" s="1" t="s">
        <v>7168</v>
      </c>
      <c r="AE1780" s="1">
        <v>1</v>
      </c>
      <c r="AF1780" s="1">
        <v>36</v>
      </c>
      <c r="AG1780" s="1" t="s">
        <v>8681</v>
      </c>
      <c r="AH1780" s="1" t="s">
        <v>8676</v>
      </c>
      <c r="AI1780" s="1" t="s">
        <v>8683</v>
      </c>
    </row>
    <row r="1781" spans="1:35" s="1" customFormat="1" x14ac:dyDescent="0.25">
      <c r="A1781" s="31">
        <v>42493</v>
      </c>
      <c r="B1781" s="24"/>
      <c r="C1781" s="23" t="s">
        <v>1365</v>
      </c>
      <c r="D1781" s="22" t="s">
        <v>1364</v>
      </c>
      <c r="E1781" s="21">
        <v>1.1299999999999999</v>
      </c>
      <c r="G1781" s="20"/>
      <c r="H1781" s="19">
        <f>E1781/0.04188</f>
        <v>26.981852913085003</v>
      </c>
      <c r="I1781" s="18">
        <f>J1781/100*4</f>
        <v>3.4</v>
      </c>
      <c r="J1781" s="17">
        <v>85</v>
      </c>
      <c r="K1781" s="16">
        <f>IF(J1781&gt;1,J1781-H1781-I1781,0)</f>
        <v>54.618147086914995</v>
      </c>
      <c r="L1781" s="15">
        <v>42520</v>
      </c>
      <c r="M1781" s="14"/>
      <c r="N1781" s="29">
        <v>42803</v>
      </c>
      <c r="O1781" s="12">
        <v>42806</v>
      </c>
      <c r="P1781" s="11" t="s">
        <v>5402</v>
      </c>
      <c r="Q1781" s="10" t="s">
        <v>5401</v>
      </c>
      <c r="R1781" s="10" t="s">
        <v>5400</v>
      </c>
      <c r="S1781" s="10" t="s">
        <v>5399</v>
      </c>
      <c r="T1781" s="10"/>
      <c r="U1781" s="9" t="s">
        <v>5398</v>
      </c>
      <c r="V1781" s="8"/>
      <c r="W1781" s="7">
        <v>393</v>
      </c>
      <c r="X1781" s="4"/>
      <c r="Y1781" s="6">
        <v>101</v>
      </c>
      <c r="Z1781" s="5">
        <f>IF(Y1781&gt;0,Y1781-J1781,".")</f>
        <v>16</v>
      </c>
      <c r="AB1781" s="1">
        <v>1564558923</v>
      </c>
      <c r="AC1781" s="1">
        <v>6751542382</v>
      </c>
      <c r="AD1781" s="1" t="s">
        <v>7203</v>
      </c>
      <c r="AE1781" s="1">
        <v>2</v>
      </c>
      <c r="AF1781" s="1">
        <v>94</v>
      </c>
      <c r="AG1781" s="1" t="s">
        <v>5113</v>
      </c>
      <c r="AH1781" s="1" t="s">
        <v>8685</v>
      </c>
      <c r="AI1781" s="1" t="s">
        <v>8686</v>
      </c>
    </row>
    <row r="1782" spans="1:35" s="1" customFormat="1" x14ac:dyDescent="0.25">
      <c r="A1782" s="31">
        <v>42431</v>
      </c>
      <c r="B1782" s="24"/>
      <c r="C1782" s="23" t="s">
        <v>3354</v>
      </c>
      <c r="D1782" s="22" t="s">
        <v>3353</v>
      </c>
      <c r="E1782" s="21">
        <v>1.83</v>
      </c>
      <c r="G1782" s="20"/>
      <c r="H1782" s="19">
        <f>E1782/0.04011</f>
        <v>45.624532535527301</v>
      </c>
      <c r="I1782" s="32">
        <f>J1782/100*4</f>
        <v>3.4</v>
      </c>
      <c r="J1782" s="17">
        <v>85</v>
      </c>
      <c r="K1782" s="16">
        <f>IF(J1782&gt;1,J1782-H1782-I1782,0)</f>
        <v>35.9754674644727</v>
      </c>
      <c r="L1782" s="15">
        <v>42467</v>
      </c>
      <c r="M1782" s="14"/>
      <c r="N1782" s="29">
        <v>42902</v>
      </c>
      <c r="O1782" s="12">
        <v>42904</v>
      </c>
      <c r="P1782" s="11" t="s">
        <v>3352</v>
      </c>
      <c r="Q1782" s="10" t="s">
        <v>3351</v>
      </c>
      <c r="R1782" s="10" t="s">
        <v>3350</v>
      </c>
      <c r="S1782" s="10" t="s">
        <v>2379</v>
      </c>
      <c r="T1782" s="10"/>
      <c r="U1782" s="9">
        <v>6858009492</v>
      </c>
      <c r="V1782" s="8"/>
      <c r="W1782" s="7">
        <v>852</v>
      </c>
      <c r="X1782" s="4"/>
      <c r="Y1782" s="6">
        <v>101</v>
      </c>
      <c r="Z1782" s="5">
        <f>IF(Y1782&gt;0,Y1782-J1782,".")</f>
        <v>16</v>
      </c>
      <c r="AA1782"/>
      <c r="AB1782">
        <v>1564567077</v>
      </c>
      <c r="AC1782" s="1">
        <v>6755186508</v>
      </c>
      <c r="AD1782" s="1" t="s">
        <v>7146</v>
      </c>
      <c r="AE1782" s="1">
        <v>1</v>
      </c>
      <c r="AF1782" s="1">
        <v>65</v>
      </c>
      <c r="AG1782" s="1" t="s">
        <v>5124</v>
      </c>
      <c r="AH1782" s="1" t="s">
        <v>8687</v>
      </c>
      <c r="AI1782" s="1" t="s">
        <v>8688</v>
      </c>
    </row>
    <row r="1783" spans="1:35" s="1" customFormat="1" x14ac:dyDescent="0.25">
      <c r="A1783" s="31">
        <v>42692</v>
      </c>
      <c r="B1783" t="s">
        <v>3012</v>
      </c>
      <c r="C1783" s="23" t="s">
        <v>1365</v>
      </c>
      <c r="D1783" s="22" t="s">
        <v>1364</v>
      </c>
      <c r="E1783" s="21">
        <v>1.19</v>
      </c>
      <c r="G1783" s="20"/>
      <c r="H1783" s="19">
        <f>E1783/0.0395</f>
        <v>30.12658227848101</v>
      </c>
      <c r="I1783" s="18">
        <f>J1783/100*4</f>
        <v>3.4</v>
      </c>
      <c r="J1783" s="17">
        <v>85</v>
      </c>
      <c r="K1783" s="16">
        <f>IF(J1783&gt;1,J1783-H1783-I1783,0)</f>
        <v>51.473417721518992</v>
      </c>
      <c r="L1783" s="15">
        <v>42727</v>
      </c>
      <c r="M1783" s="14"/>
      <c r="N1783" s="29">
        <v>42919</v>
      </c>
      <c r="O1783" s="12">
        <v>42919</v>
      </c>
      <c r="P1783" s="11" t="s">
        <v>3011</v>
      </c>
      <c r="Q1783" s="10" t="s">
        <v>3010</v>
      </c>
      <c r="R1783" s="10" t="s">
        <v>3009</v>
      </c>
      <c r="S1783" s="10" t="s">
        <v>3008</v>
      </c>
      <c r="T1783" s="10"/>
      <c r="U1783" s="9">
        <v>6875607396</v>
      </c>
      <c r="V1783" s="8"/>
      <c r="W1783" s="7">
        <v>919</v>
      </c>
      <c r="X1783" s="4"/>
      <c r="Y1783" s="6">
        <v>101</v>
      </c>
      <c r="Z1783" s="5">
        <f>IF(Y1783&gt;0,Y1783-J1783,".")</f>
        <v>16</v>
      </c>
      <c r="AB1783" s="1">
        <v>1564783211</v>
      </c>
      <c r="AC1783" s="1">
        <v>6752579615</v>
      </c>
      <c r="AD1783" s="1" t="s">
        <v>7456</v>
      </c>
      <c r="AE1783" s="1">
        <v>1</v>
      </c>
      <c r="AF1783" s="1">
        <v>39</v>
      </c>
      <c r="AG1783" s="1" t="s">
        <v>5135</v>
      </c>
      <c r="AH1783" s="1" t="s">
        <v>8689</v>
      </c>
      <c r="AI1783" s="1" t="s">
        <v>8690</v>
      </c>
    </row>
    <row r="1784" spans="1:35" s="1" customFormat="1" x14ac:dyDescent="0.25">
      <c r="A1784" s="31">
        <v>42692</v>
      </c>
      <c r="B1784" s="24" t="s">
        <v>1366</v>
      </c>
      <c r="C1784" s="23" t="s">
        <v>1365</v>
      </c>
      <c r="D1784" s="22" t="s">
        <v>1364</v>
      </c>
      <c r="E1784" s="21">
        <v>1.1599999999999999</v>
      </c>
      <c r="G1784" s="20"/>
      <c r="H1784" s="19">
        <f>E1784/0.0395</f>
        <v>29.367088607594933</v>
      </c>
      <c r="I1784" s="18">
        <f>J1784/100*4</f>
        <v>3.4</v>
      </c>
      <c r="J1784" s="17">
        <v>85</v>
      </c>
      <c r="K1784" s="16">
        <f>IF(J1784&gt;1,J1784-H1784-I1784,0)</f>
        <v>52.232911392405065</v>
      </c>
      <c r="L1784" s="15">
        <v>42727</v>
      </c>
      <c r="M1784" s="14"/>
      <c r="N1784" s="29">
        <v>43035</v>
      </c>
      <c r="O1784" s="12">
        <v>43037</v>
      </c>
      <c r="P1784" s="11" t="s">
        <v>1363</v>
      </c>
      <c r="Q1784" s="10" t="s">
        <v>1362</v>
      </c>
      <c r="R1784" s="10" t="s">
        <v>1361</v>
      </c>
      <c r="S1784" s="10" t="s">
        <v>768</v>
      </c>
      <c r="T1784" s="10"/>
      <c r="U1784" s="9">
        <v>6908908579</v>
      </c>
      <c r="V1784" s="8"/>
      <c r="W1784" s="7">
        <v>1269</v>
      </c>
      <c r="X1784" s="4"/>
      <c r="Y1784" s="6">
        <v>101</v>
      </c>
      <c r="Z1784" s="5">
        <f>IF(Y1784&gt;0,Y1784-J1784,".")</f>
        <v>16</v>
      </c>
      <c r="AB1784" s="1">
        <v>1564783209</v>
      </c>
      <c r="AC1784" s="1">
        <v>6749998071</v>
      </c>
      <c r="AD1784" s="1" t="s">
        <v>7342</v>
      </c>
      <c r="AE1784" s="1">
        <v>1</v>
      </c>
      <c r="AF1784" s="1">
        <v>37</v>
      </c>
      <c r="AG1784" s="1" t="s">
        <v>5135</v>
      </c>
      <c r="AH1784" s="1" t="s">
        <v>8691</v>
      </c>
      <c r="AI1784" s="1" t="s">
        <v>8690</v>
      </c>
    </row>
    <row r="1785" spans="1:35" s="1" customFormat="1" x14ac:dyDescent="0.25">
      <c r="A1785" s="31">
        <v>42666</v>
      </c>
      <c r="B1785" t="s">
        <v>488</v>
      </c>
      <c r="C1785" s="23" t="s">
        <v>487</v>
      </c>
      <c r="D1785" s="22" t="s">
        <v>486</v>
      </c>
      <c r="E1785" s="21">
        <v>0.78500000000000003</v>
      </c>
      <c r="G1785" s="20"/>
      <c r="H1785" s="19">
        <f>E1785/0.03988</f>
        <v>19.684052156469409</v>
      </c>
      <c r="I1785" s="18">
        <f>J1785/100*4</f>
        <v>2.56</v>
      </c>
      <c r="J1785" s="17">
        <v>64</v>
      </c>
      <c r="K1785" s="16">
        <f>IF(J1785&gt;1,J1785-H1785-I1785,0)</f>
        <v>41.755947843530592</v>
      </c>
      <c r="L1785" s="15">
        <v>42685</v>
      </c>
      <c r="M1785" s="14"/>
      <c r="N1785" s="29">
        <v>43078</v>
      </c>
      <c r="O1785" s="12">
        <v>43079</v>
      </c>
      <c r="P1785" s="11" t="s">
        <v>485</v>
      </c>
      <c r="Q1785" s="10" t="s">
        <v>484</v>
      </c>
      <c r="R1785" s="10" t="s">
        <v>483</v>
      </c>
      <c r="S1785" s="10" t="s">
        <v>482</v>
      </c>
      <c r="T1785" s="10"/>
      <c r="U1785" s="9">
        <v>6914698829</v>
      </c>
      <c r="V1785" s="8"/>
      <c r="W1785" s="7">
        <v>1440</v>
      </c>
      <c r="X1785" s="4"/>
      <c r="Y1785" s="6">
        <v>101</v>
      </c>
      <c r="Z1785" s="5">
        <f>IF(Y1785&gt;0,Y1785-J1785,".")</f>
        <v>37</v>
      </c>
      <c r="AB1785" s="1">
        <v>1565305067</v>
      </c>
      <c r="AC1785" s="1">
        <v>6756510735</v>
      </c>
      <c r="AD1785" s="1" t="s">
        <v>8692</v>
      </c>
      <c r="AE1785" s="1">
        <v>2</v>
      </c>
      <c r="AF1785" s="1">
        <v>50</v>
      </c>
      <c r="AG1785" s="1" t="s">
        <v>5096</v>
      </c>
      <c r="AH1785" s="1" t="s">
        <v>8693</v>
      </c>
      <c r="AI1785" s="1" t="s">
        <v>8694</v>
      </c>
    </row>
    <row r="1786" spans="1:35" s="1" customFormat="1" x14ac:dyDescent="0.25">
      <c r="A1786" s="31">
        <v>42493</v>
      </c>
      <c r="B1786" s="24"/>
      <c r="C1786" s="23" t="s">
        <v>1594</v>
      </c>
      <c r="D1786" s="22" t="s">
        <v>1593</v>
      </c>
      <c r="E1786" s="21">
        <v>1.73</v>
      </c>
      <c r="G1786" s="20"/>
      <c r="H1786" s="19">
        <f>E1786/0.04188</f>
        <v>41.308500477554915</v>
      </c>
      <c r="I1786" s="18">
        <f>J1786/100*4</f>
        <v>3.4</v>
      </c>
      <c r="J1786" s="17">
        <v>85</v>
      </c>
      <c r="K1786" s="16">
        <f>IF(J1786&gt;1,J1786-H1786-I1786,0)</f>
        <v>40.291499522445086</v>
      </c>
      <c r="L1786" s="15">
        <v>42533</v>
      </c>
      <c r="M1786" s="14"/>
      <c r="N1786" s="29">
        <v>42741</v>
      </c>
      <c r="O1786" s="12">
        <v>42743</v>
      </c>
      <c r="P1786" s="11" t="s">
        <v>6894</v>
      </c>
      <c r="Q1786" s="10" t="s">
        <v>6893</v>
      </c>
      <c r="R1786" s="10" t="s">
        <v>6892</v>
      </c>
      <c r="S1786" s="10" t="s">
        <v>6891</v>
      </c>
      <c r="T1786" s="10"/>
      <c r="U1786" s="9">
        <v>6664013803</v>
      </c>
      <c r="V1786" s="8"/>
      <c r="W1786" s="7">
        <v>44</v>
      </c>
      <c r="X1786" s="4"/>
      <c r="Y1786" s="6">
        <v>102</v>
      </c>
      <c r="Z1786" s="5">
        <f>IF(Y1786&gt;0,Y1786-J1786,".")</f>
        <v>17</v>
      </c>
      <c r="AA1786"/>
      <c r="AB1786">
        <v>1565305884</v>
      </c>
      <c r="AC1786" s="1">
        <v>6758024492</v>
      </c>
      <c r="AD1786" s="1" t="s">
        <v>8695</v>
      </c>
      <c r="AE1786" s="1">
        <v>2</v>
      </c>
      <c r="AF1786" s="1">
        <v>40</v>
      </c>
      <c r="AG1786" s="1" t="s">
        <v>5104</v>
      </c>
      <c r="AH1786" s="1" t="s">
        <v>8696</v>
      </c>
      <c r="AI1786" s="1" t="s">
        <v>8697</v>
      </c>
    </row>
    <row r="1787" spans="1:35" s="1" customFormat="1" x14ac:dyDescent="0.25">
      <c r="A1787" s="31">
        <v>42613</v>
      </c>
      <c r="B1787" s="24"/>
      <c r="C1787" s="23" t="s">
        <v>1594</v>
      </c>
      <c r="D1787" s="22" t="s">
        <v>1593</v>
      </c>
      <c r="E1787" s="21">
        <v>1.7</v>
      </c>
      <c r="G1787" s="20"/>
      <c r="H1787" s="19">
        <f>E1787/0.0409</f>
        <v>41.56479217603912</v>
      </c>
      <c r="I1787" s="18">
        <f>J1787/100*4</f>
        <v>3.4</v>
      </c>
      <c r="J1787" s="17">
        <v>85</v>
      </c>
      <c r="K1787" s="16">
        <f>IF(J1787&gt;1,J1787-H1787-I1787,0)</f>
        <v>40.035207823960882</v>
      </c>
      <c r="L1787" s="15">
        <v>42629</v>
      </c>
      <c r="M1787" s="14"/>
      <c r="N1787" s="29">
        <v>42774</v>
      </c>
      <c r="O1787" s="12">
        <v>42774</v>
      </c>
      <c r="P1787" s="11" t="s">
        <v>6115</v>
      </c>
      <c r="Q1787" s="10" t="s">
        <v>6114</v>
      </c>
      <c r="R1787" s="10" t="s">
        <v>6113</v>
      </c>
      <c r="S1787" s="10" t="s">
        <v>6112</v>
      </c>
      <c r="T1787" s="10"/>
      <c r="U1787" s="9" t="s">
        <v>6111</v>
      </c>
      <c r="V1787" s="8"/>
      <c r="W1787" s="7">
        <v>229</v>
      </c>
      <c r="X1787" s="4"/>
      <c r="Y1787" s="6">
        <v>102</v>
      </c>
      <c r="Z1787" s="5">
        <f>IF(Y1787&gt;0,Y1787-J1787,".")</f>
        <v>17</v>
      </c>
      <c r="AB1787" s="1">
        <v>1565313774</v>
      </c>
      <c r="AC1787" s="1">
        <v>6756049524</v>
      </c>
      <c r="AD1787" s="1" t="s">
        <v>7228</v>
      </c>
      <c r="AE1787" s="1">
        <v>1</v>
      </c>
      <c r="AF1787" s="1">
        <v>75</v>
      </c>
      <c r="AG1787" s="1" t="s">
        <v>8698</v>
      </c>
      <c r="AH1787" s="1" t="s">
        <v>8699</v>
      </c>
      <c r="AI1787" s="1" t="s">
        <v>8700</v>
      </c>
    </row>
    <row r="1788" spans="1:35" s="1" customFormat="1" x14ac:dyDescent="0.25">
      <c r="A1788" s="31">
        <v>42613</v>
      </c>
      <c r="B1788" s="24"/>
      <c r="C1788" s="23" t="s">
        <v>1594</v>
      </c>
      <c r="D1788" s="22" t="s">
        <v>1593</v>
      </c>
      <c r="E1788" s="21">
        <v>1.7</v>
      </c>
      <c r="G1788" s="20"/>
      <c r="H1788" s="19">
        <f>E1788/0.0409</f>
        <v>41.56479217603912</v>
      </c>
      <c r="I1788" s="18">
        <f>J1788/100*4</f>
        <v>3.4</v>
      </c>
      <c r="J1788" s="17">
        <v>85</v>
      </c>
      <c r="K1788" s="16">
        <f>IF(J1788&gt;1,J1788-H1788-I1788,0)</f>
        <v>40.035207823960882</v>
      </c>
      <c r="L1788" s="15">
        <v>42629</v>
      </c>
      <c r="M1788" s="14"/>
      <c r="N1788" s="29">
        <v>42805</v>
      </c>
      <c r="O1788" s="12">
        <v>42806</v>
      </c>
      <c r="P1788" s="11" t="s">
        <v>5352</v>
      </c>
      <c r="Q1788" s="10" t="s">
        <v>5351</v>
      </c>
      <c r="R1788" s="10" t="s">
        <v>5350</v>
      </c>
      <c r="S1788" s="10" t="s">
        <v>5349</v>
      </c>
      <c r="T1788" s="10"/>
      <c r="U1788" s="9" t="s">
        <v>5348</v>
      </c>
      <c r="V1788" s="8"/>
      <c r="W1788" s="7">
        <v>401</v>
      </c>
      <c r="X1788" s="4"/>
      <c r="Y1788" s="6">
        <v>102</v>
      </c>
      <c r="Z1788" s="5">
        <f>IF(Y1788&gt;0,Y1788-J1788,".")</f>
        <v>17</v>
      </c>
      <c r="AB1788" s="1">
        <v>1565380097</v>
      </c>
      <c r="AC1788" s="1">
        <v>6758042729</v>
      </c>
      <c r="AD1788" s="1" t="s">
        <v>7115</v>
      </c>
      <c r="AE1788" s="1">
        <v>1</v>
      </c>
      <c r="AF1788" s="1">
        <v>20</v>
      </c>
      <c r="AG1788" s="1" t="s">
        <v>5103</v>
      </c>
      <c r="AH1788" s="1" t="s">
        <v>8701</v>
      </c>
      <c r="AI1788" s="1" t="s">
        <v>8702</v>
      </c>
    </row>
    <row r="1789" spans="1:35" s="1" customFormat="1" x14ac:dyDescent="0.25">
      <c r="A1789" s="31">
        <v>42298</v>
      </c>
      <c r="B1789" s="24"/>
      <c r="C1789" s="23" t="s">
        <v>4981</v>
      </c>
      <c r="D1789" s="22" t="s">
        <v>4980</v>
      </c>
      <c r="E1789" s="21">
        <v>0.78</v>
      </c>
      <c r="G1789" s="20"/>
      <c r="H1789" s="19">
        <f>E1789/0.04198</f>
        <v>18.580276322058122</v>
      </c>
      <c r="I1789" s="32">
        <f>J1789/100*4</f>
        <v>3.4</v>
      </c>
      <c r="J1789" s="17">
        <v>85</v>
      </c>
      <c r="K1789" s="16">
        <f>IF(J1789&gt;1,J1789-H1789-I1789,0)</f>
        <v>63.019723677941876</v>
      </c>
      <c r="L1789" s="15">
        <v>42345</v>
      </c>
      <c r="M1789" s="14"/>
      <c r="N1789" s="29">
        <v>42820</v>
      </c>
      <c r="O1789" s="12">
        <v>42820</v>
      </c>
      <c r="P1789" s="11" t="s">
        <v>4979</v>
      </c>
      <c r="Q1789" s="10" t="s">
        <v>4978</v>
      </c>
      <c r="R1789" s="10" t="s">
        <v>4977</v>
      </c>
      <c r="S1789" s="10" t="s">
        <v>4976</v>
      </c>
      <c r="T1789" s="10"/>
      <c r="U1789" s="9" t="s">
        <v>4975</v>
      </c>
      <c r="V1789" s="8"/>
      <c r="W1789" s="7">
        <v>488</v>
      </c>
      <c r="X1789" s="4"/>
      <c r="Y1789" s="6">
        <v>102</v>
      </c>
      <c r="Z1789" s="5">
        <f>IF(Y1789&gt;0,Y1789-J1789,".")</f>
        <v>17</v>
      </c>
      <c r="AB1789" s="1">
        <v>1565398124</v>
      </c>
      <c r="AC1789" s="1">
        <v>6757565870</v>
      </c>
      <c r="AD1789" s="1" t="s">
        <v>7154</v>
      </c>
      <c r="AE1789" s="1">
        <v>1</v>
      </c>
      <c r="AF1789" s="1">
        <v>45</v>
      </c>
      <c r="AG1789" s="1" t="s">
        <v>5094</v>
      </c>
      <c r="AH1789" s="1" t="s">
        <v>8703</v>
      </c>
      <c r="AI1789" s="1" t="s">
        <v>8704</v>
      </c>
    </row>
    <row r="1790" spans="1:35" s="1" customFormat="1" x14ac:dyDescent="0.25">
      <c r="A1790" s="31">
        <v>42794</v>
      </c>
      <c r="B1790" s="24" t="s">
        <v>4912</v>
      </c>
      <c r="C1790" s="23" t="s">
        <v>4022</v>
      </c>
      <c r="D1790" s="22" t="s">
        <v>1593</v>
      </c>
      <c r="E1790" s="21">
        <v>1.72</v>
      </c>
      <c r="G1790" s="20"/>
      <c r="H1790" s="19">
        <f>E1790/0.03844</f>
        <v>44.745057232049945</v>
      </c>
      <c r="I1790" s="18">
        <f>J1790/100*4</f>
        <v>3.4</v>
      </c>
      <c r="J1790" s="17">
        <v>85</v>
      </c>
      <c r="K1790" s="16">
        <f>IF(J1790&gt;1,J1790-H1790-I1790,0)</f>
        <v>36.854942767950057</v>
      </c>
      <c r="L1790" s="15">
        <v>42821</v>
      </c>
      <c r="M1790" s="14"/>
      <c r="N1790" s="29">
        <v>42823</v>
      </c>
      <c r="O1790" s="12">
        <v>42824</v>
      </c>
      <c r="P1790" s="11" t="s">
        <v>4258</v>
      </c>
      <c r="Q1790" s="10" t="s">
        <v>4257</v>
      </c>
      <c r="R1790" s="10" t="s">
        <v>4256</v>
      </c>
      <c r="S1790" s="10" t="s">
        <v>2883</v>
      </c>
      <c r="T1790" s="10"/>
      <c r="U1790" s="9" t="s">
        <v>4911</v>
      </c>
      <c r="V1790" s="8"/>
      <c r="W1790" s="7">
        <v>508</v>
      </c>
      <c r="X1790" s="4"/>
      <c r="Y1790" s="6">
        <v>102</v>
      </c>
      <c r="Z1790" s="5">
        <f>IF(Y1790&gt;0,Y1790-J1790,".")</f>
        <v>17</v>
      </c>
      <c r="AB1790" s="1">
        <v>1565819459</v>
      </c>
      <c r="AC1790" s="1">
        <v>6756049524</v>
      </c>
      <c r="AD1790" s="1" t="s">
        <v>7228</v>
      </c>
      <c r="AE1790" s="1">
        <v>1</v>
      </c>
      <c r="AF1790" s="1">
        <v>75</v>
      </c>
      <c r="AG1790" s="1" t="s">
        <v>5085</v>
      </c>
      <c r="AH1790" s="1" t="s">
        <v>8699</v>
      </c>
      <c r="AI1790" s="1" t="s">
        <v>8705</v>
      </c>
    </row>
    <row r="1791" spans="1:35" s="1" customFormat="1" x14ac:dyDescent="0.25">
      <c r="A1791" s="31">
        <v>42794</v>
      </c>
      <c r="B1791" s="24"/>
      <c r="C1791" s="23" t="s">
        <v>4022</v>
      </c>
      <c r="D1791" s="22" t="s">
        <v>1593</v>
      </c>
      <c r="E1791" s="21">
        <v>1.72</v>
      </c>
      <c r="G1791" s="20"/>
      <c r="H1791" s="19">
        <f>E1791/0.03844</f>
        <v>44.745057232049945</v>
      </c>
      <c r="I1791" s="18">
        <f>J1791/100*4</f>
        <v>3.4</v>
      </c>
      <c r="J1791" s="17">
        <v>85</v>
      </c>
      <c r="K1791" s="16">
        <f>IF(J1791&gt;1,J1791-H1791-I1791,0)</f>
        <v>36.854942767950057</v>
      </c>
      <c r="L1791" s="15">
        <v>42821</v>
      </c>
      <c r="M1791" s="14"/>
      <c r="N1791" s="29">
        <v>42864</v>
      </c>
      <c r="O1791" s="12">
        <v>42870</v>
      </c>
      <c r="P1791" s="11" t="s">
        <v>4021</v>
      </c>
      <c r="Q1791" s="10" t="s">
        <v>4020</v>
      </c>
      <c r="R1791" s="10" t="s">
        <v>4019</v>
      </c>
      <c r="S1791" s="10" t="s">
        <v>4018</v>
      </c>
      <c r="T1791" s="10"/>
      <c r="U1791" s="9">
        <v>6806947851</v>
      </c>
      <c r="V1791" s="8" t="s">
        <v>110</v>
      </c>
      <c r="W1791" s="7">
        <v>728</v>
      </c>
      <c r="X1791" s="4"/>
      <c r="Y1791" s="6">
        <v>102</v>
      </c>
      <c r="Z1791" s="5">
        <f>IF(Y1791&gt;0,Y1791-J1791,".")</f>
        <v>17</v>
      </c>
      <c r="AB1791" s="1">
        <v>1566082684</v>
      </c>
      <c r="AC1791" s="1">
        <v>6756528791</v>
      </c>
      <c r="AD1791" s="1" t="s">
        <v>7122</v>
      </c>
      <c r="AE1791" s="1">
        <v>1</v>
      </c>
      <c r="AF1791" s="1">
        <v>75</v>
      </c>
      <c r="AG1791" s="1" t="s">
        <v>5082</v>
      </c>
      <c r="AH1791" s="1" t="s">
        <v>8706</v>
      </c>
      <c r="AI1791" s="1" t="s">
        <v>8707</v>
      </c>
    </row>
    <row r="1792" spans="1:35" s="1" customFormat="1" x14ac:dyDescent="0.25">
      <c r="A1792" s="31">
        <v>42992</v>
      </c>
      <c r="B1792" s="24"/>
      <c r="C1792" s="23" t="s">
        <v>664</v>
      </c>
      <c r="D1792" s="22" t="s">
        <v>663</v>
      </c>
      <c r="E1792" s="21">
        <v>0.81</v>
      </c>
      <c r="G1792" s="20"/>
      <c r="H1792" s="19">
        <f>E1792/0.04452</f>
        <v>18.194070080862534</v>
      </c>
      <c r="I1792" s="18">
        <f>J1792/100*4</f>
        <v>2.6</v>
      </c>
      <c r="J1792" s="17">
        <v>65</v>
      </c>
      <c r="K1792" s="16">
        <f>IF(J1792&gt;1,J1792-H1792-I1792,0)</f>
        <v>44.205929919137468</v>
      </c>
      <c r="L1792" s="15">
        <v>43051</v>
      </c>
      <c r="M1792" s="14"/>
      <c r="N1792" s="29">
        <v>43064</v>
      </c>
      <c r="O1792" s="12">
        <v>43066</v>
      </c>
      <c r="P1792" s="11" t="s">
        <v>812</v>
      </c>
      <c r="Q1792" s="10" t="s">
        <v>811</v>
      </c>
      <c r="R1792" s="10" t="s">
        <v>810</v>
      </c>
      <c r="S1792" s="10" t="s">
        <v>809</v>
      </c>
      <c r="T1792" s="10"/>
      <c r="U1792" s="9">
        <v>6917904215</v>
      </c>
      <c r="V1792" s="8" t="s">
        <v>808</v>
      </c>
      <c r="W1792" s="7">
        <v>1372</v>
      </c>
      <c r="X1792" s="4"/>
      <c r="Y1792" s="6">
        <v>102</v>
      </c>
      <c r="Z1792" s="5">
        <f>IF(Y1792&gt;0,Y1792-J1792,".")</f>
        <v>37</v>
      </c>
      <c r="AB1792" s="1">
        <v>1566190167</v>
      </c>
      <c r="AC1792" s="1">
        <v>6752462528</v>
      </c>
      <c r="AD1792" s="1" t="s">
        <v>7169</v>
      </c>
      <c r="AE1792" s="1">
        <v>1</v>
      </c>
      <c r="AF1792" s="1">
        <v>277</v>
      </c>
      <c r="AG1792" s="1" t="s">
        <v>5079</v>
      </c>
      <c r="AH1792" s="1" t="s">
        <v>8708</v>
      </c>
      <c r="AI1792" s="1" t="s">
        <v>8709</v>
      </c>
    </row>
    <row r="1793" spans="1:35" s="1" customFormat="1" x14ac:dyDescent="0.25">
      <c r="A1793" s="31">
        <v>43020</v>
      </c>
      <c r="B1793" s="24"/>
      <c r="C1793" s="23" t="s">
        <v>705</v>
      </c>
      <c r="D1793" s="22" t="s">
        <v>704</v>
      </c>
      <c r="E1793" s="21">
        <v>0.7</v>
      </c>
      <c r="G1793" s="20"/>
      <c r="H1793" s="19">
        <f>E1793/0.04452</f>
        <v>15.723270440251572</v>
      </c>
      <c r="I1793" s="18">
        <f>J1793/100*4</f>
        <v>2.6</v>
      </c>
      <c r="J1793" s="17">
        <v>65</v>
      </c>
      <c r="K1793" s="16">
        <f>IF(J1793&gt;1,J1793-H1793-I1793,0)</f>
        <v>46.676729559748431</v>
      </c>
      <c r="L1793" s="15">
        <v>43051</v>
      </c>
      <c r="M1793" s="14"/>
      <c r="N1793" s="29">
        <v>43067</v>
      </c>
      <c r="O1793" s="12">
        <v>43074</v>
      </c>
      <c r="P1793" s="11" t="s">
        <v>703</v>
      </c>
      <c r="Q1793" s="10" t="s">
        <v>315</v>
      </c>
      <c r="R1793" s="10" t="s">
        <v>314</v>
      </c>
      <c r="S1793" s="10" t="s">
        <v>313</v>
      </c>
      <c r="T1793" s="10"/>
      <c r="U1793" s="9">
        <v>6917904885</v>
      </c>
      <c r="V1793" s="8"/>
      <c r="W1793" s="7">
        <v>1425</v>
      </c>
      <c r="X1793" s="4"/>
      <c r="Y1793" s="6">
        <v>102</v>
      </c>
      <c r="Z1793" s="5">
        <f>IF(Y1793&gt;0,Y1793-J1793,".")</f>
        <v>37</v>
      </c>
      <c r="AB1793" s="1">
        <v>1566215830</v>
      </c>
      <c r="AC1793" s="1">
        <v>6755699520</v>
      </c>
      <c r="AD1793" s="1" t="s">
        <v>8710</v>
      </c>
      <c r="AE1793" s="1">
        <v>2</v>
      </c>
      <c r="AF1793" s="1">
        <v>76</v>
      </c>
      <c r="AG1793" s="1" t="s">
        <v>5066</v>
      </c>
      <c r="AH1793" s="1" t="s">
        <v>8711</v>
      </c>
      <c r="AI1793" s="1" t="s">
        <v>8712</v>
      </c>
    </row>
    <row r="1794" spans="1:35" s="1" customFormat="1" x14ac:dyDescent="0.25">
      <c r="A1794" s="31">
        <v>43020</v>
      </c>
      <c r="B1794" s="30" t="s">
        <v>946</v>
      </c>
      <c r="C1794" s="23" t="s">
        <v>705</v>
      </c>
      <c r="D1794" s="22" t="s">
        <v>704</v>
      </c>
      <c r="E1794" s="21">
        <v>0.7</v>
      </c>
      <c r="G1794" s="20"/>
      <c r="H1794" s="19">
        <f>E1794/0.04452</f>
        <v>15.723270440251572</v>
      </c>
      <c r="I1794" s="18">
        <f>J1794/100*4</f>
        <v>2.6</v>
      </c>
      <c r="J1794" s="17">
        <v>65</v>
      </c>
      <c r="K1794" s="16">
        <f>IF(J1794&gt;1,J1794-H1794-I1794,0)</f>
        <v>46.676729559748431</v>
      </c>
      <c r="L1794" s="15">
        <v>43051</v>
      </c>
      <c r="M1794" s="14"/>
      <c r="N1794" s="29">
        <v>43058</v>
      </c>
      <c r="O1794" s="12">
        <v>43058</v>
      </c>
      <c r="P1794" s="11" t="s">
        <v>942</v>
      </c>
      <c r="Q1794" s="10" t="s">
        <v>945</v>
      </c>
      <c r="R1794" s="10" t="s">
        <v>944</v>
      </c>
      <c r="S1794" s="10" t="s">
        <v>943</v>
      </c>
      <c r="T1794" s="10"/>
      <c r="U1794" s="9">
        <v>6917904885</v>
      </c>
      <c r="V1794" s="8"/>
      <c r="W1794" s="7">
        <v>1349</v>
      </c>
      <c r="X1794" s="4"/>
      <c r="Y1794" s="6">
        <v>103</v>
      </c>
      <c r="Z1794" s="5">
        <f>IF(Y1794&gt;0,Y1794-J1794,".")</f>
        <v>38</v>
      </c>
      <c r="AB1794" s="1">
        <v>1566253604</v>
      </c>
      <c r="AC1794" s="1">
        <v>6752800647</v>
      </c>
      <c r="AD1794" s="1" t="s">
        <v>7171</v>
      </c>
      <c r="AE1794" s="1">
        <v>1</v>
      </c>
      <c r="AF1794" s="1">
        <v>129</v>
      </c>
      <c r="AG1794" s="1" t="s">
        <v>8713</v>
      </c>
      <c r="AH1794" s="1" t="s">
        <v>8644</v>
      </c>
      <c r="AI1794" s="1" t="s">
        <v>8714</v>
      </c>
    </row>
    <row r="1795" spans="1:35" s="1" customFormat="1" x14ac:dyDescent="0.25">
      <c r="A1795" s="28">
        <v>41928</v>
      </c>
      <c r="B1795" s="27" t="s">
        <v>3476</v>
      </c>
      <c r="C1795" s="23" t="s">
        <v>3475</v>
      </c>
      <c r="D1795" s="22" t="s">
        <v>1053</v>
      </c>
      <c r="E1795" s="21">
        <v>1.74</v>
      </c>
      <c r="G1795" s="20"/>
      <c r="H1795" s="19">
        <f>E1795/0.0445486</f>
        <v>39.058466483795222</v>
      </c>
      <c r="I1795" s="18">
        <f>J1795/100*4</f>
        <v>3.4</v>
      </c>
      <c r="J1795" s="17">
        <v>85</v>
      </c>
      <c r="K1795" s="16">
        <f>IF(J1795&gt;1,J1795-H1795-I1795,0)</f>
        <v>42.54153351620478</v>
      </c>
      <c r="L1795" s="15">
        <v>41960</v>
      </c>
      <c r="M1795" s="14"/>
      <c r="N1795" s="29">
        <v>42735</v>
      </c>
      <c r="O1795" s="12">
        <v>42736</v>
      </c>
      <c r="P1795" s="11" t="s">
        <v>7036</v>
      </c>
      <c r="Q1795" s="10" t="s">
        <v>7035</v>
      </c>
      <c r="R1795" s="10" t="s">
        <v>7034</v>
      </c>
      <c r="S1795" s="10" t="s">
        <v>2092</v>
      </c>
      <c r="T1795" s="10"/>
      <c r="U1795" s="9">
        <v>6659643976</v>
      </c>
      <c r="V1795" s="8"/>
      <c r="W1795" s="7">
        <v>5</v>
      </c>
      <c r="X1795" s="4"/>
      <c r="Y1795" s="6">
        <v>104</v>
      </c>
      <c r="Z1795" s="5">
        <f>IF(Y1795&gt;0,Y1795-J1795,".")</f>
        <v>19</v>
      </c>
      <c r="AB1795" s="1">
        <v>1566259015</v>
      </c>
      <c r="AC1795" s="1">
        <v>6754381249</v>
      </c>
      <c r="AD1795" s="1" t="s">
        <v>7136</v>
      </c>
      <c r="AE1795" s="1">
        <v>1</v>
      </c>
      <c r="AF1795" s="1">
        <v>189</v>
      </c>
      <c r="AG1795" s="1" t="s">
        <v>5075</v>
      </c>
      <c r="AH1795" s="1" t="s">
        <v>8715</v>
      </c>
      <c r="AI1795" s="1" t="s">
        <v>8716</v>
      </c>
    </row>
    <row r="1796" spans="1:35" s="1" customFormat="1" x14ac:dyDescent="0.25">
      <c r="A1796" s="31">
        <v>42665</v>
      </c>
      <c r="B1796" s="24"/>
      <c r="C1796" s="23" t="s">
        <v>1042</v>
      </c>
      <c r="D1796" s="22" t="s">
        <v>19</v>
      </c>
      <c r="E1796" s="21">
        <v>1.76</v>
      </c>
      <c r="G1796" s="20"/>
      <c r="H1796" s="19">
        <f>E1796/0.03988</f>
        <v>44.132397191574725</v>
      </c>
      <c r="I1796" s="18">
        <f>J1796/100*4</f>
        <v>2.6</v>
      </c>
      <c r="J1796" s="17">
        <v>65</v>
      </c>
      <c r="K1796" s="16">
        <f>IF(J1796&gt;1,J1796-H1796-I1796,0)</f>
        <v>18.267602808425274</v>
      </c>
      <c r="L1796" s="15">
        <v>42737</v>
      </c>
      <c r="M1796" s="14"/>
      <c r="N1796" s="29">
        <v>42737</v>
      </c>
      <c r="O1796" s="12">
        <v>42738</v>
      </c>
      <c r="P1796" s="11" t="s">
        <v>6991</v>
      </c>
      <c r="Q1796" s="10" t="s">
        <v>6990</v>
      </c>
      <c r="R1796" s="10" t="s">
        <v>6989</v>
      </c>
      <c r="S1796" s="10" t="s">
        <v>6988</v>
      </c>
      <c r="T1796" s="10"/>
      <c r="U1796" s="9">
        <v>6665480261</v>
      </c>
      <c r="V1796" s="8"/>
      <c r="W1796" s="7">
        <v>15</v>
      </c>
      <c r="X1796" s="4"/>
      <c r="Y1796" s="6">
        <v>104</v>
      </c>
      <c r="Z1796" s="5">
        <f>IF(Y1796&gt;0,Y1796-J1796,".")</f>
        <v>39</v>
      </c>
      <c r="AB1796" s="1">
        <v>1566278027</v>
      </c>
      <c r="AC1796" s="1">
        <v>6752057864</v>
      </c>
      <c r="AD1796" s="1" t="s">
        <v>7434</v>
      </c>
      <c r="AE1796" s="1">
        <v>2</v>
      </c>
      <c r="AF1796" s="1">
        <v>258</v>
      </c>
      <c r="AG1796" s="1" t="s">
        <v>5043</v>
      </c>
      <c r="AH1796" s="1" t="s">
        <v>8717</v>
      </c>
      <c r="AI1796" s="1" t="s">
        <v>8718</v>
      </c>
    </row>
    <row r="1797" spans="1:35" s="1" customFormat="1" x14ac:dyDescent="0.25">
      <c r="A1797" s="31">
        <v>42758</v>
      </c>
      <c r="B1797" s="24"/>
      <c r="C1797" s="23" t="s">
        <v>6416</v>
      </c>
      <c r="D1797" s="22"/>
      <c r="E1797" s="21"/>
      <c r="G1797" s="20"/>
      <c r="H1797" s="19">
        <f>E1797/0.03895</f>
        <v>0</v>
      </c>
      <c r="I1797" s="18">
        <f>J1797/100*4</f>
        <v>3.4</v>
      </c>
      <c r="J1797" s="17">
        <v>85</v>
      </c>
      <c r="K1797" s="16">
        <f>IF(J1797&gt;1,J1797-H1797-I1797,0)</f>
        <v>81.599999999999994</v>
      </c>
      <c r="L1797" s="15">
        <v>42759</v>
      </c>
      <c r="M1797" s="14"/>
      <c r="N1797" s="29">
        <v>42759</v>
      </c>
      <c r="O1797" s="12">
        <v>42759</v>
      </c>
      <c r="P1797" s="11" t="s">
        <v>6415</v>
      </c>
      <c r="Q1797" s="10" t="s">
        <v>6414</v>
      </c>
      <c r="R1797" s="10" t="s">
        <v>6413</v>
      </c>
      <c r="S1797" s="10" t="s">
        <v>6412</v>
      </c>
      <c r="T1797" s="10"/>
      <c r="U1797" s="9" t="s">
        <v>6411</v>
      </c>
      <c r="V1797" s="8"/>
      <c r="W1797" s="7">
        <v>149</v>
      </c>
      <c r="X1797" s="4"/>
      <c r="Y1797" s="6">
        <v>104</v>
      </c>
      <c r="Z1797" s="5">
        <f>IF(Y1797&gt;0,Y1797-J1797,".")</f>
        <v>19</v>
      </c>
      <c r="AB1797" s="1">
        <v>1566278028</v>
      </c>
      <c r="AC1797" s="1">
        <v>6752557409</v>
      </c>
      <c r="AD1797" s="1" t="s">
        <v>7268</v>
      </c>
      <c r="AE1797" s="1">
        <v>2</v>
      </c>
      <c r="AF1797" s="1">
        <v>500</v>
      </c>
      <c r="AG1797" s="1" t="s">
        <v>5043</v>
      </c>
      <c r="AH1797" s="1" t="s">
        <v>8719</v>
      </c>
      <c r="AI1797" s="1" t="s">
        <v>8718</v>
      </c>
    </row>
    <row r="1798" spans="1:35" s="1" customFormat="1" x14ac:dyDescent="0.25">
      <c r="A1798" s="28">
        <v>41722</v>
      </c>
      <c r="B1798" s="27" t="s">
        <v>3129</v>
      </c>
      <c r="C1798" s="23" t="s">
        <v>3128</v>
      </c>
      <c r="D1798" s="22" t="s">
        <v>3127</v>
      </c>
      <c r="E1798" s="21">
        <v>1.0900000000000001</v>
      </c>
      <c r="G1798" s="20"/>
      <c r="H1798" s="19">
        <f>E1798/0.04826</f>
        <v>22.585992540406135</v>
      </c>
      <c r="I1798" s="18">
        <f>J1798/100*4</f>
        <v>2.6</v>
      </c>
      <c r="J1798" s="17">
        <v>65</v>
      </c>
      <c r="K1798" s="16">
        <f>IF(J1798&gt;1,J1798-H1798-I1798,0)</f>
        <v>39.81400745959386</v>
      </c>
      <c r="L1798" s="15">
        <v>41754</v>
      </c>
      <c r="M1798" s="14"/>
      <c r="N1798" s="29">
        <v>42804</v>
      </c>
      <c r="O1798" s="12">
        <v>42806</v>
      </c>
      <c r="P1798" s="11" t="s">
        <v>5375</v>
      </c>
      <c r="Q1798" s="10" t="s">
        <v>5378</v>
      </c>
      <c r="R1798" s="10" t="s">
        <v>5377</v>
      </c>
      <c r="S1798" s="10" t="s">
        <v>4691</v>
      </c>
      <c r="T1798" s="10"/>
      <c r="U1798" s="9" t="s">
        <v>5376</v>
      </c>
      <c r="V1798" s="8" t="s">
        <v>3719</v>
      </c>
      <c r="W1798" s="7">
        <v>397</v>
      </c>
      <c r="X1798" s="4"/>
      <c r="Y1798" s="6">
        <v>104</v>
      </c>
      <c r="Z1798" s="5">
        <f>IF(Y1798&gt;0,Y1798-J1798,".")</f>
        <v>39</v>
      </c>
      <c r="AB1798" s="1">
        <v>1566474777</v>
      </c>
      <c r="AC1798" s="1">
        <v>6756243006</v>
      </c>
      <c r="AD1798" s="1" t="s">
        <v>7187</v>
      </c>
      <c r="AE1798" s="1">
        <v>1</v>
      </c>
      <c r="AF1798" s="1">
        <v>90</v>
      </c>
      <c r="AG1798" s="1" t="s">
        <v>5054</v>
      </c>
      <c r="AH1798" s="1" t="s">
        <v>8720</v>
      </c>
      <c r="AI1798" s="1" t="s">
        <v>8721</v>
      </c>
    </row>
    <row r="1799" spans="1:35" s="1" customFormat="1" x14ac:dyDescent="0.25">
      <c r="A1799" s="28">
        <v>41928</v>
      </c>
      <c r="B1799" s="27" t="s">
        <v>3476</v>
      </c>
      <c r="C1799" s="23" t="s">
        <v>3475</v>
      </c>
      <c r="D1799" s="22" t="s">
        <v>1053</v>
      </c>
      <c r="E1799" s="21">
        <v>1.74</v>
      </c>
      <c r="G1799" s="20"/>
      <c r="H1799" s="19">
        <f>E1799/0.0445486</f>
        <v>39.058466483795222</v>
      </c>
      <c r="I1799" s="18">
        <f>J1799/100*4</f>
        <v>3.4</v>
      </c>
      <c r="J1799" s="17">
        <v>85</v>
      </c>
      <c r="K1799" s="16">
        <f>IF(J1799&gt;1,J1799-H1799-I1799,0)</f>
        <v>42.54153351620478</v>
      </c>
      <c r="L1799" s="15">
        <v>41960</v>
      </c>
      <c r="M1799" s="14"/>
      <c r="N1799" s="29">
        <v>42807</v>
      </c>
      <c r="O1799" s="12">
        <v>42807</v>
      </c>
      <c r="P1799" s="11" t="s">
        <v>5305</v>
      </c>
      <c r="Q1799" s="10" t="s">
        <v>5304</v>
      </c>
      <c r="R1799" s="10" t="s">
        <v>5303</v>
      </c>
      <c r="S1799" s="10" t="s">
        <v>5302</v>
      </c>
      <c r="T1799" s="10"/>
      <c r="U1799" s="9">
        <v>6742500475</v>
      </c>
      <c r="V1799" s="8"/>
      <c r="W1799" s="7">
        <v>417</v>
      </c>
      <c r="X1799" s="4"/>
      <c r="Y1799" s="6">
        <v>104</v>
      </c>
      <c r="Z1799" s="5">
        <f>IF(Y1799&gt;0,Y1799-J1799,".")</f>
        <v>19</v>
      </c>
      <c r="AB1799" s="1">
        <v>1566512181</v>
      </c>
      <c r="AC1799" s="1">
        <v>6754019164</v>
      </c>
      <c r="AD1799" s="1" t="s">
        <v>7110</v>
      </c>
      <c r="AE1799" s="1">
        <v>20</v>
      </c>
      <c r="AF1799" s="1">
        <v>300</v>
      </c>
      <c r="AG1799" s="1" t="s">
        <v>5033</v>
      </c>
      <c r="AH1799" s="1" t="s">
        <v>8722</v>
      </c>
      <c r="AI1799" s="1" t="s">
        <v>8723</v>
      </c>
    </row>
    <row r="1800" spans="1:35" s="1" customFormat="1" x14ac:dyDescent="0.25">
      <c r="A1800" s="31">
        <v>42776</v>
      </c>
      <c r="B1800" s="24"/>
      <c r="C1800" s="23" t="s">
        <v>2890</v>
      </c>
      <c r="D1800" s="22" t="s">
        <v>349</v>
      </c>
      <c r="E1800" s="21">
        <v>1.1499999999999999</v>
      </c>
      <c r="G1800" s="20"/>
      <c r="H1800" s="19">
        <f>E1800/0.03851</f>
        <v>29.86237340950402</v>
      </c>
      <c r="I1800" s="18">
        <f>J1800/100*4</f>
        <v>2.6</v>
      </c>
      <c r="J1800" s="17">
        <v>65</v>
      </c>
      <c r="K1800" s="16">
        <f>IF(J1800&gt;1,J1800-H1800-I1800,0)</f>
        <v>32.537626590495982</v>
      </c>
      <c r="L1800" s="15">
        <v>42805</v>
      </c>
      <c r="M1800" s="14"/>
      <c r="N1800" s="29">
        <v>42859</v>
      </c>
      <c r="O1800" s="12">
        <v>42860</v>
      </c>
      <c r="P1800" s="11" t="s">
        <v>4133</v>
      </c>
      <c r="Q1800" s="10" t="s">
        <v>4136</v>
      </c>
      <c r="R1800" s="10" t="s">
        <v>4135</v>
      </c>
      <c r="S1800" s="10" t="s">
        <v>4134</v>
      </c>
      <c r="T1800" s="10"/>
      <c r="U1800" s="9">
        <v>6805969181</v>
      </c>
      <c r="V1800" s="8"/>
      <c r="W1800" s="7">
        <v>685</v>
      </c>
      <c r="X1800" s="4"/>
      <c r="Y1800" s="6">
        <v>104</v>
      </c>
      <c r="Z1800" s="5">
        <f>IF(Y1800&gt;0,Y1800-J1800,".")</f>
        <v>39</v>
      </c>
      <c r="AB1800" s="1">
        <v>1566529840</v>
      </c>
      <c r="AC1800" s="1">
        <v>6760353061</v>
      </c>
      <c r="AD1800" s="1" t="s">
        <v>7108</v>
      </c>
      <c r="AE1800" s="1">
        <v>1</v>
      </c>
      <c r="AF1800" s="1">
        <v>99</v>
      </c>
      <c r="AG1800" s="1" t="s">
        <v>5032</v>
      </c>
      <c r="AH1800" s="1" t="s">
        <v>8724</v>
      </c>
      <c r="AI1800" s="1" t="s">
        <v>8725</v>
      </c>
    </row>
    <row r="1801" spans="1:35" s="1" customFormat="1" x14ac:dyDescent="0.25">
      <c r="A1801" s="31">
        <v>42814</v>
      </c>
      <c r="B1801" s="24"/>
      <c r="C1801" s="23" t="s">
        <v>363</v>
      </c>
      <c r="D1801" s="22" t="s">
        <v>362</v>
      </c>
      <c r="E1801" s="21">
        <v>0.56999999999999995</v>
      </c>
      <c r="G1801" s="20"/>
      <c r="H1801" s="19">
        <f>E1801/0.038689</f>
        <v>14.732869807955748</v>
      </c>
      <c r="I1801" s="18">
        <f>J1801/100*4</f>
        <v>2.76</v>
      </c>
      <c r="J1801" s="17">
        <v>69</v>
      </c>
      <c r="K1801" s="16">
        <f>IF(J1801&gt;1,J1801-H1801-I1801,0)</f>
        <v>51.507130192044251</v>
      </c>
      <c r="L1801" s="15">
        <v>42834</v>
      </c>
      <c r="M1801" s="14"/>
      <c r="N1801" s="29">
        <v>42892</v>
      </c>
      <c r="O1801" s="12">
        <v>42892</v>
      </c>
      <c r="P1801" s="11" t="s">
        <v>3574</v>
      </c>
      <c r="Q1801" s="10" t="s">
        <v>3577</v>
      </c>
      <c r="R1801" s="10" t="s">
        <v>3576</v>
      </c>
      <c r="S1801" s="10" t="s">
        <v>3575</v>
      </c>
      <c r="T1801" s="10"/>
      <c r="U1801" s="9">
        <v>6844938111</v>
      </c>
      <c r="V1801" s="8"/>
      <c r="W1801" s="7">
        <v>806</v>
      </c>
      <c r="X1801" s="4"/>
      <c r="Y1801" s="6">
        <v>104</v>
      </c>
      <c r="Z1801" s="5">
        <f>IF(Y1801&gt;0,Y1801-J1801,".")</f>
        <v>35</v>
      </c>
      <c r="AB1801" s="1">
        <v>1566564167</v>
      </c>
      <c r="AC1801" s="1">
        <v>6755087954</v>
      </c>
      <c r="AD1801" s="1" t="s">
        <v>7389</v>
      </c>
      <c r="AE1801" s="1">
        <v>1</v>
      </c>
      <c r="AF1801" s="1">
        <v>135</v>
      </c>
      <c r="AG1801" s="1" t="s">
        <v>1729</v>
      </c>
      <c r="AH1801" s="1" t="s">
        <v>8726</v>
      </c>
      <c r="AI1801" s="1" t="s">
        <v>8727</v>
      </c>
    </row>
    <row r="1802" spans="1:35" s="1" customFormat="1" x14ac:dyDescent="0.25">
      <c r="A1802" s="31">
        <v>42776</v>
      </c>
      <c r="B1802" s="24"/>
      <c r="C1802" s="23" t="s">
        <v>2890</v>
      </c>
      <c r="D1802" s="22" t="s">
        <v>349</v>
      </c>
      <c r="E1802" s="21">
        <v>1.1499999999999999</v>
      </c>
      <c r="G1802" s="20"/>
      <c r="H1802" s="19">
        <f>E1802/0.03851</f>
        <v>29.86237340950402</v>
      </c>
      <c r="I1802" s="18">
        <f>J1802/100*4</f>
        <v>2.6</v>
      </c>
      <c r="J1802" s="17">
        <v>65</v>
      </c>
      <c r="K1802" s="16">
        <f>IF(J1802&gt;1,J1802-H1802-I1802,0)</f>
        <v>32.537626590495982</v>
      </c>
      <c r="L1802" s="15">
        <v>42805</v>
      </c>
      <c r="M1802" s="14"/>
      <c r="N1802" s="29">
        <v>42928</v>
      </c>
      <c r="O1802" s="12">
        <v>42929</v>
      </c>
      <c r="P1802" s="11" t="s">
        <v>2889</v>
      </c>
      <c r="Q1802" s="10"/>
      <c r="R1802" s="10"/>
      <c r="S1802" s="10"/>
      <c r="T1802" s="10"/>
      <c r="U1802" s="9"/>
      <c r="V1802" s="8"/>
      <c r="W1802" s="7">
        <v>948</v>
      </c>
      <c r="X1802" s="4"/>
      <c r="Y1802" s="6">
        <v>104</v>
      </c>
      <c r="Z1802" s="5">
        <f>IF(Y1802&gt;0,Y1802-J1802,".")</f>
        <v>39</v>
      </c>
      <c r="AB1802" s="1">
        <v>1566634195</v>
      </c>
      <c r="AC1802" s="1">
        <v>6755564910</v>
      </c>
      <c r="AD1802" s="1" t="s">
        <v>8558</v>
      </c>
      <c r="AE1802" s="1">
        <v>2</v>
      </c>
      <c r="AF1802" s="1">
        <v>40</v>
      </c>
      <c r="AG1802" s="1" t="s">
        <v>5062</v>
      </c>
      <c r="AH1802" s="1" t="s">
        <v>8728</v>
      </c>
      <c r="AI1802" s="1" t="s">
        <v>8729</v>
      </c>
    </row>
    <row r="1803" spans="1:35" s="1" customFormat="1" x14ac:dyDescent="0.25">
      <c r="A1803" s="28">
        <v>41975</v>
      </c>
      <c r="B1803" s="27"/>
      <c r="C1803" s="23" t="s">
        <v>678</v>
      </c>
      <c r="D1803" s="22" t="s">
        <v>677</v>
      </c>
      <c r="E1803" s="21">
        <v>0.69899999999999995</v>
      </c>
      <c r="G1803" s="20"/>
      <c r="H1803" s="19">
        <f>E1803/0.043</f>
        <v>16.255813953488371</v>
      </c>
      <c r="I1803" s="18">
        <f>J1803/100*4</f>
        <v>2.76</v>
      </c>
      <c r="J1803" s="17">
        <v>69</v>
      </c>
      <c r="K1803" s="16">
        <f>IF(J1803&gt;1,J1803-H1803-I1803,0)</f>
        <v>49.984186046511631</v>
      </c>
      <c r="L1803" s="15">
        <v>42011</v>
      </c>
      <c r="M1803" s="14"/>
      <c r="N1803" s="29">
        <v>42981</v>
      </c>
      <c r="O1803" s="12">
        <v>42981</v>
      </c>
      <c r="P1803" s="11" t="s">
        <v>2205</v>
      </c>
      <c r="Q1803" s="10" t="s">
        <v>2209</v>
      </c>
      <c r="R1803" s="10" t="s">
        <v>2208</v>
      </c>
      <c r="S1803" s="10" t="s">
        <v>2207</v>
      </c>
      <c r="T1803" s="10" t="s">
        <v>2206</v>
      </c>
      <c r="U1803" s="9">
        <v>6910543250</v>
      </c>
      <c r="V1803" s="8"/>
      <c r="W1803" s="7">
        <v>1099</v>
      </c>
      <c r="X1803" s="4"/>
      <c r="Y1803" s="6">
        <v>104</v>
      </c>
      <c r="Z1803" s="5">
        <f>IF(Y1803&gt;0,Y1803-J1803,".")</f>
        <v>35</v>
      </c>
      <c r="AB1803" s="1">
        <v>1566665508</v>
      </c>
      <c r="AC1803" s="1">
        <v>6754924441</v>
      </c>
      <c r="AD1803" s="1" t="s">
        <v>7346</v>
      </c>
      <c r="AE1803" s="1">
        <v>1</v>
      </c>
      <c r="AF1803" s="1">
        <v>169</v>
      </c>
      <c r="AG1803" s="1" t="s">
        <v>5060</v>
      </c>
      <c r="AH1803" s="1" t="s">
        <v>8666</v>
      </c>
      <c r="AI1803" s="1" t="s">
        <v>8730</v>
      </c>
    </row>
    <row r="1804" spans="1:35" s="1" customFormat="1" x14ac:dyDescent="0.25">
      <c r="A1804" s="31">
        <v>42769</v>
      </c>
      <c r="B1804" t="s">
        <v>2147</v>
      </c>
      <c r="C1804" s="23" t="s">
        <v>2142</v>
      </c>
      <c r="D1804" s="22" t="s">
        <v>216</v>
      </c>
      <c r="E1804" s="21">
        <v>1.69</v>
      </c>
      <c r="G1804" s="20"/>
      <c r="H1804" s="19">
        <f>E1804/0.03878</f>
        <v>43.57916451779267</v>
      </c>
      <c r="I1804" s="18">
        <f>J1804/100*4</f>
        <v>3.36</v>
      </c>
      <c r="J1804" s="17">
        <v>84</v>
      </c>
      <c r="K1804" s="16">
        <f>IF(J1804&gt;1,J1804-H1804-I1804,0)</f>
        <v>37.060835482207331</v>
      </c>
      <c r="L1804" s="15">
        <v>42803</v>
      </c>
      <c r="M1804" s="14"/>
      <c r="N1804" s="29">
        <v>42984</v>
      </c>
      <c r="O1804" s="12">
        <v>42990</v>
      </c>
      <c r="P1804" s="11" t="s">
        <v>2141</v>
      </c>
      <c r="Q1804" s="10" t="s">
        <v>2146</v>
      </c>
      <c r="R1804" s="10" t="s">
        <v>2145</v>
      </c>
      <c r="S1804" s="10" t="s">
        <v>2144</v>
      </c>
      <c r="T1804" s="10"/>
      <c r="U1804" s="9">
        <v>6907560184</v>
      </c>
      <c r="V1804" s="8" t="s">
        <v>2143</v>
      </c>
      <c r="W1804" s="7">
        <v>1126</v>
      </c>
      <c r="X1804" s="4"/>
      <c r="Y1804" s="6">
        <v>104</v>
      </c>
      <c r="Z1804" s="5">
        <f>IF(Y1804&gt;0,Y1804-J1804,".")</f>
        <v>20</v>
      </c>
      <c r="AB1804" s="1">
        <v>1566719631</v>
      </c>
      <c r="AC1804" s="1">
        <v>6760970914</v>
      </c>
      <c r="AD1804" s="1" t="s">
        <v>7250</v>
      </c>
      <c r="AE1804" s="1">
        <v>1</v>
      </c>
      <c r="AF1804" s="1">
        <v>79</v>
      </c>
      <c r="AG1804" s="1" t="s">
        <v>5042</v>
      </c>
      <c r="AH1804" s="1" t="s">
        <v>8731</v>
      </c>
      <c r="AI1804" s="1" t="s">
        <v>8732</v>
      </c>
    </row>
    <row r="1805" spans="1:35" s="1" customFormat="1" x14ac:dyDescent="0.25">
      <c r="A1805" s="31">
        <v>42601</v>
      </c>
      <c r="B1805" s="24"/>
      <c r="C1805" s="23" t="s">
        <v>1468</v>
      </c>
      <c r="D1805" s="22" t="s">
        <v>1467</v>
      </c>
      <c r="E1805" s="21">
        <v>0.66</v>
      </c>
      <c r="G1805" s="20"/>
      <c r="H1805" s="19">
        <f>E1805/0.04046</f>
        <v>16.312407315867524</v>
      </c>
      <c r="I1805" s="18">
        <f>J1805/100*4</f>
        <v>3.4</v>
      </c>
      <c r="J1805" s="17">
        <v>85</v>
      </c>
      <c r="K1805" s="16">
        <f>IF(J1805&gt;1,J1805-H1805-I1805,0)</f>
        <v>65.287592684132477</v>
      </c>
      <c r="L1805" s="15">
        <v>42629</v>
      </c>
      <c r="M1805" s="14"/>
      <c r="N1805" s="29">
        <v>43026</v>
      </c>
      <c r="O1805" s="12">
        <v>43026</v>
      </c>
      <c r="P1805" s="11" t="s">
        <v>1466</v>
      </c>
      <c r="Q1805" s="10" t="s">
        <v>1465</v>
      </c>
      <c r="R1805" s="10" t="s">
        <v>1464</v>
      </c>
      <c r="S1805" s="10" t="s">
        <v>1463</v>
      </c>
      <c r="T1805" s="10"/>
      <c r="U1805" s="9">
        <v>6909576012</v>
      </c>
      <c r="V1805" s="8"/>
      <c r="W1805" s="7">
        <v>1250</v>
      </c>
      <c r="X1805" s="4"/>
      <c r="Y1805" s="6">
        <v>104</v>
      </c>
      <c r="Z1805" s="5">
        <f>IF(Y1805&gt;0,Y1805-J1805,".")</f>
        <v>19</v>
      </c>
      <c r="AB1805" s="1">
        <v>1567312883</v>
      </c>
      <c r="AC1805" s="1">
        <v>6755485621</v>
      </c>
      <c r="AD1805" s="1" t="s">
        <v>7137</v>
      </c>
      <c r="AE1805" s="1">
        <v>1</v>
      </c>
      <c r="AF1805" s="1">
        <v>135</v>
      </c>
      <c r="AG1805" s="1" t="s">
        <v>5026</v>
      </c>
      <c r="AH1805" s="1" t="s">
        <v>8733</v>
      </c>
      <c r="AI1805" s="1" t="s">
        <v>8734</v>
      </c>
    </row>
    <row r="1806" spans="1:35" s="1" customFormat="1" x14ac:dyDescent="0.25">
      <c r="A1806" s="31">
        <v>42933</v>
      </c>
      <c r="B1806" s="24"/>
      <c r="C1806" s="23" t="s">
        <v>1458</v>
      </c>
      <c r="D1806" s="22" t="s">
        <v>349</v>
      </c>
      <c r="E1806" s="21">
        <v>1.25</v>
      </c>
      <c r="G1806" s="20"/>
      <c r="H1806" s="19">
        <f>E1806/0.04272</f>
        <v>29.260299625468164</v>
      </c>
      <c r="I1806" s="18">
        <f>J1806/100*4</f>
        <v>2.6</v>
      </c>
      <c r="J1806" s="17">
        <v>65</v>
      </c>
      <c r="K1806" s="16">
        <f>IF(J1806&gt;1,J1806-H1806-I1806,0)</f>
        <v>33.139700374531834</v>
      </c>
      <c r="L1806" s="15">
        <v>42955</v>
      </c>
      <c r="M1806" s="14"/>
      <c r="N1806" s="29">
        <v>43030</v>
      </c>
      <c r="O1806" s="12">
        <v>43030</v>
      </c>
      <c r="P1806" s="11" t="s">
        <v>1453</v>
      </c>
      <c r="Q1806" s="10" t="s">
        <v>1457</v>
      </c>
      <c r="R1806" s="10" t="s">
        <v>1456</v>
      </c>
      <c r="S1806" s="10" t="s">
        <v>1455</v>
      </c>
      <c r="T1806" s="10"/>
      <c r="U1806" s="9">
        <v>6914423399</v>
      </c>
      <c r="V1806" s="8"/>
      <c r="W1806" s="7">
        <v>1251</v>
      </c>
      <c r="X1806" s="4"/>
      <c r="Y1806" s="6">
        <v>104</v>
      </c>
      <c r="Z1806" s="5">
        <f>IF(Y1806&gt;0,Y1806-J1806,".")</f>
        <v>39</v>
      </c>
      <c r="AB1806" s="1">
        <v>1567591293</v>
      </c>
      <c r="AC1806" s="1">
        <v>6755237841</v>
      </c>
      <c r="AD1806" s="1" t="s">
        <v>7109</v>
      </c>
      <c r="AE1806" s="1">
        <v>1</v>
      </c>
      <c r="AF1806" s="1">
        <v>33</v>
      </c>
      <c r="AG1806" s="1" t="s">
        <v>4478</v>
      </c>
      <c r="AH1806" s="1" t="s">
        <v>8672</v>
      </c>
      <c r="AI1806" s="1" t="s">
        <v>8735</v>
      </c>
    </row>
    <row r="1807" spans="1:35" s="1" customFormat="1" x14ac:dyDescent="0.25">
      <c r="A1807" s="31">
        <v>42669</v>
      </c>
      <c r="B1807" s="24" t="s">
        <v>896</v>
      </c>
      <c r="C1807" s="23" t="s">
        <v>895</v>
      </c>
      <c r="D1807" s="22" t="s">
        <v>894</v>
      </c>
      <c r="E1807" s="21">
        <v>1.53</v>
      </c>
      <c r="G1807" s="20"/>
      <c r="H1807" s="19">
        <v>38.365095285857578</v>
      </c>
      <c r="I1807" s="18">
        <v>38.365095285857578</v>
      </c>
      <c r="J1807" s="17">
        <v>65</v>
      </c>
      <c r="K1807" s="16">
        <f>IF(J1807&gt;1,J1807-H1807-I1807,0)</f>
        <v>-11.730190571715156</v>
      </c>
      <c r="L1807" s="15">
        <v>42703</v>
      </c>
      <c r="M1807" s="14"/>
      <c r="N1807" s="29">
        <v>43061</v>
      </c>
      <c r="O1807" s="12">
        <v>43061</v>
      </c>
      <c r="P1807" s="11" t="s">
        <v>893</v>
      </c>
      <c r="Q1807" s="10" t="s">
        <v>892</v>
      </c>
      <c r="R1807" s="10" t="s">
        <v>891</v>
      </c>
      <c r="S1807" s="10" t="s">
        <v>890</v>
      </c>
      <c r="T1807" s="10"/>
      <c r="U1807" s="9">
        <v>6915955622</v>
      </c>
      <c r="V1807" s="8"/>
      <c r="W1807" s="7">
        <v>1363</v>
      </c>
      <c r="X1807" s="4"/>
      <c r="Y1807" s="6">
        <v>104</v>
      </c>
      <c r="Z1807" s="5">
        <f>IF(Y1807&gt;0,Y1807-J1807,".")</f>
        <v>39</v>
      </c>
      <c r="AB1807" s="1">
        <v>1567636509</v>
      </c>
      <c r="AC1807" s="1">
        <v>6755762902</v>
      </c>
      <c r="AD1807" s="1" t="s">
        <v>7285</v>
      </c>
      <c r="AE1807" s="1">
        <v>1</v>
      </c>
      <c r="AF1807" s="1">
        <v>135</v>
      </c>
      <c r="AG1807" s="1" t="s">
        <v>5015</v>
      </c>
      <c r="AH1807" s="1" t="s">
        <v>8736</v>
      </c>
      <c r="AI1807" s="1" t="s">
        <v>8737</v>
      </c>
    </row>
    <row r="1808" spans="1:35" s="1" customFormat="1" x14ac:dyDescent="0.25">
      <c r="A1808" s="31">
        <v>42096</v>
      </c>
      <c r="B1808" t="s">
        <v>508</v>
      </c>
      <c r="C1808" s="23" t="s">
        <v>507</v>
      </c>
      <c r="D1808" s="22" t="s">
        <v>506</v>
      </c>
      <c r="E1808" s="21">
        <v>1.71</v>
      </c>
      <c r="G1808" s="20"/>
      <c r="H1808" s="19">
        <f>E1808/0.049672</f>
        <v>34.425833467547108</v>
      </c>
      <c r="I1808" s="18">
        <f>J1808/100*4</f>
        <v>3.4</v>
      </c>
      <c r="J1808" s="17">
        <v>85</v>
      </c>
      <c r="K1808" s="16">
        <f>IF(J1808&gt;1,J1808-H1808-I1808,0)</f>
        <v>47.174166532452894</v>
      </c>
      <c r="L1808" s="15">
        <v>42119</v>
      </c>
      <c r="M1808" s="14"/>
      <c r="N1808" s="13">
        <v>43077</v>
      </c>
      <c r="O1808" s="12">
        <v>43079</v>
      </c>
      <c r="P1808" s="11" t="s">
        <v>505</v>
      </c>
      <c r="Q1808" s="10" t="s">
        <v>504</v>
      </c>
      <c r="R1808" s="10" t="s">
        <v>503</v>
      </c>
      <c r="S1808" s="10" t="s">
        <v>502</v>
      </c>
      <c r="T1808" s="10"/>
      <c r="U1808" s="9">
        <v>6910124562</v>
      </c>
      <c r="V1808" s="8"/>
      <c r="W1808" s="7">
        <v>1437</v>
      </c>
      <c r="X1808" s="4"/>
      <c r="Y1808" s="6">
        <v>104</v>
      </c>
      <c r="Z1808" s="5">
        <f>IF(Y1808&gt;0,Y1808-J1808,".")</f>
        <v>19</v>
      </c>
      <c r="AB1808" s="1">
        <v>1567656853</v>
      </c>
      <c r="AC1808" s="1">
        <v>6762053710</v>
      </c>
      <c r="AD1808" s="1" t="s">
        <v>7312</v>
      </c>
      <c r="AE1808" s="1">
        <v>1</v>
      </c>
      <c r="AF1808" s="1">
        <v>79</v>
      </c>
      <c r="AG1808" s="1" t="s">
        <v>5004</v>
      </c>
      <c r="AH1808" s="1" t="s">
        <v>8738</v>
      </c>
      <c r="AI1808" s="1" t="s">
        <v>8739</v>
      </c>
    </row>
    <row r="1809" spans="1:35" s="1" customFormat="1" x14ac:dyDescent="0.25">
      <c r="A1809" s="31">
        <v>42696</v>
      </c>
      <c r="B1809" t="s">
        <v>7045</v>
      </c>
      <c r="C1809" s="23" t="s">
        <v>926</v>
      </c>
      <c r="D1809" s="22" t="s">
        <v>925</v>
      </c>
      <c r="E1809" s="21">
        <v>1.4</v>
      </c>
      <c r="G1809" s="20"/>
      <c r="H1809" s="19">
        <f>E1809/0.0395</f>
        <v>35.443037974683541</v>
      </c>
      <c r="I1809" s="18">
        <f>J1809/100*4</f>
        <v>3.52</v>
      </c>
      <c r="J1809" s="17">
        <v>88</v>
      </c>
      <c r="K1809" s="16">
        <f>IF(J1809&gt;1,J1809-H1809-I1809,0)</f>
        <v>49.036962025316456</v>
      </c>
      <c r="L1809" s="15">
        <v>42714</v>
      </c>
      <c r="M1809" s="14"/>
      <c r="N1809" s="29">
        <v>42734</v>
      </c>
      <c r="O1809" s="12">
        <v>42736</v>
      </c>
      <c r="P1809" s="11" t="s">
        <v>7044</v>
      </c>
      <c r="Q1809" s="10" t="s">
        <v>7043</v>
      </c>
      <c r="R1809" s="10" t="s">
        <v>7042</v>
      </c>
      <c r="S1809" s="10" t="s">
        <v>7041</v>
      </c>
      <c r="T1809" s="10"/>
      <c r="U1809" s="9">
        <v>6657662959</v>
      </c>
      <c r="V1809" s="8"/>
      <c r="W1809" s="7">
        <v>4</v>
      </c>
      <c r="X1809" s="4"/>
      <c r="Y1809" s="6">
        <v>105</v>
      </c>
      <c r="Z1809" s="5">
        <f>IF(Y1809&gt;0,Y1809-J1809,".")</f>
        <v>17</v>
      </c>
      <c r="AB1809" s="1">
        <v>1567656854</v>
      </c>
      <c r="AC1809" s="1">
        <v>6755490571</v>
      </c>
      <c r="AD1809" s="1" t="s">
        <v>8740</v>
      </c>
      <c r="AE1809" s="1">
        <v>2</v>
      </c>
      <c r="AF1809" s="1">
        <v>42</v>
      </c>
      <c r="AG1809" s="1" t="s">
        <v>5004</v>
      </c>
      <c r="AH1809" s="1" t="s">
        <v>8741</v>
      </c>
      <c r="AI1809" s="1" t="s">
        <v>8739</v>
      </c>
    </row>
    <row r="1810" spans="1:35" s="1" customFormat="1" x14ac:dyDescent="0.25">
      <c r="A1810" s="31">
        <v>42667</v>
      </c>
      <c r="B1810" s="24"/>
      <c r="C1810" s="23" t="s">
        <v>354</v>
      </c>
      <c r="D1810" s="22" t="s">
        <v>353</v>
      </c>
      <c r="E1810" s="21">
        <v>1.5</v>
      </c>
      <c r="G1810" s="20"/>
      <c r="H1810" s="19">
        <f>E1810/0.03988</f>
        <v>37.612838515546642</v>
      </c>
      <c r="I1810" s="18">
        <f>J1810/100*4</f>
        <v>3.52</v>
      </c>
      <c r="J1810" s="17">
        <v>88</v>
      </c>
      <c r="K1810" s="16">
        <f>IF(J1810&gt;1,J1810-H1810-I1810,0)</f>
        <v>46.867161484453355</v>
      </c>
      <c r="L1810" s="15">
        <v>42689</v>
      </c>
      <c r="M1810" s="14"/>
      <c r="N1810" s="29">
        <v>42743</v>
      </c>
      <c r="O1810" s="12">
        <v>42743</v>
      </c>
      <c r="P1810" s="11" t="s">
        <v>6850</v>
      </c>
      <c r="Q1810" s="10" t="s">
        <v>6849</v>
      </c>
      <c r="R1810" s="10" t="s">
        <v>6848</v>
      </c>
      <c r="S1810" s="10" t="s">
        <v>6847</v>
      </c>
      <c r="T1810" s="10" t="s">
        <v>6846</v>
      </c>
      <c r="U1810" s="9">
        <v>6672288938</v>
      </c>
      <c r="V1810" s="8"/>
      <c r="W1810" s="7">
        <v>54</v>
      </c>
      <c r="X1810" s="4"/>
      <c r="Y1810" s="6">
        <v>105</v>
      </c>
      <c r="Z1810" s="5">
        <f>IF(Y1810&gt;0,Y1810-J1810,".")</f>
        <v>17</v>
      </c>
      <c r="AB1810" s="1">
        <v>1567728865</v>
      </c>
      <c r="AC1810" s="1">
        <v>6755817479</v>
      </c>
      <c r="AD1810" s="1" t="s">
        <v>8742</v>
      </c>
      <c r="AE1810" s="1">
        <v>2</v>
      </c>
      <c r="AF1810" s="1">
        <v>40</v>
      </c>
      <c r="AG1810" s="1" t="s">
        <v>5017</v>
      </c>
      <c r="AH1810" s="1" t="s">
        <v>8743</v>
      </c>
      <c r="AI1810" s="1" t="s">
        <v>8744</v>
      </c>
    </row>
    <row r="1811" spans="1:35" s="1" customFormat="1" x14ac:dyDescent="0.25">
      <c r="A1811" s="31">
        <v>42696</v>
      </c>
      <c r="B1811" s="24" t="s">
        <v>6677</v>
      </c>
      <c r="C1811" s="23" t="s">
        <v>926</v>
      </c>
      <c r="D1811" s="22" t="s">
        <v>925</v>
      </c>
      <c r="E1811" s="21">
        <v>1.47</v>
      </c>
      <c r="G1811" s="20"/>
      <c r="H1811" s="19">
        <f>E1811/0.0395</f>
        <v>37.215189873417721</v>
      </c>
      <c r="I1811" s="18">
        <f>J1811/100*4</f>
        <v>3.52</v>
      </c>
      <c r="J1811" s="17">
        <v>88</v>
      </c>
      <c r="K1811" s="16">
        <f>IF(J1811&gt;1,J1811-H1811-I1811,0)</f>
        <v>47.264810126582276</v>
      </c>
      <c r="L1811" s="15">
        <v>42743</v>
      </c>
      <c r="M1811" s="14"/>
      <c r="N1811" s="29">
        <v>42747</v>
      </c>
      <c r="O1811" s="12">
        <v>42748</v>
      </c>
      <c r="P1811" s="11" t="s">
        <v>6676</v>
      </c>
      <c r="Q1811" s="10" t="s">
        <v>6675</v>
      </c>
      <c r="R1811" s="10" t="s">
        <v>6674</v>
      </c>
      <c r="S1811" s="10" t="s">
        <v>6673</v>
      </c>
      <c r="T1811" s="10"/>
      <c r="U1811" s="9">
        <v>6672177197</v>
      </c>
      <c r="V1811" s="8"/>
      <c r="W1811" s="7">
        <v>88</v>
      </c>
      <c r="X1811" s="4"/>
      <c r="Y1811" s="6">
        <v>105</v>
      </c>
      <c r="Z1811" s="5">
        <f>IF(Y1811&gt;0,Y1811-J1811,".")</f>
        <v>17</v>
      </c>
      <c r="AB1811" s="1">
        <v>1567837251</v>
      </c>
      <c r="AC1811" s="1">
        <v>6755910423</v>
      </c>
      <c r="AD1811" s="1" t="s">
        <v>7390</v>
      </c>
      <c r="AE1811" s="1">
        <v>1</v>
      </c>
      <c r="AF1811" s="1">
        <v>70</v>
      </c>
      <c r="AG1811" s="1" t="s">
        <v>4922</v>
      </c>
      <c r="AH1811" s="1" t="s">
        <v>8745</v>
      </c>
      <c r="AI1811" s="1" t="s">
        <v>8746</v>
      </c>
    </row>
    <row r="1812" spans="1:35" s="1" customFormat="1" x14ac:dyDescent="0.25">
      <c r="A1812" s="31">
        <v>42667</v>
      </c>
      <c r="B1812" s="24"/>
      <c r="C1812" s="23" t="s">
        <v>354</v>
      </c>
      <c r="D1812" s="22" t="s">
        <v>353</v>
      </c>
      <c r="E1812" s="21">
        <v>1.5</v>
      </c>
      <c r="G1812" s="20"/>
      <c r="H1812" s="19">
        <f>E1812/0.03988</f>
        <v>37.612838515546642</v>
      </c>
      <c r="I1812" s="18">
        <f>J1812/100*4</f>
        <v>3.52</v>
      </c>
      <c r="J1812" s="17">
        <v>88</v>
      </c>
      <c r="K1812" s="16">
        <f>IF(J1812&gt;1,J1812-H1812-I1812,0)</f>
        <v>46.867161484453355</v>
      </c>
      <c r="L1812" s="15">
        <v>42689</v>
      </c>
      <c r="M1812" s="14"/>
      <c r="N1812" s="29">
        <v>42758</v>
      </c>
      <c r="O1812" s="12">
        <v>42758</v>
      </c>
      <c r="P1812" s="11" t="s">
        <v>6440</v>
      </c>
      <c r="Q1812" s="10" t="s">
        <v>6439</v>
      </c>
      <c r="R1812" s="10" t="s">
        <v>6438</v>
      </c>
      <c r="S1812" s="10" t="s">
        <v>1240</v>
      </c>
      <c r="T1812" s="10"/>
      <c r="U1812" s="9">
        <v>6690276314</v>
      </c>
      <c r="V1812" s="8"/>
      <c r="W1812" s="7">
        <v>146</v>
      </c>
      <c r="X1812" s="4"/>
      <c r="Y1812" s="6">
        <v>105</v>
      </c>
      <c r="Z1812" s="5">
        <f>IF(Y1812&gt;0,Y1812-J1812,".")</f>
        <v>17</v>
      </c>
      <c r="AB1812" s="1">
        <v>1567847456</v>
      </c>
      <c r="AC1812" s="1">
        <v>6762025174</v>
      </c>
      <c r="AD1812" s="1" t="s">
        <v>7178</v>
      </c>
      <c r="AE1812" s="1">
        <v>1</v>
      </c>
      <c r="AF1812" s="1">
        <v>42</v>
      </c>
      <c r="AG1812" s="1" t="s">
        <v>5000</v>
      </c>
      <c r="AH1812" s="1" t="s">
        <v>8747</v>
      </c>
      <c r="AI1812" s="1" t="s">
        <v>8748</v>
      </c>
    </row>
    <row r="1813" spans="1:35" s="1" customFormat="1" x14ac:dyDescent="0.25">
      <c r="A1813" s="31">
        <v>42667</v>
      </c>
      <c r="B1813" s="24"/>
      <c r="C1813" s="23" t="s">
        <v>354</v>
      </c>
      <c r="D1813" s="22" t="s">
        <v>353</v>
      </c>
      <c r="E1813" s="21">
        <v>1.5</v>
      </c>
      <c r="G1813" s="20"/>
      <c r="H1813" s="19">
        <f>E1813/0.03988</f>
        <v>37.612838515546642</v>
      </c>
      <c r="I1813" s="18">
        <f>J1813/100*4</f>
        <v>3.52</v>
      </c>
      <c r="J1813" s="17">
        <v>88</v>
      </c>
      <c r="K1813" s="16">
        <f>IF(J1813&gt;1,J1813-H1813-I1813,0)</f>
        <v>46.867161484453355</v>
      </c>
      <c r="L1813" s="15">
        <v>42689</v>
      </c>
      <c r="M1813" s="14"/>
      <c r="N1813" s="29">
        <v>42780</v>
      </c>
      <c r="O1813" s="12">
        <v>42780</v>
      </c>
      <c r="P1813" s="11" t="s">
        <v>5975</v>
      </c>
      <c r="Q1813" s="10" t="s">
        <v>5974</v>
      </c>
      <c r="R1813" s="10" t="s">
        <v>5973</v>
      </c>
      <c r="S1813" s="10" t="s">
        <v>5972</v>
      </c>
      <c r="T1813" s="10"/>
      <c r="U1813" s="10">
        <v>6714406925</v>
      </c>
      <c r="V1813" s="8"/>
      <c r="W1813" s="7">
        <v>261</v>
      </c>
      <c r="X1813" s="4"/>
      <c r="Y1813" s="6">
        <v>105</v>
      </c>
      <c r="Z1813" s="5">
        <f>IF(Y1813&gt;0,Y1813-J1813,".")</f>
        <v>17</v>
      </c>
      <c r="AB1813" s="1">
        <v>1567850543</v>
      </c>
      <c r="AC1813" s="1">
        <v>6762025174</v>
      </c>
      <c r="AD1813" s="1" t="s">
        <v>7178</v>
      </c>
      <c r="AE1813" s="1">
        <v>1</v>
      </c>
      <c r="AF1813" s="1">
        <v>42</v>
      </c>
      <c r="AG1813" s="1" t="s">
        <v>5000</v>
      </c>
      <c r="AH1813" s="1" t="s">
        <v>8747</v>
      </c>
      <c r="AI1813" s="1" t="s">
        <v>8749</v>
      </c>
    </row>
    <row r="1814" spans="1:35" s="1" customFormat="1" x14ac:dyDescent="0.25">
      <c r="A1814" s="31">
        <v>42667</v>
      </c>
      <c r="B1814" s="24"/>
      <c r="C1814" s="23" t="s">
        <v>354</v>
      </c>
      <c r="D1814" s="22" t="s">
        <v>353</v>
      </c>
      <c r="E1814" s="21">
        <v>1.5</v>
      </c>
      <c r="G1814" s="20"/>
      <c r="H1814" s="19">
        <f>E1814/0.03988</f>
        <v>37.612838515546642</v>
      </c>
      <c r="I1814" s="18">
        <f>J1814/100*4</f>
        <v>3.52</v>
      </c>
      <c r="J1814" s="17">
        <v>88</v>
      </c>
      <c r="K1814" s="16">
        <f>IF(J1814&gt;1,J1814-H1814-I1814,0)</f>
        <v>46.867161484453355</v>
      </c>
      <c r="L1814" s="15">
        <v>42689</v>
      </c>
      <c r="M1814" s="14"/>
      <c r="N1814" s="29">
        <v>42790</v>
      </c>
      <c r="O1814" s="12">
        <v>42792</v>
      </c>
      <c r="P1814" s="11" t="s">
        <v>5703</v>
      </c>
      <c r="Q1814" s="10" t="s">
        <v>5702</v>
      </c>
      <c r="R1814" s="10" t="s">
        <v>5701</v>
      </c>
      <c r="S1814" s="10" t="s">
        <v>5700</v>
      </c>
      <c r="T1814" s="10"/>
      <c r="U1814" s="9">
        <v>6730109265</v>
      </c>
      <c r="V1814" s="8"/>
      <c r="W1814" s="7">
        <v>324</v>
      </c>
      <c r="X1814" s="4"/>
      <c r="Y1814" s="6">
        <v>105</v>
      </c>
      <c r="Z1814" s="5">
        <f>IF(Y1814&gt;0,Y1814-J1814,".")</f>
        <v>17</v>
      </c>
      <c r="AB1814" s="1">
        <v>1567855016</v>
      </c>
      <c r="AC1814" s="1">
        <v>6757168082</v>
      </c>
      <c r="AD1814" s="1" t="s">
        <v>7378</v>
      </c>
      <c r="AE1814" s="1">
        <v>2</v>
      </c>
      <c r="AF1814" s="1">
        <v>76</v>
      </c>
      <c r="AG1814" s="1" t="s">
        <v>4984</v>
      </c>
      <c r="AH1814" s="1" t="s">
        <v>8750</v>
      </c>
      <c r="AI1814" s="1" t="s">
        <v>8751</v>
      </c>
    </row>
    <row r="1815" spans="1:35" s="1" customFormat="1" x14ac:dyDescent="0.25">
      <c r="A1815" s="31">
        <v>42667</v>
      </c>
      <c r="B1815" s="24"/>
      <c r="C1815" s="23" t="s">
        <v>354</v>
      </c>
      <c r="D1815" s="22" t="s">
        <v>353</v>
      </c>
      <c r="E1815" s="21">
        <v>1.5</v>
      </c>
      <c r="G1815" s="20"/>
      <c r="H1815" s="19">
        <f>E1815/0.03988</f>
        <v>37.612838515546642</v>
      </c>
      <c r="I1815" s="18">
        <f>J1815/100*4</f>
        <v>3.52</v>
      </c>
      <c r="J1815" s="17">
        <v>88</v>
      </c>
      <c r="K1815" s="16">
        <f>IF(J1815&gt;1,J1815-H1815-I1815,0)</f>
        <v>46.867161484453355</v>
      </c>
      <c r="L1815" s="15">
        <v>42689</v>
      </c>
      <c r="M1815" s="14"/>
      <c r="N1815" s="29">
        <v>42796</v>
      </c>
      <c r="O1815" s="12">
        <v>42799</v>
      </c>
      <c r="P1815" s="11" t="s">
        <v>5562</v>
      </c>
      <c r="Q1815" s="10" t="s">
        <v>5561</v>
      </c>
      <c r="R1815" s="10" t="s">
        <v>5560</v>
      </c>
      <c r="S1815" s="10" t="s">
        <v>1642</v>
      </c>
      <c r="T1815" s="10"/>
      <c r="U1815" s="9">
        <v>6731504645</v>
      </c>
      <c r="V1815" s="8"/>
      <c r="W1815" s="7">
        <v>363</v>
      </c>
      <c r="X1815" s="4"/>
      <c r="Y1815" s="6">
        <v>105</v>
      </c>
      <c r="Z1815" s="5">
        <f>IF(Y1815&gt;0,Y1815-J1815,".")</f>
        <v>17</v>
      </c>
      <c r="AB1815" s="1">
        <v>1567933856</v>
      </c>
      <c r="AC1815" s="1">
        <v>6762723760</v>
      </c>
      <c r="AD1815" s="1" t="s">
        <v>7180</v>
      </c>
      <c r="AE1815" s="1">
        <v>2</v>
      </c>
      <c r="AF1815" s="1">
        <v>66</v>
      </c>
      <c r="AG1815" s="1" t="s">
        <v>4994</v>
      </c>
      <c r="AH1815" s="1" t="s">
        <v>8752</v>
      </c>
      <c r="AI1815" s="1" t="s">
        <v>8753</v>
      </c>
    </row>
    <row r="1816" spans="1:35" s="1" customFormat="1" x14ac:dyDescent="0.25">
      <c r="A1816" s="31">
        <v>42696</v>
      </c>
      <c r="B1816" s="24"/>
      <c r="C1816" s="23" t="s">
        <v>926</v>
      </c>
      <c r="D1816" s="22" t="s">
        <v>925</v>
      </c>
      <c r="E1816" s="21">
        <v>1.55</v>
      </c>
      <c r="G1816" s="20"/>
      <c r="H1816" s="19">
        <f>E1816/0.0395</f>
        <v>39.240506329113927</v>
      </c>
      <c r="I1816" s="18">
        <f>J1816/100*4</f>
        <v>3.52</v>
      </c>
      <c r="J1816" s="17">
        <v>88</v>
      </c>
      <c r="K1816" s="16">
        <f>IF(J1816&gt;1,J1816-H1816-I1816,0)</f>
        <v>45.23949367088607</v>
      </c>
      <c r="L1816" s="15">
        <v>42727</v>
      </c>
      <c r="M1816" s="14"/>
      <c r="N1816" s="29">
        <v>42825</v>
      </c>
      <c r="O1816" s="12">
        <v>42827</v>
      </c>
      <c r="P1816" s="11" t="s">
        <v>1945</v>
      </c>
      <c r="Q1816" s="10" t="s">
        <v>4887</v>
      </c>
      <c r="R1816" s="10" t="s">
        <v>4886</v>
      </c>
      <c r="S1816" s="10" t="s">
        <v>4885</v>
      </c>
      <c r="T1816" s="10"/>
      <c r="U1816" s="9" t="s">
        <v>4884</v>
      </c>
      <c r="V1816" s="8"/>
      <c r="W1816" s="7">
        <v>519</v>
      </c>
      <c r="X1816" s="4"/>
      <c r="Y1816" s="6">
        <v>105</v>
      </c>
      <c r="Z1816" s="5">
        <f>IF(Y1816&gt;0,Y1816-J1816,".")</f>
        <v>17</v>
      </c>
      <c r="AB1816" s="1">
        <v>1568066810</v>
      </c>
      <c r="AC1816" s="1">
        <v>6756196619</v>
      </c>
      <c r="AD1816" s="1" t="s">
        <v>7195</v>
      </c>
      <c r="AE1816" s="1">
        <v>1</v>
      </c>
      <c r="AF1816" s="1">
        <v>215</v>
      </c>
      <c r="AG1816" s="1" t="s">
        <v>4993</v>
      </c>
      <c r="AH1816" s="1" t="s">
        <v>8754</v>
      </c>
      <c r="AI1816" s="1" t="s">
        <v>8755</v>
      </c>
    </row>
    <row r="1817" spans="1:35" s="1" customFormat="1" x14ac:dyDescent="0.25">
      <c r="A1817" s="31">
        <v>42788</v>
      </c>
      <c r="B1817" s="24" t="s">
        <v>3958</v>
      </c>
      <c r="C1817" s="23" t="s">
        <v>354</v>
      </c>
      <c r="D1817" s="22" t="s">
        <v>353</v>
      </c>
      <c r="E1817" s="21">
        <v>1.49</v>
      </c>
      <c r="G1817" s="20"/>
      <c r="H1817" s="19">
        <f>E1817/0.03844</f>
        <v>38.761706555671175</v>
      </c>
      <c r="I1817" s="18">
        <f>J1817/100*4</f>
        <v>3.52</v>
      </c>
      <c r="J1817" s="17">
        <v>88</v>
      </c>
      <c r="K1817" s="16">
        <f>IF(J1817&gt;1,J1817-H1817-I1817,0)</f>
        <v>45.718293444328822</v>
      </c>
      <c r="L1817" s="15">
        <v>42823</v>
      </c>
      <c r="M1817" s="14"/>
      <c r="N1817" s="13">
        <v>42867</v>
      </c>
      <c r="O1817" s="12">
        <v>42869</v>
      </c>
      <c r="P1817" s="11" t="s">
        <v>3957</v>
      </c>
      <c r="Q1817" s="10" t="s">
        <v>3956</v>
      </c>
      <c r="R1817" s="10" t="s">
        <v>3955</v>
      </c>
      <c r="S1817" s="10" t="s">
        <v>3273</v>
      </c>
      <c r="T1817" s="10"/>
      <c r="U1817" s="9" t="s">
        <v>3954</v>
      </c>
      <c r="V1817" s="8"/>
      <c r="W1817" s="7">
        <v>722</v>
      </c>
      <c r="X1817" s="4"/>
      <c r="Y1817" s="6">
        <v>105</v>
      </c>
      <c r="Z1817" s="5">
        <f>IF(Y1817&gt;0,Y1817-J1817,".")</f>
        <v>17</v>
      </c>
      <c r="AB1817" s="1">
        <v>1568113287</v>
      </c>
      <c r="AC1817" s="1">
        <v>6763106026</v>
      </c>
      <c r="AD1817" s="1" t="s">
        <v>7304</v>
      </c>
      <c r="AE1817" s="1">
        <v>3</v>
      </c>
      <c r="AF1817" s="1">
        <v>51</v>
      </c>
      <c r="AG1817" s="1" t="s">
        <v>4993</v>
      </c>
      <c r="AH1817" s="1" t="s">
        <v>8756</v>
      </c>
      <c r="AI1817" s="1" t="s">
        <v>8757</v>
      </c>
    </row>
    <row r="1818" spans="1:35" s="1" customFormat="1" x14ac:dyDescent="0.25">
      <c r="A1818" s="31">
        <v>42788</v>
      </c>
      <c r="B1818" s="24"/>
      <c r="C1818" s="23" t="s">
        <v>354</v>
      </c>
      <c r="D1818" s="22" t="s">
        <v>353</v>
      </c>
      <c r="E1818" s="21">
        <v>1.49</v>
      </c>
      <c r="G1818" s="20"/>
      <c r="H1818" s="19">
        <f>E1818/0.03844</f>
        <v>38.761706555671175</v>
      </c>
      <c r="I1818" s="18">
        <f>J1818/100*4</f>
        <v>3.52</v>
      </c>
      <c r="J1818" s="17">
        <v>88</v>
      </c>
      <c r="K1818" s="16">
        <f>IF(J1818&gt;1,J1818-H1818-I1818,0)</f>
        <v>45.718293444328822</v>
      </c>
      <c r="L1818" s="15">
        <v>42823</v>
      </c>
      <c r="M1818" s="14"/>
      <c r="N1818" s="13">
        <v>42877</v>
      </c>
      <c r="O1818" s="12">
        <v>42877</v>
      </c>
      <c r="P1818" s="11" t="s">
        <v>3790</v>
      </c>
      <c r="Q1818" s="10" t="s">
        <v>3789</v>
      </c>
      <c r="R1818" s="10" t="s">
        <v>3788</v>
      </c>
      <c r="S1818" s="10" t="s">
        <v>3787</v>
      </c>
      <c r="T1818" s="10"/>
      <c r="U1818" s="9" t="s">
        <v>3786</v>
      </c>
      <c r="V1818" s="8"/>
      <c r="W1818" s="7">
        <v>760</v>
      </c>
      <c r="X1818" s="4"/>
      <c r="Y1818" s="6">
        <v>105</v>
      </c>
      <c r="Z1818" s="5">
        <f>IF(Y1818&gt;0,Y1818-J1818,".")</f>
        <v>17</v>
      </c>
      <c r="AB1818" s="1">
        <v>1568294856</v>
      </c>
      <c r="AC1818" s="1">
        <v>6757597020</v>
      </c>
      <c r="AD1818" s="1" t="s">
        <v>8758</v>
      </c>
      <c r="AE1818" s="1">
        <v>1</v>
      </c>
      <c r="AF1818" s="1">
        <v>15</v>
      </c>
      <c r="AG1818" s="1" t="s">
        <v>7185</v>
      </c>
      <c r="AH1818" s="1" t="s">
        <v>8759</v>
      </c>
      <c r="AI1818" s="1" t="s">
        <v>8760</v>
      </c>
    </row>
    <row r="1819" spans="1:35" s="1" customFormat="1" x14ac:dyDescent="0.25">
      <c r="A1819" s="31">
        <v>42696</v>
      </c>
      <c r="B1819" s="24" t="s">
        <v>3568</v>
      </c>
      <c r="C1819" s="23" t="s">
        <v>926</v>
      </c>
      <c r="D1819" s="22" t="s">
        <v>925</v>
      </c>
      <c r="E1819" s="21">
        <v>1.55</v>
      </c>
      <c r="G1819" s="20"/>
      <c r="H1819" s="19">
        <f>E1819/0.0395</f>
        <v>39.240506329113927</v>
      </c>
      <c r="I1819" s="18">
        <f>J1819/100*4</f>
        <v>3.52</v>
      </c>
      <c r="J1819" s="17">
        <v>88</v>
      </c>
      <c r="K1819" s="16">
        <f>IF(J1819&gt;1,J1819-H1819-I1819,0)</f>
        <v>45.23949367088607</v>
      </c>
      <c r="L1819" s="15">
        <v>42727</v>
      </c>
      <c r="M1819" s="14"/>
      <c r="N1819" s="29">
        <v>42893</v>
      </c>
      <c r="O1819" s="12">
        <v>42893</v>
      </c>
      <c r="P1819" s="11" t="s">
        <v>1945</v>
      </c>
      <c r="Q1819" s="10" t="s">
        <v>3567</v>
      </c>
      <c r="R1819" s="10" t="s">
        <v>3566</v>
      </c>
      <c r="S1819" s="10" t="s">
        <v>3565</v>
      </c>
      <c r="T1819" s="10"/>
      <c r="U1819" s="9" t="s">
        <v>3564</v>
      </c>
      <c r="V1819" s="8"/>
      <c r="W1819" s="7">
        <v>808</v>
      </c>
      <c r="X1819" s="4"/>
      <c r="Y1819" s="6">
        <v>105</v>
      </c>
      <c r="Z1819" s="5">
        <f>IF(Y1819&gt;0,Y1819-J1819,".")</f>
        <v>17</v>
      </c>
      <c r="AB1819" s="1">
        <v>1568331473</v>
      </c>
      <c r="AC1819" s="1">
        <v>6756887947</v>
      </c>
      <c r="AD1819" s="1" t="s">
        <v>8761</v>
      </c>
      <c r="AE1819" s="1">
        <v>1</v>
      </c>
      <c r="AF1819" s="1">
        <v>85</v>
      </c>
      <c r="AG1819" s="1" t="s">
        <v>4979</v>
      </c>
      <c r="AH1819" s="1" t="s">
        <v>8762</v>
      </c>
      <c r="AI1819" s="1" t="s">
        <v>8763</v>
      </c>
    </row>
    <row r="1820" spans="1:35" s="1" customFormat="1" x14ac:dyDescent="0.25">
      <c r="A1820" s="31">
        <v>42170</v>
      </c>
      <c r="B1820" s="27"/>
      <c r="C1820" s="23" t="s">
        <v>390</v>
      </c>
      <c r="D1820" s="22" t="s">
        <v>389</v>
      </c>
      <c r="E1820" s="21">
        <v>1.38</v>
      </c>
      <c r="G1820" s="20"/>
      <c r="H1820" s="19">
        <f>E1820/0.0413</f>
        <v>33.414043583535104</v>
      </c>
      <c r="I1820" s="32">
        <f>J1820/100*4</f>
        <v>2.76</v>
      </c>
      <c r="J1820" s="17">
        <v>69</v>
      </c>
      <c r="K1820" s="16">
        <f>IF(J1820&gt;1,J1820-H1820-I1820,0)</f>
        <v>32.825956416464898</v>
      </c>
      <c r="L1820" s="15">
        <v>42188</v>
      </c>
      <c r="M1820" s="14"/>
      <c r="N1820" s="29">
        <v>42898</v>
      </c>
      <c r="O1820" s="12">
        <v>42898</v>
      </c>
      <c r="P1820" s="11" t="s">
        <v>3471</v>
      </c>
      <c r="Q1820" s="10" t="s">
        <v>3474</v>
      </c>
      <c r="R1820" s="10" t="s">
        <v>3473</v>
      </c>
      <c r="S1820" s="10" t="s">
        <v>3472</v>
      </c>
      <c r="T1820" s="10"/>
      <c r="U1820" s="9">
        <v>6847346709</v>
      </c>
      <c r="V1820" s="8" t="s">
        <v>110</v>
      </c>
      <c r="W1820" s="7">
        <v>823</v>
      </c>
      <c r="X1820" s="4"/>
      <c r="Y1820" s="6">
        <v>105</v>
      </c>
      <c r="Z1820" s="5">
        <f>IF(Y1820&gt;0,Y1820-J1820,".")</f>
        <v>36</v>
      </c>
      <c r="AB1820" s="1">
        <v>1568335966</v>
      </c>
      <c r="AC1820" s="1">
        <v>6759025927</v>
      </c>
      <c r="AD1820" s="1" t="s">
        <v>7775</v>
      </c>
      <c r="AE1820" s="1">
        <v>2</v>
      </c>
      <c r="AF1820" s="1">
        <v>598</v>
      </c>
      <c r="AG1820" s="1" t="s">
        <v>4979</v>
      </c>
      <c r="AH1820" s="1" t="s">
        <v>8764</v>
      </c>
      <c r="AI1820" s="1" t="s">
        <v>8765</v>
      </c>
    </row>
    <row r="1821" spans="1:35" s="1" customFormat="1" x14ac:dyDescent="0.25">
      <c r="A1821" s="28">
        <v>41722</v>
      </c>
      <c r="B1821" s="27" t="s">
        <v>3129</v>
      </c>
      <c r="C1821" s="23" t="s">
        <v>3128</v>
      </c>
      <c r="D1821" s="22" t="s">
        <v>3127</v>
      </c>
      <c r="E1821" s="21">
        <v>1.0900000000000001</v>
      </c>
      <c r="G1821" s="20"/>
      <c r="H1821" s="19">
        <f>E1821/0.04826</f>
        <v>22.585992540406135</v>
      </c>
      <c r="I1821" s="18">
        <f>J1821/100*4</f>
        <v>2.6</v>
      </c>
      <c r="J1821" s="17">
        <v>65</v>
      </c>
      <c r="K1821" s="16">
        <f>IF(J1821&gt;1,J1821-H1821-I1821,0)</f>
        <v>39.81400745959386</v>
      </c>
      <c r="L1821" s="15">
        <v>41754</v>
      </c>
      <c r="M1821" s="14"/>
      <c r="N1821" s="29">
        <v>42914</v>
      </c>
      <c r="O1821" s="12">
        <v>42914</v>
      </c>
      <c r="P1821" s="11" t="s">
        <v>3118</v>
      </c>
      <c r="Q1821" s="10" t="s">
        <v>3126</v>
      </c>
      <c r="R1821" s="10" t="s">
        <v>3125</v>
      </c>
      <c r="S1821" s="10" t="s">
        <v>3124</v>
      </c>
      <c r="T1821" s="10"/>
      <c r="U1821" s="9">
        <v>6868138774</v>
      </c>
      <c r="V1821" s="8"/>
      <c r="W1821" s="7">
        <v>895</v>
      </c>
      <c r="X1821" s="4"/>
      <c r="Y1821" s="6">
        <v>105</v>
      </c>
      <c r="Z1821" s="5">
        <f>IF(Y1821&gt;0,Y1821-J1821,".")</f>
        <v>40</v>
      </c>
      <c r="AB1821" s="1">
        <v>1568401995</v>
      </c>
      <c r="AC1821" s="1">
        <v>6763242163</v>
      </c>
      <c r="AD1821" s="1" t="s">
        <v>7128</v>
      </c>
      <c r="AE1821" s="1">
        <v>1</v>
      </c>
      <c r="AF1821" s="1">
        <v>39</v>
      </c>
      <c r="AG1821" s="1" t="s">
        <v>4974</v>
      </c>
      <c r="AH1821" s="1" t="s">
        <v>8766</v>
      </c>
      <c r="AI1821" s="1" t="s">
        <v>8767</v>
      </c>
    </row>
    <row r="1822" spans="1:35" s="1" customFormat="1" x14ac:dyDescent="0.25">
      <c r="A1822" s="31">
        <v>42793</v>
      </c>
      <c r="B1822" s="41" t="s">
        <v>3065</v>
      </c>
      <c r="C1822" s="23" t="s">
        <v>926</v>
      </c>
      <c r="D1822" s="22" t="s">
        <v>925</v>
      </c>
      <c r="E1822" s="21">
        <v>1.01</v>
      </c>
      <c r="G1822" s="20"/>
      <c r="H1822" s="19">
        <f>E1822/0.03844</f>
        <v>26.274713839750259</v>
      </c>
      <c r="I1822" s="18">
        <f>J1822/100*4</f>
        <v>3.52</v>
      </c>
      <c r="J1822" s="17">
        <v>88</v>
      </c>
      <c r="K1822" s="16">
        <f>IF(J1822&gt;1,J1822-H1822-I1822,0)</f>
        <v>58.205286160249734</v>
      </c>
      <c r="L1822" s="15">
        <v>42812</v>
      </c>
      <c r="M1822" s="14"/>
      <c r="N1822" s="29">
        <v>42916</v>
      </c>
      <c r="O1822" s="12">
        <v>42918</v>
      </c>
      <c r="P1822" s="11" t="s">
        <v>3064</v>
      </c>
      <c r="Q1822" s="10" t="s">
        <v>3063</v>
      </c>
      <c r="R1822" s="10" t="s">
        <v>3062</v>
      </c>
      <c r="S1822" s="10" t="s">
        <v>3061</v>
      </c>
      <c r="T1822" s="10"/>
      <c r="U1822" s="9">
        <v>6868925441</v>
      </c>
      <c r="V1822" s="8"/>
      <c r="W1822" s="7">
        <v>907</v>
      </c>
      <c r="X1822" s="4"/>
      <c r="Y1822" s="6">
        <v>105</v>
      </c>
      <c r="Z1822" s="5">
        <f>IF(Y1822&gt;0,Y1822-J1822,".")</f>
        <v>17</v>
      </c>
      <c r="AB1822" s="1">
        <v>1568675082</v>
      </c>
      <c r="AC1822" s="1">
        <v>6763293530</v>
      </c>
      <c r="AD1822" s="1" t="s">
        <v>7146</v>
      </c>
      <c r="AE1822" s="1">
        <v>1</v>
      </c>
      <c r="AF1822" s="1">
        <v>65</v>
      </c>
      <c r="AG1822" s="1" t="s">
        <v>4962</v>
      </c>
      <c r="AH1822" s="1" t="s">
        <v>8768</v>
      </c>
      <c r="AI1822" s="1" t="s">
        <v>8769</v>
      </c>
    </row>
    <row r="1823" spans="1:35" s="1" customFormat="1" x14ac:dyDescent="0.25">
      <c r="A1823" s="31">
        <v>42788</v>
      </c>
      <c r="B1823" s="24" t="s">
        <v>2727</v>
      </c>
      <c r="C1823" s="23" t="s">
        <v>354</v>
      </c>
      <c r="D1823" s="22" t="s">
        <v>353</v>
      </c>
      <c r="E1823" s="21">
        <v>1.8</v>
      </c>
      <c r="G1823" s="20"/>
      <c r="H1823" s="19">
        <f>E1823/0.03844</f>
        <v>46.826222684703431</v>
      </c>
      <c r="I1823" s="18">
        <f>J1823/100*4</f>
        <v>3.52</v>
      </c>
      <c r="J1823" s="17">
        <v>88</v>
      </c>
      <c r="K1823" s="16">
        <f>IF(J1823&gt;1,J1823-H1823-I1823,0)</f>
        <v>37.653777315296566</v>
      </c>
      <c r="L1823" s="15">
        <v>42821</v>
      </c>
      <c r="M1823" s="14"/>
      <c r="N1823" s="29">
        <v>42939</v>
      </c>
      <c r="O1823" s="12">
        <v>42941</v>
      </c>
      <c r="P1823" s="11" t="s">
        <v>2726</v>
      </c>
      <c r="Q1823" s="10" t="s">
        <v>2725</v>
      </c>
      <c r="R1823" s="10" t="s">
        <v>2724</v>
      </c>
      <c r="S1823" s="10" t="s">
        <v>2723</v>
      </c>
      <c r="T1823" s="10"/>
      <c r="U1823" s="9">
        <v>6895952799</v>
      </c>
      <c r="V1823" s="8"/>
      <c r="W1823" s="7">
        <v>987</v>
      </c>
      <c r="X1823" s="4"/>
      <c r="Y1823" s="6">
        <v>105</v>
      </c>
      <c r="Z1823" s="5">
        <f>IF(Y1823&gt;0,Y1823-J1823,".")</f>
        <v>17</v>
      </c>
      <c r="AB1823" s="1">
        <v>1568675085</v>
      </c>
      <c r="AC1823" s="1">
        <v>6763293629</v>
      </c>
      <c r="AD1823" s="1" t="s">
        <v>7172</v>
      </c>
      <c r="AE1823" s="1">
        <v>1</v>
      </c>
      <c r="AF1823" s="1">
        <v>155</v>
      </c>
      <c r="AG1823" s="1" t="s">
        <v>4962</v>
      </c>
      <c r="AH1823" s="1" t="s">
        <v>8770</v>
      </c>
      <c r="AI1823" s="1" t="s">
        <v>8769</v>
      </c>
    </row>
    <row r="1824" spans="1:35" s="1" customFormat="1" x14ac:dyDescent="0.25">
      <c r="A1824" s="31">
        <v>42864</v>
      </c>
      <c r="B1824" s="24"/>
      <c r="C1824" s="23" t="s">
        <v>151</v>
      </c>
      <c r="D1824" s="22" t="s">
        <v>150</v>
      </c>
      <c r="E1824" s="21">
        <v>1.1499999999999999</v>
      </c>
      <c r="G1824" s="20"/>
      <c r="H1824" s="19">
        <f>E1824/0.038957</f>
        <v>29.519726878353055</v>
      </c>
      <c r="I1824" s="18">
        <f>J1824/100*4</f>
        <v>3.52</v>
      </c>
      <c r="J1824" s="17">
        <v>88</v>
      </c>
      <c r="K1824" s="16">
        <f>IF(J1824&gt;1,J1824-H1824-I1824,0)</f>
        <v>54.960273121646942</v>
      </c>
      <c r="L1824" s="15">
        <v>42895</v>
      </c>
      <c r="M1824" s="14"/>
      <c r="N1824" s="29">
        <v>42997</v>
      </c>
      <c r="O1824" s="12">
        <v>42998</v>
      </c>
      <c r="P1824" s="11" t="s">
        <v>1926</v>
      </c>
      <c r="Q1824" s="10" t="s">
        <v>1925</v>
      </c>
      <c r="R1824" s="10" t="s">
        <v>1924</v>
      </c>
      <c r="S1824" s="10" t="s">
        <v>1923</v>
      </c>
      <c r="T1824" s="10"/>
      <c r="U1824" s="9">
        <v>6909590168</v>
      </c>
      <c r="V1824" s="8"/>
      <c r="W1824" s="7">
        <v>1157</v>
      </c>
      <c r="X1824" s="4"/>
      <c r="Y1824" s="6">
        <v>105</v>
      </c>
      <c r="Z1824" s="5">
        <f>IF(Y1824&gt;0,Y1824-J1824,".")</f>
        <v>17</v>
      </c>
      <c r="AB1824" s="1">
        <v>1568675087</v>
      </c>
      <c r="AC1824" s="1">
        <v>6762898894</v>
      </c>
      <c r="AD1824" s="1" t="s">
        <v>7345</v>
      </c>
      <c r="AE1824" s="1">
        <v>1</v>
      </c>
      <c r="AF1824" s="1">
        <v>30</v>
      </c>
      <c r="AG1824" s="1" t="s">
        <v>4962</v>
      </c>
      <c r="AH1824" s="1" t="s">
        <v>8771</v>
      </c>
      <c r="AI1824" s="1" t="s">
        <v>8769</v>
      </c>
    </row>
    <row r="1825" spans="1:35" s="1" customFormat="1" x14ac:dyDescent="0.25">
      <c r="A1825" s="31">
        <v>42793</v>
      </c>
      <c r="B1825" s="24"/>
      <c r="C1825" s="23" t="s">
        <v>926</v>
      </c>
      <c r="D1825" s="22" t="s">
        <v>925</v>
      </c>
      <c r="E1825" s="21">
        <v>1.01</v>
      </c>
      <c r="G1825" s="20"/>
      <c r="H1825" s="19">
        <f>E1825/0.03844</f>
        <v>26.274713839750259</v>
      </c>
      <c r="I1825" s="18">
        <f>J1825/100*4</f>
        <v>3.52</v>
      </c>
      <c r="J1825" s="17">
        <v>88</v>
      </c>
      <c r="K1825" s="16">
        <f>IF(J1825&gt;1,J1825-H1825-I1825,0)</f>
        <v>58.205286160249734</v>
      </c>
      <c r="L1825" s="15">
        <v>42812</v>
      </c>
      <c r="M1825" s="14"/>
      <c r="N1825" s="29">
        <v>43003</v>
      </c>
      <c r="O1825" s="12">
        <v>43003</v>
      </c>
      <c r="P1825" s="11" t="s">
        <v>1837</v>
      </c>
      <c r="Q1825" s="10" t="s">
        <v>1836</v>
      </c>
      <c r="R1825" s="10" t="s">
        <v>1835</v>
      </c>
      <c r="S1825" s="10" t="s">
        <v>1834</v>
      </c>
      <c r="T1825" s="10"/>
      <c r="U1825" s="9">
        <v>6912050474</v>
      </c>
      <c r="V1825" s="8" t="s">
        <v>1833</v>
      </c>
      <c r="W1825" s="7">
        <v>1171</v>
      </c>
      <c r="X1825" s="4"/>
      <c r="Y1825" s="6">
        <v>105</v>
      </c>
      <c r="Z1825" s="5">
        <f>IF(Y1825&gt;0,Y1825-J1825,".")</f>
        <v>17</v>
      </c>
      <c r="AB1825" s="1">
        <v>1568675084</v>
      </c>
      <c r="AC1825" s="1">
        <v>6763291409</v>
      </c>
      <c r="AD1825" s="1" t="s">
        <v>7153</v>
      </c>
      <c r="AE1825" s="1">
        <v>1</v>
      </c>
      <c r="AF1825" s="1">
        <v>35</v>
      </c>
      <c r="AG1825" s="1" t="s">
        <v>4962</v>
      </c>
      <c r="AH1825" s="1" t="s">
        <v>8772</v>
      </c>
      <c r="AI1825" s="1" t="s">
        <v>8769</v>
      </c>
    </row>
    <row r="1826" spans="1:35" s="1" customFormat="1" x14ac:dyDescent="0.25">
      <c r="A1826" s="31">
        <v>42936</v>
      </c>
      <c r="B1826" s="24"/>
      <c r="C1826" s="23" t="s">
        <v>926</v>
      </c>
      <c r="D1826" s="22" t="s">
        <v>925</v>
      </c>
      <c r="E1826" s="21">
        <v>1.1599999999999999</v>
      </c>
      <c r="G1826" s="20"/>
      <c r="H1826" s="19">
        <f>E1826/0.04318</f>
        <v>26.86428902269569</v>
      </c>
      <c r="I1826" s="18">
        <f>J1826/100*4</f>
        <v>3.52</v>
      </c>
      <c r="J1826" s="17">
        <v>88</v>
      </c>
      <c r="K1826" s="16">
        <f>IF(J1826&gt;1,J1826-H1826-I1826,0)</f>
        <v>57.61571097730431</v>
      </c>
      <c r="L1826" s="15">
        <v>42959</v>
      </c>
      <c r="M1826" s="14"/>
      <c r="N1826" s="29">
        <v>43052</v>
      </c>
      <c r="O1826" s="12">
        <v>43052</v>
      </c>
      <c r="P1826" s="11" t="s">
        <v>1097</v>
      </c>
      <c r="Q1826" s="10" t="s">
        <v>1096</v>
      </c>
      <c r="R1826" s="10" t="s">
        <v>1095</v>
      </c>
      <c r="S1826" s="10" t="s">
        <v>691</v>
      </c>
      <c r="T1826" s="10"/>
      <c r="U1826" s="9">
        <v>6916040642</v>
      </c>
      <c r="V1826" s="8"/>
      <c r="W1826" s="7">
        <v>1323</v>
      </c>
      <c r="X1826" s="4"/>
      <c r="Y1826" s="6">
        <v>105</v>
      </c>
      <c r="Z1826" s="5">
        <f>IF(Y1826&gt;0,Y1826-J1826,".")</f>
        <v>17</v>
      </c>
      <c r="AB1826" s="1">
        <v>1568675086</v>
      </c>
      <c r="AC1826" s="1">
        <v>6764193217</v>
      </c>
      <c r="AD1826" s="1" t="s">
        <v>7483</v>
      </c>
      <c r="AE1826" s="1">
        <v>4</v>
      </c>
      <c r="AF1826" s="1">
        <v>60</v>
      </c>
      <c r="AG1826" s="1" t="s">
        <v>4962</v>
      </c>
      <c r="AH1826" s="1" t="s">
        <v>8773</v>
      </c>
      <c r="AI1826" s="1" t="s">
        <v>8769</v>
      </c>
    </row>
    <row r="1827" spans="1:35" s="1" customFormat="1" x14ac:dyDescent="0.25">
      <c r="A1827" s="31">
        <v>42788</v>
      </c>
      <c r="B1827" s="24"/>
      <c r="C1827" s="23" t="s">
        <v>354</v>
      </c>
      <c r="D1827" s="22" t="s">
        <v>353</v>
      </c>
      <c r="E1827" s="21">
        <v>1.8</v>
      </c>
      <c r="G1827" s="20"/>
      <c r="H1827" s="19">
        <f>E1827/0.03844</f>
        <v>46.826222684703431</v>
      </c>
      <c r="I1827" s="18">
        <f>J1827/100*4</f>
        <v>3.52</v>
      </c>
      <c r="J1827" s="17">
        <v>88</v>
      </c>
      <c r="K1827" s="16">
        <f>IF(J1827&gt;1,J1827-H1827-I1827,0)</f>
        <v>37.653777315296566</v>
      </c>
      <c r="L1827" s="15">
        <v>42821</v>
      </c>
      <c r="M1827" s="14"/>
      <c r="N1827" s="29">
        <v>43053</v>
      </c>
      <c r="O1827" s="12">
        <v>43053</v>
      </c>
      <c r="P1827" s="11" t="s">
        <v>1075</v>
      </c>
      <c r="Q1827" s="10" t="s">
        <v>1074</v>
      </c>
      <c r="R1827" s="10" t="s">
        <v>1073</v>
      </c>
      <c r="S1827" s="10" t="s">
        <v>1072</v>
      </c>
      <c r="T1827" s="10"/>
      <c r="U1827" s="9">
        <v>6916040296</v>
      </c>
      <c r="V1827" s="8"/>
      <c r="W1827" s="7">
        <v>1326</v>
      </c>
      <c r="X1827" s="4"/>
      <c r="Y1827" s="6">
        <v>105</v>
      </c>
      <c r="Z1827" s="5">
        <f>IF(Y1827&gt;0,Y1827-J1827,".")</f>
        <v>17</v>
      </c>
      <c r="AB1827" s="1">
        <v>1568675083</v>
      </c>
      <c r="AC1827" s="1">
        <v>6762031236</v>
      </c>
      <c r="AD1827" s="1" t="s">
        <v>7240</v>
      </c>
      <c r="AE1827" s="1">
        <v>1</v>
      </c>
      <c r="AF1827" s="1">
        <v>135</v>
      </c>
      <c r="AG1827" s="1" t="s">
        <v>4962</v>
      </c>
      <c r="AH1827" s="1" t="s">
        <v>8774</v>
      </c>
      <c r="AI1827" s="1" t="s">
        <v>8769</v>
      </c>
    </row>
    <row r="1828" spans="1:35" s="1" customFormat="1" x14ac:dyDescent="0.25">
      <c r="A1828" s="31">
        <v>42936</v>
      </c>
      <c r="B1828" s="24"/>
      <c r="C1828" s="23" t="s">
        <v>926</v>
      </c>
      <c r="D1828" s="22" t="s">
        <v>925</v>
      </c>
      <c r="E1828" s="21">
        <v>1.1599999999999999</v>
      </c>
      <c r="G1828" s="20"/>
      <c r="H1828" s="19">
        <f>E1828/0.04318</f>
        <v>26.86428902269569</v>
      </c>
      <c r="I1828" s="18">
        <f>J1828/100*4</f>
        <v>3.52</v>
      </c>
      <c r="J1828" s="17">
        <v>88</v>
      </c>
      <c r="K1828" s="16">
        <f>IF(J1828&gt;1,J1828-H1828-I1828,0)</f>
        <v>57.61571097730431</v>
      </c>
      <c r="L1828" s="15">
        <v>42959</v>
      </c>
      <c r="M1828" s="14"/>
      <c r="N1828" s="29">
        <v>43059</v>
      </c>
      <c r="O1828" s="12">
        <v>43059</v>
      </c>
      <c r="P1828" s="11" t="s">
        <v>924</v>
      </c>
      <c r="Q1828" s="10" t="s">
        <v>923</v>
      </c>
      <c r="R1828" s="10" t="s">
        <v>922</v>
      </c>
      <c r="S1828" s="10" t="s">
        <v>921</v>
      </c>
      <c r="T1828" s="10"/>
      <c r="U1828" s="9">
        <v>6916040642</v>
      </c>
      <c r="V1828" s="8"/>
      <c r="W1828" s="7">
        <v>1356</v>
      </c>
      <c r="X1828" s="4"/>
      <c r="Y1828" s="6">
        <v>105</v>
      </c>
      <c r="Z1828" s="5">
        <f>IF(Y1828&gt;0,Y1828-J1828,".")</f>
        <v>17</v>
      </c>
      <c r="AB1828" s="1">
        <v>1568675217</v>
      </c>
      <c r="AC1828" s="1">
        <v>6760679008</v>
      </c>
      <c r="AD1828" s="1" t="s">
        <v>7431</v>
      </c>
      <c r="AE1828" s="1">
        <v>1</v>
      </c>
      <c r="AF1828" s="1">
        <v>48</v>
      </c>
      <c r="AG1828" s="1" t="s">
        <v>4967</v>
      </c>
      <c r="AH1828" s="1" t="s">
        <v>8775</v>
      </c>
      <c r="AI1828" s="1" t="s">
        <v>8776</v>
      </c>
    </row>
    <row r="1829" spans="1:35" s="1" customFormat="1" x14ac:dyDescent="0.25">
      <c r="A1829" s="31">
        <v>42788</v>
      </c>
      <c r="B1829" s="24"/>
      <c r="C1829" s="23" t="s">
        <v>354</v>
      </c>
      <c r="D1829" s="22" t="s">
        <v>353</v>
      </c>
      <c r="E1829" s="21">
        <v>1.8</v>
      </c>
      <c r="G1829" s="20"/>
      <c r="H1829" s="19">
        <f>E1829/0.03844</f>
        <v>46.826222684703431</v>
      </c>
      <c r="I1829" s="18">
        <f>J1829/100*4</f>
        <v>3.52</v>
      </c>
      <c r="J1829" s="17">
        <v>88</v>
      </c>
      <c r="K1829" s="16">
        <f>IF(J1829&gt;1,J1829-H1829-I1829,0)</f>
        <v>37.653777315296566</v>
      </c>
      <c r="L1829" s="15">
        <v>42821</v>
      </c>
      <c r="M1829" s="14"/>
      <c r="N1829" s="29">
        <v>43064</v>
      </c>
      <c r="O1829" s="12">
        <v>43066</v>
      </c>
      <c r="P1829" s="11" t="s">
        <v>830</v>
      </c>
      <c r="Q1829" s="10" t="s">
        <v>829</v>
      </c>
      <c r="R1829" s="10" t="s">
        <v>828</v>
      </c>
      <c r="S1829" s="10" t="s">
        <v>827</v>
      </c>
      <c r="T1829" s="10"/>
      <c r="U1829" s="9">
        <v>6916040296</v>
      </c>
      <c r="V1829" s="8"/>
      <c r="W1829" s="7">
        <v>1379</v>
      </c>
      <c r="X1829" s="4"/>
      <c r="Y1829" s="6">
        <v>105</v>
      </c>
      <c r="Z1829" s="5">
        <f>IF(Y1829&gt;0,Y1829-J1829,".")</f>
        <v>17</v>
      </c>
      <c r="AB1829" s="1">
        <v>1568729452</v>
      </c>
      <c r="AC1829" s="1">
        <v>6761749168</v>
      </c>
      <c r="AD1829" s="1" t="s">
        <v>8777</v>
      </c>
      <c r="AE1829" s="1">
        <v>2</v>
      </c>
      <c r="AF1829" s="1">
        <v>40</v>
      </c>
      <c r="AG1829" s="1" t="s">
        <v>4958</v>
      </c>
      <c r="AH1829" s="1" t="s">
        <v>8778</v>
      </c>
      <c r="AI1829" s="1" t="s">
        <v>8779</v>
      </c>
    </row>
    <row r="1830" spans="1:35" s="1" customFormat="1" x14ac:dyDescent="0.25">
      <c r="A1830" s="31">
        <v>42343</v>
      </c>
      <c r="B1830" s="24"/>
      <c r="C1830" s="23" t="s">
        <v>542</v>
      </c>
      <c r="D1830" s="22" t="s">
        <v>541</v>
      </c>
      <c r="E1830" s="21">
        <v>1.93</v>
      </c>
      <c r="G1830" s="20"/>
      <c r="H1830" s="19">
        <f>E1830/0.03963</f>
        <v>48.700479434771637</v>
      </c>
      <c r="I1830" s="32">
        <f>J1830/100*4</f>
        <v>3.52</v>
      </c>
      <c r="J1830" s="17">
        <v>88</v>
      </c>
      <c r="K1830" s="16">
        <f>IF(J1830&gt;1,J1830-H1830-I1830,0)</f>
        <v>35.77952056522836</v>
      </c>
      <c r="L1830" s="15">
        <v>42370</v>
      </c>
      <c r="M1830" s="14"/>
      <c r="N1830" s="29">
        <v>43076</v>
      </c>
      <c r="O1830" s="12">
        <v>43076</v>
      </c>
      <c r="P1830" s="11" t="s">
        <v>540</v>
      </c>
      <c r="Q1830" s="10" t="s">
        <v>539</v>
      </c>
      <c r="R1830" s="10" t="s">
        <v>538</v>
      </c>
      <c r="S1830" s="10" t="s">
        <v>537</v>
      </c>
      <c r="T1830" s="10"/>
      <c r="U1830" s="9">
        <v>6916028779</v>
      </c>
      <c r="V1830" s="8"/>
      <c r="W1830" s="7">
        <v>1436</v>
      </c>
      <c r="X1830" s="4"/>
      <c r="Y1830" s="6">
        <v>105</v>
      </c>
      <c r="Z1830" s="5">
        <f>IF(Y1830&gt;0,Y1830-J1830,".")</f>
        <v>17</v>
      </c>
      <c r="AB1830" s="1">
        <v>1568787108</v>
      </c>
      <c r="AC1830" s="1">
        <v>6759594181</v>
      </c>
      <c r="AD1830" s="1" t="s">
        <v>7257</v>
      </c>
      <c r="AE1830" s="1">
        <v>1</v>
      </c>
      <c r="AF1830" s="1">
        <v>98</v>
      </c>
      <c r="AG1830" s="1" t="s">
        <v>4957</v>
      </c>
      <c r="AH1830" s="1" t="s">
        <v>8780</v>
      </c>
      <c r="AI1830" s="1" t="s">
        <v>8781</v>
      </c>
    </row>
    <row r="1831" spans="1:35" s="1" customFormat="1" x14ac:dyDescent="0.25">
      <c r="A1831" s="31">
        <v>43013</v>
      </c>
      <c r="B1831" s="30" t="s">
        <v>497</v>
      </c>
      <c r="C1831" s="23" t="s">
        <v>354</v>
      </c>
      <c r="D1831" s="22" t="s">
        <v>353</v>
      </c>
      <c r="E1831" s="21">
        <v>1.2</v>
      </c>
      <c r="G1831" s="20"/>
      <c r="H1831" s="19">
        <f>E1831/0.04452</f>
        <v>26.954177897574123</v>
      </c>
      <c r="I1831" s="18">
        <f>J1831/100*4</f>
        <v>3.52</v>
      </c>
      <c r="J1831" s="17">
        <v>88</v>
      </c>
      <c r="K1831" s="16">
        <f>IF(J1831&gt;1,J1831-H1831-I1831,0)</f>
        <v>57.52582210242587</v>
      </c>
      <c r="L1831" s="15">
        <v>43034</v>
      </c>
      <c r="M1831" s="14"/>
      <c r="N1831" s="29">
        <v>43077</v>
      </c>
      <c r="O1831" s="12">
        <v>43079</v>
      </c>
      <c r="P1831" s="11" t="s">
        <v>496</v>
      </c>
      <c r="Q1831" s="10" t="s">
        <v>495</v>
      </c>
      <c r="R1831" s="10" t="s">
        <v>494</v>
      </c>
      <c r="S1831" s="10" t="s">
        <v>493</v>
      </c>
      <c r="T1831" s="10"/>
      <c r="U1831" s="9">
        <v>6918849419</v>
      </c>
      <c r="V1831" s="8"/>
      <c r="W1831" s="7">
        <v>1439</v>
      </c>
      <c r="X1831" s="4"/>
      <c r="Y1831" s="6">
        <v>105</v>
      </c>
      <c r="Z1831" s="5">
        <f>IF(Y1831&gt;0,Y1831-J1831,".")</f>
        <v>17</v>
      </c>
      <c r="AB1831" s="1">
        <v>1568817527</v>
      </c>
      <c r="AC1831" s="1">
        <v>6764686604</v>
      </c>
      <c r="AD1831" s="1" t="s">
        <v>7120</v>
      </c>
      <c r="AE1831" s="1">
        <v>1</v>
      </c>
      <c r="AF1831" s="1">
        <v>70</v>
      </c>
      <c r="AG1831" s="1" t="s">
        <v>4947</v>
      </c>
      <c r="AH1831" s="1" t="s">
        <v>8782</v>
      </c>
      <c r="AI1831" s="1" t="s">
        <v>8783</v>
      </c>
    </row>
    <row r="1832" spans="1:35" s="1" customFormat="1" x14ac:dyDescent="0.25">
      <c r="A1832" s="31">
        <v>42864</v>
      </c>
      <c r="B1832" s="24"/>
      <c r="C1832" s="23" t="s">
        <v>151</v>
      </c>
      <c r="D1832" s="22" t="s">
        <v>150</v>
      </c>
      <c r="E1832" s="21">
        <v>1.1499999999999999</v>
      </c>
      <c r="G1832" s="20"/>
      <c r="H1832" s="19">
        <f>E1832/0.038957</f>
        <v>29.519726878353055</v>
      </c>
      <c r="I1832" s="18">
        <f>J1832/100*4</f>
        <v>3.52</v>
      </c>
      <c r="J1832" s="17">
        <v>88</v>
      </c>
      <c r="K1832" s="16">
        <f>IF(J1832&gt;1,J1832-H1832-I1832,0)</f>
        <v>54.960273121646942</v>
      </c>
      <c r="L1832" s="15">
        <v>42895</v>
      </c>
      <c r="M1832" s="14"/>
      <c r="N1832" s="29">
        <v>43091</v>
      </c>
      <c r="O1832" s="12">
        <v>43091</v>
      </c>
      <c r="P1832" s="11" t="s">
        <v>149</v>
      </c>
      <c r="Q1832" s="10" t="s">
        <v>148</v>
      </c>
      <c r="R1832" s="10" t="s">
        <v>147</v>
      </c>
      <c r="S1832" s="10" t="s">
        <v>146</v>
      </c>
      <c r="T1832" s="10"/>
      <c r="U1832" s="9">
        <v>6909590168</v>
      </c>
      <c r="V1832" s="8"/>
      <c r="W1832" s="7">
        <v>1491</v>
      </c>
      <c r="X1832" s="4"/>
      <c r="Y1832" s="6">
        <v>105</v>
      </c>
      <c r="Z1832" s="5">
        <f>IF(Y1832&gt;0,Y1832-J1832,".")</f>
        <v>17</v>
      </c>
      <c r="AB1832" s="1">
        <v>1569447855</v>
      </c>
      <c r="AC1832" s="1">
        <v>6758723839</v>
      </c>
      <c r="AD1832" s="1" t="s">
        <v>8784</v>
      </c>
      <c r="AE1832" s="1">
        <v>1</v>
      </c>
      <c r="AF1832" s="1">
        <v>120</v>
      </c>
      <c r="AG1832" s="1" t="s">
        <v>4939</v>
      </c>
      <c r="AH1832" s="1" t="s">
        <v>8785</v>
      </c>
      <c r="AI1832" s="1" t="s">
        <v>8786</v>
      </c>
    </row>
    <row r="1833" spans="1:35" s="1" customFormat="1" x14ac:dyDescent="0.25">
      <c r="A1833" s="31">
        <v>42736</v>
      </c>
      <c r="B1833" s="24"/>
      <c r="C1833" s="23" t="s">
        <v>3430</v>
      </c>
      <c r="D1833" s="22" t="s">
        <v>3429</v>
      </c>
      <c r="E1833" s="21">
        <v>0.89</v>
      </c>
      <c r="G1833" s="20"/>
      <c r="H1833" s="19">
        <f>E1833/0.03785</f>
        <v>23.513870541611624</v>
      </c>
      <c r="I1833" s="18">
        <f>J1833/100*4</f>
        <v>2.76</v>
      </c>
      <c r="J1833" s="17">
        <v>69</v>
      </c>
      <c r="K1833" s="16">
        <f>IF(J1833&gt;1,J1833-H1833-I1833,0)</f>
        <v>42.726129458388378</v>
      </c>
      <c r="L1833" s="15">
        <v>42763</v>
      </c>
      <c r="M1833" s="14"/>
      <c r="N1833" s="29">
        <v>42769</v>
      </c>
      <c r="O1833" s="38">
        <v>42773</v>
      </c>
      <c r="P1833" s="37" t="s">
        <v>6200</v>
      </c>
      <c r="Q1833" s="10" t="s">
        <v>6199</v>
      </c>
      <c r="R1833" s="10" t="s">
        <v>6198</v>
      </c>
      <c r="S1833" s="10" t="s">
        <v>6197</v>
      </c>
      <c r="T1833" s="10"/>
      <c r="U1833" s="9">
        <v>6698046938</v>
      </c>
      <c r="V1833" s="8"/>
      <c r="W1833" s="7">
        <v>220</v>
      </c>
      <c r="X1833" s="4"/>
      <c r="Y1833" s="6">
        <v>106</v>
      </c>
      <c r="Z1833" s="5">
        <f>IF(Y1833&gt;0,Y1833-J1833,".")</f>
        <v>37</v>
      </c>
      <c r="AB1833" s="1">
        <v>1569447853</v>
      </c>
      <c r="AC1833" s="1">
        <v>6760734960</v>
      </c>
      <c r="AD1833" s="1" t="s">
        <v>7168</v>
      </c>
      <c r="AE1833" s="1">
        <v>1</v>
      </c>
      <c r="AF1833" s="1">
        <v>36</v>
      </c>
      <c r="AG1833" s="1" t="s">
        <v>4939</v>
      </c>
      <c r="AH1833" s="1" t="s">
        <v>8787</v>
      </c>
      <c r="AI1833" s="1" t="s">
        <v>8786</v>
      </c>
    </row>
    <row r="1834" spans="1:35" s="1" customFormat="1" x14ac:dyDescent="0.25">
      <c r="A1834" s="31">
        <v>42746</v>
      </c>
      <c r="B1834" s="24" t="s">
        <v>5964</v>
      </c>
      <c r="C1834" s="23" t="s">
        <v>2619</v>
      </c>
      <c r="D1834" s="22" t="s">
        <v>1701</v>
      </c>
      <c r="E1834" s="21">
        <v>1.17</v>
      </c>
      <c r="G1834" s="20"/>
      <c r="H1834" s="19">
        <f>E1834/0.03821</f>
        <v>30.620256477361945</v>
      </c>
      <c r="I1834" s="18">
        <f>J1834/100*4</f>
        <v>3.56</v>
      </c>
      <c r="J1834" s="17">
        <v>89</v>
      </c>
      <c r="K1834" s="16">
        <f>IF(J1834&gt;1,J1834-H1834-I1834,0)</f>
        <v>54.819743522638049</v>
      </c>
      <c r="L1834" s="15">
        <v>42768</v>
      </c>
      <c r="M1834" s="14"/>
      <c r="N1834" s="29">
        <v>42780</v>
      </c>
      <c r="O1834" s="12">
        <v>42780</v>
      </c>
      <c r="P1834" s="11" t="s">
        <v>5963</v>
      </c>
      <c r="Q1834" s="10" t="s">
        <v>5962</v>
      </c>
      <c r="R1834" s="10" t="s">
        <v>5961</v>
      </c>
      <c r="S1834" s="10" t="s">
        <v>5960</v>
      </c>
      <c r="T1834" s="10"/>
      <c r="U1834" s="9">
        <v>6716411251</v>
      </c>
      <c r="V1834" s="8"/>
      <c r="W1834" s="7">
        <v>257</v>
      </c>
      <c r="X1834" s="4"/>
      <c r="Y1834" s="6">
        <v>106</v>
      </c>
      <c r="Z1834" s="5">
        <f>IF(Y1834&gt;0,Y1834-J1834,".")</f>
        <v>17</v>
      </c>
      <c r="AB1834" s="1">
        <v>1569447856</v>
      </c>
      <c r="AC1834" s="1">
        <v>6764229713</v>
      </c>
      <c r="AD1834" s="1" t="s">
        <v>7275</v>
      </c>
      <c r="AE1834" s="1">
        <v>1</v>
      </c>
      <c r="AF1834" s="1">
        <v>32</v>
      </c>
      <c r="AG1834" s="1" t="s">
        <v>4939</v>
      </c>
      <c r="AH1834" s="1" t="s">
        <v>8788</v>
      </c>
      <c r="AI1834" s="1" t="s">
        <v>8786</v>
      </c>
    </row>
    <row r="1835" spans="1:35" s="1" customFormat="1" x14ac:dyDescent="0.25">
      <c r="A1835" s="31">
        <v>42666</v>
      </c>
      <c r="B1835" s="24"/>
      <c r="C1835" s="23" t="s">
        <v>719</v>
      </c>
      <c r="D1835" s="22" t="s">
        <v>718</v>
      </c>
      <c r="E1835" s="21">
        <v>0.69</v>
      </c>
      <c r="G1835" s="20"/>
      <c r="H1835" s="19">
        <f>E1835/0.03988</f>
        <v>17.301905717151453</v>
      </c>
      <c r="I1835" s="18">
        <f>J1835/100*4</f>
        <v>2.76</v>
      </c>
      <c r="J1835" s="17">
        <v>69</v>
      </c>
      <c r="K1835" s="16">
        <f>IF(J1835&gt;1,J1835-H1835-I1835,0)</f>
        <v>48.938094282848546</v>
      </c>
      <c r="L1835" s="15">
        <v>42697</v>
      </c>
      <c r="M1835" s="14"/>
      <c r="N1835" s="29">
        <v>42782</v>
      </c>
      <c r="O1835" s="12">
        <v>42786</v>
      </c>
      <c r="P1835" s="11" t="s">
        <v>5619</v>
      </c>
      <c r="Q1835" s="10" t="s">
        <v>5622</v>
      </c>
      <c r="R1835" s="10" t="s">
        <v>5621</v>
      </c>
      <c r="S1835" s="10" t="s">
        <v>5620</v>
      </c>
      <c r="T1835" s="10"/>
      <c r="U1835" s="9">
        <v>6720524589</v>
      </c>
      <c r="V1835" s="8"/>
      <c r="W1835" s="7">
        <v>298</v>
      </c>
      <c r="X1835" s="4"/>
      <c r="Y1835" s="6">
        <v>106</v>
      </c>
      <c r="Z1835" s="5">
        <f>IF(Y1835&gt;0,Y1835-J1835,".")</f>
        <v>37</v>
      </c>
      <c r="AB1835" s="1">
        <v>1569591727</v>
      </c>
      <c r="AC1835" s="1">
        <v>6764768856</v>
      </c>
      <c r="AD1835" s="1" t="s">
        <v>7207</v>
      </c>
      <c r="AE1835" s="1">
        <v>1</v>
      </c>
      <c r="AF1835" s="1">
        <v>89</v>
      </c>
      <c r="AG1835" s="1" t="s">
        <v>4955</v>
      </c>
      <c r="AH1835" s="1" t="s">
        <v>8789</v>
      </c>
      <c r="AI1835" s="1" t="s">
        <v>8790</v>
      </c>
    </row>
    <row r="1836" spans="1:35" s="1" customFormat="1" x14ac:dyDescent="0.25">
      <c r="A1836" s="31">
        <v>42367</v>
      </c>
      <c r="B1836" s="24"/>
      <c r="C1836" s="23" t="s">
        <v>606</v>
      </c>
      <c r="D1836" s="22" t="s">
        <v>605</v>
      </c>
      <c r="E1836" s="21">
        <v>1.1499999999999999</v>
      </c>
      <c r="G1836" s="20"/>
      <c r="H1836" s="19">
        <f>E1836/0.04032</f>
        <v>28.521825396825392</v>
      </c>
      <c r="I1836" s="32">
        <f>J1836/100*4</f>
        <v>2.76</v>
      </c>
      <c r="J1836" s="17">
        <v>69</v>
      </c>
      <c r="K1836" s="16">
        <f>IF(J1836&gt;1,J1836-H1836-I1836,0)</f>
        <v>37.71817460317461</v>
      </c>
      <c r="L1836" s="15">
        <v>42398</v>
      </c>
      <c r="M1836" s="14"/>
      <c r="N1836" s="29">
        <v>42795</v>
      </c>
      <c r="O1836" s="12">
        <v>42795</v>
      </c>
      <c r="P1836" s="11" t="s">
        <v>5590</v>
      </c>
      <c r="Q1836" s="10" t="s">
        <v>5589</v>
      </c>
      <c r="R1836" s="10" t="s">
        <v>5588</v>
      </c>
      <c r="S1836" s="10" t="s">
        <v>5587</v>
      </c>
      <c r="T1836" s="10" t="s">
        <v>5586</v>
      </c>
      <c r="U1836" s="9" t="s">
        <v>5585</v>
      </c>
      <c r="V1836" s="8"/>
      <c r="W1836" s="7">
        <v>346</v>
      </c>
      <c r="X1836" s="4"/>
      <c r="Y1836" s="6">
        <v>106</v>
      </c>
      <c r="Z1836" s="5">
        <f>IF(Y1836&gt;0,Y1836-J1836,".")</f>
        <v>37</v>
      </c>
      <c r="AB1836" s="1">
        <v>1569657128</v>
      </c>
      <c r="AC1836" s="1">
        <v>6762025174</v>
      </c>
      <c r="AD1836" s="1" t="s">
        <v>7178</v>
      </c>
      <c r="AE1836" s="1">
        <v>1</v>
      </c>
      <c r="AF1836" s="1">
        <v>42</v>
      </c>
      <c r="AG1836" s="1" t="s">
        <v>4951</v>
      </c>
      <c r="AH1836" s="1" t="s">
        <v>8747</v>
      </c>
      <c r="AI1836" s="1" t="s">
        <v>8791</v>
      </c>
    </row>
    <row r="1837" spans="1:35" s="1" customFormat="1" x14ac:dyDescent="0.25">
      <c r="A1837" s="31">
        <v>42746</v>
      </c>
      <c r="B1837" s="24"/>
      <c r="C1837" s="23" t="s">
        <v>2619</v>
      </c>
      <c r="D1837" s="22" t="s">
        <v>1701</v>
      </c>
      <c r="E1837" s="21">
        <v>1.17</v>
      </c>
      <c r="G1837" s="20"/>
      <c r="H1837" s="19">
        <f>E1837/0.03821</f>
        <v>30.620256477361945</v>
      </c>
      <c r="I1837" s="18">
        <f>J1837/100*4</f>
        <v>3.56</v>
      </c>
      <c r="J1837" s="17">
        <v>89</v>
      </c>
      <c r="K1837" s="16">
        <f>IF(J1837&gt;1,J1837-H1837-I1837,0)</f>
        <v>54.819743522638049</v>
      </c>
      <c r="L1837" s="15">
        <v>42768</v>
      </c>
      <c r="M1837" s="14"/>
      <c r="N1837" s="29">
        <v>42822</v>
      </c>
      <c r="O1837" s="12">
        <v>42822</v>
      </c>
      <c r="P1837" s="11" t="s">
        <v>4955</v>
      </c>
      <c r="Q1837" s="10" t="s">
        <v>4954</v>
      </c>
      <c r="R1837" s="10" t="s">
        <v>4953</v>
      </c>
      <c r="S1837" s="10" t="s">
        <v>4952</v>
      </c>
      <c r="T1837" s="10"/>
      <c r="U1837" s="9">
        <v>6764768856</v>
      </c>
      <c r="V1837" s="8"/>
      <c r="W1837" s="7">
        <v>501</v>
      </c>
      <c r="X1837" s="4"/>
      <c r="Y1837" s="6">
        <v>106</v>
      </c>
      <c r="Z1837" s="5">
        <f>IF(Y1837&gt;0,Y1837-J1837,".")</f>
        <v>17</v>
      </c>
      <c r="AB1837" s="1">
        <v>1569698268</v>
      </c>
      <c r="AC1837" s="1">
        <v>6762561426</v>
      </c>
      <c r="AD1837" s="1" t="s">
        <v>7346</v>
      </c>
      <c r="AE1837" s="1">
        <v>1</v>
      </c>
      <c r="AF1837" s="1">
        <v>169</v>
      </c>
      <c r="AG1837" s="1" t="s">
        <v>4938</v>
      </c>
      <c r="AH1837" s="1" t="s">
        <v>8792</v>
      </c>
      <c r="AI1837" s="1" t="s">
        <v>8793</v>
      </c>
    </row>
    <row r="1838" spans="1:35" s="1" customFormat="1" x14ac:dyDescent="0.25">
      <c r="A1838" s="31">
        <v>42863</v>
      </c>
      <c r="B1838" s="30" t="s">
        <v>3184</v>
      </c>
      <c r="C1838" s="23" t="s">
        <v>1702</v>
      </c>
      <c r="D1838" s="22" t="s">
        <v>1701</v>
      </c>
      <c r="E1838" s="21">
        <v>1.29</v>
      </c>
      <c r="G1838" s="20"/>
      <c r="H1838" s="19">
        <f>E1838/0.038957</f>
        <v>33.113432759196037</v>
      </c>
      <c r="I1838" s="18">
        <f>J1838/100*4</f>
        <v>3.56</v>
      </c>
      <c r="J1838" s="17">
        <v>89</v>
      </c>
      <c r="K1838" s="16">
        <f>IF(J1838&gt;1,J1838-H1838-I1838,0)</f>
        <v>52.326567240803961</v>
      </c>
      <c r="L1838" s="15">
        <v>42881</v>
      </c>
      <c r="M1838" s="14"/>
      <c r="N1838" s="29">
        <v>42911</v>
      </c>
      <c r="O1838" s="12">
        <v>42911</v>
      </c>
      <c r="P1838" s="11" t="s">
        <v>3183</v>
      </c>
      <c r="Q1838" s="10" t="s">
        <v>3182</v>
      </c>
      <c r="R1838" s="10" t="s">
        <v>3181</v>
      </c>
      <c r="S1838" s="10" t="s">
        <v>3180</v>
      </c>
      <c r="T1838" s="10"/>
      <c r="U1838" s="9" t="s">
        <v>3179</v>
      </c>
      <c r="V1838" s="8"/>
      <c r="W1838" s="7">
        <v>884</v>
      </c>
      <c r="X1838" s="4"/>
      <c r="Y1838" s="6">
        <v>106</v>
      </c>
      <c r="Z1838" s="5">
        <f>IF(Y1838&gt;0,Y1838-J1838,".")</f>
        <v>17</v>
      </c>
      <c r="AB1838" s="1">
        <v>1569806249</v>
      </c>
      <c r="AC1838" s="1">
        <v>6763712146</v>
      </c>
      <c r="AD1838" s="1" t="s">
        <v>7293</v>
      </c>
      <c r="AE1838" s="1">
        <v>1</v>
      </c>
      <c r="AF1838" s="1">
        <v>88</v>
      </c>
      <c r="AG1838" s="1" t="s">
        <v>8794</v>
      </c>
      <c r="AH1838" s="1" t="s">
        <v>8795</v>
      </c>
      <c r="AI1838" s="1" t="s">
        <v>8796</v>
      </c>
    </row>
    <row r="1839" spans="1:35" s="1" customFormat="1" x14ac:dyDescent="0.25">
      <c r="A1839" s="31">
        <v>42865</v>
      </c>
      <c r="B1839" s="30" t="s">
        <v>2816</v>
      </c>
      <c r="C1839" s="23" t="s">
        <v>647</v>
      </c>
      <c r="D1839" s="22" t="s">
        <v>646</v>
      </c>
      <c r="E1839" s="21">
        <v>1.94</v>
      </c>
      <c r="G1839" s="20"/>
      <c r="H1839" s="19">
        <f>E1839/0.04001</f>
        <v>48.487878030492382</v>
      </c>
      <c r="I1839" s="18">
        <f>J1839/100*4</f>
        <v>3.56</v>
      </c>
      <c r="J1839" s="17">
        <v>89</v>
      </c>
      <c r="K1839" s="16">
        <f>IF(J1839&gt;1,J1839-H1839-I1839,0)</f>
        <v>36.952121969507616</v>
      </c>
      <c r="L1839" s="15">
        <v>42888</v>
      </c>
      <c r="M1839" s="14"/>
      <c r="N1839" s="29">
        <v>42933</v>
      </c>
      <c r="O1839" s="12">
        <v>42933</v>
      </c>
      <c r="P1839" s="11" t="s">
        <v>2815</v>
      </c>
      <c r="Q1839" s="10" t="s">
        <v>2814</v>
      </c>
      <c r="R1839" s="10" t="s">
        <v>2813</v>
      </c>
      <c r="S1839" s="10" t="s">
        <v>2812</v>
      </c>
      <c r="T1839" s="10"/>
      <c r="U1839" s="9">
        <v>6892169907</v>
      </c>
      <c r="V1839" s="8"/>
      <c r="W1839" s="7">
        <v>965</v>
      </c>
      <c r="X1839" s="4"/>
      <c r="Y1839" s="6">
        <v>106</v>
      </c>
      <c r="Z1839" s="5">
        <f>IF(Y1839&gt;0,Y1839-J1839,".")</f>
        <v>17</v>
      </c>
      <c r="AB1839" s="1">
        <v>1570142224</v>
      </c>
      <c r="AC1839" s="1">
        <v>6762267448</v>
      </c>
      <c r="AD1839" s="1" t="s">
        <v>7307</v>
      </c>
      <c r="AE1839" s="1">
        <v>1</v>
      </c>
      <c r="AF1839" s="1">
        <v>129</v>
      </c>
      <c r="AG1839" s="1" t="s">
        <v>167</v>
      </c>
      <c r="AH1839" s="1" t="s">
        <v>8797</v>
      </c>
      <c r="AI1839" s="1" t="s">
        <v>8798</v>
      </c>
    </row>
    <row r="1840" spans="1:35" s="1" customFormat="1" x14ac:dyDescent="0.25">
      <c r="A1840" s="31">
        <v>42760</v>
      </c>
      <c r="B1840" t="s">
        <v>2326</v>
      </c>
      <c r="C1840" s="23" t="s">
        <v>105</v>
      </c>
      <c r="D1840" s="22" t="s">
        <v>104</v>
      </c>
      <c r="E1840" s="21">
        <v>1.03</v>
      </c>
      <c r="G1840" s="20"/>
      <c r="H1840" s="19">
        <f>E1840/0.03895</f>
        <v>26.444159178433893</v>
      </c>
      <c r="I1840" s="18">
        <f>J1840/100*4</f>
        <v>2.76</v>
      </c>
      <c r="J1840" s="17">
        <v>69</v>
      </c>
      <c r="K1840" s="16">
        <f>IF(J1840&gt;1,J1840-H1840-I1840,0)</f>
        <v>39.795840821566109</v>
      </c>
      <c r="L1840" s="15">
        <v>42784</v>
      </c>
      <c r="M1840" s="14"/>
      <c r="N1840" s="29">
        <v>42970</v>
      </c>
      <c r="O1840" s="12">
        <v>42975</v>
      </c>
      <c r="P1840" s="11" t="s">
        <v>2325</v>
      </c>
      <c r="Q1840" s="10" t="s">
        <v>2324</v>
      </c>
      <c r="R1840" s="10" t="s">
        <v>2323</v>
      </c>
      <c r="S1840" s="10" t="s">
        <v>1661</v>
      </c>
      <c r="T1840" s="10"/>
      <c r="U1840" s="9">
        <v>6906741854</v>
      </c>
      <c r="V1840" s="8"/>
      <c r="W1840" s="7">
        <v>1079</v>
      </c>
      <c r="X1840" s="4"/>
      <c r="Y1840" s="6">
        <v>106</v>
      </c>
      <c r="Z1840" s="5">
        <f>IF(Y1840&gt;0,Y1840-J1840,".")</f>
        <v>37</v>
      </c>
      <c r="AB1840" s="1">
        <v>1570181584</v>
      </c>
      <c r="AC1840" s="1">
        <v>6763830451</v>
      </c>
      <c r="AD1840" s="1" t="s">
        <v>8558</v>
      </c>
      <c r="AE1840" s="1">
        <v>1</v>
      </c>
      <c r="AF1840" s="1">
        <v>20</v>
      </c>
      <c r="AG1840" s="1" t="s">
        <v>8799</v>
      </c>
      <c r="AH1840" s="1" t="s">
        <v>8800</v>
      </c>
      <c r="AI1840" s="1" t="s">
        <v>8801</v>
      </c>
    </row>
    <row r="1841" spans="1:35" s="1" customFormat="1" x14ac:dyDescent="0.25">
      <c r="A1841" s="31">
        <v>42963</v>
      </c>
      <c r="B1841" s="24" t="s">
        <v>2051</v>
      </c>
      <c r="C1841" s="23" t="s">
        <v>1054</v>
      </c>
      <c r="D1841" s="22" t="s">
        <v>1053</v>
      </c>
      <c r="E1841" s="21">
        <v>0.74</v>
      </c>
      <c r="G1841" s="20"/>
      <c r="H1841" s="19">
        <f>E1841/0.04417</f>
        <v>16.753452569617387</v>
      </c>
      <c r="I1841" s="18">
        <f>J1841/100*4</f>
        <v>2.76</v>
      </c>
      <c r="J1841" s="17">
        <v>69</v>
      </c>
      <c r="K1841" s="16">
        <f>IF(J1841&gt;1,J1841-H1841-I1841,0)</f>
        <v>49.486547430382615</v>
      </c>
      <c r="L1841" s="15">
        <v>42987</v>
      </c>
      <c r="M1841" s="14"/>
      <c r="N1841" s="29">
        <v>42990</v>
      </c>
      <c r="O1841" s="12">
        <v>42990</v>
      </c>
      <c r="P1841" s="11" t="s">
        <v>2050</v>
      </c>
      <c r="Q1841" s="10" t="s">
        <v>2049</v>
      </c>
      <c r="R1841" s="10" t="s">
        <v>2048</v>
      </c>
      <c r="S1841" s="10" t="s">
        <v>2047</v>
      </c>
      <c r="T1841" s="10"/>
      <c r="U1841" s="9" t="s">
        <v>2046</v>
      </c>
      <c r="V1841" s="8"/>
      <c r="W1841" s="7">
        <v>1128</v>
      </c>
      <c r="X1841" s="4"/>
      <c r="Y1841" s="6">
        <v>106</v>
      </c>
      <c r="Z1841" s="5">
        <f>IF(Y1841&gt;0,Y1841-J1841,".")</f>
        <v>37</v>
      </c>
      <c r="AB1841" s="1">
        <v>1570184758</v>
      </c>
      <c r="AC1841" s="1">
        <v>6763830451</v>
      </c>
      <c r="AD1841" s="1" t="s">
        <v>8558</v>
      </c>
      <c r="AE1841" s="1">
        <v>1</v>
      </c>
      <c r="AF1841" s="1">
        <v>20</v>
      </c>
      <c r="AG1841" s="1" t="s">
        <v>8799</v>
      </c>
      <c r="AH1841" s="1" t="s">
        <v>8800</v>
      </c>
      <c r="AI1841" s="1" t="s">
        <v>8802</v>
      </c>
    </row>
    <row r="1842" spans="1:35" s="1" customFormat="1" x14ac:dyDescent="0.25">
      <c r="A1842" s="31">
        <v>42923</v>
      </c>
      <c r="B1842" s="30" t="s">
        <v>1538</v>
      </c>
      <c r="C1842" s="23" t="s">
        <v>1537</v>
      </c>
      <c r="D1842" s="22" t="s">
        <v>1536</v>
      </c>
      <c r="E1842" s="21">
        <v>0.69</v>
      </c>
      <c r="G1842" s="20"/>
      <c r="H1842" s="19">
        <f>E1842/0.0418425</f>
        <v>16.490410467825775</v>
      </c>
      <c r="I1842" s="18">
        <f>J1842/100*4</f>
        <v>2.76</v>
      </c>
      <c r="J1842" s="17">
        <v>69</v>
      </c>
      <c r="K1842" s="16">
        <f>IF(J1842&gt;1,J1842-H1842-I1842,0)</f>
        <v>49.749589532174227</v>
      </c>
      <c r="L1842" s="15">
        <v>42959</v>
      </c>
      <c r="M1842" s="14"/>
      <c r="N1842" s="29">
        <v>43020</v>
      </c>
      <c r="O1842" s="12">
        <v>43020</v>
      </c>
      <c r="P1842" s="11" t="s">
        <v>1535</v>
      </c>
      <c r="Q1842" s="10" t="s">
        <v>1534</v>
      </c>
      <c r="R1842" s="10" t="s">
        <v>1533</v>
      </c>
      <c r="S1842" s="10" t="s">
        <v>1532</v>
      </c>
      <c r="T1842" s="10" t="s">
        <v>1531</v>
      </c>
      <c r="U1842" s="9">
        <v>6912031425</v>
      </c>
      <c r="V1842" s="8"/>
      <c r="W1842" s="7">
        <v>1233</v>
      </c>
      <c r="X1842" s="4"/>
      <c r="Y1842" s="6">
        <v>106</v>
      </c>
      <c r="Z1842" s="5">
        <f>IF(Y1842&gt;0,Y1842-J1842,".")</f>
        <v>37</v>
      </c>
      <c r="AB1842" s="1">
        <v>1570225616</v>
      </c>
      <c r="AC1842" s="1">
        <v>6767903712</v>
      </c>
      <c r="AD1842" s="1" t="s">
        <v>7238</v>
      </c>
      <c r="AE1842" s="1">
        <v>1</v>
      </c>
      <c r="AF1842" s="1">
        <v>85</v>
      </c>
      <c r="AG1842" s="1" t="s">
        <v>4258</v>
      </c>
      <c r="AH1842" s="1" t="s">
        <v>8803</v>
      </c>
      <c r="AI1842" s="1" t="s">
        <v>8804</v>
      </c>
    </row>
    <row r="1843" spans="1:35" s="1" customFormat="1" x14ac:dyDescent="0.25">
      <c r="A1843" s="31">
        <v>42992</v>
      </c>
      <c r="B1843" s="24"/>
      <c r="C1843" s="23" t="s">
        <v>1301</v>
      </c>
      <c r="D1843" s="22" t="s">
        <v>1300</v>
      </c>
      <c r="E1843" s="21">
        <v>0.9</v>
      </c>
      <c r="G1843" s="20"/>
      <c r="H1843" s="19">
        <f>E1843/0.04452</f>
        <v>20.215633423180595</v>
      </c>
      <c r="I1843" s="18">
        <f>J1843/100*4</f>
        <v>2.76</v>
      </c>
      <c r="J1843" s="17">
        <v>69</v>
      </c>
      <c r="K1843" s="16">
        <f>IF(J1843&gt;1,J1843-H1843-I1843,0)</f>
        <v>46.024366576819411</v>
      </c>
      <c r="L1843" s="15">
        <v>43022</v>
      </c>
      <c r="M1843" s="14"/>
      <c r="N1843" s="29">
        <v>43025</v>
      </c>
      <c r="O1843" s="12">
        <v>43025</v>
      </c>
      <c r="P1843" s="11" t="s">
        <v>1478</v>
      </c>
      <c r="Q1843" s="10" t="s">
        <v>1477</v>
      </c>
      <c r="R1843" s="10" t="s">
        <v>1476</v>
      </c>
      <c r="S1843" s="10" t="s">
        <v>482</v>
      </c>
      <c r="T1843" s="10"/>
      <c r="U1843" s="9">
        <v>6915374546</v>
      </c>
      <c r="V1843" s="8"/>
      <c r="W1843" s="7">
        <v>1246</v>
      </c>
      <c r="X1843" s="4"/>
      <c r="Y1843" s="6">
        <v>106</v>
      </c>
      <c r="Z1843" s="5">
        <f>IF(Y1843&gt;0,Y1843-J1843,".")</f>
        <v>37</v>
      </c>
      <c r="AB1843" s="1">
        <v>1570339345</v>
      </c>
      <c r="AC1843" s="1">
        <v>6763737476</v>
      </c>
      <c r="AD1843" s="1" t="s">
        <v>8149</v>
      </c>
      <c r="AE1843" s="1">
        <v>1</v>
      </c>
      <c r="AF1843" s="1">
        <v>70</v>
      </c>
      <c r="AG1843" s="1" t="s">
        <v>8805</v>
      </c>
      <c r="AH1843" s="1" t="s">
        <v>8806</v>
      </c>
      <c r="AI1843" s="1" t="s">
        <v>8807</v>
      </c>
    </row>
    <row r="1844" spans="1:35" s="1" customFormat="1" x14ac:dyDescent="0.25">
      <c r="A1844" s="31">
        <v>42936</v>
      </c>
      <c r="B1844" s="24"/>
      <c r="C1844" s="23" t="s">
        <v>926</v>
      </c>
      <c r="D1844" s="22" t="s">
        <v>925</v>
      </c>
      <c r="E1844" s="21">
        <v>1.1599999999999999</v>
      </c>
      <c r="G1844" s="20"/>
      <c r="H1844" s="19">
        <f>E1844/0.04318</f>
        <v>26.86428902269569</v>
      </c>
      <c r="I1844" s="18">
        <f>J1844/100*4</f>
        <v>3.52</v>
      </c>
      <c r="J1844" s="17">
        <v>88</v>
      </c>
      <c r="K1844" s="16">
        <f>IF(J1844&gt;1,J1844-H1844-I1844,0)</f>
        <v>57.61571097730431</v>
      </c>
      <c r="L1844" s="15">
        <v>42959</v>
      </c>
      <c r="M1844" s="14"/>
      <c r="N1844" s="29">
        <v>43030</v>
      </c>
      <c r="O1844" s="12">
        <v>43037</v>
      </c>
      <c r="P1844" s="11" t="s">
        <v>1420</v>
      </c>
      <c r="Q1844" s="10" t="s">
        <v>1423</v>
      </c>
      <c r="R1844" s="10" t="s">
        <v>1422</v>
      </c>
      <c r="S1844" s="10" t="s">
        <v>1421</v>
      </c>
      <c r="T1844" s="10"/>
      <c r="U1844" s="9">
        <v>6916040642</v>
      </c>
      <c r="V1844" s="8"/>
      <c r="W1844" s="7">
        <v>1277</v>
      </c>
      <c r="X1844" s="4"/>
      <c r="Y1844" s="6">
        <v>106</v>
      </c>
      <c r="Z1844" s="5">
        <f>IF(Y1844&gt;0,Y1844-J1844,".")</f>
        <v>18</v>
      </c>
      <c r="AB1844" s="1">
        <v>1570417874</v>
      </c>
      <c r="AC1844" s="1">
        <v>6768047787</v>
      </c>
      <c r="AD1844" s="1" t="s">
        <v>7203</v>
      </c>
      <c r="AE1844" s="1">
        <v>1</v>
      </c>
      <c r="AF1844" s="1">
        <v>47</v>
      </c>
      <c r="AG1844" s="1" t="s">
        <v>4916</v>
      </c>
      <c r="AH1844" s="1" t="s">
        <v>8808</v>
      </c>
      <c r="AI1844" s="1" t="s">
        <v>8809</v>
      </c>
    </row>
    <row r="1845" spans="1:35" s="1" customFormat="1" x14ac:dyDescent="0.25">
      <c r="A1845" s="31">
        <v>42992</v>
      </c>
      <c r="B1845" s="24"/>
      <c r="C1845" s="23" t="s">
        <v>1301</v>
      </c>
      <c r="D1845" s="22" t="s">
        <v>1300</v>
      </c>
      <c r="E1845" s="21">
        <v>0.9</v>
      </c>
      <c r="G1845" s="20"/>
      <c r="H1845" s="19">
        <f>E1845/0.04452</f>
        <v>20.215633423180595</v>
      </c>
      <c r="I1845" s="18">
        <f>J1845/100*4</f>
        <v>2.76</v>
      </c>
      <c r="J1845" s="17">
        <v>69</v>
      </c>
      <c r="K1845" s="16">
        <f>IF(J1845&gt;1,J1845-H1845-I1845,0)</f>
        <v>46.024366576819411</v>
      </c>
      <c r="L1845" s="15">
        <v>43022</v>
      </c>
      <c r="M1845" s="14"/>
      <c r="N1845" s="29">
        <v>43039</v>
      </c>
      <c r="O1845" s="12">
        <v>43042</v>
      </c>
      <c r="P1845" s="11" t="s">
        <v>1299</v>
      </c>
      <c r="Q1845" s="10" t="s">
        <v>1298</v>
      </c>
      <c r="R1845" s="10" t="s">
        <v>1297</v>
      </c>
      <c r="S1845" s="10" t="s">
        <v>1296</v>
      </c>
      <c r="T1845" s="10"/>
      <c r="U1845" s="9">
        <v>6915374546</v>
      </c>
      <c r="V1845" s="8"/>
      <c r="W1845" s="7">
        <v>1289</v>
      </c>
      <c r="X1845" s="4"/>
      <c r="Y1845" s="6">
        <v>106</v>
      </c>
      <c r="Z1845" s="5">
        <f>IF(Y1845&gt;0,Y1845-J1845,".")</f>
        <v>37</v>
      </c>
      <c r="AB1845" s="1">
        <v>1570471139</v>
      </c>
      <c r="AC1845" s="1">
        <v>6765051688</v>
      </c>
      <c r="AD1845" s="1" t="s">
        <v>7229</v>
      </c>
      <c r="AE1845" s="1">
        <v>1</v>
      </c>
      <c r="AF1845" s="1">
        <v>115</v>
      </c>
      <c r="AG1845" s="1" t="s">
        <v>4921</v>
      </c>
      <c r="AH1845" s="1" t="s">
        <v>8810</v>
      </c>
      <c r="AI1845" s="1" t="s">
        <v>8811</v>
      </c>
    </row>
    <row r="1846" spans="1:35" s="1" customFormat="1" x14ac:dyDescent="0.25">
      <c r="A1846" s="31">
        <v>43030</v>
      </c>
      <c r="B1846" s="24"/>
      <c r="C1846" s="23" t="s">
        <v>83</v>
      </c>
      <c r="D1846" s="22" t="s">
        <v>82</v>
      </c>
      <c r="E1846" s="21">
        <v>1.63</v>
      </c>
      <c r="G1846" s="20"/>
      <c r="H1846" s="19">
        <f>E1846/0.04452</f>
        <v>36.61275831087152</v>
      </c>
      <c r="I1846" s="18">
        <f>J1846/100*4</f>
        <v>2.76</v>
      </c>
      <c r="J1846" s="17">
        <v>69</v>
      </c>
      <c r="K1846" s="16">
        <f>IF(J1846&gt;1,J1846-H1846-I1846,0)</f>
        <v>29.627241689128482</v>
      </c>
      <c r="L1846" s="15">
        <v>43049</v>
      </c>
      <c r="M1846" s="14"/>
      <c r="N1846" s="29">
        <v>43068</v>
      </c>
      <c r="O1846" s="12">
        <v>43068</v>
      </c>
      <c r="P1846" s="11" t="s">
        <v>668</v>
      </c>
      <c r="Q1846" s="10" t="s">
        <v>667</v>
      </c>
      <c r="R1846" s="10" t="s">
        <v>666</v>
      </c>
      <c r="S1846" s="10" t="s">
        <v>665</v>
      </c>
      <c r="T1846" s="10"/>
      <c r="U1846" s="9">
        <v>6917796382</v>
      </c>
      <c r="V1846" s="8"/>
      <c r="W1846" s="7">
        <v>1400</v>
      </c>
      <c r="X1846" s="4"/>
      <c r="Y1846" s="6">
        <v>106</v>
      </c>
      <c r="Z1846" s="5">
        <f>IF(Y1846&gt;0,Y1846-J1846,".")</f>
        <v>37</v>
      </c>
      <c r="AB1846" s="1">
        <v>1570507251</v>
      </c>
      <c r="AC1846" s="1">
        <v>6764721787</v>
      </c>
      <c r="AD1846" s="1" t="s">
        <v>7210</v>
      </c>
      <c r="AE1846" s="1">
        <v>1</v>
      </c>
      <c r="AF1846" s="1">
        <v>135</v>
      </c>
      <c r="AG1846" s="1" t="s">
        <v>4928</v>
      </c>
      <c r="AH1846" s="1" t="s">
        <v>8812</v>
      </c>
      <c r="AI1846" s="1" t="s">
        <v>8813</v>
      </c>
    </row>
    <row r="1847" spans="1:35" s="1" customFormat="1" x14ac:dyDescent="0.25">
      <c r="A1847" s="31">
        <v>42933</v>
      </c>
      <c r="B1847" s="24"/>
      <c r="C1847" s="23" t="s">
        <v>647</v>
      </c>
      <c r="D1847" s="22" t="s">
        <v>646</v>
      </c>
      <c r="E1847" s="21">
        <v>1.79</v>
      </c>
      <c r="G1847" s="20"/>
      <c r="H1847" s="19">
        <f>E1847/0.04272</f>
        <v>41.900749063670411</v>
      </c>
      <c r="I1847" s="18">
        <f>J1847/100*4</f>
        <v>3.56</v>
      </c>
      <c r="J1847" s="17">
        <v>89</v>
      </c>
      <c r="K1847" s="16">
        <f>IF(J1847&gt;1,J1847-H1847-I1847,0)</f>
        <v>43.539250936329587</v>
      </c>
      <c r="L1847" s="15">
        <v>42958</v>
      </c>
      <c r="M1847" s="14"/>
      <c r="N1847" s="29">
        <v>43071</v>
      </c>
      <c r="O1847" s="12">
        <v>43074</v>
      </c>
      <c r="P1847" s="11">
        <v>42300230</v>
      </c>
      <c r="Q1847" s="10" t="s">
        <v>118</v>
      </c>
      <c r="R1847" s="10" t="s">
        <v>117</v>
      </c>
      <c r="S1847" s="10" t="s">
        <v>116</v>
      </c>
      <c r="T1847" s="10"/>
      <c r="U1847" s="9">
        <v>6915956235</v>
      </c>
      <c r="V1847" s="8" t="s">
        <v>645</v>
      </c>
      <c r="W1847" s="7">
        <v>1424</v>
      </c>
      <c r="X1847" s="4"/>
      <c r="Y1847" s="6">
        <v>106</v>
      </c>
      <c r="Z1847" s="5">
        <f>IF(Y1847&gt;0,Y1847-J1847,".")</f>
        <v>17</v>
      </c>
      <c r="AB1847" s="1">
        <v>1570514807</v>
      </c>
      <c r="AC1847" s="1">
        <v>6764101158</v>
      </c>
      <c r="AD1847" s="1" t="s">
        <v>7390</v>
      </c>
      <c r="AE1847" s="1">
        <v>1</v>
      </c>
      <c r="AF1847" s="1">
        <v>70</v>
      </c>
      <c r="AG1847" s="1" t="s">
        <v>4922</v>
      </c>
      <c r="AH1847" s="1" t="s">
        <v>8814</v>
      </c>
      <c r="AI1847" s="1" t="s">
        <v>8815</v>
      </c>
    </row>
    <row r="1848" spans="1:35" s="1" customFormat="1" x14ac:dyDescent="0.25">
      <c r="A1848" s="31">
        <v>42814</v>
      </c>
      <c r="B1848" s="24"/>
      <c r="C1848" s="23" t="s">
        <v>363</v>
      </c>
      <c r="D1848" s="22" t="s">
        <v>362</v>
      </c>
      <c r="E1848" s="21">
        <v>0.56999999999999995</v>
      </c>
      <c r="G1848" s="20"/>
      <c r="H1848" s="19">
        <f>E1848/0.038689</f>
        <v>14.732869807955748</v>
      </c>
      <c r="I1848" s="18">
        <f>J1848/100*4</f>
        <v>2.76</v>
      </c>
      <c r="J1848" s="17">
        <v>69</v>
      </c>
      <c r="K1848" s="16">
        <f>IF(J1848&gt;1,J1848-H1848-I1848,0)</f>
        <v>51.507130192044251</v>
      </c>
      <c r="L1848" s="15">
        <v>42834</v>
      </c>
      <c r="M1848" s="14"/>
      <c r="N1848" s="29">
        <v>43082</v>
      </c>
      <c r="O1848" s="12">
        <v>43082</v>
      </c>
      <c r="P1848" s="11" t="s">
        <v>361</v>
      </c>
      <c r="Q1848" s="10" t="s">
        <v>360</v>
      </c>
      <c r="R1848" s="10" t="s">
        <v>359</v>
      </c>
      <c r="S1848" s="10" t="s">
        <v>358</v>
      </c>
      <c r="T1848" s="10"/>
      <c r="U1848" s="9">
        <v>6915956706</v>
      </c>
      <c r="V1848" s="8"/>
      <c r="W1848" s="7">
        <v>1459</v>
      </c>
      <c r="X1848" s="4"/>
      <c r="Y1848" s="6">
        <v>106</v>
      </c>
      <c r="Z1848" s="5">
        <f>IF(Y1848&gt;0,Y1848-J1848,".")</f>
        <v>37</v>
      </c>
      <c r="AB1848" s="1">
        <v>1570574250</v>
      </c>
      <c r="AC1848" s="1">
        <v>6762898894</v>
      </c>
      <c r="AD1848" s="1" t="s">
        <v>7345</v>
      </c>
      <c r="AE1848" s="1">
        <v>1</v>
      </c>
      <c r="AF1848" s="1">
        <v>30</v>
      </c>
      <c r="AG1848" s="1" t="s">
        <v>4907</v>
      </c>
      <c r="AH1848" s="1" t="s">
        <v>8771</v>
      </c>
      <c r="AI1848" s="1" t="s">
        <v>8816</v>
      </c>
    </row>
    <row r="1849" spans="1:35" s="1" customFormat="1" x14ac:dyDescent="0.25">
      <c r="A1849" s="31">
        <v>42721</v>
      </c>
      <c r="B1849" s="24"/>
      <c r="C1849" s="23" t="s">
        <v>1742</v>
      </c>
      <c r="D1849" s="22" t="s">
        <v>1741</v>
      </c>
      <c r="E1849" s="21">
        <v>0.6</v>
      </c>
      <c r="G1849" s="20"/>
      <c r="H1849" s="19">
        <f>E1849/0.03864</f>
        <v>15.527950310559005</v>
      </c>
      <c r="I1849" s="18">
        <f>J1849/100*4</f>
        <v>2.8</v>
      </c>
      <c r="J1849" s="17">
        <v>70</v>
      </c>
      <c r="K1849" s="16">
        <f>IF(J1849&gt;1,J1849-H1849-I1849,0)</f>
        <v>51.672049689440996</v>
      </c>
      <c r="L1849" s="15">
        <v>42763</v>
      </c>
      <c r="M1849" s="14"/>
      <c r="N1849" s="29">
        <v>42782</v>
      </c>
      <c r="O1849" s="12">
        <v>42786</v>
      </c>
      <c r="P1849" s="11" t="s">
        <v>5883</v>
      </c>
      <c r="Q1849" s="10" t="s">
        <v>5882</v>
      </c>
      <c r="R1849" s="10" t="s">
        <v>5881</v>
      </c>
      <c r="S1849" s="10" t="s">
        <v>5880</v>
      </c>
      <c r="T1849" s="10"/>
      <c r="U1849" s="9">
        <v>6721040033</v>
      </c>
      <c r="V1849" s="8"/>
      <c r="W1849" s="7">
        <v>302</v>
      </c>
      <c r="X1849" s="4"/>
      <c r="Y1849" s="6">
        <v>107</v>
      </c>
      <c r="Z1849" s="5">
        <f>IF(Y1849&gt;0,Y1849-J1849,".")</f>
        <v>37</v>
      </c>
      <c r="AB1849" s="1">
        <v>1570925174</v>
      </c>
      <c r="AC1849" s="1">
        <v>6768575453</v>
      </c>
      <c r="AD1849" s="1" t="s">
        <v>7117</v>
      </c>
      <c r="AE1849" s="1">
        <v>5</v>
      </c>
      <c r="AF1849" s="1">
        <v>25</v>
      </c>
      <c r="AG1849" s="1" t="s">
        <v>4908</v>
      </c>
      <c r="AH1849" s="1" t="s">
        <v>8817</v>
      </c>
      <c r="AI1849" s="1" t="s">
        <v>8818</v>
      </c>
    </row>
    <row r="1850" spans="1:35" s="1" customFormat="1" x14ac:dyDescent="0.25">
      <c r="A1850" s="31">
        <v>42748</v>
      </c>
      <c r="B1850" s="24"/>
      <c r="C1850" s="23" t="s">
        <v>1108</v>
      </c>
      <c r="D1850" s="22" t="s">
        <v>1107</v>
      </c>
      <c r="E1850" s="21">
        <v>0.5</v>
      </c>
      <c r="G1850" s="20"/>
      <c r="H1850" s="19">
        <f>E1850/0.03821</f>
        <v>13.085579691180319</v>
      </c>
      <c r="I1850" s="18">
        <f>J1850/100*4</f>
        <v>2.8</v>
      </c>
      <c r="J1850" s="17">
        <v>70</v>
      </c>
      <c r="K1850" s="16">
        <f>IF(J1850&gt;1,J1850-H1850-I1850,0)</f>
        <v>54.114420308819682</v>
      </c>
      <c r="L1850" s="15">
        <v>42775</v>
      </c>
      <c r="M1850" s="14"/>
      <c r="N1850" s="29">
        <v>42784</v>
      </c>
      <c r="O1850" s="12">
        <v>42785</v>
      </c>
      <c r="P1850" s="11" t="s">
        <v>1945</v>
      </c>
      <c r="Q1850" s="10" t="s">
        <v>5847</v>
      </c>
      <c r="R1850" s="10" t="s">
        <v>5846</v>
      </c>
      <c r="S1850" s="10" t="s">
        <v>5845</v>
      </c>
      <c r="T1850" s="10"/>
      <c r="U1850" s="9" t="s">
        <v>5844</v>
      </c>
      <c r="V1850" s="8"/>
      <c r="W1850" s="7">
        <v>287</v>
      </c>
      <c r="X1850" s="4"/>
      <c r="Y1850" s="6">
        <v>107</v>
      </c>
      <c r="Z1850" s="5">
        <f>IF(Y1850&gt;0,Y1850-J1850,".")</f>
        <v>37</v>
      </c>
      <c r="AB1850" s="1">
        <v>1570942981</v>
      </c>
      <c r="AC1850" s="1">
        <v>6767834798</v>
      </c>
      <c r="AD1850" s="1" t="s">
        <v>7247</v>
      </c>
      <c r="AE1850" s="1">
        <v>1</v>
      </c>
      <c r="AF1850" s="1">
        <v>179</v>
      </c>
      <c r="AG1850" s="1" t="s">
        <v>4902</v>
      </c>
      <c r="AH1850" s="1" t="s">
        <v>8819</v>
      </c>
      <c r="AI1850" s="1" t="s">
        <v>8820</v>
      </c>
    </row>
    <row r="1851" spans="1:35" s="1" customFormat="1" x14ac:dyDescent="0.25">
      <c r="A1851" s="31">
        <v>42666</v>
      </c>
      <c r="B1851" s="24" t="s">
        <v>5623</v>
      </c>
      <c r="C1851" s="23" t="s">
        <v>719</v>
      </c>
      <c r="D1851" s="22" t="s">
        <v>718</v>
      </c>
      <c r="E1851" s="21">
        <v>0.62</v>
      </c>
      <c r="G1851" s="20"/>
      <c r="H1851" s="19">
        <f>E1851/0.03988</f>
        <v>15.546639919759278</v>
      </c>
      <c r="I1851" s="18">
        <f>J1851/100*4</f>
        <v>2.76</v>
      </c>
      <c r="J1851" s="17">
        <v>69</v>
      </c>
      <c r="K1851" s="16">
        <f>IF(J1851&gt;1,J1851-H1851-I1851,0)</f>
        <v>50.693360080240723</v>
      </c>
      <c r="L1851" s="15">
        <v>42697</v>
      </c>
      <c r="M1851" s="14"/>
      <c r="N1851" s="29">
        <v>42793</v>
      </c>
      <c r="O1851" s="12">
        <v>42801</v>
      </c>
      <c r="P1851" s="11" t="s">
        <v>5619</v>
      </c>
      <c r="Q1851" s="10" t="s">
        <v>5622</v>
      </c>
      <c r="R1851" s="10" t="s">
        <v>5621</v>
      </c>
      <c r="S1851" s="10" t="s">
        <v>5620</v>
      </c>
      <c r="T1851" s="10"/>
      <c r="U1851" s="9">
        <v>6728413524</v>
      </c>
      <c r="V1851" s="8"/>
      <c r="W1851" s="7">
        <v>377</v>
      </c>
      <c r="X1851" s="4"/>
      <c r="Y1851" s="6">
        <v>107</v>
      </c>
      <c r="Z1851" s="5">
        <f>IF(Y1851&gt;0,Y1851-J1851,".")</f>
        <v>38</v>
      </c>
      <c r="AB1851" s="1">
        <v>1571068751</v>
      </c>
      <c r="AC1851" s="1">
        <v>6766344806</v>
      </c>
      <c r="AD1851" s="1" t="s">
        <v>8821</v>
      </c>
      <c r="AE1851" s="1">
        <v>1</v>
      </c>
      <c r="AF1851" s="1">
        <v>125</v>
      </c>
      <c r="AG1851" s="1" t="s">
        <v>4896</v>
      </c>
      <c r="AH1851" s="1" t="s">
        <v>8822</v>
      </c>
      <c r="AI1851" s="1" t="s">
        <v>8823</v>
      </c>
    </row>
    <row r="1852" spans="1:35" s="1" customFormat="1" x14ac:dyDescent="0.25">
      <c r="A1852" s="31">
        <v>42769</v>
      </c>
      <c r="B1852" s="24"/>
      <c r="C1852" s="23" t="s">
        <v>2986</v>
      </c>
      <c r="D1852" s="22" t="s">
        <v>2162</v>
      </c>
      <c r="E1852" s="21">
        <v>0.71</v>
      </c>
      <c r="G1852" s="20"/>
      <c r="H1852" s="19">
        <f>E1852/0.03878</f>
        <v>18.308406395048994</v>
      </c>
      <c r="I1852" s="18">
        <f>J1852/100*4</f>
        <v>2.76</v>
      </c>
      <c r="J1852" s="17">
        <v>69</v>
      </c>
      <c r="K1852" s="16">
        <f>IF(J1852&gt;1,J1852-H1852-I1852,0)</f>
        <v>47.931593604951011</v>
      </c>
      <c r="L1852" s="15">
        <v>42784</v>
      </c>
      <c r="M1852" s="14"/>
      <c r="N1852" s="29">
        <v>42805</v>
      </c>
      <c r="O1852" s="12">
        <v>42807</v>
      </c>
      <c r="P1852" s="11" t="s">
        <v>1945</v>
      </c>
      <c r="Q1852" s="10" t="s">
        <v>5331</v>
      </c>
      <c r="R1852" s="10" t="s">
        <v>5330</v>
      </c>
      <c r="S1852" s="10" t="s">
        <v>5329</v>
      </c>
      <c r="T1852" s="10"/>
      <c r="U1852" s="9">
        <v>6747870358</v>
      </c>
      <c r="V1852" s="8"/>
      <c r="W1852" s="7">
        <v>407</v>
      </c>
      <c r="X1852" s="4"/>
      <c r="Y1852" s="6">
        <v>107</v>
      </c>
      <c r="Z1852" s="5">
        <f>IF(Y1852&gt;0,Y1852-J1852,".")</f>
        <v>38</v>
      </c>
      <c r="AB1852" s="1">
        <v>1571155351</v>
      </c>
      <c r="AC1852" s="1">
        <v>6768362938</v>
      </c>
      <c r="AD1852" s="1" t="s">
        <v>7161</v>
      </c>
      <c r="AE1852" s="1">
        <v>1</v>
      </c>
      <c r="AF1852" s="1">
        <v>70</v>
      </c>
      <c r="AG1852" s="1" t="s">
        <v>4875</v>
      </c>
      <c r="AH1852" s="1" t="s">
        <v>8824</v>
      </c>
      <c r="AI1852" s="1" t="s">
        <v>8825</v>
      </c>
    </row>
    <row r="1853" spans="1:35" s="1" customFormat="1" x14ac:dyDescent="0.25">
      <c r="A1853" s="31">
        <v>42748</v>
      </c>
      <c r="B1853" s="24"/>
      <c r="C1853" s="23" t="s">
        <v>1108</v>
      </c>
      <c r="D1853" s="22" t="s">
        <v>1107</v>
      </c>
      <c r="E1853" s="21">
        <v>0.5</v>
      </c>
      <c r="G1853" s="20"/>
      <c r="H1853" s="19">
        <f>E1853/0.03821</f>
        <v>13.085579691180319</v>
      </c>
      <c r="I1853" s="18">
        <f>J1853/100*4</f>
        <v>2.8</v>
      </c>
      <c r="J1853" s="17">
        <v>70</v>
      </c>
      <c r="K1853" s="16">
        <f>IF(J1853&gt;1,J1853-H1853-I1853,0)</f>
        <v>54.114420308819682</v>
      </c>
      <c r="L1853" s="15">
        <v>42775</v>
      </c>
      <c r="M1853" s="14"/>
      <c r="N1853" s="29">
        <v>42807</v>
      </c>
      <c r="O1853" s="12">
        <v>42807</v>
      </c>
      <c r="P1853" s="11" t="s">
        <v>5277</v>
      </c>
      <c r="Q1853" s="10" t="s">
        <v>5276</v>
      </c>
      <c r="R1853" s="10" t="s">
        <v>5275</v>
      </c>
      <c r="S1853" s="10" t="s">
        <v>5274</v>
      </c>
      <c r="T1853" s="10"/>
      <c r="U1853" s="9" t="s">
        <v>5273</v>
      </c>
      <c r="V1853" s="8"/>
      <c r="W1853" s="7">
        <v>416</v>
      </c>
      <c r="X1853" s="4"/>
      <c r="Y1853" s="6">
        <v>107</v>
      </c>
      <c r="Z1853" s="5">
        <f>IF(Y1853&gt;0,Y1853-J1853,".")</f>
        <v>37</v>
      </c>
      <c r="AB1853" s="1">
        <v>1571209526</v>
      </c>
      <c r="AC1853" s="1">
        <v>6765990417</v>
      </c>
      <c r="AD1853" s="1" t="s">
        <v>8826</v>
      </c>
      <c r="AE1853" s="1">
        <v>1</v>
      </c>
      <c r="AF1853" s="1">
        <v>50</v>
      </c>
      <c r="AG1853" s="1" t="s">
        <v>8827</v>
      </c>
      <c r="AH1853" s="1" t="s">
        <v>8828</v>
      </c>
      <c r="AI1853" s="1" t="s">
        <v>8829</v>
      </c>
    </row>
    <row r="1854" spans="1:35" s="1" customFormat="1" x14ac:dyDescent="0.25">
      <c r="A1854" s="31">
        <v>42748</v>
      </c>
      <c r="B1854" s="24"/>
      <c r="C1854" s="23" t="s">
        <v>1108</v>
      </c>
      <c r="D1854" s="22" t="s">
        <v>1107</v>
      </c>
      <c r="E1854" s="21">
        <v>0.5</v>
      </c>
      <c r="G1854" s="20"/>
      <c r="H1854" s="19">
        <f>E1854/0.03821</f>
        <v>13.085579691180319</v>
      </c>
      <c r="I1854" s="18">
        <f>J1854/100*4</f>
        <v>2.8</v>
      </c>
      <c r="J1854" s="17">
        <v>70</v>
      </c>
      <c r="K1854" s="16">
        <f>IF(J1854&gt;1,J1854-H1854-I1854,0)</f>
        <v>54.114420308819682</v>
      </c>
      <c r="L1854" s="15">
        <v>42775</v>
      </c>
      <c r="M1854" s="14"/>
      <c r="N1854" s="29">
        <v>42812</v>
      </c>
      <c r="O1854" s="12">
        <v>42815</v>
      </c>
      <c r="P1854" s="11" t="s">
        <v>5151</v>
      </c>
      <c r="Q1854" s="10" t="s">
        <v>5150</v>
      </c>
      <c r="R1854" s="10" t="s">
        <v>5149</v>
      </c>
      <c r="S1854" s="10" t="s">
        <v>5148</v>
      </c>
      <c r="T1854" s="10"/>
      <c r="U1854" s="9">
        <v>6749977906</v>
      </c>
      <c r="V1854" s="8"/>
      <c r="W1854" s="7">
        <v>463</v>
      </c>
      <c r="X1854" s="4"/>
      <c r="Y1854" s="6">
        <v>107</v>
      </c>
      <c r="Z1854" s="5">
        <f>IF(Y1854&gt;0,Y1854-J1854,".")</f>
        <v>37</v>
      </c>
      <c r="AB1854" s="1">
        <v>1571211641</v>
      </c>
      <c r="AC1854" s="1">
        <v>6765990417</v>
      </c>
      <c r="AD1854" s="1" t="s">
        <v>8826</v>
      </c>
      <c r="AE1854" s="1">
        <v>1</v>
      </c>
      <c r="AF1854" s="1">
        <v>50</v>
      </c>
      <c r="AG1854" s="1" t="s">
        <v>8827</v>
      </c>
      <c r="AH1854" s="1" t="s">
        <v>8828</v>
      </c>
      <c r="AI1854" s="1" t="s">
        <v>8830</v>
      </c>
    </row>
    <row r="1855" spans="1:35" s="1" customFormat="1" x14ac:dyDescent="0.25">
      <c r="A1855" s="28">
        <v>41975</v>
      </c>
      <c r="B1855" s="27"/>
      <c r="C1855" s="23" t="s">
        <v>678</v>
      </c>
      <c r="D1855" s="22" t="s">
        <v>677</v>
      </c>
      <c r="E1855" s="21">
        <v>0.69899999999999995</v>
      </c>
      <c r="G1855" s="20"/>
      <c r="H1855" s="19">
        <f>E1855/0.043</f>
        <v>16.255813953488371</v>
      </c>
      <c r="I1855" s="18">
        <f>J1855/100*4</f>
        <v>2.76</v>
      </c>
      <c r="J1855" s="17">
        <v>69</v>
      </c>
      <c r="K1855" s="16">
        <f>IF(J1855&gt;1,J1855-H1855-I1855,0)</f>
        <v>49.984186046511631</v>
      </c>
      <c r="L1855" s="15">
        <v>42011</v>
      </c>
      <c r="M1855" s="14"/>
      <c r="N1855" s="29">
        <v>42834</v>
      </c>
      <c r="O1855" s="12">
        <v>42834</v>
      </c>
      <c r="P1855" s="11" t="s">
        <v>3090</v>
      </c>
      <c r="Q1855" s="10"/>
      <c r="R1855" s="10"/>
      <c r="S1855" s="10"/>
      <c r="T1855" s="10"/>
      <c r="U1855" s="9">
        <v>6775203421</v>
      </c>
      <c r="V1855" s="8"/>
      <c r="W1855" s="7">
        <v>562</v>
      </c>
      <c r="X1855" s="4"/>
      <c r="Y1855" s="6">
        <v>107</v>
      </c>
      <c r="Z1855" s="5">
        <f>IF(Y1855&gt;0,Y1855-J1855,".")</f>
        <v>38</v>
      </c>
      <c r="AB1855" s="1">
        <v>1571334864</v>
      </c>
      <c r="AC1855" s="1">
        <v>6770090029</v>
      </c>
      <c r="AD1855" s="1" t="s">
        <v>8831</v>
      </c>
      <c r="AE1855" s="1">
        <v>2</v>
      </c>
      <c r="AF1855" s="1">
        <v>78</v>
      </c>
      <c r="AG1855" s="1" t="s">
        <v>4888</v>
      </c>
      <c r="AH1855" s="1" t="s">
        <v>8832</v>
      </c>
      <c r="AI1855" s="1" t="s">
        <v>8833</v>
      </c>
    </row>
    <row r="1856" spans="1:35" s="1" customFormat="1" x14ac:dyDescent="0.25">
      <c r="A1856" s="31">
        <v>42748</v>
      </c>
      <c r="B1856" s="24"/>
      <c r="C1856" s="23" t="s">
        <v>1108</v>
      </c>
      <c r="D1856" s="22" t="s">
        <v>1107</v>
      </c>
      <c r="E1856" s="21">
        <v>0.5</v>
      </c>
      <c r="G1856" s="20"/>
      <c r="H1856" s="19">
        <f>E1856/0.03821</f>
        <v>13.085579691180319</v>
      </c>
      <c r="I1856" s="18">
        <f>J1856/100*4</f>
        <v>2.8</v>
      </c>
      <c r="J1856" s="17">
        <v>70</v>
      </c>
      <c r="K1856" s="16">
        <f>IF(J1856&gt;1,J1856-H1856-I1856,0)</f>
        <v>54.114420308819682</v>
      </c>
      <c r="L1856" s="15">
        <v>42775</v>
      </c>
      <c r="M1856" s="14"/>
      <c r="N1856" s="29">
        <v>42850</v>
      </c>
      <c r="O1856" s="12">
        <v>42851</v>
      </c>
      <c r="P1856" s="11" t="s">
        <v>4309</v>
      </c>
      <c r="Q1856" s="10" t="s">
        <v>4308</v>
      </c>
      <c r="R1856" s="10" t="s">
        <v>4307</v>
      </c>
      <c r="S1856" s="10" t="s">
        <v>4306</v>
      </c>
      <c r="T1856" s="10"/>
      <c r="U1856" s="9" t="s">
        <v>4305</v>
      </c>
      <c r="V1856" s="8"/>
      <c r="W1856" s="7">
        <v>649</v>
      </c>
      <c r="X1856" s="4"/>
      <c r="Y1856" s="6">
        <v>107</v>
      </c>
      <c r="Z1856" s="5">
        <f>IF(Y1856&gt;0,Y1856-J1856,".")</f>
        <v>37</v>
      </c>
      <c r="AB1856" s="1">
        <v>1571481796</v>
      </c>
      <c r="AC1856" s="1">
        <v>6763712146</v>
      </c>
      <c r="AD1856" s="1" t="s">
        <v>7293</v>
      </c>
      <c r="AE1856" s="1">
        <v>1</v>
      </c>
      <c r="AF1856" s="1">
        <v>88</v>
      </c>
      <c r="AG1856" s="1" t="s">
        <v>8834</v>
      </c>
      <c r="AH1856" s="1" t="s">
        <v>8795</v>
      </c>
      <c r="AI1856" s="1" t="s">
        <v>8835</v>
      </c>
    </row>
    <row r="1857" spans="1:35" s="1" customFormat="1" x14ac:dyDescent="0.25">
      <c r="A1857" s="31">
        <v>42751</v>
      </c>
      <c r="B1857" s="24"/>
      <c r="C1857" s="23" t="s">
        <v>1975</v>
      </c>
      <c r="D1857" s="22" t="s">
        <v>1974</v>
      </c>
      <c r="E1857" s="21">
        <v>0.33</v>
      </c>
      <c r="G1857" s="20"/>
      <c r="H1857" s="19">
        <f>E1857/0.03821</f>
        <v>8.636482596179011</v>
      </c>
      <c r="I1857" s="18">
        <f>J1857/100*4</f>
        <v>2.8</v>
      </c>
      <c r="J1857" s="17">
        <v>70</v>
      </c>
      <c r="K1857" s="16">
        <f>IF(J1857&gt;1,J1857-H1857-I1857,0)</f>
        <v>58.563517403820995</v>
      </c>
      <c r="L1857" s="15">
        <v>42771</v>
      </c>
      <c r="M1857" s="14"/>
      <c r="N1857" s="29">
        <v>42860</v>
      </c>
      <c r="O1857" s="12">
        <v>42863</v>
      </c>
      <c r="P1857" s="11" t="s">
        <v>4118</v>
      </c>
      <c r="Q1857" s="10" t="s">
        <v>4117</v>
      </c>
      <c r="R1857" s="10" t="s">
        <v>4116</v>
      </c>
      <c r="S1857" s="10" t="s">
        <v>4115</v>
      </c>
      <c r="T1857" s="10"/>
      <c r="U1857" s="9" t="s">
        <v>4114</v>
      </c>
      <c r="V1857" s="8"/>
      <c r="W1857" s="7">
        <v>689</v>
      </c>
      <c r="X1857" s="4"/>
      <c r="Y1857" s="6">
        <v>107</v>
      </c>
      <c r="Z1857" s="5">
        <f>IF(Y1857&gt;0,Y1857-J1857,".")</f>
        <v>37</v>
      </c>
      <c r="AB1857" s="1">
        <v>1571547222</v>
      </c>
      <c r="AC1857" s="1">
        <v>6768932185</v>
      </c>
      <c r="AD1857" s="1" t="s">
        <v>7350</v>
      </c>
      <c r="AE1857" s="1">
        <v>1</v>
      </c>
      <c r="AF1857" s="1">
        <v>35</v>
      </c>
      <c r="AG1857" s="1" t="s">
        <v>4876</v>
      </c>
      <c r="AH1857" s="1" t="s">
        <v>8836</v>
      </c>
      <c r="AI1857" s="1" t="s">
        <v>8837</v>
      </c>
    </row>
    <row r="1858" spans="1:35" s="1" customFormat="1" x14ac:dyDescent="0.25">
      <c r="A1858" s="31">
        <v>42831</v>
      </c>
      <c r="B1858" s="24"/>
      <c r="C1858" s="23" t="s">
        <v>83</v>
      </c>
      <c r="D1858" s="22" t="s">
        <v>82</v>
      </c>
      <c r="E1858" s="21">
        <v>1.39</v>
      </c>
      <c r="G1858" s="20"/>
      <c r="H1858" s="19">
        <f>E1858/0.03892</f>
        <v>35.714285714285708</v>
      </c>
      <c r="I1858" s="18">
        <f>J1858/100*4</f>
        <v>2.76</v>
      </c>
      <c r="J1858" s="17">
        <v>69</v>
      </c>
      <c r="K1858" s="16">
        <f>IF(J1858&gt;1,J1858-H1858-I1858,0)</f>
        <v>30.525714285714294</v>
      </c>
      <c r="L1858" s="15">
        <v>42847</v>
      </c>
      <c r="M1858" s="14"/>
      <c r="N1858" s="29">
        <v>42871</v>
      </c>
      <c r="O1858" s="12">
        <v>42876</v>
      </c>
      <c r="P1858" s="11" t="s">
        <v>3879</v>
      </c>
      <c r="Q1858" s="10" t="s">
        <v>3881</v>
      </c>
      <c r="R1858" s="10" t="s">
        <v>3880</v>
      </c>
      <c r="S1858" s="10" t="s">
        <v>2643</v>
      </c>
      <c r="T1858" s="10"/>
      <c r="U1858" s="9">
        <v>6819098262</v>
      </c>
      <c r="V1858" s="8"/>
      <c r="W1858" s="7">
        <v>741</v>
      </c>
      <c r="X1858" s="4"/>
      <c r="Y1858" s="6">
        <v>107</v>
      </c>
      <c r="Z1858" s="5">
        <f>IF(Y1858&gt;0,Y1858-J1858,".")</f>
        <v>38</v>
      </c>
      <c r="AB1858" s="1">
        <v>1571547223</v>
      </c>
      <c r="AC1858" s="1">
        <v>6766534501</v>
      </c>
      <c r="AD1858" s="1" t="s">
        <v>7148</v>
      </c>
      <c r="AE1858" s="1">
        <v>1</v>
      </c>
      <c r="AF1858" s="1">
        <v>79</v>
      </c>
      <c r="AG1858" s="1" t="s">
        <v>4876</v>
      </c>
      <c r="AH1858" s="1" t="s">
        <v>8838</v>
      </c>
      <c r="AI1858" s="1" t="s">
        <v>8837</v>
      </c>
    </row>
    <row r="1859" spans="1:35" s="1" customFormat="1" x14ac:dyDescent="0.25">
      <c r="A1859" s="31">
        <v>42811</v>
      </c>
      <c r="B1859" s="24"/>
      <c r="C1859" s="23" t="s">
        <v>3413</v>
      </c>
      <c r="D1859" s="22" t="s">
        <v>3412</v>
      </c>
      <c r="E1859" s="21">
        <v>0.87</v>
      </c>
      <c r="G1859" s="20"/>
      <c r="H1859" s="19">
        <f>E1859/0.038689</f>
        <v>22.487011812142985</v>
      </c>
      <c r="I1859" s="18">
        <f>J1859/100*4</f>
        <v>2.8</v>
      </c>
      <c r="J1859" s="17">
        <v>70</v>
      </c>
      <c r="K1859" s="16">
        <f>IF(J1859&gt;1,J1859-H1859-I1859,0)</f>
        <v>44.712988187857022</v>
      </c>
      <c r="L1859" s="15">
        <v>42827</v>
      </c>
      <c r="M1859" s="14"/>
      <c r="N1859" s="29">
        <v>42899</v>
      </c>
      <c r="O1859" s="12">
        <v>42899</v>
      </c>
      <c r="P1859" s="11" t="s">
        <v>3411</v>
      </c>
      <c r="Q1859" s="10" t="s">
        <v>3410</v>
      </c>
      <c r="R1859" s="10" t="s">
        <v>3409</v>
      </c>
      <c r="S1859" s="10" t="s">
        <v>1145</v>
      </c>
      <c r="T1859" s="10"/>
      <c r="U1859" s="9">
        <v>6853416511</v>
      </c>
      <c r="V1859" s="8"/>
      <c r="W1859" s="7">
        <v>830</v>
      </c>
      <c r="X1859" s="4"/>
      <c r="Y1859" s="6">
        <v>107</v>
      </c>
      <c r="Z1859" s="5">
        <f>IF(Y1859&gt;0,Y1859-J1859,".")</f>
        <v>37</v>
      </c>
      <c r="AA1859"/>
      <c r="AB1859">
        <v>1571611239</v>
      </c>
      <c r="AC1859" s="1">
        <v>6770121189</v>
      </c>
      <c r="AD1859" s="1" t="s">
        <v>7147</v>
      </c>
      <c r="AE1859" s="1">
        <v>1</v>
      </c>
      <c r="AF1859" s="1">
        <v>60</v>
      </c>
      <c r="AG1859" s="1" t="s">
        <v>4883</v>
      </c>
      <c r="AH1859" s="1" t="s">
        <v>8839</v>
      </c>
      <c r="AI1859" s="1" t="s">
        <v>8840</v>
      </c>
    </row>
    <row r="1860" spans="1:35" s="1" customFormat="1" x14ac:dyDescent="0.25">
      <c r="A1860" s="31">
        <v>42831</v>
      </c>
      <c r="B1860" s="24"/>
      <c r="C1860" s="23" t="s">
        <v>83</v>
      </c>
      <c r="D1860" s="22" t="s">
        <v>82</v>
      </c>
      <c r="E1860" s="21">
        <v>1.39</v>
      </c>
      <c r="G1860" s="20"/>
      <c r="H1860" s="19">
        <f>E1860/0.03892</f>
        <v>35.714285714285708</v>
      </c>
      <c r="I1860" s="18">
        <f>J1860/100*4</f>
        <v>2.76</v>
      </c>
      <c r="J1860" s="17">
        <v>69</v>
      </c>
      <c r="K1860" s="16">
        <f>IF(J1860&gt;1,J1860-H1860-I1860,0)</f>
        <v>30.525714285714294</v>
      </c>
      <c r="L1860" s="15">
        <v>42847</v>
      </c>
      <c r="M1860" s="14"/>
      <c r="N1860" s="29">
        <v>42909</v>
      </c>
      <c r="O1860" s="12">
        <v>42910</v>
      </c>
      <c r="P1860" s="11" t="s">
        <v>3205</v>
      </c>
      <c r="Q1860" s="10" t="s">
        <v>3208</v>
      </c>
      <c r="R1860" s="10" t="s">
        <v>3207</v>
      </c>
      <c r="S1860" s="10" t="s">
        <v>3206</v>
      </c>
      <c r="T1860" s="10"/>
      <c r="U1860" s="9">
        <v>6859848804</v>
      </c>
      <c r="V1860" s="8" t="s">
        <v>110</v>
      </c>
      <c r="W1860" s="7">
        <v>875</v>
      </c>
      <c r="X1860" s="4"/>
      <c r="Y1860" s="6">
        <v>107</v>
      </c>
      <c r="Z1860" s="5">
        <f>IF(Y1860&gt;0,Y1860-J1860,".")</f>
        <v>38</v>
      </c>
      <c r="AB1860" s="1">
        <v>1571792753</v>
      </c>
      <c r="AC1860" s="1">
        <v>6768362938</v>
      </c>
      <c r="AD1860" s="1" t="s">
        <v>7161</v>
      </c>
      <c r="AE1860" s="1">
        <v>1</v>
      </c>
      <c r="AF1860" s="1">
        <v>70</v>
      </c>
      <c r="AG1860" s="1" t="s">
        <v>8841</v>
      </c>
      <c r="AH1860" s="1" t="s">
        <v>8824</v>
      </c>
      <c r="AI1860" s="1" t="s">
        <v>8842</v>
      </c>
    </row>
    <row r="1861" spans="1:35" s="1" customFormat="1" x14ac:dyDescent="0.25">
      <c r="A1861" s="31">
        <v>42807</v>
      </c>
      <c r="B1861" s="24"/>
      <c r="C1861" s="23" t="s">
        <v>1108</v>
      </c>
      <c r="D1861" s="22" t="s">
        <v>1107</v>
      </c>
      <c r="E1861" s="21">
        <v>0.45</v>
      </c>
      <c r="G1861" s="20"/>
      <c r="H1861" s="19">
        <f>E1861/0.038689</f>
        <v>11.631213006280856</v>
      </c>
      <c r="I1861" s="18">
        <f>J1861/100*4</f>
        <v>2.8</v>
      </c>
      <c r="J1861" s="17">
        <v>70</v>
      </c>
      <c r="K1861" s="16">
        <f>IF(J1861&gt;1,J1861-H1861-I1861,0)</f>
        <v>55.568786993719144</v>
      </c>
      <c r="L1861" s="15">
        <v>42823</v>
      </c>
      <c r="M1861" s="14"/>
      <c r="N1861" s="29">
        <v>42927</v>
      </c>
      <c r="O1861" s="12">
        <v>42933</v>
      </c>
      <c r="P1861" s="11" t="s">
        <v>2906</v>
      </c>
      <c r="Q1861" s="10" t="s">
        <v>2905</v>
      </c>
      <c r="R1861" s="10" t="s">
        <v>2904</v>
      </c>
      <c r="S1861" s="10" t="s">
        <v>1978</v>
      </c>
      <c r="T1861" s="10"/>
      <c r="U1861" s="9">
        <v>6888538628</v>
      </c>
      <c r="V1861" s="8"/>
      <c r="W1861" s="7">
        <v>966</v>
      </c>
      <c r="X1861" s="4"/>
      <c r="Y1861" s="6">
        <v>107</v>
      </c>
      <c r="Z1861" s="5">
        <f>IF(Y1861&gt;0,Y1861-J1861,".")</f>
        <v>37</v>
      </c>
      <c r="AB1861" s="1">
        <v>1572183871</v>
      </c>
      <c r="AC1861" s="1">
        <v>6772147023</v>
      </c>
      <c r="AD1861" s="1" t="s">
        <v>7393</v>
      </c>
      <c r="AE1861" s="1">
        <v>1</v>
      </c>
      <c r="AF1861" s="1">
        <v>195</v>
      </c>
      <c r="AG1861" s="1" t="s">
        <v>8843</v>
      </c>
      <c r="AH1861" s="1" t="s">
        <v>8844</v>
      </c>
      <c r="AI1861" s="1" t="s">
        <v>8845</v>
      </c>
    </row>
    <row r="1862" spans="1:35" s="1" customFormat="1" x14ac:dyDescent="0.25">
      <c r="A1862" s="31">
        <v>42949</v>
      </c>
      <c r="B1862" s="24" t="s">
        <v>1399</v>
      </c>
      <c r="C1862" s="23" t="s">
        <v>629</v>
      </c>
      <c r="D1862" s="22" t="s">
        <v>2134</v>
      </c>
      <c r="E1862" s="21">
        <v>0.9</v>
      </c>
      <c r="G1862" s="20"/>
      <c r="H1862" s="19">
        <f>E1862/0.0444</f>
        <v>20.27027027027027</v>
      </c>
      <c r="I1862" s="18">
        <f>J1862/100*4</f>
        <v>2.8</v>
      </c>
      <c r="J1862" s="17">
        <v>70</v>
      </c>
      <c r="K1862" s="16">
        <f>IF(J1862&gt;1,J1862-H1862-I1862,0)</f>
        <v>46.929729729729729</v>
      </c>
      <c r="L1862" s="15">
        <v>42966</v>
      </c>
      <c r="M1862" s="14"/>
      <c r="N1862" s="29">
        <v>42975</v>
      </c>
      <c r="O1862" s="12">
        <v>42975</v>
      </c>
      <c r="P1862" s="11" t="s">
        <v>2261</v>
      </c>
      <c r="Q1862" s="10" t="s">
        <v>2260</v>
      </c>
      <c r="R1862" s="10" t="s">
        <v>2259</v>
      </c>
      <c r="S1862" s="10" t="s">
        <v>2258</v>
      </c>
      <c r="T1862" s="10"/>
      <c r="U1862" s="9">
        <v>6912447123</v>
      </c>
      <c r="V1862" s="8"/>
      <c r="W1862" s="7">
        <v>1086</v>
      </c>
      <c r="X1862" s="4"/>
      <c r="Y1862" s="6">
        <v>107</v>
      </c>
      <c r="Z1862" s="5">
        <f>IF(Y1862&gt;0,Y1862-J1862,".")</f>
        <v>37</v>
      </c>
      <c r="AB1862" s="1">
        <v>1572186643</v>
      </c>
      <c r="AC1862" s="1">
        <v>6768673150</v>
      </c>
      <c r="AD1862" s="1" t="s">
        <v>7108</v>
      </c>
      <c r="AE1862" s="1">
        <v>1</v>
      </c>
      <c r="AF1862" s="1">
        <v>99</v>
      </c>
      <c r="AG1862" s="1" t="s">
        <v>4861</v>
      </c>
      <c r="AH1862" s="1" t="s">
        <v>8846</v>
      </c>
      <c r="AI1862" s="1" t="s">
        <v>8847</v>
      </c>
    </row>
    <row r="1863" spans="1:35" s="1" customFormat="1" x14ac:dyDescent="0.25">
      <c r="A1863" s="31">
        <v>42949</v>
      </c>
      <c r="B1863" s="24"/>
      <c r="C1863" s="23" t="s">
        <v>629</v>
      </c>
      <c r="D1863" s="22" t="s">
        <v>2134</v>
      </c>
      <c r="E1863" s="21">
        <v>0.9</v>
      </c>
      <c r="G1863" s="20"/>
      <c r="H1863" s="19">
        <f>E1863/0.0444</f>
        <v>20.27027027027027</v>
      </c>
      <c r="I1863" s="18">
        <f>J1863/100*4</f>
        <v>2.8</v>
      </c>
      <c r="J1863" s="17">
        <v>70</v>
      </c>
      <c r="K1863" s="16">
        <f>IF(J1863&gt;1,J1863-H1863-I1863,0)</f>
        <v>46.929729729729729</v>
      </c>
      <c r="L1863" s="15">
        <v>42966</v>
      </c>
      <c r="M1863" s="14"/>
      <c r="N1863" s="29">
        <v>42985</v>
      </c>
      <c r="O1863" s="12">
        <v>42986</v>
      </c>
      <c r="P1863" s="11" t="s">
        <v>2133</v>
      </c>
      <c r="Q1863" s="10" t="s">
        <v>2132</v>
      </c>
      <c r="R1863" s="10" t="s">
        <v>2131</v>
      </c>
      <c r="S1863" s="10" t="s">
        <v>2130</v>
      </c>
      <c r="T1863" s="10"/>
      <c r="U1863" s="9">
        <v>6912447123</v>
      </c>
      <c r="V1863" s="8"/>
      <c r="W1863" s="7">
        <v>1114</v>
      </c>
      <c r="X1863" s="4"/>
      <c r="Y1863" s="6">
        <v>107</v>
      </c>
      <c r="Z1863" s="5">
        <f>IF(Y1863&gt;0,Y1863-J1863,".")</f>
        <v>37</v>
      </c>
      <c r="AB1863" s="1">
        <v>1572212461</v>
      </c>
      <c r="AC1863" s="1">
        <v>6765681478</v>
      </c>
      <c r="AD1863" s="1" t="s">
        <v>7140</v>
      </c>
      <c r="AE1863" s="1">
        <v>1</v>
      </c>
      <c r="AF1863" s="1">
        <v>125</v>
      </c>
      <c r="AG1863" s="1" t="s">
        <v>8848</v>
      </c>
      <c r="AH1863" s="1" t="s">
        <v>8849</v>
      </c>
      <c r="AI1863" s="1" t="s">
        <v>8850</v>
      </c>
    </row>
    <row r="1864" spans="1:35" s="1" customFormat="1" x14ac:dyDescent="0.25">
      <c r="A1864" s="31">
        <v>42973</v>
      </c>
      <c r="B1864" s="24" t="s">
        <v>1747</v>
      </c>
      <c r="C1864" s="23" t="s">
        <v>105</v>
      </c>
      <c r="D1864" s="22" t="s">
        <v>104</v>
      </c>
      <c r="E1864" s="21">
        <v>0.63</v>
      </c>
      <c r="G1864" s="20"/>
      <c r="H1864" s="19">
        <f>E1864/0.038689</f>
        <v>16.283698208793197</v>
      </c>
      <c r="I1864" s="18">
        <f>J1864/100*4</f>
        <v>2.76</v>
      </c>
      <c r="J1864" s="17">
        <v>69</v>
      </c>
      <c r="K1864" s="16">
        <f>IF(J1864&gt;1,J1864-H1864-I1864,0)</f>
        <v>49.956301791206805</v>
      </c>
      <c r="L1864" s="15">
        <v>43007</v>
      </c>
      <c r="M1864" s="14"/>
      <c r="N1864" s="29">
        <v>43008</v>
      </c>
      <c r="O1864" s="12">
        <v>43016</v>
      </c>
      <c r="P1864" s="11" t="s">
        <v>1740</v>
      </c>
      <c r="Q1864" s="10" t="s">
        <v>1746</v>
      </c>
      <c r="R1864" s="10" t="s">
        <v>1745</v>
      </c>
      <c r="S1864" s="10" t="s">
        <v>1744</v>
      </c>
      <c r="T1864" s="10"/>
      <c r="U1864" s="9">
        <v>6906741854</v>
      </c>
      <c r="V1864" s="8"/>
      <c r="W1864" s="7">
        <v>1215</v>
      </c>
      <c r="X1864" s="4"/>
      <c r="Y1864" s="6">
        <v>107</v>
      </c>
      <c r="Z1864" s="5">
        <f>IF(Y1864&gt;0,Y1864-J1864,".")</f>
        <v>38</v>
      </c>
      <c r="AB1864" s="1">
        <v>1572269788</v>
      </c>
      <c r="AC1864" s="1">
        <v>6768397590</v>
      </c>
      <c r="AD1864" s="1" t="s">
        <v>7120</v>
      </c>
      <c r="AE1864" s="1">
        <v>1</v>
      </c>
      <c r="AF1864" s="1">
        <v>70</v>
      </c>
      <c r="AG1864" s="1" t="s">
        <v>8851</v>
      </c>
      <c r="AH1864" s="1" t="s">
        <v>8852</v>
      </c>
      <c r="AI1864" s="1" t="s">
        <v>8853</v>
      </c>
    </row>
    <row r="1865" spans="1:35" s="1" customFormat="1" x14ac:dyDescent="0.25">
      <c r="A1865" s="28">
        <v>41975</v>
      </c>
      <c r="B1865" s="27"/>
      <c r="C1865" s="23" t="s">
        <v>678</v>
      </c>
      <c r="D1865" s="22" t="s">
        <v>677</v>
      </c>
      <c r="E1865" s="21">
        <v>0.69899999999999995</v>
      </c>
      <c r="G1865" s="20"/>
      <c r="H1865" s="19">
        <f>E1865/0.043</f>
        <v>16.255813953488371</v>
      </c>
      <c r="I1865" s="18">
        <f>J1865/100*4</f>
        <v>2.76</v>
      </c>
      <c r="J1865" s="17">
        <v>69</v>
      </c>
      <c r="K1865" s="16">
        <f>IF(J1865&gt;1,J1865-H1865-I1865,0)</f>
        <v>49.984186046511631</v>
      </c>
      <c r="L1865" s="15">
        <v>42011</v>
      </c>
      <c r="M1865" s="14"/>
      <c r="N1865" s="29">
        <v>42760</v>
      </c>
      <c r="O1865" s="12">
        <v>42760</v>
      </c>
      <c r="P1865" s="11" t="s">
        <v>966</v>
      </c>
      <c r="Q1865" s="10" t="s">
        <v>6410</v>
      </c>
      <c r="R1865" s="10" t="s">
        <v>6409</v>
      </c>
      <c r="S1865" s="10" t="s">
        <v>963</v>
      </c>
      <c r="T1865" s="10"/>
      <c r="U1865" s="9">
        <v>6690677105</v>
      </c>
      <c r="V1865" s="8"/>
      <c r="W1865" s="7">
        <v>154</v>
      </c>
      <c r="X1865" s="4"/>
      <c r="Y1865" s="6">
        <v>108</v>
      </c>
      <c r="Z1865" s="5">
        <f>IF(Y1865&gt;0,Y1865-J1865,".")</f>
        <v>39</v>
      </c>
      <c r="AB1865" s="1">
        <v>1572347650</v>
      </c>
      <c r="AC1865" s="1">
        <v>6772361409</v>
      </c>
      <c r="AD1865" s="1" t="s">
        <v>8365</v>
      </c>
      <c r="AE1865" s="1">
        <v>1</v>
      </c>
      <c r="AF1865" s="1">
        <v>72</v>
      </c>
      <c r="AG1865" s="1" t="s">
        <v>4823</v>
      </c>
      <c r="AH1865" s="1" t="s">
        <v>8854</v>
      </c>
      <c r="AI1865" s="1" t="s">
        <v>8855</v>
      </c>
    </row>
    <row r="1866" spans="1:35" s="1" customFormat="1" x14ac:dyDescent="0.25">
      <c r="A1866" s="31">
        <v>42625</v>
      </c>
      <c r="B1866" s="24"/>
      <c r="C1866" s="23" t="s">
        <v>5862</v>
      </c>
      <c r="D1866" s="22" t="s">
        <v>5861</v>
      </c>
      <c r="E1866" s="21">
        <v>1.1200000000000001</v>
      </c>
      <c r="G1866" s="20"/>
      <c r="H1866" s="19">
        <f>E1866/0.0404</f>
        <v>27.722772277227726</v>
      </c>
      <c r="I1866" s="18">
        <f>J1866/100*4</f>
        <v>2.8</v>
      </c>
      <c r="J1866" s="17">
        <v>70</v>
      </c>
      <c r="K1866" s="16">
        <f>IF(J1866&gt;1,J1866-H1866-I1866,0)</f>
        <v>39.477227722772277</v>
      </c>
      <c r="L1866" s="15">
        <v>42644</v>
      </c>
      <c r="M1866" s="14"/>
      <c r="N1866" s="29">
        <v>42783</v>
      </c>
      <c r="O1866" s="12">
        <v>42785</v>
      </c>
      <c r="P1866" s="11" t="s">
        <v>5860</v>
      </c>
      <c r="Q1866" s="10" t="s">
        <v>5865</v>
      </c>
      <c r="R1866" s="10" t="s">
        <v>5864</v>
      </c>
      <c r="S1866" s="10" t="s">
        <v>5863</v>
      </c>
      <c r="T1866" s="10"/>
      <c r="U1866" s="9">
        <v>6715504701</v>
      </c>
      <c r="V1866" s="8"/>
      <c r="W1866" s="7">
        <v>286</v>
      </c>
      <c r="X1866" s="4"/>
      <c r="Y1866" s="6">
        <v>108</v>
      </c>
      <c r="Z1866" s="5">
        <f>IF(Y1866&gt;0,Y1866-J1866,".")</f>
        <v>38</v>
      </c>
      <c r="AB1866" s="1">
        <v>1572428907</v>
      </c>
      <c r="AC1866" s="1">
        <v>6770862400</v>
      </c>
      <c r="AD1866" s="1" t="s">
        <v>7245</v>
      </c>
      <c r="AE1866" s="1">
        <v>1</v>
      </c>
      <c r="AF1866" s="1">
        <v>70</v>
      </c>
      <c r="AG1866" s="1" t="s">
        <v>3573</v>
      </c>
      <c r="AH1866" s="1" t="s">
        <v>8856</v>
      </c>
      <c r="AI1866" s="1" t="s">
        <v>8857</v>
      </c>
    </row>
    <row r="1867" spans="1:35" s="1" customFormat="1" x14ac:dyDescent="0.25">
      <c r="A1867" s="31">
        <v>42721</v>
      </c>
      <c r="B1867" s="24"/>
      <c r="C1867" s="23" t="s">
        <v>1742</v>
      </c>
      <c r="D1867" s="22" t="s">
        <v>1741</v>
      </c>
      <c r="E1867" s="21">
        <v>0.44</v>
      </c>
      <c r="G1867" s="20"/>
      <c r="H1867" s="19">
        <f>E1867/0.03864</f>
        <v>11.387163561076605</v>
      </c>
      <c r="I1867" s="18">
        <f>J1867/100*4</f>
        <v>2.8</v>
      </c>
      <c r="J1867" s="17">
        <v>70</v>
      </c>
      <c r="K1867" s="16">
        <f>IF(J1867&gt;1,J1867-H1867-I1867,0)</f>
        <v>55.812836438923398</v>
      </c>
      <c r="L1867" s="15">
        <v>42754</v>
      </c>
      <c r="M1867" s="14"/>
      <c r="N1867" s="29">
        <v>42788</v>
      </c>
      <c r="O1867" s="12">
        <v>42789</v>
      </c>
      <c r="P1867" s="11" t="s">
        <v>5726</v>
      </c>
      <c r="Q1867" s="10" t="s">
        <v>5729</v>
      </c>
      <c r="R1867" s="10" t="s">
        <v>5728</v>
      </c>
      <c r="S1867" s="10" t="s">
        <v>5727</v>
      </c>
      <c r="T1867" s="10"/>
      <c r="U1867" s="9">
        <v>6722190084</v>
      </c>
      <c r="V1867" s="8"/>
      <c r="W1867" s="7">
        <v>318</v>
      </c>
      <c r="X1867" s="4"/>
      <c r="Y1867" s="6">
        <v>108</v>
      </c>
      <c r="Z1867" s="5">
        <f>IF(Y1867&gt;0,Y1867-J1867,".")</f>
        <v>38</v>
      </c>
      <c r="AB1867" s="1">
        <v>1572468238</v>
      </c>
      <c r="AC1867" s="1">
        <v>6768362938</v>
      </c>
      <c r="AD1867" s="1" t="s">
        <v>7161</v>
      </c>
      <c r="AE1867" s="1">
        <v>1</v>
      </c>
      <c r="AF1867" s="1">
        <v>70</v>
      </c>
      <c r="AG1867" s="1" t="s">
        <v>4031</v>
      </c>
      <c r="AH1867" s="1" t="s">
        <v>8824</v>
      </c>
      <c r="AI1867" s="1" t="s">
        <v>8858</v>
      </c>
    </row>
    <row r="1868" spans="1:35" s="1" customFormat="1" x14ac:dyDescent="0.25">
      <c r="A1868" s="31">
        <v>42756</v>
      </c>
      <c r="B1868" s="24"/>
      <c r="C1868" s="23" t="s">
        <v>43</v>
      </c>
      <c r="D1868" s="22" t="s">
        <v>4166</v>
      </c>
      <c r="E1868" s="21">
        <v>0.9</v>
      </c>
      <c r="G1868" s="20"/>
      <c r="H1868" s="19">
        <f>E1868/0.03865</f>
        <v>23.285899094437259</v>
      </c>
      <c r="I1868" s="18">
        <f>J1868/100*4</f>
        <v>2.8</v>
      </c>
      <c r="J1868" s="17">
        <v>70</v>
      </c>
      <c r="K1868" s="16">
        <f>IF(J1868&gt;1,J1868-H1868-I1868,0)</f>
        <v>43.914100905562748</v>
      </c>
      <c r="L1868" s="15">
        <v>42788</v>
      </c>
      <c r="M1868" s="14"/>
      <c r="N1868" s="29">
        <v>42833</v>
      </c>
      <c r="O1868" s="12">
        <v>42842</v>
      </c>
      <c r="P1868" s="11" t="s">
        <v>4684</v>
      </c>
      <c r="Q1868" s="10"/>
      <c r="R1868" s="10"/>
      <c r="S1868" s="10"/>
      <c r="T1868" s="10"/>
      <c r="U1868" s="9">
        <v>6776909167</v>
      </c>
      <c r="V1868" s="8"/>
      <c r="W1868" s="7">
        <v>597</v>
      </c>
      <c r="X1868" s="4"/>
      <c r="Y1868" s="6">
        <v>108</v>
      </c>
      <c r="Z1868" s="5">
        <f>IF(Y1868&gt;0,Y1868-J1868,".")</f>
        <v>38</v>
      </c>
      <c r="AB1868" s="1">
        <v>1572480348</v>
      </c>
      <c r="AC1868" s="1">
        <v>6769901341</v>
      </c>
      <c r="AD1868" s="1" t="s">
        <v>8777</v>
      </c>
      <c r="AE1868" s="1">
        <v>1</v>
      </c>
      <c r="AF1868" s="1">
        <v>20</v>
      </c>
      <c r="AG1868" s="1" t="s">
        <v>4855</v>
      </c>
      <c r="AH1868" s="1" t="s">
        <v>8859</v>
      </c>
      <c r="AI1868" s="1" t="s">
        <v>8860</v>
      </c>
    </row>
    <row r="1869" spans="1:35" s="1" customFormat="1" x14ac:dyDescent="0.25">
      <c r="A1869" s="31">
        <v>42493</v>
      </c>
      <c r="B1869" s="24"/>
      <c r="C1869" s="23" t="s">
        <v>1079</v>
      </c>
      <c r="D1869" s="22" t="s">
        <v>1078</v>
      </c>
      <c r="E1869" s="21">
        <v>0.99</v>
      </c>
      <c r="G1869" s="20"/>
      <c r="H1869" s="19">
        <f>E1869/0.04188</f>
        <v>23.638968481375358</v>
      </c>
      <c r="I1869" s="18">
        <f>J1869/100*4</f>
        <v>3.56</v>
      </c>
      <c r="J1869" s="17">
        <v>89</v>
      </c>
      <c r="K1869" s="16">
        <f>IF(J1869&gt;1,J1869-H1869-I1869,0)</f>
        <v>61.80103151862464</v>
      </c>
      <c r="L1869" s="15">
        <v>42511</v>
      </c>
      <c r="M1869" s="14"/>
      <c r="N1869" s="29">
        <v>42839</v>
      </c>
      <c r="O1869" s="12">
        <v>42842</v>
      </c>
      <c r="P1869" s="11" t="s">
        <v>825</v>
      </c>
      <c r="Q1869" s="10" t="s">
        <v>4582</v>
      </c>
      <c r="R1869" s="10" t="s">
        <v>4581</v>
      </c>
      <c r="S1869" s="10" t="s">
        <v>833</v>
      </c>
      <c r="T1869" s="10"/>
      <c r="U1869" s="9">
        <v>6783686851</v>
      </c>
      <c r="V1869" s="8"/>
      <c r="W1869" s="7">
        <v>592</v>
      </c>
      <c r="X1869" s="4"/>
      <c r="Y1869" s="6">
        <v>108</v>
      </c>
      <c r="Z1869" s="5">
        <f>IF(Y1869&gt;0,Y1869-J1869,".")</f>
        <v>19</v>
      </c>
      <c r="AB1869" s="1">
        <v>1572573462</v>
      </c>
      <c r="AC1869" s="1">
        <v>6770167372</v>
      </c>
      <c r="AD1869" s="1" t="s">
        <v>7164</v>
      </c>
      <c r="AE1869" s="1">
        <v>1</v>
      </c>
      <c r="AF1869" s="1">
        <v>95</v>
      </c>
      <c r="AG1869" s="1" t="s">
        <v>4840</v>
      </c>
      <c r="AH1869" s="1" t="s">
        <v>8861</v>
      </c>
      <c r="AI1869" s="1" t="s">
        <v>8862</v>
      </c>
    </row>
    <row r="1870" spans="1:35" s="1" customFormat="1" x14ac:dyDescent="0.25">
      <c r="A1870" s="31">
        <v>42649</v>
      </c>
      <c r="B1870" s="24" t="s">
        <v>2860</v>
      </c>
      <c r="C1870" s="23" t="s">
        <v>1079</v>
      </c>
      <c r="D1870" s="22" t="s">
        <v>1078</v>
      </c>
      <c r="E1870" s="21">
        <v>1.21</v>
      </c>
      <c r="G1870" s="20"/>
      <c r="H1870" s="19">
        <f>E1870/0.0404</f>
        <v>29.950495049504951</v>
      </c>
      <c r="I1870" s="18">
        <f>J1870/100*4</f>
        <v>3.56</v>
      </c>
      <c r="J1870" s="17">
        <v>89</v>
      </c>
      <c r="K1870" s="16">
        <f>IF(J1870&gt;1,J1870-H1870-I1870,0)</f>
        <v>55.489504950495046</v>
      </c>
      <c r="L1870" s="15">
        <v>42697</v>
      </c>
      <c r="M1870" s="14"/>
      <c r="N1870" s="29">
        <v>42932</v>
      </c>
      <c r="O1870" s="12">
        <v>42932</v>
      </c>
      <c r="P1870" s="11" t="s">
        <v>2859</v>
      </c>
      <c r="Q1870" s="10" t="s">
        <v>2858</v>
      </c>
      <c r="R1870" s="10" t="s">
        <v>2857</v>
      </c>
      <c r="S1870" s="10" t="s">
        <v>2856</v>
      </c>
      <c r="T1870" s="10" t="s">
        <v>2855</v>
      </c>
      <c r="U1870" s="9">
        <v>6888800246</v>
      </c>
      <c r="V1870" s="8"/>
      <c r="W1870" s="7">
        <v>958</v>
      </c>
      <c r="X1870" s="4"/>
      <c r="Y1870" s="6">
        <v>108</v>
      </c>
      <c r="Z1870" s="5">
        <f>IF(Y1870&gt;0,Y1870-J1870,".")</f>
        <v>19</v>
      </c>
      <c r="AB1870" s="1">
        <v>1572762284</v>
      </c>
      <c r="AC1870" s="1">
        <v>6770292918</v>
      </c>
      <c r="AD1870" s="1" t="s">
        <v>7430</v>
      </c>
      <c r="AE1870" s="1">
        <v>1</v>
      </c>
      <c r="AF1870" s="1">
        <v>39</v>
      </c>
      <c r="AG1870" s="1" t="s">
        <v>4845</v>
      </c>
      <c r="AH1870" s="1" t="s">
        <v>8863</v>
      </c>
      <c r="AI1870" s="1" t="s">
        <v>8864</v>
      </c>
    </row>
    <row r="1871" spans="1:35" s="1" customFormat="1" x14ac:dyDescent="0.25">
      <c r="A1871" s="31">
        <v>42970</v>
      </c>
      <c r="B1871" s="24" t="s">
        <v>1752</v>
      </c>
      <c r="C1871" s="23" t="s">
        <v>659</v>
      </c>
      <c r="D1871" s="22" t="s">
        <v>658</v>
      </c>
      <c r="E1871" s="21">
        <v>0.79</v>
      </c>
      <c r="G1871" s="20"/>
      <c r="H1871" s="19">
        <f>E1871/0.04417</f>
        <v>17.885442608105048</v>
      </c>
      <c r="I1871" s="18">
        <f>J1871/100*4</f>
        <v>2.8</v>
      </c>
      <c r="J1871" s="17">
        <v>70</v>
      </c>
      <c r="K1871" s="16">
        <f>IF(J1871&gt;1,J1871-H1871-I1871,0)</f>
        <v>49.314557391894951</v>
      </c>
      <c r="L1871" s="15">
        <v>43007</v>
      </c>
      <c r="M1871" s="14"/>
      <c r="N1871" s="29">
        <v>43008</v>
      </c>
      <c r="O1871" s="12">
        <v>43011</v>
      </c>
      <c r="P1871" s="11" t="s">
        <v>1748</v>
      </c>
      <c r="Q1871" s="10" t="s">
        <v>1751</v>
      </c>
      <c r="R1871" s="10" t="s">
        <v>1750</v>
      </c>
      <c r="S1871" s="10" t="s">
        <v>1749</v>
      </c>
      <c r="T1871" s="10"/>
      <c r="U1871" s="9">
        <v>6914130228</v>
      </c>
      <c r="V1871" s="8"/>
      <c r="W1871" s="7">
        <v>1192</v>
      </c>
      <c r="X1871" s="4"/>
      <c r="Y1871" s="6">
        <v>108</v>
      </c>
      <c r="Z1871" s="5">
        <f>IF(Y1871&gt;0,Y1871-J1871,".")</f>
        <v>38</v>
      </c>
      <c r="AB1871" s="1">
        <v>1572903370</v>
      </c>
      <c r="AC1871" s="1">
        <v>6770015111</v>
      </c>
      <c r="AD1871" s="1" t="s">
        <v>8865</v>
      </c>
      <c r="AE1871" s="1">
        <v>1</v>
      </c>
      <c r="AF1871" s="1">
        <v>50</v>
      </c>
      <c r="AG1871" s="1" t="s">
        <v>4823</v>
      </c>
      <c r="AH1871" s="1" t="s">
        <v>8866</v>
      </c>
      <c r="AI1871" s="1" t="s">
        <v>8867</v>
      </c>
    </row>
    <row r="1872" spans="1:35" s="1" customFormat="1" x14ac:dyDescent="0.25">
      <c r="A1872" s="31">
        <v>43013</v>
      </c>
      <c r="B1872" s="24"/>
      <c r="C1872" s="23" t="s">
        <v>659</v>
      </c>
      <c r="D1872" s="22" t="s">
        <v>658</v>
      </c>
      <c r="E1872" s="21">
        <v>0.68</v>
      </c>
      <c r="G1872" s="20"/>
      <c r="H1872" s="19">
        <f>E1872/0.04452</f>
        <v>15.274034141958673</v>
      </c>
      <c r="I1872" s="18">
        <f>J1872/100*4</f>
        <v>2.76</v>
      </c>
      <c r="J1872" s="17">
        <v>69</v>
      </c>
      <c r="K1872" s="16">
        <f>IF(J1872&gt;1,J1872-H1872-I1872,0)</f>
        <v>50.965965858041329</v>
      </c>
      <c r="L1872" s="15">
        <v>43040</v>
      </c>
      <c r="M1872" s="14"/>
      <c r="N1872" s="29">
        <v>43062</v>
      </c>
      <c r="O1872" s="12">
        <v>43062</v>
      </c>
      <c r="P1872" s="11" t="s">
        <v>856</v>
      </c>
      <c r="Q1872" s="10" t="s">
        <v>859</v>
      </c>
      <c r="R1872" s="10" t="s">
        <v>858</v>
      </c>
      <c r="S1872" s="10" t="s">
        <v>857</v>
      </c>
      <c r="T1872" s="10"/>
      <c r="U1872" s="9">
        <v>6917214886</v>
      </c>
      <c r="V1872" s="8"/>
      <c r="W1872" s="7">
        <v>1368</v>
      </c>
      <c r="X1872" s="4"/>
      <c r="Y1872" s="6">
        <v>108</v>
      </c>
      <c r="Z1872" s="5">
        <f>IF(Y1872&gt;0,Y1872-J1872,".")</f>
        <v>39</v>
      </c>
      <c r="AB1872" s="1">
        <v>1573101145</v>
      </c>
      <c r="AC1872" s="1">
        <v>6770439822</v>
      </c>
      <c r="AD1872" s="1" t="s">
        <v>7309</v>
      </c>
      <c r="AE1872" s="1">
        <v>1</v>
      </c>
      <c r="AF1872" s="1">
        <v>99</v>
      </c>
      <c r="AG1872" s="1" t="s">
        <v>4830</v>
      </c>
      <c r="AH1872" s="1" t="s">
        <v>8868</v>
      </c>
      <c r="AI1872" s="1" t="s">
        <v>8869</v>
      </c>
    </row>
    <row r="1873" spans="1:35" s="1" customFormat="1" x14ac:dyDescent="0.25">
      <c r="A1873" s="31">
        <v>42032</v>
      </c>
      <c r="B1873" s="24"/>
      <c r="C1873" s="23" t="s">
        <v>514</v>
      </c>
      <c r="D1873" s="22" t="s">
        <v>513</v>
      </c>
      <c r="E1873" s="21">
        <v>1.6</v>
      </c>
      <c r="G1873" s="20"/>
      <c r="H1873" s="19">
        <f>E1873/0.0407</f>
        <v>39.312039312039317</v>
      </c>
      <c r="I1873" s="32">
        <f>J1873/100*4</f>
        <v>3.56</v>
      </c>
      <c r="J1873" s="17">
        <v>89</v>
      </c>
      <c r="K1873" s="16">
        <f>IF(J1873&gt;1,J1873-H1873-I1873,0)</f>
        <v>46.12796068796068</v>
      </c>
      <c r="L1873" s="15">
        <v>42060</v>
      </c>
      <c r="M1873" s="14"/>
      <c r="N1873" s="29">
        <v>43076</v>
      </c>
      <c r="O1873" s="12">
        <v>43081</v>
      </c>
      <c r="P1873" s="11" t="s">
        <v>512</v>
      </c>
      <c r="Q1873" s="10" t="s">
        <v>511</v>
      </c>
      <c r="R1873" s="10" t="s">
        <v>510</v>
      </c>
      <c r="S1873" s="10" t="s">
        <v>509</v>
      </c>
      <c r="T1873" s="10"/>
      <c r="U1873" s="9">
        <v>6909679522</v>
      </c>
      <c r="V1873" s="8" t="s">
        <v>110</v>
      </c>
      <c r="W1873" s="7">
        <v>1449</v>
      </c>
      <c r="X1873" s="4"/>
      <c r="Y1873" s="6">
        <v>108</v>
      </c>
      <c r="Z1873" s="5">
        <f>IF(Y1873&gt;0,Y1873-J1873,".")</f>
        <v>19</v>
      </c>
      <c r="AB1873" s="1">
        <v>1573101144</v>
      </c>
      <c r="AC1873" s="1">
        <v>6767743918</v>
      </c>
      <c r="AD1873" s="1" t="s">
        <v>8870</v>
      </c>
      <c r="AE1873" s="1">
        <v>1</v>
      </c>
      <c r="AF1873" s="1">
        <v>299</v>
      </c>
      <c r="AG1873" s="1" t="s">
        <v>4830</v>
      </c>
      <c r="AH1873" s="1" t="s">
        <v>8871</v>
      </c>
      <c r="AI1873" s="1" t="s">
        <v>8869</v>
      </c>
    </row>
    <row r="1874" spans="1:35" s="1" customFormat="1" x14ac:dyDescent="0.25">
      <c r="A1874" s="31">
        <v>42692</v>
      </c>
      <c r="B1874" s="24"/>
      <c r="C1874" s="23" t="s">
        <v>6</v>
      </c>
      <c r="D1874" s="22" t="s">
        <v>5</v>
      </c>
      <c r="E1874" s="21">
        <v>1.08</v>
      </c>
      <c r="G1874" s="20"/>
      <c r="H1874" s="19">
        <f>E1874/0.0395</f>
        <v>27.341772151898734</v>
      </c>
      <c r="I1874" s="18">
        <f>J1874/100*4</f>
        <v>3.68</v>
      </c>
      <c r="J1874" s="17">
        <v>92</v>
      </c>
      <c r="K1874" s="16">
        <f>IF(J1874&gt;1,J1874-H1874-I1874,0)</f>
        <v>60.978227848101263</v>
      </c>
      <c r="L1874" s="15">
        <v>42741</v>
      </c>
      <c r="M1874" s="14"/>
      <c r="N1874" s="29">
        <v>42774</v>
      </c>
      <c r="O1874" s="12">
        <v>42774</v>
      </c>
      <c r="P1874" s="11" t="s">
        <v>6089</v>
      </c>
      <c r="Q1874" s="10" t="s">
        <v>6088</v>
      </c>
      <c r="R1874" s="10" t="s">
        <v>6087</v>
      </c>
      <c r="S1874" s="10" t="s">
        <v>6086</v>
      </c>
      <c r="T1874" s="10"/>
      <c r="U1874" s="9" t="s">
        <v>6085</v>
      </c>
      <c r="V1874" s="8"/>
      <c r="W1874" s="7">
        <v>233</v>
      </c>
      <c r="X1874" s="4"/>
      <c r="Y1874" s="6">
        <v>109</v>
      </c>
      <c r="Z1874" s="5">
        <f>IF(Y1874&gt;0,Y1874-J1874,".")</f>
        <v>17</v>
      </c>
      <c r="AB1874" s="1">
        <v>1573101143</v>
      </c>
      <c r="AC1874" s="1">
        <v>6769655027</v>
      </c>
      <c r="AD1874" s="1" t="s">
        <v>7833</v>
      </c>
      <c r="AE1874" s="1">
        <v>1</v>
      </c>
      <c r="AF1874" s="1">
        <v>35</v>
      </c>
      <c r="AG1874" s="1" t="s">
        <v>4830</v>
      </c>
      <c r="AH1874" s="1" t="s">
        <v>8872</v>
      </c>
      <c r="AI1874" s="1" t="s">
        <v>8869</v>
      </c>
    </row>
    <row r="1875" spans="1:35" s="1" customFormat="1" x14ac:dyDescent="0.25">
      <c r="A1875" s="31">
        <v>42692</v>
      </c>
      <c r="B1875" s="24"/>
      <c r="C1875" s="23" t="s">
        <v>6</v>
      </c>
      <c r="D1875" s="22" t="s">
        <v>5</v>
      </c>
      <c r="E1875" s="21">
        <v>1.08</v>
      </c>
      <c r="G1875" s="20"/>
      <c r="H1875" s="19">
        <f>E1875/0.0395</f>
        <v>27.341772151898734</v>
      </c>
      <c r="I1875" s="18">
        <f>J1875/100*4</f>
        <v>3.68</v>
      </c>
      <c r="J1875" s="17">
        <v>92</v>
      </c>
      <c r="K1875" s="16">
        <f>IF(J1875&gt;1,J1875-H1875-I1875,0)</f>
        <v>60.978227848101263</v>
      </c>
      <c r="L1875" s="15">
        <v>42741</v>
      </c>
      <c r="M1875" s="14"/>
      <c r="N1875" s="29">
        <v>42785</v>
      </c>
      <c r="O1875" s="12">
        <v>42785</v>
      </c>
      <c r="P1875" s="11" t="s">
        <v>5816</v>
      </c>
      <c r="Q1875" s="10" t="s">
        <v>5815</v>
      </c>
      <c r="R1875" s="10" t="s">
        <v>5814</v>
      </c>
      <c r="S1875" s="10" t="s">
        <v>991</v>
      </c>
      <c r="T1875" s="10"/>
      <c r="U1875" s="9" t="s">
        <v>5733</v>
      </c>
      <c r="V1875" s="8"/>
      <c r="W1875" s="7">
        <v>293</v>
      </c>
      <c r="X1875" s="4"/>
      <c r="Y1875" s="6">
        <v>109</v>
      </c>
      <c r="Z1875" s="5">
        <f>IF(Y1875&gt;0,Y1875-J1875,".")</f>
        <v>17</v>
      </c>
      <c r="AB1875" s="1">
        <v>1573274969</v>
      </c>
      <c r="AC1875" s="1">
        <v>6770015111</v>
      </c>
      <c r="AD1875" s="1" t="s">
        <v>8865</v>
      </c>
      <c r="AE1875" s="1">
        <v>2</v>
      </c>
      <c r="AF1875" s="1">
        <v>100</v>
      </c>
      <c r="AG1875" s="1" t="s">
        <v>4833</v>
      </c>
      <c r="AH1875" s="1" t="s">
        <v>8866</v>
      </c>
      <c r="AI1875" s="1" t="s">
        <v>8873</v>
      </c>
    </row>
    <row r="1876" spans="1:35" s="1" customFormat="1" x14ac:dyDescent="0.25">
      <c r="A1876" s="31">
        <v>42692</v>
      </c>
      <c r="B1876" s="24" t="s">
        <v>5633</v>
      </c>
      <c r="C1876" s="23" t="s">
        <v>6</v>
      </c>
      <c r="D1876" s="22" t="s">
        <v>5</v>
      </c>
      <c r="E1876" s="21">
        <v>1.1200000000000001</v>
      </c>
      <c r="G1876" s="20"/>
      <c r="H1876" s="19">
        <f>E1876/0.0395</f>
        <v>28.354430379746837</v>
      </c>
      <c r="I1876" s="18">
        <f>J1876/100*4</f>
        <v>3.68</v>
      </c>
      <c r="J1876" s="17">
        <v>92</v>
      </c>
      <c r="K1876" s="16">
        <f>IF(J1876&gt;1,J1876-H1876-I1876,0)</f>
        <v>59.965569620253163</v>
      </c>
      <c r="L1876" s="15">
        <v>42735</v>
      </c>
      <c r="M1876" s="14"/>
      <c r="N1876" s="29">
        <v>42793</v>
      </c>
      <c r="O1876" s="12">
        <v>42794</v>
      </c>
      <c r="P1876" s="11" t="s">
        <v>5632</v>
      </c>
      <c r="Q1876" s="10" t="s">
        <v>5631</v>
      </c>
      <c r="R1876" s="10" t="s">
        <v>5630</v>
      </c>
      <c r="S1876" s="10" t="s">
        <v>5629</v>
      </c>
      <c r="T1876" s="10"/>
      <c r="U1876" s="9" t="s">
        <v>5628</v>
      </c>
      <c r="V1876" s="8"/>
      <c r="W1876" s="7">
        <v>336</v>
      </c>
      <c r="X1876" s="4"/>
      <c r="Y1876" s="6">
        <v>109</v>
      </c>
      <c r="Z1876" s="5">
        <f>IF(Y1876&gt;0,Y1876-J1876,".")</f>
        <v>17</v>
      </c>
      <c r="AB1876" s="1">
        <v>1573512922</v>
      </c>
      <c r="AC1876" s="1">
        <v>6774636992</v>
      </c>
      <c r="AD1876" s="1" t="s">
        <v>7238</v>
      </c>
      <c r="AE1876" s="1">
        <v>1</v>
      </c>
      <c r="AF1876" s="1">
        <v>85</v>
      </c>
      <c r="AG1876" s="1" t="s">
        <v>4796</v>
      </c>
      <c r="AH1876" s="1" t="s">
        <v>8874</v>
      </c>
      <c r="AI1876" s="1" t="s">
        <v>8875</v>
      </c>
    </row>
    <row r="1877" spans="1:35" s="1" customFormat="1" x14ac:dyDescent="0.25">
      <c r="A1877" s="31">
        <v>42666</v>
      </c>
      <c r="B1877" s="24"/>
      <c r="C1877" s="23" t="s">
        <v>1413</v>
      </c>
      <c r="D1877" s="22" t="s">
        <v>1412</v>
      </c>
      <c r="E1877" s="21">
        <v>1.03</v>
      </c>
      <c r="G1877" s="20"/>
      <c r="H1877" s="19">
        <f>E1877/0.03988</f>
        <v>25.827482447342028</v>
      </c>
      <c r="I1877" s="18">
        <f>J1877/100*4</f>
        <v>2.96</v>
      </c>
      <c r="J1877" s="17">
        <v>74</v>
      </c>
      <c r="K1877" s="16">
        <f>IF(J1877&gt;1,J1877-H1877-I1877,0)</f>
        <v>45.212517552657971</v>
      </c>
      <c r="L1877" s="15">
        <v>42685</v>
      </c>
      <c r="M1877" s="14"/>
      <c r="N1877" s="29">
        <v>42795</v>
      </c>
      <c r="O1877" s="12">
        <v>42795</v>
      </c>
      <c r="P1877" s="11" t="s">
        <v>5580</v>
      </c>
      <c r="Q1877" s="10" t="s">
        <v>5579</v>
      </c>
      <c r="R1877" s="10" t="s">
        <v>5578</v>
      </c>
      <c r="S1877" s="10" t="s">
        <v>5577</v>
      </c>
      <c r="T1877" s="10"/>
      <c r="U1877" s="9" t="s">
        <v>5576</v>
      </c>
      <c r="V1877" s="8"/>
      <c r="W1877" s="7">
        <v>350</v>
      </c>
      <c r="X1877" s="4"/>
      <c r="Y1877" s="6">
        <v>109</v>
      </c>
      <c r="Z1877" s="5">
        <f>IF(Y1877&gt;0,Y1877-J1877,".")</f>
        <v>35</v>
      </c>
      <c r="AB1877" s="1">
        <v>1573533203</v>
      </c>
      <c r="AC1877" s="1">
        <v>6771856143</v>
      </c>
      <c r="AD1877" s="1" t="s">
        <v>8149</v>
      </c>
      <c r="AE1877" s="1">
        <v>1</v>
      </c>
      <c r="AF1877" s="1">
        <v>70</v>
      </c>
      <c r="AG1877" s="1" t="s">
        <v>4816</v>
      </c>
      <c r="AH1877" s="1" t="s">
        <v>8876</v>
      </c>
      <c r="AI1877" s="1" t="s">
        <v>8877</v>
      </c>
    </row>
    <row r="1878" spans="1:35" s="1" customFormat="1" x14ac:dyDescent="0.25">
      <c r="A1878" s="31">
        <v>42751</v>
      </c>
      <c r="B1878" s="24"/>
      <c r="C1878" s="23" t="s">
        <v>1150</v>
      </c>
      <c r="D1878" s="22" t="s">
        <v>1149</v>
      </c>
      <c r="E1878" s="21">
        <v>1.08</v>
      </c>
      <c r="G1878" s="20"/>
      <c r="H1878" s="19">
        <f>E1878/0.03821</f>
        <v>28.264852132949493</v>
      </c>
      <c r="I1878" s="18">
        <f>J1878/100*4</f>
        <v>2.88</v>
      </c>
      <c r="J1878" s="17">
        <v>72</v>
      </c>
      <c r="K1878" s="16">
        <f>IF(J1878&gt;1,J1878-H1878-I1878,0)</f>
        <v>40.855147867050505</v>
      </c>
      <c r="L1878" s="15">
        <v>42774</v>
      </c>
      <c r="M1878" s="14"/>
      <c r="N1878" s="29">
        <v>42802</v>
      </c>
      <c r="O1878" s="12">
        <v>42802</v>
      </c>
      <c r="P1878" s="11" t="s">
        <v>5416</v>
      </c>
      <c r="Q1878" s="10" t="s">
        <v>5415</v>
      </c>
      <c r="R1878" s="10" t="s">
        <v>5414</v>
      </c>
      <c r="S1878" s="10" t="s">
        <v>5413</v>
      </c>
      <c r="T1878" s="10"/>
      <c r="U1878" s="9" t="s">
        <v>5412</v>
      </c>
      <c r="V1878" s="8"/>
      <c r="W1878" s="7">
        <v>384</v>
      </c>
      <c r="X1878" s="4"/>
      <c r="Y1878" s="6">
        <v>109</v>
      </c>
      <c r="Z1878" s="5">
        <f>IF(Y1878&gt;0,Y1878-J1878,".")</f>
        <v>37</v>
      </c>
      <c r="AB1878" s="1">
        <v>1573591330</v>
      </c>
      <c r="AC1878" s="1">
        <v>6774386818</v>
      </c>
      <c r="AD1878" s="1" t="s">
        <v>7342</v>
      </c>
      <c r="AE1878" s="1">
        <v>1</v>
      </c>
      <c r="AF1878" s="1">
        <v>37</v>
      </c>
      <c r="AG1878" s="1" t="s">
        <v>4812</v>
      </c>
      <c r="AH1878" s="1" t="s">
        <v>8878</v>
      </c>
      <c r="AI1878" s="1" t="s">
        <v>8879</v>
      </c>
    </row>
    <row r="1879" spans="1:35" s="1" customFormat="1" x14ac:dyDescent="0.25">
      <c r="A1879" s="31">
        <v>42666</v>
      </c>
      <c r="B1879" s="24"/>
      <c r="C1879" s="23" t="s">
        <v>2546</v>
      </c>
      <c r="D1879" s="22" t="s">
        <v>3286</v>
      </c>
      <c r="E1879" s="21">
        <v>1.85</v>
      </c>
      <c r="G1879" s="20"/>
      <c r="H1879" s="19">
        <f>E1879/0.03988</f>
        <v>46.389167502507526</v>
      </c>
      <c r="I1879" s="18">
        <f>J1879/100*4</f>
        <v>3.6</v>
      </c>
      <c r="J1879" s="17">
        <v>90</v>
      </c>
      <c r="K1879" s="16">
        <f>IF(J1879&gt;1,J1879-H1879-I1879,0)</f>
        <v>40.010832497492473</v>
      </c>
      <c r="L1879" s="15">
        <v>42736</v>
      </c>
      <c r="M1879" s="14"/>
      <c r="N1879" s="29">
        <v>42807</v>
      </c>
      <c r="O1879" s="12">
        <v>42807</v>
      </c>
      <c r="P1879" s="11" t="s">
        <v>5287</v>
      </c>
      <c r="Q1879" s="10" t="s">
        <v>5286</v>
      </c>
      <c r="R1879" s="10" t="s">
        <v>5285</v>
      </c>
      <c r="S1879" s="10" t="s">
        <v>5284</v>
      </c>
      <c r="T1879" s="10" t="s">
        <v>5283</v>
      </c>
      <c r="U1879" s="9">
        <v>6748739737</v>
      </c>
      <c r="V1879" s="8"/>
      <c r="W1879" s="7">
        <v>413</v>
      </c>
      <c r="X1879" s="4"/>
      <c r="Y1879" s="6">
        <v>109</v>
      </c>
      <c r="Z1879" s="5">
        <f>IF(Y1879&gt;0,Y1879-J1879,".")</f>
        <v>19</v>
      </c>
      <c r="AB1879" s="1">
        <v>1573640609</v>
      </c>
      <c r="AC1879" s="1">
        <v>6772743486</v>
      </c>
      <c r="AD1879" s="1" t="s">
        <v>8653</v>
      </c>
      <c r="AE1879" s="1">
        <v>1</v>
      </c>
      <c r="AF1879" s="1">
        <v>65</v>
      </c>
      <c r="AG1879" s="1" t="s">
        <v>4805</v>
      </c>
      <c r="AH1879" s="1" t="s">
        <v>8880</v>
      </c>
      <c r="AI1879" s="1" t="s">
        <v>8881</v>
      </c>
    </row>
    <row r="1880" spans="1:35" s="1" customFormat="1" x14ac:dyDescent="0.25">
      <c r="A1880" s="31">
        <v>42692</v>
      </c>
      <c r="B1880" s="24"/>
      <c r="C1880" s="23" t="s">
        <v>6</v>
      </c>
      <c r="D1880" s="22" t="s">
        <v>5</v>
      </c>
      <c r="E1880" s="21">
        <v>1.1200000000000001</v>
      </c>
      <c r="G1880" s="20"/>
      <c r="H1880" s="19">
        <f>E1880/0.0395</f>
        <v>28.354430379746837</v>
      </c>
      <c r="I1880" s="18">
        <f>J1880/100*4</f>
        <v>3.68</v>
      </c>
      <c r="J1880" s="17">
        <v>92</v>
      </c>
      <c r="K1880" s="16">
        <f>IF(J1880&gt;1,J1880-H1880-I1880,0)</f>
        <v>59.965569620253163</v>
      </c>
      <c r="L1880" s="15">
        <v>42735</v>
      </c>
      <c r="M1880" s="14"/>
      <c r="N1880" s="29">
        <v>42812</v>
      </c>
      <c r="O1880" s="12">
        <v>42814</v>
      </c>
      <c r="P1880" s="11" t="s">
        <v>5155</v>
      </c>
      <c r="Q1880" s="10" t="s">
        <v>5154</v>
      </c>
      <c r="R1880" s="10" t="s">
        <v>5153</v>
      </c>
      <c r="S1880" s="10" t="s">
        <v>1692</v>
      </c>
      <c r="T1880" s="10"/>
      <c r="U1880" s="9" t="s">
        <v>5152</v>
      </c>
      <c r="V1880" s="8"/>
      <c r="W1880" s="7">
        <v>455</v>
      </c>
      <c r="X1880" s="4"/>
      <c r="Y1880" s="6">
        <v>109</v>
      </c>
      <c r="Z1880" s="5">
        <f>IF(Y1880&gt;0,Y1880-J1880,".")</f>
        <v>17</v>
      </c>
      <c r="AB1880" s="1">
        <v>1573652637</v>
      </c>
      <c r="AC1880" s="1">
        <v>6771441719</v>
      </c>
      <c r="AD1880" s="1" t="s">
        <v>7414</v>
      </c>
      <c r="AE1880" s="1">
        <v>1</v>
      </c>
      <c r="AF1880" s="1">
        <v>155</v>
      </c>
      <c r="AG1880" s="1" t="s">
        <v>4800</v>
      </c>
      <c r="AH1880" s="1" t="s">
        <v>8882</v>
      </c>
      <c r="AI1880" s="1" t="s">
        <v>8883</v>
      </c>
    </row>
    <row r="1881" spans="1:35" s="1" customFormat="1" x14ac:dyDescent="0.25">
      <c r="A1881" s="31">
        <v>42794</v>
      </c>
      <c r="B1881" s="24"/>
      <c r="C1881" s="23" t="s">
        <v>1413</v>
      </c>
      <c r="D1881" s="22" t="s">
        <v>1412</v>
      </c>
      <c r="E1881" s="21">
        <v>0.93</v>
      </c>
      <c r="G1881" s="20"/>
      <c r="H1881" s="19">
        <f>E1881/0.03844</f>
        <v>24.193548387096776</v>
      </c>
      <c r="I1881" s="18">
        <f>J1881/100*4</f>
        <v>2.96</v>
      </c>
      <c r="J1881" s="17">
        <v>74</v>
      </c>
      <c r="K1881" s="16">
        <f>IF(J1881&gt;1,J1881-H1881-I1881,0)</f>
        <v>46.846451612903223</v>
      </c>
      <c r="L1881" s="15">
        <v>42822</v>
      </c>
      <c r="M1881" s="14"/>
      <c r="N1881" s="29">
        <v>42836</v>
      </c>
      <c r="O1881" s="12">
        <v>42836</v>
      </c>
      <c r="P1881" s="11" t="s">
        <v>4625</v>
      </c>
      <c r="Q1881" s="10" t="s">
        <v>4624</v>
      </c>
      <c r="R1881" s="10" t="s">
        <v>4623</v>
      </c>
      <c r="S1881" s="10" t="s">
        <v>4622</v>
      </c>
      <c r="T1881" s="10"/>
      <c r="U1881" s="9" t="s">
        <v>4621</v>
      </c>
      <c r="V1881" s="8"/>
      <c r="W1881" s="7">
        <v>569</v>
      </c>
      <c r="X1881" s="4"/>
      <c r="Y1881" s="6">
        <v>109</v>
      </c>
      <c r="Z1881" s="5">
        <f>IF(Y1881&gt;0,Y1881-J1881,".")</f>
        <v>35</v>
      </c>
      <c r="AB1881" s="1">
        <v>1573664799</v>
      </c>
      <c r="AC1881" s="1">
        <v>6769164152</v>
      </c>
      <c r="AD1881" s="1" t="s">
        <v>7250</v>
      </c>
      <c r="AE1881" s="1">
        <v>1</v>
      </c>
      <c r="AF1881" s="1">
        <v>79</v>
      </c>
      <c r="AG1881" s="1" t="s">
        <v>3366</v>
      </c>
      <c r="AH1881" s="1" t="s">
        <v>8884</v>
      </c>
      <c r="AI1881" s="1" t="s">
        <v>8885</v>
      </c>
    </row>
    <row r="1882" spans="1:35" s="1" customFormat="1" x14ac:dyDescent="0.25">
      <c r="A1882" s="31">
        <v>42805</v>
      </c>
      <c r="B1882" t="s">
        <v>4536</v>
      </c>
      <c r="C1882" s="23" t="s">
        <v>6</v>
      </c>
      <c r="D1882" s="22" t="s">
        <v>5</v>
      </c>
      <c r="E1882" s="21">
        <v>1.1200000000000001</v>
      </c>
      <c r="G1882" s="20"/>
      <c r="H1882" s="19">
        <f>E1882/0.038689</f>
        <v>28.948796815632353</v>
      </c>
      <c r="I1882" s="18">
        <f>J1882/100*4</f>
        <v>3.68</v>
      </c>
      <c r="J1882" s="17">
        <v>92</v>
      </c>
      <c r="K1882" s="16">
        <f>IF(J1882&gt;1,J1882-H1882-I1882,0)</f>
        <v>59.371203184367651</v>
      </c>
      <c r="L1882" s="15">
        <v>42827</v>
      </c>
      <c r="M1882" s="14"/>
      <c r="N1882" s="29">
        <v>42842</v>
      </c>
      <c r="O1882" s="12">
        <v>42842</v>
      </c>
      <c r="P1882" s="11" t="s">
        <v>4535</v>
      </c>
      <c r="Q1882" s="10" t="s">
        <v>4534</v>
      </c>
      <c r="R1882" s="10" t="s">
        <v>4533</v>
      </c>
      <c r="S1882" s="10" t="s">
        <v>4532</v>
      </c>
      <c r="T1882" s="10"/>
      <c r="U1882" s="9" t="s">
        <v>4531</v>
      </c>
      <c r="V1882" s="8"/>
      <c r="W1882" s="7">
        <v>595</v>
      </c>
      <c r="X1882" s="4"/>
      <c r="Y1882" s="6">
        <v>109</v>
      </c>
      <c r="Z1882" s="5">
        <f>IF(Y1882&gt;0,Y1882-J1882,".")</f>
        <v>17</v>
      </c>
      <c r="AB1882" s="1">
        <v>1573940867</v>
      </c>
      <c r="AC1882" s="1">
        <v>6771373737</v>
      </c>
      <c r="AD1882" s="1" t="s">
        <v>7146</v>
      </c>
      <c r="AE1882" s="1">
        <v>1</v>
      </c>
      <c r="AF1882" s="1">
        <v>65</v>
      </c>
      <c r="AG1882" s="1" t="s">
        <v>4791</v>
      </c>
      <c r="AH1882" s="1" t="s">
        <v>8886</v>
      </c>
      <c r="AI1882" s="1" t="s">
        <v>8887</v>
      </c>
    </row>
    <row r="1883" spans="1:35" s="1" customFormat="1" x14ac:dyDescent="0.25">
      <c r="A1883" s="31">
        <v>42751</v>
      </c>
      <c r="B1883" s="24" t="s">
        <v>4435</v>
      </c>
      <c r="C1883" s="23" t="s">
        <v>1077</v>
      </c>
      <c r="D1883" s="22" t="s">
        <v>1076</v>
      </c>
      <c r="E1883" s="21">
        <v>1.38</v>
      </c>
      <c r="G1883" s="20"/>
      <c r="H1883" s="19">
        <f>E1883/0.03821</f>
        <v>36.116199947657677</v>
      </c>
      <c r="I1883" s="18">
        <f>J1883/100*4</f>
        <v>3.6</v>
      </c>
      <c r="J1883" s="17">
        <v>90</v>
      </c>
      <c r="K1883" s="16">
        <f>IF(J1883&gt;1,J1883-H1883-I1883,0)</f>
        <v>50.283800052342322</v>
      </c>
      <c r="L1883" s="15">
        <v>42777</v>
      </c>
      <c r="M1883" s="14"/>
      <c r="N1883" s="29">
        <v>42846</v>
      </c>
      <c r="O1883" s="12">
        <v>42848</v>
      </c>
      <c r="P1883" s="11" t="s">
        <v>825</v>
      </c>
      <c r="Q1883" s="10" t="s">
        <v>835</v>
      </c>
      <c r="R1883" s="10" t="s">
        <v>834</v>
      </c>
      <c r="S1883" s="10" t="s">
        <v>833</v>
      </c>
      <c r="T1883" s="10"/>
      <c r="U1883" s="9" t="s">
        <v>4434</v>
      </c>
      <c r="V1883" s="8"/>
      <c r="W1883" s="7">
        <v>623</v>
      </c>
      <c r="X1883" s="4"/>
      <c r="Y1883" s="6">
        <v>109</v>
      </c>
      <c r="Z1883" s="5">
        <f>IF(Y1883&gt;0,Y1883-J1883,".")</f>
        <v>19</v>
      </c>
      <c r="AB1883" s="1">
        <v>1574183210</v>
      </c>
      <c r="AC1883" s="1">
        <v>6771344870</v>
      </c>
      <c r="AD1883" s="1" t="s">
        <v>7128</v>
      </c>
      <c r="AE1883" s="1">
        <v>2</v>
      </c>
      <c r="AF1883" s="1">
        <v>78</v>
      </c>
      <c r="AG1883" s="1" t="s">
        <v>4770</v>
      </c>
      <c r="AH1883" s="1" t="s">
        <v>8888</v>
      </c>
      <c r="AI1883" s="1" t="s">
        <v>8889</v>
      </c>
    </row>
    <row r="1884" spans="1:35" s="1" customFormat="1" x14ac:dyDescent="0.25">
      <c r="A1884" s="28">
        <v>41813</v>
      </c>
      <c r="B1884" s="27" t="s">
        <v>7</v>
      </c>
      <c r="C1884" s="23" t="s">
        <v>6</v>
      </c>
      <c r="D1884" s="22" t="s">
        <v>5</v>
      </c>
      <c r="E1884" s="21">
        <v>1.78</v>
      </c>
      <c r="G1884" s="20"/>
      <c r="H1884" s="19">
        <f>E1884/0.0475552</f>
        <v>37.430186393916962</v>
      </c>
      <c r="I1884" s="18">
        <f>J1884/100*4</f>
        <v>3.68</v>
      </c>
      <c r="J1884" s="17">
        <v>92</v>
      </c>
      <c r="K1884" s="16">
        <f>IF(J1884&gt;1,J1884-H1884-I1884,0)</f>
        <v>50.889813606083038</v>
      </c>
      <c r="L1884" s="15">
        <v>41846</v>
      </c>
      <c r="M1884" s="14"/>
      <c r="N1884" s="29">
        <v>42874</v>
      </c>
      <c r="O1884" s="12">
        <v>42874</v>
      </c>
      <c r="P1884" s="11" t="s">
        <v>4</v>
      </c>
      <c r="Q1884" s="10" t="s">
        <v>3</v>
      </c>
      <c r="R1884" s="10" t="s">
        <v>2</v>
      </c>
      <c r="S1884" s="10" t="s">
        <v>1</v>
      </c>
      <c r="T1884" s="10"/>
      <c r="U1884" s="9">
        <v>5343477242</v>
      </c>
      <c r="V1884" s="8"/>
      <c r="W1884" s="7">
        <v>899</v>
      </c>
      <c r="X1884" s="4"/>
      <c r="Y1884" s="6">
        <v>109</v>
      </c>
      <c r="Z1884" s="5">
        <f>IF(Y1884&gt;0,Y1884-J1884,".")</f>
        <v>17</v>
      </c>
      <c r="AA1884"/>
      <c r="AB1884">
        <v>1574215986</v>
      </c>
      <c r="AC1884" s="1">
        <v>6771994356</v>
      </c>
      <c r="AD1884" s="1" t="s">
        <v>7474</v>
      </c>
      <c r="AE1884" s="1">
        <v>2</v>
      </c>
      <c r="AF1884" s="1">
        <v>110</v>
      </c>
      <c r="AG1884" s="1" t="s">
        <v>4766</v>
      </c>
      <c r="AH1884" s="1" t="s">
        <v>8890</v>
      </c>
      <c r="AI1884" s="1" t="s">
        <v>8891</v>
      </c>
    </row>
    <row r="1885" spans="1:35" s="1" customFormat="1" x14ac:dyDescent="0.25">
      <c r="A1885" s="31">
        <v>42805</v>
      </c>
      <c r="B1885" s="24"/>
      <c r="C1885" s="23" t="s">
        <v>6</v>
      </c>
      <c r="D1885" s="22" t="s">
        <v>5</v>
      </c>
      <c r="E1885" s="21">
        <v>1.1200000000000001</v>
      </c>
      <c r="G1885" s="20"/>
      <c r="H1885" s="19">
        <f>E1885/0.038689</f>
        <v>28.948796815632353</v>
      </c>
      <c r="I1885" s="18">
        <f>J1885/100*4</f>
        <v>3.68</v>
      </c>
      <c r="J1885" s="17">
        <v>92</v>
      </c>
      <c r="K1885" s="16">
        <f>IF(J1885&gt;1,J1885-H1885-I1885,0)</f>
        <v>59.371203184367651</v>
      </c>
      <c r="L1885" s="15">
        <v>42827</v>
      </c>
      <c r="M1885" s="14"/>
      <c r="N1885" s="29">
        <v>42878</v>
      </c>
      <c r="O1885" s="12">
        <v>42878</v>
      </c>
      <c r="P1885" s="11" t="s">
        <v>3742</v>
      </c>
      <c r="Q1885" s="10" t="s">
        <v>3741</v>
      </c>
      <c r="R1885" s="10" t="s">
        <v>3740</v>
      </c>
      <c r="S1885" s="10" t="s">
        <v>316</v>
      </c>
      <c r="T1885" s="10"/>
      <c r="U1885" s="9">
        <v>6828714645</v>
      </c>
      <c r="V1885" s="8"/>
      <c r="W1885" s="7">
        <v>764</v>
      </c>
      <c r="X1885" s="4"/>
      <c r="Y1885" s="6">
        <v>109</v>
      </c>
      <c r="Z1885" s="5">
        <f>IF(Y1885&gt;0,Y1885-J1885,".")</f>
        <v>17</v>
      </c>
      <c r="AB1885" s="1">
        <v>1574215985</v>
      </c>
      <c r="AC1885" s="1">
        <v>6771857527</v>
      </c>
      <c r="AD1885" s="1" t="s">
        <v>7226</v>
      </c>
      <c r="AE1885" s="1">
        <v>1</v>
      </c>
      <c r="AF1885" s="1">
        <v>39</v>
      </c>
      <c r="AG1885" s="1" t="s">
        <v>4766</v>
      </c>
      <c r="AH1885" s="1" t="s">
        <v>8892</v>
      </c>
      <c r="AI1885" s="1" t="s">
        <v>8891</v>
      </c>
    </row>
    <row r="1886" spans="1:35" s="1" customFormat="1" x14ac:dyDescent="0.25">
      <c r="A1886" s="31">
        <v>42867</v>
      </c>
      <c r="B1886" s="24"/>
      <c r="C1886" s="23" t="s">
        <v>1742</v>
      </c>
      <c r="D1886" s="22" t="s">
        <v>1741</v>
      </c>
      <c r="E1886" s="21">
        <v>1.82</v>
      </c>
      <c r="G1886" s="20"/>
      <c r="H1886" s="19">
        <f>E1886/0.04001</f>
        <v>45.488627843039247</v>
      </c>
      <c r="I1886" s="18">
        <f>J1886/100*4</f>
        <v>2.76</v>
      </c>
      <c r="J1886" s="17">
        <v>69</v>
      </c>
      <c r="K1886" s="16">
        <f>IF(J1886&gt;1,J1886-H1886-I1886,0)</f>
        <v>20.751372156960755</v>
      </c>
      <c r="L1886" s="15">
        <v>42883</v>
      </c>
      <c r="M1886" s="14"/>
      <c r="N1886" s="29">
        <v>42900</v>
      </c>
      <c r="O1886" s="12">
        <v>42900</v>
      </c>
      <c r="P1886" s="11" t="s">
        <v>3388</v>
      </c>
      <c r="Q1886" s="10" t="s">
        <v>3392</v>
      </c>
      <c r="R1886" s="10" t="s">
        <v>3391</v>
      </c>
      <c r="S1886" s="10" t="s">
        <v>3390</v>
      </c>
      <c r="T1886" s="10" t="s">
        <v>3389</v>
      </c>
      <c r="U1886" s="9">
        <v>6853893526</v>
      </c>
      <c r="V1886" s="8"/>
      <c r="W1886" s="7">
        <v>841</v>
      </c>
      <c r="X1886" s="4"/>
      <c r="Y1886" s="6">
        <v>109</v>
      </c>
      <c r="Z1886" s="5">
        <f>IF(Y1886&gt;0,Y1886-J1886,".")</f>
        <v>40</v>
      </c>
      <c r="AA1886"/>
      <c r="AB1886">
        <v>1574390080</v>
      </c>
      <c r="AC1886" s="1">
        <v>6771039869</v>
      </c>
      <c r="AD1886" s="1" t="s">
        <v>7345</v>
      </c>
      <c r="AE1886" s="1">
        <v>2</v>
      </c>
      <c r="AF1886" s="1">
        <v>60</v>
      </c>
      <c r="AG1886" s="1" t="s">
        <v>4780</v>
      </c>
      <c r="AH1886" s="1" t="s">
        <v>8893</v>
      </c>
      <c r="AI1886" s="1" t="s">
        <v>8894</v>
      </c>
    </row>
    <row r="1887" spans="1:35" s="1" customFormat="1" x14ac:dyDescent="0.25">
      <c r="A1887" s="31">
        <v>42666</v>
      </c>
      <c r="B1887" t="s">
        <v>2547</v>
      </c>
      <c r="C1887" s="23" t="s">
        <v>2546</v>
      </c>
      <c r="D1887" s="22" t="s">
        <v>3286</v>
      </c>
      <c r="E1887" s="21">
        <v>1.85</v>
      </c>
      <c r="G1887" s="20"/>
      <c r="H1887" s="19">
        <f>E1887/0.03988</f>
        <v>46.389167502507526</v>
      </c>
      <c r="I1887" s="18">
        <f>J1887/100*4</f>
        <v>3.6</v>
      </c>
      <c r="J1887" s="17">
        <v>90</v>
      </c>
      <c r="K1887" s="16">
        <f>IF(J1887&gt;1,J1887-H1887-I1887,0)</f>
        <v>40.010832497492473</v>
      </c>
      <c r="L1887" s="15">
        <v>42736</v>
      </c>
      <c r="M1887" s="14"/>
      <c r="N1887" s="29">
        <v>42904</v>
      </c>
      <c r="O1887" s="12">
        <v>42914</v>
      </c>
      <c r="P1887" s="11" t="s">
        <v>3285</v>
      </c>
      <c r="Q1887" s="10" t="s">
        <v>3284</v>
      </c>
      <c r="R1887" s="10" t="s">
        <v>3283</v>
      </c>
      <c r="S1887" s="10" t="s">
        <v>3282</v>
      </c>
      <c r="T1887" s="10"/>
      <c r="U1887" s="9">
        <v>6852873224</v>
      </c>
      <c r="V1887" s="8"/>
      <c r="W1887" s="7">
        <v>893</v>
      </c>
      <c r="X1887" s="4"/>
      <c r="Y1887" s="6">
        <v>109</v>
      </c>
      <c r="Z1887" s="5">
        <f>IF(Y1887&gt;0,Y1887-J1887,".")</f>
        <v>19</v>
      </c>
      <c r="AB1887" s="1">
        <v>1574423036</v>
      </c>
      <c r="AC1887" s="1">
        <v>6773722985</v>
      </c>
      <c r="AD1887" s="1" t="s">
        <v>7154</v>
      </c>
      <c r="AE1887" s="1">
        <v>1</v>
      </c>
      <c r="AF1887" s="1">
        <v>45</v>
      </c>
      <c r="AG1887" s="1" t="s">
        <v>4779</v>
      </c>
      <c r="AH1887" s="1" t="s">
        <v>8895</v>
      </c>
      <c r="AI1887" s="1" t="s">
        <v>8896</v>
      </c>
    </row>
    <row r="1888" spans="1:35" s="1" customFormat="1" x14ac:dyDescent="0.25">
      <c r="A1888" s="31">
        <v>42904</v>
      </c>
      <c r="B1888" s="24" t="s">
        <v>2547</v>
      </c>
      <c r="C1888" s="23" t="s">
        <v>2546</v>
      </c>
      <c r="D1888" s="22" t="s">
        <v>2545</v>
      </c>
      <c r="E1888" s="21">
        <v>1.86</v>
      </c>
      <c r="G1888" s="20"/>
      <c r="H1888" s="19">
        <f>E1888/0.0418425</f>
        <v>44.452410826312963</v>
      </c>
      <c r="I1888" s="18">
        <f>J1888/100*4</f>
        <v>3.6</v>
      </c>
      <c r="J1888" s="17">
        <v>90</v>
      </c>
      <c r="K1888" s="16">
        <f>IF(J1888&gt;1,J1888-H1888-I1888,0)</f>
        <v>41.947589173687035</v>
      </c>
      <c r="L1888" s="15">
        <v>42939</v>
      </c>
      <c r="M1888" s="14"/>
      <c r="N1888" s="29">
        <v>42957</v>
      </c>
      <c r="O1888" s="12">
        <v>42958</v>
      </c>
      <c r="P1888" s="11" t="s">
        <v>2544</v>
      </c>
      <c r="Q1888" s="10" t="s">
        <v>2543</v>
      </c>
      <c r="R1888" s="10" t="s">
        <v>2542</v>
      </c>
      <c r="S1888" s="10" t="s">
        <v>1170</v>
      </c>
      <c r="T1888" s="10"/>
      <c r="U1888" s="9">
        <v>6910802558</v>
      </c>
      <c r="V1888" s="8"/>
      <c r="W1888" s="7">
        <v>1020</v>
      </c>
      <c r="X1888" s="4"/>
      <c r="Y1888" s="6">
        <v>109</v>
      </c>
      <c r="Z1888" s="5">
        <f>IF(Y1888&gt;0,Y1888-J1888,".")</f>
        <v>19</v>
      </c>
      <c r="AB1888" s="1">
        <v>1574511793</v>
      </c>
      <c r="AC1888" s="1">
        <v>6775761686</v>
      </c>
      <c r="AD1888" s="1" t="s">
        <v>8897</v>
      </c>
      <c r="AE1888" s="1">
        <v>2</v>
      </c>
      <c r="AF1888" s="1">
        <v>74</v>
      </c>
      <c r="AG1888" s="1" t="s">
        <v>4759</v>
      </c>
      <c r="AH1888" s="1" t="s">
        <v>8898</v>
      </c>
      <c r="AI1888" s="1" t="s">
        <v>8899</v>
      </c>
    </row>
    <row r="1889" spans="1:35" s="1" customFormat="1" x14ac:dyDescent="0.25">
      <c r="A1889" s="31">
        <v>42751</v>
      </c>
      <c r="B1889" s="24"/>
      <c r="C1889" s="23" t="s">
        <v>1077</v>
      </c>
      <c r="D1889" s="22" t="s">
        <v>1076</v>
      </c>
      <c r="E1889" s="21">
        <v>1.38</v>
      </c>
      <c r="G1889" s="20"/>
      <c r="H1889" s="19">
        <f>E1889/0.03821</f>
        <v>36.116199947657677</v>
      </c>
      <c r="I1889" s="18">
        <f>J1889/100*4</f>
        <v>3.6</v>
      </c>
      <c r="J1889" s="17">
        <v>90</v>
      </c>
      <c r="K1889" s="16">
        <f>IF(J1889&gt;1,J1889-H1889-I1889,0)</f>
        <v>50.283800052342322</v>
      </c>
      <c r="L1889" s="15">
        <v>42777</v>
      </c>
      <c r="M1889" s="14"/>
      <c r="N1889" s="29">
        <v>42968</v>
      </c>
      <c r="O1889" s="12">
        <v>42968</v>
      </c>
      <c r="P1889" s="11" t="s">
        <v>2362</v>
      </c>
      <c r="Q1889" s="10" t="s">
        <v>2361</v>
      </c>
      <c r="R1889" s="10" t="s">
        <v>2360</v>
      </c>
      <c r="S1889" s="10" t="s">
        <v>2359</v>
      </c>
      <c r="T1889" s="10"/>
      <c r="U1889" s="9" t="s">
        <v>2358</v>
      </c>
      <c r="V1889" s="8"/>
      <c r="W1889" s="7">
        <v>1064</v>
      </c>
      <c r="X1889" s="4"/>
      <c r="Y1889" s="6">
        <v>109</v>
      </c>
      <c r="Z1889" s="5">
        <f>IF(Y1889&gt;0,Y1889-J1889,".")</f>
        <v>19</v>
      </c>
      <c r="AB1889" s="1">
        <v>1574772268</v>
      </c>
      <c r="AC1889" s="1">
        <v>6772823281</v>
      </c>
      <c r="AD1889" s="1" t="s">
        <v>7311</v>
      </c>
      <c r="AE1889" s="1">
        <v>1</v>
      </c>
      <c r="AF1889" s="1">
        <v>69</v>
      </c>
      <c r="AG1889" s="1" t="s">
        <v>4758</v>
      </c>
      <c r="AH1889" s="1" t="s">
        <v>8900</v>
      </c>
      <c r="AI1889" s="1" t="s">
        <v>8901</v>
      </c>
    </row>
    <row r="1890" spans="1:35" s="1" customFormat="1" x14ac:dyDescent="0.25">
      <c r="A1890" s="31">
        <v>42742</v>
      </c>
      <c r="B1890" s="24"/>
      <c r="C1890" s="23" t="s">
        <v>590</v>
      </c>
      <c r="D1890" s="22" t="s">
        <v>589</v>
      </c>
      <c r="E1890" s="21">
        <v>0.44</v>
      </c>
      <c r="G1890" s="20"/>
      <c r="H1890" s="19">
        <f>E1890/0.03821</f>
        <v>11.515310128238681</v>
      </c>
      <c r="I1890" s="18">
        <f>J1890/100*4</f>
        <v>2.88</v>
      </c>
      <c r="J1890" s="17">
        <v>72</v>
      </c>
      <c r="K1890" s="16">
        <f>IF(J1890&gt;1,J1890-H1890-I1890,0)</f>
        <v>57.604689871761316</v>
      </c>
      <c r="L1890" s="15">
        <v>42763</v>
      </c>
      <c r="M1890" s="14"/>
      <c r="N1890" s="29">
        <v>42969</v>
      </c>
      <c r="O1890" s="12">
        <v>42969</v>
      </c>
      <c r="P1890" s="11" t="s">
        <v>2341</v>
      </c>
      <c r="Q1890" s="10" t="s">
        <v>2340</v>
      </c>
      <c r="R1890" s="10" t="s">
        <v>2339</v>
      </c>
      <c r="S1890" s="10" t="s">
        <v>2338</v>
      </c>
      <c r="T1890" s="10"/>
      <c r="U1890" s="9" t="s">
        <v>2337</v>
      </c>
      <c r="V1890" s="39">
        <v>42972</v>
      </c>
      <c r="W1890" s="7">
        <v>1067</v>
      </c>
      <c r="X1890" s="4"/>
      <c r="Y1890" s="6">
        <v>109</v>
      </c>
      <c r="Z1890" s="5">
        <f>IF(Y1890&gt;0,Y1890-J1890,".")</f>
        <v>37</v>
      </c>
      <c r="AB1890" s="1">
        <v>1574810807</v>
      </c>
      <c r="AC1890" s="1">
        <v>6772941380</v>
      </c>
      <c r="AD1890" s="1" t="s">
        <v>7202</v>
      </c>
      <c r="AE1890" s="1">
        <v>2</v>
      </c>
      <c r="AF1890" s="1">
        <v>132</v>
      </c>
      <c r="AG1890" s="1" t="s">
        <v>8902</v>
      </c>
      <c r="AH1890" s="1" t="s">
        <v>8903</v>
      </c>
      <c r="AI1890" s="1" t="s">
        <v>8904</v>
      </c>
    </row>
    <row r="1891" spans="1:35" s="1" customFormat="1" x14ac:dyDescent="0.25">
      <c r="A1891" s="31">
        <v>42936</v>
      </c>
      <c r="B1891" s="24" t="s">
        <v>1665</v>
      </c>
      <c r="C1891" s="23" t="s">
        <v>6</v>
      </c>
      <c r="D1891" s="22" t="s">
        <v>5</v>
      </c>
      <c r="E1891" s="21">
        <v>1</v>
      </c>
      <c r="G1891" s="20"/>
      <c r="H1891" s="19">
        <f>E1891/0.04272</f>
        <v>23.40823970037453</v>
      </c>
      <c r="I1891" s="18">
        <f>J1891/100*4</f>
        <v>3.68</v>
      </c>
      <c r="J1891" s="17">
        <v>92</v>
      </c>
      <c r="K1891" s="16">
        <f>IF(J1891&gt;1,J1891-H1891-I1891,0)</f>
        <v>64.911760299625456</v>
      </c>
      <c r="L1891" s="15">
        <v>42953</v>
      </c>
      <c r="M1891" s="14"/>
      <c r="N1891" s="29">
        <v>43013</v>
      </c>
      <c r="O1891" s="12">
        <v>43016</v>
      </c>
      <c r="P1891" s="11" t="s">
        <v>1664</v>
      </c>
      <c r="Q1891" s="10" t="s">
        <v>1663</v>
      </c>
      <c r="R1891" s="10" t="s">
        <v>1662</v>
      </c>
      <c r="S1891" s="10" t="s">
        <v>1661</v>
      </c>
      <c r="T1891" s="10"/>
      <c r="U1891" s="9">
        <v>6911896335</v>
      </c>
      <c r="V1891" s="8"/>
      <c r="W1891" s="7">
        <v>1206</v>
      </c>
      <c r="X1891" s="4"/>
      <c r="Y1891" s="6">
        <v>109</v>
      </c>
      <c r="Z1891" s="5">
        <f>IF(Y1891&gt;0,Y1891-J1891,".")</f>
        <v>17</v>
      </c>
      <c r="AB1891" s="1">
        <v>1574965904</v>
      </c>
      <c r="AC1891" s="1">
        <v>6773189122</v>
      </c>
      <c r="AD1891" s="1" t="s">
        <v>7323</v>
      </c>
      <c r="AE1891" s="1">
        <v>1</v>
      </c>
      <c r="AF1891" s="1">
        <v>145</v>
      </c>
      <c r="AG1891" s="1" t="s">
        <v>4754</v>
      </c>
      <c r="AH1891" s="1" t="s">
        <v>8905</v>
      </c>
      <c r="AI1891" s="1" t="s">
        <v>8906</v>
      </c>
    </row>
    <row r="1892" spans="1:35" s="1" customFormat="1" x14ac:dyDescent="0.25">
      <c r="A1892" s="28">
        <v>41626</v>
      </c>
      <c r="B1892" s="27" t="s">
        <v>1009</v>
      </c>
      <c r="C1892" s="23" t="s">
        <v>1008</v>
      </c>
      <c r="D1892" s="22" t="s">
        <v>1007</v>
      </c>
      <c r="E1892" s="21">
        <v>0.99</v>
      </c>
      <c r="G1892" s="20"/>
      <c r="H1892" s="19">
        <f>E1892/0.048</f>
        <v>20.625</v>
      </c>
      <c r="I1892" s="18">
        <f>J1892/100*4</f>
        <v>2.72</v>
      </c>
      <c r="J1892" s="17">
        <v>68</v>
      </c>
      <c r="K1892" s="16">
        <f>IF(J1892&gt;1,J1892-H1892-I1892,0)</f>
        <v>44.655000000000001</v>
      </c>
      <c r="L1892" s="15">
        <v>41664</v>
      </c>
      <c r="M1892" s="14"/>
      <c r="N1892" s="29">
        <v>43056</v>
      </c>
      <c r="O1892" s="12">
        <v>43058</v>
      </c>
      <c r="P1892" s="11" t="s">
        <v>988</v>
      </c>
      <c r="Q1892" s="10" t="s">
        <v>1006</v>
      </c>
      <c r="R1892" s="10" t="s">
        <v>1005</v>
      </c>
      <c r="S1892" s="10" t="s">
        <v>1004</v>
      </c>
      <c r="T1892" s="10"/>
      <c r="U1892" s="9">
        <v>6909926960</v>
      </c>
      <c r="V1892" s="8"/>
      <c r="W1892" s="7">
        <v>1352</v>
      </c>
      <c r="X1892" s="4"/>
      <c r="Y1892" s="6">
        <v>109</v>
      </c>
      <c r="Z1892" s="5">
        <f>IF(Y1892&gt;0,Y1892-J1892,".")</f>
        <v>41</v>
      </c>
      <c r="AB1892" s="1">
        <v>1575068742</v>
      </c>
      <c r="AC1892" s="1">
        <v>6771373812</v>
      </c>
      <c r="AD1892" s="1" t="s">
        <v>7172</v>
      </c>
      <c r="AE1892" s="1">
        <v>1</v>
      </c>
      <c r="AF1892" s="1">
        <v>155</v>
      </c>
      <c r="AG1892" s="1" t="s">
        <v>4741</v>
      </c>
      <c r="AH1892" s="1" t="s">
        <v>8907</v>
      </c>
      <c r="AI1892" s="1" t="s">
        <v>8908</v>
      </c>
    </row>
    <row r="1893" spans="1:35" s="1" customFormat="1" x14ac:dyDescent="0.25">
      <c r="A1893" s="31">
        <v>42656</v>
      </c>
      <c r="B1893" t="s">
        <v>916</v>
      </c>
      <c r="C1893" s="23" t="s">
        <v>915</v>
      </c>
      <c r="D1893" s="22" t="s">
        <v>914</v>
      </c>
      <c r="E1893" s="21">
        <v>1.07</v>
      </c>
      <c r="G1893" s="20"/>
      <c r="H1893" s="19">
        <f>E1893/0.0404</f>
        <v>26.485148514851488</v>
      </c>
      <c r="I1893" s="18">
        <f>J1893/100*4</f>
        <v>3.68</v>
      </c>
      <c r="J1893" s="17">
        <v>92</v>
      </c>
      <c r="K1893" s="16">
        <f>IF(J1893&gt;1,J1893-H1893-I1893,0)</f>
        <v>61.834851485148512</v>
      </c>
      <c r="L1893" s="15">
        <v>42689</v>
      </c>
      <c r="M1893" s="14"/>
      <c r="N1893" s="29">
        <v>43060</v>
      </c>
      <c r="O1893" s="12">
        <v>43060</v>
      </c>
      <c r="P1893" s="11" t="s">
        <v>913</v>
      </c>
      <c r="Q1893" s="10" t="s">
        <v>912</v>
      </c>
      <c r="R1893" s="10" t="s">
        <v>911</v>
      </c>
      <c r="S1893" s="10" t="s">
        <v>631</v>
      </c>
      <c r="T1893" s="10"/>
      <c r="U1893" s="9">
        <v>6911896707</v>
      </c>
      <c r="V1893" s="8"/>
      <c r="W1893" s="7">
        <v>1359</v>
      </c>
      <c r="X1893" s="4"/>
      <c r="Y1893" s="6">
        <v>109</v>
      </c>
      <c r="Z1893" s="5">
        <f>IF(Y1893&gt;0,Y1893-J1893,".")</f>
        <v>17</v>
      </c>
      <c r="AB1893" s="1">
        <v>1575097909</v>
      </c>
      <c r="AC1893" s="1">
        <v>6772311087</v>
      </c>
      <c r="AD1893" s="1" t="s">
        <v>7322</v>
      </c>
      <c r="AE1893" s="1">
        <v>1</v>
      </c>
      <c r="AF1893" s="1">
        <v>79</v>
      </c>
      <c r="AG1893" s="1" t="s">
        <v>4745</v>
      </c>
      <c r="AH1893" s="1" t="s">
        <v>8909</v>
      </c>
      <c r="AI1893" s="1" t="s">
        <v>8910</v>
      </c>
    </row>
    <row r="1894" spans="1:35" s="1" customFormat="1" x14ac:dyDescent="0.25">
      <c r="A1894" s="31">
        <v>42765</v>
      </c>
      <c r="B1894" s="24" t="s">
        <v>836</v>
      </c>
      <c r="C1894" s="23" t="s">
        <v>105</v>
      </c>
      <c r="D1894" s="22" t="s">
        <v>104</v>
      </c>
      <c r="E1894" s="21">
        <v>0.71</v>
      </c>
      <c r="G1894" s="20"/>
      <c r="H1894" s="19">
        <f>E1894/0.03878</f>
        <v>18.308406395048994</v>
      </c>
      <c r="I1894" s="18">
        <f>J1894/100*4</f>
        <v>2.76</v>
      </c>
      <c r="J1894" s="17">
        <v>69</v>
      </c>
      <c r="K1894" s="16">
        <f>IF(J1894&gt;1,J1894-H1894-I1894,0)</f>
        <v>47.931593604951011</v>
      </c>
      <c r="L1894" s="15">
        <v>42784</v>
      </c>
      <c r="M1894" s="14"/>
      <c r="N1894" s="29">
        <v>43064</v>
      </c>
      <c r="O1894" s="12">
        <v>43066</v>
      </c>
      <c r="P1894" s="11" t="s">
        <v>825</v>
      </c>
      <c r="Q1894" s="10" t="s">
        <v>835</v>
      </c>
      <c r="R1894" s="10" t="s">
        <v>834</v>
      </c>
      <c r="S1894" s="10" t="s">
        <v>833</v>
      </c>
      <c r="T1894" s="10"/>
      <c r="U1894" s="9">
        <v>6916039783</v>
      </c>
      <c r="V1894" s="8"/>
      <c r="W1894" s="7">
        <v>1378</v>
      </c>
      <c r="X1894" s="4"/>
      <c r="Y1894" s="6">
        <v>109</v>
      </c>
      <c r="Z1894" s="5">
        <f>IF(Y1894&gt;0,Y1894-J1894,".")</f>
        <v>40</v>
      </c>
      <c r="AB1894" s="1">
        <v>1575260732</v>
      </c>
      <c r="AC1894" s="1">
        <v>6773189953</v>
      </c>
      <c r="AD1894" s="1" t="s">
        <v>7229</v>
      </c>
      <c r="AE1894" s="1">
        <v>1</v>
      </c>
      <c r="AF1894" s="1">
        <v>115</v>
      </c>
      <c r="AG1894" s="1" t="s">
        <v>4714</v>
      </c>
      <c r="AH1894" s="1" t="s">
        <v>8911</v>
      </c>
      <c r="AI1894" s="1" t="s">
        <v>8912</v>
      </c>
    </row>
    <row r="1895" spans="1:35" s="1" customFormat="1" x14ac:dyDescent="0.25">
      <c r="A1895" s="31">
        <v>42649</v>
      </c>
      <c r="B1895" s="24"/>
      <c r="C1895" s="23" t="s">
        <v>3266</v>
      </c>
      <c r="D1895" s="22" t="s">
        <v>3265</v>
      </c>
      <c r="E1895" s="21">
        <v>2.0699999999999998</v>
      </c>
      <c r="G1895" s="20"/>
      <c r="H1895" s="19">
        <f>E1895/0.0404</f>
        <v>51.237623762376238</v>
      </c>
      <c r="I1895" s="18">
        <f>J1895/100*4</f>
        <v>4.4000000000000004</v>
      </c>
      <c r="J1895" s="17">
        <v>110</v>
      </c>
      <c r="K1895" s="16">
        <f>IF(J1895&gt;1,J1895-H1895-I1895,0)</f>
        <v>54.362376237623764</v>
      </c>
      <c r="L1895" s="15">
        <v>42671</v>
      </c>
      <c r="M1895" s="14"/>
      <c r="N1895" s="29">
        <v>42753</v>
      </c>
      <c r="O1895" s="35">
        <v>42754</v>
      </c>
      <c r="P1895" s="11" t="s">
        <v>6532</v>
      </c>
      <c r="Q1895" s="10"/>
      <c r="R1895" s="10"/>
      <c r="S1895" s="10"/>
      <c r="T1895" s="10"/>
      <c r="U1895" s="9" t="s">
        <v>6531</v>
      </c>
      <c r="V1895" s="8"/>
      <c r="W1895" s="7">
        <v>121</v>
      </c>
      <c r="X1895" s="4"/>
      <c r="Y1895" s="6">
        <v>110</v>
      </c>
      <c r="Z1895" s="5">
        <f>IF(Y1895&gt;0,Y1895-J1895,".")</f>
        <v>0</v>
      </c>
      <c r="AB1895" s="1">
        <v>1575439705</v>
      </c>
      <c r="AC1895" s="1">
        <v>6774569637</v>
      </c>
      <c r="AD1895" s="1" t="s">
        <v>7148</v>
      </c>
      <c r="AE1895" s="1">
        <v>1</v>
      </c>
      <c r="AF1895" s="1">
        <v>79</v>
      </c>
      <c r="AG1895" s="1" t="s">
        <v>4723</v>
      </c>
      <c r="AH1895" s="1" t="s">
        <v>8913</v>
      </c>
      <c r="AI1895" s="1" t="s">
        <v>8914</v>
      </c>
    </row>
    <row r="1896" spans="1:35" s="1" customFormat="1" x14ac:dyDescent="0.25">
      <c r="A1896" s="31">
        <v>42666</v>
      </c>
      <c r="B1896" s="24"/>
      <c r="C1896" s="23" t="s">
        <v>1413</v>
      </c>
      <c r="D1896" s="22" t="s">
        <v>1412</v>
      </c>
      <c r="E1896" s="21">
        <v>1.03</v>
      </c>
      <c r="G1896" s="20"/>
      <c r="H1896" s="19">
        <f>E1896/0.03988</f>
        <v>25.827482447342028</v>
      </c>
      <c r="I1896" s="18">
        <f>J1896/100*4</f>
        <v>2.96</v>
      </c>
      <c r="J1896" s="17">
        <v>74</v>
      </c>
      <c r="K1896" s="16">
        <f>IF(J1896&gt;1,J1896-H1896-I1896,0)</f>
        <v>45.212517552657971</v>
      </c>
      <c r="L1896" s="15">
        <v>42685</v>
      </c>
      <c r="M1896" s="14"/>
      <c r="N1896" s="29">
        <v>42767</v>
      </c>
      <c r="O1896" s="12">
        <v>42771</v>
      </c>
      <c r="P1896" s="11" t="s">
        <v>6240</v>
      </c>
      <c r="Q1896" s="10" t="s">
        <v>6242</v>
      </c>
      <c r="R1896" s="10" t="s">
        <v>6241</v>
      </c>
      <c r="S1896" s="10" t="s">
        <v>6141</v>
      </c>
      <c r="T1896" s="10"/>
      <c r="U1896" s="9">
        <v>6697322375</v>
      </c>
      <c r="V1896" s="8"/>
      <c r="W1896" s="7">
        <v>203</v>
      </c>
      <c r="X1896" s="4"/>
      <c r="Y1896" s="6">
        <v>110</v>
      </c>
      <c r="Z1896" s="5">
        <f>IF(Y1896&gt;0,Y1896-J1896,".")</f>
        <v>36</v>
      </c>
      <c r="AB1896" s="1">
        <v>1575458804</v>
      </c>
      <c r="AC1896" s="1">
        <v>6774387482</v>
      </c>
      <c r="AD1896" s="1" t="s">
        <v>7267</v>
      </c>
      <c r="AE1896" s="1">
        <v>1</v>
      </c>
      <c r="AF1896" s="1">
        <v>115</v>
      </c>
      <c r="AG1896" s="1" t="s">
        <v>4737</v>
      </c>
      <c r="AH1896" s="1" t="s">
        <v>8915</v>
      </c>
      <c r="AI1896" s="1" t="s">
        <v>8916</v>
      </c>
    </row>
    <row r="1897" spans="1:35" s="1" customFormat="1" x14ac:dyDescent="0.25">
      <c r="A1897" s="31">
        <v>42577</v>
      </c>
      <c r="B1897" s="24"/>
      <c r="C1897" s="23" t="s">
        <v>197</v>
      </c>
      <c r="D1897" s="22" t="s">
        <v>5</v>
      </c>
      <c r="E1897" s="21">
        <v>0.45</v>
      </c>
      <c r="G1897" s="20"/>
      <c r="H1897" s="19">
        <f>E1897/0.04011</f>
        <v>11.219147344801796</v>
      </c>
      <c r="I1897" s="18">
        <f>J1897/100*4</f>
        <v>3.68</v>
      </c>
      <c r="J1897" s="17">
        <v>92</v>
      </c>
      <c r="K1897" s="16">
        <f>IF(J1897&gt;1,J1897-H1897-I1897,0)</f>
        <v>77.100852655198196</v>
      </c>
      <c r="L1897" s="15">
        <v>42602</v>
      </c>
      <c r="M1897" s="14"/>
      <c r="N1897" s="29">
        <v>42781</v>
      </c>
      <c r="O1897" s="12">
        <v>42781</v>
      </c>
      <c r="P1897" s="11" t="s">
        <v>5926</v>
      </c>
      <c r="Q1897" s="10" t="s">
        <v>5937</v>
      </c>
      <c r="R1897" s="10" t="s">
        <v>5936</v>
      </c>
      <c r="S1897" s="10" t="s">
        <v>5935</v>
      </c>
      <c r="T1897" s="10"/>
      <c r="U1897" s="9">
        <v>6717765758</v>
      </c>
      <c r="V1897" s="8"/>
      <c r="W1897" s="7">
        <v>271</v>
      </c>
      <c r="X1897" s="4"/>
      <c r="Y1897" s="6">
        <v>110</v>
      </c>
      <c r="Z1897" s="5">
        <f>IF(Y1897&gt;0,Y1897-J1897,".")</f>
        <v>18</v>
      </c>
      <c r="AB1897" s="1">
        <v>1575614461</v>
      </c>
      <c r="AC1897" s="1">
        <v>6778923431</v>
      </c>
      <c r="AD1897" s="1" t="s">
        <v>7180</v>
      </c>
      <c r="AE1897" s="1">
        <v>2</v>
      </c>
      <c r="AF1897" s="1">
        <v>66</v>
      </c>
      <c r="AG1897" s="1" t="s">
        <v>4724</v>
      </c>
      <c r="AH1897" s="1" t="s">
        <v>8917</v>
      </c>
      <c r="AI1897" s="1" t="s">
        <v>8918</v>
      </c>
    </row>
    <row r="1898" spans="1:35" s="1" customFormat="1" x14ac:dyDescent="0.25">
      <c r="A1898" s="31">
        <v>42805</v>
      </c>
      <c r="B1898" s="24" t="s">
        <v>3581</v>
      </c>
      <c r="C1898" s="23" t="s">
        <v>6</v>
      </c>
      <c r="D1898" s="22" t="s">
        <v>5</v>
      </c>
      <c r="E1898" s="21">
        <v>1.26</v>
      </c>
      <c r="G1898" s="20"/>
      <c r="H1898" s="19">
        <f>E1898/0.038689</f>
        <v>32.567396417586394</v>
      </c>
      <c r="I1898" s="18">
        <f>J1898/100*4</f>
        <v>3.68</v>
      </c>
      <c r="J1898" s="17">
        <v>92</v>
      </c>
      <c r="K1898" s="16">
        <f>IF(J1898&gt;1,J1898-H1898-I1898,0)</f>
        <v>55.752603582413606</v>
      </c>
      <c r="L1898" s="15">
        <v>42834</v>
      </c>
      <c r="M1898" s="14"/>
      <c r="N1898" s="29">
        <v>42891</v>
      </c>
      <c r="O1898" s="12">
        <v>42892</v>
      </c>
      <c r="P1898" s="11" t="s">
        <v>3578</v>
      </c>
      <c r="Q1898" s="10" t="s">
        <v>3580</v>
      </c>
      <c r="R1898" s="10" t="s">
        <v>3579</v>
      </c>
      <c r="S1898" s="10" t="s">
        <v>984</v>
      </c>
      <c r="T1898" s="10"/>
      <c r="U1898" s="9">
        <v>6839522758</v>
      </c>
      <c r="V1898" s="8"/>
      <c r="W1898" s="7">
        <v>805</v>
      </c>
      <c r="X1898" s="4"/>
      <c r="Y1898" s="6">
        <v>110</v>
      </c>
      <c r="Z1898" s="5">
        <f>IF(Y1898&gt;0,Y1898-J1898,".")</f>
        <v>18</v>
      </c>
      <c r="AB1898" s="1">
        <v>1575684580</v>
      </c>
      <c r="AC1898" s="1">
        <v>6775831556</v>
      </c>
      <c r="AD1898" s="1" t="s">
        <v>7331</v>
      </c>
      <c r="AE1898" s="1">
        <v>1</v>
      </c>
      <c r="AF1898" s="1">
        <v>74</v>
      </c>
      <c r="AG1898" s="1" t="s">
        <v>4718</v>
      </c>
      <c r="AH1898" s="1" t="s">
        <v>8919</v>
      </c>
      <c r="AI1898" s="1" t="s">
        <v>8920</v>
      </c>
    </row>
    <row r="1899" spans="1:35" s="1" customFormat="1" x14ac:dyDescent="0.25">
      <c r="A1899" s="31">
        <v>42949</v>
      </c>
      <c r="B1899" s="24" t="s">
        <v>2078</v>
      </c>
      <c r="C1899" s="23" t="s">
        <v>590</v>
      </c>
      <c r="D1899" s="22" t="s">
        <v>589</v>
      </c>
      <c r="E1899" s="21">
        <v>0.8</v>
      </c>
      <c r="G1899" s="20"/>
      <c r="H1899" s="19">
        <f>E1899/0.0444</f>
        <v>18.018018018018019</v>
      </c>
      <c r="I1899" s="18">
        <f>J1899/100*4</f>
        <v>2.88</v>
      </c>
      <c r="J1899" s="17">
        <v>72</v>
      </c>
      <c r="K1899" s="16">
        <f>IF(J1899&gt;1,J1899-H1899-I1899,0)</f>
        <v>51.101981981981979</v>
      </c>
      <c r="L1899" s="15">
        <v>42963</v>
      </c>
      <c r="M1899" s="14"/>
      <c r="N1899" s="29">
        <v>42989</v>
      </c>
      <c r="O1899" s="12">
        <v>42989</v>
      </c>
      <c r="P1899" s="11" t="s">
        <v>2074</v>
      </c>
      <c r="Q1899" s="10" t="s">
        <v>2077</v>
      </c>
      <c r="R1899" s="10" t="s">
        <v>2076</v>
      </c>
      <c r="S1899" s="10" t="s">
        <v>2075</v>
      </c>
      <c r="T1899" s="10"/>
      <c r="U1899" s="9">
        <v>6912410489</v>
      </c>
      <c r="V1899" s="8" t="s">
        <v>110</v>
      </c>
      <c r="W1899" s="7">
        <v>1125</v>
      </c>
      <c r="X1899" s="4"/>
      <c r="Y1899" s="6">
        <v>110</v>
      </c>
      <c r="Z1899" s="5">
        <f>IF(Y1899&gt;0,Y1899-J1899,".")</f>
        <v>38</v>
      </c>
      <c r="AB1899" s="1">
        <v>1575691294</v>
      </c>
      <c r="AC1899" s="1">
        <v>6772291438</v>
      </c>
      <c r="AD1899" s="1" t="s">
        <v>8921</v>
      </c>
      <c r="AE1899" s="1">
        <v>1</v>
      </c>
      <c r="AF1899" s="1">
        <v>115</v>
      </c>
      <c r="AG1899" s="1" t="s">
        <v>4732</v>
      </c>
      <c r="AH1899" s="1" t="s">
        <v>8922</v>
      </c>
      <c r="AI1899" s="1" t="s">
        <v>8923</v>
      </c>
    </row>
    <row r="1900" spans="1:35" s="1" customFormat="1" x14ac:dyDescent="0.25">
      <c r="A1900" s="31">
        <v>42814</v>
      </c>
      <c r="B1900" s="24"/>
      <c r="C1900" s="23" t="s">
        <v>773</v>
      </c>
      <c r="D1900" s="22" t="s">
        <v>772</v>
      </c>
      <c r="E1900" s="21">
        <v>1.05</v>
      </c>
      <c r="G1900" s="20"/>
      <c r="H1900" s="19">
        <f>E1900/0.038689</f>
        <v>27.13949701465533</v>
      </c>
      <c r="I1900" s="18">
        <f>J1900/100*4</f>
        <v>2.88</v>
      </c>
      <c r="J1900" s="17">
        <v>72</v>
      </c>
      <c r="K1900" s="16">
        <f>IF(J1900&gt;1,J1900-H1900-I1900,0)</f>
        <v>41.980502985344664</v>
      </c>
      <c r="L1900" s="15">
        <v>42856</v>
      </c>
      <c r="M1900" s="14"/>
      <c r="N1900" s="29">
        <v>43066</v>
      </c>
      <c r="O1900" s="12">
        <v>43067</v>
      </c>
      <c r="P1900" s="11" t="s">
        <v>767</v>
      </c>
      <c r="Q1900" s="10"/>
      <c r="R1900" s="10"/>
      <c r="S1900" s="10"/>
      <c r="T1900" s="10"/>
      <c r="U1900" s="9">
        <v>6915955629</v>
      </c>
      <c r="V1900" s="8"/>
      <c r="W1900" s="7">
        <v>1385</v>
      </c>
      <c r="X1900" s="4"/>
      <c r="Y1900" s="6">
        <v>110</v>
      </c>
      <c r="Z1900" s="5">
        <f>IF(Y1900&gt;0,Y1900-J1900,".")</f>
        <v>38</v>
      </c>
      <c r="AB1900" s="1">
        <v>1575725808</v>
      </c>
      <c r="AC1900" s="1">
        <v>6772236456</v>
      </c>
      <c r="AD1900" s="1" t="s">
        <v>7335</v>
      </c>
      <c r="AE1900" s="1">
        <v>1</v>
      </c>
      <c r="AF1900" s="1">
        <v>72</v>
      </c>
      <c r="AG1900" s="1" t="s">
        <v>8924</v>
      </c>
      <c r="AH1900" s="1" t="s">
        <v>8925</v>
      </c>
      <c r="AI1900" s="1" t="s">
        <v>8926</v>
      </c>
    </row>
    <row r="1901" spans="1:35" s="1" customFormat="1" x14ac:dyDescent="0.25">
      <c r="A1901" s="31">
        <v>42846</v>
      </c>
      <c r="B1901" s="30" t="s">
        <v>596</v>
      </c>
      <c r="C1901" s="23" t="s">
        <v>595</v>
      </c>
      <c r="D1901" s="22" t="s">
        <v>594</v>
      </c>
      <c r="E1901" s="21">
        <v>0.72</v>
      </c>
      <c r="G1901" s="20"/>
      <c r="H1901" s="19">
        <f>E1901/0.038957</f>
        <v>18.481915958621045</v>
      </c>
      <c r="I1901" s="18">
        <f>J1901/100*4</f>
        <v>2.88</v>
      </c>
      <c r="J1901" s="17">
        <v>72</v>
      </c>
      <c r="K1901" s="16">
        <f>IF(J1901&gt;1,J1901-H1901-I1901,0)</f>
        <v>50.638084041378953</v>
      </c>
      <c r="L1901" s="15">
        <v>42874</v>
      </c>
      <c r="M1901" s="14"/>
      <c r="N1901" s="29">
        <v>43073</v>
      </c>
      <c r="O1901" s="12">
        <v>43073</v>
      </c>
      <c r="P1901" s="11" t="s">
        <v>588</v>
      </c>
      <c r="Q1901" s="10" t="s">
        <v>593</v>
      </c>
      <c r="R1901" s="10" t="s">
        <v>592</v>
      </c>
      <c r="S1901" s="10" t="s">
        <v>591</v>
      </c>
      <c r="T1901" s="10"/>
      <c r="U1901" s="9">
        <v>6909594082</v>
      </c>
      <c r="V1901" s="8"/>
      <c r="W1901" s="7">
        <v>1414</v>
      </c>
      <c r="X1901" s="4"/>
      <c r="Y1901" s="6">
        <v>110</v>
      </c>
      <c r="Z1901" s="5">
        <f>IF(Y1901&gt;0,Y1901-J1901,".")</f>
        <v>38</v>
      </c>
      <c r="AB1901" s="1">
        <v>1575725810</v>
      </c>
      <c r="AC1901" s="1">
        <v>6777541201</v>
      </c>
      <c r="AD1901" s="1" t="s">
        <v>7455</v>
      </c>
      <c r="AE1901" s="1">
        <v>1</v>
      </c>
      <c r="AF1901" s="1">
        <v>125</v>
      </c>
      <c r="AG1901" s="1" t="s">
        <v>8924</v>
      </c>
      <c r="AH1901" s="1" t="s">
        <v>8927</v>
      </c>
      <c r="AI1901" s="1" t="s">
        <v>8926</v>
      </c>
    </row>
    <row r="1902" spans="1:35" s="1" customFormat="1" x14ac:dyDescent="0.25">
      <c r="A1902" s="31">
        <v>42692</v>
      </c>
      <c r="B1902" s="24" t="s">
        <v>5393</v>
      </c>
      <c r="C1902" s="23" t="s">
        <v>302</v>
      </c>
      <c r="D1902" s="22" t="s">
        <v>301</v>
      </c>
      <c r="E1902" s="21">
        <v>2.39</v>
      </c>
      <c r="G1902" s="20"/>
      <c r="H1902" s="19">
        <f>E1902/0.0395</f>
        <v>60.506329113924053</v>
      </c>
      <c r="I1902" s="18">
        <f>J1902/100*4</f>
        <v>3.8</v>
      </c>
      <c r="J1902" s="17">
        <v>95</v>
      </c>
      <c r="K1902" s="16">
        <f>IF(J1902&gt;1,J1902-H1902-I1902,0)</f>
        <v>30.693670886075946</v>
      </c>
      <c r="L1902" s="15">
        <v>42714</v>
      </c>
      <c r="M1902" s="14"/>
      <c r="N1902" s="29">
        <v>42803</v>
      </c>
      <c r="O1902" s="12">
        <v>42806</v>
      </c>
      <c r="P1902" s="11" t="s">
        <v>5392</v>
      </c>
      <c r="Q1902" s="10" t="s">
        <v>5391</v>
      </c>
      <c r="R1902" s="10" t="s">
        <v>5390</v>
      </c>
      <c r="S1902" s="10" t="s">
        <v>28</v>
      </c>
      <c r="T1902" s="10"/>
      <c r="U1902" s="9" t="s">
        <v>5389</v>
      </c>
      <c r="V1902" s="8"/>
      <c r="W1902" s="7">
        <v>392</v>
      </c>
      <c r="X1902" s="4"/>
      <c r="Y1902" s="6">
        <v>111</v>
      </c>
      <c r="Z1902" s="5">
        <f>IF(Y1902&gt;0,Y1902-J1902,".")</f>
        <v>16</v>
      </c>
      <c r="AB1902" s="1">
        <v>1575812374</v>
      </c>
      <c r="AC1902" s="1">
        <v>6778496424</v>
      </c>
      <c r="AD1902" s="1" t="s">
        <v>7309</v>
      </c>
      <c r="AE1902" s="1">
        <v>1</v>
      </c>
      <c r="AF1902" s="1">
        <v>99</v>
      </c>
      <c r="AG1902" s="1" t="s">
        <v>4694</v>
      </c>
      <c r="AH1902" s="1" t="s">
        <v>8928</v>
      </c>
      <c r="AI1902" s="1" t="s">
        <v>8929</v>
      </c>
    </row>
    <row r="1903" spans="1:35" s="1" customFormat="1" x14ac:dyDescent="0.25">
      <c r="A1903" s="31">
        <v>42788</v>
      </c>
      <c r="B1903" t="s">
        <v>4474</v>
      </c>
      <c r="C1903" s="23" t="s">
        <v>4473</v>
      </c>
      <c r="D1903" s="22" t="s">
        <v>4220</v>
      </c>
      <c r="E1903" s="21">
        <v>0.74</v>
      </c>
      <c r="G1903" s="20"/>
      <c r="H1903" s="19">
        <f>E1903/0.03844</f>
        <v>19.250780437044742</v>
      </c>
      <c r="I1903" s="18">
        <f>J1903/100*4</f>
        <v>2.88</v>
      </c>
      <c r="J1903" s="17">
        <v>72</v>
      </c>
      <c r="K1903" s="16">
        <f>IF(J1903&gt;1,J1903-H1903-I1903,0)</f>
        <v>49.869219562955259</v>
      </c>
      <c r="L1903" s="15">
        <v>42822</v>
      </c>
      <c r="M1903" s="14"/>
      <c r="N1903" s="29">
        <v>42844</v>
      </c>
      <c r="O1903" s="12">
        <v>42844</v>
      </c>
      <c r="P1903" s="11" t="s">
        <v>4470</v>
      </c>
      <c r="Q1903" s="10" t="s">
        <v>4472</v>
      </c>
      <c r="R1903" s="10" t="s">
        <v>4471</v>
      </c>
      <c r="S1903" s="10" t="s">
        <v>3472</v>
      </c>
      <c r="T1903" s="10"/>
      <c r="U1903" s="9">
        <v>6791306602</v>
      </c>
      <c r="V1903" s="8"/>
      <c r="W1903" s="7">
        <v>612</v>
      </c>
      <c r="X1903" s="4"/>
      <c r="Y1903" s="6">
        <v>111</v>
      </c>
      <c r="Z1903" s="5">
        <f>IF(Y1903&gt;0,Y1903-J1903,".")</f>
        <v>39</v>
      </c>
      <c r="AB1903" s="1">
        <v>1575875886</v>
      </c>
      <c r="AC1903" s="1">
        <v>6773722985</v>
      </c>
      <c r="AD1903" s="1" t="s">
        <v>7154</v>
      </c>
      <c r="AE1903" s="1">
        <v>1</v>
      </c>
      <c r="AF1903" s="1">
        <v>45</v>
      </c>
      <c r="AG1903" s="1" t="s">
        <v>4705</v>
      </c>
      <c r="AH1903" s="1" t="s">
        <v>8895</v>
      </c>
      <c r="AI1903" s="1" t="s">
        <v>8930</v>
      </c>
    </row>
    <row r="1904" spans="1:35" s="1" customFormat="1" x14ac:dyDescent="0.25">
      <c r="A1904" s="31">
        <v>42786</v>
      </c>
      <c r="B1904" s="24"/>
      <c r="C1904" s="23" t="s">
        <v>1042</v>
      </c>
      <c r="D1904" s="22" t="s">
        <v>19</v>
      </c>
      <c r="E1904" s="21">
        <v>1.76</v>
      </c>
      <c r="G1904" s="20"/>
      <c r="H1904" s="19">
        <f>E1904/0.03844</f>
        <v>45.785639958376692</v>
      </c>
      <c r="I1904" s="18">
        <f>J1904/100*4</f>
        <v>3.16</v>
      </c>
      <c r="J1904" s="17">
        <v>79</v>
      </c>
      <c r="K1904" s="16">
        <f>IF(J1904&gt;1,J1904-H1904-I1904,0)</f>
        <v>30.054360041623308</v>
      </c>
      <c r="L1904" s="15">
        <v>42821</v>
      </c>
      <c r="M1904" s="14"/>
      <c r="N1904" s="29">
        <v>42851</v>
      </c>
      <c r="O1904" s="12">
        <v>42851</v>
      </c>
      <c r="P1904" s="11" t="s">
        <v>4293</v>
      </c>
      <c r="Q1904" s="10" t="s">
        <v>4296</v>
      </c>
      <c r="R1904" s="10" t="s">
        <v>4295</v>
      </c>
      <c r="S1904" s="10" t="s">
        <v>4294</v>
      </c>
      <c r="T1904" s="10"/>
      <c r="U1904" s="9">
        <v>6798032394</v>
      </c>
      <c r="V1904" s="8"/>
      <c r="W1904" s="7">
        <v>650</v>
      </c>
      <c r="X1904" s="4"/>
      <c r="Y1904" s="6">
        <v>111</v>
      </c>
      <c r="Z1904" s="5">
        <f>IF(Y1904&gt;0,Y1904-J1904,".")</f>
        <v>32</v>
      </c>
      <c r="AB1904" s="1">
        <v>1575892252</v>
      </c>
      <c r="AC1904" s="1">
        <v>6778923431</v>
      </c>
      <c r="AD1904" s="1" t="s">
        <v>7180</v>
      </c>
      <c r="AE1904" s="1">
        <v>1</v>
      </c>
      <c r="AF1904" s="1">
        <v>33</v>
      </c>
      <c r="AG1904" s="1" t="s">
        <v>4700</v>
      </c>
      <c r="AH1904" s="1" t="s">
        <v>8917</v>
      </c>
      <c r="AI1904" s="1" t="s">
        <v>8931</v>
      </c>
    </row>
    <row r="1905" spans="1:35" s="1" customFormat="1" x14ac:dyDescent="0.25">
      <c r="A1905" s="31">
        <v>42786</v>
      </c>
      <c r="B1905" s="24"/>
      <c r="C1905" s="23" t="s">
        <v>1042</v>
      </c>
      <c r="D1905" s="22" t="s">
        <v>19</v>
      </c>
      <c r="E1905" s="21">
        <v>1.76</v>
      </c>
      <c r="G1905" s="20"/>
      <c r="H1905" s="19">
        <f>E1905/0.03844</f>
        <v>45.785639958376692</v>
      </c>
      <c r="I1905" s="18">
        <f>J1905/100*4</f>
        <v>3.16</v>
      </c>
      <c r="J1905" s="17">
        <v>79</v>
      </c>
      <c r="K1905" s="16">
        <f>IF(J1905&gt;1,J1905-H1905-I1905,0)</f>
        <v>30.054360041623308</v>
      </c>
      <c r="L1905" s="15">
        <v>42821</v>
      </c>
      <c r="M1905" s="14"/>
      <c r="N1905" s="29">
        <v>42874</v>
      </c>
      <c r="O1905" s="12">
        <v>42876</v>
      </c>
      <c r="P1905" s="11" t="s">
        <v>3829</v>
      </c>
      <c r="Q1905" s="10" t="s">
        <v>3831</v>
      </c>
      <c r="R1905" s="10" t="s">
        <v>3830</v>
      </c>
      <c r="S1905" s="10" t="s">
        <v>1469</v>
      </c>
      <c r="T1905" s="10"/>
      <c r="U1905" s="9">
        <v>6824270998</v>
      </c>
      <c r="V1905" s="8"/>
      <c r="W1905" s="7">
        <v>749</v>
      </c>
      <c r="X1905" s="4"/>
      <c r="Y1905" s="6">
        <v>111</v>
      </c>
      <c r="Z1905" s="5">
        <f>IF(Y1905&gt;0,Y1905-J1905,".")</f>
        <v>32</v>
      </c>
      <c r="AB1905" s="1">
        <v>1575897251</v>
      </c>
      <c r="AC1905" s="1">
        <v>6773061597</v>
      </c>
      <c r="AD1905" s="1" t="s">
        <v>7249</v>
      </c>
      <c r="AE1905" s="1">
        <v>1</v>
      </c>
      <c r="AF1905" s="1">
        <v>20</v>
      </c>
      <c r="AG1905" s="1" t="s">
        <v>4709</v>
      </c>
      <c r="AH1905" s="1" t="s">
        <v>8932</v>
      </c>
      <c r="AI1905" s="1" t="s">
        <v>8933</v>
      </c>
    </row>
    <row r="1906" spans="1:35" s="1" customFormat="1" x14ac:dyDescent="0.25">
      <c r="A1906" s="28">
        <v>41626</v>
      </c>
      <c r="B1906" s="27" t="s">
        <v>2777</v>
      </c>
      <c r="C1906" s="23" t="s">
        <v>2776</v>
      </c>
      <c r="D1906" s="22" t="s">
        <v>311</v>
      </c>
      <c r="E1906" s="21">
        <v>1.69</v>
      </c>
      <c r="G1906" s="20"/>
      <c r="H1906" s="19">
        <f>E1906/0.0537</f>
        <v>31.471135940409685</v>
      </c>
      <c r="I1906" s="18">
        <f>J1906/100*4</f>
        <v>2.88</v>
      </c>
      <c r="J1906" s="17">
        <v>72</v>
      </c>
      <c r="K1906" s="16">
        <f>IF(J1906&gt;1,J1906-H1906-I1906,0)</f>
        <v>37.648864059590316</v>
      </c>
      <c r="L1906" s="15">
        <v>41657</v>
      </c>
      <c r="M1906" s="14"/>
      <c r="N1906" s="29">
        <v>42936</v>
      </c>
      <c r="O1906" s="12">
        <v>42936</v>
      </c>
      <c r="P1906" s="11" t="s">
        <v>2775</v>
      </c>
      <c r="Q1906" s="10" t="s">
        <v>2774</v>
      </c>
      <c r="R1906" s="10" t="s">
        <v>2773</v>
      </c>
      <c r="S1906" s="10" t="s">
        <v>2772</v>
      </c>
      <c r="T1906" s="10" t="s">
        <v>2771</v>
      </c>
      <c r="U1906" s="9">
        <v>6892354435</v>
      </c>
      <c r="V1906" s="8"/>
      <c r="W1906" s="7">
        <v>974</v>
      </c>
      <c r="X1906" s="4"/>
      <c r="Y1906" s="6">
        <v>111</v>
      </c>
      <c r="Z1906" s="5">
        <f>IF(Y1906&gt;0,Y1906-J1906,".")</f>
        <v>39</v>
      </c>
      <c r="AB1906" s="1">
        <v>1575930016</v>
      </c>
      <c r="AC1906" s="1">
        <v>6774357502</v>
      </c>
      <c r="AD1906" s="1" t="s">
        <v>7680</v>
      </c>
      <c r="AE1906" s="1">
        <v>1</v>
      </c>
      <c r="AF1906" s="1">
        <v>135</v>
      </c>
      <c r="AG1906" s="1" t="s">
        <v>8934</v>
      </c>
      <c r="AH1906" s="1" t="s">
        <v>8935</v>
      </c>
      <c r="AI1906" s="1" t="s">
        <v>8936</v>
      </c>
    </row>
    <row r="1907" spans="1:35" s="1" customFormat="1" x14ac:dyDescent="0.25">
      <c r="A1907" s="31">
        <v>42714</v>
      </c>
      <c r="B1907" t="s">
        <v>1549</v>
      </c>
      <c r="C1907" s="23" t="s">
        <v>296</v>
      </c>
      <c r="D1907" s="22" t="s">
        <v>295</v>
      </c>
      <c r="E1907" s="21">
        <v>1.99</v>
      </c>
      <c r="G1907" s="20"/>
      <c r="H1907" s="19">
        <f>E1907/0.0391</f>
        <v>50.89514066496163</v>
      </c>
      <c r="I1907" s="18">
        <f>J1907/100*4</f>
        <v>3.8</v>
      </c>
      <c r="J1907" s="17">
        <v>95</v>
      </c>
      <c r="K1907" s="16">
        <f>IF(J1907&gt;1,J1907-H1907-I1907,0)</f>
        <v>40.304859335038373</v>
      </c>
      <c r="L1907" s="15">
        <v>42762</v>
      </c>
      <c r="M1907" s="14"/>
      <c r="N1907" s="29">
        <v>42777</v>
      </c>
      <c r="O1907" s="12">
        <v>42778</v>
      </c>
      <c r="P1907" s="11" t="s">
        <v>6031</v>
      </c>
      <c r="Q1907" s="10" t="s">
        <v>6030</v>
      </c>
      <c r="R1907" s="10" t="s">
        <v>6029</v>
      </c>
      <c r="S1907" s="10" t="s">
        <v>6028</v>
      </c>
      <c r="T1907" s="10"/>
      <c r="U1907" s="9" t="s">
        <v>6027</v>
      </c>
      <c r="V1907" s="8"/>
      <c r="W1907" s="7">
        <v>246</v>
      </c>
      <c r="X1907" s="4"/>
      <c r="Y1907" s="6">
        <v>112</v>
      </c>
      <c r="Z1907" s="5">
        <f>IF(Y1907&gt;0,Y1907-J1907,".")</f>
        <v>17</v>
      </c>
      <c r="AB1907" s="1">
        <v>1576053913</v>
      </c>
      <c r="AC1907" s="1">
        <v>6776909167</v>
      </c>
      <c r="AD1907" s="1" t="s">
        <v>7206</v>
      </c>
      <c r="AE1907" s="1">
        <v>1</v>
      </c>
      <c r="AF1907" s="1">
        <v>70</v>
      </c>
      <c r="AG1907" s="1" t="s">
        <v>4684</v>
      </c>
      <c r="AH1907" s="1" t="s">
        <v>8937</v>
      </c>
      <c r="AI1907" s="1" t="s">
        <v>8938</v>
      </c>
    </row>
    <row r="1908" spans="1:35" s="1" customFormat="1" x14ac:dyDescent="0.25">
      <c r="A1908" s="31">
        <v>42577</v>
      </c>
      <c r="B1908" s="24"/>
      <c r="C1908" s="23" t="s">
        <v>727</v>
      </c>
      <c r="D1908" s="22" t="s">
        <v>726</v>
      </c>
      <c r="E1908" s="21">
        <v>1.26</v>
      </c>
      <c r="G1908" s="20"/>
      <c r="H1908" s="19">
        <f>E1908/0.04011</f>
        <v>31.413612565445028</v>
      </c>
      <c r="I1908" s="18">
        <f>J1908/100*4</f>
        <v>3.8</v>
      </c>
      <c r="J1908" s="17">
        <v>95</v>
      </c>
      <c r="K1908" s="16">
        <f>IF(J1908&gt;1,J1908-H1908-I1908,0)</f>
        <v>59.786387434554975</v>
      </c>
      <c r="L1908" s="15">
        <v>42599</v>
      </c>
      <c r="M1908" s="14"/>
      <c r="N1908" s="29">
        <v>42786</v>
      </c>
      <c r="O1908" s="12">
        <v>42786</v>
      </c>
      <c r="P1908" s="11" t="s">
        <v>5792</v>
      </c>
      <c r="Q1908" s="10" t="s">
        <v>5791</v>
      </c>
      <c r="R1908" s="10" t="s">
        <v>5790</v>
      </c>
      <c r="S1908" s="10" t="s">
        <v>2158</v>
      </c>
      <c r="T1908" s="10"/>
      <c r="U1908" s="9" t="s">
        <v>5789</v>
      </c>
      <c r="V1908" s="8"/>
      <c r="W1908" s="7">
        <v>297</v>
      </c>
      <c r="X1908" s="4"/>
      <c r="Y1908" s="6">
        <v>112</v>
      </c>
      <c r="Z1908" s="5">
        <f>IF(Y1908&gt;0,Y1908-J1908,".")</f>
        <v>17</v>
      </c>
      <c r="AB1908" s="1">
        <v>1576053914</v>
      </c>
      <c r="AC1908" s="1">
        <v>6780064974</v>
      </c>
      <c r="AD1908" s="1" t="s">
        <v>7215</v>
      </c>
      <c r="AE1908" s="1">
        <v>1</v>
      </c>
      <c r="AF1908" s="1">
        <v>65</v>
      </c>
      <c r="AG1908" s="1" t="s">
        <v>4684</v>
      </c>
      <c r="AH1908" s="1" t="s">
        <v>8939</v>
      </c>
      <c r="AI1908" s="1" t="s">
        <v>8938</v>
      </c>
    </row>
    <row r="1909" spans="1:35" s="1" customFormat="1" x14ac:dyDescent="0.25">
      <c r="A1909" s="31">
        <v>42751</v>
      </c>
      <c r="B1909" s="24"/>
      <c r="C1909" s="23" t="s">
        <v>995</v>
      </c>
      <c r="D1909" s="22" t="s">
        <v>994</v>
      </c>
      <c r="E1909" s="21">
        <v>1.68</v>
      </c>
      <c r="G1909" s="20"/>
      <c r="H1909" s="19">
        <f>E1909/0.03821</f>
        <v>43.967547762365868</v>
      </c>
      <c r="I1909" s="18">
        <f>J1909/100*4</f>
        <v>3.8</v>
      </c>
      <c r="J1909" s="17">
        <v>95</v>
      </c>
      <c r="K1909" s="16">
        <f>IF(J1909&gt;1,J1909-H1909-I1909,0)</f>
        <v>47.232452237634135</v>
      </c>
      <c r="L1909" s="15">
        <v>42768</v>
      </c>
      <c r="M1909" s="14"/>
      <c r="N1909" s="29">
        <v>42828</v>
      </c>
      <c r="O1909" s="12">
        <v>42828</v>
      </c>
      <c r="P1909" s="11" t="s">
        <v>4840</v>
      </c>
      <c r="Q1909" s="10" t="s">
        <v>4839</v>
      </c>
      <c r="R1909" s="10" t="s">
        <v>4838</v>
      </c>
      <c r="S1909" s="10" t="s">
        <v>4837</v>
      </c>
      <c r="T1909" s="10"/>
      <c r="U1909" s="9">
        <v>6770167372</v>
      </c>
      <c r="V1909" s="8"/>
      <c r="W1909" s="7">
        <v>526</v>
      </c>
      <c r="X1909" s="4"/>
      <c r="Y1909" s="6">
        <v>112</v>
      </c>
      <c r="Z1909" s="5">
        <f>IF(Y1909&gt;0,Y1909-J1909,".")</f>
        <v>17</v>
      </c>
      <c r="AB1909" s="1">
        <v>1576206686</v>
      </c>
      <c r="AC1909" s="1">
        <v>6773047610</v>
      </c>
      <c r="AD1909" s="1" t="s">
        <v>7195</v>
      </c>
      <c r="AE1909" s="1">
        <v>1</v>
      </c>
      <c r="AF1909" s="1">
        <v>215</v>
      </c>
      <c r="AG1909" s="1" t="s">
        <v>8940</v>
      </c>
      <c r="AH1909" s="1" t="s">
        <v>8941</v>
      </c>
      <c r="AI1909" s="1" t="s">
        <v>8942</v>
      </c>
    </row>
    <row r="1910" spans="1:35" s="1" customFormat="1" x14ac:dyDescent="0.25">
      <c r="A1910" s="31">
        <v>42751</v>
      </c>
      <c r="B1910" s="24"/>
      <c r="C1910" s="23" t="s">
        <v>995</v>
      </c>
      <c r="D1910" s="22" t="s">
        <v>994</v>
      </c>
      <c r="E1910" s="21">
        <v>1.68</v>
      </c>
      <c r="G1910" s="20"/>
      <c r="H1910" s="19">
        <f>E1910/0.03821</f>
        <v>43.967547762365868</v>
      </c>
      <c r="I1910" s="18">
        <f>J1910/100*4</f>
        <v>3.8</v>
      </c>
      <c r="J1910" s="17">
        <v>95</v>
      </c>
      <c r="K1910" s="16">
        <f>IF(J1910&gt;1,J1910-H1910-I1910,0)</f>
        <v>47.232452237634135</v>
      </c>
      <c r="L1910" s="15">
        <v>42768</v>
      </c>
      <c r="M1910" s="14"/>
      <c r="N1910" s="29">
        <v>42851</v>
      </c>
      <c r="O1910" s="12">
        <v>42852</v>
      </c>
      <c r="P1910" s="11" t="s">
        <v>4286</v>
      </c>
      <c r="Q1910" s="10" t="s">
        <v>4285</v>
      </c>
      <c r="R1910" s="10" t="s">
        <v>4284</v>
      </c>
      <c r="S1910" s="10" t="s">
        <v>4283</v>
      </c>
      <c r="T1910" s="10"/>
      <c r="U1910" s="9">
        <v>6793580090</v>
      </c>
      <c r="V1910" s="8"/>
      <c r="W1910" s="7">
        <v>656</v>
      </c>
      <c r="X1910" s="4"/>
      <c r="Y1910" s="6">
        <v>112</v>
      </c>
      <c r="Z1910" s="5">
        <f>IF(Y1910&gt;0,Y1910-J1910,".")</f>
        <v>17</v>
      </c>
      <c r="AB1910" s="1">
        <v>1576210310</v>
      </c>
      <c r="AC1910" s="1">
        <v>6775203421</v>
      </c>
      <c r="AD1910" s="1" t="s">
        <v>7324</v>
      </c>
      <c r="AE1910" s="1">
        <v>2</v>
      </c>
      <c r="AF1910" s="1">
        <v>138</v>
      </c>
      <c r="AG1910" s="1" t="s">
        <v>3090</v>
      </c>
      <c r="AH1910" s="1" t="s">
        <v>8943</v>
      </c>
      <c r="AI1910" s="1" t="s">
        <v>8944</v>
      </c>
    </row>
    <row r="1911" spans="1:35" s="1" customFormat="1" x14ac:dyDescent="0.25">
      <c r="A1911" s="31">
        <v>42601</v>
      </c>
      <c r="B1911" t="s">
        <v>4172</v>
      </c>
      <c r="C1911" s="23" t="s">
        <v>4171</v>
      </c>
      <c r="D1911" s="22" t="s">
        <v>54</v>
      </c>
      <c r="E1911" s="21">
        <v>1.04</v>
      </c>
      <c r="G1911" s="20"/>
      <c r="H1911" s="19">
        <f>E1911/0.04046</f>
        <v>25.704399406821551</v>
      </c>
      <c r="I1911" s="18">
        <f>J1911/100*4</f>
        <v>2.8</v>
      </c>
      <c r="J1911" s="17">
        <v>70</v>
      </c>
      <c r="K1911" s="16">
        <f>IF(J1911&gt;1,J1911-H1911-I1911,0)</f>
        <v>41.495600593178452</v>
      </c>
      <c r="L1911" s="15">
        <v>42639</v>
      </c>
      <c r="M1911" s="14"/>
      <c r="N1911" s="29">
        <v>42858</v>
      </c>
      <c r="O1911" s="12">
        <v>42859</v>
      </c>
      <c r="P1911" s="11" t="s">
        <v>4152</v>
      </c>
      <c r="Q1911" s="10" t="s">
        <v>4170</v>
      </c>
      <c r="R1911" s="10" t="s">
        <v>4169</v>
      </c>
      <c r="S1911" s="10" t="s">
        <v>1177</v>
      </c>
      <c r="T1911" s="10" t="s">
        <v>4168</v>
      </c>
      <c r="U1911" s="9" t="s">
        <v>4167</v>
      </c>
      <c r="V1911" s="8"/>
      <c r="W1911" s="7">
        <v>679</v>
      </c>
      <c r="X1911" s="4"/>
      <c r="Y1911" s="6">
        <v>112</v>
      </c>
      <c r="Z1911" s="5">
        <f>IF(Y1911&gt;0,Y1911-J1911,".")</f>
        <v>42</v>
      </c>
      <c r="AB1911" s="1">
        <v>1576304146</v>
      </c>
      <c r="AC1911" s="1">
        <v>6777039834</v>
      </c>
      <c r="AD1911" s="1" t="s">
        <v>8220</v>
      </c>
      <c r="AE1911" s="1">
        <v>2</v>
      </c>
      <c r="AF1911" s="1">
        <v>450</v>
      </c>
      <c r="AG1911" s="1" t="s">
        <v>4675</v>
      </c>
      <c r="AH1911" s="1" t="s">
        <v>8945</v>
      </c>
      <c r="AI1911" s="1" t="s">
        <v>8946</v>
      </c>
    </row>
    <row r="1912" spans="1:35" s="1" customFormat="1" x14ac:dyDescent="0.25">
      <c r="A1912" s="31">
        <v>42843</v>
      </c>
      <c r="B1912" s="30" t="s">
        <v>4073</v>
      </c>
      <c r="C1912" s="23" t="s">
        <v>3869</v>
      </c>
      <c r="D1912" s="22" t="s">
        <v>3868</v>
      </c>
      <c r="E1912" s="21">
        <v>0.92</v>
      </c>
      <c r="G1912" s="20"/>
      <c r="H1912" s="19">
        <f>E1912/0.038689</f>
        <v>23.779368812840861</v>
      </c>
      <c r="I1912" s="18">
        <f>J1912/100*4</f>
        <v>3</v>
      </c>
      <c r="J1912" s="17">
        <v>75</v>
      </c>
      <c r="K1912" s="16">
        <f>IF(J1912&gt;1,J1912-H1912-I1912,0)</f>
        <v>48.220631187159142</v>
      </c>
      <c r="L1912" s="15">
        <v>42861</v>
      </c>
      <c r="M1912" s="14"/>
      <c r="N1912" s="29">
        <v>42862</v>
      </c>
      <c r="O1912" s="12">
        <v>42863</v>
      </c>
      <c r="P1912" s="11" t="s">
        <v>4072</v>
      </c>
      <c r="Q1912" s="10" t="s">
        <v>4071</v>
      </c>
      <c r="R1912" s="10" t="s">
        <v>4070</v>
      </c>
      <c r="S1912" s="10" t="s">
        <v>4069</v>
      </c>
      <c r="T1912" s="10"/>
      <c r="U1912" s="9">
        <v>6810807551</v>
      </c>
      <c r="V1912" s="8"/>
      <c r="W1912" s="7">
        <v>696</v>
      </c>
      <c r="X1912" s="4"/>
      <c r="Y1912" s="6">
        <v>112</v>
      </c>
      <c r="Z1912" s="5">
        <f>IF(Y1912&gt;0,Y1912-J1912,".")</f>
        <v>37</v>
      </c>
      <c r="AB1912" s="1">
        <v>1576420352</v>
      </c>
      <c r="AC1912" s="1">
        <v>6780444275</v>
      </c>
      <c r="AD1912" s="1" t="s">
        <v>7275</v>
      </c>
      <c r="AE1912" s="1">
        <v>1</v>
      </c>
      <c r="AF1912" s="1">
        <v>32</v>
      </c>
      <c r="AG1912" s="1" t="s">
        <v>4673</v>
      </c>
      <c r="AH1912" s="1" t="s">
        <v>8947</v>
      </c>
      <c r="AI1912" s="1" t="s">
        <v>8948</v>
      </c>
    </row>
    <row r="1913" spans="1:35" s="1" customFormat="1" x14ac:dyDescent="0.25">
      <c r="A1913" s="31">
        <v>42749</v>
      </c>
      <c r="B1913" s="24" t="s">
        <v>3045</v>
      </c>
      <c r="C1913" s="23" t="s">
        <v>727</v>
      </c>
      <c r="D1913" s="22" t="s">
        <v>726</v>
      </c>
      <c r="E1913" s="21">
        <v>1.36</v>
      </c>
      <c r="G1913" s="20"/>
      <c r="H1913" s="19">
        <f>E1913/0.03821</f>
        <v>35.592776760010473</v>
      </c>
      <c r="I1913" s="18">
        <f>J1913/100*4</f>
        <v>3.8</v>
      </c>
      <c r="J1913" s="17">
        <v>95</v>
      </c>
      <c r="K1913" s="16">
        <f>IF(J1913&gt;1,J1913-H1913-I1913,0)</f>
        <v>55.60722323998953</v>
      </c>
      <c r="L1913" s="15">
        <v>42784</v>
      </c>
      <c r="M1913" s="14"/>
      <c r="N1913" s="29">
        <v>42917</v>
      </c>
      <c r="O1913" s="12">
        <v>42918</v>
      </c>
      <c r="P1913" s="11" t="s">
        <v>3044</v>
      </c>
      <c r="Q1913" s="10" t="s">
        <v>3043</v>
      </c>
      <c r="R1913" s="10" t="s">
        <v>3042</v>
      </c>
      <c r="S1913" s="10" t="s">
        <v>3041</v>
      </c>
      <c r="T1913" s="10"/>
      <c r="U1913" s="9">
        <v>6868100236</v>
      </c>
      <c r="V1913" s="8"/>
      <c r="W1913" s="7">
        <v>909</v>
      </c>
      <c r="X1913" s="4"/>
      <c r="Y1913" s="6">
        <v>112</v>
      </c>
      <c r="Z1913" s="5">
        <f>IF(Y1913&gt;0,Y1913-J1913,".")</f>
        <v>17</v>
      </c>
      <c r="AB1913" s="1">
        <v>1576482131</v>
      </c>
      <c r="AC1913" s="1">
        <v>6776909167</v>
      </c>
      <c r="AD1913" s="1" t="s">
        <v>7206</v>
      </c>
      <c r="AE1913" s="1">
        <v>1</v>
      </c>
      <c r="AF1913" s="1">
        <v>70</v>
      </c>
      <c r="AG1913" s="1" t="s">
        <v>4684</v>
      </c>
      <c r="AH1913" s="1" t="s">
        <v>8937</v>
      </c>
      <c r="AI1913" s="1" t="s">
        <v>8949</v>
      </c>
    </row>
    <row r="1914" spans="1:35" s="1" customFormat="1" x14ac:dyDescent="0.25">
      <c r="A1914" s="31">
        <v>42902</v>
      </c>
      <c r="B1914" s="24"/>
      <c r="C1914" s="23" t="s">
        <v>2227</v>
      </c>
      <c r="D1914" s="22" t="s">
        <v>2226</v>
      </c>
      <c r="E1914" s="21">
        <v>1.41</v>
      </c>
      <c r="G1914" s="20"/>
      <c r="H1914" s="19">
        <f>E1914/0.0418425</f>
        <v>33.697795303817891</v>
      </c>
      <c r="I1914" s="18">
        <f>J1914/100*4</f>
        <v>3</v>
      </c>
      <c r="J1914" s="17">
        <v>75</v>
      </c>
      <c r="K1914" s="16">
        <f>IF(J1914&gt;1,J1914-H1914-I1914,0)</f>
        <v>38.302204696182109</v>
      </c>
      <c r="L1914" s="15">
        <v>42941</v>
      </c>
      <c r="M1914" s="14"/>
      <c r="N1914" s="29">
        <v>42979</v>
      </c>
      <c r="O1914" s="12">
        <v>42979</v>
      </c>
      <c r="P1914" s="11" t="s">
        <v>2225</v>
      </c>
      <c r="Q1914" s="10" t="s">
        <v>2224</v>
      </c>
      <c r="R1914" s="10" t="s">
        <v>2223</v>
      </c>
      <c r="S1914" s="10" t="s">
        <v>2222</v>
      </c>
      <c r="T1914" s="10"/>
      <c r="U1914" s="9">
        <v>6905290897</v>
      </c>
      <c r="V1914" s="8"/>
      <c r="W1914" s="7">
        <v>1097</v>
      </c>
      <c r="X1914" s="4"/>
      <c r="Y1914" s="6">
        <v>112</v>
      </c>
      <c r="Z1914" s="5">
        <f>IF(Y1914&gt;0,Y1914-J1914,".")</f>
        <v>37</v>
      </c>
      <c r="AB1914" s="1">
        <v>1576482132</v>
      </c>
      <c r="AC1914" s="1">
        <v>6780064974</v>
      </c>
      <c r="AD1914" s="1" t="s">
        <v>7215</v>
      </c>
      <c r="AE1914" s="1">
        <v>1</v>
      </c>
      <c r="AF1914" s="1">
        <v>65</v>
      </c>
      <c r="AG1914" s="1" t="s">
        <v>4684</v>
      </c>
      <c r="AH1914" s="1" t="s">
        <v>8939</v>
      </c>
      <c r="AI1914" s="1" t="s">
        <v>8949</v>
      </c>
    </row>
    <row r="1915" spans="1:35" s="1" customFormat="1" x14ac:dyDescent="0.25">
      <c r="A1915" s="31">
        <v>42751</v>
      </c>
      <c r="B1915" s="24"/>
      <c r="C1915" s="23" t="s">
        <v>995</v>
      </c>
      <c r="D1915" s="22" t="s">
        <v>994</v>
      </c>
      <c r="E1915" s="21">
        <v>1.68</v>
      </c>
      <c r="G1915" s="20"/>
      <c r="H1915" s="19">
        <f>E1915/0.03821</f>
        <v>43.967547762365868</v>
      </c>
      <c r="I1915" s="18">
        <f>J1915/100*4</f>
        <v>3.8</v>
      </c>
      <c r="J1915" s="17">
        <v>95</v>
      </c>
      <c r="K1915" s="16">
        <f>IF(J1915&gt;1,J1915-H1915-I1915,0)</f>
        <v>47.232452237634135</v>
      </c>
      <c r="L1915" s="15">
        <v>42768</v>
      </c>
      <c r="M1915" s="14"/>
      <c r="N1915" s="29">
        <v>42995</v>
      </c>
      <c r="O1915" s="12">
        <v>42995</v>
      </c>
      <c r="P1915" s="11" t="s">
        <v>1963</v>
      </c>
      <c r="Q1915" s="10" t="s">
        <v>1962</v>
      </c>
      <c r="R1915" s="10" t="s">
        <v>1961</v>
      </c>
      <c r="S1915" s="10" t="s">
        <v>1960</v>
      </c>
      <c r="T1915" s="10"/>
      <c r="U1915" s="9">
        <v>6908121842</v>
      </c>
      <c r="V1915" s="8"/>
      <c r="W1915" s="7">
        <v>1148</v>
      </c>
      <c r="X1915" s="4"/>
      <c r="Y1915" s="6">
        <v>112</v>
      </c>
      <c r="Z1915" s="5">
        <f>IF(Y1915&gt;0,Y1915-J1915,".")</f>
        <v>17</v>
      </c>
      <c r="AB1915" s="1">
        <v>1576763985</v>
      </c>
      <c r="AC1915" s="1">
        <v>6775624676</v>
      </c>
      <c r="AD1915" s="1" t="s">
        <v>7233</v>
      </c>
      <c r="AE1915" s="1">
        <v>1</v>
      </c>
      <c r="AF1915" s="1">
        <v>58</v>
      </c>
      <c r="AG1915" s="1" t="s">
        <v>4680</v>
      </c>
      <c r="AH1915" s="1" t="s">
        <v>8950</v>
      </c>
      <c r="AI1915" s="1" t="s">
        <v>8951</v>
      </c>
    </row>
    <row r="1916" spans="1:35" s="1" customFormat="1" x14ac:dyDescent="0.25">
      <c r="A1916" s="31">
        <v>42649</v>
      </c>
      <c r="B1916" s="24"/>
      <c r="C1916" s="23" t="s">
        <v>902</v>
      </c>
      <c r="D1916" s="22" t="s">
        <v>901</v>
      </c>
      <c r="E1916" s="21">
        <v>2.3199999999999998</v>
      </c>
      <c r="G1916" s="20"/>
      <c r="H1916" s="19">
        <f>E1916/0.0404</f>
        <v>57.425742574257427</v>
      </c>
      <c r="I1916" s="18">
        <f>J1916/100*4</f>
        <v>3.8</v>
      </c>
      <c r="J1916" s="17">
        <v>95</v>
      </c>
      <c r="K1916" s="16">
        <f>IF(J1916&gt;1,J1916-H1916-I1916,0)</f>
        <v>33.774257425742576</v>
      </c>
      <c r="L1916" s="15">
        <v>42691</v>
      </c>
      <c r="M1916" s="14"/>
      <c r="N1916" s="29">
        <v>43023</v>
      </c>
      <c r="O1916" s="12">
        <v>43023</v>
      </c>
      <c r="P1916" s="11" t="s">
        <v>1388</v>
      </c>
      <c r="Q1916" s="10" t="s">
        <v>1387</v>
      </c>
      <c r="R1916" s="10" t="s">
        <v>1386</v>
      </c>
      <c r="S1916" s="10" t="s">
        <v>1385</v>
      </c>
      <c r="T1916" s="10"/>
      <c r="U1916" s="9">
        <v>6915068455</v>
      </c>
      <c r="V1916" s="8"/>
      <c r="W1916" s="7">
        <v>1242</v>
      </c>
      <c r="X1916" s="4"/>
      <c r="Y1916" s="6">
        <v>112</v>
      </c>
      <c r="Z1916" s="5">
        <f>IF(Y1916&gt;0,Y1916-J1916,".")</f>
        <v>17</v>
      </c>
      <c r="AB1916" s="1">
        <v>1576961643</v>
      </c>
      <c r="AC1916" s="1">
        <v>6779070480</v>
      </c>
      <c r="AD1916" s="1" t="s">
        <v>7242</v>
      </c>
      <c r="AE1916" s="1">
        <v>1</v>
      </c>
      <c r="AF1916" s="1">
        <v>59</v>
      </c>
      <c r="AG1916" s="1" t="s">
        <v>4664</v>
      </c>
      <c r="AH1916" s="1" t="s">
        <v>8952</v>
      </c>
      <c r="AI1916" s="1" t="s">
        <v>8953</v>
      </c>
    </row>
    <row r="1917" spans="1:35" s="1" customFormat="1" x14ac:dyDescent="0.25">
      <c r="A1917" s="31">
        <v>42649</v>
      </c>
      <c r="B1917" s="24"/>
      <c r="C1917" s="23" t="s">
        <v>902</v>
      </c>
      <c r="D1917" s="22" t="s">
        <v>901</v>
      </c>
      <c r="E1917" s="21">
        <v>2.3199999999999998</v>
      </c>
      <c r="G1917" s="20"/>
      <c r="H1917" s="19">
        <f>E1917/0.0404</f>
        <v>57.425742574257427</v>
      </c>
      <c r="I1917" s="18">
        <f>J1917/100*4</f>
        <v>3.8</v>
      </c>
      <c r="J1917" s="17">
        <v>95</v>
      </c>
      <c r="K1917" s="16">
        <f>IF(J1917&gt;1,J1917-H1917-I1917,0)</f>
        <v>33.774257425742576</v>
      </c>
      <c r="L1917" s="15">
        <v>42691</v>
      </c>
      <c r="M1917" s="14"/>
      <c r="N1917" s="29">
        <v>43061</v>
      </c>
      <c r="O1917" s="12">
        <v>43061</v>
      </c>
      <c r="P1917" s="11" t="s">
        <v>900</v>
      </c>
      <c r="Q1917" s="10" t="s">
        <v>899</v>
      </c>
      <c r="R1917" s="10" t="s">
        <v>898</v>
      </c>
      <c r="S1917" s="10" t="s">
        <v>897</v>
      </c>
      <c r="T1917" s="10"/>
      <c r="U1917" s="9">
        <v>6915068455</v>
      </c>
      <c r="V1917" s="8"/>
      <c r="W1917" s="7">
        <v>1365</v>
      </c>
      <c r="X1917" s="4"/>
      <c r="Y1917" s="6">
        <v>112</v>
      </c>
      <c r="Z1917" s="5">
        <f>IF(Y1917&gt;0,Y1917-J1917,".")</f>
        <v>17</v>
      </c>
      <c r="AB1917" s="1">
        <v>1577232835</v>
      </c>
      <c r="AC1917" s="1">
        <v>6778196260</v>
      </c>
      <c r="AD1917" s="1" t="s">
        <v>7164</v>
      </c>
      <c r="AE1917" s="1">
        <v>1</v>
      </c>
      <c r="AF1917" s="1">
        <v>95</v>
      </c>
      <c r="AG1917" s="1" t="s">
        <v>4655</v>
      </c>
      <c r="AH1917" s="1" t="s">
        <v>8954</v>
      </c>
      <c r="AI1917" s="1" t="s">
        <v>8955</v>
      </c>
    </row>
    <row r="1918" spans="1:35" s="1" customFormat="1" x14ac:dyDescent="0.25">
      <c r="A1918" s="31">
        <v>42749</v>
      </c>
      <c r="B1918" s="24"/>
      <c r="C1918" s="23" t="s">
        <v>727</v>
      </c>
      <c r="D1918" s="22" t="s">
        <v>726</v>
      </c>
      <c r="E1918" s="21">
        <v>1.36</v>
      </c>
      <c r="G1918" s="20"/>
      <c r="H1918" s="19">
        <f>E1918/0.03821</f>
        <v>35.592776760010473</v>
      </c>
      <c r="I1918" s="18">
        <f>J1918/100*4</f>
        <v>3.8</v>
      </c>
      <c r="J1918" s="17">
        <v>95</v>
      </c>
      <c r="K1918" s="16">
        <f>IF(J1918&gt;1,J1918-H1918-I1918,0)</f>
        <v>55.60722323998953</v>
      </c>
      <c r="L1918" s="15">
        <v>42784</v>
      </c>
      <c r="M1918" s="14"/>
      <c r="N1918" s="29">
        <v>43067</v>
      </c>
      <c r="O1918" s="12">
        <v>43068</v>
      </c>
      <c r="P1918" s="11" t="s">
        <v>725</v>
      </c>
      <c r="Q1918" s="10" t="s">
        <v>724</v>
      </c>
      <c r="R1918" s="10" t="s">
        <v>723</v>
      </c>
      <c r="S1918" s="10" t="s">
        <v>722</v>
      </c>
      <c r="T1918" s="10"/>
      <c r="U1918" s="9">
        <v>6910054809</v>
      </c>
      <c r="V1918" s="8"/>
      <c r="W1918" s="7">
        <v>1402</v>
      </c>
      <c r="X1918" s="4"/>
      <c r="Y1918" s="6">
        <v>112</v>
      </c>
      <c r="Z1918" s="5">
        <f>IF(Y1918&gt;0,Y1918-J1918,".")</f>
        <v>17</v>
      </c>
      <c r="AB1918" s="1">
        <v>1577232836</v>
      </c>
      <c r="AC1918" s="1">
        <v>6778282456</v>
      </c>
      <c r="AD1918" s="1" t="s">
        <v>7181</v>
      </c>
      <c r="AE1918" s="1">
        <v>1</v>
      </c>
      <c r="AF1918" s="1">
        <v>79</v>
      </c>
      <c r="AG1918" s="1" t="s">
        <v>4655</v>
      </c>
      <c r="AH1918" s="1" t="s">
        <v>8956</v>
      </c>
      <c r="AI1918" s="1" t="s">
        <v>8955</v>
      </c>
    </row>
    <row r="1919" spans="1:35" s="1" customFormat="1" x14ac:dyDescent="0.25">
      <c r="A1919" s="31">
        <v>42963</v>
      </c>
      <c r="B1919" s="24"/>
      <c r="C1919" s="23" t="s">
        <v>296</v>
      </c>
      <c r="D1919" s="22" t="s">
        <v>295</v>
      </c>
      <c r="E1919" s="21">
        <v>1.67</v>
      </c>
      <c r="G1919" s="20"/>
      <c r="H1919" s="19">
        <f>E1919/0.04417</f>
        <v>37.808467285487886</v>
      </c>
      <c r="I1919" s="18">
        <f>J1919/100*4</f>
        <v>3.8</v>
      </c>
      <c r="J1919" s="17">
        <v>95</v>
      </c>
      <c r="K1919" s="16">
        <f>IF(J1919&gt;1,J1919-H1919-I1919,0)</f>
        <v>53.391532714512117</v>
      </c>
      <c r="L1919" s="15">
        <v>42986</v>
      </c>
      <c r="M1919" s="14"/>
      <c r="N1919" s="13">
        <v>43084</v>
      </c>
      <c r="O1919" s="12">
        <v>43086</v>
      </c>
      <c r="P1919" s="11" t="s">
        <v>294</v>
      </c>
      <c r="Q1919" s="10" t="s">
        <v>293</v>
      </c>
      <c r="R1919" s="10" t="s">
        <v>292</v>
      </c>
      <c r="S1919" s="10" t="s">
        <v>291</v>
      </c>
      <c r="T1919" s="10"/>
      <c r="U1919" s="9">
        <v>6916028792</v>
      </c>
      <c r="V1919" s="8"/>
      <c r="W1919" s="7">
        <v>1468</v>
      </c>
      <c r="X1919" s="4"/>
      <c r="Y1919" s="6">
        <v>112</v>
      </c>
      <c r="Z1919" s="5">
        <f>IF(Y1919&gt;0,Y1919-J1919,".")</f>
        <v>17</v>
      </c>
      <c r="AA1919"/>
      <c r="AB1919">
        <v>1577652791</v>
      </c>
      <c r="AC1919" s="1">
        <v>6776278265</v>
      </c>
      <c r="AD1919" s="1" t="s">
        <v>7120</v>
      </c>
      <c r="AE1919" s="1">
        <v>1</v>
      </c>
      <c r="AF1919" s="1">
        <v>70</v>
      </c>
      <c r="AG1919" s="1" t="s">
        <v>4653</v>
      </c>
      <c r="AH1919" s="1" t="s">
        <v>8957</v>
      </c>
      <c r="AI1919" s="1" t="s">
        <v>8958</v>
      </c>
    </row>
    <row r="1920" spans="1:35" s="1" customFormat="1" x14ac:dyDescent="0.25">
      <c r="A1920" s="31">
        <v>42638</v>
      </c>
      <c r="B1920" t="s">
        <v>5858</v>
      </c>
      <c r="C1920" s="23" t="s">
        <v>3489</v>
      </c>
      <c r="D1920" s="22" t="s">
        <v>3488</v>
      </c>
      <c r="E1920" s="21">
        <v>0.9</v>
      </c>
      <c r="G1920" s="20"/>
      <c r="H1920" s="19">
        <f>E1920/0.0404</f>
        <v>22.277227722772277</v>
      </c>
      <c r="I1920" s="18">
        <f>J1920/100*4</f>
        <v>3</v>
      </c>
      <c r="J1920" s="17">
        <v>75</v>
      </c>
      <c r="K1920" s="16">
        <f>IF(J1920&gt;1,J1920-H1920-I1920,0)</f>
        <v>49.722772277227719</v>
      </c>
      <c r="L1920" s="15">
        <v>42680</v>
      </c>
      <c r="M1920" s="14"/>
      <c r="N1920" s="29">
        <v>42784</v>
      </c>
      <c r="O1920" s="12">
        <v>42785</v>
      </c>
      <c r="P1920" s="11" t="s">
        <v>5853</v>
      </c>
      <c r="Q1920" s="10" t="s">
        <v>5857</v>
      </c>
      <c r="R1920" s="10" t="s">
        <v>5856</v>
      </c>
      <c r="S1920" s="10" t="s">
        <v>5855</v>
      </c>
      <c r="T1920" s="10"/>
      <c r="U1920" s="9" t="s">
        <v>5854</v>
      </c>
      <c r="V1920" s="8"/>
      <c r="W1920" s="7">
        <v>285</v>
      </c>
      <c r="X1920" s="4"/>
      <c r="Y1920" s="6">
        <v>113</v>
      </c>
      <c r="Z1920" s="5">
        <f>IF(Y1920&gt;0,Y1920-J1920,".")</f>
        <v>38</v>
      </c>
      <c r="AB1920" s="1">
        <v>1577750903</v>
      </c>
      <c r="AC1920" s="1">
        <v>6778231114</v>
      </c>
      <c r="AD1920" s="1" t="s">
        <v>7312</v>
      </c>
      <c r="AE1920" s="1">
        <v>1</v>
      </c>
      <c r="AF1920" s="1">
        <v>79</v>
      </c>
      <c r="AG1920" s="1" t="s">
        <v>3276</v>
      </c>
      <c r="AH1920" s="1" t="s">
        <v>8959</v>
      </c>
      <c r="AI1920" s="1" t="s">
        <v>8960</v>
      </c>
    </row>
    <row r="1921" spans="1:35" s="1" customFormat="1" x14ac:dyDescent="0.25">
      <c r="A1921" s="31">
        <v>42714</v>
      </c>
      <c r="B1921" s="24"/>
      <c r="C1921" s="23" t="s">
        <v>296</v>
      </c>
      <c r="D1921" s="22" t="s">
        <v>295</v>
      </c>
      <c r="E1921" s="21">
        <v>1.99</v>
      </c>
      <c r="G1921" s="20"/>
      <c r="H1921" s="19">
        <f>E1921/0.0391</f>
        <v>50.89514066496163</v>
      </c>
      <c r="I1921" s="18">
        <f>J1921/100*4</f>
        <v>3.8</v>
      </c>
      <c r="J1921" s="17">
        <v>95</v>
      </c>
      <c r="K1921" s="16">
        <f>IF(J1921&gt;1,J1921-H1921-I1921,0)</f>
        <v>40.304859335038373</v>
      </c>
      <c r="L1921" s="15">
        <v>42762</v>
      </c>
      <c r="M1921" s="14"/>
      <c r="N1921" s="29">
        <v>42796</v>
      </c>
      <c r="O1921" s="12">
        <v>42796</v>
      </c>
      <c r="P1921" s="11" t="s">
        <v>2531</v>
      </c>
      <c r="Q1921" s="10" t="s">
        <v>2535</v>
      </c>
      <c r="R1921" s="10" t="s">
        <v>5565</v>
      </c>
      <c r="S1921" s="10" t="s">
        <v>5564</v>
      </c>
      <c r="T1921" s="10"/>
      <c r="U1921" s="9" t="s">
        <v>5563</v>
      </c>
      <c r="V1921" s="8"/>
      <c r="W1921" s="7">
        <v>353</v>
      </c>
      <c r="X1921" s="4"/>
      <c r="Y1921" s="6">
        <v>113</v>
      </c>
      <c r="Z1921" s="5">
        <f>IF(Y1921&gt;0,Y1921-J1921,".")</f>
        <v>18</v>
      </c>
      <c r="AB1921" s="1">
        <v>1577779413</v>
      </c>
      <c r="AC1921" s="1">
        <v>6776957567</v>
      </c>
      <c r="AD1921" s="1" t="s">
        <v>7268</v>
      </c>
      <c r="AE1921" s="1">
        <v>1</v>
      </c>
      <c r="AF1921" s="1">
        <v>250</v>
      </c>
      <c r="AG1921" s="1" t="s">
        <v>8961</v>
      </c>
      <c r="AH1921" s="1" t="s">
        <v>8962</v>
      </c>
      <c r="AI1921" s="1" t="s">
        <v>8963</v>
      </c>
    </row>
    <row r="1922" spans="1:35" s="1" customFormat="1" x14ac:dyDescent="0.25">
      <c r="A1922" s="31">
        <v>42714</v>
      </c>
      <c r="B1922" s="24"/>
      <c r="C1922" s="23" t="s">
        <v>296</v>
      </c>
      <c r="D1922" s="22" t="s">
        <v>295</v>
      </c>
      <c r="E1922" s="21">
        <v>1.99</v>
      </c>
      <c r="G1922" s="20"/>
      <c r="H1922" s="19">
        <f>E1922/0.0391</f>
        <v>50.89514066496163</v>
      </c>
      <c r="I1922" s="18">
        <f>J1922/100*4</f>
        <v>3.8</v>
      </c>
      <c r="J1922" s="17">
        <v>95</v>
      </c>
      <c r="K1922" s="16">
        <f>IF(J1922&gt;1,J1922-H1922-I1922,0)</f>
        <v>40.304859335038373</v>
      </c>
      <c r="L1922" s="15">
        <v>42762</v>
      </c>
      <c r="M1922" s="14"/>
      <c r="N1922" s="29">
        <v>42805</v>
      </c>
      <c r="O1922" s="12">
        <v>42806</v>
      </c>
      <c r="P1922" s="11" t="s">
        <v>5340</v>
      </c>
      <c r="Q1922" s="10" t="s">
        <v>5342</v>
      </c>
      <c r="R1922" s="10" t="s">
        <v>5341</v>
      </c>
      <c r="S1922" s="10" t="s">
        <v>1469</v>
      </c>
      <c r="T1922" s="10"/>
      <c r="U1922" s="9">
        <v>6746769402</v>
      </c>
      <c r="V1922" s="8"/>
      <c r="W1922" s="7">
        <v>403</v>
      </c>
      <c r="X1922" s="4"/>
      <c r="Y1922" s="6">
        <v>113</v>
      </c>
      <c r="Z1922" s="5">
        <f>IF(Y1922&gt;0,Y1922-J1922,".")</f>
        <v>18</v>
      </c>
      <c r="AB1922" s="1">
        <v>1577959156</v>
      </c>
      <c r="AC1922" s="1">
        <v>6775831556</v>
      </c>
      <c r="AD1922" s="1" t="s">
        <v>7331</v>
      </c>
      <c r="AE1922" s="1">
        <v>1</v>
      </c>
      <c r="AF1922" s="1">
        <v>74</v>
      </c>
      <c r="AG1922" s="1" t="s">
        <v>4625</v>
      </c>
      <c r="AH1922" s="1" t="s">
        <v>8919</v>
      </c>
      <c r="AI1922" s="1" t="s">
        <v>8964</v>
      </c>
    </row>
    <row r="1923" spans="1:35" s="1" customFormat="1" x14ac:dyDescent="0.25">
      <c r="A1923" s="31">
        <v>42760</v>
      </c>
      <c r="B1923" s="24"/>
      <c r="C1923" s="23" t="s">
        <v>1872</v>
      </c>
      <c r="D1923" s="22" t="s">
        <v>1871</v>
      </c>
      <c r="E1923" s="21">
        <v>0.9</v>
      </c>
      <c r="G1923" s="20"/>
      <c r="H1923" s="19">
        <f>E1923/0.03895</f>
        <v>23.106546854942234</v>
      </c>
      <c r="I1923" s="18">
        <f>J1923/100*4</f>
        <v>3</v>
      </c>
      <c r="J1923" s="17">
        <v>75</v>
      </c>
      <c r="K1923" s="16">
        <f>IF(J1923&gt;1,J1923-H1923-I1923,0)</f>
        <v>48.893453145057762</v>
      </c>
      <c r="L1923" s="15">
        <v>42792</v>
      </c>
      <c r="M1923" s="14"/>
      <c r="N1923" s="29">
        <v>42807</v>
      </c>
      <c r="O1923" s="12">
        <v>42807</v>
      </c>
      <c r="P1923" s="11" t="s">
        <v>5267</v>
      </c>
      <c r="Q1923" s="10" t="s">
        <v>5266</v>
      </c>
      <c r="R1923" s="10" t="s">
        <v>5265</v>
      </c>
      <c r="S1923" s="10" t="s">
        <v>5264</v>
      </c>
      <c r="T1923" s="10" t="s">
        <v>5263</v>
      </c>
      <c r="U1923" s="9" t="s">
        <v>5228</v>
      </c>
      <c r="V1923" s="8"/>
      <c r="W1923" s="7">
        <v>412</v>
      </c>
      <c r="X1923" s="4"/>
      <c r="Y1923" s="6">
        <v>113</v>
      </c>
      <c r="Z1923" s="5">
        <f>IF(Y1923&gt;0,Y1923-J1923,".")</f>
        <v>38</v>
      </c>
      <c r="AB1923" s="1">
        <v>1578008491</v>
      </c>
      <c r="AC1923" s="1">
        <v>6781959673</v>
      </c>
      <c r="AD1923" s="1" t="s">
        <v>7161</v>
      </c>
      <c r="AE1923" s="1">
        <v>1</v>
      </c>
      <c r="AF1923" s="1">
        <v>70</v>
      </c>
      <c r="AG1923" s="1" t="s">
        <v>4607</v>
      </c>
      <c r="AH1923" s="1" t="s">
        <v>8965</v>
      </c>
      <c r="AI1923" s="1" t="s">
        <v>8966</v>
      </c>
    </row>
    <row r="1924" spans="1:35" s="1" customFormat="1" x14ac:dyDescent="0.25">
      <c r="A1924" s="31">
        <v>42638</v>
      </c>
      <c r="B1924" s="24"/>
      <c r="C1924" s="23" t="s">
        <v>3489</v>
      </c>
      <c r="D1924" s="22" t="s">
        <v>3488</v>
      </c>
      <c r="E1924" s="21">
        <v>0.9</v>
      </c>
      <c r="G1924" s="20"/>
      <c r="H1924" s="19">
        <f>E1924/0.0404</f>
        <v>22.277227722772277</v>
      </c>
      <c r="I1924" s="18">
        <f>J1924/100*4</f>
        <v>3</v>
      </c>
      <c r="J1924" s="17">
        <v>75</v>
      </c>
      <c r="K1924" s="16">
        <f>IF(J1924&gt;1,J1924-H1924-I1924,0)</f>
        <v>49.722772277227719</v>
      </c>
      <c r="L1924" s="15">
        <v>42680</v>
      </c>
      <c r="M1924" s="14"/>
      <c r="N1924" s="29">
        <v>42897</v>
      </c>
      <c r="O1924" s="12">
        <v>42898</v>
      </c>
      <c r="P1924" s="11" t="s">
        <v>3487</v>
      </c>
      <c r="Q1924" s="10"/>
      <c r="R1924" s="10"/>
      <c r="S1924" s="10"/>
      <c r="T1924" s="10"/>
      <c r="U1924" s="9">
        <v>6853119195</v>
      </c>
      <c r="V1924" s="8" t="s">
        <v>110</v>
      </c>
      <c r="W1924" s="7">
        <v>828</v>
      </c>
      <c r="X1924" s="4"/>
      <c r="Y1924" s="6">
        <v>113</v>
      </c>
      <c r="Z1924" s="5">
        <f>IF(Y1924&gt;0,Y1924-J1924,".")</f>
        <v>38</v>
      </c>
      <c r="AB1924" s="1">
        <v>1578081809</v>
      </c>
      <c r="AC1924" s="1">
        <v>6778122616</v>
      </c>
      <c r="AD1924" s="1" t="s">
        <v>7336</v>
      </c>
      <c r="AE1924" s="1">
        <v>1</v>
      </c>
      <c r="AF1924" s="1">
        <v>299</v>
      </c>
      <c r="AG1924" s="1" t="s">
        <v>4640</v>
      </c>
      <c r="AH1924" s="1" t="s">
        <v>8967</v>
      </c>
      <c r="AI1924" s="1" t="s">
        <v>8968</v>
      </c>
    </row>
    <row r="1925" spans="1:35" s="1" customFormat="1" x14ac:dyDescent="0.25">
      <c r="A1925" s="31">
        <v>42714</v>
      </c>
      <c r="B1925" s="24"/>
      <c r="C1925" s="23" t="s">
        <v>296</v>
      </c>
      <c r="D1925" s="22" t="s">
        <v>295</v>
      </c>
      <c r="E1925" s="21">
        <v>1.99</v>
      </c>
      <c r="G1925" s="20"/>
      <c r="H1925" s="19">
        <f>E1925/0.0391</f>
        <v>50.89514066496163</v>
      </c>
      <c r="I1925" s="18">
        <f>J1925/100*4</f>
        <v>3.8</v>
      </c>
      <c r="J1925" s="17">
        <v>95</v>
      </c>
      <c r="K1925" s="16">
        <f>IF(J1925&gt;1,J1925-H1925-I1925,0)</f>
        <v>40.304859335038373</v>
      </c>
      <c r="L1925" s="15">
        <v>42762</v>
      </c>
      <c r="M1925" s="14"/>
      <c r="N1925" s="29">
        <v>42958</v>
      </c>
      <c r="O1925" s="12">
        <v>42960</v>
      </c>
      <c r="P1925" s="11" t="s">
        <v>2531</v>
      </c>
      <c r="Q1925" s="10"/>
      <c r="R1925" s="10"/>
      <c r="S1925" s="10"/>
      <c r="T1925" s="10"/>
      <c r="U1925" s="9"/>
      <c r="V1925" s="8"/>
      <c r="W1925" s="7">
        <v>1026</v>
      </c>
      <c r="X1925" s="4"/>
      <c r="Y1925" s="6">
        <v>113</v>
      </c>
      <c r="Z1925" s="5">
        <f>IF(Y1925&gt;0,Y1925-J1925,".")</f>
        <v>18</v>
      </c>
      <c r="AB1925" s="1">
        <v>1578148469</v>
      </c>
      <c r="AC1925" s="1">
        <v>6780093327</v>
      </c>
      <c r="AD1925" s="1" t="s">
        <v>7276</v>
      </c>
      <c r="AE1925" s="1">
        <v>1</v>
      </c>
      <c r="AF1925" s="1">
        <v>69</v>
      </c>
      <c r="AG1925" s="1" t="s">
        <v>3639</v>
      </c>
      <c r="AH1925" s="1" t="s">
        <v>8969</v>
      </c>
      <c r="AI1925" s="1" t="s">
        <v>8970</v>
      </c>
    </row>
    <row r="1926" spans="1:35" s="1" customFormat="1" x14ac:dyDescent="0.25">
      <c r="A1926" s="31">
        <v>42970</v>
      </c>
      <c r="B1926" s="24"/>
      <c r="C1926" s="23" t="s">
        <v>39</v>
      </c>
      <c r="D1926" s="22" t="s">
        <v>38</v>
      </c>
      <c r="E1926" s="21">
        <v>0.79</v>
      </c>
      <c r="G1926" s="20"/>
      <c r="H1926" s="19">
        <f>E1926/0.04417</f>
        <v>17.885442608105048</v>
      </c>
      <c r="I1926" s="18">
        <f>J1926/100*4</f>
        <v>3</v>
      </c>
      <c r="J1926" s="17">
        <v>75</v>
      </c>
      <c r="K1926" s="16">
        <f>IF(J1926&gt;1,J1926-H1926-I1926,0)</f>
        <v>54.114557391894948</v>
      </c>
      <c r="L1926" s="15">
        <v>43002</v>
      </c>
      <c r="M1926" s="14"/>
      <c r="N1926" s="29">
        <v>43012</v>
      </c>
      <c r="O1926" s="12">
        <v>43012</v>
      </c>
      <c r="P1926" s="11" t="s">
        <v>1673</v>
      </c>
      <c r="Q1926" s="10" t="s">
        <v>1672</v>
      </c>
      <c r="R1926" s="10" t="s">
        <v>1671</v>
      </c>
      <c r="S1926" s="10" t="s">
        <v>1670</v>
      </c>
      <c r="T1926" s="10"/>
      <c r="U1926" s="9">
        <v>6913857680</v>
      </c>
      <c r="V1926" s="8"/>
      <c r="W1926" s="7">
        <v>1205</v>
      </c>
      <c r="X1926" s="4"/>
      <c r="Y1926" s="6">
        <v>113</v>
      </c>
      <c r="Z1926" s="5">
        <f>IF(Y1926&gt;0,Y1926-J1926,".")</f>
        <v>38</v>
      </c>
      <c r="AB1926" s="1">
        <v>1578154837</v>
      </c>
      <c r="AC1926" s="1">
        <v>6779249774</v>
      </c>
      <c r="AD1926" s="1" t="s">
        <v>8971</v>
      </c>
      <c r="AE1926" s="1">
        <v>1</v>
      </c>
      <c r="AF1926" s="1">
        <v>55</v>
      </c>
      <c r="AG1926" s="1" t="s">
        <v>4646</v>
      </c>
      <c r="AH1926" s="1" t="s">
        <v>8972</v>
      </c>
      <c r="AI1926" s="1" t="s">
        <v>8973</v>
      </c>
    </row>
    <row r="1927" spans="1:35" s="1" customFormat="1" x14ac:dyDescent="0.25">
      <c r="A1927" s="28">
        <v>40651</v>
      </c>
      <c r="B1927" s="27" t="s">
        <v>397</v>
      </c>
      <c r="C1927" s="23" t="s">
        <v>402</v>
      </c>
      <c r="D1927" s="22" t="s">
        <v>395</v>
      </c>
      <c r="E1927" s="21">
        <v>0.52</v>
      </c>
      <c r="G1927" s="20"/>
      <c r="H1927" s="19">
        <f>E1927/0.0579906</f>
        <v>8.9669705090135299</v>
      </c>
      <c r="I1927" s="18">
        <f>J1927/100*4</f>
        <v>2.76</v>
      </c>
      <c r="J1927" s="17">
        <v>69</v>
      </c>
      <c r="K1927" s="16">
        <f>IF(J1927&gt;1,J1927-H1927-I1927,0)</f>
        <v>57.273029490986474</v>
      </c>
      <c r="L1927" s="15">
        <v>40660</v>
      </c>
      <c r="M1927" s="14"/>
      <c r="N1927" s="29">
        <v>43081</v>
      </c>
      <c r="O1927" s="12">
        <v>43082</v>
      </c>
      <c r="P1927" s="11" t="s">
        <v>380</v>
      </c>
      <c r="Q1927" s="10" t="s">
        <v>401</v>
      </c>
      <c r="R1927" s="10" t="s">
        <v>400</v>
      </c>
      <c r="S1927" s="10" t="s">
        <v>399</v>
      </c>
      <c r="T1927" s="10" t="s">
        <v>398</v>
      </c>
      <c r="U1927" s="9">
        <v>6910112680</v>
      </c>
      <c r="V1927" s="8"/>
      <c r="W1927" s="7">
        <v>1454</v>
      </c>
      <c r="X1927" s="4"/>
      <c r="Y1927" s="6">
        <v>113</v>
      </c>
      <c r="Z1927" s="5">
        <f>IF(Y1927&gt;0,Y1927-J1927,".")</f>
        <v>44</v>
      </c>
      <c r="AB1927" s="1">
        <v>1578160907</v>
      </c>
      <c r="AC1927" s="1">
        <v>6779663052</v>
      </c>
      <c r="AD1927" s="1" t="s">
        <v>7357</v>
      </c>
      <c r="AE1927" s="1">
        <v>1</v>
      </c>
      <c r="AF1927" s="1">
        <v>290</v>
      </c>
      <c r="AG1927" s="1" t="s">
        <v>4616</v>
      </c>
      <c r="AH1927" s="1" t="s">
        <v>8974</v>
      </c>
      <c r="AI1927" s="1" t="s">
        <v>8975</v>
      </c>
    </row>
    <row r="1928" spans="1:35" s="1" customFormat="1" x14ac:dyDescent="0.25">
      <c r="A1928" s="31">
        <v>42653</v>
      </c>
      <c r="B1928" t="s">
        <v>6929</v>
      </c>
      <c r="C1928" s="23" t="s">
        <v>5981</v>
      </c>
      <c r="D1928" s="22" t="s">
        <v>5980</v>
      </c>
      <c r="E1928" s="21">
        <v>0.85</v>
      </c>
      <c r="G1928" s="20"/>
      <c r="H1928" s="19">
        <f>E1928/0.0404</f>
        <v>21.03960396039604</v>
      </c>
      <c r="I1928" s="18">
        <f>J1928/100*4</f>
        <v>3</v>
      </c>
      <c r="J1928" s="17">
        <v>75</v>
      </c>
      <c r="K1928" s="16">
        <f>IF(J1928&gt;1,J1928-H1928-I1928,0)</f>
        <v>50.960396039603964</v>
      </c>
      <c r="L1928" s="15">
        <v>42680</v>
      </c>
      <c r="M1928" s="14"/>
      <c r="N1928" s="29">
        <v>42738</v>
      </c>
      <c r="O1928" s="12">
        <v>42739</v>
      </c>
      <c r="P1928" s="11" t="s">
        <v>1945</v>
      </c>
      <c r="Q1928" s="10" t="s">
        <v>6928</v>
      </c>
      <c r="R1928" s="10" t="s">
        <v>6927</v>
      </c>
      <c r="S1928" s="10" t="s">
        <v>6926</v>
      </c>
      <c r="T1928" s="10"/>
      <c r="U1928" s="9">
        <v>6665300188</v>
      </c>
      <c r="V1928" s="8"/>
      <c r="W1928" s="7">
        <v>33</v>
      </c>
      <c r="X1928" s="4"/>
      <c r="Y1928" s="6">
        <v>114</v>
      </c>
      <c r="Z1928" s="5">
        <f>IF(Y1928&gt;0,Y1928-J1928,".")</f>
        <v>39</v>
      </c>
      <c r="AB1928" s="1">
        <v>1578213588</v>
      </c>
      <c r="AC1928" s="1">
        <v>6779447113</v>
      </c>
      <c r="AD1928" s="1" t="s">
        <v>7128</v>
      </c>
      <c r="AE1928" s="1">
        <v>1</v>
      </c>
      <c r="AF1928" s="1">
        <v>39</v>
      </c>
      <c r="AG1928" s="1" t="s">
        <v>4635</v>
      </c>
      <c r="AH1928" s="1" t="s">
        <v>8976</v>
      </c>
      <c r="AI1928" s="1" t="s">
        <v>8977</v>
      </c>
    </row>
    <row r="1929" spans="1:35" s="1" customFormat="1" x14ac:dyDescent="0.25">
      <c r="A1929" s="28">
        <v>40818</v>
      </c>
      <c r="B1929" s="27" t="s">
        <v>6235</v>
      </c>
      <c r="C1929" s="23" t="s">
        <v>6234</v>
      </c>
      <c r="D1929" s="22" t="s">
        <v>6233</v>
      </c>
      <c r="E1929" s="21">
        <v>1.84</v>
      </c>
      <c r="G1929" s="20"/>
      <c r="H1929" s="19">
        <f>E1929/0.0526072</f>
        <v>34.976200976292219</v>
      </c>
      <c r="I1929" s="18">
        <f>J1929/100*4</f>
        <v>3</v>
      </c>
      <c r="J1929" s="17">
        <v>75</v>
      </c>
      <c r="K1929" s="16">
        <f>IF(J1929&gt;1,J1929-H1929-I1929,0)</f>
        <v>37.023799023707781</v>
      </c>
      <c r="L1929" s="15">
        <v>40848</v>
      </c>
      <c r="M1929" s="14"/>
      <c r="N1929" s="29">
        <v>42768</v>
      </c>
      <c r="O1929" s="12">
        <v>42768</v>
      </c>
      <c r="P1929" s="11" t="s">
        <v>6232</v>
      </c>
      <c r="Q1929" s="10" t="s">
        <v>3878</v>
      </c>
      <c r="R1929" s="10" t="s">
        <v>6231</v>
      </c>
      <c r="S1929" s="10" t="s">
        <v>6230</v>
      </c>
      <c r="T1929" s="10"/>
      <c r="U1929" s="9">
        <v>6695920892</v>
      </c>
      <c r="V1929" s="8"/>
      <c r="W1929" s="7">
        <v>197</v>
      </c>
      <c r="X1929" s="4"/>
      <c r="Y1929" s="6">
        <v>114</v>
      </c>
      <c r="Z1929" s="5">
        <f>IF(Y1929&gt;0,Y1929-J1929,".")</f>
        <v>39</v>
      </c>
      <c r="AB1929" s="1">
        <v>1578262037</v>
      </c>
      <c r="AC1929" s="1">
        <v>6779495936</v>
      </c>
      <c r="AD1929" s="1" t="s">
        <v>7191</v>
      </c>
      <c r="AE1929" s="1">
        <v>1</v>
      </c>
      <c r="AF1929" s="1">
        <v>55</v>
      </c>
      <c r="AG1929" s="1" t="s">
        <v>4630</v>
      </c>
      <c r="AH1929" s="1" t="s">
        <v>8978</v>
      </c>
      <c r="AI1929" s="1" t="s">
        <v>8979</v>
      </c>
    </row>
    <row r="1930" spans="1:35" s="1" customFormat="1" x14ac:dyDescent="0.25">
      <c r="A1930" s="31">
        <v>42596</v>
      </c>
      <c r="B1930" s="24"/>
      <c r="C1930" s="23" t="s">
        <v>302</v>
      </c>
      <c r="D1930" s="22" t="s">
        <v>301</v>
      </c>
      <c r="E1930" s="21">
        <v>2.42</v>
      </c>
      <c r="G1930" s="20"/>
      <c r="H1930" s="19">
        <f>E1930/0.04046</f>
        <v>59.812160158180916</v>
      </c>
      <c r="I1930" s="18">
        <f>J1930/100*4</f>
        <v>4.5999999999999996</v>
      </c>
      <c r="J1930" s="17">
        <v>115</v>
      </c>
      <c r="K1930" s="16">
        <f>IF(J1930&gt;1,J1930-H1930-I1930,0)</f>
        <v>50.587839841819083</v>
      </c>
      <c r="L1930" s="15">
        <v>42614</v>
      </c>
      <c r="M1930" s="14"/>
      <c r="N1930" s="29">
        <v>42737</v>
      </c>
      <c r="O1930" s="12">
        <v>42738</v>
      </c>
      <c r="P1930" s="11" t="s">
        <v>6991</v>
      </c>
      <c r="Q1930" s="10"/>
      <c r="R1930" s="10"/>
      <c r="S1930" s="10"/>
      <c r="T1930" s="10"/>
      <c r="U1930" s="9">
        <v>6662809541</v>
      </c>
      <c r="V1930" s="8"/>
      <c r="W1930" s="7">
        <v>15</v>
      </c>
      <c r="X1930" s="4"/>
      <c r="Y1930" s="6">
        <v>115</v>
      </c>
      <c r="Z1930" s="5">
        <f>IF(Y1930&gt;0,Y1930-J1930,".")</f>
        <v>0</v>
      </c>
      <c r="AB1930" s="1">
        <v>1578332637</v>
      </c>
      <c r="AC1930" s="1">
        <v>6778987641</v>
      </c>
      <c r="AD1930" s="1" t="s">
        <v>7137</v>
      </c>
      <c r="AE1930" s="1">
        <v>1</v>
      </c>
      <c r="AF1930" s="1">
        <v>135</v>
      </c>
      <c r="AG1930" s="1" t="s">
        <v>4610</v>
      </c>
      <c r="AH1930" s="1" t="s">
        <v>8980</v>
      </c>
      <c r="AI1930" s="1" t="s">
        <v>8981</v>
      </c>
    </row>
    <row r="1931" spans="1:35" s="1" customFormat="1" x14ac:dyDescent="0.25">
      <c r="A1931" s="31">
        <v>42382</v>
      </c>
      <c r="B1931" s="24"/>
      <c r="C1931" s="23" t="s">
        <v>3086</v>
      </c>
      <c r="D1931" s="22" t="s">
        <v>3085</v>
      </c>
      <c r="E1931" s="21">
        <v>2.29</v>
      </c>
      <c r="G1931" s="20"/>
      <c r="H1931" s="19">
        <f>E1931/0.040263</f>
        <v>56.876040036758312</v>
      </c>
      <c r="I1931" s="32">
        <f>J1931/100*4</f>
        <v>3.96</v>
      </c>
      <c r="J1931" s="17">
        <v>99</v>
      </c>
      <c r="K1931" s="16">
        <f>IF(J1931&gt;1,J1931-H1931-I1931,0)</f>
        <v>38.163959963241687</v>
      </c>
      <c r="L1931" s="15">
        <v>42405</v>
      </c>
      <c r="M1931" s="14"/>
      <c r="N1931" s="29">
        <v>42755</v>
      </c>
      <c r="O1931" s="12">
        <v>42757</v>
      </c>
      <c r="P1931" s="11" t="s">
        <v>6494</v>
      </c>
      <c r="Q1931" s="10" t="s">
        <v>6493</v>
      </c>
      <c r="R1931" s="10" t="s">
        <v>6492</v>
      </c>
      <c r="S1931" s="10" t="s">
        <v>1269</v>
      </c>
      <c r="T1931" s="10"/>
      <c r="U1931" s="9" t="s">
        <v>6491</v>
      </c>
      <c r="V1931" s="8"/>
      <c r="W1931" s="7">
        <v>135</v>
      </c>
      <c r="X1931" s="4"/>
      <c r="Y1931" s="6">
        <v>115</v>
      </c>
      <c r="Z1931" s="5">
        <f>IF(Y1931&gt;0,Y1931-J1931,".")</f>
        <v>16</v>
      </c>
      <c r="AB1931" s="1">
        <v>1578621796</v>
      </c>
      <c r="AC1931" s="1">
        <v>6778146799</v>
      </c>
      <c r="AD1931" s="1" t="s">
        <v>7147</v>
      </c>
      <c r="AE1931" s="1">
        <v>1</v>
      </c>
      <c r="AF1931" s="1">
        <v>60</v>
      </c>
      <c r="AG1931" s="1" t="s">
        <v>8982</v>
      </c>
      <c r="AH1931" s="1" t="s">
        <v>8983</v>
      </c>
      <c r="AI1931" s="1" t="s">
        <v>8984</v>
      </c>
    </row>
    <row r="1932" spans="1:35" s="1" customFormat="1" x14ac:dyDescent="0.25">
      <c r="A1932" s="31">
        <v>42649</v>
      </c>
      <c r="B1932" s="24"/>
      <c r="C1932" s="23" t="s">
        <v>302</v>
      </c>
      <c r="D1932" s="22" t="s">
        <v>301</v>
      </c>
      <c r="E1932" s="21">
        <v>2.2799999999999998</v>
      </c>
      <c r="G1932" s="20"/>
      <c r="H1932" s="19">
        <f>E1932/0.0404</f>
        <v>56.435643564356432</v>
      </c>
      <c r="I1932" s="18">
        <f>J1932/100*4</f>
        <v>4.5999999999999996</v>
      </c>
      <c r="J1932" s="17">
        <v>115</v>
      </c>
      <c r="K1932" s="16">
        <f>IF(J1932&gt;1,J1932-H1932-I1932,0)</f>
        <v>53.964356435643566</v>
      </c>
      <c r="L1932" s="15">
        <v>42680</v>
      </c>
      <c r="M1932" s="14"/>
      <c r="N1932" s="29">
        <v>42766</v>
      </c>
      <c r="O1932" s="12">
        <v>42766</v>
      </c>
      <c r="P1932" s="11" t="s">
        <v>6265</v>
      </c>
      <c r="Q1932" s="10"/>
      <c r="R1932" s="10"/>
      <c r="S1932" s="10"/>
      <c r="T1932" s="10"/>
      <c r="U1932" s="9">
        <v>6696107099</v>
      </c>
      <c r="V1932" s="8"/>
      <c r="W1932" s="7">
        <v>188</v>
      </c>
      <c r="X1932" s="4"/>
      <c r="Y1932" s="6">
        <v>115</v>
      </c>
      <c r="Z1932" s="5">
        <f>IF(Y1932&gt;0,Y1932-J1932,".")</f>
        <v>0</v>
      </c>
      <c r="AB1932" s="1">
        <v>1578802936</v>
      </c>
      <c r="AC1932" s="1">
        <v>6781132960</v>
      </c>
      <c r="AD1932" s="1" t="s">
        <v>7369</v>
      </c>
      <c r="AE1932" s="1">
        <v>1</v>
      </c>
      <c r="AF1932" s="1">
        <v>198</v>
      </c>
      <c r="AG1932" s="1" t="s">
        <v>4599</v>
      </c>
      <c r="AH1932" s="1" t="s">
        <v>8985</v>
      </c>
      <c r="AI1932" s="1" t="s">
        <v>8986</v>
      </c>
    </row>
    <row r="1933" spans="1:35" s="1" customFormat="1" x14ac:dyDescent="0.25">
      <c r="A1933" s="31">
        <v>42742</v>
      </c>
      <c r="B1933" s="24" t="s">
        <v>2933</v>
      </c>
      <c r="C1933" s="23" t="s">
        <v>695</v>
      </c>
      <c r="D1933" s="22" t="s">
        <v>694</v>
      </c>
      <c r="E1933" s="21">
        <v>1.49</v>
      </c>
      <c r="G1933" s="20"/>
      <c r="H1933" s="19">
        <f>E1933/0.03821</f>
        <v>38.995027479717351</v>
      </c>
      <c r="I1933" s="18">
        <f>J1933/100*4</f>
        <v>3.96</v>
      </c>
      <c r="J1933" s="17">
        <v>99</v>
      </c>
      <c r="K1933" s="16">
        <f>IF(J1933&gt;1,J1933-H1933-I1933,0)</f>
        <v>56.044972520282649</v>
      </c>
      <c r="L1933" s="15">
        <v>42768</v>
      </c>
      <c r="M1933" s="14"/>
      <c r="N1933" s="29">
        <v>42767</v>
      </c>
      <c r="O1933" s="12">
        <v>42767</v>
      </c>
      <c r="P1933" s="11" t="s">
        <v>6247</v>
      </c>
      <c r="Q1933" s="10" t="s">
        <v>6246</v>
      </c>
      <c r="R1933" s="10" t="s">
        <v>6245</v>
      </c>
      <c r="S1933" s="10" t="s">
        <v>6244</v>
      </c>
      <c r="T1933" s="10"/>
      <c r="U1933" s="9" t="s">
        <v>6243</v>
      </c>
      <c r="V1933" s="8"/>
      <c r="W1933" s="7">
        <v>194</v>
      </c>
      <c r="X1933" s="4"/>
      <c r="Y1933" s="6">
        <v>115</v>
      </c>
      <c r="Z1933" s="5">
        <f>IF(Y1933&gt;0,Y1933-J1933,".")</f>
        <v>16</v>
      </c>
      <c r="AB1933" s="1">
        <v>1579023586</v>
      </c>
      <c r="AC1933" s="1">
        <v>6780444275</v>
      </c>
      <c r="AD1933" s="1" t="s">
        <v>7275</v>
      </c>
      <c r="AE1933" s="1">
        <v>2</v>
      </c>
      <c r="AF1933" s="1">
        <v>64</v>
      </c>
      <c r="AG1933" s="1" t="s">
        <v>4584</v>
      </c>
      <c r="AH1933" s="1" t="s">
        <v>8947</v>
      </c>
      <c r="AI1933" s="1" t="s">
        <v>8987</v>
      </c>
    </row>
    <row r="1934" spans="1:35" s="1" customFormat="1" x14ac:dyDescent="0.25">
      <c r="A1934" s="31">
        <v>42577</v>
      </c>
      <c r="B1934" s="24"/>
      <c r="C1934" s="23" t="s">
        <v>1103</v>
      </c>
      <c r="D1934" s="22" t="s">
        <v>1102</v>
      </c>
      <c r="E1934" s="21">
        <v>1.75</v>
      </c>
      <c r="G1934" s="20"/>
      <c r="H1934" s="19">
        <f>E1934/0.04011</f>
        <v>43.630017452006982</v>
      </c>
      <c r="I1934" s="18">
        <f>J1934/100*4</f>
        <v>4.5999999999999996</v>
      </c>
      <c r="J1934" s="17">
        <v>115</v>
      </c>
      <c r="K1934" s="16">
        <f>IF(J1934&gt;1,J1934-H1934-I1934,0)</f>
        <v>66.769982547993024</v>
      </c>
      <c r="L1934" s="15">
        <v>42599</v>
      </c>
      <c r="M1934" s="14"/>
      <c r="N1934" s="29">
        <v>42772</v>
      </c>
      <c r="O1934" s="12">
        <v>42772</v>
      </c>
      <c r="P1934" s="11" t="s">
        <v>6161</v>
      </c>
      <c r="Q1934" s="10" t="s">
        <v>6169</v>
      </c>
      <c r="R1934" s="10" t="s">
        <v>6168</v>
      </c>
      <c r="S1934" s="10" t="s">
        <v>3669</v>
      </c>
      <c r="T1934" s="10"/>
      <c r="U1934" s="9">
        <v>6704822602</v>
      </c>
      <c r="V1934" s="8"/>
      <c r="W1934" s="7">
        <v>213</v>
      </c>
      <c r="X1934" s="4"/>
      <c r="Y1934" s="6">
        <v>115</v>
      </c>
      <c r="Z1934" s="5">
        <f>IF(Y1934&gt;0,Y1934-J1934,".")</f>
        <v>0</v>
      </c>
      <c r="AB1934" s="1">
        <v>1579242698</v>
      </c>
      <c r="AC1934" s="1">
        <v>6781274889</v>
      </c>
      <c r="AD1934" s="1" t="s">
        <v>7155</v>
      </c>
      <c r="AE1934" s="1">
        <v>1</v>
      </c>
      <c r="AF1934" s="1">
        <v>69</v>
      </c>
      <c r="AG1934" s="1" t="s">
        <v>4564</v>
      </c>
      <c r="AH1934" s="1" t="s">
        <v>8988</v>
      </c>
      <c r="AI1934" s="1" t="s">
        <v>8989</v>
      </c>
    </row>
    <row r="1935" spans="1:35" s="1" customFormat="1" x14ac:dyDescent="0.25">
      <c r="A1935" s="31">
        <v>42742</v>
      </c>
      <c r="B1935" s="24"/>
      <c r="C1935" s="23" t="s">
        <v>695</v>
      </c>
      <c r="D1935" s="22" t="s">
        <v>694</v>
      </c>
      <c r="E1935" s="21">
        <v>1.49</v>
      </c>
      <c r="G1935" s="20"/>
      <c r="H1935" s="19">
        <f>E1935/0.03821</f>
        <v>38.995027479717351</v>
      </c>
      <c r="I1935" s="18">
        <f>J1935/100*4</f>
        <v>3.96</v>
      </c>
      <c r="J1935" s="17">
        <v>99</v>
      </c>
      <c r="K1935" s="16">
        <f>IF(J1935&gt;1,J1935-H1935-I1935,0)</f>
        <v>56.044972520282649</v>
      </c>
      <c r="L1935" s="15">
        <v>42768</v>
      </c>
      <c r="M1935" s="14"/>
      <c r="N1935" s="29">
        <v>42773</v>
      </c>
      <c r="O1935" s="12">
        <v>42773</v>
      </c>
      <c r="P1935" s="11" t="s">
        <v>6131</v>
      </c>
      <c r="Q1935" s="10" t="s">
        <v>6130</v>
      </c>
      <c r="R1935" s="10" t="s">
        <v>6129</v>
      </c>
      <c r="S1935" s="10" t="s">
        <v>6128</v>
      </c>
      <c r="T1935" s="10"/>
      <c r="U1935" s="9" t="s">
        <v>6127</v>
      </c>
      <c r="V1935" s="8"/>
      <c r="W1935" s="7">
        <v>222</v>
      </c>
      <c r="X1935" s="4"/>
      <c r="Y1935" s="6">
        <v>115</v>
      </c>
      <c r="Z1935" s="5">
        <f>IF(Y1935&gt;0,Y1935-J1935,".")</f>
        <v>16</v>
      </c>
      <c r="AB1935" s="1">
        <v>1579344961</v>
      </c>
      <c r="AC1935" s="1">
        <v>6779684370</v>
      </c>
      <c r="AD1935" s="1" t="s">
        <v>7109</v>
      </c>
      <c r="AE1935" s="1">
        <v>1</v>
      </c>
      <c r="AF1935" s="1">
        <v>33</v>
      </c>
      <c r="AG1935" s="1" t="s">
        <v>3258</v>
      </c>
      <c r="AH1935" s="1" t="s">
        <v>8990</v>
      </c>
      <c r="AI1935" s="1" t="s">
        <v>8991</v>
      </c>
    </row>
    <row r="1936" spans="1:35" s="1" customFormat="1" x14ac:dyDescent="0.25">
      <c r="A1936" s="31">
        <v>42692</v>
      </c>
      <c r="B1936" s="24"/>
      <c r="C1936" s="23" t="s">
        <v>1103</v>
      </c>
      <c r="D1936" s="22" t="s">
        <v>1102</v>
      </c>
      <c r="E1936" s="21">
        <v>1.69</v>
      </c>
      <c r="G1936" s="20"/>
      <c r="H1936" s="19">
        <f>E1936/0.0395</f>
        <v>42.784810126582279</v>
      </c>
      <c r="I1936" s="18">
        <f>J1936/100*4</f>
        <v>4.5999999999999996</v>
      </c>
      <c r="J1936" s="17">
        <v>115</v>
      </c>
      <c r="K1936" s="16">
        <f>IF(J1936&gt;1,J1936-H1936-I1936,0)</f>
        <v>67.615189873417734</v>
      </c>
      <c r="L1936" s="15">
        <v>42746</v>
      </c>
      <c r="M1936" s="14"/>
      <c r="N1936" s="29">
        <v>42780</v>
      </c>
      <c r="O1936" s="12">
        <v>42780</v>
      </c>
      <c r="P1936" s="11" t="s">
        <v>5969</v>
      </c>
      <c r="Q1936" s="10"/>
      <c r="R1936" s="10"/>
      <c r="S1936" s="10"/>
      <c r="T1936" s="10"/>
      <c r="U1936" s="9"/>
      <c r="V1936" s="8"/>
      <c r="W1936" s="7">
        <v>265</v>
      </c>
      <c r="X1936" s="4"/>
      <c r="Y1936" s="6">
        <v>115</v>
      </c>
      <c r="Z1936" s="5">
        <f>IF(Y1936&gt;0,Y1936-J1936,".")</f>
        <v>0</v>
      </c>
      <c r="AB1936" s="1">
        <v>1579344958</v>
      </c>
      <c r="AC1936" s="1">
        <v>6778468796</v>
      </c>
      <c r="AD1936" s="1" t="s">
        <v>7110</v>
      </c>
      <c r="AE1936" s="1">
        <v>2</v>
      </c>
      <c r="AF1936" s="1">
        <v>30</v>
      </c>
      <c r="AG1936" s="1" t="s">
        <v>3258</v>
      </c>
      <c r="AH1936" s="1" t="s">
        <v>8992</v>
      </c>
      <c r="AI1936" s="1" t="s">
        <v>8991</v>
      </c>
    </row>
    <row r="1937" spans="1:35" s="1" customFormat="1" x14ac:dyDescent="0.25">
      <c r="A1937" s="31">
        <v>42700</v>
      </c>
      <c r="B1937" s="24" t="s">
        <v>2732</v>
      </c>
      <c r="C1937" s="23" t="s">
        <v>792</v>
      </c>
      <c r="D1937" s="22" t="s">
        <v>791</v>
      </c>
      <c r="E1937" s="21">
        <v>2.2599999999999998</v>
      </c>
      <c r="G1937" s="20"/>
      <c r="H1937" s="19">
        <f>E1937/0.0404</f>
        <v>55.940594059405939</v>
      </c>
      <c r="I1937" s="18">
        <f>J1937/100*4</f>
        <v>4.5999999999999996</v>
      </c>
      <c r="J1937" s="17">
        <v>115</v>
      </c>
      <c r="K1937" s="16">
        <f>IF(J1937&gt;1,J1937-H1937-I1937,0)</f>
        <v>54.45940594059406</v>
      </c>
      <c r="L1937" s="15">
        <v>42703</v>
      </c>
      <c r="M1937" s="14"/>
      <c r="N1937" s="29">
        <v>42787</v>
      </c>
      <c r="O1937" s="12">
        <v>42788</v>
      </c>
      <c r="P1937" s="11" t="s">
        <v>5754</v>
      </c>
      <c r="Q1937" s="10"/>
      <c r="R1937" s="10"/>
      <c r="S1937" s="10"/>
      <c r="T1937" s="10"/>
      <c r="U1937" s="9">
        <v>6721658740</v>
      </c>
      <c r="V1937" s="8"/>
      <c r="W1937" s="7">
        <v>310</v>
      </c>
      <c r="X1937" s="4"/>
      <c r="Y1937" s="6">
        <v>115</v>
      </c>
      <c r="Z1937" s="5">
        <f>IF(Y1937&gt;0,Y1937-J1937,".")</f>
        <v>0</v>
      </c>
      <c r="AB1937" s="1">
        <v>1579427837</v>
      </c>
      <c r="AC1937" s="1">
        <v>6783262179</v>
      </c>
      <c r="AD1937" s="1" t="s">
        <v>7240</v>
      </c>
      <c r="AE1937" s="1">
        <v>1</v>
      </c>
      <c r="AF1937" s="1">
        <v>135</v>
      </c>
      <c r="AG1937" s="1" t="s">
        <v>4588</v>
      </c>
      <c r="AH1937" s="1" t="s">
        <v>8993</v>
      </c>
      <c r="AI1937" s="1" t="s">
        <v>8994</v>
      </c>
    </row>
    <row r="1938" spans="1:35" s="1" customFormat="1" x14ac:dyDescent="0.25">
      <c r="A1938" s="31">
        <v>42700</v>
      </c>
      <c r="B1938" s="24"/>
      <c r="C1938" s="23" t="s">
        <v>792</v>
      </c>
      <c r="D1938" s="22" t="s">
        <v>791</v>
      </c>
      <c r="E1938" s="21">
        <v>2.2599999999999998</v>
      </c>
      <c r="G1938" s="20"/>
      <c r="H1938" s="19">
        <f>E1938/0.0404</f>
        <v>55.940594059405939</v>
      </c>
      <c r="I1938" s="18">
        <f>J1938/100*4</f>
        <v>4.5999999999999996</v>
      </c>
      <c r="J1938" s="17">
        <v>115</v>
      </c>
      <c r="K1938" s="16">
        <f>IF(J1938&gt;1,J1938-H1938-I1938,0)</f>
        <v>54.45940594059406</v>
      </c>
      <c r="L1938" s="15">
        <v>42703</v>
      </c>
      <c r="M1938" s="14"/>
      <c r="N1938" s="29">
        <v>42794</v>
      </c>
      <c r="O1938" s="12">
        <v>42794</v>
      </c>
      <c r="P1938" s="11" t="s">
        <v>4184</v>
      </c>
      <c r="Q1938" s="10"/>
      <c r="R1938" s="10"/>
      <c r="S1938" s="10"/>
      <c r="T1938" s="10"/>
      <c r="U1938" s="9">
        <v>6729469787</v>
      </c>
      <c r="V1938" s="8"/>
      <c r="W1938" s="7">
        <v>340</v>
      </c>
      <c r="X1938" s="4"/>
      <c r="Y1938" s="6">
        <v>115</v>
      </c>
      <c r="Z1938" s="5">
        <f>IF(Y1938&gt;0,Y1938-J1938,".")</f>
        <v>0</v>
      </c>
      <c r="AB1938" s="1">
        <v>1579427838</v>
      </c>
      <c r="AC1938" s="1">
        <v>6779944286</v>
      </c>
      <c r="AD1938" s="1" t="s">
        <v>7148</v>
      </c>
      <c r="AE1938" s="1">
        <v>1</v>
      </c>
      <c r="AF1938" s="1">
        <v>79</v>
      </c>
      <c r="AG1938" s="1" t="s">
        <v>4588</v>
      </c>
      <c r="AH1938" s="1" t="s">
        <v>8995</v>
      </c>
      <c r="AI1938" s="1" t="s">
        <v>8994</v>
      </c>
    </row>
    <row r="1939" spans="1:35" s="1" customFormat="1" x14ac:dyDescent="0.25">
      <c r="A1939" s="31">
        <v>42595</v>
      </c>
      <c r="B1939" s="24"/>
      <c r="C1939" s="23" t="s">
        <v>3086</v>
      </c>
      <c r="D1939" s="22" t="s">
        <v>3085</v>
      </c>
      <c r="E1939" s="21">
        <v>1.95</v>
      </c>
      <c r="G1939" s="20"/>
      <c r="H1939" s="19">
        <f>E1939/0.04046</f>
        <v>48.195748887790408</v>
      </c>
      <c r="I1939" s="18">
        <f>J1939/100*4</f>
        <v>3.96</v>
      </c>
      <c r="J1939" s="17">
        <v>99</v>
      </c>
      <c r="K1939" s="16">
        <f>IF(J1939&gt;1,J1939-H1939-I1939,0)</f>
        <v>46.844251112209591</v>
      </c>
      <c r="L1939" s="15">
        <v>42620</v>
      </c>
      <c r="M1939" s="14"/>
      <c r="N1939" s="29">
        <v>42794</v>
      </c>
      <c r="O1939" s="12">
        <v>42795</v>
      </c>
      <c r="P1939" s="11" t="s">
        <v>5615</v>
      </c>
      <c r="Q1939" s="10" t="s">
        <v>5614</v>
      </c>
      <c r="R1939" s="10" t="s">
        <v>5613</v>
      </c>
      <c r="S1939" s="10" t="s">
        <v>5612</v>
      </c>
      <c r="T1939" s="10" t="s">
        <v>1792</v>
      </c>
      <c r="U1939" s="9" t="s">
        <v>5611</v>
      </c>
      <c r="V1939" s="8"/>
      <c r="W1939" s="7">
        <v>344</v>
      </c>
      <c r="X1939" s="4"/>
      <c r="Y1939" s="6">
        <v>115</v>
      </c>
      <c r="Z1939" s="5">
        <f>IF(Y1939&gt;0,Y1939-J1939,".")</f>
        <v>16</v>
      </c>
      <c r="AB1939" s="1">
        <v>1579427835</v>
      </c>
      <c r="AC1939" s="1">
        <v>6783687415</v>
      </c>
      <c r="AD1939" s="1" t="s">
        <v>7256</v>
      </c>
      <c r="AE1939" s="1">
        <v>1</v>
      </c>
      <c r="AF1939" s="1">
        <v>36</v>
      </c>
      <c r="AG1939" s="1" t="s">
        <v>4588</v>
      </c>
      <c r="AH1939" s="1" t="s">
        <v>8996</v>
      </c>
      <c r="AI1939" s="1" t="s">
        <v>8994</v>
      </c>
    </row>
    <row r="1940" spans="1:35" s="1" customFormat="1" x14ac:dyDescent="0.25">
      <c r="A1940" s="31">
        <v>42692</v>
      </c>
      <c r="B1940" s="24"/>
      <c r="C1940" s="23" t="s">
        <v>302</v>
      </c>
      <c r="D1940" s="22" t="s">
        <v>301</v>
      </c>
      <c r="E1940" s="21">
        <v>2.31</v>
      </c>
      <c r="G1940" s="20"/>
      <c r="H1940" s="19">
        <f>E1940/0.0395</f>
        <v>58.481012658227847</v>
      </c>
      <c r="I1940" s="18">
        <f>J1940/100*4</f>
        <v>4.5999999999999996</v>
      </c>
      <c r="J1940" s="17">
        <v>115</v>
      </c>
      <c r="K1940" s="16">
        <f>IF(J1940&gt;1,J1940-H1940-I1940,0)</f>
        <v>51.918987341772151</v>
      </c>
      <c r="L1940" s="15">
        <v>42714</v>
      </c>
      <c r="M1940" s="14"/>
      <c r="N1940" s="29">
        <v>42799</v>
      </c>
      <c r="O1940" s="12">
        <v>42799</v>
      </c>
      <c r="P1940" s="11" t="s">
        <v>5523</v>
      </c>
      <c r="Q1940" s="10"/>
      <c r="R1940" s="10"/>
      <c r="S1940" s="10"/>
      <c r="T1940" s="10"/>
      <c r="U1940" s="9"/>
      <c r="V1940" s="8"/>
      <c r="W1940" s="7">
        <v>362</v>
      </c>
      <c r="X1940" s="4"/>
      <c r="Y1940" s="6">
        <v>115</v>
      </c>
      <c r="Z1940" s="5">
        <f>IF(Y1940&gt;0,Y1940-J1940,".")</f>
        <v>0</v>
      </c>
      <c r="AB1940" s="1">
        <v>1579427836</v>
      </c>
      <c r="AC1940" s="1">
        <v>6779614184</v>
      </c>
      <c r="AD1940" s="1" t="s">
        <v>7487</v>
      </c>
      <c r="AE1940" s="1">
        <v>1</v>
      </c>
      <c r="AF1940" s="1">
        <v>27</v>
      </c>
      <c r="AG1940" s="1" t="s">
        <v>4588</v>
      </c>
      <c r="AH1940" s="1" t="s">
        <v>8997</v>
      </c>
      <c r="AI1940" s="1" t="s">
        <v>8994</v>
      </c>
    </row>
    <row r="1941" spans="1:35" s="1" customFormat="1" x14ac:dyDescent="0.25">
      <c r="A1941" s="31">
        <v>42700</v>
      </c>
      <c r="B1941" s="24" t="s">
        <v>4185</v>
      </c>
      <c r="C1941" s="23" t="s">
        <v>792</v>
      </c>
      <c r="D1941" s="22" t="s">
        <v>791</v>
      </c>
      <c r="E1941" s="21">
        <v>2.41</v>
      </c>
      <c r="G1941" s="20"/>
      <c r="H1941" s="19">
        <f>E1941/0.0391</f>
        <v>61.636828644501279</v>
      </c>
      <c r="I1941" s="18">
        <f>J1941/100*4</f>
        <v>4.5999999999999996</v>
      </c>
      <c r="J1941" s="17">
        <v>115</v>
      </c>
      <c r="K1941" s="16">
        <f>IF(J1941&gt;1,J1941-H1941-I1941,0)</f>
        <v>48.76317135549872</v>
      </c>
      <c r="L1941" s="15">
        <v>42735</v>
      </c>
      <c r="M1941" s="14"/>
      <c r="N1941" s="29">
        <v>42804</v>
      </c>
      <c r="O1941" s="12">
        <v>42806</v>
      </c>
      <c r="P1941" s="11" t="s">
        <v>5375</v>
      </c>
      <c r="Q1941" s="10"/>
      <c r="R1941" s="10"/>
      <c r="S1941" s="10"/>
      <c r="T1941" s="10"/>
      <c r="U1941" s="9">
        <v>6742473764</v>
      </c>
      <c r="V1941" s="8"/>
      <c r="W1941" s="7">
        <v>397</v>
      </c>
      <c r="X1941" s="4"/>
      <c r="Y1941" s="6">
        <v>115</v>
      </c>
      <c r="Z1941" s="5">
        <f>IF(Y1941&gt;0,Y1941-J1941,".")</f>
        <v>0</v>
      </c>
      <c r="AB1941" s="1">
        <v>1579585774</v>
      </c>
      <c r="AC1941" s="1">
        <v>6779447113</v>
      </c>
      <c r="AD1941" s="1" t="s">
        <v>7128</v>
      </c>
      <c r="AE1941" s="1">
        <v>1</v>
      </c>
      <c r="AF1941" s="1">
        <v>39</v>
      </c>
      <c r="AG1941" s="1" t="s">
        <v>2815</v>
      </c>
      <c r="AH1941" s="1" t="s">
        <v>8976</v>
      </c>
      <c r="AI1941" s="1" t="s">
        <v>8998</v>
      </c>
    </row>
    <row r="1942" spans="1:35" s="1" customFormat="1" x14ac:dyDescent="0.25">
      <c r="A1942" s="31">
        <v>42788</v>
      </c>
      <c r="B1942" s="24" t="s">
        <v>4185</v>
      </c>
      <c r="C1942" s="23" t="s">
        <v>3294</v>
      </c>
      <c r="D1942" s="22" t="s">
        <v>791</v>
      </c>
      <c r="E1942" s="21">
        <v>2.38</v>
      </c>
      <c r="G1942" s="20"/>
      <c r="H1942" s="19">
        <f>E1942/0.03844</f>
        <v>61.914672216441204</v>
      </c>
      <c r="I1942" s="18">
        <f>J1942/100*4</f>
        <v>4.5999999999999996</v>
      </c>
      <c r="J1942" s="17">
        <v>115</v>
      </c>
      <c r="K1942" s="16">
        <f>IF(J1942&gt;1,J1942-H1942-I1942,0)</f>
        <v>48.485327783558795</v>
      </c>
      <c r="L1942" s="15">
        <v>42809</v>
      </c>
      <c r="M1942" s="14"/>
      <c r="N1942" s="29">
        <v>42857</v>
      </c>
      <c r="O1942" s="12">
        <v>42857</v>
      </c>
      <c r="P1942" s="11" t="s">
        <v>4184</v>
      </c>
      <c r="Q1942" s="10"/>
      <c r="R1942" s="10"/>
      <c r="S1942" s="10"/>
      <c r="T1942" s="10"/>
      <c r="U1942" s="9">
        <v>6803217155</v>
      </c>
      <c r="V1942" s="8"/>
      <c r="W1942" s="7">
        <v>672</v>
      </c>
      <c r="X1942" s="4"/>
      <c r="Y1942" s="6">
        <v>115</v>
      </c>
      <c r="Z1942" s="5">
        <f>IF(Y1942&gt;0,Y1942-J1942,".")</f>
        <v>0</v>
      </c>
      <c r="AB1942" s="1">
        <v>1579670779</v>
      </c>
      <c r="AC1942" s="1">
        <v>6780961595</v>
      </c>
      <c r="AD1942" s="1" t="s">
        <v>7219</v>
      </c>
      <c r="AE1942" s="1">
        <v>1</v>
      </c>
      <c r="AF1942" s="1">
        <v>70</v>
      </c>
      <c r="AG1942" s="1" t="s">
        <v>4580</v>
      </c>
      <c r="AH1942" s="1" t="s">
        <v>8999</v>
      </c>
      <c r="AI1942" s="1" t="s">
        <v>9000</v>
      </c>
    </row>
    <row r="1943" spans="1:35" s="1" customFormat="1" x14ac:dyDescent="0.25">
      <c r="A1943" s="31">
        <v>42395</v>
      </c>
      <c r="B1943" s="24"/>
      <c r="C1943" s="23" t="s">
        <v>3898</v>
      </c>
      <c r="D1943" s="22" t="s">
        <v>3897</v>
      </c>
      <c r="E1943" s="21">
        <v>1.8</v>
      </c>
      <c r="G1943" s="20"/>
      <c r="H1943" s="19">
        <f>E1943/0.03995</f>
        <v>45.056320400500624</v>
      </c>
      <c r="I1943" s="32">
        <f>J1943/100*4</f>
        <v>3.92</v>
      </c>
      <c r="J1943" s="17">
        <v>98</v>
      </c>
      <c r="K1943" s="16">
        <f>IF(J1943&gt;1,J1943-H1943-I1943,0)</f>
        <v>49.023679599499374</v>
      </c>
      <c r="L1943" s="15">
        <v>42422</v>
      </c>
      <c r="M1943" s="14"/>
      <c r="N1943" s="29">
        <v>42871</v>
      </c>
      <c r="O1943" s="12">
        <v>42871</v>
      </c>
      <c r="P1943" s="11" t="s">
        <v>3896</v>
      </c>
      <c r="Q1943" s="10" t="s">
        <v>3895</v>
      </c>
      <c r="R1943" s="10" t="s">
        <v>3894</v>
      </c>
      <c r="S1943" s="10" t="s">
        <v>3893</v>
      </c>
      <c r="T1943" s="10"/>
      <c r="U1943" s="9" t="s">
        <v>3892</v>
      </c>
      <c r="V1943" s="8"/>
      <c r="W1943" s="7">
        <v>733</v>
      </c>
      <c r="X1943" s="4"/>
      <c r="Y1943" s="6">
        <v>115</v>
      </c>
      <c r="Z1943" s="5">
        <f>IF(Y1943&gt;0,Y1943-J1943,".")</f>
        <v>17</v>
      </c>
      <c r="AB1943" s="1">
        <v>1579743213</v>
      </c>
      <c r="AC1943" s="1">
        <v>6783686851</v>
      </c>
      <c r="AD1943" s="1" t="s">
        <v>7368</v>
      </c>
      <c r="AE1943" s="1">
        <v>1</v>
      </c>
      <c r="AF1943" s="1">
        <v>89</v>
      </c>
      <c r="AG1943" s="1" t="s">
        <v>825</v>
      </c>
      <c r="AH1943" s="1" t="s">
        <v>9001</v>
      </c>
      <c r="AI1943" s="1" t="s">
        <v>9002</v>
      </c>
    </row>
    <row r="1944" spans="1:35" s="1" customFormat="1" x14ac:dyDescent="0.25">
      <c r="A1944" s="31">
        <v>42595</v>
      </c>
      <c r="B1944" s="24"/>
      <c r="C1944" s="23" t="s">
        <v>3086</v>
      </c>
      <c r="D1944" s="22" t="s">
        <v>3085</v>
      </c>
      <c r="E1944" s="21">
        <v>1.95</v>
      </c>
      <c r="G1944" s="20"/>
      <c r="H1944" s="19">
        <f>E1944/0.04046</f>
        <v>48.195748887790408</v>
      </c>
      <c r="I1944" s="18">
        <f>J1944/100*4</f>
        <v>3.96</v>
      </c>
      <c r="J1944" s="17">
        <v>99</v>
      </c>
      <c r="K1944" s="16">
        <f>IF(J1944&gt;1,J1944-H1944-I1944,0)</f>
        <v>46.844251112209591</v>
      </c>
      <c r="L1944" s="15">
        <v>42620</v>
      </c>
      <c r="M1944" s="14"/>
      <c r="N1944" s="29">
        <v>42874</v>
      </c>
      <c r="O1944" s="12">
        <v>42876</v>
      </c>
      <c r="P1944" s="11" t="s">
        <v>3836</v>
      </c>
      <c r="Q1944" s="10" t="s">
        <v>3835</v>
      </c>
      <c r="R1944" s="10" t="s">
        <v>3834</v>
      </c>
      <c r="S1944" s="10" t="s">
        <v>3833</v>
      </c>
      <c r="T1944" s="10"/>
      <c r="U1944" s="9" t="s">
        <v>3832</v>
      </c>
      <c r="V1944" s="8"/>
      <c r="W1944" s="7">
        <v>748</v>
      </c>
      <c r="X1944" s="4"/>
      <c r="Y1944" s="6">
        <v>115</v>
      </c>
      <c r="Z1944" s="5">
        <f>IF(Y1944&gt;0,Y1944-J1944,".")</f>
        <v>16</v>
      </c>
      <c r="AB1944" s="1">
        <v>1579743212</v>
      </c>
      <c r="AC1944" s="1">
        <v>6783687415</v>
      </c>
      <c r="AD1944" s="1" t="s">
        <v>7256</v>
      </c>
      <c r="AE1944" s="1">
        <v>1</v>
      </c>
      <c r="AF1944" s="1">
        <v>36</v>
      </c>
      <c r="AG1944" s="1" t="s">
        <v>825</v>
      </c>
      <c r="AH1944" s="1" t="s">
        <v>8996</v>
      </c>
      <c r="AI1944" s="1" t="s">
        <v>9002</v>
      </c>
    </row>
    <row r="1945" spans="1:35" s="1" customFormat="1" x14ac:dyDescent="0.25">
      <c r="A1945" s="31">
        <v>42769</v>
      </c>
      <c r="B1945" s="24"/>
      <c r="C1945" s="23" t="s">
        <v>695</v>
      </c>
      <c r="D1945" s="22" t="s">
        <v>694</v>
      </c>
      <c r="E1945" s="21">
        <v>1.61</v>
      </c>
      <c r="G1945" s="20"/>
      <c r="H1945" s="19">
        <f>E1945/0.03878</f>
        <v>41.516245487364621</v>
      </c>
      <c r="I1945" s="18">
        <f>J1945/100*4</f>
        <v>3.96</v>
      </c>
      <c r="J1945" s="17">
        <v>99</v>
      </c>
      <c r="K1945" s="16">
        <f>IF(J1945&gt;1,J1945-H1945-I1945,0)</f>
        <v>53.523754512635378</v>
      </c>
      <c r="L1945" s="15">
        <v>42789</v>
      </c>
      <c r="M1945" s="14"/>
      <c r="N1945" s="29">
        <v>42899</v>
      </c>
      <c r="O1945" s="12">
        <v>42899</v>
      </c>
      <c r="P1945" s="11" t="s">
        <v>3423</v>
      </c>
      <c r="Q1945" s="10" t="s">
        <v>3422</v>
      </c>
      <c r="R1945" s="10" t="s">
        <v>3421</v>
      </c>
      <c r="S1945" s="10" t="s">
        <v>3420</v>
      </c>
      <c r="T1945" s="10"/>
      <c r="U1945" s="9" t="s">
        <v>3419</v>
      </c>
      <c r="V1945" s="8"/>
      <c r="W1945" s="7">
        <v>833</v>
      </c>
      <c r="X1945" s="4"/>
      <c r="Y1945" s="6">
        <v>115</v>
      </c>
      <c r="Z1945" s="5">
        <f>IF(Y1945&gt;0,Y1945-J1945,".")</f>
        <v>16</v>
      </c>
      <c r="AA1945"/>
      <c r="AB1945">
        <v>1579781732</v>
      </c>
      <c r="AC1945" s="1">
        <v>6781104025</v>
      </c>
      <c r="AD1945" s="1" t="s">
        <v>8454</v>
      </c>
      <c r="AE1945" s="1">
        <v>2</v>
      </c>
      <c r="AF1945" s="1">
        <v>124</v>
      </c>
      <c r="AG1945" s="1" t="s">
        <v>4573</v>
      </c>
      <c r="AH1945" s="1" t="s">
        <v>9003</v>
      </c>
      <c r="AI1945" s="1" t="s">
        <v>9004</v>
      </c>
    </row>
    <row r="1946" spans="1:35" s="1" customFormat="1" x14ac:dyDescent="0.25">
      <c r="A1946" s="31">
        <v>42814</v>
      </c>
      <c r="B1946" s="24"/>
      <c r="C1946" s="23" t="s">
        <v>302</v>
      </c>
      <c r="D1946" s="22" t="s">
        <v>301</v>
      </c>
      <c r="E1946" s="21">
        <v>2.2599999999999998</v>
      </c>
      <c r="G1946" s="20"/>
      <c r="H1946" s="19">
        <f>E1946/0.038689</f>
        <v>58.414536431543844</v>
      </c>
      <c r="I1946" s="18">
        <f>J1946/100*4</f>
        <v>4.5999999999999996</v>
      </c>
      <c r="J1946" s="17">
        <v>115</v>
      </c>
      <c r="K1946" s="16">
        <f>IF(J1946&gt;1,J1946-H1946-I1946,0)</f>
        <v>51.985463568456154</v>
      </c>
      <c r="L1946" s="15">
        <v>42834</v>
      </c>
      <c r="M1946" s="14"/>
      <c r="N1946" s="29">
        <v>42903</v>
      </c>
      <c r="O1946" s="12">
        <v>42904</v>
      </c>
      <c r="P1946" s="11" t="s">
        <v>3309</v>
      </c>
      <c r="Q1946" s="10"/>
      <c r="R1946" s="10"/>
      <c r="S1946" s="10"/>
      <c r="T1946" s="10"/>
      <c r="U1946" s="9"/>
      <c r="V1946" s="8"/>
      <c r="W1946" s="7">
        <v>853</v>
      </c>
      <c r="X1946" s="4"/>
      <c r="Y1946" s="6">
        <v>115</v>
      </c>
      <c r="Z1946" s="5">
        <f>IF(Y1946&gt;0,Y1946-J1946,".")</f>
        <v>0</v>
      </c>
      <c r="AA1946"/>
      <c r="AB1946">
        <v>1579830229</v>
      </c>
      <c r="AC1946" s="1">
        <v>6783843158</v>
      </c>
      <c r="AD1946" s="1" t="s">
        <v>7900</v>
      </c>
      <c r="AE1946" s="1">
        <v>2</v>
      </c>
      <c r="AF1946" s="1">
        <v>76</v>
      </c>
      <c r="AG1946" s="1" t="s">
        <v>4567</v>
      </c>
      <c r="AH1946" s="1" t="s">
        <v>9005</v>
      </c>
      <c r="AI1946" s="1" t="s">
        <v>9006</v>
      </c>
    </row>
    <row r="1947" spans="1:35" s="1" customFormat="1" x14ac:dyDescent="0.25">
      <c r="A1947" s="31">
        <v>42788</v>
      </c>
      <c r="B1947" s="24"/>
      <c r="C1947" s="23" t="s">
        <v>3294</v>
      </c>
      <c r="D1947" s="22" t="s">
        <v>791</v>
      </c>
      <c r="E1947" s="21">
        <v>2.38</v>
      </c>
      <c r="G1947" s="20"/>
      <c r="H1947" s="19">
        <f>E1947/0.03844</f>
        <v>61.914672216441204</v>
      </c>
      <c r="I1947" s="18">
        <f>J1947/100*4</f>
        <v>4.5999999999999996</v>
      </c>
      <c r="J1947" s="17">
        <v>115</v>
      </c>
      <c r="K1947" s="16">
        <f>IF(J1947&gt;1,J1947-H1947-I1947,0)</f>
        <v>48.485327783558795</v>
      </c>
      <c r="L1947" s="15">
        <v>42823</v>
      </c>
      <c r="M1947" s="14"/>
      <c r="N1947" s="29">
        <v>42904</v>
      </c>
      <c r="O1947" s="12">
        <v>42904</v>
      </c>
      <c r="P1947" s="11" t="s">
        <v>3293</v>
      </c>
      <c r="Q1947" s="10"/>
      <c r="R1947" s="10"/>
      <c r="S1947" s="10"/>
      <c r="T1947" s="10"/>
      <c r="U1947" s="9">
        <v>6855817521</v>
      </c>
      <c r="V1947" s="8"/>
      <c r="W1947" s="7">
        <v>857</v>
      </c>
      <c r="X1947" s="4"/>
      <c r="Y1947" s="6">
        <v>115</v>
      </c>
      <c r="Z1947" s="5">
        <f>IF(Y1947&gt;0,Y1947-J1947,".")</f>
        <v>0</v>
      </c>
      <c r="AB1947" s="1">
        <v>1579929700</v>
      </c>
      <c r="AC1947" s="1">
        <v>6782636983</v>
      </c>
      <c r="AD1947" s="1" t="s">
        <v>7148</v>
      </c>
      <c r="AE1947" s="1">
        <v>1</v>
      </c>
      <c r="AF1947" s="1">
        <v>79</v>
      </c>
      <c r="AG1947" s="1" t="s">
        <v>4319</v>
      </c>
      <c r="AH1947" s="1" t="s">
        <v>9007</v>
      </c>
      <c r="AI1947" s="1" t="s">
        <v>9008</v>
      </c>
    </row>
    <row r="1948" spans="1:35" s="1" customFormat="1" x14ac:dyDescent="0.25">
      <c r="A1948" s="31">
        <v>42595</v>
      </c>
      <c r="B1948" s="24" t="s">
        <v>3292</v>
      </c>
      <c r="C1948" s="23" t="s">
        <v>3086</v>
      </c>
      <c r="D1948" s="22" t="s">
        <v>3085</v>
      </c>
      <c r="E1948" s="21">
        <v>1.98</v>
      </c>
      <c r="G1948" s="20"/>
      <c r="H1948" s="19">
        <f>E1948/0.04046</f>
        <v>48.937221947602566</v>
      </c>
      <c r="I1948" s="18">
        <f>J1948/100*4</f>
        <v>3.96</v>
      </c>
      <c r="J1948" s="17">
        <v>99</v>
      </c>
      <c r="K1948" s="16">
        <f>IF(J1948&gt;1,J1948-H1948-I1948,0)</f>
        <v>46.102778052397433</v>
      </c>
      <c r="L1948" s="15">
        <v>42629</v>
      </c>
      <c r="M1948" s="14"/>
      <c r="N1948" s="29">
        <v>42904</v>
      </c>
      <c r="O1948" s="12">
        <v>42905</v>
      </c>
      <c r="P1948" s="11" t="s">
        <v>3291</v>
      </c>
      <c r="Q1948" s="10" t="s">
        <v>3290</v>
      </c>
      <c r="R1948" s="10" t="s">
        <v>3289</v>
      </c>
      <c r="S1948" s="10" t="s">
        <v>3288</v>
      </c>
      <c r="T1948" s="10"/>
      <c r="U1948" s="9" t="s">
        <v>3287</v>
      </c>
      <c r="V1948" s="8"/>
      <c r="W1948" s="7">
        <v>859</v>
      </c>
      <c r="X1948" s="4"/>
      <c r="Y1948" s="6">
        <v>115</v>
      </c>
      <c r="Z1948" s="5">
        <f>IF(Y1948&gt;0,Y1948-J1948,".")</f>
        <v>16</v>
      </c>
      <c r="AB1948" s="1">
        <v>1580145409</v>
      </c>
      <c r="AC1948" s="1">
        <v>6787389467</v>
      </c>
      <c r="AD1948" s="1" t="s">
        <v>7243</v>
      </c>
      <c r="AE1948" s="1">
        <v>1</v>
      </c>
      <c r="AF1948" s="1">
        <v>120</v>
      </c>
      <c r="AG1948" s="1" t="s">
        <v>9009</v>
      </c>
      <c r="AH1948" s="1" t="s">
        <v>9010</v>
      </c>
      <c r="AI1948" s="1" t="s">
        <v>9011</v>
      </c>
    </row>
    <row r="1949" spans="1:35" s="1" customFormat="1" x14ac:dyDescent="0.25">
      <c r="A1949" s="31">
        <v>42898</v>
      </c>
      <c r="B1949" s="30" t="s">
        <v>3029</v>
      </c>
      <c r="C1949" s="23" t="s">
        <v>302</v>
      </c>
      <c r="D1949" s="22" t="s">
        <v>301</v>
      </c>
      <c r="E1949" s="21">
        <v>2.4</v>
      </c>
      <c r="G1949" s="20"/>
      <c r="H1949" s="19">
        <f>E1949/0.0418425</f>
        <v>57.357949453307043</v>
      </c>
      <c r="I1949" s="18">
        <f>J1949/100*4</f>
        <v>4.5999999999999996</v>
      </c>
      <c r="J1949" s="17">
        <v>115</v>
      </c>
      <c r="K1949" s="16">
        <f>IF(J1949&gt;1,J1949-H1949-I1949,0)</f>
        <v>53.042050546692955</v>
      </c>
      <c r="L1949" s="15">
        <v>42917</v>
      </c>
      <c r="M1949" s="14"/>
      <c r="N1949" s="29">
        <v>42918</v>
      </c>
      <c r="O1949" s="12">
        <v>42918</v>
      </c>
      <c r="P1949" s="11" t="s">
        <v>3028</v>
      </c>
      <c r="Q1949" s="10"/>
      <c r="R1949" s="10"/>
      <c r="S1949" s="10"/>
      <c r="T1949" s="10"/>
      <c r="U1949" s="9"/>
      <c r="V1949" s="8"/>
      <c r="W1949" s="7">
        <v>914</v>
      </c>
      <c r="X1949" s="4"/>
      <c r="Y1949" s="6">
        <v>115</v>
      </c>
      <c r="Z1949" s="5">
        <f>IF(Y1949&gt;0,Y1949-J1949,".")</f>
        <v>0</v>
      </c>
      <c r="AB1949" s="1">
        <v>1580585986</v>
      </c>
      <c r="AC1949" s="1">
        <v>6787414432</v>
      </c>
      <c r="AD1949" s="1" t="s">
        <v>7108</v>
      </c>
      <c r="AE1949" s="1">
        <v>1</v>
      </c>
      <c r="AF1949" s="1">
        <v>99</v>
      </c>
      <c r="AG1949" s="1" t="s">
        <v>4541</v>
      </c>
      <c r="AH1949" s="1" t="s">
        <v>9012</v>
      </c>
      <c r="AI1949" s="1" t="s">
        <v>9013</v>
      </c>
    </row>
    <row r="1950" spans="1:35" s="1" customFormat="1" x14ac:dyDescent="0.25">
      <c r="A1950" s="31">
        <v>42790</v>
      </c>
      <c r="B1950" t="s">
        <v>2933</v>
      </c>
      <c r="C1950" s="23" t="s">
        <v>695</v>
      </c>
      <c r="D1950" s="22" t="s">
        <v>694</v>
      </c>
      <c r="E1950" s="21">
        <v>1.59</v>
      </c>
      <c r="G1950" s="20"/>
      <c r="H1950" s="19">
        <f>E1950/0.03844</f>
        <v>41.363163371488035</v>
      </c>
      <c r="I1950" s="18">
        <f>J1950/100*4</f>
        <v>3.96</v>
      </c>
      <c r="J1950" s="17">
        <v>99</v>
      </c>
      <c r="K1950" s="16">
        <f>IF(J1950&gt;1,J1950-H1950-I1950,0)</f>
        <v>53.676836628511964</v>
      </c>
      <c r="L1950" s="15">
        <v>42812</v>
      </c>
      <c r="M1950" s="14"/>
      <c r="N1950" s="29">
        <v>42927</v>
      </c>
      <c r="O1950" s="12">
        <v>42928</v>
      </c>
      <c r="P1950" s="11" t="s">
        <v>2932</v>
      </c>
      <c r="Q1950" s="10" t="s">
        <v>2931</v>
      </c>
      <c r="R1950" s="10" t="s">
        <v>2930</v>
      </c>
      <c r="S1950" s="10" t="s">
        <v>2929</v>
      </c>
      <c r="T1950" s="10"/>
      <c r="U1950" s="9">
        <v>6880337934</v>
      </c>
      <c r="V1950" s="8"/>
      <c r="W1950" s="7">
        <v>939</v>
      </c>
      <c r="X1950" s="4"/>
      <c r="Y1950" s="6">
        <v>115</v>
      </c>
      <c r="Z1950" s="5">
        <f>IF(Y1950&gt;0,Y1950-J1950,".")</f>
        <v>16</v>
      </c>
      <c r="AB1950" s="1">
        <v>1580638811</v>
      </c>
      <c r="AC1950" s="1">
        <v>6785002418</v>
      </c>
      <c r="AD1950" s="1" t="s">
        <v>7399</v>
      </c>
      <c r="AE1950" s="1">
        <v>1</v>
      </c>
      <c r="AF1950" s="1">
        <v>38</v>
      </c>
      <c r="AG1950" s="1" t="s">
        <v>4505</v>
      </c>
      <c r="AH1950" s="1" t="s">
        <v>9014</v>
      </c>
      <c r="AI1950" s="1" t="s">
        <v>9015</v>
      </c>
    </row>
    <row r="1951" spans="1:35" s="1" customFormat="1" x14ac:dyDescent="0.25">
      <c r="A1951" s="31">
        <v>42814</v>
      </c>
      <c r="B1951" s="24" t="s">
        <v>2888</v>
      </c>
      <c r="C1951" s="23" t="s">
        <v>302</v>
      </c>
      <c r="D1951" s="22" t="s">
        <v>301</v>
      </c>
      <c r="E1951" s="21">
        <v>2.35</v>
      </c>
      <c r="G1951" s="20"/>
      <c r="H1951" s="19">
        <f>E1951/0.038689</f>
        <v>60.74077903280002</v>
      </c>
      <c r="I1951" s="18">
        <f>J1951/100*4</f>
        <v>4.5999999999999996</v>
      </c>
      <c r="J1951" s="17">
        <v>115</v>
      </c>
      <c r="K1951" s="16">
        <f>IF(J1951&gt;1,J1951-H1951-I1951,0)</f>
        <v>49.659220967199978</v>
      </c>
      <c r="L1951" s="15">
        <v>42834</v>
      </c>
      <c r="M1951" s="14"/>
      <c r="N1951" s="29">
        <v>42928</v>
      </c>
      <c r="O1951" s="12">
        <v>42929</v>
      </c>
      <c r="P1951" s="11" t="s">
        <v>2887</v>
      </c>
      <c r="Q1951" s="10"/>
      <c r="R1951" s="10"/>
      <c r="S1951" s="10"/>
      <c r="T1951" s="10"/>
      <c r="U1951" s="9">
        <v>6885402090</v>
      </c>
      <c r="V1951" s="8"/>
      <c r="W1951" s="7">
        <v>947</v>
      </c>
      <c r="X1951" s="4"/>
      <c r="Y1951" s="6">
        <v>115</v>
      </c>
      <c r="Z1951" s="5">
        <f>IF(Y1951&gt;0,Y1951-J1951,".")</f>
        <v>0</v>
      </c>
      <c r="AB1951" s="1">
        <v>1580670630</v>
      </c>
      <c r="AC1951" s="1">
        <v>6788051726</v>
      </c>
      <c r="AD1951" s="1" t="s">
        <v>7299</v>
      </c>
      <c r="AE1951" s="1">
        <v>1</v>
      </c>
      <c r="AF1951" s="1">
        <v>70</v>
      </c>
      <c r="AG1951" s="1" t="s">
        <v>4529</v>
      </c>
      <c r="AH1951" s="1" t="s">
        <v>9016</v>
      </c>
      <c r="AI1951" s="1" t="s">
        <v>9017</v>
      </c>
    </row>
    <row r="1952" spans="1:35" s="1" customFormat="1" x14ac:dyDescent="0.25">
      <c r="A1952" s="31">
        <v>42936</v>
      </c>
      <c r="B1952" s="24" t="s">
        <v>71</v>
      </c>
      <c r="C1952" s="23" t="s">
        <v>70</v>
      </c>
      <c r="D1952" s="22" t="s">
        <v>69</v>
      </c>
      <c r="E1952" s="21">
        <v>1.89</v>
      </c>
      <c r="G1952" s="20"/>
      <c r="H1952" s="19">
        <f>E1952/0.04318</f>
        <v>43.770264011116254</v>
      </c>
      <c r="I1952" s="18">
        <f>J1952/100*4</f>
        <v>4.5999999999999996</v>
      </c>
      <c r="J1952" s="17">
        <v>115</v>
      </c>
      <c r="K1952" s="16">
        <f>IF(J1952&gt;1,J1952-H1952-I1952,0)</f>
        <v>66.629735988883752</v>
      </c>
      <c r="L1952" s="15">
        <v>42953</v>
      </c>
      <c r="M1952" s="14"/>
      <c r="N1952" s="29">
        <v>43002</v>
      </c>
      <c r="O1952" s="12">
        <v>43003</v>
      </c>
      <c r="P1952" s="11" t="s">
        <v>1838</v>
      </c>
      <c r="Q1952" s="10"/>
      <c r="R1952" s="10"/>
      <c r="S1952" s="10"/>
      <c r="T1952" s="10"/>
      <c r="U1952" s="9">
        <v>6910332360</v>
      </c>
      <c r="V1952" s="8"/>
      <c r="W1952" s="7">
        <v>1168</v>
      </c>
      <c r="X1952" s="4"/>
      <c r="Y1952" s="6">
        <v>115</v>
      </c>
      <c r="Z1952" s="5">
        <f>IF(Y1952&gt;0,Y1952-J1952,".")</f>
        <v>0</v>
      </c>
      <c r="AB1952" s="1">
        <v>1580729742</v>
      </c>
      <c r="AC1952" s="1">
        <v>6785042445</v>
      </c>
      <c r="AD1952" s="1" t="s">
        <v>7169</v>
      </c>
      <c r="AE1952" s="1">
        <v>1</v>
      </c>
      <c r="AF1952" s="1">
        <v>277</v>
      </c>
      <c r="AG1952" s="1" t="s">
        <v>9018</v>
      </c>
      <c r="AH1952" s="1" t="s">
        <v>9019</v>
      </c>
      <c r="AI1952" s="1" t="s">
        <v>9020</v>
      </c>
    </row>
    <row r="1953" spans="1:35" s="1" customFormat="1" x14ac:dyDescent="0.25">
      <c r="A1953" s="31">
        <v>42790</v>
      </c>
      <c r="B1953" s="24" t="s">
        <v>1360</v>
      </c>
      <c r="C1953" s="23" t="s">
        <v>695</v>
      </c>
      <c r="D1953" s="22" t="s">
        <v>694</v>
      </c>
      <c r="E1953" s="21">
        <v>1.57</v>
      </c>
      <c r="G1953" s="20"/>
      <c r="H1953" s="19">
        <f>E1953/0.03844</f>
        <v>40.842872008324662</v>
      </c>
      <c r="I1953" s="18">
        <f>J1953/100*4</f>
        <v>3.96</v>
      </c>
      <c r="J1953" s="17">
        <v>99</v>
      </c>
      <c r="K1953" s="16">
        <f>IF(J1953&gt;1,J1953-H1953-I1953,0)</f>
        <v>54.197127991675337</v>
      </c>
      <c r="L1953" s="15">
        <v>42818</v>
      </c>
      <c r="M1953" s="14"/>
      <c r="N1953" s="29">
        <v>43035</v>
      </c>
      <c r="O1953" s="12">
        <v>43037</v>
      </c>
      <c r="P1953" s="11" t="s">
        <v>1359</v>
      </c>
      <c r="Q1953" s="10" t="s">
        <v>1358</v>
      </c>
      <c r="R1953" s="10" t="s">
        <v>1357</v>
      </c>
      <c r="S1953" s="10" t="s">
        <v>991</v>
      </c>
      <c r="T1953" s="10"/>
      <c r="U1953" s="9">
        <v>6916041777</v>
      </c>
      <c r="V1953" s="8"/>
      <c r="W1953" s="7">
        <v>1272</v>
      </c>
      <c r="X1953" s="4"/>
      <c r="Y1953" s="6">
        <v>115</v>
      </c>
      <c r="Z1953" s="5">
        <f>IF(Y1953&gt;0,Y1953-J1953,".")</f>
        <v>16</v>
      </c>
      <c r="AB1953" s="1">
        <v>1580928572</v>
      </c>
      <c r="AC1953" s="1">
        <v>6784819381</v>
      </c>
      <c r="AD1953" s="1" t="s">
        <v>7333</v>
      </c>
      <c r="AE1953" s="1">
        <v>1</v>
      </c>
      <c r="AF1953" s="1">
        <v>275</v>
      </c>
      <c r="AG1953" s="1" t="s">
        <v>4491</v>
      </c>
      <c r="AH1953" s="1" t="s">
        <v>9021</v>
      </c>
      <c r="AI1953" s="1" t="s">
        <v>9022</v>
      </c>
    </row>
    <row r="1954" spans="1:35" s="1" customFormat="1" x14ac:dyDescent="0.25">
      <c r="A1954" s="31">
        <v>42790</v>
      </c>
      <c r="B1954" s="24"/>
      <c r="C1954" s="23" t="s">
        <v>695</v>
      </c>
      <c r="D1954" s="22" t="s">
        <v>694</v>
      </c>
      <c r="E1954" s="21">
        <v>1.57</v>
      </c>
      <c r="G1954" s="20"/>
      <c r="H1954" s="19">
        <f>E1954/0.03844</f>
        <v>40.842872008324662</v>
      </c>
      <c r="I1954" s="18">
        <f>J1954/100*4</f>
        <v>3.96</v>
      </c>
      <c r="J1954" s="17">
        <v>99</v>
      </c>
      <c r="K1954" s="16">
        <f>IF(J1954&gt;1,J1954-H1954-I1954,0)</f>
        <v>54.197127991675337</v>
      </c>
      <c r="L1954" s="15">
        <v>42818</v>
      </c>
      <c r="M1954" s="14"/>
      <c r="N1954" s="29">
        <v>43045</v>
      </c>
      <c r="O1954" s="12">
        <v>43045</v>
      </c>
      <c r="P1954" s="11" t="s">
        <v>1221</v>
      </c>
      <c r="Q1954" s="10" t="s">
        <v>1220</v>
      </c>
      <c r="R1954" s="10" t="s">
        <v>1219</v>
      </c>
      <c r="S1954" s="10" t="s">
        <v>1218</v>
      </c>
      <c r="T1954" s="10"/>
      <c r="U1954" s="9">
        <v>6916041777</v>
      </c>
      <c r="V1954" s="8"/>
      <c r="W1954" s="7">
        <v>1302</v>
      </c>
      <c r="X1954" s="4"/>
      <c r="Y1954" s="6">
        <v>115</v>
      </c>
      <c r="Z1954" s="5">
        <f>IF(Y1954&gt;0,Y1954-J1954,".")</f>
        <v>16</v>
      </c>
      <c r="AB1954" s="1">
        <v>1581214996</v>
      </c>
      <c r="AC1954" s="1">
        <v>6786281379</v>
      </c>
      <c r="AD1954" s="1" t="s">
        <v>7188</v>
      </c>
      <c r="AE1954" s="1">
        <v>4</v>
      </c>
      <c r="AF1954" s="1">
        <v>196</v>
      </c>
      <c r="AG1954" s="1" t="s">
        <v>4492</v>
      </c>
      <c r="AH1954" s="1" t="s">
        <v>9023</v>
      </c>
      <c r="AI1954" s="1" t="s">
        <v>9024</v>
      </c>
    </row>
    <row r="1955" spans="1:35" s="1" customFormat="1" x14ac:dyDescent="0.25">
      <c r="A1955" s="31">
        <v>42936</v>
      </c>
      <c r="B1955" s="24"/>
      <c r="C1955" s="23" t="s">
        <v>302</v>
      </c>
      <c r="D1955" s="22" t="s">
        <v>301</v>
      </c>
      <c r="E1955" s="21">
        <v>2.395</v>
      </c>
      <c r="G1955" s="20"/>
      <c r="H1955" s="19">
        <f>E1955/0.04318</f>
        <v>55.465493283927742</v>
      </c>
      <c r="I1955" s="18">
        <f>J1955/100*4</f>
        <v>4.5999999999999996</v>
      </c>
      <c r="J1955" s="17">
        <v>115</v>
      </c>
      <c r="K1955" s="16">
        <f>IF(J1955&gt;1,J1955-H1955-I1955,0)</f>
        <v>54.934506716072256</v>
      </c>
      <c r="L1955" s="15">
        <v>42953</v>
      </c>
      <c r="M1955" s="14"/>
      <c r="N1955" s="29">
        <v>43050</v>
      </c>
      <c r="O1955" s="12">
        <v>43051</v>
      </c>
      <c r="P1955" s="11" t="s">
        <v>1110</v>
      </c>
      <c r="Q1955" s="10"/>
      <c r="R1955" s="10"/>
      <c r="S1955" s="10"/>
      <c r="T1955" s="10"/>
      <c r="U1955" s="9">
        <v>6916047789</v>
      </c>
      <c r="V1955" s="8"/>
      <c r="W1955" s="7">
        <v>1320</v>
      </c>
      <c r="X1955" s="4"/>
      <c r="Y1955" s="6">
        <v>115</v>
      </c>
      <c r="Z1955" s="5">
        <f>IF(Y1955&gt;0,Y1955-J1955,".")</f>
        <v>0</v>
      </c>
      <c r="AB1955" s="1">
        <v>1581214993</v>
      </c>
      <c r="AC1955" s="1">
        <v>6783687415</v>
      </c>
      <c r="AD1955" s="1" t="s">
        <v>7256</v>
      </c>
      <c r="AE1955" s="1">
        <v>1</v>
      </c>
      <c r="AF1955" s="1">
        <v>36</v>
      </c>
      <c r="AG1955" s="1" t="s">
        <v>4492</v>
      </c>
      <c r="AH1955" s="1" t="s">
        <v>8996</v>
      </c>
      <c r="AI1955" s="1" t="s">
        <v>9024</v>
      </c>
    </row>
    <row r="1956" spans="1:35" s="1" customFormat="1" x14ac:dyDescent="0.25">
      <c r="A1956" s="31">
        <v>42802</v>
      </c>
      <c r="B1956" s="24"/>
      <c r="C1956" s="23" t="s">
        <v>841</v>
      </c>
      <c r="D1956" s="22" t="s">
        <v>840</v>
      </c>
      <c r="E1956" s="21">
        <v>1.292</v>
      </c>
      <c r="G1956" s="20"/>
      <c r="H1956" s="19">
        <f>E1956/0.03824</f>
        <v>33.786610878661087</v>
      </c>
      <c r="I1956" s="18">
        <f>J1956/100*4</f>
        <v>3.32</v>
      </c>
      <c r="J1956" s="17">
        <v>83</v>
      </c>
      <c r="K1956" s="16">
        <f>IF(J1956&gt;1,J1956-H1956-I1956,0)</f>
        <v>45.893389121338913</v>
      </c>
      <c r="L1956" s="15">
        <v>42827</v>
      </c>
      <c r="M1956" s="14"/>
      <c r="N1956" s="29">
        <v>43064</v>
      </c>
      <c r="O1956" s="12">
        <v>43066</v>
      </c>
      <c r="P1956" s="11" t="s">
        <v>831</v>
      </c>
      <c r="Q1956" s="10" t="s">
        <v>839</v>
      </c>
      <c r="R1956" s="10" t="s">
        <v>838</v>
      </c>
      <c r="S1956" s="10" t="s">
        <v>837</v>
      </c>
      <c r="T1956" s="10"/>
      <c r="U1956" s="9">
        <v>6914011624</v>
      </c>
      <c r="V1956" s="8"/>
      <c r="W1956" s="7">
        <v>1376</v>
      </c>
      <c r="X1956" s="4"/>
      <c r="Y1956" s="6">
        <v>115</v>
      </c>
      <c r="Z1956" s="5">
        <f>IF(Y1956&gt;0,Y1956-J1956,".")</f>
        <v>32</v>
      </c>
      <c r="AB1956" s="1">
        <v>1581214994</v>
      </c>
      <c r="AC1956" s="1">
        <v>6784946587</v>
      </c>
      <c r="AD1956" s="1" t="s">
        <v>7389</v>
      </c>
      <c r="AE1956" s="1">
        <v>1</v>
      </c>
      <c r="AF1956" s="1">
        <v>135</v>
      </c>
      <c r="AG1956" s="1" t="s">
        <v>4492</v>
      </c>
      <c r="AH1956" s="1" t="s">
        <v>9025</v>
      </c>
      <c r="AI1956" s="1" t="s">
        <v>9024</v>
      </c>
    </row>
    <row r="1957" spans="1:35" s="1" customFormat="1" x14ac:dyDescent="0.25">
      <c r="A1957" s="31">
        <v>42644</v>
      </c>
      <c r="B1957" s="24" t="s">
        <v>6855</v>
      </c>
      <c r="C1957" s="23" t="s">
        <v>331</v>
      </c>
      <c r="D1957" s="22" t="s">
        <v>330</v>
      </c>
      <c r="E1957" s="21">
        <v>1.98</v>
      </c>
      <c r="G1957" s="20"/>
      <c r="H1957" s="19">
        <f>E1957/0.0404</f>
        <v>49.009900990099013</v>
      </c>
      <c r="I1957" s="18">
        <f>J1957/100*4</f>
        <v>3.96</v>
      </c>
      <c r="J1957" s="17">
        <v>99</v>
      </c>
      <c r="K1957" s="16">
        <f>IF(J1957&gt;1,J1957-H1957-I1957,0)</f>
        <v>46.030099009900987</v>
      </c>
      <c r="L1957" s="15">
        <v>42697</v>
      </c>
      <c r="M1957" s="14"/>
      <c r="N1957" s="29">
        <v>42743</v>
      </c>
      <c r="O1957" s="12">
        <v>42743</v>
      </c>
      <c r="P1957" s="11" t="s">
        <v>6854</v>
      </c>
      <c r="Q1957" s="10" t="s">
        <v>6853</v>
      </c>
      <c r="R1957" s="10" t="s">
        <v>6852</v>
      </c>
      <c r="S1957" s="10" t="s">
        <v>345</v>
      </c>
      <c r="T1957" s="10"/>
      <c r="U1957" s="9" t="s">
        <v>6851</v>
      </c>
      <c r="V1957" s="8"/>
      <c r="W1957" s="7">
        <v>51</v>
      </c>
      <c r="X1957" s="4"/>
      <c r="Y1957" s="6">
        <v>116</v>
      </c>
      <c r="Z1957" s="5">
        <f>IF(Y1957&gt;0,Y1957-J1957,".")</f>
        <v>17</v>
      </c>
      <c r="AB1957" s="1">
        <v>1581247847</v>
      </c>
      <c r="AC1957" s="1">
        <v>6786033197</v>
      </c>
      <c r="AD1957" s="1" t="s">
        <v>7147</v>
      </c>
      <c r="AE1957" s="1">
        <v>1</v>
      </c>
      <c r="AF1957" s="1">
        <v>60</v>
      </c>
      <c r="AG1957" s="1" t="s">
        <v>7116</v>
      </c>
      <c r="AH1957" s="1" t="s">
        <v>9026</v>
      </c>
      <c r="AI1957" s="1" t="s">
        <v>9027</v>
      </c>
    </row>
    <row r="1958" spans="1:35" s="1" customFormat="1" x14ac:dyDescent="0.25">
      <c r="A1958" s="28">
        <v>41045</v>
      </c>
      <c r="B1958" s="27" t="s">
        <v>6235</v>
      </c>
      <c r="C1958" s="23" t="s">
        <v>6376</v>
      </c>
      <c r="D1958" s="22" t="s">
        <v>6375</v>
      </c>
      <c r="E1958" s="21">
        <v>2.6960000000000002</v>
      </c>
      <c r="G1958" s="20"/>
      <c r="H1958" s="19">
        <f>E1958/0.04753</f>
        <v>56.722070271407532</v>
      </c>
      <c r="I1958" s="18">
        <f>J1958/100*4</f>
        <v>3.96</v>
      </c>
      <c r="J1958" s="17">
        <v>99</v>
      </c>
      <c r="K1958" s="16">
        <f>IF(J1958&gt;1,J1958-H1958-I1958,0)</f>
        <v>38.317929728592468</v>
      </c>
      <c r="L1958" s="15">
        <v>41057</v>
      </c>
      <c r="M1958" s="14"/>
      <c r="N1958" s="29">
        <v>42761</v>
      </c>
      <c r="O1958" s="12">
        <v>42761</v>
      </c>
      <c r="P1958" s="11" t="s">
        <v>6374</v>
      </c>
      <c r="Q1958" s="10" t="s">
        <v>6373</v>
      </c>
      <c r="R1958" s="10" t="s">
        <v>6372</v>
      </c>
      <c r="S1958" s="10" t="s">
        <v>1978</v>
      </c>
      <c r="T1958" s="10"/>
      <c r="U1958" s="9" t="s">
        <v>6371</v>
      </c>
      <c r="V1958" s="8"/>
      <c r="W1958" s="7">
        <v>161</v>
      </c>
      <c r="X1958" s="4"/>
      <c r="Y1958" s="6">
        <v>116</v>
      </c>
      <c r="Z1958" s="5">
        <f>IF(Y1958&gt;0,Y1958-J1958,".")</f>
        <v>17</v>
      </c>
      <c r="AB1958" s="1">
        <v>1581572015</v>
      </c>
      <c r="AC1958" s="1">
        <v>6787707386</v>
      </c>
      <c r="AD1958" s="1" t="s">
        <v>7148</v>
      </c>
      <c r="AE1958" s="1">
        <v>1</v>
      </c>
      <c r="AF1958" s="1">
        <v>79</v>
      </c>
      <c r="AG1958" s="1" t="s">
        <v>3829</v>
      </c>
      <c r="AH1958" s="1" t="s">
        <v>9028</v>
      </c>
      <c r="AI1958" s="1" t="s">
        <v>9029</v>
      </c>
    </row>
    <row r="1959" spans="1:35" s="1" customFormat="1" x14ac:dyDescent="0.25">
      <c r="A1959" s="31">
        <v>42644</v>
      </c>
      <c r="B1959" s="24"/>
      <c r="C1959" s="23" t="s">
        <v>331</v>
      </c>
      <c r="D1959" s="22" t="s">
        <v>330</v>
      </c>
      <c r="E1959" s="21">
        <v>1.98</v>
      </c>
      <c r="G1959" s="20"/>
      <c r="H1959" s="19">
        <f>E1959/0.0404</f>
        <v>49.009900990099013</v>
      </c>
      <c r="I1959" s="18">
        <f>J1959/100*4</f>
        <v>3.96</v>
      </c>
      <c r="J1959" s="17">
        <v>99</v>
      </c>
      <c r="K1959" s="16">
        <f>IF(J1959&gt;1,J1959-H1959-I1959,0)</f>
        <v>46.030099009900987</v>
      </c>
      <c r="L1959" s="15">
        <v>42697</v>
      </c>
      <c r="M1959" s="14"/>
      <c r="N1959" s="29">
        <v>42767</v>
      </c>
      <c r="O1959" s="12">
        <v>42767</v>
      </c>
      <c r="P1959" s="11" t="s">
        <v>6259</v>
      </c>
      <c r="Q1959" s="10" t="s">
        <v>6258</v>
      </c>
      <c r="R1959" s="10" t="s">
        <v>6257</v>
      </c>
      <c r="S1959" s="10" t="s">
        <v>1449</v>
      </c>
      <c r="T1959" s="10"/>
      <c r="U1959" s="9" t="s">
        <v>6256</v>
      </c>
      <c r="V1959" s="8"/>
      <c r="W1959" s="7">
        <v>196</v>
      </c>
      <c r="X1959" s="4"/>
      <c r="Y1959" s="6">
        <v>116</v>
      </c>
      <c r="Z1959" s="5">
        <f>IF(Y1959&gt;0,Y1959-J1959,".")</f>
        <v>17</v>
      </c>
    </row>
    <row r="1960" spans="1:35" s="1" customFormat="1" x14ac:dyDescent="0.25">
      <c r="A1960" s="31">
        <v>42644</v>
      </c>
      <c r="B1960" s="24"/>
      <c r="C1960" s="23" t="s">
        <v>331</v>
      </c>
      <c r="D1960" s="22" t="s">
        <v>330</v>
      </c>
      <c r="E1960" s="21">
        <v>1.98</v>
      </c>
      <c r="G1960" s="20"/>
      <c r="H1960" s="19">
        <f>E1960/0.0404</f>
        <v>49.009900990099013</v>
      </c>
      <c r="I1960" s="18">
        <f>J1960/100*4</f>
        <v>3.96</v>
      </c>
      <c r="J1960" s="17">
        <v>99</v>
      </c>
      <c r="K1960" s="16">
        <f>IF(J1960&gt;1,J1960-H1960-I1960,0)</f>
        <v>46.030099009900987</v>
      </c>
      <c r="L1960" s="15">
        <v>42697</v>
      </c>
      <c r="M1960" s="14"/>
      <c r="N1960" s="29">
        <v>42774</v>
      </c>
      <c r="O1960" s="12">
        <v>42774</v>
      </c>
      <c r="P1960" s="11" t="s">
        <v>4541</v>
      </c>
      <c r="Q1960" s="10" t="s">
        <v>4540</v>
      </c>
      <c r="R1960" s="10" t="s">
        <v>4539</v>
      </c>
      <c r="S1960" s="10" t="s">
        <v>4538</v>
      </c>
      <c r="T1960" s="10"/>
      <c r="U1960" s="9" t="s">
        <v>6104</v>
      </c>
      <c r="V1960" s="8"/>
      <c r="W1960" s="7">
        <v>234</v>
      </c>
      <c r="X1960" s="4"/>
      <c r="Y1960" s="6">
        <v>116</v>
      </c>
      <c r="Z1960" s="5">
        <f>IF(Y1960&gt;0,Y1960-J1960,".")</f>
        <v>17</v>
      </c>
    </row>
    <row r="1961" spans="1:35" s="1" customFormat="1" x14ac:dyDescent="0.25">
      <c r="A1961" s="31">
        <v>42572</v>
      </c>
      <c r="B1961" s="24"/>
      <c r="C1961" s="23" t="s">
        <v>2216</v>
      </c>
      <c r="D1961" s="22" t="s">
        <v>2215</v>
      </c>
      <c r="E1961" s="21">
        <v>1.75</v>
      </c>
      <c r="G1961" s="20"/>
      <c r="H1961" s="19">
        <f>E1961/0.04011</f>
        <v>43.630017452006982</v>
      </c>
      <c r="I1961" s="18">
        <f>J1961/100*4</f>
        <v>3.96</v>
      </c>
      <c r="J1961" s="17">
        <v>99</v>
      </c>
      <c r="K1961" s="16">
        <f>IF(J1961&gt;1,J1961-H1961-I1961,0)</f>
        <v>51.409982547993017</v>
      </c>
      <c r="L1961" s="15">
        <v>42596</v>
      </c>
      <c r="M1961" s="14"/>
      <c r="N1961" s="29">
        <v>42780</v>
      </c>
      <c r="O1961" s="12">
        <v>42780</v>
      </c>
      <c r="P1961" s="11" t="s">
        <v>5991</v>
      </c>
      <c r="Q1961" s="10" t="s">
        <v>5990</v>
      </c>
      <c r="R1961" s="10" t="s">
        <v>5989</v>
      </c>
      <c r="S1961" s="10" t="s">
        <v>5905</v>
      </c>
      <c r="T1961" s="10"/>
      <c r="U1961" s="9" t="s">
        <v>5988</v>
      </c>
      <c r="V1961" s="8"/>
      <c r="W1961" s="7">
        <v>259</v>
      </c>
      <c r="X1961" s="4"/>
      <c r="Y1961" s="6">
        <v>116</v>
      </c>
      <c r="Z1961" s="5">
        <f>IF(Y1961&gt;0,Y1961-J1961,".")</f>
        <v>17</v>
      </c>
    </row>
    <row r="1962" spans="1:35" s="1" customFormat="1" x14ac:dyDescent="0.25">
      <c r="A1962" s="31">
        <v>42721</v>
      </c>
      <c r="B1962" s="24"/>
      <c r="C1962" s="23" t="s">
        <v>331</v>
      </c>
      <c r="D1962" s="22" t="s">
        <v>330</v>
      </c>
      <c r="E1962" s="21">
        <v>1.86</v>
      </c>
      <c r="G1962" s="20"/>
      <c r="H1962" s="19">
        <f>E1962/0.03864</f>
        <v>48.136645962732921</v>
      </c>
      <c r="I1962" s="18">
        <f>J1962/100*4</f>
        <v>3.96</v>
      </c>
      <c r="J1962" s="17">
        <v>99</v>
      </c>
      <c r="K1962" s="16">
        <f>IF(J1962&gt;1,J1962-H1962-I1962,0)</f>
        <v>46.903354037267079</v>
      </c>
      <c r="L1962" s="15">
        <v>42735</v>
      </c>
      <c r="M1962" s="14"/>
      <c r="N1962" s="29">
        <v>42780</v>
      </c>
      <c r="O1962" s="12">
        <v>42780</v>
      </c>
      <c r="P1962" s="11" t="s">
        <v>5968</v>
      </c>
      <c r="Q1962" s="10" t="s">
        <v>5967</v>
      </c>
      <c r="R1962" s="10" t="s">
        <v>5966</v>
      </c>
      <c r="S1962" s="10" t="s">
        <v>624</v>
      </c>
      <c r="T1962" s="10"/>
      <c r="U1962" s="9" t="s">
        <v>5965</v>
      </c>
      <c r="V1962" s="8"/>
      <c r="W1962" s="7">
        <v>258</v>
      </c>
      <c r="X1962" s="4"/>
      <c r="Y1962" s="6">
        <v>116</v>
      </c>
      <c r="Z1962" s="5">
        <f>IF(Y1962&gt;0,Y1962-J1962,".")</f>
        <v>17</v>
      </c>
    </row>
    <row r="1963" spans="1:35" s="1" customFormat="1" x14ac:dyDescent="0.25">
      <c r="A1963" s="31">
        <v>42618</v>
      </c>
      <c r="B1963" t="s">
        <v>5760</v>
      </c>
      <c r="C1963" s="23" t="s">
        <v>2216</v>
      </c>
      <c r="D1963" s="22" t="s">
        <v>2215</v>
      </c>
      <c r="E1963" s="21">
        <v>1.7</v>
      </c>
      <c r="G1963" s="20"/>
      <c r="H1963" s="19">
        <f>E1963/0.0409</f>
        <v>41.56479217603912</v>
      </c>
      <c r="I1963" s="18">
        <f>J1963/100*4</f>
        <v>3.96</v>
      </c>
      <c r="J1963" s="17">
        <v>99</v>
      </c>
      <c r="K1963" s="16">
        <f>IF(J1963&gt;1,J1963-H1963-I1963,0)</f>
        <v>53.475207823960879</v>
      </c>
      <c r="L1963" s="15">
        <v>42644</v>
      </c>
      <c r="M1963" s="14"/>
      <c r="N1963" s="29">
        <v>42787</v>
      </c>
      <c r="O1963" s="12">
        <v>42788</v>
      </c>
      <c r="P1963" s="11" t="s">
        <v>5754</v>
      </c>
      <c r="Q1963" s="10" t="s">
        <v>5759</v>
      </c>
      <c r="R1963" s="10" t="s">
        <v>5758</v>
      </c>
      <c r="S1963" s="10" t="s">
        <v>5757</v>
      </c>
      <c r="T1963" s="10"/>
      <c r="U1963" s="9" t="s">
        <v>5756</v>
      </c>
      <c r="V1963" s="8" t="s">
        <v>5755</v>
      </c>
      <c r="W1963" s="7">
        <v>310</v>
      </c>
      <c r="X1963" s="4"/>
      <c r="Y1963" s="6">
        <v>116</v>
      </c>
      <c r="Z1963" s="5">
        <f>IF(Y1963&gt;0,Y1963-J1963,".")</f>
        <v>17</v>
      </c>
    </row>
    <row r="1964" spans="1:35" s="1" customFormat="1" x14ac:dyDescent="0.25">
      <c r="A1964" s="31">
        <v>42721</v>
      </c>
      <c r="B1964" s="24" t="s">
        <v>5383</v>
      </c>
      <c r="C1964" s="23" t="s">
        <v>331</v>
      </c>
      <c r="D1964" s="22" t="s">
        <v>330</v>
      </c>
      <c r="E1964" s="21">
        <v>2.1</v>
      </c>
      <c r="G1964" s="20"/>
      <c r="H1964" s="19">
        <f>E1964/0.03864</f>
        <v>54.347826086956523</v>
      </c>
      <c r="I1964" s="18">
        <f>J1964/100*4</f>
        <v>3.96</v>
      </c>
      <c r="J1964" s="17">
        <v>99</v>
      </c>
      <c r="K1964" s="16">
        <f>IF(J1964&gt;1,J1964-H1964-I1964,0)</f>
        <v>40.692173913043476</v>
      </c>
      <c r="L1964" s="15">
        <v>42749</v>
      </c>
      <c r="M1964" s="14"/>
      <c r="N1964" s="29">
        <v>42803</v>
      </c>
      <c r="O1964" s="12">
        <v>42806</v>
      </c>
      <c r="P1964" s="11" t="s">
        <v>5382</v>
      </c>
      <c r="Q1964" s="10" t="s">
        <v>5381</v>
      </c>
      <c r="R1964" s="10" t="s">
        <v>5380</v>
      </c>
      <c r="S1964" s="10" t="s">
        <v>1247</v>
      </c>
      <c r="T1964" s="10"/>
      <c r="U1964" s="9" t="s">
        <v>5379</v>
      </c>
      <c r="V1964" s="8"/>
      <c r="W1964" s="7">
        <v>395</v>
      </c>
      <c r="X1964" s="4"/>
      <c r="Y1964" s="6">
        <v>116</v>
      </c>
      <c r="Z1964" s="5">
        <f>IF(Y1964&gt;0,Y1964-J1964,".")</f>
        <v>17</v>
      </c>
    </row>
    <row r="1965" spans="1:35" s="1" customFormat="1" x14ac:dyDescent="0.25">
      <c r="A1965" s="31">
        <v>42618</v>
      </c>
      <c r="B1965" s="24"/>
      <c r="C1965" s="23" t="s">
        <v>2216</v>
      </c>
      <c r="D1965" s="22" t="s">
        <v>2215</v>
      </c>
      <c r="E1965" s="21">
        <v>1.7</v>
      </c>
      <c r="G1965" s="20"/>
      <c r="H1965" s="19">
        <f>E1965/0.0409</f>
        <v>41.56479217603912</v>
      </c>
      <c r="I1965" s="18">
        <f>J1965/100*4</f>
        <v>3.96</v>
      </c>
      <c r="J1965" s="17">
        <v>99</v>
      </c>
      <c r="K1965" s="16">
        <f>IF(J1965&gt;1,J1965-H1965-I1965,0)</f>
        <v>53.475207823960879</v>
      </c>
      <c r="L1965" s="15">
        <v>42644</v>
      </c>
      <c r="M1965" s="14"/>
      <c r="N1965" s="29">
        <v>42816</v>
      </c>
      <c r="O1965" s="12">
        <v>42822</v>
      </c>
      <c r="P1965" s="11" t="s">
        <v>5032</v>
      </c>
      <c r="Q1965" s="10" t="s">
        <v>5031</v>
      </c>
      <c r="R1965" s="10" t="s">
        <v>5030</v>
      </c>
      <c r="S1965" s="10" t="s">
        <v>5029</v>
      </c>
      <c r="T1965" s="10"/>
      <c r="U1965" s="9">
        <v>6760353061</v>
      </c>
      <c r="V1965" s="8" t="s">
        <v>5028</v>
      </c>
      <c r="W1965" s="7">
        <v>492</v>
      </c>
      <c r="X1965" s="4"/>
      <c r="Y1965" s="6">
        <v>116</v>
      </c>
      <c r="Z1965" s="5">
        <f>IF(Y1965&gt;0,Y1965-J1965,".")</f>
        <v>17</v>
      </c>
    </row>
    <row r="1966" spans="1:35" s="1" customFormat="1" x14ac:dyDescent="0.25">
      <c r="A1966" s="31">
        <v>42703</v>
      </c>
      <c r="B1966" t="s">
        <v>4862</v>
      </c>
      <c r="C1966" s="23" t="s">
        <v>2216</v>
      </c>
      <c r="D1966" s="22" t="s">
        <v>2215</v>
      </c>
      <c r="E1966" s="21">
        <v>1.6</v>
      </c>
      <c r="G1966" s="20"/>
      <c r="H1966" s="19">
        <f>E1966/0.0391</f>
        <v>40.92071611253197</v>
      </c>
      <c r="I1966" s="18">
        <f>J1966/100*4</f>
        <v>3.96</v>
      </c>
      <c r="J1966" s="17">
        <v>99</v>
      </c>
      <c r="K1966" s="16">
        <f>IF(J1966&gt;1,J1966-H1966-I1966,0)</f>
        <v>54.119283887468029</v>
      </c>
      <c r="L1966" s="15">
        <v>42762</v>
      </c>
      <c r="M1966" s="14"/>
      <c r="N1966" s="29">
        <v>42827</v>
      </c>
      <c r="O1966" s="12">
        <v>42827</v>
      </c>
      <c r="P1966" s="11" t="s">
        <v>4861</v>
      </c>
      <c r="Q1966" s="10" t="s">
        <v>4860</v>
      </c>
      <c r="R1966" s="10" t="s">
        <v>4859</v>
      </c>
      <c r="S1966" s="10" t="s">
        <v>4858</v>
      </c>
      <c r="T1966" s="10"/>
      <c r="U1966" s="9">
        <v>6768673150</v>
      </c>
      <c r="V1966" s="8"/>
      <c r="W1966" s="7">
        <v>522</v>
      </c>
      <c r="X1966" s="4"/>
      <c r="Y1966" s="6">
        <v>116</v>
      </c>
      <c r="Z1966" s="5">
        <f>IF(Y1966&gt;0,Y1966-J1966,".")</f>
        <v>17</v>
      </c>
    </row>
    <row r="1967" spans="1:35" s="1" customFormat="1" x14ac:dyDescent="0.25">
      <c r="A1967" s="31">
        <v>42749</v>
      </c>
      <c r="B1967" s="24" t="s">
        <v>4747</v>
      </c>
      <c r="C1967" s="23" t="s">
        <v>4746</v>
      </c>
      <c r="D1967" s="22" t="s">
        <v>3343</v>
      </c>
      <c r="E1967" s="21">
        <v>0.98</v>
      </c>
      <c r="G1967" s="20"/>
      <c r="H1967" s="19">
        <f>E1967/0.03821</f>
        <v>25.647736194713424</v>
      </c>
      <c r="I1967" s="18">
        <f>J1967/100*4</f>
        <v>3.16</v>
      </c>
      <c r="J1967" s="17">
        <v>79</v>
      </c>
      <c r="K1967" s="16">
        <f>IF(J1967&gt;1,J1967-H1967-I1967,0)</f>
        <v>50.192263805286572</v>
      </c>
      <c r="L1967" s="15">
        <v>42784</v>
      </c>
      <c r="M1967" s="14"/>
      <c r="N1967" s="29">
        <v>42831</v>
      </c>
      <c r="O1967" s="12">
        <v>42831</v>
      </c>
      <c r="P1967" s="11" t="s">
        <v>4745</v>
      </c>
      <c r="Q1967" s="10" t="s">
        <v>4744</v>
      </c>
      <c r="R1967" s="10" t="s">
        <v>4743</v>
      </c>
      <c r="S1967" s="10" t="s">
        <v>4742</v>
      </c>
      <c r="T1967" s="10"/>
      <c r="U1967" s="9">
        <v>6772311087</v>
      </c>
      <c r="V1967" s="8"/>
      <c r="W1967" s="7">
        <v>548</v>
      </c>
      <c r="X1967" s="4"/>
      <c r="Y1967" s="6">
        <v>116</v>
      </c>
      <c r="Z1967" s="5">
        <f>IF(Y1967&gt;0,Y1967-J1967,".")</f>
        <v>37</v>
      </c>
    </row>
    <row r="1968" spans="1:35" s="1" customFormat="1" x14ac:dyDescent="0.25">
      <c r="A1968" s="31">
        <v>42703</v>
      </c>
      <c r="B1968" s="24"/>
      <c r="C1968" s="23" t="s">
        <v>2216</v>
      </c>
      <c r="D1968" s="22" t="s">
        <v>2215</v>
      </c>
      <c r="E1968" s="21">
        <v>1.6</v>
      </c>
      <c r="G1968" s="20"/>
      <c r="H1968" s="19">
        <f>E1968/0.0391</f>
        <v>40.92071611253197</v>
      </c>
      <c r="I1968" s="18">
        <f>J1968/100*4</f>
        <v>3.96</v>
      </c>
      <c r="J1968" s="17">
        <v>99</v>
      </c>
      <c r="K1968" s="16">
        <f>IF(J1968&gt;1,J1968-H1968-I1968,0)</f>
        <v>54.119283887468029</v>
      </c>
      <c r="L1968" s="15">
        <v>42762</v>
      </c>
      <c r="M1968" s="14"/>
      <c r="N1968" s="29">
        <v>42842</v>
      </c>
      <c r="O1968" s="12">
        <v>42842</v>
      </c>
      <c r="P1968" s="11" t="s">
        <v>4548</v>
      </c>
      <c r="Q1968" s="10" t="s">
        <v>4547</v>
      </c>
      <c r="R1968" s="10" t="s">
        <v>4546</v>
      </c>
      <c r="S1968" s="10" t="s">
        <v>4545</v>
      </c>
      <c r="T1968" s="10" t="s">
        <v>4544</v>
      </c>
      <c r="U1968" s="9" t="s">
        <v>4543</v>
      </c>
      <c r="V1968" s="8"/>
      <c r="W1968" s="7">
        <v>596</v>
      </c>
      <c r="X1968" s="4"/>
      <c r="Y1968" s="6">
        <v>116</v>
      </c>
      <c r="Z1968" s="5">
        <f>IF(Y1968&gt;0,Y1968-J1968,".")</f>
        <v>17</v>
      </c>
    </row>
    <row r="1969" spans="1:28" s="1" customFormat="1" x14ac:dyDescent="0.25">
      <c r="A1969" s="31">
        <v>42769</v>
      </c>
      <c r="B1969" t="s">
        <v>4542</v>
      </c>
      <c r="C1969" s="23" t="s">
        <v>331</v>
      </c>
      <c r="D1969" s="22" t="s">
        <v>330</v>
      </c>
      <c r="E1969" s="21">
        <v>1.82</v>
      </c>
      <c r="G1969" s="20"/>
      <c r="H1969" s="19">
        <f>E1969/0.03878</f>
        <v>46.931407942238266</v>
      </c>
      <c r="I1969" s="18">
        <f>J1969/100*4</f>
        <v>3.96</v>
      </c>
      <c r="J1969" s="17">
        <v>99</v>
      </c>
      <c r="K1969" s="16">
        <f>IF(J1969&gt;1,J1969-H1969-I1969,0)</f>
        <v>48.108592057761733</v>
      </c>
      <c r="L1969" s="15">
        <v>42801</v>
      </c>
      <c r="M1969" s="14"/>
      <c r="N1969" s="29">
        <v>42842</v>
      </c>
      <c r="O1969" s="12">
        <v>42842</v>
      </c>
      <c r="P1969" s="11" t="s">
        <v>4541</v>
      </c>
      <c r="Q1969" s="10" t="s">
        <v>4540</v>
      </c>
      <c r="R1969" s="10" t="s">
        <v>4539</v>
      </c>
      <c r="S1969" s="10" t="s">
        <v>4538</v>
      </c>
      <c r="T1969" s="10"/>
      <c r="U1969" s="9" t="s">
        <v>4537</v>
      </c>
      <c r="V1969" s="8"/>
      <c r="W1969" s="7">
        <v>594</v>
      </c>
      <c r="X1969" s="4"/>
      <c r="Y1969" s="6">
        <v>116</v>
      </c>
      <c r="Z1969" s="5">
        <f>IF(Y1969&gt;0,Y1969-J1969,".")</f>
        <v>17</v>
      </c>
    </row>
    <row r="1970" spans="1:28" s="1" customFormat="1" x14ac:dyDescent="0.25">
      <c r="A1970" s="31">
        <v>42769</v>
      </c>
      <c r="B1970" s="24"/>
      <c r="C1970" s="23" t="s">
        <v>331</v>
      </c>
      <c r="D1970" s="22" t="s">
        <v>330</v>
      </c>
      <c r="E1970" s="21">
        <v>1.82</v>
      </c>
      <c r="G1970" s="20"/>
      <c r="H1970" s="19">
        <f>E1970/0.03878</f>
        <v>46.931407942238266</v>
      </c>
      <c r="I1970" s="18">
        <f>J1970/100*4</f>
        <v>3.96</v>
      </c>
      <c r="J1970" s="17">
        <v>99</v>
      </c>
      <c r="K1970" s="16">
        <f>IF(J1970&gt;1,J1970-H1970-I1970,0)</f>
        <v>48.108592057761733</v>
      </c>
      <c r="L1970" s="15">
        <v>42801</v>
      </c>
      <c r="M1970" s="14"/>
      <c r="N1970" s="29">
        <v>42879</v>
      </c>
      <c r="O1970" s="12">
        <v>42879</v>
      </c>
      <c r="P1970" s="11" t="s">
        <v>3731</v>
      </c>
      <c r="Q1970" s="10" t="s">
        <v>3730</v>
      </c>
      <c r="R1970" s="10" t="s">
        <v>3729</v>
      </c>
      <c r="S1970" s="10" t="s">
        <v>76</v>
      </c>
      <c r="T1970" s="10"/>
      <c r="U1970" s="9" t="s">
        <v>3728</v>
      </c>
      <c r="V1970" s="8"/>
      <c r="W1970" s="7">
        <v>769</v>
      </c>
      <c r="X1970" s="4"/>
      <c r="Y1970" s="6">
        <v>116</v>
      </c>
      <c r="Z1970" s="5">
        <f>IF(Y1970&gt;0,Y1970-J1970,".")</f>
        <v>17</v>
      </c>
    </row>
    <row r="1971" spans="1:28" s="1" customFormat="1" x14ac:dyDescent="0.25">
      <c r="A1971" s="31">
        <v>42755</v>
      </c>
      <c r="B1971" s="24"/>
      <c r="C1971" s="23" t="s">
        <v>862</v>
      </c>
      <c r="D1971" s="22" t="s">
        <v>861</v>
      </c>
      <c r="E1971" s="21">
        <v>1.2</v>
      </c>
      <c r="G1971" s="20"/>
      <c r="H1971" s="19">
        <f>E1971/0.03865</f>
        <v>31.047865459249678</v>
      </c>
      <c r="I1971" s="18">
        <f>J1971/100*4</f>
        <v>3.16</v>
      </c>
      <c r="J1971" s="17">
        <v>79</v>
      </c>
      <c r="K1971" s="16">
        <f>IF(J1971&gt;1,J1971-H1971-I1971,0)</f>
        <v>44.792134540750325</v>
      </c>
      <c r="L1971" s="15">
        <v>42803</v>
      </c>
      <c r="M1971" s="14"/>
      <c r="N1971" s="29">
        <v>42915</v>
      </c>
      <c r="O1971" s="12">
        <v>42915</v>
      </c>
      <c r="P1971" s="11" t="s">
        <v>3080</v>
      </c>
      <c r="Q1971" s="10" t="s">
        <v>3079</v>
      </c>
      <c r="R1971" s="10" t="s">
        <v>3078</v>
      </c>
      <c r="S1971" s="10" t="s">
        <v>3077</v>
      </c>
      <c r="T1971" s="10"/>
      <c r="U1971" s="9">
        <v>6869164538</v>
      </c>
      <c r="V1971" s="8"/>
      <c r="W1971" s="7">
        <v>900</v>
      </c>
      <c r="X1971" s="4"/>
      <c r="Y1971" s="6">
        <v>116</v>
      </c>
      <c r="Z1971" s="5">
        <f>IF(Y1971&gt;0,Y1971-J1971,".")</f>
        <v>37</v>
      </c>
    </row>
    <row r="1972" spans="1:28" s="1" customFormat="1" x14ac:dyDescent="0.25">
      <c r="A1972" s="31">
        <v>42809</v>
      </c>
      <c r="B1972" s="24" t="s">
        <v>2849</v>
      </c>
      <c r="C1972" s="23" t="s">
        <v>331</v>
      </c>
      <c r="D1972" s="22" t="s">
        <v>330</v>
      </c>
      <c r="E1972" s="21">
        <v>1.43</v>
      </c>
      <c r="G1972" s="20"/>
      <c r="H1972" s="19">
        <f>E1972/0.038689</f>
        <v>36.961410219959156</v>
      </c>
      <c r="I1972" s="18">
        <f>J1972/100*4</f>
        <v>3.96</v>
      </c>
      <c r="J1972" s="17">
        <v>99</v>
      </c>
      <c r="K1972" s="16">
        <f>IF(J1972&gt;1,J1972-H1972-I1972,0)</f>
        <v>58.078589780040843</v>
      </c>
      <c r="L1972" s="15">
        <v>42841</v>
      </c>
      <c r="M1972" s="14"/>
      <c r="N1972" s="29">
        <v>42932</v>
      </c>
      <c r="O1972" s="12">
        <v>42932</v>
      </c>
      <c r="P1972" s="11" t="s">
        <v>2848</v>
      </c>
      <c r="Q1972" s="10" t="s">
        <v>2847</v>
      </c>
      <c r="R1972" s="10" t="s">
        <v>2846</v>
      </c>
      <c r="S1972" s="10" t="s">
        <v>2845</v>
      </c>
      <c r="T1972" s="10"/>
      <c r="U1972" s="9">
        <v>6887611725</v>
      </c>
      <c r="V1972" s="8"/>
      <c r="W1972" s="7">
        <v>957</v>
      </c>
      <c r="X1972" s="4"/>
      <c r="Y1972" s="6">
        <v>116</v>
      </c>
      <c r="Z1972" s="5">
        <f>IF(Y1972&gt;0,Y1972-J1972,".")</f>
        <v>17</v>
      </c>
    </row>
    <row r="1973" spans="1:28" s="1" customFormat="1" x14ac:dyDescent="0.25">
      <c r="A1973" s="31">
        <v>42703</v>
      </c>
      <c r="B1973" s="24" t="s">
        <v>2760</v>
      </c>
      <c r="C1973" s="23" t="s">
        <v>2216</v>
      </c>
      <c r="D1973" s="22" t="s">
        <v>2215</v>
      </c>
      <c r="E1973" s="21">
        <v>1.77</v>
      </c>
      <c r="G1973" s="20"/>
      <c r="H1973" s="19">
        <f>E1973/0.0391</f>
        <v>45.268542199488486</v>
      </c>
      <c r="I1973" s="18">
        <f>J1973/100*4</f>
        <v>3.96</v>
      </c>
      <c r="J1973" s="17">
        <v>99</v>
      </c>
      <c r="K1973" s="16">
        <f>IF(J1973&gt;1,J1973-H1973-I1973,0)</f>
        <v>49.771457800511513</v>
      </c>
      <c r="L1973" s="15">
        <v>42748</v>
      </c>
      <c r="M1973" s="14"/>
      <c r="N1973" s="29">
        <v>42936</v>
      </c>
      <c r="O1973" s="12">
        <v>42940</v>
      </c>
      <c r="P1973" s="11" t="s">
        <v>2759</v>
      </c>
      <c r="Q1973" s="10" t="s">
        <v>2758</v>
      </c>
      <c r="R1973" s="10" t="s">
        <v>2757</v>
      </c>
      <c r="S1973" s="10" t="s">
        <v>2756</v>
      </c>
      <c r="T1973" s="10"/>
      <c r="U1973" s="40">
        <v>6897880616</v>
      </c>
      <c r="V1973" s="8"/>
      <c r="W1973" s="7">
        <v>981</v>
      </c>
      <c r="X1973" s="4"/>
      <c r="Y1973" s="6">
        <v>116</v>
      </c>
      <c r="Z1973" s="5">
        <f>IF(Y1973&gt;0,Y1973-J1973,".")</f>
        <v>17</v>
      </c>
    </row>
    <row r="1974" spans="1:28" s="1" customFormat="1" x14ac:dyDescent="0.25">
      <c r="A1974" s="31">
        <v>42028</v>
      </c>
      <c r="B1974" s="24"/>
      <c r="C1974" s="23" t="s">
        <v>2392</v>
      </c>
      <c r="D1974" s="22" t="s">
        <v>1123</v>
      </c>
      <c r="E1974" s="21">
        <v>0.52</v>
      </c>
      <c r="G1974" s="20"/>
      <c r="H1974" s="19">
        <f>E1974/0.0488458</f>
        <v>10.645746410131474</v>
      </c>
      <c r="I1974" s="18">
        <f>J1974/100*4</f>
        <v>3.08</v>
      </c>
      <c r="J1974" s="17">
        <v>77</v>
      </c>
      <c r="K1974" s="16">
        <f>IF(J1974&gt;1,J1974-H1974-I1974,0)</f>
        <v>63.274253589868522</v>
      </c>
      <c r="L1974" s="15">
        <v>42059</v>
      </c>
      <c r="M1974" s="14"/>
      <c r="N1974" s="29">
        <v>42967</v>
      </c>
      <c r="O1974" s="12">
        <v>42967</v>
      </c>
      <c r="P1974" s="11" t="s">
        <v>2391</v>
      </c>
      <c r="Q1974" s="10" t="s">
        <v>2390</v>
      </c>
      <c r="R1974" s="10" t="s">
        <v>2389</v>
      </c>
      <c r="S1974" s="10" t="s">
        <v>2388</v>
      </c>
      <c r="T1974" s="10" t="s">
        <v>2387</v>
      </c>
      <c r="U1974" s="40">
        <v>6906431197</v>
      </c>
      <c r="V1974" s="8"/>
      <c r="W1974" s="7">
        <v>1056</v>
      </c>
      <c r="X1974" s="4"/>
      <c r="Y1974" s="6">
        <v>116</v>
      </c>
      <c r="Z1974" s="5">
        <f>IF(Y1974&gt;0,Y1974-J1974,".")</f>
        <v>39</v>
      </c>
    </row>
    <row r="1975" spans="1:28" s="1" customFormat="1" x14ac:dyDescent="0.25">
      <c r="A1975" s="31">
        <v>42417</v>
      </c>
      <c r="B1975" s="24"/>
      <c r="C1975" s="23" t="s">
        <v>6592</v>
      </c>
      <c r="D1975" s="22" t="s">
        <v>4182</v>
      </c>
      <c r="E1975" s="21">
        <v>1.6</v>
      </c>
      <c r="G1975" s="20"/>
      <c r="H1975" s="19">
        <f>E1975/0.041355</f>
        <v>38.689396687220409</v>
      </c>
      <c r="I1975" s="32">
        <f>J1975/100*4</f>
        <v>3.2</v>
      </c>
      <c r="J1975" s="17">
        <v>80</v>
      </c>
      <c r="K1975" s="16">
        <f>IF(J1975&gt;1,J1975-H1975-I1975,0)</f>
        <v>38.110603312779588</v>
      </c>
      <c r="L1975" s="15">
        <v>42467</v>
      </c>
      <c r="M1975" s="14"/>
      <c r="N1975" s="29">
        <v>42750</v>
      </c>
      <c r="O1975" s="12">
        <v>42752</v>
      </c>
      <c r="P1975" s="11" t="s">
        <v>1945</v>
      </c>
      <c r="Q1975" s="10" t="s">
        <v>6591</v>
      </c>
      <c r="R1975" s="10" t="s">
        <v>6590</v>
      </c>
      <c r="S1975" s="10" t="s">
        <v>6589</v>
      </c>
      <c r="T1975" s="10"/>
      <c r="U1975" s="9">
        <v>6678274770</v>
      </c>
      <c r="V1975" s="8"/>
      <c r="W1975" s="7">
        <v>117</v>
      </c>
      <c r="X1975" s="4"/>
      <c r="Y1975" s="6">
        <v>117</v>
      </c>
      <c r="Z1975" s="5">
        <f>IF(Y1975&gt;0,Y1975-J1975,".")</f>
        <v>37</v>
      </c>
      <c r="AA1975"/>
      <c r="AB1975"/>
    </row>
    <row r="1976" spans="1:28" s="1" customFormat="1" x14ac:dyDescent="0.25">
      <c r="A1976" s="31">
        <v>42786</v>
      </c>
      <c r="B1976" s="24"/>
      <c r="C1976" s="23" t="s">
        <v>1042</v>
      </c>
      <c r="D1976" s="22" t="s">
        <v>19</v>
      </c>
      <c r="E1976" s="21">
        <v>1.75</v>
      </c>
      <c r="G1976" s="20"/>
      <c r="H1976" s="19">
        <f>E1976/0.03844</f>
        <v>45.525494276795001</v>
      </c>
      <c r="I1976" s="18">
        <f>J1976/100*4</f>
        <v>3.16</v>
      </c>
      <c r="J1976" s="17">
        <v>79</v>
      </c>
      <c r="K1976" s="16">
        <f>IF(J1976&gt;1,J1976-H1976-I1976,0)</f>
        <v>30.314505723204999</v>
      </c>
      <c r="L1976" s="15">
        <v>42822</v>
      </c>
      <c r="M1976" s="14"/>
      <c r="N1976" s="29">
        <v>42832</v>
      </c>
      <c r="O1976" s="12">
        <v>42834</v>
      </c>
      <c r="P1976" s="11" t="s">
        <v>4723</v>
      </c>
      <c r="Q1976" s="10" t="s">
        <v>4722</v>
      </c>
      <c r="R1976" s="10" t="s">
        <v>4721</v>
      </c>
      <c r="S1976" s="10" t="s">
        <v>2507</v>
      </c>
      <c r="T1976" s="10"/>
      <c r="U1976" s="9" t="s">
        <v>4720</v>
      </c>
      <c r="V1976" s="8"/>
      <c r="W1976" s="7">
        <v>551</v>
      </c>
      <c r="X1976" s="4"/>
      <c r="Y1976" s="6">
        <v>117</v>
      </c>
      <c r="Z1976" s="5">
        <f>IF(Y1976&gt;0,Y1976-J1976,".")</f>
        <v>38</v>
      </c>
    </row>
    <row r="1977" spans="1:28" s="1" customFormat="1" x14ac:dyDescent="0.25">
      <c r="A1977" s="31">
        <v>42746</v>
      </c>
      <c r="B1977" s="24" t="s">
        <v>4660</v>
      </c>
      <c r="C1977" s="23" t="s">
        <v>1161</v>
      </c>
      <c r="D1977" s="22" t="s">
        <v>1160</v>
      </c>
      <c r="E1977" s="21">
        <v>1.08</v>
      </c>
      <c r="G1977" s="20"/>
      <c r="H1977" s="19">
        <f>E1977/0.03821</f>
        <v>28.264852132949493</v>
      </c>
      <c r="I1977" s="18">
        <f>J1977/100*4</f>
        <v>3.16</v>
      </c>
      <c r="J1977" s="17">
        <v>79</v>
      </c>
      <c r="K1977" s="16">
        <f>IF(J1977&gt;1,J1977-H1977-I1977,0)</f>
        <v>47.575147867050504</v>
      </c>
      <c r="L1977" s="15">
        <v>42768</v>
      </c>
      <c r="M1977" s="14"/>
      <c r="N1977" s="29">
        <v>42835</v>
      </c>
      <c r="O1977" s="12">
        <v>42836</v>
      </c>
      <c r="P1977" s="11" t="s">
        <v>4655</v>
      </c>
      <c r="Q1977" s="10" t="s">
        <v>4659</v>
      </c>
      <c r="R1977" s="10" t="s">
        <v>4658</v>
      </c>
      <c r="S1977" s="10" t="s">
        <v>4657</v>
      </c>
      <c r="T1977" s="10"/>
      <c r="U1977" s="9" t="s">
        <v>4656</v>
      </c>
      <c r="V1977" s="8"/>
      <c r="W1977" s="7">
        <v>565</v>
      </c>
      <c r="X1977" s="4"/>
      <c r="Y1977" s="6">
        <v>117</v>
      </c>
      <c r="Z1977" s="5">
        <f>IF(Y1977&gt;0,Y1977-J1977,".")</f>
        <v>38</v>
      </c>
    </row>
    <row r="1978" spans="1:28" s="1" customFormat="1" x14ac:dyDescent="0.25">
      <c r="A1978" s="31">
        <v>42805</v>
      </c>
      <c r="B1978" s="24"/>
      <c r="C1978" s="23" t="s">
        <v>6</v>
      </c>
      <c r="D1978" s="22" t="s">
        <v>5</v>
      </c>
      <c r="E1978" s="21">
        <v>1.1200000000000001</v>
      </c>
      <c r="G1978" s="20"/>
      <c r="H1978" s="19">
        <f>E1978/0.038689</f>
        <v>28.948796815632353</v>
      </c>
      <c r="I1978" s="18">
        <f>J1978/100*4</f>
        <v>3.96</v>
      </c>
      <c r="J1978" s="17">
        <v>99</v>
      </c>
      <c r="K1978" s="16">
        <f>IF(J1978&gt;1,J1978-H1978-I1978,0)</f>
        <v>66.091203184367657</v>
      </c>
      <c r="L1978" s="15">
        <v>42827</v>
      </c>
      <c r="M1978" s="14"/>
      <c r="N1978" s="29">
        <v>42866</v>
      </c>
      <c r="O1978" s="12">
        <v>42866</v>
      </c>
      <c r="P1978" s="11" t="s">
        <v>3971</v>
      </c>
      <c r="Q1978" s="10" t="s">
        <v>3975</v>
      </c>
      <c r="R1978" s="10" t="s">
        <v>3974</v>
      </c>
      <c r="S1978" s="10" t="s">
        <v>3973</v>
      </c>
      <c r="T1978" s="10" t="s">
        <v>3972</v>
      </c>
      <c r="U1978" s="9">
        <v>6812363153</v>
      </c>
      <c r="V1978" s="8"/>
      <c r="W1978" s="7">
        <v>715</v>
      </c>
      <c r="X1978" s="4"/>
      <c r="Y1978" s="6">
        <v>117</v>
      </c>
      <c r="Z1978" s="5">
        <f>IF(Y1978&gt;0,Y1978-J1978,".")</f>
        <v>18</v>
      </c>
    </row>
    <row r="1979" spans="1:28" s="1" customFormat="1" x14ac:dyDescent="0.25">
      <c r="A1979" s="31">
        <v>42877</v>
      </c>
      <c r="B1979" s="24"/>
      <c r="C1979" s="23" t="s">
        <v>1042</v>
      </c>
      <c r="D1979" s="22" t="s">
        <v>19</v>
      </c>
      <c r="E1979" s="21">
        <v>1.75</v>
      </c>
      <c r="G1979" s="20"/>
      <c r="H1979" s="19">
        <f>E1979/0.04001</f>
        <v>43.739065233691584</v>
      </c>
      <c r="I1979" s="18">
        <f>J1979/100*4</f>
        <v>3.16</v>
      </c>
      <c r="J1979" s="17">
        <v>79</v>
      </c>
      <c r="K1979" s="16">
        <f>IF(J1979&gt;1,J1979-H1979-I1979,0)</f>
        <v>32.100934766308413</v>
      </c>
      <c r="L1979" s="15">
        <v>42902</v>
      </c>
      <c r="M1979" s="14"/>
      <c r="N1979" s="29">
        <v>42943</v>
      </c>
      <c r="O1979" s="12">
        <v>42946</v>
      </c>
      <c r="P1979" s="11" t="s">
        <v>2668</v>
      </c>
      <c r="Q1979" s="10" t="s">
        <v>2667</v>
      </c>
      <c r="R1979" s="10" t="s">
        <v>2666</v>
      </c>
      <c r="S1979" s="10" t="s">
        <v>1687</v>
      </c>
      <c r="T1979" s="10"/>
      <c r="U1979" s="9">
        <v>6900878167</v>
      </c>
      <c r="V1979" s="8" t="s">
        <v>110</v>
      </c>
      <c r="W1979" s="7">
        <v>997</v>
      </c>
      <c r="X1979" s="4"/>
      <c r="Y1979" s="6">
        <v>117</v>
      </c>
      <c r="Z1979" s="5">
        <f>IF(Y1979&gt;0,Y1979-J1979,".")</f>
        <v>38</v>
      </c>
    </row>
    <row r="1980" spans="1:28" s="1" customFormat="1" x14ac:dyDescent="0.25">
      <c r="A1980" s="31">
        <v>43013</v>
      </c>
      <c r="B1980" s="24"/>
      <c r="C1980" s="23" t="s">
        <v>623</v>
      </c>
      <c r="D1980" s="22" t="s">
        <v>19</v>
      </c>
      <c r="E1980" s="21">
        <v>1.76</v>
      </c>
      <c r="G1980" s="20"/>
      <c r="H1980" s="19">
        <f>E1980/0.04452</f>
        <v>39.532794249775385</v>
      </c>
      <c r="I1980" s="18">
        <f>J1980/100*4</f>
        <v>3.16</v>
      </c>
      <c r="J1980" s="17">
        <v>79</v>
      </c>
      <c r="K1980" s="16">
        <f>IF(J1980&gt;1,J1980-H1980-I1980,0)</f>
        <v>36.307205750224611</v>
      </c>
      <c r="L1980" s="15">
        <v>43040</v>
      </c>
      <c r="M1980" s="14"/>
      <c r="N1980" s="29">
        <v>43072</v>
      </c>
      <c r="O1980" s="12">
        <v>43073</v>
      </c>
      <c r="P1980" s="11" t="s">
        <v>622</v>
      </c>
      <c r="Q1980" s="10" t="s">
        <v>621</v>
      </c>
      <c r="R1980" s="10" t="s">
        <v>620</v>
      </c>
      <c r="S1980" s="10" t="s">
        <v>619</v>
      </c>
      <c r="T1980" s="10"/>
      <c r="U1980" s="9">
        <v>6917210416</v>
      </c>
      <c r="V1980" s="8"/>
      <c r="W1980" s="7">
        <v>1412</v>
      </c>
      <c r="X1980" s="4"/>
      <c r="Y1980" s="6">
        <v>117</v>
      </c>
      <c r="Z1980" s="5">
        <f>IF(Y1980&gt;0,Y1980-J1980,".")</f>
        <v>38</v>
      </c>
    </row>
    <row r="1981" spans="1:28" s="1" customFormat="1" x14ac:dyDescent="0.25">
      <c r="A1981" s="31">
        <v>42877</v>
      </c>
      <c r="B1981" s="24"/>
      <c r="C1981" s="23" t="s">
        <v>20</v>
      </c>
      <c r="D1981" s="22" t="s">
        <v>19</v>
      </c>
      <c r="E1981" s="21">
        <v>1.76</v>
      </c>
      <c r="G1981" s="20"/>
      <c r="H1981" s="19">
        <f>E1981/0.04001</f>
        <v>43.989002749312675</v>
      </c>
      <c r="I1981" s="18">
        <f>J1981/100*4</f>
        <v>3.16</v>
      </c>
      <c r="J1981" s="17">
        <v>79</v>
      </c>
      <c r="K1981" s="16">
        <f>IF(J1981&gt;1,J1981-H1981-I1981,0)</f>
        <v>31.850997250687325</v>
      </c>
      <c r="L1981" s="15">
        <v>42917</v>
      </c>
      <c r="M1981" s="14"/>
      <c r="N1981" s="29">
        <v>43100</v>
      </c>
      <c r="O1981" s="12">
        <v>43101</v>
      </c>
      <c r="P1981" s="11" t="s">
        <v>18</v>
      </c>
      <c r="Q1981" s="10" t="s">
        <v>17</v>
      </c>
      <c r="R1981" s="10" t="s">
        <v>16</v>
      </c>
      <c r="S1981" s="10" t="s">
        <v>15</v>
      </c>
      <c r="T1981" s="10"/>
      <c r="U1981" s="9">
        <v>6920249984</v>
      </c>
      <c r="V1981" s="8"/>
      <c r="W1981" s="7">
        <v>1514</v>
      </c>
      <c r="X1981" s="4"/>
      <c r="Y1981" s="6">
        <v>117</v>
      </c>
      <c r="Z1981" s="5">
        <f>IF(Y1981&gt;0,Y1981-J1981,".")</f>
        <v>38</v>
      </c>
      <c r="AA1981"/>
      <c r="AB1981"/>
    </row>
    <row r="1982" spans="1:28" s="1" customFormat="1" x14ac:dyDescent="0.25">
      <c r="A1982" s="31">
        <v>42736</v>
      </c>
      <c r="B1982" s="24"/>
      <c r="C1982" s="23" t="s">
        <v>1042</v>
      </c>
      <c r="D1982" s="22" t="s">
        <v>19</v>
      </c>
      <c r="E1982" s="21">
        <v>1.66</v>
      </c>
      <c r="G1982" s="20"/>
      <c r="H1982" s="19">
        <f>E1982/0.03785</f>
        <v>43.857331571994713</v>
      </c>
      <c r="I1982" s="18">
        <f>J1982/100*4</f>
        <v>3.16</v>
      </c>
      <c r="J1982" s="17">
        <v>79</v>
      </c>
      <c r="K1982" s="16">
        <f>IF(J1982&gt;1,J1982-H1982-I1982,0)</f>
        <v>31.982668428005287</v>
      </c>
      <c r="L1982" s="15">
        <v>42762</v>
      </c>
      <c r="M1982" s="14"/>
      <c r="N1982" s="29">
        <v>42771</v>
      </c>
      <c r="O1982" s="12">
        <v>42771</v>
      </c>
      <c r="P1982" s="11" t="s">
        <v>6175</v>
      </c>
      <c r="Q1982" s="10" t="s">
        <v>6177</v>
      </c>
      <c r="R1982" s="10" t="s">
        <v>6176</v>
      </c>
      <c r="S1982" s="10" t="s">
        <v>634</v>
      </c>
      <c r="T1982" s="10"/>
      <c r="U1982" s="9">
        <v>6705467367</v>
      </c>
      <c r="V1982" s="8"/>
      <c r="W1982" s="7">
        <v>210</v>
      </c>
      <c r="X1982" s="4"/>
      <c r="Y1982" s="6">
        <v>118</v>
      </c>
      <c r="Z1982" s="5">
        <f>IF(Y1982&gt;0,Y1982-J1982,".")</f>
        <v>39</v>
      </c>
    </row>
    <row r="1983" spans="1:28" s="1" customFormat="1" x14ac:dyDescent="0.25">
      <c r="A1983" s="31">
        <v>42736</v>
      </c>
      <c r="B1983" s="24"/>
      <c r="C1983" s="23" t="s">
        <v>1042</v>
      </c>
      <c r="D1983" s="22" t="s">
        <v>19</v>
      </c>
      <c r="E1983" s="21">
        <v>1.66</v>
      </c>
      <c r="G1983" s="20"/>
      <c r="H1983" s="19">
        <f>E1983/0.03785</f>
        <v>43.857331571994713</v>
      </c>
      <c r="I1983" s="18">
        <f>J1983/100*4</f>
        <v>3.16</v>
      </c>
      <c r="J1983" s="17">
        <v>79</v>
      </c>
      <c r="K1983" s="16">
        <f>IF(J1983&gt;1,J1983-H1983-I1983,0)</f>
        <v>31.982668428005287</v>
      </c>
      <c r="L1983" s="15">
        <v>42762</v>
      </c>
      <c r="M1983" s="14"/>
      <c r="N1983" s="29">
        <v>42785</v>
      </c>
      <c r="O1983" s="12">
        <v>42786</v>
      </c>
      <c r="P1983" s="11" t="s">
        <v>5809</v>
      </c>
      <c r="Q1983" s="10"/>
      <c r="R1983" s="10"/>
      <c r="S1983" s="10"/>
      <c r="T1983" s="10"/>
      <c r="U1983" s="9">
        <v>6722778746</v>
      </c>
      <c r="V1983" s="8"/>
      <c r="W1983" s="7">
        <v>303</v>
      </c>
      <c r="X1983" s="4"/>
      <c r="Y1983" s="6">
        <v>118</v>
      </c>
      <c r="Z1983" s="5">
        <f>IF(Y1983&gt;0,Y1983-J1983,".")</f>
        <v>39</v>
      </c>
    </row>
    <row r="1984" spans="1:28" s="1" customFormat="1" x14ac:dyDescent="0.25">
      <c r="A1984" s="31">
        <v>42736</v>
      </c>
      <c r="B1984" s="24"/>
      <c r="C1984" s="23" t="s">
        <v>1042</v>
      </c>
      <c r="D1984" s="22" t="s">
        <v>19</v>
      </c>
      <c r="E1984" s="21">
        <v>1.66</v>
      </c>
      <c r="G1984" s="20"/>
      <c r="H1984" s="19">
        <f>E1984/0.03785</f>
        <v>43.857331571994713</v>
      </c>
      <c r="I1984" s="18">
        <f>J1984/100*4</f>
        <v>3.16</v>
      </c>
      <c r="J1984" s="17">
        <v>79</v>
      </c>
      <c r="K1984" s="16">
        <f>IF(J1984&gt;1,J1984-H1984-I1984,0)</f>
        <v>31.982668428005287</v>
      </c>
      <c r="L1984" s="15">
        <v>42762</v>
      </c>
      <c r="M1984" s="14"/>
      <c r="N1984" s="29">
        <v>42786</v>
      </c>
      <c r="O1984" s="12">
        <v>42786</v>
      </c>
      <c r="P1984" s="11" t="s">
        <v>5782</v>
      </c>
      <c r="Q1984" s="10" t="s">
        <v>5784</v>
      </c>
      <c r="R1984" s="10" t="s">
        <v>5783</v>
      </c>
      <c r="S1984" s="10" t="s">
        <v>493</v>
      </c>
      <c r="T1984" s="10"/>
      <c r="U1984" s="9">
        <v>6722778438</v>
      </c>
      <c r="V1984" s="8"/>
      <c r="W1984" s="7">
        <v>300</v>
      </c>
      <c r="X1984" s="4"/>
      <c r="Y1984" s="6">
        <v>118</v>
      </c>
      <c r="Z1984" s="5">
        <f>IF(Y1984&gt;0,Y1984-J1984,".")</f>
        <v>39</v>
      </c>
    </row>
    <row r="1985" spans="1:26" s="1" customFormat="1" x14ac:dyDescent="0.25">
      <c r="A1985" s="31">
        <v>42943</v>
      </c>
      <c r="B1985" s="30" t="s">
        <v>2113</v>
      </c>
      <c r="C1985" s="23" t="s">
        <v>862</v>
      </c>
      <c r="D1985" s="22" t="s">
        <v>861</v>
      </c>
      <c r="E1985" s="21">
        <v>0.84</v>
      </c>
      <c r="G1985" s="20"/>
      <c r="H1985" s="19">
        <f>E1985/0.04272</f>
        <v>19.662921348314605</v>
      </c>
      <c r="I1985" s="18">
        <f>J1985/100*4</f>
        <v>3.16</v>
      </c>
      <c r="J1985" s="17">
        <v>79</v>
      </c>
      <c r="K1985" s="16">
        <f>IF(J1985&gt;1,J1985-H1985-I1985,0)</f>
        <v>56.177078651685392</v>
      </c>
      <c r="L1985" s="15">
        <v>42979</v>
      </c>
      <c r="M1985" s="14"/>
      <c r="N1985" s="29">
        <v>42987</v>
      </c>
      <c r="O1985" s="12">
        <v>42988</v>
      </c>
      <c r="P1985" s="11" t="s">
        <v>2109</v>
      </c>
      <c r="Q1985" s="10" t="s">
        <v>2112</v>
      </c>
      <c r="R1985" s="10" t="s">
        <v>2111</v>
      </c>
      <c r="S1985" s="10" t="s">
        <v>2110</v>
      </c>
      <c r="T1985" s="10"/>
      <c r="U1985" s="9">
        <v>6903901749</v>
      </c>
      <c r="V1985" s="8"/>
      <c r="W1985" s="7">
        <v>1117</v>
      </c>
      <c r="X1985" s="4"/>
      <c r="Y1985" s="6">
        <v>118</v>
      </c>
      <c r="Z1985" s="5">
        <f>IF(Y1985&gt;0,Y1985-J1985,".")</f>
        <v>39</v>
      </c>
    </row>
    <row r="1986" spans="1:26" s="1" customFormat="1" x14ac:dyDescent="0.25">
      <c r="A1986" s="31">
        <v>42430</v>
      </c>
      <c r="B1986" s="24"/>
      <c r="C1986" s="23" t="s">
        <v>934</v>
      </c>
      <c r="D1986" s="22" t="s">
        <v>933</v>
      </c>
      <c r="E1986" s="21">
        <v>1.33</v>
      </c>
      <c r="G1986" s="20"/>
      <c r="H1986" s="19">
        <f>E1986/0.041355</f>
        <v>32.160560996251967</v>
      </c>
      <c r="I1986" s="32">
        <f>J1986/100*4</f>
        <v>3.16</v>
      </c>
      <c r="J1986" s="17">
        <v>79</v>
      </c>
      <c r="K1986" s="16">
        <f>IF(J1986&gt;1,J1986-H1986-I1986,0)</f>
        <v>43.67943900374803</v>
      </c>
      <c r="L1986" s="15">
        <v>42458</v>
      </c>
      <c r="M1986" s="14"/>
      <c r="N1986" s="29">
        <v>43059</v>
      </c>
      <c r="O1986" s="12">
        <v>43059</v>
      </c>
      <c r="P1986" s="11" t="s">
        <v>927</v>
      </c>
      <c r="Q1986" s="10" t="s">
        <v>932</v>
      </c>
      <c r="R1986" s="10" t="s">
        <v>931</v>
      </c>
      <c r="S1986" s="10" t="s">
        <v>930</v>
      </c>
      <c r="T1986" s="10"/>
      <c r="U1986" s="9">
        <v>6915955619</v>
      </c>
      <c r="V1986" s="8"/>
      <c r="W1986" s="7">
        <v>1353</v>
      </c>
      <c r="X1986" s="4"/>
      <c r="Y1986" s="6">
        <v>118</v>
      </c>
      <c r="Z1986" s="5">
        <f>IF(Y1986&gt;0,Y1986-J1986,".")</f>
        <v>39</v>
      </c>
    </row>
    <row r="1987" spans="1:26" s="1" customFormat="1" x14ac:dyDescent="0.25">
      <c r="A1987" s="31">
        <v>42943</v>
      </c>
      <c r="B1987" s="24" t="s">
        <v>866</v>
      </c>
      <c r="C1987" s="23" t="s">
        <v>862</v>
      </c>
      <c r="D1987" s="22" t="s">
        <v>861</v>
      </c>
      <c r="E1987" s="21">
        <v>0.8</v>
      </c>
      <c r="G1987" s="20"/>
      <c r="H1987" s="19">
        <f>E1987/0.04272</f>
        <v>18.726591760299627</v>
      </c>
      <c r="I1987" s="18">
        <f>J1987/100*4</f>
        <v>3.16</v>
      </c>
      <c r="J1987" s="17">
        <v>79</v>
      </c>
      <c r="K1987" s="16">
        <f>IF(J1987&gt;1,J1987-H1987-I1987,0)</f>
        <v>57.113408239700377</v>
      </c>
      <c r="L1987" s="15">
        <v>42965</v>
      </c>
      <c r="M1987" s="14"/>
      <c r="N1987" s="29">
        <v>43062</v>
      </c>
      <c r="O1987" s="12">
        <v>43062</v>
      </c>
      <c r="P1987" s="11" t="s">
        <v>860</v>
      </c>
      <c r="Q1987" s="10" t="s">
        <v>865</v>
      </c>
      <c r="R1987" s="10" t="s">
        <v>864</v>
      </c>
      <c r="S1987" s="10" t="s">
        <v>863</v>
      </c>
      <c r="T1987" s="10"/>
      <c r="U1987" s="9">
        <v>6914963305</v>
      </c>
      <c r="V1987" s="8"/>
      <c r="W1987" s="7">
        <v>1369</v>
      </c>
      <c r="X1987" s="4"/>
      <c r="Y1987" s="6">
        <v>119</v>
      </c>
      <c r="Z1987" s="5">
        <f>IF(Y1987&gt;0,Y1987-J1987,".")</f>
        <v>40</v>
      </c>
    </row>
    <row r="1988" spans="1:26" s="1" customFormat="1" x14ac:dyDescent="0.25">
      <c r="A1988" s="31">
        <v>42680</v>
      </c>
      <c r="B1988" s="24"/>
      <c r="C1988" s="23" t="s">
        <v>174</v>
      </c>
      <c r="D1988" s="22" t="s">
        <v>173</v>
      </c>
      <c r="E1988" s="21">
        <v>1.8</v>
      </c>
      <c r="G1988" s="20"/>
      <c r="H1988" s="19">
        <f>E1988/0.041115</f>
        <v>43.779642466253193</v>
      </c>
      <c r="I1988" s="18">
        <f>J1988/100*4</f>
        <v>4.8</v>
      </c>
      <c r="J1988" s="17">
        <v>120</v>
      </c>
      <c r="K1988" s="16">
        <f>IF(J1988&gt;1,J1988-H1988-I1988,0)</f>
        <v>71.42035753374681</v>
      </c>
      <c r="L1988" s="15">
        <v>42708</v>
      </c>
      <c r="M1988" s="14"/>
      <c r="N1988" s="29">
        <v>42756</v>
      </c>
      <c r="O1988" s="12">
        <v>42757</v>
      </c>
      <c r="P1988" s="11" t="s">
        <v>6464</v>
      </c>
      <c r="Q1988" s="10"/>
      <c r="R1988" s="10"/>
      <c r="S1988" s="10"/>
      <c r="T1988" s="10"/>
      <c r="U1988" s="9">
        <v>6686014365</v>
      </c>
      <c r="V1988" s="8"/>
      <c r="W1988" s="7">
        <v>141</v>
      </c>
      <c r="X1988" s="4"/>
      <c r="Y1988" s="6">
        <v>120</v>
      </c>
      <c r="Z1988" s="5">
        <f>IF(Y1988&gt;0,Y1988-J1988,".")</f>
        <v>0</v>
      </c>
    </row>
    <row r="1989" spans="1:26" s="1" customFormat="1" x14ac:dyDescent="0.25">
      <c r="A1989" s="31">
        <v>42680</v>
      </c>
      <c r="B1989" s="24"/>
      <c r="C1989" s="23" t="s">
        <v>174</v>
      </c>
      <c r="D1989" s="22" t="s">
        <v>173</v>
      </c>
      <c r="E1989" s="21">
        <v>1.8</v>
      </c>
      <c r="G1989" s="20"/>
      <c r="H1989" s="19">
        <f>E1989/0.041115</f>
        <v>43.779642466253193</v>
      </c>
      <c r="I1989" s="18">
        <f>J1989/100*4</f>
        <v>4.8</v>
      </c>
      <c r="J1989" s="17">
        <v>120</v>
      </c>
      <c r="K1989" s="16">
        <f>IF(J1989&gt;1,J1989-H1989-I1989,0)</f>
        <v>71.42035753374681</v>
      </c>
      <c r="L1989" s="15">
        <v>42708</v>
      </c>
      <c r="M1989" s="14"/>
      <c r="N1989" s="29">
        <v>42760</v>
      </c>
      <c r="O1989" s="12">
        <v>42760</v>
      </c>
      <c r="P1989" s="11" t="s">
        <v>966</v>
      </c>
      <c r="Q1989" s="10"/>
      <c r="R1989" s="10"/>
      <c r="S1989" s="10"/>
      <c r="T1989" s="10"/>
      <c r="U1989" s="9">
        <v>6686014365</v>
      </c>
      <c r="V1989" s="8"/>
      <c r="W1989" s="7">
        <v>154</v>
      </c>
      <c r="X1989" s="4"/>
      <c r="Y1989" s="6">
        <v>120</v>
      </c>
      <c r="Z1989" s="5">
        <f>IF(Y1989&gt;0,Y1989-J1989,".")</f>
        <v>0</v>
      </c>
    </row>
    <row r="1990" spans="1:26" s="1" customFormat="1" x14ac:dyDescent="0.25">
      <c r="A1990" s="31">
        <v>42680</v>
      </c>
      <c r="B1990" s="24"/>
      <c r="C1990" s="23" t="s">
        <v>174</v>
      </c>
      <c r="D1990" s="22" t="s">
        <v>173</v>
      </c>
      <c r="E1990" s="21">
        <v>1.8</v>
      </c>
      <c r="G1990" s="20"/>
      <c r="H1990" s="19">
        <f>E1990/0.041115</f>
        <v>43.779642466253193</v>
      </c>
      <c r="I1990" s="18">
        <f>J1990/100*4</f>
        <v>4.8</v>
      </c>
      <c r="J1990" s="17">
        <v>120</v>
      </c>
      <c r="K1990" s="16">
        <f>IF(J1990&gt;1,J1990-H1990-I1990,0)</f>
        <v>71.42035753374681</v>
      </c>
      <c r="L1990" s="15">
        <v>42708</v>
      </c>
      <c r="M1990" s="14"/>
      <c r="N1990" s="29">
        <v>42781</v>
      </c>
      <c r="O1990" s="12">
        <v>42781</v>
      </c>
      <c r="P1990" s="11" t="s">
        <v>5930</v>
      </c>
      <c r="Q1990" s="10"/>
      <c r="R1990" s="10"/>
      <c r="S1990" s="10"/>
      <c r="T1990" s="10"/>
      <c r="U1990" s="9">
        <v>6716584662</v>
      </c>
      <c r="V1990" s="8"/>
      <c r="W1990" s="7">
        <v>270</v>
      </c>
      <c r="X1990" s="4"/>
      <c r="Y1990" s="6">
        <v>120</v>
      </c>
      <c r="Z1990" s="5">
        <f>IF(Y1990&gt;0,Y1990-J1990,".")</f>
        <v>0</v>
      </c>
    </row>
    <row r="1991" spans="1:26" s="1" customFormat="1" x14ac:dyDescent="0.25">
      <c r="A1991" s="31">
        <v>42751</v>
      </c>
      <c r="B1991" s="24"/>
      <c r="C1991" s="23" t="s">
        <v>70</v>
      </c>
      <c r="D1991" s="22" t="s">
        <v>69</v>
      </c>
      <c r="E1991" s="21">
        <v>1.87</v>
      </c>
      <c r="G1991" s="20"/>
      <c r="H1991" s="19">
        <f>E1991/0.03865</f>
        <v>48.382923673997418</v>
      </c>
      <c r="I1991" s="18">
        <f>J1991/100*4</f>
        <v>4.8</v>
      </c>
      <c r="J1991" s="17">
        <v>120</v>
      </c>
      <c r="K1991" s="16">
        <f>IF(J1991&gt;1,J1991-H1991-I1991,0)</f>
        <v>66.817076326002578</v>
      </c>
      <c r="L1991" s="15">
        <v>42774</v>
      </c>
      <c r="M1991" s="14"/>
      <c r="N1991" s="29">
        <v>42802</v>
      </c>
      <c r="O1991" s="12">
        <v>42802</v>
      </c>
      <c r="P1991" s="11" t="s">
        <v>5411</v>
      </c>
      <c r="Q1991" s="10"/>
      <c r="R1991" s="10"/>
      <c r="S1991" s="10"/>
      <c r="T1991" s="10"/>
      <c r="U1991" s="9">
        <v>6736420093</v>
      </c>
      <c r="V1991" s="8" t="s">
        <v>3969</v>
      </c>
      <c r="W1991" s="7">
        <v>1519</v>
      </c>
      <c r="X1991" s="4"/>
      <c r="Y1991" s="6">
        <v>120</v>
      </c>
      <c r="Z1991" s="5">
        <f>IF(Y1991&gt;0,Y1991-J1991,".")</f>
        <v>0</v>
      </c>
    </row>
    <row r="1992" spans="1:26" s="1" customFormat="1" x14ac:dyDescent="0.25">
      <c r="A1992" s="31">
        <v>42680</v>
      </c>
      <c r="B1992" s="24"/>
      <c r="C1992" s="23" t="s">
        <v>174</v>
      </c>
      <c r="D1992" s="22" t="s">
        <v>173</v>
      </c>
      <c r="E1992" s="21">
        <v>1.8</v>
      </c>
      <c r="G1992" s="20"/>
      <c r="H1992" s="19">
        <f>E1992/0.041115</f>
        <v>43.779642466253193</v>
      </c>
      <c r="I1992" s="18">
        <f>J1992/100*4</f>
        <v>4.8</v>
      </c>
      <c r="J1992" s="17">
        <v>120</v>
      </c>
      <c r="K1992" s="16">
        <f>IF(J1992&gt;1,J1992-H1992-I1992,0)</f>
        <v>71.42035753374681</v>
      </c>
      <c r="L1992" s="15">
        <v>42708</v>
      </c>
      <c r="M1992" s="14"/>
      <c r="N1992" s="29">
        <v>42813</v>
      </c>
      <c r="O1992" s="12">
        <v>42813</v>
      </c>
      <c r="P1992" s="11" t="s">
        <v>1945</v>
      </c>
      <c r="Q1992" s="10"/>
      <c r="R1992" s="10"/>
      <c r="S1992" s="10"/>
      <c r="T1992" s="10"/>
      <c r="U1992" s="9">
        <v>6755153293</v>
      </c>
      <c r="V1992" s="8"/>
      <c r="W1992" s="7">
        <v>450</v>
      </c>
      <c r="X1992" s="4"/>
      <c r="Y1992" s="6">
        <v>120</v>
      </c>
      <c r="Z1992" s="5">
        <f>IF(Y1992&gt;0,Y1992-J1992,".")</f>
        <v>0</v>
      </c>
    </row>
    <row r="1993" spans="1:26" s="1" customFormat="1" x14ac:dyDescent="0.25">
      <c r="A1993" s="31">
        <v>42816</v>
      </c>
      <c r="B1993" s="24"/>
      <c r="C1993" s="23" t="s">
        <v>4940</v>
      </c>
      <c r="D1993" s="22"/>
      <c r="E1993" s="21"/>
      <c r="G1993" s="20"/>
      <c r="H1993" s="19">
        <f>E1993/0.038689</f>
        <v>0</v>
      </c>
      <c r="I1993" s="18">
        <f>J1993/100*4</f>
        <v>4.8</v>
      </c>
      <c r="J1993" s="17">
        <v>120</v>
      </c>
      <c r="K1993" s="16">
        <f>IF(J1993&gt;1,J1993-H1993-I1993,0)</f>
        <v>115.2</v>
      </c>
      <c r="L1993" s="15">
        <v>42011</v>
      </c>
      <c r="M1993" s="14"/>
      <c r="N1993" s="29">
        <v>42822</v>
      </c>
      <c r="O1993" s="12">
        <v>42822</v>
      </c>
      <c r="P1993" s="11" t="s">
        <v>4939</v>
      </c>
      <c r="Q1993" s="10"/>
      <c r="R1993" s="10"/>
      <c r="S1993" s="10"/>
      <c r="T1993" s="10"/>
      <c r="U1993" s="9">
        <v>6758723839</v>
      </c>
      <c r="V1993" s="8"/>
      <c r="W1993" s="7">
        <v>500</v>
      </c>
      <c r="X1993" s="4"/>
      <c r="Y1993" s="6">
        <v>120</v>
      </c>
      <c r="Z1993" s="5">
        <f>IF(Y1993&gt;0,Y1993-J1993,".")</f>
        <v>0</v>
      </c>
    </row>
    <row r="1994" spans="1:26" s="1" customFormat="1" x14ac:dyDescent="0.25">
      <c r="A1994" s="31">
        <v>42877</v>
      </c>
      <c r="B1994" s="30" t="s">
        <v>2558</v>
      </c>
      <c r="C1994" s="23" t="s">
        <v>551</v>
      </c>
      <c r="D1994" s="22" t="s">
        <v>19</v>
      </c>
      <c r="E1994" s="21">
        <v>1.66</v>
      </c>
      <c r="G1994" s="20"/>
      <c r="H1994" s="19">
        <f>E1994/0.04001</f>
        <v>41.489627593101723</v>
      </c>
      <c r="I1994" s="18">
        <f>J1994/100*4</f>
        <v>3.16</v>
      </c>
      <c r="J1994" s="17">
        <v>79</v>
      </c>
      <c r="K1994" s="16">
        <f>IF(J1994&gt;1,J1994-H1994-I1994,0)</f>
        <v>34.350372406898273</v>
      </c>
      <c r="L1994" s="15">
        <v>42917</v>
      </c>
      <c r="M1994" s="14"/>
      <c r="N1994" s="29">
        <v>42956</v>
      </c>
      <c r="O1994" s="12">
        <v>42958</v>
      </c>
      <c r="P1994" s="11" t="s">
        <v>2557</v>
      </c>
      <c r="Q1994" s="10"/>
      <c r="R1994" s="10"/>
      <c r="S1994" s="10"/>
      <c r="T1994" s="10"/>
      <c r="U1994" s="9">
        <v>6910409248</v>
      </c>
      <c r="V1994" s="8" t="s">
        <v>110</v>
      </c>
      <c r="W1994" s="7">
        <v>1019</v>
      </c>
      <c r="X1994" s="4"/>
      <c r="Y1994" s="6">
        <v>120</v>
      </c>
      <c r="Z1994" s="5">
        <f>IF(Y1994&gt;0,Y1994-J1994,".")</f>
        <v>41</v>
      </c>
    </row>
    <row r="1995" spans="1:26" s="1" customFormat="1" x14ac:dyDescent="0.25">
      <c r="A1995" s="31">
        <v>42897</v>
      </c>
      <c r="B1995" s="24"/>
      <c r="C1995" s="23" t="s">
        <v>1594</v>
      </c>
      <c r="D1995" s="22" t="s">
        <v>1593</v>
      </c>
      <c r="E1995" s="21">
        <v>1.6819999999999999</v>
      </c>
      <c r="G1995" s="20"/>
      <c r="H1995" s="19">
        <f>E1995/0.0418425</f>
        <v>40.198362908526022</v>
      </c>
      <c r="I1995" s="18">
        <f>J1995/100*4</f>
        <v>3.2</v>
      </c>
      <c r="J1995" s="17">
        <v>80</v>
      </c>
      <c r="K1995" s="16">
        <f>IF(J1995&gt;1,J1995-H1995-I1995,0)</f>
        <v>36.601637091473975</v>
      </c>
      <c r="L1995" s="15">
        <v>42909</v>
      </c>
      <c r="M1995" s="14"/>
      <c r="N1995" s="29">
        <v>43017</v>
      </c>
      <c r="O1995" s="12">
        <v>43018</v>
      </c>
      <c r="P1995" s="11" t="s">
        <v>860</v>
      </c>
      <c r="Q1995" s="10" t="s">
        <v>865</v>
      </c>
      <c r="R1995" s="10" t="s">
        <v>864</v>
      </c>
      <c r="S1995" s="10" t="s">
        <v>863</v>
      </c>
      <c r="T1995" s="10"/>
      <c r="U1995" s="9">
        <v>6906721953</v>
      </c>
      <c r="V1995" s="8"/>
      <c r="W1995" s="7">
        <v>1223</v>
      </c>
      <c r="X1995" s="4"/>
      <c r="Y1995" s="6">
        <v>120</v>
      </c>
      <c r="Z1995" s="5">
        <f>IF(Y1995&gt;0,Y1995-J1995,".")</f>
        <v>40</v>
      </c>
    </row>
    <row r="1996" spans="1:26" s="1" customFormat="1" x14ac:dyDescent="0.25">
      <c r="A1996" s="31">
        <v>42534</v>
      </c>
      <c r="B1996" s="24"/>
      <c r="C1996" s="23" t="s">
        <v>841</v>
      </c>
      <c r="D1996" s="22" t="s">
        <v>840</v>
      </c>
      <c r="E1996" s="21">
        <v>1.04</v>
      </c>
      <c r="G1996" s="20"/>
      <c r="H1996" s="19">
        <f>E1996/0.04111</f>
        <v>25.297981026514229</v>
      </c>
      <c r="I1996" s="18">
        <f>J1996/100*4</f>
        <v>3.24</v>
      </c>
      <c r="J1996" s="17">
        <v>81</v>
      </c>
      <c r="K1996" s="16">
        <f>IF(J1996&gt;1,J1996-H1996-I1996,0)</f>
        <v>52.462018973485769</v>
      </c>
      <c r="L1996" s="15">
        <v>42567</v>
      </c>
      <c r="M1996" s="14"/>
      <c r="N1996" s="29">
        <v>43043</v>
      </c>
      <c r="O1996" s="12">
        <v>43044</v>
      </c>
      <c r="P1996" s="11" t="s">
        <v>1257</v>
      </c>
      <c r="Q1996" s="10" t="s">
        <v>1256</v>
      </c>
      <c r="R1996" s="10" t="s">
        <v>1255</v>
      </c>
      <c r="S1996" s="10" t="s">
        <v>1254</v>
      </c>
      <c r="T1996" s="10"/>
      <c r="U1996" s="9">
        <v>6914011624</v>
      </c>
      <c r="V1996" s="8"/>
      <c r="W1996" s="7">
        <v>1292</v>
      </c>
      <c r="X1996" s="4"/>
      <c r="Y1996" s="6">
        <v>120</v>
      </c>
      <c r="Z1996" s="5">
        <f>IF(Y1996&gt;0,Y1996-J1996,".")</f>
        <v>39</v>
      </c>
    </row>
    <row r="1997" spans="1:26" s="1" customFormat="1" x14ac:dyDescent="0.25">
      <c r="A1997" s="31">
        <v>43013</v>
      </c>
      <c r="B1997" s="24" t="s">
        <v>807</v>
      </c>
      <c r="C1997" s="23" t="s">
        <v>675</v>
      </c>
      <c r="D1997" s="22" t="s">
        <v>19</v>
      </c>
      <c r="E1997" s="21">
        <v>1.76</v>
      </c>
      <c r="G1997" s="20"/>
      <c r="H1997" s="19">
        <f>E1997/0.04452</f>
        <v>39.532794249775385</v>
      </c>
      <c r="I1997" s="18">
        <f>J1997/100*4</f>
        <v>3.16</v>
      </c>
      <c r="J1997" s="17">
        <v>79</v>
      </c>
      <c r="K1997" s="16">
        <f>IF(J1997&gt;1,J1997-H1997-I1997,0)</f>
        <v>36.307205750224611</v>
      </c>
      <c r="L1997" s="15">
        <v>43040</v>
      </c>
      <c r="M1997" s="14"/>
      <c r="N1997" s="29">
        <v>43064</v>
      </c>
      <c r="O1997" s="12">
        <v>43066</v>
      </c>
      <c r="P1997" s="11" t="s">
        <v>803</v>
      </c>
      <c r="Q1997" s="10" t="s">
        <v>806</v>
      </c>
      <c r="R1997" s="10" t="s">
        <v>805</v>
      </c>
      <c r="S1997" s="10" t="s">
        <v>804</v>
      </c>
      <c r="T1997" s="10"/>
      <c r="U1997" s="9">
        <v>6916047969</v>
      </c>
      <c r="V1997" s="8"/>
      <c r="W1997" s="7">
        <v>1373</v>
      </c>
      <c r="X1997" s="4"/>
      <c r="Y1997" s="6">
        <v>120</v>
      </c>
      <c r="Z1997" s="5">
        <f>IF(Y1997&gt;0,Y1997-J1997,".")</f>
        <v>41</v>
      </c>
    </row>
    <row r="1998" spans="1:26" s="1" customFormat="1" x14ac:dyDescent="0.25">
      <c r="A1998" s="31">
        <v>42613</v>
      </c>
      <c r="B1998" s="24"/>
      <c r="C1998" s="23" t="s">
        <v>1594</v>
      </c>
      <c r="D1998" s="22" t="s">
        <v>1593</v>
      </c>
      <c r="E1998" s="21">
        <v>1.7</v>
      </c>
      <c r="G1998" s="20"/>
      <c r="H1998" s="19">
        <f>E1998/0.0409</f>
        <v>41.56479217603912</v>
      </c>
      <c r="I1998" s="18">
        <f>J1998/100*4</f>
        <v>3.4</v>
      </c>
      <c r="J1998" s="17">
        <v>85</v>
      </c>
      <c r="K1998" s="16">
        <f>IF(J1998&gt;1,J1998-H1998-I1998,0)</f>
        <v>40.035207823960882</v>
      </c>
      <c r="L1998" s="15">
        <v>42629</v>
      </c>
      <c r="M1998" s="14"/>
      <c r="N1998" s="29">
        <v>42746</v>
      </c>
      <c r="O1998" s="12">
        <v>42754</v>
      </c>
      <c r="P1998" s="11" t="s">
        <v>6735</v>
      </c>
      <c r="Q1998" s="10" t="s">
        <v>6734</v>
      </c>
      <c r="R1998" s="10" t="s">
        <v>6733</v>
      </c>
      <c r="S1998" s="10" t="s">
        <v>6732</v>
      </c>
      <c r="T1998" s="10"/>
      <c r="U1998" s="9">
        <v>6671410587</v>
      </c>
      <c r="V1998" s="8"/>
      <c r="W1998" s="7">
        <v>120</v>
      </c>
      <c r="X1998" s="4"/>
      <c r="Y1998" s="6">
        <v>122</v>
      </c>
      <c r="Z1998" s="5">
        <f>IF(Y1998&gt;0,Y1998-J1998,".")</f>
        <v>37</v>
      </c>
    </row>
    <row r="1999" spans="1:26" s="1" customFormat="1" x14ac:dyDescent="0.25">
      <c r="A1999" s="31">
        <v>42794</v>
      </c>
      <c r="B1999" s="24" t="s">
        <v>2676</v>
      </c>
      <c r="C1999" s="23" t="s">
        <v>1594</v>
      </c>
      <c r="D1999" s="22" t="s">
        <v>1593</v>
      </c>
      <c r="E1999" s="21">
        <v>1.68</v>
      </c>
      <c r="G1999" s="20"/>
      <c r="H1999" s="19">
        <f>E1999/0.03844</f>
        <v>43.704474505723198</v>
      </c>
      <c r="I1999" s="18">
        <f>J1999/100*4</f>
        <v>3.4</v>
      </c>
      <c r="J1999" s="17">
        <v>85</v>
      </c>
      <c r="K1999" s="16">
        <f>IF(J1999&gt;1,J1999-H1999-I1999,0)</f>
        <v>37.895525494276804</v>
      </c>
      <c r="L1999" s="15">
        <v>42821</v>
      </c>
      <c r="M1999" s="14"/>
      <c r="N1999" s="29">
        <v>42829</v>
      </c>
      <c r="O1999" s="12">
        <v>42829</v>
      </c>
      <c r="P1999" s="11" t="s">
        <v>4796</v>
      </c>
      <c r="Q1999" s="10" t="s">
        <v>4795</v>
      </c>
      <c r="R1999" s="10" t="s">
        <v>4794</v>
      </c>
      <c r="S1999" s="10" t="s">
        <v>4793</v>
      </c>
      <c r="T1999" s="10"/>
      <c r="U1999" s="9" t="s">
        <v>4792</v>
      </c>
      <c r="V1999" s="8"/>
      <c r="W1999" s="7">
        <v>531</v>
      </c>
      <c r="X1999" s="4"/>
      <c r="Y1999" s="6">
        <v>122</v>
      </c>
      <c r="Z1999" s="5">
        <f>IF(Y1999&gt;0,Y1999-J1999,".")</f>
        <v>37</v>
      </c>
    </row>
    <row r="2000" spans="1:26" s="1" customFormat="1" x14ac:dyDescent="0.25">
      <c r="A2000" s="31">
        <v>42794</v>
      </c>
      <c r="B2000" s="24" t="s">
        <v>3727</v>
      </c>
      <c r="C2000" s="23" t="s">
        <v>1594</v>
      </c>
      <c r="D2000" s="22" t="s">
        <v>1593</v>
      </c>
      <c r="E2000" s="21">
        <v>1.77</v>
      </c>
      <c r="G2000" s="20"/>
      <c r="H2000" s="19">
        <f>E2000/0.03844</f>
        <v>46.045785639958375</v>
      </c>
      <c r="I2000" s="18">
        <f>J2000/100*4</f>
        <v>3.4</v>
      </c>
      <c r="J2000" s="17">
        <v>85</v>
      </c>
      <c r="K2000" s="16">
        <f>IF(J2000&gt;1,J2000-H2000-I2000,0)</f>
        <v>35.554214360041627</v>
      </c>
      <c r="L2000" s="15">
        <v>42821</v>
      </c>
      <c r="M2000" s="14"/>
      <c r="N2000" s="29">
        <v>42879</v>
      </c>
      <c r="O2000" s="12">
        <v>42879</v>
      </c>
      <c r="P2000" s="11" t="s">
        <v>3726</v>
      </c>
      <c r="Q2000" s="10" t="s">
        <v>3725</v>
      </c>
      <c r="R2000" s="10" t="s">
        <v>3724</v>
      </c>
      <c r="S2000" s="10" t="s">
        <v>1508</v>
      </c>
      <c r="T2000" s="10"/>
      <c r="U2000" s="9" t="s">
        <v>3723</v>
      </c>
      <c r="V2000" s="8"/>
      <c r="W2000" s="7">
        <v>768</v>
      </c>
      <c r="X2000" s="4"/>
      <c r="Y2000" s="6">
        <v>122</v>
      </c>
      <c r="Z2000" s="5">
        <f>IF(Y2000&gt;0,Y2000-J2000,".")</f>
        <v>37</v>
      </c>
    </row>
    <row r="2001" spans="1:28" s="1" customFormat="1" x14ac:dyDescent="0.25">
      <c r="A2001" s="31">
        <v>42751</v>
      </c>
      <c r="B2001" s="24"/>
      <c r="C2001" s="23" t="s">
        <v>247</v>
      </c>
      <c r="D2001" s="22" t="s">
        <v>246</v>
      </c>
      <c r="E2001" s="21">
        <v>0.7</v>
      </c>
      <c r="G2001" s="20"/>
      <c r="H2001" s="19">
        <f>E2001/0.03821</f>
        <v>18.319811567652444</v>
      </c>
      <c r="I2001" s="18">
        <f>J2001/100*4</f>
        <v>1.32</v>
      </c>
      <c r="J2001" s="17">
        <v>33</v>
      </c>
      <c r="K2001" s="16">
        <f>IF(J2001&gt;1,J2001-H2001-I2001,0)</f>
        <v>13.360188432347556</v>
      </c>
      <c r="L2001" s="15">
        <v>42777</v>
      </c>
      <c r="M2001" s="14"/>
      <c r="N2001" s="29">
        <v>43087</v>
      </c>
      <c r="O2001" s="12">
        <v>43087</v>
      </c>
      <c r="P2001" s="11" t="s">
        <v>215</v>
      </c>
      <c r="Q2001" s="10" t="s">
        <v>250</v>
      </c>
      <c r="R2001" s="10" t="s">
        <v>249</v>
      </c>
      <c r="S2001" s="10" t="s">
        <v>248</v>
      </c>
      <c r="T2001" s="10" t="s">
        <v>215</v>
      </c>
      <c r="U2001" s="9">
        <v>6910577541</v>
      </c>
      <c r="V2001" s="8"/>
      <c r="W2001" s="7">
        <v>1480</v>
      </c>
      <c r="X2001" s="4"/>
      <c r="Y2001" s="6">
        <v>122</v>
      </c>
      <c r="Z2001" s="5">
        <f>IF(Y2001&gt;0,Y2001-J2001,".")</f>
        <v>89</v>
      </c>
    </row>
    <row r="2002" spans="1:28" s="1" customFormat="1" x14ac:dyDescent="0.25">
      <c r="A2002" s="31">
        <v>42254</v>
      </c>
      <c r="B2002" s="24"/>
      <c r="C2002" s="23" t="s">
        <v>6408</v>
      </c>
      <c r="D2002" s="22" t="s">
        <v>2183</v>
      </c>
      <c r="E2002" s="21">
        <v>1.19</v>
      </c>
      <c r="G2002" s="20"/>
      <c r="H2002" s="19">
        <f>E2002/0.04165</f>
        <v>28.571428571428569</v>
      </c>
      <c r="I2002" s="32">
        <f>J2002/100*4</f>
        <v>3.4</v>
      </c>
      <c r="J2002" s="17">
        <v>85</v>
      </c>
      <c r="K2002" s="16">
        <f>IF(J2002&gt;1,J2002-H2002-I2002,0)</f>
        <v>53.028571428571432</v>
      </c>
      <c r="L2002" s="15">
        <v>42280</v>
      </c>
      <c r="M2002" s="14"/>
      <c r="N2002" s="29">
        <v>42760</v>
      </c>
      <c r="O2002" s="12">
        <v>42760</v>
      </c>
      <c r="P2002" s="11" t="s">
        <v>6388</v>
      </c>
      <c r="Q2002" s="10" t="s">
        <v>6407</v>
      </c>
      <c r="R2002" s="10" t="s">
        <v>6406</v>
      </c>
      <c r="S2002" s="10" t="s">
        <v>6405</v>
      </c>
      <c r="T2002" s="10"/>
      <c r="U2002" s="9" t="s">
        <v>6404</v>
      </c>
      <c r="V2002" s="8"/>
      <c r="W2002" s="7">
        <v>159</v>
      </c>
      <c r="X2002" s="4"/>
      <c r="Y2002" s="6">
        <v>123</v>
      </c>
      <c r="Z2002" s="5">
        <f>IF(Y2002&gt;0,Y2002-J2002,".")</f>
        <v>38</v>
      </c>
    </row>
    <row r="2003" spans="1:28" s="1" customFormat="1" x14ac:dyDescent="0.25">
      <c r="A2003" s="31">
        <v>42794</v>
      </c>
      <c r="B2003" s="24"/>
      <c r="C2003" s="23" t="s">
        <v>1594</v>
      </c>
      <c r="D2003" s="22" t="s">
        <v>1593</v>
      </c>
      <c r="E2003" s="21">
        <v>1.77</v>
      </c>
      <c r="G2003" s="20"/>
      <c r="H2003" s="19">
        <f>E2003/0.03844</f>
        <v>46.045785639958375</v>
      </c>
      <c r="I2003" s="18">
        <f>J2003/100*4</f>
        <v>3.4</v>
      </c>
      <c r="J2003" s="17">
        <v>85</v>
      </c>
      <c r="K2003" s="16">
        <f>IF(J2003&gt;1,J2003-H2003-I2003,0)</f>
        <v>35.554214360041627</v>
      </c>
      <c r="L2003" s="15">
        <v>42821</v>
      </c>
      <c r="M2003" s="14"/>
      <c r="N2003" s="29">
        <v>42912</v>
      </c>
      <c r="O2003" s="12">
        <v>42913</v>
      </c>
      <c r="P2003" s="11" t="s">
        <v>3146</v>
      </c>
      <c r="Q2003" s="10" t="s">
        <v>3150</v>
      </c>
      <c r="R2003" s="10" t="s">
        <v>3149</v>
      </c>
      <c r="S2003" s="10" t="s">
        <v>2253</v>
      </c>
      <c r="T2003" s="10"/>
      <c r="U2003" s="9" t="s">
        <v>3148</v>
      </c>
      <c r="V2003" s="8"/>
      <c r="W2003" s="7">
        <v>885</v>
      </c>
      <c r="X2003" s="4"/>
      <c r="Y2003" s="6">
        <v>123</v>
      </c>
      <c r="Z2003" s="5">
        <f>IF(Y2003&gt;0,Y2003-J2003,".")</f>
        <v>38</v>
      </c>
    </row>
    <row r="2004" spans="1:28" s="1" customFormat="1" x14ac:dyDescent="0.25">
      <c r="A2004" s="31">
        <v>42692</v>
      </c>
      <c r="B2004" s="24"/>
      <c r="C2004" s="23" t="s">
        <v>1365</v>
      </c>
      <c r="D2004" s="22" t="s">
        <v>1364</v>
      </c>
      <c r="E2004" s="21">
        <v>1.19</v>
      </c>
      <c r="G2004" s="20"/>
      <c r="H2004" s="19">
        <f>E2004/0.0395</f>
        <v>30.12658227848101</v>
      </c>
      <c r="I2004" s="18">
        <f>J2004/100*4</f>
        <v>3.4</v>
      </c>
      <c r="J2004" s="17">
        <v>85</v>
      </c>
      <c r="K2004" s="16">
        <f>IF(J2004&gt;1,J2004-H2004-I2004,0)</f>
        <v>51.473417721518992</v>
      </c>
      <c r="L2004" s="15">
        <v>42727</v>
      </c>
      <c r="M2004" s="14"/>
      <c r="N2004" s="29">
        <v>42998</v>
      </c>
      <c r="O2004" s="12">
        <v>42998</v>
      </c>
      <c r="P2004" s="11" t="s">
        <v>1893</v>
      </c>
      <c r="Q2004" s="10" t="s">
        <v>1892</v>
      </c>
      <c r="R2004" s="10" t="s">
        <v>1891</v>
      </c>
      <c r="S2004" s="10" t="s">
        <v>1890</v>
      </c>
      <c r="T2004" s="10"/>
      <c r="U2004" s="9" t="s">
        <v>1889</v>
      </c>
      <c r="V2004" s="8"/>
      <c r="W2004" s="7">
        <v>1160</v>
      </c>
      <c r="X2004" s="4"/>
      <c r="Y2004" s="6">
        <v>123</v>
      </c>
      <c r="Z2004" s="5">
        <f>IF(Y2004&gt;0,Y2004-J2004,".")</f>
        <v>38</v>
      </c>
    </row>
    <row r="2005" spans="1:28" s="1" customFormat="1" x14ac:dyDescent="0.25">
      <c r="A2005" s="31">
        <v>42125</v>
      </c>
      <c r="B2005" s="24"/>
      <c r="C2005" s="23" t="s">
        <v>6917</v>
      </c>
      <c r="D2005" s="22" t="s">
        <v>98</v>
      </c>
      <c r="E2005" s="21">
        <v>1.98</v>
      </c>
      <c r="G2005" s="20"/>
      <c r="H2005" s="19">
        <f>E2005/0.04065</f>
        <v>48.708487084870853</v>
      </c>
      <c r="I2005" s="18">
        <f>J2005/100*4</f>
        <v>4.2</v>
      </c>
      <c r="J2005" s="17">
        <v>105</v>
      </c>
      <c r="K2005" s="16">
        <f>IF(J2005&gt;1,J2005-H2005-I2005,0)</f>
        <v>52.091512915129144</v>
      </c>
      <c r="L2005" s="15">
        <v>42154</v>
      </c>
      <c r="M2005" s="14"/>
      <c r="N2005" s="29">
        <v>42739</v>
      </c>
      <c r="O2005" s="12">
        <v>42739</v>
      </c>
      <c r="P2005" s="11" t="s">
        <v>6916</v>
      </c>
      <c r="Q2005" s="10" t="s">
        <v>6915</v>
      </c>
      <c r="R2005" s="10" t="s">
        <v>6914</v>
      </c>
      <c r="S2005" s="10" t="s">
        <v>1145</v>
      </c>
      <c r="T2005" s="10"/>
      <c r="U2005" s="9" t="s">
        <v>6913</v>
      </c>
      <c r="V2005" s="8"/>
      <c r="W2005" s="7">
        <v>37</v>
      </c>
      <c r="X2005" s="4"/>
      <c r="Y2005" s="6">
        <v>124</v>
      </c>
      <c r="Z2005" s="5">
        <f>IF(Y2005&gt;0,Y2005-J2005,".")</f>
        <v>19</v>
      </c>
      <c r="AA2005"/>
      <c r="AB2005"/>
    </row>
    <row r="2006" spans="1:28" s="1" customFormat="1" x14ac:dyDescent="0.25">
      <c r="A2006" s="28">
        <v>41470</v>
      </c>
      <c r="B2006" s="27" t="s">
        <v>5750</v>
      </c>
      <c r="C2006" s="23" t="s">
        <v>5749</v>
      </c>
      <c r="D2006" s="22" t="s">
        <v>1871</v>
      </c>
      <c r="E2006" s="21">
        <v>1.56</v>
      </c>
      <c r="G2006" s="20"/>
      <c r="H2006" s="19">
        <f>E2006/0.0481879</f>
        <v>32.373272128480387</v>
      </c>
      <c r="I2006" s="18">
        <f>J2006/100*4</f>
        <v>3.4</v>
      </c>
      <c r="J2006" s="17">
        <v>85</v>
      </c>
      <c r="K2006" s="16">
        <f>IF(J2006&gt;1,J2006-H2006-I2006,0)</f>
        <v>49.226727871519614</v>
      </c>
      <c r="L2006" s="15">
        <v>41492</v>
      </c>
      <c r="M2006" s="14"/>
      <c r="N2006" s="29">
        <v>42788</v>
      </c>
      <c r="O2006" s="12">
        <v>42788</v>
      </c>
      <c r="P2006" s="11" t="s">
        <v>5748</v>
      </c>
      <c r="Q2006" s="10" t="s">
        <v>5747</v>
      </c>
      <c r="R2006" s="10" t="s">
        <v>5746</v>
      </c>
      <c r="S2006" s="10" t="s">
        <v>5629</v>
      </c>
      <c r="T2006" s="10"/>
      <c r="U2006" s="9">
        <v>6724608651</v>
      </c>
      <c r="V2006" s="8"/>
      <c r="W2006" s="7">
        <v>314</v>
      </c>
      <c r="X2006" s="4"/>
      <c r="Y2006" s="6">
        <v>124</v>
      </c>
      <c r="Z2006" s="5">
        <f>IF(Y2006&gt;0,Y2006-J2006,".")</f>
        <v>39</v>
      </c>
    </row>
    <row r="2007" spans="1:28" s="1" customFormat="1" x14ac:dyDescent="0.25">
      <c r="A2007" s="31">
        <v>43013</v>
      </c>
      <c r="B2007" s="24"/>
      <c r="C2007" s="23" t="s">
        <v>20</v>
      </c>
      <c r="D2007" s="22" t="s">
        <v>19</v>
      </c>
      <c r="E2007" s="21">
        <v>1.89</v>
      </c>
      <c r="G2007" s="20"/>
      <c r="H2007" s="19">
        <f>E2007/0.04452</f>
        <v>42.452830188679243</v>
      </c>
      <c r="I2007" s="18">
        <f>J2007/100*4</f>
        <v>3.16</v>
      </c>
      <c r="J2007" s="17">
        <v>79</v>
      </c>
      <c r="K2007" s="16">
        <f>IF(J2007&gt;1,J2007-H2007-I2007,0)</f>
        <v>33.38716981132076</v>
      </c>
      <c r="L2007" s="15">
        <v>43049</v>
      </c>
      <c r="M2007" s="14"/>
      <c r="N2007" s="29">
        <v>43087</v>
      </c>
      <c r="O2007" s="12">
        <v>43087</v>
      </c>
      <c r="P2007" s="11" t="s">
        <v>214</v>
      </c>
      <c r="Q2007" s="10" t="s">
        <v>221</v>
      </c>
      <c r="R2007" s="10" t="s">
        <v>220</v>
      </c>
      <c r="S2007" s="10" t="s">
        <v>219</v>
      </c>
      <c r="T2007" s="10"/>
      <c r="U2007" s="9">
        <v>6918103447</v>
      </c>
      <c r="V2007" s="8"/>
      <c r="W2007" s="7">
        <v>1478</v>
      </c>
      <c r="X2007" s="4"/>
      <c r="Y2007" s="6">
        <v>124</v>
      </c>
      <c r="Z2007" s="5">
        <f>IF(Y2007&gt;0,Y2007-J2007,".")</f>
        <v>45</v>
      </c>
    </row>
    <row r="2008" spans="1:28" s="1" customFormat="1" x14ac:dyDescent="0.25">
      <c r="A2008" s="31">
        <v>42596</v>
      </c>
      <c r="B2008" s="24" t="s">
        <v>7000</v>
      </c>
      <c r="C2008" s="23" t="s">
        <v>6999</v>
      </c>
      <c r="D2008" s="22" t="s">
        <v>6998</v>
      </c>
      <c r="E2008" s="21">
        <v>3.59</v>
      </c>
      <c r="G2008" s="20"/>
      <c r="H2008" s="19">
        <f>E2008/0.04046</f>
        <v>88.729609490855154</v>
      </c>
      <c r="I2008" s="18">
        <f>J2008/100*4</f>
        <v>5</v>
      </c>
      <c r="J2008" s="17">
        <v>125</v>
      </c>
      <c r="K2008" s="16">
        <f>IF(J2008&gt;1,J2008-H2008-I2008,0)</f>
        <v>31.270390509144846</v>
      </c>
      <c r="L2008" s="15">
        <v>42636</v>
      </c>
      <c r="M2008" s="14"/>
      <c r="N2008" s="29">
        <v>42737</v>
      </c>
      <c r="O2008" s="12">
        <v>42738</v>
      </c>
      <c r="P2008" s="11" t="s">
        <v>5146</v>
      </c>
      <c r="Q2008" s="10"/>
      <c r="R2008" s="10"/>
      <c r="S2008" s="10"/>
      <c r="T2008" s="10"/>
      <c r="U2008" s="9">
        <v>6665332027</v>
      </c>
      <c r="V2008" s="8"/>
      <c r="W2008" s="7">
        <v>32</v>
      </c>
      <c r="X2008" s="4"/>
      <c r="Y2008" s="6">
        <v>125</v>
      </c>
      <c r="Z2008" s="5">
        <f>IF(Y2008&gt;0,Y2008-J2008,".")</f>
        <v>0</v>
      </c>
    </row>
    <row r="2009" spans="1:28" s="1" customFormat="1" x14ac:dyDescent="0.25">
      <c r="A2009" s="28">
        <v>41935</v>
      </c>
      <c r="B2009" s="27"/>
      <c r="C2009" s="23" t="s">
        <v>6220</v>
      </c>
      <c r="D2009" s="22" t="s">
        <v>6219</v>
      </c>
      <c r="E2009" s="21">
        <v>2.4900000000000002</v>
      </c>
      <c r="G2009" s="20"/>
      <c r="H2009" s="19">
        <f>E2009/0.0437824</f>
        <v>56.872167811723436</v>
      </c>
      <c r="I2009" s="18">
        <f>J2009/100*4</f>
        <v>5</v>
      </c>
      <c r="J2009" s="17">
        <v>125</v>
      </c>
      <c r="K2009" s="16">
        <f>IF(J2009&gt;1,J2009-H2009-I2009,0)</f>
        <v>63.127832188276557</v>
      </c>
      <c r="L2009" s="15">
        <v>41959</v>
      </c>
      <c r="M2009" s="14"/>
      <c r="N2009" s="29">
        <v>42768</v>
      </c>
      <c r="O2009" s="12">
        <v>42771</v>
      </c>
      <c r="P2009" s="11" t="s">
        <v>6217</v>
      </c>
      <c r="Q2009" s="10"/>
      <c r="R2009" s="10"/>
      <c r="S2009" s="10"/>
      <c r="T2009" s="10"/>
      <c r="U2009" s="9">
        <v>6697811803</v>
      </c>
      <c r="V2009" s="8"/>
      <c r="W2009" s="7">
        <v>202</v>
      </c>
      <c r="X2009" s="4"/>
      <c r="Y2009" s="6">
        <v>125</v>
      </c>
      <c r="Z2009" s="5">
        <f>IF(Y2009&gt;0,Y2009-J2009,".")</f>
        <v>0</v>
      </c>
    </row>
    <row r="2010" spans="1:28" s="1" customFormat="1" x14ac:dyDescent="0.25">
      <c r="A2010" s="31">
        <v>42692</v>
      </c>
      <c r="B2010" s="24"/>
      <c r="C2010" s="23" t="s">
        <v>1284</v>
      </c>
      <c r="D2010" s="22" t="s">
        <v>1283</v>
      </c>
      <c r="E2010" s="21">
        <v>2.2200000000000002</v>
      </c>
      <c r="G2010" s="20"/>
      <c r="H2010" s="19">
        <f>E2010/0.0395</f>
        <v>56.202531645569621</v>
      </c>
      <c r="I2010" s="18">
        <f>J2010/100*4</f>
        <v>5</v>
      </c>
      <c r="J2010" s="17">
        <v>125</v>
      </c>
      <c r="K2010" s="16">
        <f>IF(J2010&gt;1,J2010-H2010-I2010,0)</f>
        <v>63.797468354430379</v>
      </c>
      <c r="L2010" s="15">
        <v>42741</v>
      </c>
      <c r="M2010" s="14"/>
      <c r="N2010" s="29">
        <v>42887</v>
      </c>
      <c r="O2010" s="12">
        <v>42888</v>
      </c>
      <c r="P2010" s="11" t="s">
        <v>3616</v>
      </c>
      <c r="Q2010" s="10"/>
      <c r="R2010" s="10"/>
      <c r="S2010" s="10"/>
      <c r="T2010" s="10"/>
      <c r="U2010" s="9"/>
      <c r="V2010" s="8"/>
      <c r="W2010" s="7">
        <v>794</v>
      </c>
      <c r="X2010" s="4"/>
      <c r="Y2010" s="6">
        <v>125</v>
      </c>
      <c r="Z2010" s="5">
        <f>IF(Y2010&gt;0,Y2010-J2010,".")</f>
        <v>0</v>
      </c>
    </row>
    <row r="2011" spans="1:28" s="1" customFormat="1" x14ac:dyDescent="0.25">
      <c r="A2011" s="31">
        <v>42923</v>
      </c>
      <c r="B2011" s="24"/>
      <c r="C2011" s="23" t="s">
        <v>230</v>
      </c>
      <c r="D2011" s="22" t="s">
        <v>229</v>
      </c>
      <c r="E2011" s="21">
        <v>1.81</v>
      </c>
      <c r="G2011" s="20"/>
      <c r="H2011" s="19">
        <f>E2011/0.0418425</f>
        <v>43.257453546035734</v>
      </c>
      <c r="I2011" s="18">
        <f>J2011/100*4</f>
        <v>5</v>
      </c>
      <c r="J2011" s="17">
        <v>125</v>
      </c>
      <c r="K2011" s="16">
        <f>IF(J2011&gt;1,J2011-H2011-I2011,0)</f>
        <v>76.742546453964266</v>
      </c>
      <c r="L2011" s="15">
        <v>42939</v>
      </c>
      <c r="M2011" s="14"/>
      <c r="N2011" s="29">
        <v>42975</v>
      </c>
      <c r="O2011" s="12">
        <v>42975</v>
      </c>
      <c r="P2011" s="11" t="s">
        <v>2262</v>
      </c>
      <c r="Q2011" s="10"/>
      <c r="R2011" s="10"/>
      <c r="S2011" s="10"/>
      <c r="T2011" s="10"/>
      <c r="U2011" s="9">
        <v>6909358327</v>
      </c>
      <c r="V2011" s="8"/>
      <c r="W2011" s="7">
        <v>1089</v>
      </c>
      <c r="X2011" s="4"/>
      <c r="Y2011" s="6">
        <v>125</v>
      </c>
      <c r="Z2011" s="5">
        <f>IF(Y2011&gt;0,Y2011-J2011,".")</f>
        <v>0</v>
      </c>
    </row>
    <row r="2012" spans="1:28" s="1" customFormat="1" x14ac:dyDescent="0.25">
      <c r="A2012" s="31">
        <v>42692</v>
      </c>
      <c r="B2012" s="24"/>
      <c r="C2012" s="23" t="s">
        <v>1284</v>
      </c>
      <c r="D2012" s="22" t="s">
        <v>1283</v>
      </c>
      <c r="E2012" s="21">
        <v>2.2200000000000002</v>
      </c>
      <c r="G2012" s="20"/>
      <c r="H2012" s="19">
        <f>E2012/0.0395</f>
        <v>56.202531645569621</v>
      </c>
      <c r="I2012" s="18">
        <f>J2012/100*4</f>
        <v>5</v>
      </c>
      <c r="J2012" s="17">
        <v>125</v>
      </c>
      <c r="K2012" s="16">
        <f>IF(J2012&gt;1,J2012-H2012-I2012,0)</f>
        <v>63.797468354430379</v>
      </c>
      <c r="L2012" s="15">
        <v>42741</v>
      </c>
      <c r="M2012" s="14"/>
      <c r="N2012" s="29">
        <v>43041</v>
      </c>
      <c r="O2012" s="12">
        <v>43041</v>
      </c>
      <c r="P2012" s="11" t="s">
        <v>1273</v>
      </c>
      <c r="Q2012" s="10"/>
      <c r="R2012" s="10"/>
      <c r="S2012" s="10"/>
      <c r="T2012" s="10"/>
      <c r="U2012" s="9">
        <v>6908909189</v>
      </c>
      <c r="V2012" s="8"/>
      <c r="W2012" s="7">
        <v>1288</v>
      </c>
      <c r="X2012" s="4"/>
      <c r="Y2012" s="6">
        <v>125</v>
      </c>
      <c r="Z2012" s="5">
        <f>IF(Y2012&gt;0,Y2012-J2012,".")</f>
        <v>0</v>
      </c>
    </row>
    <row r="2013" spans="1:28" s="1" customFormat="1" x14ac:dyDescent="0.25">
      <c r="A2013" s="31">
        <v>42692</v>
      </c>
      <c r="B2013" s="24"/>
      <c r="C2013" s="23" t="s">
        <v>1284</v>
      </c>
      <c r="D2013" s="22" t="s">
        <v>1283</v>
      </c>
      <c r="E2013" s="21">
        <v>2.2200000000000002</v>
      </c>
      <c r="G2013" s="20"/>
      <c r="H2013" s="19">
        <f>E2013/0.0395</f>
        <v>56.202531645569621</v>
      </c>
      <c r="I2013" s="18">
        <f>J2013/100*4</f>
        <v>5</v>
      </c>
      <c r="J2013" s="17">
        <v>125</v>
      </c>
      <c r="K2013" s="16">
        <f>IF(J2013&gt;1,J2013-H2013-I2013,0)</f>
        <v>63.797468354430379</v>
      </c>
      <c r="L2013" s="15">
        <v>42741</v>
      </c>
      <c r="M2013" s="14"/>
      <c r="N2013" s="29">
        <v>43041</v>
      </c>
      <c r="O2013" s="12">
        <v>43041</v>
      </c>
      <c r="P2013" s="11" t="s">
        <v>1273</v>
      </c>
      <c r="Q2013" s="10"/>
      <c r="R2013" s="10"/>
      <c r="S2013" s="10"/>
      <c r="T2013" s="10"/>
      <c r="U2013" s="9"/>
      <c r="V2013" s="8"/>
      <c r="W2013" s="7">
        <v>1288</v>
      </c>
      <c r="X2013" s="4"/>
      <c r="Y2013" s="6">
        <v>125</v>
      </c>
      <c r="Z2013" s="5">
        <f>IF(Y2013&gt;0,Y2013-J2013,".")</f>
        <v>0</v>
      </c>
    </row>
    <row r="2014" spans="1:28" s="1" customFormat="1" x14ac:dyDescent="0.25">
      <c r="A2014" s="31">
        <v>42936</v>
      </c>
      <c r="B2014" s="24"/>
      <c r="C2014" s="23" t="s">
        <v>926</v>
      </c>
      <c r="D2014" s="22" t="s">
        <v>925</v>
      </c>
      <c r="E2014" s="21">
        <v>1.1599999999999999</v>
      </c>
      <c r="G2014" s="20"/>
      <c r="H2014" s="19">
        <f>E2014/0.04318</f>
        <v>26.86428902269569</v>
      </c>
      <c r="I2014" s="18">
        <f>J2014/100*4</f>
        <v>3.52</v>
      </c>
      <c r="J2014" s="17">
        <v>88</v>
      </c>
      <c r="K2014" s="16">
        <f>IF(J2014&gt;1,J2014-H2014-I2014,0)</f>
        <v>57.61571097730431</v>
      </c>
      <c r="L2014" s="15">
        <v>42959</v>
      </c>
      <c r="M2014" s="14"/>
      <c r="N2014" s="29">
        <v>43048</v>
      </c>
      <c r="O2014" s="12">
        <v>43048</v>
      </c>
      <c r="P2014" s="11" t="s">
        <v>1153</v>
      </c>
      <c r="Q2014" s="10" t="s">
        <v>1152</v>
      </c>
      <c r="R2014" s="10" t="s">
        <v>1151</v>
      </c>
      <c r="S2014" s="10" t="s">
        <v>182</v>
      </c>
      <c r="T2014" s="10"/>
      <c r="U2014" s="9">
        <v>6916040642</v>
      </c>
      <c r="V2014" s="8"/>
      <c r="W2014" s="7">
        <v>1313</v>
      </c>
      <c r="X2014" s="4"/>
      <c r="Y2014" s="6">
        <v>125</v>
      </c>
      <c r="Z2014" s="5">
        <f>IF(Y2014&gt;0,Y2014-J2014,".")</f>
        <v>37</v>
      </c>
    </row>
    <row r="2015" spans="1:28" s="1" customFormat="1" x14ac:dyDescent="0.25">
      <c r="A2015" s="31">
        <v>42595</v>
      </c>
      <c r="B2015" s="24"/>
      <c r="C2015" s="23" t="s">
        <v>528</v>
      </c>
      <c r="D2015" s="22" t="s">
        <v>527</v>
      </c>
      <c r="E2015" s="21">
        <v>1.76</v>
      </c>
      <c r="G2015" s="20"/>
      <c r="H2015" s="19">
        <f>E2015/0.04046</f>
        <v>43.499752842313391</v>
      </c>
      <c r="I2015" s="18">
        <f>J2015/100*4</f>
        <v>4.4000000000000004</v>
      </c>
      <c r="J2015" s="17">
        <v>110</v>
      </c>
      <c r="K2015" s="16">
        <f>IF(J2015&gt;1,J2015-H2015-I2015,0)</f>
        <v>62.100247157686603</v>
      </c>
      <c r="L2015" s="15">
        <v>42614</v>
      </c>
      <c r="M2015" s="14"/>
      <c r="N2015" s="29">
        <v>42738</v>
      </c>
      <c r="O2015" s="12">
        <v>42739</v>
      </c>
      <c r="P2015" s="11" t="s">
        <v>6934</v>
      </c>
      <c r="Q2015" s="10" t="s">
        <v>6933</v>
      </c>
      <c r="R2015" s="10" t="s">
        <v>6932</v>
      </c>
      <c r="S2015" s="10" t="s">
        <v>6931</v>
      </c>
      <c r="T2015" s="10"/>
      <c r="U2015" s="9" t="s">
        <v>6930</v>
      </c>
      <c r="V2015" s="8"/>
      <c r="W2015" s="7">
        <v>34</v>
      </c>
      <c r="X2015" s="4"/>
      <c r="Y2015" s="6">
        <v>126</v>
      </c>
      <c r="Z2015" s="5">
        <f>IF(Y2015&gt;0,Y2015-J2015,".")</f>
        <v>16</v>
      </c>
    </row>
    <row r="2016" spans="1:28" s="1" customFormat="1" x14ac:dyDescent="0.25">
      <c r="A2016" s="31">
        <v>42595</v>
      </c>
      <c r="B2016" s="24"/>
      <c r="C2016" s="23" t="s">
        <v>528</v>
      </c>
      <c r="D2016" s="22" t="s">
        <v>527</v>
      </c>
      <c r="E2016" s="21">
        <v>1.88</v>
      </c>
      <c r="G2016" s="20"/>
      <c r="H2016" s="19">
        <f>E2016/0.04046</f>
        <v>46.46564508156203</v>
      </c>
      <c r="I2016" s="18">
        <f>J2016/100*4</f>
        <v>4.4000000000000004</v>
      </c>
      <c r="J2016" s="17">
        <v>110</v>
      </c>
      <c r="K2016" s="16">
        <f>IF(J2016&gt;1,J2016-H2016-I2016,0)</f>
        <v>59.134354918437971</v>
      </c>
      <c r="L2016" s="15">
        <v>42614</v>
      </c>
      <c r="M2016" s="14"/>
      <c r="N2016" s="29">
        <v>42843</v>
      </c>
      <c r="O2016" s="12">
        <v>42843</v>
      </c>
      <c r="P2016" s="11" t="s">
        <v>4504</v>
      </c>
      <c r="Q2016" s="10" t="s">
        <v>4503</v>
      </c>
      <c r="R2016" s="10" t="s">
        <v>4502</v>
      </c>
      <c r="S2016" s="10" t="s">
        <v>4501</v>
      </c>
      <c r="T2016" s="10"/>
      <c r="U2016" s="9" t="s">
        <v>4500</v>
      </c>
      <c r="V2016" s="8"/>
      <c r="W2016" s="7">
        <v>603</v>
      </c>
      <c r="X2016" s="4"/>
      <c r="Y2016" s="6">
        <v>126</v>
      </c>
      <c r="Z2016" s="5">
        <f>IF(Y2016&gt;0,Y2016-J2016,".")</f>
        <v>16</v>
      </c>
    </row>
    <row r="2017" spans="1:28" s="1" customFormat="1" x14ac:dyDescent="0.25">
      <c r="A2017" s="31">
        <v>42595</v>
      </c>
      <c r="B2017" s="24" t="s">
        <v>4371</v>
      </c>
      <c r="C2017" s="23" t="s">
        <v>528</v>
      </c>
      <c r="D2017" s="22" t="s">
        <v>527</v>
      </c>
      <c r="E2017" s="21">
        <v>1.89</v>
      </c>
      <c r="G2017" s="20"/>
      <c r="H2017" s="19">
        <f>E2017/0.04046</f>
        <v>46.712802768166085</v>
      </c>
      <c r="I2017" s="18">
        <f>J2017/100*4</f>
        <v>4.4000000000000004</v>
      </c>
      <c r="J2017" s="17">
        <v>110</v>
      </c>
      <c r="K2017" s="16">
        <f>IF(J2017&gt;1,J2017-H2017-I2017,0)</f>
        <v>58.887197231833916</v>
      </c>
      <c r="L2017" s="15">
        <v>42614</v>
      </c>
      <c r="M2017" s="14"/>
      <c r="N2017" s="29">
        <v>42848</v>
      </c>
      <c r="O2017" s="12">
        <v>42848</v>
      </c>
      <c r="P2017" s="11" t="s">
        <v>4370</v>
      </c>
      <c r="Q2017" s="10" t="s">
        <v>4369</v>
      </c>
      <c r="R2017" s="10" t="s">
        <v>4368</v>
      </c>
      <c r="S2017" s="10" t="s">
        <v>4367</v>
      </c>
      <c r="T2017" s="10"/>
      <c r="U2017" s="9" t="s">
        <v>4366</v>
      </c>
      <c r="V2017" s="8" t="s">
        <v>110</v>
      </c>
      <c r="W2017" s="7">
        <v>635</v>
      </c>
      <c r="X2017" s="4"/>
      <c r="Y2017" s="6">
        <v>126</v>
      </c>
      <c r="Z2017" s="5">
        <f>IF(Y2017&gt;0,Y2017-J2017,".")</f>
        <v>16</v>
      </c>
    </row>
    <row r="2018" spans="1:28" s="1" customFormat="1" x14ac:dyDescent="0.25">
      <c r="A2018" s="31">
        <v>42595</v>
      </c>
      <c r="B2018" s="24"/>
      <c r="C2018" s="23" t="s">
        <v>528</v>
      </c>
      <c r="D2018" s="22" t="s">
        <v>527</v>
      </c>
      <c r="E2018" s="21">
        <v>1.89</v>
      </c>
      <c r="G2018" s="20"/>
      <c r="H2018" s="19">
        <f>E2018/0.04046</f>
        <v>46.712802768166085</v>
      </c>
      <c r="I2018" s="18">
        <f>J2018/100*4</f>
        <v>4.4000000000000004</v>
      </c>
      <c r="J2018" s="17">
        <v>110</v>
      </c>
      <c r="K2018" s="16">
        <f>IF(J2018&gt;1,J2018-H2018-I2018,0)</f>
        <v>58.887197231833916</v>
      </c>
      <c r="L2018" s="15">
        <v>42614</v>
      </c>
      <c r="M2018" s="14"/>
      <c r="N2018" s="29">
        <v>42863</v>
      </c>
      <c r="O2018" s="12">
        <v>42863</v>
      </c>
      <c r="P2018" s="11" t="s">
        <v>4066</v>
      </c>
      <c r="Q2018" s="10" t="s">
        <v>4065</v>
      </c>
      <c r="R2018" s="10" t="s">
        <v>4064</v>
      </c>
      <c r="S2018" s="10" t="s">
        <v>4063</v>
      </c>
      <c r="T2018" s="10"/>
      <c r="U2018" s="9" t="s">
        <v>4062</v>
      </c>
      <c r="V2018" s="8"/>
      <c r="W2018" s="7">
        <v>694</v>
      </c>
      <c r="X2018" s="4"/>
      <c r="Y2018" s="6">
        <v>126</v>
      </c>
      <c r="Z2018" s="5">
        <f>IF(Y2018&gt;0,Y2018-J2018,".")</f>
        <v>16</v>
      </c>
    </row>
    <row r="2019" spans="1:28" s="1" customFormat="1" x14ac:dyDescent="0.25">
      <c r="A2019" s="31">
        <v>42864</v>
      </c>
      <c r="B2019" s="24"/>
      <c r="C2019" s="23" t="s">
        <v>151</v>
      </c>
      <c r="D2019" s="22" t="s">
        <v>150</v>
      </c>
      <c r="E2019" s="21">
        <v>1.1499999999999999</v>
      </c>
      <c r="G2019" s="20"/>
      <c r="H2019" s="19">
        <f>E2019/0.038957</f>
        <v>29.519726878353055</v>
      </c>
      <c r="I2019" s="18">
        <f>J2019/100*4</f>
        <v>3.52</v>
      </c>
      <c r="J2019" s="17">
        <v>88</v>
      </c>
      <c r="K2019" s="16">
        <f>IF(J2019&gt;1,J2019-H2019-I2019,0)</f>
        <v>54.960273121646942</v>
      </c>
      <c r="L2019" s="15">
        <v>42895</v>
      </c>
      <c r="M2019" s="14"/>
      <c r="N2019" s="29">
        <v>42934</v>
      </c>
      <c r="O2019" s="12">
        <v>42936</v>
      </c>
      <c r="P2019" s="11" t="s">
        <v>2790</v>
      </c>
      <c r="Q2019" s="10" t="s">
        <v>2789</v>
      </c>
      <c r="R2019" s="10" t="s">
        <v>2788</v>
      </c>
      <c r="S2019" s="10" t="s">
        <v>519</v>
      </c>
      <c r="T2019" s="10"/>
      <c r="U2019" s="9">
        <v>6892828343</v>
      </c>
      <c r="V2019" s="8"/>
      <c r="W2019" s="7">
        <v>972</v>
      </c>
      <c r="X2019" s="4"/>
      <c r="Y2019" s="6">
        <v>126</v>
      </c>
      <c r="Z2019" s="5">
        <f>IF(Y2019&gt;0,Y2019-J2019,".")</f>
        <v>38</v>
      </c>
    </row>
    <row r="2020" spans="1:28" s="1" customFormat="1" x14ac:dyDescent="0.25">
      <c r="A2020" s="31">
        <v>42936</v>
      </c>
      <c r="B2020" s="24" t="s">
        <v>2303</v>
      </c>
      <c r="C2020" s="23" t="s">
        <v>926</v>
      </c>
      <c r="D2020" s="22" t="s">
        <v>925</v>
      </c>
      <c r="E2020" s="21">
        <v>1.1599999999999999</v>
      </c>
      <c r="G2020" s="20"/>
      <c r="H2020" s="19">
        <f>E2020/0.04318</f>
        <v>26.86428902269569</v>
      </c>
      <c r="I2020" s="18">
        <f>J2020/100*4</f>
        <v>3.52</v>
      </c>
      <c r="J2020" s="17">
        <v>88</v>
      </c>
      <c r="K2020" s="16">
        <f>IF(J2020&gt;1,J2020-H2020-I2020,0)</f>
        <v>57.61571097730431</v>
      </c>
      <c r="L2020" s="15">
        <v>42959</v>
      </c>
      <c r="M2020" s="14"/>
      <c r="N2020" s="29">
        <v>42973</v>
      </c>
      <c r="O2020" s="12">
        <v>42974</v>
      </c>
      <c r="P2020" s="11" t="s">
        <v>2302</v>
      </c>
      <c r="Q2020" s="10" t="s">
        <v>2301</v>
      </c>
      <c r="R2020" s="10" t="s">
        <v>2300</v>
      </c>
      <c r="S2020" s="10" t="s">
        <v>2299</v>
      </c>
      <c r="T2020" s="10"/>
      <c r="U2020" s="9">
        <v>6912050474</v>
      </c>
      <c r="V2020" s="8"/>
      <c r="W2020" s="7">
        <v>1074</v>
      </c>
      <c r="X2020" s="4"/>
      <c r="Y2020" s="6">
        <v>126</v>
      </c>
      <c r="Z2020" s="5">
        <f>IF(Y2020&gt;0,Y2020-J2020,".")</f>
        <v>38</v>
      </c>
    </row>
    <row r="2021" spans="1:28" s="1" customFormat="1" x14ac:dyDescent="0.25">
      <c r="A2021" s="31">
        <v>42886</v>
      </c>
      <c r="B2021" s="24" t="s">
        <v>1356</v>
      </c>
      <c r="C2021" s="23" t="s">
        <v>528</v>
      </c>
      <c r="D2021" s="22" t="s">
        <v>527</v>
      </c>
      <c r="E2021" s="21">
        <v>2.0325000000000002</v>
      </c>
      <c r="G2021" s="20"/>
      <c r="H2021" s="19">
        <f>E2021/0.04001</f>
        <v>50.79980004998751</v>
      </c>
      <c r="I2021" s="18">
        <f>J2021/100*4</f>
        <v>4.4000000000000004</v>
      </c>
      <c r="J2021" s="17">
        <v>110</v>
      </c>
      <c r="K2021" s="16">
        <f>IF(J2021&gt;1,J2021-H2021-I2021,0)</f>
        <v>54.800199950012491</v>
      </c>
      <c r="L2021" s="15">
        <v>42909</v>
      </c>
      <c r="M2021" s="14"/>
      <c r="N2021" s="29">
        <v>43035</v>
      </c>
      <c r="O2021" s="12">
        <v>43037</v>
      </c>
      <c r="P2021" s="11" t="s">
        <v>68</v>
      </c>
      <c r="Q2021" s="10" t="s">
        <v>67</v>
      </c>
      <c r="R2021" s="10" t="s">
        <v>66</v>
      </c>
      <c r="S2021" s="10" t="s">
        <v>65</v>
      </c>
      <c r="T2021" s="10"/>
      <c r="U2021" s="9">
        <v>6909379111</v>
      </c>
      <c r="V2021" s="8"/>
      <c r="W2021" s="7">
        <v>1267</v>
      </c>
      <c r="X2021" s="4"/>
      <c r="Y2021" s="6">
        <v>126</v>
      </c>
      <c r="Z2021" s="5">
        <f>IF(Y2021&gt;0,Y2021-J2021,".")</f>
        <v>16</v>
      </c>
    </row>
    <row r="2022" spans="1:28" s="1" customFormat="1" x14ac:dyDescent="0.25">
      <c r="A2022" s="31">
        <v>42886</v>
      </c>
      <c r="B2022" s="24"/>
      <c r="C2022" s="23" t="s">
        <v>528</v>
      </c>
      <c r="D2022" s="22" t="s">
        <v>527</v>
      </c>
      <c r="E2022" s="21">
        <v>1.84</v>
      </c>
      <c r="G2022" s="20"/>
      <c r="H2022" s="19">
        <f>E2022/0.04001</f>
        <v>45.988502874281437</v>
      </c>
      <c r="I2022" s="18">
        <f>J2022/100*4</f>
        <v>4.4000000000000004</v>
      </c>
      <c r="J2022" s="17">
        <v>110</v>
      </c>
      <c r="K2022" s="16">
        <f>IF(J2022&gt;1,J2022-H2022-I2022,0)</f>
        <v>59.611497125718564</v>
      </c>
      <c r="L2022" s="15">
        <v>42909</v>
      </c>
      <c r="M2022" s="14"/>
      <c r="N2022" s="29">
        <v>43061</v>
      </c>
      <c r="O2022" s="12">
        <v>43061</v>
      </c>
      <c r="P2022" s="11" t="s">
        <v>889</v>
      </c>
      <c r="Q2022" s="10" t="s">
        <v>888</v>
      </c>
      <c r="R2022" s="10" t="s">
        <v>887</v>
      </c>
      <c r="S2022" s="10" t="s">
        <v>634</v>
      </c>
      <c r="T2022" s="10"/>
      <c r="U2022" s="9">
        <v>6909379111</v>
      </c>
      <c r="V2022" s="8"/>
      <c r="W2022" s="7">
        <v>1364</v>
      </c>
      <c r="X2022" s="4"/>
      <c r="Y2022" s="6">
        <v>126</v>
      </c>
      <c r="Z2022" s="5">
        <f>IF(Y2022&gt;0,Y2022-J2022,".")</f>
        <v>16</v>
      </c>
    </row>
    <row r="2023" spans="1:28" s="1" customFormat="1" x14ac:dyDescent="0.25">
      <c r="A2023" s="31">
        <v>42886</v>
      </c>
      <c r="B2023" s="24"/>
      <c r="C2023" s="23" t="s">
        <v>528</v>
      </c>
      <c r="D2023" s="22" t="s">
        <v>527</v>
      </c>
      <c r="E2023" s="21">
        <v>2.0325000000000002</v>
      </c>
      <c r="G2023" s="20"/>
      <c r="H2023" s="19">
        <f>E2023/0.04001</f>
        <v>50.79980004998751</v>
      </c>
      <c r="I2023" s="18">
        <f>J2023/100*4</f>
        <v>4.4000000000000004</v>
      </c>
      <c r="J2023" s="17">
        <v>110</v>
      </c>
      <c r="K2023" s="16">
        <f>IF(J2023&gt;1,J2023-H2023-I2023,0)</f>
        <v>54.800199950012491</v>
      </c>
      <c r="L2023" s="15">
        <v>42909</v>
      </c>
      <c r="M2023" s="14"/>
      <c r="N2023" s="29">
        <v>43066</v>
      </c>
      <c r="O2023" s="12">
        <v>43067</v>
      </c>
      <c r="P2023" s="11" t="s">
        <v>771</v>
      </c>
      <c r="Q2023" s="10" t="s">
        <v>770</v>
      </c>
      <c r="R2023" s="10" t="s">
        <v>769</v>
      </c>
      <c r="S2023" s="10" t="s">
        <v>768</v>
      </c>
      <c r="T2023" s="10"/>
      <c r="U2023" s="9">
        <v>6909446256</v>
      </c>
      <c r="V2023" s="8"/>
      <c r="W2023" s="7">
        <v>1386</v>
      </c>
      <c r="X2023" s="4"/>
      <c r="Y2023" s="6">
        <v>126</v>
      </c>
      <c r="Z2023" s="5">
        <f>IF(Y2023&gt;0,Y2023-J2023,".")</f>
        <v>16</v>
      </c>
    </row>
    <row r="2024" spans="1:28" s="1" customFormat="1" x14ac:dyDescent="0.25">
      <c r="A2024" s="31">
        <v>43027</v>
      </c>
      <c r="B2024" s="24" t="s">
        <v>713</v>
      </c>
      <c r="C2024" s="23" t="s">
        <v>712</v>
      </c>
      <c r="D2024" s="22" t="s">
        <v>711</v>
      </c>
      <c r="E2024" s="21">
        <v>1.58</v>
      </c>
      <c r="G2024" s="20"/>
      <c r="H2024" s="19">
        <f>E2024/0.04452</f>
        <v>35.489667565139264</v>
      </c>
      <c r="I2024" s="18">
        <f>J2024/100*4</f>
        <v>3.56</v>
      </c>
      <c r="J2024" s="17">
        <v>89</v>
      </c>
      <c r="K2024" s="16">
        <f>IF(J2024&gt;1,J2024-H2024-I2024,0)</f>
        <v>49.950332434860734</v>
      </c>
      <c r="L2024" s="15">
        <v>43065</v>
      </c>
      <c r="M2024" s="14"/>
      <c r="N2024" s="29">
        <v>43067</v>
      </c>
      <c r="O2024" s="12">
        <v>43068</v>
      </c>
      <c r="P2024" s="11" t="s">
        <v>710</v>
      </c>
      <c r="Q2024" s="10" t="s">
        <v>709</v>
      </c>
      <c r="R2024" s="10" t="s">
        <v>708</v>
      </c>
      <c r="S2024" s="10" t="s">
        <v>707</v>
      </c>
      <c r="T2024" s="10"/>
      <c r="U2024" s="9">
        <v>6918790315</v>
      </c>
      <c r="V2024" s="8" t="s">
        <v>706</v>
      </c>
      <c r="W2024" s="7">
        <v>1394</v>
      </c>
      <c r="X2024" s="4"/>
      <c r="Y2024" s="6">
        <v>126</v>
      </c>
      <c r="Z2024" s="5">
        <f>IF(Y2024&gt;0,Y2024-J2024,".")</f>
        <v>37</v>
      </c>
    </row>
    <row r="2025" spans="1:28" s="1" customFormat="1" x14ac:dyDescent="0.25">
      <c r="A2025" s="31">
        <v>42886</v>
      </c>
      <c r="B2025" s="24"/>
      <c r="C2025" s="23" t="s">
        <v>528</v>
      </c>
      <c r="D2025" s="22" t="s">
        <v>527</v>
      </c>
      <c r="E2025" s="21">
        <v>2.0325000000000002</v>
      </c>
      <c r="G2025" s="20"/>
      <c r="H2025" s="19">
        <f>E2025/0.04001</f>
        <v>50.79980004998751</v>
      </c>
      <c r="I2025" s="18">
        <f>J2025/100*4</f>
        <v>4.4000000000000004</v>
      </c>
      <c r="J2025" s="17">
        <v>110</v>
      </c>
      <c r="K2025" s="16">
        <f>IF(J2025&gt;1,J2025-H2025-I2025,0)</f>
        <v>54.800199950012491</v>
      </c>
      <c r="L2025" s="15">
        <v>42909</v>
      </c>
      <c r="M2025" s="14"/>
      <c r="N2025" s="29">
        <v>43076</v>
      </c>
      <c r="O2025" s="12">
        <v>43076</v>
      </c>
      <c r="P2025" s="11" t="s">
        <v>526</v>
      </c>
      <c r="Q2025" s="10" t="s">
        <v>525</v>
      </c>
      <c r="R2025" s="10" t="s">
        <v>524</v>
      </c>
      <c r="S2025" s="10" t="s">
        <v>523</v>
      </c>
      <c r="T2025" s="10"/>
      <c r="U2025" s="9">
        <v>6909379111</v>
      </c>
      <c r="V2025" s="8"/>
      <c r="W2025" s="7">
        <v>1434</v>
      </c>
      <c r="X2025" s="4"/>
      <c r="Y2025" s="6">
        <v>126</v>
      </c>
      <c r="Z2025" s="5">
        <f>IF(Y2025&gt;0,Y2025-J2025,".")</f>
        <v>16</v>
      </c>
    </row>
    <row r="2026" spans="1:28" s="1" customFormat="1" x14ac:dyDescent="0.25">
      <c r="A2026" s="31">
        <v>42649</v>
      </c>
      <c r="B2026" s="24" t="s">
        <v>5347</v>
      </c>
      <c r="C2026" s="23" t="s">
        <v>3266</v>
      </c>
      <c r="D2026" s="22" t="s">
        <v>3265</v>
      </c>
      <c r="E2026" s="21">
        <v>2.1800000000000002</v>
      </c>
      <c r="G2026" s="20"/>
      <c r="H2026" s="19">
        <f>E2026/0.0404</f>
        <v>53.960396039603964</v>
      </c>
      <c r="I2026" s="18">
        <f>J2026/100*4</f>
        <v>4.4000000000000004</v>
      </c>
      <c r="J2026" s="17">
        <v>110</v>
      </c>
      <c r="K2026" s="16">
        <f>IF(J2026&gt;1,J2026-H2026-I2026,0)</f>
        <v>51.639603960396038</v>
      </c>
      <c r="L2026" s="15">
        <v>42671</v>
      </c>
      <c r="M2026" s="14"/>
      <c r="N2026" s="29">
        <v>42805</v>
      </c>
      <c r="O2026" s="12">
        <v>42806</v>
      </c>
      <c r="P2026" s="11" t="s">
        <v>5346</v>
      </c>
      <c r="Q2026" s="10" t="s">
        <v>5345</v>
      </c>
      <c r="R2026" s="10" t="s">
        <v>5344</v>
      </c>
      <c r="S2026" s="10" t="s">
        <v>5343</v>
      </c>
      <c r="T2026" s="10"/>
      <c r="U2026" s="9">
        <v>6746287627</v>
      </c>
      <c r="V2026" s="8"/>
      <c r="W2026" s="7">
        <v>399</v>
      </c>
      <c r="X2026" s="4"/>
      <c r="Y2026" s="6">
        <v>127</v>
      </c>
      <c r="Z2026" s="5">
        <f>IF(Y2026&gt;0,Y2026-J2026,".")</f>
        <v>17</v>
      </c>
    </row>
    <row r="2027" spans="1:28" s="1" customFormat="1" x14ac:dyDescent="0.25">
      <c r="A2027" s="31">
        <v>42755</v>
      </c>
      <c r="B2027" t="s">
        <v>5055</v>
      </c>
      <c r="C2027" s="23" t="s">
        <v>151</v>
      </c>
      <c r="D2027" s="22" t="s">
        <v>150</v>
      </c>
      <c r="E2027" s="21">
        <v>1.52</v>
      </c>
      <c r="G2027" s="20"/>
      <c r="H2027" s="19">
        <f>E2027/0.03865</f>
        <v>39.327296248382929</v>
      </c>
      <c r="I2027" s="18">
        <f>J2027/100*4</f>
        <v>3.6</v>
      </c>
      <c r="J2027" s="17">
        <v>90</v>
      </c>
      <c r="K2027" s="16">
        <f>IF(J2027&gt;1,J2027-H2027-I2027,0)</f>
        <v>47.07270375161707</v>
      </c>
      <c r="L2027" s="15">
        <v>42777</v>
      </c>
      <c r="M2027" s="14"/>
      <c r="N2027" s="29">
        <v>42816</v>
      </c>
      <c r="O2027" s="12">
        <v>42816</v>
      </c>
      <c r="P2027" s="11" t="s">
        <v>5054</v>
      </c>
      <c r="Q2027" s="10" t="s">
        <v>5053</v>
      </c>
      <c r="R2027" s="10" t="s">
        <v>5052</v>
      </c>
      <c r="S2027" s="10" t="s">
        <v>5051</v>
      </c>
      <c r="T2027" s="10"/>
      <c r="U2027" s="9">
        <v>6756243006</v>
      </c>
      <c r="V2027" s="8"/>
      <c r="W2027" s="7">
        <v>474</v>
      </c>
      <c r="X2027" s="4"/>
      <c r="Y2027" s="6">
        <v>127</v>
      </c>
      <c r="Z2027" s="5">
        <f>IF(Y2027&gt;0,Y2027-J2027,".")</f>
        <v>37</v>
      </c>
    </row>
    <row r="2028" spans="1:28" s="1" customFormat="1" x14ac:dyDescent="0.25">
      <c r="A2028" s="31">
        <v>42649</v>
      </c>
      <c r="B2028" s="24"/>
      <c r="C2028" s="23" t="s">
        <v>3266</v>
      </c>
      <c r="D2028" s="22" t="s">
        <v>3265</v>
      </c>
      <c r="E2028" s="21">
        <v>2.1800000000000002</v>
      </c>
      <c r="G2028" s="20"/>
      <c r="H2028" s="19">
        <f>E2028/0.0404</f>
        <v>53.960396039603964</v>
      </c>
      <c r="I2028" s="18">
        <f>J2028/100*4</f>
        <v>4.4000000000000004</v>
      </c>
      <c r="J2028" s="17">
        <v>110</v>
      </c>
      <c r="K2028" s="16">
        <f>IF(J2028&gt;1,J2028-H2028-I2028,0)</f>
        <v>51.639603960396038</v>
      </c>
      <c r="L2028" s="15">
        <v>42671</v>
      </c>
      <c r="M2028" s="14"/>
      <c r="N2028" s="29">
        <v>42906</v>
      </c>
      <c r="O2028" s="12">
        <v>42906</v>
      </c>
      <c r="P2028" s="11" t="s">
        <v>3264</v>
      </c>
      <c r="Q2028" s="10" t="s">
        <v>3263</v>
      </c>
      <c r="R2028" s="10" t="s">
        <v>3262</v>
      </c>
      <c r="S2028" s="10" t="s">
        <v>403</v>
      </c>
      <c r="T2028" s="10"/>
      <c r="U2028" s="9">
        <v>6858088211</v>
      </c>
      <c r="V2028" s="8"/>
      <c r="W2028" s="7">
        <v>866</v>
      </c>
      <c r="X2028" s="4"/>
      <c r="Y2028" s="6">
        <v>127</v>
      </c>
      <c r="Z2028" s="5">
        <f>IF(Y2028&gt;0,Y2028-J2028,".")</f>
        <v>17</v>
      </c>
    </row>
    <row r="2029" spans="1:28" s="1" customFormat="1" x14ac:dyDescent="0.25">
      <c r="A2029" s="31">
        <v>42864</v>
      </c>
      <c r="B2029" s="30" t="s">
        <v>2866</v>
      </c>
      <c r="C2029" s="23" t="s">
        <v>151</v>
      </c>
      <c r="D2029" s="22" t="s">
        <v>150</v>
      </c>
      <c r="E2029" s="21">
        <v>1.1499999999999999</v>
      </c>
      <c r="G2029" s="20"/>
      <c r="H2029" s="19">
        <f>E2029/0.038957</f>
        <v>29.519726878353055</v>
      </c>
      <c r="I2029" s="18">
        <f>J2029/100*4</f>
        <v>3.6</v>
      </c>
      <c r="J2029" s="17">
        <v>90</v>
      </c>
      <c r="K2029" s="16">
        <f>IF(J2029&gt;1,J2029-H2029-I2029,0)</f>
        <v>56.880273121646944</v>
      </c>
      <c r="L2029" s="15">
        <v>42895</v>
      </c>
      <c r="M2029" s="14"/>
      <c r="N2029" s="29">
        <v>42931</v>
      </c>
      <c r="O2029" s="12">
        <v>42932</v>
      </c>
      <c r="P2029" s="11" t="s">
        <v>2865</v>
      </c>
      <c r="Q2029" s="10" t="s">
        <v>2864</v>
      </c>
      <c r="R2029" s="10" t="s">
        <v>2863</v>
      </c>
      <c r="S2029" s="10" t="s">
        <v>2276</v>
      </c>
      <c r="T2029" s="10"/>
      <c r="U2029" s="9">
        <v>6892699347</v>
      </c>
      <c r="V2029" s="8"/>
      <c r="W2029" s="7">
        <v>956</v>
      </c>
      <c r="X2029" s="4"/>
      <c r="Y2029" s="6">
        <v>127</v>
      </c>
      <c r="Z2029" s="5">
        <f>IF(Y2029&gt;0,Y2029-J2029,".")</f>
        <v>37</v>
      </c>
    </row>
    <row r="2030" spans="1:28" s="1" customFormat="1" x14ac:dyDescent="0.25">
      <c r="A2030" s="31">
        <v>42472</v>
      </c>
      <c r="B2030" s="24"/>
      <c r="C2030" s="23" t="s">
        <v>1084</v>
      </c>
      <c r="D2030" s="22" t="s">
        <v>928</v>
      </c>
      <c r="E2030" s="21">
        <v>1.94</v>
      </c>
      <c r="G2030" s="20"/>
      <c r="H2030" s="19">
        <f>E2030/0.042177</f>
        <v>45.996633236123955</v>
      </c>
      <c r="I2030" s="32">
        <f>J2030/100*4</f>
        <v>4.4000000000000004</v>
      </c>
      <c r="J2030" s="17">
        <v>110</v>
      </c>
      <c r="K2030" s="16">
        <f>IF(J2030&gt;1,J2030-H2030-I2030,0)</f>
        <v>59.603366763876046</v>
      </c>
      <c r="L2030" s="15">
        <v>42488</v>
      </c>
      <c r="M2030" s="14"/>
      <c r="N2030" s="29">
        <v>43053</v>
      </c>
      <c r="O2030" s="38">
        <v>43053</v>
      </c>
      <c r="P2030" s="37" t="s">
        <v>1083</v>
      </c>
      <c r="Q2030" s="10" t="s">
        <v>1082</v>
      </c>
      <c r="R2030" s="10" t="s">
        <v>1081</v>
      </c>
      <c r="S2030" s="10" t="s">
        <v>754</v>
      </c>
      <c r="T2030" s="10"/>
      <c r="U2030" s="9">
        <v>6910531736</v>
      </c>
      <c r="V2030" s="8" t="s">
        <v>1080</v>
      </c>
      <c r="W2030" s="7">
        <v>1328</v>
      </c>
      <c r="X2030" s="4"/>
      <c r="Y2030" s="6">
        <v>127</v>
      </c>
      <c r="Z2030" s="5">
        <f>IF(Y2030&gt;0,Y2030-J2030,".")</f>
        <v>17</v>
      </c>
    </row>
    <row r="2031" spans="1:28" s="1" customFormat="1" x14ac:dyDescent="0.25">
      <c r="A2031" s="28">
        <v>41893</v>
      </c>
      <c r="B2031" s="27"/>
      <c r="C2031" s="23" t="s">
        <v>6586</v>
      </c>
      <c r="D2031" s="22" t="s">
        <v>6465</v>
      </c>
      <c r="E2031" s="21">
        <v>2.58</v>
      </c>
      <c r="G2031" s="20"/>
      <c r="H2031" s="19">
        <f>E2031/0.0449914</f>
        <v>57.344292464782157</v>
      </c>
      <c r="I2031" s="18">
        <f>J2031/100*4</f>
        <v>3.52</v>
      </c>
      <c r="J2031" s="17">
        <v>88</v>
      </c>
      <c r="K2031" s="16">
        <f>IF(J2031&gt;1,J2031-H2031-I2031,0)</f>
        <v>27.135707535217843</v>
      </c>
      <c r="L2031" s="15">
        <v>41925</v>
      </c>
      <c r="M2031" s="14"/>
      <c r="N2031" s="29">
        <v>42751</v>
      </c>
      <c r="O2031" s="12">
        <v>42751</v>
      </c>
      <c r="P2031" s="11" t="s">
        <v>6585</v>
      </c>
      <c r="Q2031" s="10" t="s">
        <v>6588</v>
      </c>
      <c r="R2031" s="10" t="s">
        <v>6587</v>
      </c>
      <c r="S2031" s="10" t="s">
        <v>407</v>
      </c>
      <c r="T2031" s="10"/>
      <c r="U2031" s="9">
        <v>6682350141</v>
      </c>
      <c r="V2031" s="8"/>
      <c r="W2031" s="7">
        <v>109</v>
      </c>
      <c r="X2031" s="4"/>
      <c r="Y2031" s="6">
        <v>128</v>
      </c>
      <c r="Z2031" s="5">
        <f>IF(Y2031&gt;0,Y2031-J2031,".")</f>
        <v>40</v>
      </c>
      <c r="AA2031"/>
      <c r="AB2031"/>
    </row>
    <row r="2032" spans="1:28" s="1" customFormat="1" x14ac:dyDescent="0.25">
      <c r="A2032" s="31">
        <v>42649</v>
      </c>
      <c r="B2032" s="24"/>
      <c r="C2032" s="23" t="s">
        <v>1079</v>
      </c>
      <c r="D2032" s="22" t="s">
        <v>1078</v>
      </c>
      <c r="E2032" s="21">
        <v>1.21</v>
      </c>
      <c r="G2032" s="20"/>
      <c r="H2032" s="19">
        <f>E2032/0.0404</f>
        <v>29.950495049504951</v>
      </c>
      <c r="I2032" s="18">
        <f>J2032/100*4</f>
        <v>3.56</v>
      </c>
      <c r="J2032" s="17">
        <v>89</v>
      </c>
      <c r="K2032" s="16">
        <f>IF(J2032&gt;1,J2032-H2032-I2032,0)</f>
        <v>55.489504950495046</v>
      </c>
      <c r="L2032" s="15">
        <v>42697</v>
      </c>
      <c r="M2032" s="14"/>
      <c r="N2032" s="29">
        <v>42968</v>
      </c>
      <c r="O2032" s="12">
        <v>42969</v>
      </c>
      <c r="P2032" s="11" t="s">
        <v>2352</v>
      </c>
      <c r="Q2032" s="10" t="s">
        <v>2351</v>
      </c>
      <c r="R2032" s="10" t="s">
        <v>2350</v>
      </c>
      <c r="S2032" s="10" t="s">
        <v>2349</v>
      </c>
      <c r="T2032" s="10"/>
      <c r="U2032" s="9" t="s">
        <v>2348</v>
      </c>
      <c r="V2032" s="8"/>
      <c r="W2032" s="7">
        <v>1065</v>
      </c>
      <c r="X2032" s="4"/>
      <c r="Y2032" s="6">
        <v>128</v>
      </c>
      <c r="Z2032" s="5">
        <f>IF(Y2032&gt;0,Y2032-J2032,".")</f>
        <v>39</v>
      </c>
    </row>
    <row r="2033" spans="1:26" s="1" customFormat="1" x14ac:dyDescent="0.25">
      <c r="A2033" s="31">
        <v>42933</v>
      </c>
      <c r="B2033" s="24" t="s">
        <v>1355</v>
      </c>
      <c r="C2033" s="23" t="s">
        <v>647</v>
      </c>
      <c r="D2033" s="22" t="s">
        <v>646</v>
      </c>
      <c r="E2033" s="21">
        <v>1.79</v>
      </c>
      <c r="G2033" s="20"/>
      <c r="H2033" s="19">
        <f>E2033/0.04272</f>
        <v>41.900749063670411</v>
      </c>
      <c r="I2033" s="18">
        <f>J2033/100*4</f>
        <v>3.56</v>
      </c>
      <c r="J2033" s="17">
        <v>89</v>
      </c>
      <c r="K2033" s="16">
        <f>IF(J2033&gt;1,J2033-H2033-I2033,0)</f>
        <v>43.539250936329587</v>
      </c>
      <c r="L2033" s="15">
        <v>42958</v>
      </c>
      <c r="M2033" s="14"/>
      <c r="N2033" s="29">
        <v>43035</v>
      </c>
      <c r="O2033" s="12">
        <v>43037</v>
      </c>
      <c r="P2033" s="11" t="s">
        <v>1354</v>
      </c>
      <c r="Q2033" s="10" t="s">
        <v>1353</v>
      </c>
      <c r="R2033" s="10" t="s">
        <v>1352</v>
      </c>
      <c r="S2033" s="10" t="s">
        <v>1269</v>
      </c>
      <c r="T2033" s="10"/>
      <c r="U2033" s="9">
        <v>6915956235</v>
      </c>
      <c r="V2033" s="8" t="s">
        <v>1351</v>
      </c>
      <c r="W2033" s="7">
        <v>1273</v>
      </c>
      <c r="X2033" s="4"/>
      <c r="Y2033" s="6">
        <v>128</v>
      </c>
      <c r="Z2033" s="5">
        <f>IF(Y2033&gt;0,Y2033-J2033,".")</f>
        <v>39</v>
      </c>
    </row>
    <row r="2034" spans="1:26" s="1" customFormat="1" x14ac:dyDescent="0.25">
      <c r="A2034" s="31">
        <v>42577</v>
      </c>
      <c r="B2034" s="24"/>
      <c r="C2034" s="23" t="s">
        <v>3466</v>
      </c>
      <c r="D2034" s="22" t="s">
        <v>3465</v>
      </c>
      <c r="E2034" s="21">
        <v>2.42</v>
      </c>
      <c r="G2034" s="20"/>
      <c r="H2034" s="19">
        <f>E2034/0.04011</f>
        <v>60.334081276489655</v>
      </c>
      <c r="I2034" s="18">
        <f>J2034/100*4</f>
        <v>5.16</v>
      </c>
      <c r="J2034" s="17">
        <v>129</v>
      </c>
      <c r="K2034" s="16">
        <f>IF(J2034&gt;1,J2034-H2034-I2034,0)</f>
        <v>63.505918723510348</v>
      </c>
      <c r="L2034" s="15">
        <v>42599</v>
      </c>
      <c r="M2034" s="14"/>
      <c r="N2034" s="29">
        <v>42737</v>
      </c>
      <c r="O2034" s="12">
        <v>42738</v>
      </c>
      <c r="P2034" s="11" t="s">
        <v>7001</v>
      </c>
      <c r="Q2034" s="10"/>
      <c r="R2034" s="10"/>
      <c r="S2034" s="10"/>
      <c r="T2034" s="10"/>
      <c r="U2034" s="9"/>
      <c r="V2034" s="8"/>
      <c r="W2034" s="7">
        <v>17</v>
      </c>
      <c r="X2034" s="4"/>
      <c r="Y2034" s="6">
        <v>129</v>
      </c>
      <c r="Z2034" s="5">
        <f>IF(Y2034&gt;0,Y2034-J2034,".")</f>
        <v>0</v>
      </c>
    </row>
    <row r="2035" spans="1:26" s="1" customFormat="1" x14ac:dyDescent="0.25">
      <c r="A2035" s="31">
        <v>42495</v>
      </c>
      <c r="B2035" s="24" t="s">
        <v>5812</v>
      </c>
      <c r="C2035" s="23" t="s">
        <v>2581</v>
      </c>
      <c r="D2035" s="22" t="s">
        <v>2580</v>
      </c>
      <c r="E2035" s="21">
        <v>2.11</v>
      </c>
      <c r="G2035" s="20"/>
      <c r="H2035" s="19">
        <f>E2035/0.04188</f>
        <v>50.382043935052529</v>
      </c>
      <c r="I2035" s="18">
        <f>J2035/100*4</f>
        <v>5.16</v>
      </c>
      <c r="J2035" s="17">
        <v>129</v>
      </c>
      <c r="K2035" s="16">
        <f>IF(J2035&gt;1,J2035-H2035-I2035,0)</f>
        <v>73.457956064947467</v>
      </c>
      <c r="L2035" s="15">
        <v>42511</v>
      </c>
      <c r="M2035" s="14"/>
      <c r="N2035" s="29">
        <v>42785</v>
      </c>
      <c r="O2035" s="12">
        <v>42786</v>
      </c>
      <c r="P2035" s="11" t="s">
        <v>5809</v>
      </c>
      <c r="Q2035" s="10"/>
      <c r="R2035" s="10"/>
      <c r="S2035" s="10"/>
      <c r="T2035" s="10"/>
      <c r="U2035" s="9">
        <v>6723430640</v>
      </c>
      <c r="V2035" s="8"/>
      <c r="W2035" s="7">
        <v>303</v>
      </c>
      <c r="X2035" s="4"/>
      <c r="Y2035" s="6">
        <v>129</v>
      </c>
      <c r="Z2035" s="5">
        <f>IF(Y2035&gt;0,Y2035-J2035,".")</f>
        <v>0</v>
      </c>
    </row>
    <row r="2036" spans="1:26" s="1" customFormat="1" x14ac:dyDescent="0.25">
      <c r="A2036" s="31">
        <v>42692</v>
      </c>
      <c r="B2036" s="24"/>
      <c r="C2036" s="23" t="s">
        <v>6</v>
      </c>
      <c r="D2036" s="22" t="s">
        <v>5</v>
      </c>
      <c r="E2036" s="21">
        <v>1.08</v>
      </c>
      <c r="G2036" s="20"/>
      <c r="H2036" s="19">
        <f>E2036/0.0395</f>
        <v>27.341772151898734</v>
      </c>
      <c r="I2036" s="18">
        <f>J2036/100*4</f>
        <v>3.68</v>
      </c>
      <c r="J2036" s="17">
        <v>92</v>
      </c>
      <c r="K2036" s="16">
        <f>IF(J2036&gt;1,J2036-H2036-I2036,0)</f>
        <v>60.978227848101263</v>
      </c>
      <c r="L2036" s="15">
        <v>42741</v>
      </c>
      <c r="M2036" s="14"/>
      <c r="N2036" s="29">
        <v>42788</v>
      </c>
      <c r="O2036" s="12">
        <v>42788</v>
      </c>
      <c r="P2036" s="11" t="s">
        <v>5736</v>
      </c>
      <c r="Q2036" s="10" t="s">
        <v>5735</v>
      </c>
      <c r="R2036" s="10" t="s">
        <v>5734</v>
      </c>
      <c r="S2036" s="10" t="s">
        <v>1222</v>
      </c>
      <c r="T2036" s="10"/>
      <c r="U2036" s="9" t="s">
        <v>5733</v>
      </c>
      <c r="V2036" s="8"/>
      <c r="W2036" s="7">
        <v>312</v>
      </c>
      <c r="X2036" s="4"/>
      <c r="Y2036" s="6">
        <v>129</v>
      </c>
      <c r="Z2036" s="5">
        <f>IF(Y2036&gt;0,Y2036-J2036,".")</f>
        <v>37</v>
      </c>
    </row>
    <row r="2037" spans="1:26" s="1" customFormat="1" x14ac:dyDescent="0.25">
      <c r="A2037" s="31">
        <v>42751</v>
      </c>
      <c r="B2037" s="24"/>
      <c r="C2037" s="23" t="s">
        <v>70</v>
      </c>
      <c r="D2037" s="22" t="s">
        <v>69</v>
      </c>
      <c r="E2037" s="21">
        <v>1.87</v>
      </c>
      <c r="G2037" s="20"/>
      <c r="H2037" s="19">
        <f>E2037/0.03865</f>
        <v>48.382923673997418</v>
      </c>
      <c r="I2037" s="18">
        <f>J2037/100*4</f>
        <v>5.16</v>
      </c>
      <c r="J2037" s="17">
        <v>129</v>
      </c>
      <c r="K2037" s="16">
        <f>IF(J2037&gt;1,J2037-H2037-I2037,0)</f>
        <v>75.457076326002579</v>
      </c>
      <c r="L2037" s="15">
        <v>42774</v>
      </c>
      <c r="M2037" s="14"/>
      <c r="N2037" s="29">
        <v>42793</v>
      </c>
      <c r="O2037" s="12">
        <v>42794</v>
      </c>
      <c r="P2037" s="11" t="s">
        <v>5624</v>
      </c>
      <c r="Q2037" s="10"/>
      <c r="R2037" s="10"/>
      <c r="S2037" s="10"/>
      <c r="T2037" s="10"/>
      <c r="U2037" s="9">
        <v>6728437004</v>
      </c>
      <c r="V2037" s="8"/>
      <c r="W2037" s="7">
        <v>334</v>
      </c>
      <c r="X2037" s="4"/>
      <c r="Y2037" s="6">
        <v>129</v>
      </c>
      <c r="Z2037" s="5">
        <f>IF(Y2037&gt;0,Y2037-J2037,".")</f>
        <v>0</v>
      </c>
    </row>
    <row r="2038" spans="1:26" s="1" customFormat="1" x14ac:dyDescent="0.25">
      <c r="A2038" s="31">
        <v>42692</v>
      </c>
      <c r="B2038" s="24"/>
      <c r="C2038" s="23" t="s">
        <v>6</v>
      </c>
      <c r="D2038" s="22" t="s">
        <v>5</v>
      </c>
      <c r="E2038" s="21">
        <v>1.1200000000000001</v>
      </c>
      <c r="G2038" s="20"/>
      <c r="H2038" s="19">
        <f>E2038/0.0395</f>
        <v>28.354430379746837</v>
      </c>
      <c r="I2038" s="18">
        <f>J2038/100*4</f>
        <v>3.68</v>
      </c>
      <c r="J2038" s="17">
        <v>92</v>
      </c>
      <c r="K2038" s="16">
        <f>IF(J2038&gt;1,J2038-H2038-I2038,0)</f>
        <v>59.965569620253163</v>
      </c>
      <c r="L2038" s="15">
        <v>42735</v>
      </c>
      <c r="M2038" s="14"/>
      <c r="N2038" s="29">
        <v>42800</v>
      </c>
      <c r="O2038" s="12">
        <v>42800</v>
      </c>
      <c r="P2038" s="11" t="s">
        <v>5487</v>
      </c>
      <c r="Q2038" s="10" t="s">
        <v>5486</v>
      </c>
      <c r="R2038" s="10" t="s">
        <v>5485</v>
      </c>
      <c r="S2038" s="10" t="s">
        <v>5484</v>
      </c>
      <c r="T2038" s="10"/>
      <c r="U2038" s="9" t="s">
        <v>5483</v>
      </c>
      <c r="V2038" s="8"/>
      <c r="W2038" s="7">
        <v>368</v>
      </c>
      <c r="X2038" s="4"/>
      <c r="Y2038" s="6">
        <v>129</v>
      </c>
      <c r="Z2038" s="5">
        <f>IF(Y2038&gt;0,Y2038-J2038,".")</f>
        <v>37</v>
      </c>
    </row>
    <row r="2039" spans="1:26" s="1" customFormat="1" x14ac:dyDescent="0.25">
      <c r="A2039" s="31">
        <v>42751</v>
      </c>
      <c r="B2039" s="24"/>
      <c r="C2039" s="23" t="s">
        <v>70</v>
      </c>
      <c r="D2039" s="22" t="s">
        <v>69</v>
      </c>
      <c r="E2039" s="21">
        <v>1.87</v>
      </c>
      <c r="G2039" s="20"/>
      <c r="H2039" s="19">
        <f>E2039/0.03865</f>
        <v>48.382923673997418</v>
      </c>
      <c r="I2039" s="18">
        <f>J2039/100*4</f>
        <v>5.16</v>
      </c>
      <c r="J2039" s="17">
        <v>129</v>
      </c>
      <c r="K2039" s="16">
        <f>IF(J2039&gt;1,J2039-H2039-I2039,0)</f>
        <v>75.457076326002579</v>
      </c>
      <c r="L2039" s="15">
        <v>42774</v>
      </c>
      <c r="M2039" s="14"/>
      <c r="N2039" s="29">
        <v>42811</v>
      </c>
      <c r="O2039" s="12">
        <v>42814</v>
      </c>
      <c r="P2039" s="11" t="s">
        <v>5180</v>
      </c>
      <c r="Q2039" s="10"/>
      <c r="R2039" s="10"/>
      <c r="S2039" s="10"/>
      <c r="T2039" s="10"/>
      <c r="U2039" s="9"/>
      <c r="V2039" s="8"/>
      <c r="W2039" s="7">
        <v>457</v>
      </c>
      <c r="X2039" s="4"/>
      <c r="Y2039" s="6">
        <v>129</v>
      </c>
      <c r="Z2039" s="5">
        <f>IF(Y2039&gt;0,Y2039-J2039,".")</f>
        <v>0</v>
      </c>
    </row>
    <row r="2040" spans="1:26" s="1" customFormat="1" x14ac:dyDescent="0.25">
      <c r="A2040" s="31">
        <v>42495</v>
      </c>
      <c r="B2040" s="24"/>
      <c r="C2040" s="23" t="s">
        <v>2581</v>
      </c>
      <c r="D2040" s="22" t="s">
        <v>2580</v>
      </c>
      <c r="E2040" s="21">
        <v>2.11</v>
      </c>
      <c r="G2040" s="20"/>
      <c r="H2040" s="19">
        <f>E2040/0.04188</f>
        <v>50.382043935052529</v>
      </c>
      <c r="I2040" s="18">
        <f>J2040/100*4</f>
        <v>5.16</v>
      </c>
      <c r="J2040" s="17">
        <v>129</v>
      </c>
      <c r="K2040" s="16">
        <f>IF(J2040&gt;1,J2040-H2040-I2040,0)</f>
        <v>73.457956064947467</v>
      </c>
      <c r="L2040" s="15">
        <v>42511</v>
      </c>
      <c r="M2040" s="14"/>
      <c r="N2040" s="29">
        <v>42813</v>
      </c>
      <c r="O2040" s="12">
        <v>42813</v>
      </c>
      <c r="P2040" s="11" t="s">
        <v>1945</v>
      </c>
      <c r="Q2040" s="10"/>
      <c r="R2040" s="10"/>
      <c r="S2040" s="10"/>
      <c r="T2040" s="10"/>
      <c r="U2040" s="9">
        <v>6755642733</v>
      </c>
      <c r="V2040" s="8"/>
      <c r="W2040" s="7">
        <v>450</v>
      </c>
      <c r="X2040" s="4"/>
      <c r="Y2040" s="6">
        <v>129</v>
      </c>
      <c r="Z2040" s="5">
        <f>IF(Y2040&gt;0,Y2040-J2040,".")</f>
        <v>0</v>
      </c>
    </row>
    <row r="2041" spans="1:26" s="1" customFormat="1" x14ac:dyDescent="0.25">
      <c r="A2041" s="31">
        <v>42541</v>
      </c>
      <c r="B2041" t="s">
        <v>5061</v>
      </c>
      <c r="C2041" s="23" t="s">
        <v>1869</v>
      </c>
      <c r="D2041" s="22" t="s">
        <v>1868</v>
      </c>
      <c r="E2041" s="21">
        <v>1.59</v>
      </c>
      <c r="G2041" s="20"/>
      <c r="H2041" s="19">
        <f>E2041/0.04111</f>
        <v>38.676720992459259</v>
      </c>
      <c r="I2041" s="18">
        <f>J2041/100*4</f>
        <v>5.16</v>
      </c>
      <c r="J2041" s="17">
        <v>129</v>
      </c>
      <c r="K2041" s="16">
        <f>IF(J2041&gt;1,J2041-H2041-I2041,0)</f>
        <v>85.163279007540751</v>
      </c>
      <c r="L2041" s="15">
        <v>42567</v>
      </c>
      <c r="M2041" s="14"/>
      <c r="N2041" s="29">
        <v>42816</v>
      </c>
      <c r="O2041" s="12">
        <v>42816</v>
      </c>
      <c r="P2041" s="11" t="s">
        <v>5043</v>
      </c>
      <c r="Q2041" s="10"/>
      <c r="R2041" s="10"/>
      <c r="S2041" s="10"/>
      <c r="T2041" s="10"/>
      <c r="U2041" s="9">
        <v>6752057864</v>
      </c>
      <c r="V2041" s="8"/>
      <c r="W2041" s="7">
        <v>473</v>
      </c>
      <c r="X2041" s="4"/>
      <c r="Y2041" s="6">
        <v>129</v>
      </c>
      <c r="Z2041" s="5">
        <f>IF(Y2041&gt;0,Y2041-J2041,".")</f>
        <v>0</v>
      </c>
    </row>
    <row r="2042" spans="1:26" s="1" customFormat="1" x14ac:dyDescent="0.25">
      <c r="A2042" s="31">
        <v>42541</v>
      </c>
      <c r="B2042" s="24"/>
      <c r="C2042" s="23" t="s">
        <v>1869</v>
      </c>
      <c r="D2042" s="22" t="s">
        <v>1868</v>
      </c>
      <c r="E2042" s="21">
        <v>1.59</v>
      </c>
      <c r="G2042" s="20"/>
      <c r="H2042" s="19">
        <f>E2042/0.04111</f>
        <v>38.676720992459259</v>
      </c>
      <c r="I2042" s="18">
        <f>J2042/100*4</f>
        <v>5.16</v>
      </c>
      <c r="J2042" s="17">
        <v>129</v>
      </c>
      <c r="K2042" s="16">
        <f>IF(J2042&gt;1,J2042-H2042-I2042,0)</f>
        <v>85.163279007540751</v>
      </c>
      <c r="L2042" s="15">
        <v>42567</v>
      </c>
      <c r="M2042" s="14"/>
      <c r="N2042" s="29">
        <v>42816</v>
      </c>
      <c r="O2042" s="12">
        <v>42816</v>
      </c>
      <c r="P2042" s="11" t="s">
        <v>5043</v>
      </c>
      <c r="Q2042" s="10"/>
      <c r="R2042" s="10"/>
      <c r="S2042" s="10"/>
      <c r="T2042" s="10"/>
      <c r="U2042" s="9"/>
      <c r="V2042" s="8"/>
      <c r="W2042" s="7">
        <v>473</v>
      </c>
      <c r="X2042" s="4"/>
      <c r="Y2042" s="6">
        <v>129</v>
      </c>
      <c r="Z2042" s="5">
        <f>IF(Y2042&gt;0,Y2042-J2042,".")</f>
        <v>0</v>
      </c>
    </row>
    <row r="2043" spans="1:26" s="1" customFormat="1" x14ac:dyDescent="0.25">
      <c r="A2043" s="31">
        <v>42751</v>
      </c>
      <c r="B2043" s="24"/>
      <c r="C2043" s="23" t="s">
        <v>70</v>
      </c>
      <c r="D2043" s="22" t="s">
        <v>69</v>
      </c>
      <c r="E2043" s="21">
        <v>1.87</v>
      </c>
      <c r="G2043" s="20"/>
      <c r="H2043" s="19">
        <f>E2043/0.03865</f>
        <v>48.382923673997418</v>
      </c>
      <c r="I2043" s="18">
        <f>J2043/100*4</f>
        <v>5.16</v>
      </c>
      <c r="J2043" s="17">
        <v>129</v>
      </c>
      <c r="K2043" s="16">
        <f>IF(J2043&gt;1,J2043-H2043-I2043,0)</f>
        <v>75.457076326002579</v>
      </c>
      <c r="L2043" s="15">
        <v>42774</v>
      </c>
      <c r="M2043" s="14"/>
      <c r="N2043" s="13">
        <v>42854</v>
      </c>
      <c r="O2043" s="12">
        <v>42856</v>
      </c>
      <c r="P2043" s="11" t="s">
        <v>4239</v>
      </c>
      <c r="Q2043" s="10" t="s">
        <v>4248</v>
      </c>
      <c r="R2043" s="10" t="s">
        <v>4247</v>
      </c>
      <c r="S2043" s="10" t="s">
        <v>4246</v>
      </c>
      <c r="T2043" s="10" t="s">
        <v>4245</v>
      </c>
      <c r="U2043" s="10" t="s">
        <v>4244</v>
      </c>
      <c r="V2043" s="8"/>
      <c r="W2043" s="7">
        <v>657</v>
      </c>
      <c r="X2043" s="4"/>
      <c r="Y2043" s="6">
        <v>129</v>
      </c>
      <c r="Z2043" s="5">
        <f>IF(Y2043&gt;0,Y2043-J2043,".")</f>
        <v>0</v>
      </c>
    </row>
    <row r="2044" spans="1:26" s="1" customFormat="1" x14ac:dyDescent="0.25">
      <c r="A2044" s="31">
        <v>42814</v>
      </c>
      <c r="B2044" s="24"/>
      <c r="C2044" s="23" t="s">
        <v>70</v>
      </c>
      <c r="D2044" s="22" t="s">
        <v>69</v>
      </c>
      <c r="E2044" s="21">
        <v>1.87</v>
      </c>
      <c r="G2044" s="20"/>
      <c r="H2044" s="19">
        <f>E2044/0.038689</f>
        <v>48.334151826100445</v>
      </c>
      <c r="I2044" s="18">
        <f>J2044/100*4</f>
        <v>5.16</v>
      </c>
      <c r="J2044" s="17">
        <v>129</v>
      </c>
      <c r="K2044" s="16">
        <f>IF(J2044&gt;1,J2044-H2044-I2044,0)</f>
        <v>75.505848173899551</v>
      </c>
      <c r="L2044" s="15">
        <v>42841</v>
      </c>
      <c r="M2044" s="14"/>
      <c r="N2044" s="13">
        <v>42894</v>
      </c>
      <c r="O2044" s="50">
        <v>42895</v>
      </c>
      <c r="P2044" s="11" t="s">
        <v>3525</v>
      </c>
      <c r="Q2044"/>
      <c r="R2044" s="10"/>
      <c r="S2044"/>
      <c r="T2044"/>
      <c r="U2044" s="9">
        <v>6848947460</v>
      </c>
      <c r="V2044" s="49"/>
      <c r="W2044" s="7">
        <v>813</v>
      </c>
      <c r="X2044"/>
      <c r="Y2044" s="6">
        <v>129</v>
      </c>
      <c r="Z2044" s="5">
        <f>IF(Y2044&gt;0,Y2044-J2044,".")</f>
        <v>0</v>
      </c>
    </row>
    <row r="2045" spans="1:26" s="1" customFormat="1" x14ac:dyDescent="0.25">
      <c r="A2045" s="31">
        <v>42577</v>
      </c>
      <c r="B2045" s="24"/>
      <c r="C2045" s="23" t="s">
        <v>3466</v>
      </c>
      <c r="D2045" s="22" t="s">
        <v>3465</v>
      </c>
      <c r="E2045" s="21">
        <v>2.42</v>
      </c>
      <c r="G2045" s="20"/>
      <c r="H2045" s="19">
        <f>E2045/0.04011</f>
        <v>60.334081276489655</v>
      </c>
      <c r="I2045" s="18">
        <f>J2045/100*4</f>
        <v>5.16</v>
      </c>
      <c r="J2045" s="17">
        <v>129</v>
      </c>
      <c r="K2045" s="16">
        <f>IF(J2045&gt;1,J2045-H2045-I2045,0)</f>
        <v>63.505918723510348</v>
      </c>
      <c r="L2045" s="15">
        <v>42599</v>
      </c>
      <c r="M2045" s="14"/>
      <c r="N2045" s="29">
        <v>42898</v>
      </c>
      <c r="O2045" s="12">
        <v>42898</v>
      </c>
      <c r="P2045" s="11" t="s">
        <v>3460</v>
      </c>
      <c r="Q2045" s="10"/>
      <c r="R2045" s="10"/>
      <c r="S2045" s="10"/>
      <c r="T2045" s="10"/>
      <c r="U2045" s="9">
        <v>6850320520</v>
      </c>
      <c r="V2045" s="8"/>
      <c r="W2045" s="7">
        <v>826</v>
      </c>
      <c r="X2045" s="4"/>
      <c r="Y2045" s="6">
        <v>129</v>
      </c>
      <c r="Z2045" s="5">
        <f>IF(Y2045&gt;0,Y2045-J2045,".")</f>
        <v>0</v>
      </c>
    </row>
    <row r="2046" spans="1:26" s="1" customFormat="1" x14ac:dyDescent="0.25">
      <c r="A2046" s="31">
        <v>42863</v>
      </c>
      <c r="B2046" s="24" t="s">
        <v>2623</v>
      </c>
      <c r="C2046" s="23" t="s">
        <v>2619</v>
      </c>
      <c r="D2046" s="22" t="s">
        <v>1701</v>
      </c>
      <c r="E2046" s="21">
        <v>1.2</v>
      </c>
      <c r="G2046" s="20"/>
      <c r="H2046" s="19">
        <f>E2046/0.038957</f>
        <v>30.803193264368407</v>
      </c>
      <c r="I2046" s="18">
        <f>J2046/100*4</f>
        <v>3.56</v>
      </c>
      <c r="J2046" s="17">
        <v>89</v>
      </c>
      <c r="K2046" s="16">
        <f>IF(J2046&gt;1,J2046-H2046-I2046,0)</f>
        <v>54.636806735631595</v>
      </c>
      <c r="L2046" s="15">
        <v>42881</v>
      </c>
      <c r="M2046" s="14"/>
      <c r="N2046" s="29">
        <v>42946</v>
      </c>
      <c r="O2046" s="12">
        <v>42953</v>
      </c>
      <c r="P2046" s="11" t="s">
        <v>2618</v>
      </c>
      <c r="Q2046" s="10" t="s">
        <v>2622</v>
      </c>
      <c r="R2046" s="10" t="s">
        <v>2621</v>
      </c>
      <c r="S2046" s="10" t="s">
        <v>2620</v>
      </c>
      <c r="T2046" s="10"/>
      <c r="U2046" s="9">
        <v>6909350438</v>
      </c>
      <c r="V2046" s="8"/>
      <c r="W2046" s="7">
        <v>1008</v>
      </c>
      <c r="X2046" s="4"/>
      <c r="Y2046" s="6">
        <v>129</v>
      </c>
      <c r="Z2046" s="5">
        <f>IF(Y2046&gt;0,Y2046-J2046,".")</f>
        <v>40</v>
      </c>
    </row>
    <row r="2047" spans="1:26" s="1" customFormat="1" x14ac:dyDescent="0.25">
      <c r="A2047" s="31">
        <v>42936</v>
      </c>
      <c r="B2047" s="24"/>
      <c r="C2047" s="23" t="s">
        <v>6</v>
      </c>
      <c r="D2047" s="22" t="s">
        <v>5</v>
      </c>
      <c r="E2047" s="21">
        <v>1</v>
      </c>
      <c r="G2047" s="20"/>
      <c r="H2047" s="19">
        <f>E2047/0.04272</f>
        <v>23.40823970037453</v>
      </c>
      <c r="I2047" s="18">
        <f>J2047/100*4</f>
        <v>3.68</v>
      </c>
      <c r="J2047" s="17">
        <v>92</v>
      </c>
      <c r="K2047" s="16">
        <f>IF(J2047&gt;1,J2047-H2047-I2047,0)</f>
        <v>64.911760299625456</v>
      </c>
      <c r="L2047" s="15">
        <v>42953</v>
      </c>
      <c r="M2047" s="14"/>
      <c r="N2047" s="29">
        <v>43041</v>
      </c>
      <c r="O2047" s="12">
        <v>43041</v>
      </c>
      <c r="P2047" s="11" t="s">
        <v>1277</v>
      </c>
      <c r="Q2047" s="10" t="s">
        <v>1276</v>
      </c>
      <c r="R2047" s="10" t="s">
        <v>1275</v>
      </c>
      <c r="S2047" s="10" t="s">
        <v>1274</v>
      </c>
      <c r="T2047" s="10"/>
      <c r="U2047" s="9">
        <v>6911896335</v>
      </c>
      <c r="V2047" s="8"/>
      <c r="W2047" s="7">
        <v>1287</v>
      </c>
      <c r="X2047" s="4"/>
      <c r="Y2047" s="6">
        <v>129</v>
      </c>
      <c r="Z2047" s="5">
        <f>IF(Y2047&gt;0,Y2047-J2047,".")</f>
        <v>37</v>
      </c>
    </row>
    <row r="2048" spans="1:26" s="1" customFormat="1" x14ac:dyDescent="0.25">
      <c r="A2048" s="31">
        <v>42601</v>
      </c>
      <c r="B2048" s="24"/>
      <c r="C2048" s="23" t="s">
        <v>1077</v>
      </c>
      <c r="D2048" s="22" t="s">
        <v>1076</v>
      </c>
      <c r="E2048" s="21">
        <v>1.63</v>
      </c>
      <c r="G2048" s="20"/>
      <c r="H2048" s="19">
        <f>E2048/0.04046</f>
        <v>40.286702916460698</v>
      </c>
      <c r="I2048" s="18">
        <f>J2048/100*4</f>
        <v>3.6</v>
      </c>
      <c r="J2048" s="17">
        <v>90</v>
      </c>
      <c r="K2048" s="16">
        <f>IF(J2048&gt;1,J2048-H2048-I2048,0)</f>
        <v>46.113297083539301</v>
      </c>
      <c r="L2048" s="15">
        <v>42614</v>
      </c>
      <c r="M2048" s="14"/>
      <c r="N2048" s="29">
        <v>42747</v>
      </c>
      <c r="O2048" s="12">
        <v>42748</v>
      </c>
      <c r="P2048" s="11" t="s">
        <v>6671</v>
      </c>
      <c r="Q2048" s="10" t="s">
        <v>6355</v>
      </c>
      <c r="R2048" s="10" t="s">
        <v>6354</v>
      </c>
      <c r="S2048" s="10" t="s">
        <v>6353</v>
      </c>
      <c r="T2048" s="10"/>
      <c r="U2048" s="9">
        <v>6670336836</v>
      </c>
      <c r="V2048" s="8"/>
      <c r="W2048" s="7">
        <v>85</v>
      </c>
      <c r="X2048" s="4"/>
      <c r="Y2048" s="6">
        <v>130</v>
      </c>
      <c r="Z2048" s="5">
        <f>IF(Y2048&gt;0,Y2048-J2048,".")</f>
        <v>40</v>
      </c>
    </row>
    <row r="2049" spans="1:26" s="1" customFormat="1" x14ac:dyDescent="0.25">
      <c r="A2049" s="31">
        <v>42746</v>
      </c>
      <c r="B2049" s="24" t="s">
        <v>3184</v>
      </c>
      <c r="C2049" s="23" t="s">
        <v>1702</v>
      </c>
      <c r="D2049" s="22" t="s">
        <v>1701</v>
      </c>
      <c r="E2049" s="21">
        <v>1.33</v>
      </c>
      <c r="G2049" s="20"/>
      <c r="H2049" s="19">
        <f>E2049/0.03821</f>
        <v>34.80764197853965</v>
      </c>
      <c r="I2049" s="18">
        <f>J2049/100*4</f>
        <v>3.56</v>
      </c>
      <c r="J2049" s="17">
        <v>89</v>
      </c>
      <c r="K2049" s="16">
        <f>IF(J2049&gt;1,J2049-H2049-I2049,0)</f>
        <v>50.632358021460348</v>
      </c>
      <c r="L2049" s="15">
        <v>42768</v>
      </c>
      <c r="M2049" s="14"/>
      <c r="N2049" s="29">
        <v>42796</v>
      </c>
      <c r="O2049" s="12">
        <v>42799</v>
      </c>
      <c r="P2049" s="11" t="s">
        <v>5557</v>
      </c>
      <c r="Q2049" s="10" t="s">
        <v>5559</v>
      </c>
      <c r="R2049" s="10" t="s">
        <v>5558</v>
      </c>
      <c r="S2049" s="10" t="s">
        <v>2743</v>
      </c>
      <c r="T2049" s="10"/>
      <c r="U2049" s="9">
        <v>6731949892</v>
      </c>
      <c r="V2049" s="8"/>
      <c r="W2049" s="7">
        <v>364</v>
      </c>
      <c r="X2049" s="4"/>
      <c r="Y2049" s="6">
        <v>130</v>
      </c>
      <c r="Z2049" s="5">
        <f>IF(Y2049&gt;0,Y2049-J2049,".")</f>
        <v>41</v>
      </c>
    </row>
    <row r="2050" spans="1:26" s="1" customFormat="1" x14ac:dyDescent="0.25">
      <c r="A2050" s="31">
        <v>42649</v>
      </c>
      <c r="B2050" s="24"/>
      <c r="C2050" s="23" t="s">
        <v>302</v>
      </c>
      <c r="D2050" s="22" t="s">
        <v>301</v>
      </c>
      <c r="E2050" s="21">
        <v>2.2799999999999998</v>
      </c>
      <c r="G2050" s="20"/>
      <c r="H2050" s="19">
        <f>E2050/0.0404</f>
        <v>56.435643564356432</v>
      </c>
      <c r="I2050" s="18">
        <f>J2050/100*4</f>
        <v>4.5999999999999996</v>
      </c>
      <c r="J2050" s="17">
        <v>115</v>
      </c>
      <c r="K2050" s="16">
        <f>IF(J2050&gt;1,J2050-H2050-I2050,0)</f>
        <v>53.964356435643566</v>
      </c>
      <c r="L2050" s="15">
        <v>42680</v>
      </c>
      <c r="M2050" s="14"/>
      <c r="N2050" s="29">
        <v>42782</v>
      </c>
      <c r="O2050" s="12">
        <v>42782</v>
      </c>
      <c r="P2050" s="11" t="s">
        <v>5903</v>
      </c>
      <c r="Q2050" s="10" t="s">
        <v>5902</v>
      </c>
      <c r="R2050" s="10" t="s">
        <v>5901</v>
      </c>
      <c r="S2050" s="10" t="s">
        <v>827</v>
      </c>
      <c r="T2050" s="10"/>
      <c r="U2050" s="9" t="s">
        <v>5900</v>
      </c>
      <c r="V2050" s="8"/>
      <c r="W2050" s="7">
        <v>276</v>
      </c>
      <c r="X2050" s="4"/>
      <c r="Y2050" s="6">
        <v>131</v>
      </c>
      <c r="Z2050" s="5">
        <f>IF(Y2050&gt;0,Y2050-J2050,".")</f>
        <v>16</v>
      </c>
    </row>
    <row r="2051" spans="1:26" s="1" customFormat="1" x14ac:dyDescent="0.25">
      <c r="A2051" s="31">
        <v>42577</v>
      </c>
      <c r="B2051" s="24"/>
      <c r="C2051" s="23" t="s">
        <v>1103</v>
      </c>
      <c r="D2051" s="22" t="s">
        <v>1102</v>
      </c>
      <c r="E2051" s="21">
        <v>1.75</v>
      </c>
      <c r="G2051" s="20"/>
      <c r="H2051" s="19">
        <f>E2051/0.04011</f>
        <v>43.630017452006982</v>
      </c>
      <c r="I2051" s="18">
        <f>J2051/100*4</f>
        <v>4.5999999999999996</v>
      </c>
      <c r="J2051" s="17">
        <v>115</v>
      </c>
      <c r="K2051" s="16">
        <f>IF(J2051&gt;1,J2051-H2051-I2051,0)</f>
        <v>66.769982547993024</v>
      </c>
      <c r="L2051" s="15">
        <v>42599</v>
      </c>
      <c r="M2051" s="14"/>
      <c r="N2051" s="29">
        <v>42800</v>
      </c>
      <c r="O2051" s="12">
        <v>42800</v>
      </c>
      <c r="P2051" s="11" t="s">
        <v>5491</v>
      </c>
      <c r="Q2051" s="10" t="s">
        <v>5490</v>
      </c>
      <c r="R2051" s="10" t="s">
        <v>5489</v>
      </c>
      <c r="S2051" s="10" t="s">
        <v>436</v>
      </c>
      <c r="T2051" s="10"/>
      <c r="U2051" s="9" t="s">
        <v>5488</v>
      </c>
      <c r="V2051" s="8"/>
      <c r="W2051" s="7">
        <v>372</v>
      </c>
      <c r="X2051" s="4"/>
      <c r="Y2051" s="6">
        <v>131</v>
      </c>
      <c r="Z2051" s="5">
        <f>IF(Y2051&gt;0,Y2051-J2051,".")</f>
        <v>16</v>
      </c>
    </row>
    <row r="2052" spans="1:26" s="1" customFormat="1" x14ac:dyDescent="0.25">
      <c r="A2052" s="31">
        <v>42814</v>
      </c>
      <c r="B2052" t="s">
        <v>4715</v>
      </c>
      <c r="C2052" s="23" t="s">
        <v>302</v>
      </c>
      <c r="D2052" s="22" t="s">
        <v>301</v>
      </c>
      <c r="E2052" s="21">
        <v>2.2000000000000002</v>
      </c>
      <c r="G2052" s="20"/>
      <c r="H2052" s="19">
        <f>E2052/0.038689</f>
        <v>56.863708030706405</v>
      </c>
      <c r="I2052" s="18">
        <f>J2052/100*4</f>
        <v>4.5999999999999996</v>
      </c>
      <c r="J2052" s="17">
        <v>115</v>
      </c>
      <c r="K2052" s="16">
        <f>IF(J2052&gt;1,J2052-H2052-I2052,0)</f>
        <v>53.536291969293593</v>
      </c>
      <c r="L2052" s="15">
        <v>42847</v>
      </c>
      <c r="M2052" s="14"/>
      <c r="N2052" s="29">
        <v>42832</v>
      </c>
      <c r="O2052" s="12">
        <v>42834</v>
      </c>
      <c r="P2052" s="11" t="s">
        <v>4714</v>
      </c>
      <c r="Q2052" s="10" t="s">
        <v>4713</v>
      </c>
      <c r="R2052" s="10" t="s">
        <v>4712</v>
      </c>
      <c r="S2052" s="10" t="s">
        <v>4711</v>
      </c>
      <c r="T2052" s="10"/>
      <c r="U2052" s="9" t="s">
        <v>4710</v>
      </c>
      <c r="V2052" s="8"/>
      <c r="W2052" s="7">
        <v>549</v>
      </c>
      <c r="X2052" s="4"/>
      <c r="Y2052" s="6">
        <v>131</v>
      </c>
      <c r="Z2052" s="5">
        <f>IF(Y2052&gt;0,Y2052-J2052,".")</f>
        <v>16</v>
      </c>
    </row>
    <row r="2053" spans="1:26" s="1" customFormat="1" x14ac:dyDescent="0.25">
      <c r="A2053" s="31">
        <v>42814</v>
      </c>
      <c r="B2053" s="24"/>
      <c r="C2053" s="23" t="s">
        <v>302</v>
      </c>
      <c r="D2053" s="22" t="s">
        <v>301</v>
      </c>
      <c r="E2053" s="21">
        <v>2.2000000000000002</v>
      </c>
      <c r="G2053" s="20"/>
      <c r="H2053" s="19">
        <f>E2053/0.038689</f>
        <v>56.863708030706405</v>
      </c>
      <c r="I2053" s="18">
        <f>J2053/100*4</f>
        <v>4.5999999999999996</v>
      </c>
      <c r="J2053" s="17">
        <v>115</v>
      </c>
      <c r="K2053" s="16">
        <f>IF(J2053&gt;1,J2053-H2053-I2053,0)</f>
        <v>53.536291969293593</v>
      </c>
      <c r="L2053" s="15">
        <v>42847</v>
      </c>
      <c r="M2053" s="14"/>
      <c r="N2053" s="29">
        <v>42862</v>
      </c>
      <c r="O2053" s="12">
        <v>42863</v>
      </c>
      <c r="P2053" s="11" t="s">
        <v>4077</v>
      </c>
      <c r="Q2053" s="10" t="s">
        <v>4076</v>
      </c>
      <c r="R2053" s="10" t="s">
        <v>4075</v>
      </c>
      <c r="S2053" s="10" t="s">
        <v>4074</v>
      </c>
      <c r="T2053" s="10"/>
      <c r="U2053" s="9">
        <v>6804782955</v>
      </c>
      <c r="V2053" s="8"/>
      <c r="W2053" s="7">
        <v>695</v>
      </c>
      <c r="X2053" s="4"/>
      <c r="Y2053" s="6">
        <v>131</v>
      </c>
      <c r="Z2053" s="5">
        <f>IF(Y2053&gt;0,Y2053-J2053,".")</f>
        <v>16</v>
      </c>
    </row>
    <row r="2054" spans="1:26" s="1" customFormat="1" x14ac:dyDescent="0.25">
      <c r="A2054" s="31">
        <v>42692</v>
      </c>
      <c r="B2054" s="24"/>
      <c r="C2054" s="23" t="s">
        <v>1103</v>
      </c>
      <c r="D2054" s="22" t="s">
        <v>1102</v>
      </c>
      <c r="E2054" s="21">
        <v>1.69</v>
      </c>
      <c r="G2054" s="20"/>
      <c r="H2054" s="19">
        <f>E2054/0.0395</f>
        <v>42.784810126582279</v>
      </c>
      <c r="I2054" s="18">
        <f>J2054/100*4</f>
        <v>4.5999999999999996</v>
      </c>
      <c r="J2054" s="17">
        <v>115</v>
      </c>
      <c r="K2054" s="16">
        <f>IF(J2054&gt;1,J2054-H2054-I2054,0)</f>
        <v>67.615189873417734</v>
      </c>
      <c r="L2054" s="15">
        <v>42746</v>
      </c>
      <c r="M2054" s="14"/>
      <c r="N2054" s="29">
        <v>42876</v>
      </c>
      <c r="O2054" s="12">
        <v>42876</v>
      </c>
      <c r="P2054" s="11" t="s">
        <v>3823</v>
      </c>
      <c r="Q2054" s="10" t="s">
        <v>3822</v>
      </c>
      <c r="R2054" s="10" t="s">
        <v>3821</v>
      </c>
      <c r="S2054" s="10" t="s">
        <v>3820</v>
      </c>
      <c r="T2054" s="10"/>
      <c r="U2054" s="9" t="s">
        <v>3819</v>
      </c>
      <c r="V2054" s="8"/>
      <c r="W2054" s="7">
        <v>751</v>
      </c>
      <c r="X2054" s="4"/>
      <c r="Y2054" s="6">
        <v>131</v>
      </c>
      <c r="Z2054" s="5">
        <f>IF(Y2054&gt;0,Y2054-J2054,".")</f>
        <v>16</v>
      </c>
    </row>
    <row r="2055" spans="1:26" s="1" customFormat="1" x14ac:dyDescent="0.25">
      <c r="A2055" s="31">
        <v>42788</v>
      </c>
      <c r="B2055" s="24" t="s">
        <v>3658</v>
      </c>
      <c r="C2055" s="23" t="s">
        <v>3294</v>
      </c>
      <c r="D2055" s="22" t="s">
        <v>791</v>
      </c>
      <c r="E2055" s="21">
        <v>2.38</v>
      </c>
      <c r="G2055" s="20"/>
      <c r="H2055" s="19">
        <f>E2055/0.03844</f>
        <v>61.914672216441204</v>
      </c>
      <c r="I2055" s="18">
        <f>J2055/100*4</f>
        <v>4.5999999999999996</v>
      </c>
      <c r="J2055" s="17">
        <v>115</v>
      </c>
      <c r="K2055" s="16">
        <f>IF(J2055&gt;1,J2055-H2055-I2055,0)</f>
        <v>48.485327783558795</v>
      </c>
      <c r="L2055" s="15">
        <v>42823</v>
      </c>
      <c r="M2055" s="14"/>
      <c r="N2055" s="29">
        <v>42885</v>
      </c>
      <c r="O2055" s="12">
        <v>42885</v>
      </c>
      <c r="P2055" s="11" t="s">
        <v>3657</v>
      </c>
      <c r="Q2055" s="10" t="s">
        <v>3656</v>
      </c>
      <c r="R2055" s="10" t="s">
        <v>3655</v>
      </c>
      <c r="S2055" s="10" t="s">
        <v>3654</v>
      </c>
      <c r="T2055" s="10" t="s">
        <v>3653</v>
      </c>
      <c r="U2055" s="9">
        <v>6831076831</v>
      </c>
      <c r="V2055" s="8"/>
      <c r="W2055" s="7">
        <v>785</v>
      </c>
      <c r="X2055" s="4"/>
      <c r="Y2055" s="6">
        <v>131</v>
      </c>
      <c r="Z2055" s="5">
        <f>IF(Y2055&gt;0,Y2055-J2055,".")</f>
        <v>16</v>
      </c>
    </row>
    <row r="2056" spans="1:26" s="1" customFormat="1" x14ac:dyDescent="0.25">
      <c r="A2056" s="31">
        <v>42865</v>
      </c>
      <c r="B2056" s="30" t="s">
        <v>2732</v>
      </c>
      <c r="C2056" s="23" t="s">
        <v>792</v>
      </c>
      <c r="D2056" s="22" t="s">
        <v>791</v>
      </c>
      <c r="E2056" s="21">
        <v>2.09</v>
      </c>
      <c r="G2056" s="20"/>
      <c r="H2056" s="19">
        <f>E2056/0.04001</f>
        <v>52.2369407648088</v>
      </c>
      <c r="I2056" s="18">
        <f>J2056/100*4</f>
        <v>4.5999999999999996</v>
      </c>
      <c r="J2056" s="17">
        <v>115</v>
      </c>
      <c r="K2056" s="16">
        <f>IF(J2056&gt;1,J2056-H2056-I2056,0)</f>
        <v>58.163059235191199</v>
      </c>
      <c r="L2056" s="15">
        <v>42895</v>
      </c>
      <c r="M2056" s="14"/>
      <c r="N2056" s="29">
        <v>42939</v>
      </c>
      <c r="O2056" s="12">
        <v>42940</v>
      </c>
      <c r="P2056" s="11" t="s">
        <v>2731</v>
      </c>
      <c r="Q2056" s="10" t="s">
        <v>2730</v>
      </c>
      <c r="R2056" s="10" t="s">
        <v>2729</v>
      </c>
      <c r="S2056" s="10" t="s">
        <v>2728</v>
      </c>
      <c r="T2056" s="10"/>
      <c r="U2056" s="9">
        <v>6896370534</v>
      </c>
      <c r="V2056" s="8"/>
      <c r="W2056" s="7">
        <v>976</v>
      </c>
      <c r="X2056" s="4"/>
      <c r="Y2056" s="6">
        <v>131</v>
      </c>
      <c r="Z2056" s="5">
        <f>IF(Y2056&gt;0,Y2056-J2056,".")</f>
        <v>16</v>
      </c>
    </row>
    <row r="2057" spans="1:26" s="1" customFormat="1" x14ac:dyDescent="0.25">
      <c r="A2057" s="31">
        <v>42865</v>
      </c>
      <c r="B2057" s="24"/>
      <c r="C2057" s="23" t="s">
        <v>792</v>
      </c>
      <c r="D2057" s="22" t="s">
        <v>791</v>
      </c>
      <c r="E2057" s="21">
        <v>2.09</v>
      </c>
      <c r="G2057" s="20"/>
      <c r="H2057" s="19">
        <f>E2057/0.04001</f>
        <v>52.2369407648088</v>
      </c>
      <c r="I2057" s="18">
        <f>J2057/100*4</f>
        <v>4.5999999999999996</v>
      </c>
      <c r="J2057" s="17">
        <v>115</v>
      </c>
      <c r="K2057" s="16">
        <f>IF(J2057&gt;1,J2057-H2057-I2057,0)</f>
        <v>58.163059235191199</v>
      </c>
      <c r="L2057" s="15">
        <v>42895</v>
      </c>
      <c r="M2057" s="14"/>
      <c r="N2057" s="29">
        <v>42953</v>
      </c>
      <c r="O2057" s="12">
        <v>42954</v>
      </c>
      <c r="P2057" s="11" t="s">
        <v>2588</v>
      </c>
      <c r="Q2057" s="10" t="s">
        <v>2587</v>
      </c>
      <c r="R2057" s="10" t="s">
        <v>2586</v>
      </c>
      <c r="S2057" s="10" t="s">
        <v>2158</v>
      </c>
      <c r="T2057" s="10"/>
      <c r="U2057" s="9">
        <v>6903692196</v>
      </c>
      <c r="V2057" s="8"/>
      <c r="W2057" s="7">
        <v>1016</v>
      </c>
      <c r="X2057" s="4"/>
      <c r="Y2057" s="6">
        <v>131</v>
      </c>
      <c r="Z2057" s="5">
        <f>IF(Y2057&gt;0,Y2057-J2057,".")</f>
        <v>16</v>
      </c>
    </row>
    <row r="2058" spans="1:26" s="1" customFormat="1" x14ac:dyDescent="0.25">
      <c r="A2058" s="31">
        <v>42898</v>
      </c>
      <c r="B2058" s="30" t="s">
        <v>2406</v>
      </c>
      <c r="C2058" s="23" t="s">
        <v>302</v>
      </c>
      <c r="D2058" s="22" t="s">
        <v>301</v>
      </c>
      <c r="E2058" s="21">
        <v>2.4</v>
      </c>
      <c r="G2058" s="20"/>
      <c r="H2058" s="19">
        <f>E2058/0.0418425</f>
        <v>57.357949453307043</v>
      </c>
      <c r="I2058" s="18">
        <f>J2058/100*4</f>
        <v>4.5999999999999996</v>
      </c>
      <c r="J2058" s="17">
        <v>115</v>
      </c>
      <c r="K2058" s="16">
        <f>IF(J2058&gt;1,J2058-H2058-I2058,0)</f>
        <v>53.042050546692955</v>
      </c>
      <c r="L2058" s="15">
        <v>42958</v>
      </c>
      <c r="M2058" s="14"/>
      <c r="N2058" s="29">
        <v>42966</v>
      </c>
      <c r="O2058" s="12">
        <v>42968</v>
      </c>
      <c r="P2058" s="11" t="s">
        <v>2405</v>
      </c>
      <c r="Q2058" s="10" t="s">
        <v>2404</v>
      </c>
      <c r="R2058" s="10" t="s">
        <v>2403</v>
      </c>
      <c r="S2058" s="10" t="s">
        <v>1274</v>
      </c>
      <c r="T2058" s="10"/>
      <c r="U2058" s="9">
        <v>6907268532</v>
      </c>
      <c r="V2058" s="44" t="s">
        <v>2402</v>
      </c>
      <c r="W2058" s="7">
        <v>1062</v>
      </c>
      <c r="X2058" s="4"/>
      <c r="Y2058" s="6">
        <v>131</v>
      </c>
      <c r="Z2058" s="5">
        <f>IF(Y2058&gt;0,Y2058-J2058,".")</f>
        <v>16</v>
      </c>
    </row>
    <row r="2059" spans="1:26" s="1" customFormat="1" x14ac:dyDescent="0.25">
      <c r="A2059" s="31">
        <v>42703</v>
      </c>
      <c r="B2059" s="24"/>
      <c r="C2059" s="23" t="s">
        <v>2216</v>
      </c>
      <c r="D2059" s="22" t="s">
        <v>2215</v>
      </c>
      <c r="E2059" s="21">
        <v>1.77</v>
      </c>
      <c r="G2059" s="20"/>
      <c r="H2059" s="19">
        <f>E2059/0.0391</f>
        <v>45.268542199488486</v>
      </c>
      <c r="I2059" s="18">
        <f>J2059/100*4</f>
        <v>3.96</v>
      </c>
      <c r="J2059" s="17">
        <v>99</v>
      </c>
      <c r="K2059" s="16">
        <f>IF(J2059&gt;1,J2059-H2059-I2059,0)</f>
        <v>49.771457800511513</v>
      </c>
      <c r="L2059" s="15">
        <v>42748</v>
      </c>
      <c r="M2059" s="14"/>
      <c r="N2059" s="29">
        <v>42980</v>
      </c>
      <c r="O2059" s="12">
        <v>42982</v>
      </c>
      <c r="P2059" s="11" t="s">
        <v>2213</v>
      </c>
      <c r="Q2059" s="10" t="s">
        <v>2212</v>
      </c>
      <c r="R2059" s="10" t="s">
        <v>2211</v>
      </c>
      <c r="S2059" s="10" t="s">
        <v>2210</v>
      </c>
      <c r="T2059" s="10"/>
      <c r="U2059" s="9">
        <v>6906190599</v>
      </c>
      <c r="V2059" s="8"/>
      <c r="W2059" s="7">
        <v>1103</v>
      </c>
      <c r="X2059" s="4"/>
      <c r="Y2059" s="6">
        <v>131</v>
      </c>
      <c r="Z2059" s="5">
        <f>IF(Y2059&gt;0,Y2059-J2059,".")</f>
        <v>32</v>
      </c>
    </row>
    <row r="2060" spans="1:26" s="1" customFormat="1" x14ac:dyDescent="0.25">
      <c r="A2060" s="31">
        <v>42809</v>
      </c>
      <c r="B2060" s="24"/>
      <c r="C2060" s="23" t="s">
        <v>1103</v>
      </c>
      <c r="D2060" s="22" t="s">
        <v>1102</v>
      </c>
      <c r="E2060" s="21">
        <v>1.71</v>
      </c>
      <c r="G2060" s="20"/>
      <c r="H2060" s="19">
        <f>E2060/0.038689</f>
        <v>44.198609423867246</v>
      </c>
      <c r="I2060" s="18">
        <f>J2060/100*4</f>
        <v>4.5999999999999996</v>
      </c>
      <c r="J2060" s="17">
        <v>115</v>
      </c>
      <c r="K2060" s="16">
        <f>IF(J2060&gt;1,J2060-H2060-I2060,0)</f>
        <v>66.201390576132752</v>
      </c>
      <c r="L2060" s="15">
        <v>42832</v>
      </c>
      <c r="M2060" s="14"/>
      <c r="N2060" s="29">
        <v>42991</v>
      </c>
      <c r="O2060" s="12">
        <v>42991</v>
      </c>
      <c r="P2060" s="11" t="s">
        <v>2028</v>
      </c>
      <c r="Q2060" s="10" t="s">
        <v>2027</v>
      </c>
      <c r="R2060" s="10" t="s">
        <v>2026</v>
      </c>
      <c r="S2060" s="10" t="s">
        <v>2025</v>
      </c>
      <c r="T2060" s="10"/>
      <c r="U2060" s="9">
        <v>6912232853</v>
      </c>
      <c r="V2060" s="8"/>
      <c r="W2060" s="7">
        <v>1130</v>
      </c>
      <c r="X2060" s="4"/>
      <c r="Y2060" s="6">
        <v>131</v>
      </c>
      <c r="Z2060" s="5">
        <f>IF(Y2060&gt;0,Y2060-J2060,".")</f>
        <v>16</v>
      </c>
    </row>
    <row r="2061" spans="1:26" s="1" customFormat="1" x14ac:dyDescent="0.25">
      <c r="A2061" s="31">
        <v>42936</v>
      </c>
      <c r="B2061" s="24" t="s">
        <v>2009</v>
      </c>
      <c r="C2061" s="23" t="s">
        <v>302</v>
      </c>
      <c r="D2061" s="22" t="s">
        <v>301</v>
      </c>
      <c r="E2061" s="21">
        <v>2.12</v>
      </c>
      <c r="G2061" s="20"/>
      <c r="H2061" s="19">
        <f>E2061/0.04318</f>
        <v>49.096804075961089</v>
      </c>
      <c r="I2061" s="18">
        <f>J2061/100*4</f>
        <v>4.5999999999999996</v>
      </c>
      <c r="J2061" s="17">
        <v>115</v>
      </c>
      <c r="K2061" s="16">
        <f>IF(J2061&gt;1,J2061-H2061-I2061,0)</f>
        <v>61.30319592403891</v>
      </c>
      <c r="L2061" s="15">
        <v>42939</v>
      </c>
      <c r="M2061" s="14"/>
      <c r="N2061" s="29">
        <v>42992</v>
      </c>
      <c r="O2061" s="12">
        <v>42995</v>
      </c>
      <c r="P2061" s="11" t="s">
        <v>2008</v>
      </c>
      <c r="Q2061" s="10" t="s">
        <v>2007</v>
      </c>
      <c r="R2061" s="10" t="s">
        <v>2006</v>
      </c>
      <c r="S2061" s="10" t="s">
        <v>1288</v>
      </c>
      <c r="T2061" s="10"/>
      <c r="U2061" s="9">
        <v>6907268532</v>
      </c>
      <c r="V2061" s="8"/>
      <c r="W2061" s="7">
        <v>1139</v>
      </c>
      <c r="X2061" s="4"/>
      <c r="Y2061" s="6">
        <v>131</v>
      </c>
      <c r="Z2061" s="5">
        <f>IF(Y2061&gt;0,Y2061-J2061,".")</f>
        <v>16</v>
      </c>
    </row>
    <row r="2062" spans="1:26" s="1" customFormat="1" x14ac:dyDescent="0.25">
      <c r="A2062" s="31">
        <v>42963</v>
      </c>
      <c r="B2062" s="24" t="s">
        <v>1428</v>
      </c>
      <c r="C2062" s="23" t="s">
        <v>1103</v>
      </c>
      <c r="D2062" s="22" t="s">
        <v>1102</v>
      </c>
      <c r="E2062" s="21">
        <v>1.79</v>
      </c>
      <c r="G2062" s="20"/>
      <c r="H2062" s="19">
        <f>E2062/0.04417</f>
        <v>40.525243377858274</v>
      </c>
      <c r="I2062" s="18">
        <f>J2062/100*4</f>
        <v>4.5999999999999996</v>
      </c>
      <c r="J2062" s="17">
        <v>115</v>
      </c>
      <c r="K2062" s="16">
        <f>IF(J2062&gt;1,J2062-H2062-I2062,0)</f>
        <v>69.874756622141732</v>
      </c>
      <c r="L2062" s="15">
        <v>42986</v>
      </c>
      <c r="M2062" s="14"/>
      <c r="N2062" s="29">
        <v>43030</v>
      </c>
      <c r="O2062" s="12">
        <v>43031</v>
      </c>
      <c r="P2062" s="11" t="s">
        <v>1427</v>
      </c>
      <c r="Q2062" s="10" t="s">
        <v>1426</v>
      </c>
      <c r="R2062" s="10" t="s">
        <v>1425</v>
      </c>
      <c r="S2062" s="10" t="s">
        <v>1424</v>
      </c>
      <c r="T2062" s="10"/>
      <c r="U2062" s="9">
        <v>6916047931</v>
      </c>
      <c r="V2062" s="8"/>
      <c r="W2062" s="7">
        <v>1263</v>
      </c>
      <c r="X2062" s="4"/>
      <c r="Y2062" s="6">
        <v>131</v>
      </c>
      <c r="Z2062" s="5">
        <f>IF(Y2062&gt;0,Y2062-J2062,".")</f>
        <v>16</v>
      </c>
    </row>
    <row r="2063" spans="1:26" s="1" customFormat="1" x14ac:dyDescent="0.25">
      <c r="A2063" s="31">
        <v>42963</v>
      </c>
      <c r="B2063" s="24"/>
      <c r="C2063" s="23" t="s">
        <v>296</v>
      </c>
      <c r="D2063" s="22" t="s">
        <v>295</v>
      </c>
      <c r="E2063" s="21">
        <v>1.67</v>
      </c>
      <c r="G2063" s="20"/>
      <c r="H2063" s="19">
        <f>E2063/0.04417</f>
        <v>37.808467285487886</v>
      </c>
      <c r="I2063" s="18">
        <f>J2063/100*4</f>
        <v>3.8</v>
      </c>
      <c r="J2063" s="17">
        <v>95</v>
      </c>
      <c r="K2063" s="16">
        <f>IF(J2063&gt;1,J2063-H2063-I2063,0)</f>
        <v>53.391532714512117</v>
      </c>
      <c r="L2063" s="15">
        <v>42986</v>
      </c>
      <c r="M2063" s="14"/>
      <c r="N2063" s="29">
        <v>43035</v>
      </c>
      <c r="O2063" s="12">
        <v>43037</v>
      </c>
      <c r="P2063" s="11" t="s">
        <v>1345</v>
      </c>
      <c r="Q2063" s="10" t="s">
        <v>1350</v>
      </c>
      <c r="R2063" s="10" t="s">
        <v>1349</v>
      </c>
      <c r="S2063" s="10" t="s">
        <v>1348</v>
      </c>
      <c r="T2063" s="10"/>
      <c r="U2063" s="9" t="s">
        <v>1347</v>
      </c>
      <c r="V2063" s="8" t="s">
        <v>1346</v>
      </c>
      <c r="W2063" s="7">
        <v>1270</v>
      </c>
      <c r="X2063" s="4"/>
      <c r="Y2063" s="6">
        <v>131</v>
      </c>
      <c r="Z2063" s="5">
        <f>IF(Y2063&gt;0,Y2063-J2063,".")</f>
        <v>36</v>
      </c>
    </row>
    <row r="2064" spans="1:26" s="1" customFormat="1" x14ac:dyDescent="0.25">
      <c r="A2064" s="31">
        <v>42865</v>
      </c>
      <c r="B2064" s="24"/>
      <c r="C2064" s="23" t="s">
        <v>792</v>
      </c>
      <c r="D2064" s="22" t="s">
        <v>791</v>
      </c>
      <c r="E2064" s="21">
        <v>2.09</v>
      </c>
      <c r="G2064" s="20"/>
      <c r="H2064" s="19">
        <f>E2064/0.04001</f>
        <v>52.2369407648088</v>
      </c>
      <c r="I2064" s="18">
        <f>J2064/100*4</f>
        <v>4.5999999999999996</v>
      </c>
      <c r="J2064" s="17">
        <v>115</v>
      </c>
      <c r="K2064" s="16">
        <f>IF(J2064&gt;1,J2064-H2064-I2064,0)</f>
        <v>58.163059235191199</v>
      </c>
      <c r="L2064" s="15">
        <v>42895</v>
      </c>
      <c r="M2064" s="14"/>
      <c r="N2064" s="29">
        <v>43065</v>
      </c>
      <c r="O2064" s="12">
        <v>43067</v>
      </c>
      <c r="P2064" s="11" t="s">
        <v>790</v>
      </c>
      <c r="Q2064" s="10" t="s">
        <v>789</v>
      </c>
      <c r="R2064" s="10" t="s">
        <v>788</v>
      </c>
      <c r="S2064" s="10" t="s">
        <v>787</v>
      </c>
      <c r="T2064" s="10"/>
      <c r="U2064" s="9">
        <v>6915958917</v>
      </c>
      <c r="V2064" s="8"/>
      <c r="W2064" s="7">
        <v>1393</v>
      </c>
      <c r="X2064" s="4"/>
      <c r="Y2064" s="6">
        <v>131</v>
      </c>
      <c r="Z2064" s="5">
        <f>IF(Y2064&gt;0,Y2064-J2064,".")</f>
        <v>16</v>
      </c>
    </row>
    <row r="2065" spans="1:28" s="1" customFormat="1" x14ac:dyDescent="0.25">
      <c r="A2065" s="31">
        <v>42936</v>
      </c>
      <c r="B2065" s="24"/>
      <c r="C2065" s="23" t="s">
        <v>302</v>
      </c>
      <c r="D2065" s="22" t="s">
        <v>301</v>
      </c>
      <c r="E2065" s="21">
        <v>2.395</v>
      </c>
      <c r="G2065" s="20"/>
      <c r="H2065" s="19">
        <f>E2065/0.04318</f>
        <v>55.465493283927742</v>
      </c>
      <c r="I2065" s="18">
        <f>J2065/100*4</f>
        <v>4.5999999999999996</v>
      </c>
      <c r="J2065" s="17">
        <v>115</v>
      </c>
      <c r="K2065" s="16">
        <f>IF(J2065&gt;1,J2065-H2065-I2065,0)</f>
        <v>54.934506716072256</v>
      </c>
      <c r="L2065" s="15">
        <v>42953</v>
      </c>
      <c r="M2065" s="14"/>
      <c r="N2065" s="29">
        <v>43084</v>
      </c>
      <c r="O2065" s="12">
        <v>43086</v>
      </c>
      <c r="P2065" s="11" t="s">
        <v>300</v>
      </c>
      <c r="Q2065" s="10" t="s">
        <v>299</v>
      </c>
      <c r="R2065" s="10" t="s">
        <v>298</v>
      </c>
      <c r="S2065" s="10" t="s">
        <v>297</v>
      </c>
      <c r="T2065" s="10"/>
      <c r="U2065" s="9">
        <v>6916047789</v>
      </c>
      <c r="V2065" s="8"/>
      <c r="W2065" s="7">
        <v>1471</v>
      </c>
      <c r="X2065" s="4"/>
      <c r="Y2065" s="6">
        <v>131</v>
      </c>
      <c r="Z2065" s="5">
        <f>IF(Y2065&gt;0,Y2065-J2065,".")</f>
        <v>16</v>
      </c>
      <c r="AA2065"/>
      <c r="AB2065"/>
    </row>
    <row r="2066" spans="1:28" s="1" customFormat="1" x14ac:dyDescent="0.25">
      <c r="A2066" s="31">
        <v>42600</v>
      </c>
      <c r="B2066" s="24"/>
      <c r="C2066" s="23" t="s">
        <v>6552</v>
      </c>
      <c r="D2066" s="22" t="s">
        <v>6551</v>
      </c>
      <c r="E2066" s="21">
        <v>1.69</v>
      </c>
      <c r="G2066" s="20"/>
      <c r="H2066" s="19">
        <f>E2066/0.04046</f>
        <v>41.769649036085021</v>
      </c>
      <c r="I2066" s="18">
        <f>J2066/100*4</f>
        <v>3.8</v>
      </c>
      <c r="J2066" s="17">
        <v>95</v>
      </c>
      <c r="K2066" s="16">
        <f>IF(J2066&gt;1,J2066-H2066-I2066,0)</f>
        <v>49.430350963914982</v>
      </c>
      <c r="L2066" s="15">
        <v>42627</v>
      </c>
      <c r="M2066" s="14"/>
      <c r="N2066" s="29">
        <v>42752</v>
      </c>
      <c r="O2066" s="12">
        <v>42754</v>
      </c>
      <c r="P2066" s="11" t="s">
        <v>6550</v>
      </c>
      <c r="Q2066" s="10" t="s">
        <v>6549</v>
      </c>
      <c r="R2066" s="10" t="s">
        <v>6548</v>
      </c>
      <c r="S2066" s="10" t="s">
        <v>6547</v>
      </c>
      <c r="T2066" s="10" t="s">
        <v>3756</v>
      </c>
      <c r="U2066" s="9">
        <v>6677037254</v>
      </c>
      <c r="V2066" s="8"/>
      <c r="W2066" s="7">
        <v>119</v>
      </c>
      <c r="X2066" s="4"/>
      <c r="Y2066" s="6">
        <v>132</v>
      </c>
      <c r="Z2066" s="5">
        <f>IF(Y2066&gt;0,Y2066-J2066,".")</f>
        <v>37</v>
      </c>
    </row>
    <row r="2067" spans="1:28" s="1" customFormat="1" x14ac:dyDescent="0.25">
      <c r="A2067" s="31">
        <v>42751</v>
      </c>
      <c r="B2067" s="24"/>
      <c r="C2067" s="23" t="s">
        <v>995</v>
      </c>
      <c r="D2067" s="22" t="s">
        <v>994</v>
      </c>
      <c r="E2067" s="21">
        <v>1.68</v>
      </c>
      <c r="G2067" s="20"/>
      <c r="H2067" s="19">
        <f>E2067/0.03821</f>
        <v>43.967547762365868</v>
      </c>
      <c r="I2067" s="18">
        <f>J2067/100*4</f>
        <v>3.8</v>
      </c>
      <c r="J2067" s="17">
        <v>95</v>
      </c>
      <c r="K2067" s="16">
        <f>IF(J2067&gt;1,J2067-H2067-I2067,0)</f>
        <v>47.232452237634135</v>
      </c>
      <c r="L2067" s="15">
        <v>42768</v>
      </c>
      <c r="M2067" s="14"/>
      <c r="N2067" s="29">
        <v>42885</v>
      </c>
      <c r="O2067" s="12">
        <v>42885</v>
      </c>
      <c r="P2067" s="11" t="s">
        <v>3661</v>
      </c>
      <c r="Q2067" s="10" t="s">
        <v>3660</v>
      </c>
      <c r="R2067" s="10" t="s">
        <v>3659</v>
      </c>
      <c r="S2067" s="10" t="s">
        <v>1311</v>
      </c>
      <c r="T2067" s="10"/>
      <c r="U2067" s="9">
        <v>6833554803</v>
      </c>
      <c r="V2067" s="8"/>
      <c r="W2067" s="7">
        <v>787</v>
      </c>
      <c r="X2067" s="4"/>
      <c r="Y2067" s="6">
        <v>132</v>
      </c>
      <c r="Z2067" s="5">
        <f>IF(Y2067&gt;0,Y2067-J2067,".")</f>
        <v>37</v>
      </c>
    </row>
    <row r="2068" spans="1:28" s="1" customFormat="1" x14ac:dyDescent="0.25">
      <c r="A2068" s="31">
        <v>42814</v>
      </c>
      <c r="B2068" s="24"/>
      <c r="C2068" s="23" t="s">
        <v>70</v>
      </c>
      <c r="D2068" s="22" t="s">
        <v>69</v>
      </c>
      <c r="E2068" s="21">
        <v>1.87</v>
      </c>
      <c r="G2068" s="20"/>
      <c r="H2068" s="19">
        <f>E2068/0.038689</f>
        <v>48.334151826100445</v>
      </c>
      <c r="I2068" s="18">
        <f>J2068/100*4</f>
        <v>4.5999999999999996</v>
      </c>
      <c r="J2068" s="17">
        <v>115</v>
      </c>
      <c r="K2068" s="16">
        <f>IF(J2068&gt;1,J2068-H2068-I2068,0)</f>
        <v>62.065848173899546</v>
      </c>
      <c r="L2068" s="15">
        <v>42841</v>
      </c>
      <c r="M2068" s="14"/>
      <c r="N2068" s="29">
        <v>42954</v>
      </c>
      <c r="O2068" s="12">
        <v>42954</v>
      </c>
      <c r="P2068" s="11" t="s">
        <v>2574</v>
      </c>
      <c r="Q2068" s="10" t="s">
        <v>2573</v>
      </c>
      <c r="R2068" s="10" t="s">
        <v>2572</v>
      </c>
      <c r="S2068" s="10" t="s">
        <v>2571</v>
      </c>
      <c r="T2068" s="10"/>
      <c r="U2068" s="9" t="s">
        <v>2570</v>
      </c>
      <c r="V2068" s="8"/>
      <c r="W2068" s="7">
        <v>1012</v>
      </c>
      <c r="X2068" s="4"/>
      <c r="Y2068" s="6">
        <v>132</v>
      </c>
      <c r="Z2068" s="5">
        <f>IF(Y2068&gt;0,Y2068-J2068,".")</f>
        <v>17</v>
      </c>
    </row>
    <row r="2069" spans="1:28" s="1" customFormat="1" x14ac:dyDescent="0.25">
      <c r="A2069" s="31">
        <v>42936</v>
      </c>
      <c r="B2069" s="24" t="s">
        <v>71</v>
      </c>
      <c r="C2069" s="23" t="s">
        <v>70</v>
      </c>
      <c r="D2069" s="22" t="s">
        <v>69</v>
      </c>
      <c r="E2069" s="21">
        <v>1.89</v>
      </c>
      <c r="G2069" s="20"/>
      <c r="H2069" s="19">
        <f>E2069/0.04318</f>
        <v>43.770264011116254</v>
      </c>
      <c r="I2069" s="18">
        <f>J2069/100*4</f>
        <v>4.5999999999999996</v>
      </c>
      <c r="J2069" s="17">
        <v>115</v>
      </c>
      <c r="K2069" s="16">
        <f>IF(J2069&gt;1,J2069-H2069-I2069,0)</f>
        <v>66.629735988883752</v>
      </c>
      <c r="L2069" s="15">
        <v>42953</v>
      </c>
      <c r="M2069" s="14"/>
      <c r="N2069" s="29">
        <v>43030</v>
      </c>
      <c r="O2069" s="12">
        <v>43030</v>
      </c>
      <c r="P2069" s="11" t="s">
        <v>1452</v>
      </c>
      <c r="Q2069" s="10" t="s">
        <v>1451</v>
      </c>
      <c r="R2069" s="10" t="s">
        <v>1450</v>
      </c>
      <c r="S2069" s="10" t="s">
        <v>1449</v>
      </c>
      <c r="T2069" s="10"/>
      <c r="U2069" s="9">
        <v>6916040265</v>
      </c>
      <c r="V2069" s="8"/>
      <c r="W2069" s="7">
        <v>1252</v>
      </c>
      <c r="X2069" s="4"/>
      <c r="Y2069" s="6">
        <v>132</v>
      </c>
      <c r="Z2069" s="5">
        <f>IF(Y2069&gt;0,Y2069-J2069,".")</f>
        <v>17</v>
      </c>
    </row>
    <row r="2070" spans="1:28" s="1" customFormat="1" x14ac:dyDescent="0.25">
      <c r="A2070" s="31">
        <v>42936</v>
      </c>
      <c r="B2070" s="24" t="s">
        <v>71</v>
      </c>
      <c r="C2070" s="23" t="s">
        <v>70</v>
      </c>
      <c r="D2070" s="22" t="s">
        <v>69</v>
      </c>
      <c r="E2070" s="21">
        <v>1.92</v>
      </c>
      <c r="G2070" s="20"/>
      <c r="H2070" s="19">
        <f>E2070/0.04318</f>
        <v>44.465030106530797</v>
      </c>
      <c r="I2070" s="18">
        <f>J2070/100*4</f>
        <v>4.5999999999999996</v>
      </c>
      <c r="J2070" s="17">
        <v>115</v>
      </c>
      <c r="K2070" s="16">
        <f>IF(J2070&gt;1,J2070-H2070-I2070,0)</f>
        <v>65.934969893469201</v>
      </c>
      <c r="L2070" s="15">
        <v>42958</v>
      </c>
      <c r="M2070" s="14"/>
      <c r="N2070" s="29">
        <v>43097</v>
      </c>
      <c r="O2070" s="12">
        <v>43097</v>
      </c>
      <c r="P2070" s="11" t="s">
        <v>68</v>
      </c>
      <c r="Q2070" s="10" t="s">
        <v>67</v>
      </c>
      <c r="R2070" s="10" t="s">
        <v>66</v>
      </c>
      <c r="S2070" s="10" t="s">
        <v>65</v>
      </c>
      <c r="T2070" s="10"/>
      <c r="U2070" s="9">
        <v>6920318147</v>
      </c>
      <c r="V2070" s="8"/>
      <c r="W2070" s="7">
        <v>1506</v>
      </c>
      <c r="X2070" s="4"/>
      <c r="Y2070" s="6">
        <v>132</v>
      </c>
      <c r="Z2070" s="5">
        <f>IF(Y2070&gt;0,Y2070-J2070,".")</f>
        <v>17</v>
      </c>
    </row>
    <row r="2071" spans="1:28" s="1" customFormat="1" x14ac:dyDescent="0.25">
      <c r="A2071" s="31">
        <v>42749</v>
      </c>
      <c r="B2071" s="24"/>
      <c r="C2071" s="23" t="s">
        <v>727</v>
      </c>
      <c r="D2071" s="22" t="s">
        <v>726</v>
      </c>
      <c r="E2071" s="21">
        <v>1.36</v>
      </c>
      <c r="G2071" s="20"/>
      <c r="H2071" s="19">
        <f>E2071/0.03821</f>
        <v>35.592776760010473</v>
      </c>
      <c r="I2071" s="18">
        <f>J2071/100*4</f>
        <v>3.8</v>
      </c>
      <c r="J2071" s="17">
        <v>95</v>
      </c>
      <c r="K2071" s="16">
        <f>IF(J2071&gt;1,J2071-H2071-I2071,0)</f>
        <v>55.60722323998953</v>
      </c>
      <c r="L2071" s="15">
        <v>42783</v>
      </c>
      <c r="M2071" s="14"/>
      <c r="N2071" s="29">
        <v>42846</v>
      </c>
      <c r="O2071" s="12">
        <v>42850</v>
      </c>
      <c r="P2071" s="11" t="s">
        <v>4418</v>
      </c>
      <c r="Q2071" s="10" t="s">
        <v>4421</v>
      </c>
      <c r="R2071" s="10" t="s">
        <v>4420</v>
      </c>
      <c r="S2071" s="10" t="s">
        <v>4419</v>
      </c>
      <c r="T2071" s="10"/>
      <c r="U2071" s="9">
        <v>6789555375</v>
      </c>
      <c r="V2071" s="8"/>
      <c r="W2071" s="7">
        <v>642</v>
      </c>
      <c r="X2071" s="4"/>
      <c r="Y2071" s="6">
        <v>133</v>
      </c>
      <c r="Z2071" s="5">
        <f>IF(Y2071&gt;0,Y2071-J2071,".")</f>
        <v>38</v>
      </c>
    </row>
    <row r="2072" spans="1:28" s="1" customFormat="1" x14ac:dyDescent="0.25">
      <c r="A2072" s="31">
        <v>42936</v>
      </c>
      <c r="B2072" s="24"/>
      <c r="C2072" s="23" t="s">
        <v>6</v>
      </c>
      <c r="D2072" s="22" t="s">
        <v>5</v>
      </c>
      <c r="E2072" s="21">
        <v>1</v>
      </c>
      <c r="G2072" s="20"/>
      <c r="H2072" s="19">
        <f>E2072/0.04272</f>
        <v>23.40823970037453</v>
      </c>
      <c r="I2072" s="18">
        <f>J2072/100*4</f>
        <v>3.68</v>
      </c>
      <c r="J2072" s="17">
        <v>92</v>
      </c>
      <c r="K2072" s="16">
        <f>IF(J2072&gt;1,J2072-H2072-I2072,0)</f>
        <v>64.911760299625456</v>
      </c>
      <c r="L2072" s="15">
        <v>42953</v>
      </c>
      <c r="M2072" s="14"/>
      <c r="N2072" s="29">
        <v>43032</v>
      </c>
      <c r="O2072" s="12">
        <v>43032</v>
      </c>
      <c r="P2072" s="11" t="s">
        <v>1389</v>
      </c>
      <c r="Q2072" s="10" t="s">
        <v>1392</v>
      </c>
      <c r="R2072" s="10" t="s">
        <v>1391</v>
      </c>
      <c r="S2072" s="10" t="s">
        <v>1390</v>
      </c>
      <c r="T2072" s="10"/>
      <c r="U2072" s="9">
        <v>6911896335</v>
      </c>
      <c r="V2072" s="8"/>
      <c r="W2072" s="7">
        <v>1264</v>
      </c>
      <c r="X2072" s="4"/>
      <c r="Y2072" s="6">
        <v>133</v>
      </c>
      <c r="Z2072" s="5">
        <f>IF(Y2072&gt;0,Y2072-J2072,".")</f>
        <v>41</v>
      </c>
    </row>
    <row r="2073" spans="1:28" s="1" customFormat="1" x14ac:dyDescent="0.25">
      <c r="A2073" s="31">
        <v>42751</v>
      </c>
      <c r="B2073" t="s">
        <v>6218</v>
      </c>
      <c r="C2073" s="23" t="s">
        <v>995</v>
      </c>
      <c r="D2073" s="22" t="s">
        <v>994</v>
      </c>
      <c r="E2073" s="21">
        <v>1.68</v>
      </c>
      <c r="G2073" s="20"/>
      <c r="H2073" s="19">
        <f>E2073/0.03821</f>
        <v>43.967547762365868</v>
      </c>
      <c r="I2073" s="18">
        <f>J2073/100*4</f>
        <v>3.8</v>
      </c>
      <c r="J2073" s="17">
        <v>95</v>
      </c>
      <c r="K2073" s="16">
        <f>IF(J2073&gt;1,J2073-H2073-I2073,0)</f>
        <v>47.232452237634135</v>
      </c>
      <c r="L2073" s="15">
        <v>42768</v>
      </c>
      <c r="M2073" s="14"/>
      <c r="N2073" s="29">
        <v>42768</v>
      </c>
      <c r="O2073" s="12">
        <v>42771</v>
      </c>
      <c r="P2073" s="11" t="s">
        <v>6217</v>
      </c>
      <c r="Q2073" s="10" t="s">
        <v>6216</v>
      </c>
      <c r="R2073" s="10" t="s">
        <v>6215</v>
      </c>
      <c r="S2073" s="10" t="s">
        <v>6214</v>
      </c>
      <c r="T2073" s="10"/>
      <c r="U2073" s="9">
        <v>6704302403</v>
      </c>
      <c r="V2073" s="8"/>
      <c r="W2073" s="7">
        <v>202</v>
      </c>
      <c r="X2073" s="4"/>
      <c r="Y2073" s="6">
        <v>134</v>
      </c>
      <c r="Z2073" s="5">
        <f>IF(Y2073&gt;0,Y2073-J2073,".")</f>
        <v>39</v>
      </c>
    </row>
    <row r="2074" spans="1:28" s="1" customFormat="1" x14ac:dyDescent="0.25">
      <c r="A2074" s="31">
        <v>42749</v>
      </c>
      <c r="B2074" s="24" t="s">
        <v>5665</v>
      </c>
      <c r="C2074" s="23" t="s">
        <v>727</v>
      </c>
      <c r="D2074" s="22" t="s">
        <v>726</v>
      </c>
      <c r="E2074" s="21">
        <v>1.36</v>
      </c>
      <c r="G2074" s="20"/>
      <c r="H2074" s="19">
        <f>E2074/0.03821</f>
        <v>35.592776760010473</v>
      </c>
      <c r="I2074" s="18">
        <f>J2074/100*4</f>
        <v>3.8</v>
      </c>
      <c r="J2074" s="17">
        <v>95</v>
      </c>
      <c r="K2074" s="16">
        <f>IF(J2074&gt;1,J2074-H2074-I2074,0)</f>
        <v>55.60722323998953</v>
      </c>
      <c r="L2074" s="15">
        <v>42783</v>
      </c>
      <c r="M2074" s="14"/>
      <c r="N2074" s="29">
        <v>42792</v>
      </c>
      <c r="O2074" s="12">
        <v>42792</v>
      </c>
      <c r="P2074" s="11" t="s">
        <v>5660</v>
      </c>
      <c r="Q2074" s="10" t="s">
        <v>5664</v>
      </c>
      <c r="R2074" s="10" t="s">
        <v>5663</v>
      </c>
      <c r="S2074" s="10" t="s">
        <v>984</v>
      </c>
      <c r="T2074" s="10"/>
      <c r="U2074" s="9" t="s">
        <v>5662</v>
      </c>
      <c r="V2074" s="8"/>
      <c r="W2074" s="7">
        <v>331</v>
      </c>
      <c r="X2074" s="4"/>
      <c r="Y2074" s="6">
        <v>134</v>
      </c>
      <c r="Z2074" s="5">
        <f>IF(Y2074&gt;0,Y2074-J2074,".")</f>
        <v>39</v>
      </c>
    </row>
    <row r="2075" spans="1:28" s="1" customFormat="1" x14ac:dyDescent="0.25">
      <c r="A2075" s="31">
        <v>42863</v>
      </c>
      <c r="B2075" s="24"/>
      <c r="C2075" s="23" t="s">
        <v>1703</v>
      </c>
      <c r="D2075" s="22" t="s">
        <v>1701</v>
      </c>
      <c r="E2075" s="21">
        <v>1.2</v>
      </c>
      <c r="G2075" s="20"/>
      <c r="H2075" s="19">
        <f>E2075/0.038957</f>
        <v>30.803193264368407</v>
      </c>
      <c r="I2075" s="18">
        <f>J2075/100*4</f>
        <v>3.56</v>
      </c>
      <c r="J2075" s="17">
        <v>89</v>
      </c>
      <c r="K2075" s="16">
        <f>IF(J2075&gt;1,J2075-H2075-I2075,0)</f>
        <v>54.636806735631595</v>
      </c>
      <c r="L2075" s="15">
        <v>42881</v>
      </c>
      <c r="M2075" s="14"/>
      <c r="N2075" s="29">
        <v>43011</v>
      </c>
      <c r="O2075" s="12">
        <v>43011</v>
      </c>
      <c r="P2075" s="11" t="s">
        <v>1690</v>
      </c>
      <c r="Q2075" s="10"/>
      <c r="R2075" s="10"/>
      <c r="S2075" s="10"/>
      <c r="T2075" s="10"/>
      <c r="U2075" s="9">
        <v>6909351040</v>
      </c>
      <c r="V2075" s="8"/>
      <c r="W2075" s="7">
        <v>1198</v>
      </c>
      <c r="X2075" s="4"/>
      <c r="Y2075" s="6">
        <v>134</v>
      </c>
      <c r="Z2075" s="5">
        <f>IF(Y2075&gt;0,Y2075-J2075,".")</f>
        <v>45</v>
      </c>
    </row>
    <row r="2076" spans="1:28" s="1" customFormat="1" x14ac:dyDescent="0.25">
      <c r="A2076" s="31">
        <v>42250</v>
      </c>
      <c r="B2076" t="s">
        <v>6702</v>
      </c>
      <c r="C2076" s="23" t="s">
        <v>6701</v>
      </c>
      <c r="D2076" s="22" t="s">
        <v>533</v>
      </c>
      <c r="E2076" s="21">
        <v>2.0499999999999998</v>
      </c>
      <c r="G2076" s="20"/>
      <c r="H2076" s="19">
        <f>E2076/0.04165</f>
        <v>49.219687875150058</v>
      </c>
      <c r="I2076" s="32">
        <f>J2076/100*4</f>
        <v>5.4</v>
      </c>
      <c r="J2076" s="17">
        <v>135</v>
      </c>
      <c r="K2076" s="16">
        <f>IF(J2076&gt;1,J2076-H2076-I2076,0)</f>
        <v>80.380312124849937</v>
      </c>
      <c r="L2076" s="15">
        <v>42281</v>
      </c>
      <c r="M2076" s="14"/>
      <c r="N2076" s="29">
        <v>42747</v>
      </c>
      <c r="O2076" s="12">
        <v>42748</v>
      </c>
      <c r="P2076" s="11" t="s">
        <v>6691</v>
      </c>
      <c r="Q2076" s="10"/>
      <c r="R2076" s="10"/>
      <c r="S2076" s="10"/>
      <c r="T2076" s="10"/>
      <c r="U2076" s="9">
        <v>6673110082</v>
      </c>
      <c r="V2076" s="8"/>
      <c r="W2076" s="7">
        <v>86</v>
      </c>
      <c r="X2076" s="4"/>
      <c r="Y2076" s="6">
        <v>135</v>
      </c>
      <c r="Z2076" s="5">
        <f>IF(Y2076&gt;0,Y2076-J2076,".")</f>
        <v>0</v>
      </c>
    </row>
    <row r="2077" spans="1:28" s="1" customFormat="1" x14ac:dyDescent="0.25">
      <c r="A2077" s="31">
        <v>42600</v>
      </c>
      <c r="B2077" s="24"/>
      <c r="C2077" s="23" t="s">
        <v>451</v>
      </c>
      <c r="D2077" s="22" t="s">
        <v>450</v>
      </c>
      <c r="E2077" s="21">
        <v>2.2799999999999998</v>
      </c>
      <c r="G2077" s="20"/>
      <c r="H2077" s="19">
        <f>E2077/0.04046</f>
        <v>56.35195254572416</v>
      </c>
      <c r="I2077" s="18">
        <f>J2077/100*4</f>
        <v>5.4</v>
      </c>
      <c r="J2077" s="17">
        <v>135</v>
      </c>
      <c r="K2077" s="16">
        <f>IF(J2077&gt;1,J2077-H2077-I2077,0)</f>
        <v>73.248047454275834</v>
      </c>
      <c r="L2077" s="15">
        <v>42627</v>
      </c>
      <c r="M2077" s="14"/>
      <c r="N2077" s="29">
        <v>42771</v>
      </c>
      <c r="O2077" s="12">
        <v>42773</v>
      </c>
      <c r="P2077" s="11" t="s">
        <v>6173</v>
      </c>
      <c r="Q2077" s="10"/>
      <c r="R2077" s="10"/>
      <c r="S2077" s="10"/>
      <c r="T2077" s="10"/>
      <c r="U2077" s="9"/>
      <c r="V2077" s="8"/>
      <c r="W2077" s="7">
        <v>218</v>
      </c>
      <c r="X2077" s="4"/>
      <c r="Y2077" s="6">
        <v>135</v>
      </c>
      <c r="Z2077" s="5">
        <f>IF(Y2077&gt;0,Y2077-J2077,".")</f>
        <v>0</v>
      </c>
    </row>
    <row r="2078" spans="1:28" s="1" customFormat="1" x14ac:dyDescent="0.25">
      <c r="A2078" s="31">
        <v>42395</v>
      </c>
      <c r="B2078" s="24"/>
      <c r="C2078" s="23" t="s">
        <v>3898</v>
      </c>
      <c r="D2078" s="22" t="s">
        <v>3897</v>
      </c>
      <c r="E2078" s="21">
        <v>1.8</v>
      </c>
      <c r="G2078" s="20"/>
      <c r="H2078" s="19">
        <f>E2078/0.03995</f>
        <v>45.056320400500624</v>
      </c>
      <c r="I2078" s="32">
        <f>J2078/100*4</f>
        <v>3.8</v>
      </c>
      <c r="J2078" s="17">
        <v>95</v>
      </c>
      <c r="K2078" s="16">
        <f>IF(J2078&gt;1,J2078-H2078-I2078,0)</f>
        <v>46.143679599499379</v>
      </c>
      <c r="L2078" s="15">
        <v>42422</v>
      </c>
      <c r="M2078" s="14"/>
      <c r="N2078" s="29">
        <v>42807</v>
      </c>
      <c r="O2078" s="12">
        <v>42807</v>
      </c>
      <c r="P2078" s="11" t="s">
        <v>4957</v>
      </c>
      <c r="Q2078" s="10" t="s">
        <v>5301</v>
      </c>
      <c r="R2078" s="10" t="s">
        <v>5300</v>
      </c>
      <c r="S2078" s="10" t="s">
        <v>5299</v>
      </c>
      <c r="T2078" s="10" t="s">
        <v>5298</v>
      </c>
      <c r="U2078" s="9" t="s">
        <v>5297</v>
      </c>
      <c r="V2078" s="8"/>
      <c r="W2078" s="7">
        <v>420</v>
      </c>
      <c r="X2078" s="4"/>
      <c r="Y2078" s="6">
        <v>135</v>
      </c>
      <c r="Z2078" s="5">
        <f>IF(Y2078&gt;0,Y2078-J2078,".")</f>
        <v>40</v>
      </c>
    </row>
    <row r="2079" spans="1:28" s="1" customFormat="1" x14ac:dyDescent="0.25">
      <c r="A2079" s="31">
        <v>42464</v>
      </c>
      <c r="B2079" s="24"/>
      <c r="C2079" s="23" t="s">
        <v>2917</v>
      </c>
      <c r="D2079" s="22" t="s">
        <v>2916</v>
      </c>
      <c r="E2079" s="21">
        <v>2.2400000000000002</v>
      </c>
      <c r="G2079" s="20"/>
      <c r="H2079" s="19">
        <f>E2079/0.04128</f>
        <v>54.263565891472879</v>
      </c>
      <c r="I2079" s="32">
        <f>J2079/100*4</f>
        <v>5.4</v>
      </c>
      <c r="J2079" s="17">
        <v>135</v>
      </c>
      <c r="K2079" s="16">
        <f>IF(J2079&gt;1,J2079-H2079-I2079,0)</f>
        <v>75.336434108527115</v>
      </c>
      <c r="L2079" s="15">
        <v>42488</v>
      </c>
      <c r="M2079" s="14"/>
      <c r="N2079" s="29">
        <v>42820</v>
      </c>
      <c r="O2079" s="12">
        <v>42822</v>
      </c>
      <c r="P2079" s="11" t="s">
        <v>4962</v>
      </c>
      <c r="Q2079" s="10"/>
      <c r="R2079" s="10"/>
      <c r="S2079" s="10"/>
      <c r="T2079" s="10"/>
      <c r="U2079" s="9">
        <v>6762031236</v>
      </c>
      <c r="V2079" s="8"/>
      <c r="W2079" s="7">
        <v>493</v>
      </c>
      <c r="X2079" s="4"/>
      <c r="Y2079" s="6">
        <v>135</v>
      </c>
      <c r="Z2079" s="5">
        <f>IF(Y2079&gt;0,Y2079-J2079,".")</f>
        <v>0</v>
      </c>
    </row>
    <row r="2080" spans="1:28" s="1" customFormat="1" x14ac:dyDescent="0.25">
      <c r="A2080" s="31">
        <v>42395</v>
      </c>
      <c r="B2080" s="24"/>
      <c r="C2080" s="23" t="s">
        <v>3898</v>
      </c>
      <c r="D2080" s="22" t="s">
        <v>3897</v>
      </c>
      <c r="E2080" s="21">
        <v>1.8</v>
      </c>
      <c r="G2080" s="20"/>
      <c r="H2080" s="19">
        <f>E2080/0.03995</f>
        <v>45.056320400500624</v>
      </c>
      <c r="I2080" s="32">
        <f>J2080/100*4</f>
        <v>3.8</v>
      </c>
      <c r="J2080" s="17">
        <v>95</v>
      </c>
      <c r="K2080" s="16">
        <f>IF(J2080&gt;1,J2080-H2080-I2080,0)</f>
        <v>46.143679599499379</v>
      </c>
      <c r="L2080" s="15">
        <v>42422</v>
      </c>
      <c r="M2080" s="14"/>
      <c r="N2080" s="29">
        <v>42821</v>
      </c>
      <c r="O2080" s="12">
        <v>42822</v>
      </c>
      <c r="P2080" s="11" t="s">
        <v>4957</v>
      </c>
      <c r="Q2080" s="10"/>
      <c r="R2080" s="10"/>
      <c r="S2080" s="10"/>
      <c r="T2080" s="10"/>
      <c r="U2080" s="9" t="s">
        <v>4956</v>
      </c>
      <c r="V2080" s="8"/>
      <c r="W2080" s="7">
        <v>497</v>
      </c>
      <c r="X2080" s="4"/>
      <c r="Y2080" s="6">
        <v>135</v>
      </c>
      <c r="Z2080" s="5">
        <f>IF(Y2080&gt;0,Y2080-J2080,".")</f>
        <v>40</v>
      </c>
    </row>
    <row r="2081" spans="1:26" s="1" customFormat="1" x14ac:dyDescent="0.25">
      <c r="A2081" s="31">
        <v>42464</v>
      </c>
      <c r="B2081" s="24"/>
      <c r="C2081" s="23" t="s">
        <v>2917</v>
      </c>
      <c r="D2081" s="22" t="s">
        <v>2916</v>
      </c>
      <c r="E2081" s="21">
        <v>2.2400000000000002</v>
      </c>
      <c r="G2081" s="20"/>
      <c r="H2081" s="19">
        <f>E2081/0.04128</f>
        <v>54.263565891472879</v>
      </c>
      <c r="I2081" s="32">
        <f>J2081/100*4</f>
        <v>5.4</v>
      </c>
      <c r="J2081" s="17">
        <v>135</v>
      </c>
      <c r="K2081" s="16">
        <f>IF(J2081&gt;1,J2081-H2081-I2081,0)</f>
        <v>75.336434108527115</v>
      </c>
      <c r="L2081" s="15">
        <v>42488</v>
      </c>
      <c r="M2081" s="14"/>
      <c r="N2081" s="29">
        <v>42838</v>
      </c>
      <c r="O2081" s="12">
        <v>42842</v>
      </c>
      <c r="P2081" s="11" t="s">
        <v>4588</v>
      </c>
      <c r="Q2081" s="10"/>
      <c r="R2081" s="10"/>
      <c r="S2081" s="10"/>
      <c r="T2081" s="10"/>
      <c r="U2081" s="9">
        <v>6783262179</v>
      </c>
      <c r="V2081" s="8"/>
      <c r="W2081" s="7">
        <v>586</v>
      </c>
      <c r="X2081" s="4"/>
      <c r="Y2081" s="6">
        <v>135</v>
      </c>
      <c r="Z2081" s="5">
        <f>IF(Y2081&gt;0,Y2081-J2081,".")</f>
        <v>0</v>
      </c>
    </row>
    <row r="2082" spans="1:26" s="1" customFormat="1" x14ac:dyDescent="0.25">
      <c r="A2082" s="31">
        <v>42755</v>
      </c>
      <c r="B2082" s="24" t="s">
        <v>4493</v>
      </c>
      <c r="C2082" s="23" t="s">
        <v>2374</v>
      </c>
      <c r="D2082" s="22" t="s">
        <v>2373</v>
      </c>
      <c r="E2082" s="21">
        <v>2.35</v>
      </c>
      <c r="G2082" s="20"/>
      <c r="H2082" s="19">
        <f>E2082/0.03865</f>
        <v>60.80206985769729</v>
      </c>
      <c r="I2082" s="18">
        <f>J2082/100*4</f>
        <v>5.4</v>
      </c>
      <c r="J2082" s="17">
        <v>135</v>
      </c>
      <c r="K2082" s="16">
        <f>IF(J2082&gt;1,J2082-H2082-I2082,0)</f>
        <v>68.797930142302704</v>
      </c>
      <c r="L2082" s="15">
        <v>42783</v>
      </c>
      <c r="M2082" s="14"/>
      <c r="N2082" s="29">
        <v>42843</v>
      </c>
      <c r="O2082" s="12">
        <v>42843</v>
      </c>
      <c r="P2082" s="11" t="s">
        <v>4492</v>
      </c>
      <c r="Q2082" s="10"/>
      <c r="R2082" s="10"/>
      <c r="S2082" s="10"/>
      <c r="T2082" s="10"/>
      <c r="U2082" s="9">
        <v>6784946587</v>
      </c>
      <c r="V2082" s="8"/>
      <c r="W2082" s="7">
        <v>606</v>
      </c>
      <c r="X2082" s="4"/>
      <c r="Y2082" s="6">
        <v>135</v>
      </c>
      <c r="Z2082" s="5">
        <f>IF(Y2082&gt;0,Y2082-J2082,".")</f>
        <v>0</v>
      </c>
    </row>
    <row r="2083" spans="1:26" s="1" customFormat="1" x14ac:dyDescent="0.25">
      <c r="A2083" s="31">
        <v>42413</v>
      </c>
      <c r="B2083" s="30"/>
      <c r="C2083" s="23" t="s">
        <v>1907</v>
      </c>
      <c r="D2083" s="22" t="s">
        <v>1906</v>
      </c>
      <c r="E2083" s="21">
        <v>2.31</v>
      </c>
      <c r="G2083" s="20"/>
      <c r="H2083" s="19">
        <f>E2083/0.04033</f>
        <v>57.277460947185723</v>
      </c>
      <c r="I2083" s="32">
        <f>J2083/100*4</f>
        <v>5.4</v>
      </c>
      <c r="J2083" s="17">
        <v>135</v>
      </c>
      <c r="K2083" s="16">
        <f>IF(J2083&gt;1,J2083-H2083-I2083,0)</f>
        <v>72.322539052814278</v>
      </c>
      <c r="L2083" s="15">
        <v>42435</v>
      </c>
      <c r="M2083" s="14"/>
      <c r="N2083" s="29">
        <v>42864</v>
      </c>
      <c r="O2083" s="12">
        <v>42864</v>
      </c>
      <c r="P2083" s="11" t="s">
        <v>4025</v>
      </c>
      <c r="Q2083" s="10"/>
      <c r="R2083" s="10"/>
      <c r="S2083" s="10"/>
      <c r="T2083" s="10"/>
      <c r="U2083" s="9">
        <v>6811817532</v>
      </c>
      <c r="V2083" s="8"/>
      <c r="W2083" s="7">
        <v>705</v>
      </c>
      <c r="X2083" s="4"/>
      <c r="Y2083" s="6">
        <v>135</v>
      </c>
      <c r="Z2083" s="5">
        <f>IF(Y2083&gt;0,Y2083-J2083,".")</f>
        <v>0</v>
      </c>
    </row>
    <row r="2084" spans="1:26" s="1" customFormat="1" x14ac:dyDescent="0.25">
      <c r="A2084" s="31">
        <v>42811</v>
      </c>
      <c r="B2084" s="24"/>
      <c r="C2084" s="23" t="s">
        <v>2591</v>
      </c>
      <c r="D2084" s="22" t="s">
        <v>2590</v>
      </c>
      <c r="E2084" s="21">
        <v>3.67</v>
      </c>
      <c r="G2084" s="20"/>
      <c r="H2084" s="19">
        <f>E2084/0.038689</f>
        <v>94.859003851223861</v>
      </c>
      <c r="I2084" s="18">
        <f>J2084/100*4</f>
        <v>5.4</v>
      </c>
      <c r="J2084" s="17">
        <v>135</v>
      </c>
      <c r="K2084" s="16">
        <f>IF(J2084&gt;1,J2084-H2084-I2084,0)</f>
        <v>34.740996148776141</v>
      </c>
      <c r="L2084" s="15">
        <v>42841</v>
      </c>
      <c r="M2084" s="14"/>
      <c r="N2084" s="29">
        <v>42953</v>
      </c>
      <c r="O2084" s="12">
        <v>42954</v>
      </c>
      <c r="P2084" s="11" t="s">
        <v>2589</v>
      </c>
      <c r="Q2084" s="10"/>
      <c r="R2084" s="10"/>
      <c r="S2084" s="10"/>
      <c r="T2084" s="10"/>
      <c r="U2084" s="9"/>
      <c r="V2084" s="8"/>
      <c r="W2084" s="7">
        <v>1013</v>
      </c>
      <c r="X2084" s="4"/>
      <c r="Y2084" s="6">
        <v>135</v>
      </c>
      <c r="Z2084" s="5">
        <f>IF(Y2084&gt;0,Y2084-J2084,".")</f>
        <v>0</v>
      </c>
    </row>
    <row r="2085" spans="1:26" s="1" customFormat="1" x14ac:dyDescent="0.25">
      <c r="A2085" s="31">
        <v>42993</v>
      </c>
      <c r="B2085" s="24"/>
      <c r="C2085" s="23" t="s">
        <v>120</v>
      </c>
      <c r="D2085" s="22" t="s">
        <v>119</v>
      </c>
      <c r="E2085" s="21">
        <v>3.2</v>
      </c>
      <c r="G2085" s="20"/>
      <c r="H2085" s="19">
        <f>E2085/0.04452</f>
        <v>71.877807726864333</v>
      </c>
      <c r="I2085" s="18">
        <f>J2085/100*4</f>
        <v>4.76</v>
      </c>
      <c r="J2085" s="17">
        <v>119</v>
      </c>
      <c r="K2085" s="16">
        <f>IF(J2085&gt;1,J2085-H2085-I2085,0)</f>
        <v>42.362192273135669</v>
      </c>
      <c r="L2085" s="15">
        <v>43034</v>
      </c>
      <c r="M2085" s="14"/>
      <c r="N2085" s="29">
        <v>43039</v>
      </c>
      <c r="O2085" s="12">
        <v>43039</v>
      </c>
      <c r="P2085" s="11" t="s">
        <v>1305</v>
      </c>
      <c r="Q2085" s="10" t="s">
        <v>1304</v>
      </c>
      <c r="R2085" s="10" t="s">
        <v>1303</v>
      </c>
      <c r="S2085" s="10" t="s">
        <v>1302</v>
      </c>
      <c r="T2085" s="10"/>
      <c r="U2085" s="9">
        <v>6916574907</v>
      </c>
      <c r="V2085" s="8"/>
      <c r="W2085" s="7">
        <v>1282</v>
      </c>
      <c r="X2085" s="4"/>
      <c r="Y2085" s="6">
        <v>135</v>
      </c>
      <c r="Z2085" s="5">
        <f>IF(Y2085&gt;0,Y2085-J2085,".")</f>
        <v>16</v>
      </c>
    </row>
    <row r="2086" spans="1:26" s="1" customFormat="1" x14ac:dyDescent="0.25">
      <c r="A2086" s="31">
        <v>42993</v>
      </c>
      <c r="B2086" s="24"/>
      <c r="C2086" s="23" t="s">
        <v>120</v>
      </c>
      <c r="D2086" s="22" t="s">
        <v>119</v>
      </c>
      <c r="E2086" s="21">
        <v>3.2</v>
      </c>
      <c r="G2086" s="20"/>
      <c r="H2086" s="19">
        <f>E2086/0.04452</f>
        <v>71.877807726864333</v>
      </c>
      <c r="I2086" s="18">
        <f>J2086/100*4</f>
        <v>4.76</v>
      </c>
      <c r="J2086" s="17">
        <v>119</v>
      </c>
      <c r="K2086" s="16">
        <f>IF(J2086&gt;1,J2086-H2086-I2086,0)</f>
        <v>42.362192273135669</v>
      </c>
      <c r="L2086" s="15">
        <v>43034</v>
      </c>
      <c r="M2086" s="14"/>
      <c r="N2086" s="29">
        <v>43041</v>
      </c>
      <c r="O2086" s="12">
        <v>43041</v>
      </c>
      <c r="P2086" s="11" t="s">
        <v>1272</v>
      </c>
      <c r="Q2086" s="10" t="s">
        <v>1271</v>
      </c>
      <c r="R2086" s="10" t="s">
        <v>1270</v>
      </c>
      <c r="S2086" s="10" t="s">
        <v>1269</v>
      </c>
      <c r="T2086" s="10"/>
      <c r="U2086" s="9">
        <v>6916574907</v>
      </c>
      <c r="V2086" s="8"/>
      <c r="W2086" s="7">
        <v>1286</v>
      </c>
      <c r="X2086" s="4"/>
      <c r="Y2086" s="6">
        <v>135</v>
      </c>
      <c r="Z2086" s="5">
        <f>IF(Y2086&gt;0,Y2086-J2086,".")</f>
        <v>16</v>
      </c>
    </row>
    <row r="2087" spans="1:26" s="1" customFormat="1" x14ac:dyDescent="0.25">
      <c r="A2087" s="31">
        <v>42776</v>
      </c>
      <c r="B2087" t="s">
        <v>832</v>
      </c>
      <c r="C2087" s="23" t="s">
        <v>451</v>
      </c>
      <c r="D2087" s="22" t="s">
        <v>450</v>
      </c>
      <c r="E2087" s="21">
        <v>2.2400000000000002</v>
      </c>
      <c r="G2087" s="20"/>
      <c r="H2087" s="19">
        <f>E2087/0.03851</f>
        <v>58.16670994546871</v>
      </c>
      <c r="I2087" s="18">
        <f>J2087/100*4</f>
        <v>5.4</v>
      </c>
      <c r="J2087" s="17">
        <v>135</v>
      </c>
      <c r="K2087" s="16">
        <f>IF(J2087&gt;1,J2087-H2087-I2087,0)</f>
        <v>71.433290054531284</v>
      </c>
      <c r="L2087" s="15">
        <v>42788</v>
      </c>
      <c r="M2087" s="14"/>
      <c r="N2087" s="29">
        <v>43064</v>
      </c>
      <c r="O2087" s="12">
        <v>43066</v>
      </c>
      <c r="P2087" s="11" t="s">
        <v>831</v>
      </c>
      <c r="Q2087" s="10"/>
      <c r="R2087" s="10"/>
      <c r="S2087" s="10"/>
      <c r="T2087" s="10"/>
      <c r="U2087" s="9">
        <v>6916028261</v>
      </c>
      <c r="V2087" s="8"/>
      <c r="W2087" s="7">
        <v>1376</v>
      </c>
      <c r="X2087" s="4"/>
      <c r="Y2087" s="6">
        <v>135</v>
      </c>
      <c r="Z2087" s="5">
        <f>IF(Y2087&gt;0,Y2087-J2087,".")</f>
        <v>0</v>
      </c>
    </row>
    <row r="2088" spans="1:26" s="1" customFormat="1" x14ac:dyDescent="0.25">
      <c r="A2088" s="31">
        <v>42993</v>
      </c>
      <c r="B2088" s="24"/>
      <c r="C2088" s="23" t="s">
        <v>120</v>
      </c>
      <c r="D2088" s="22" t="s">
        <v>119</v>
      </c>
      <c r="E2088" s="21">
        <v>3.2</v>
      </c>
      <c r="G2088" s="20"/>
      <c r="H2088" s="19">
        <f>E2088/0.04452</f>
        <v>71.877807726864333</v>
      </c>
      <c r="I2088" s="18">
        <f>J2088/100*4</f>
        <v>4.76</v>
      </c>
      <c r="J2088" s="17">
        <v>119</v>
      </c>
      <c r="K2088" s="16">
        <f>IF(J2088&gt;1,J2088-H2088-I2088,0)</f>
        <v>42.362192273135669</v>
      </c>
      <c r="L2088" s="15">
        <v>43034</v>
      </c>
      <c r="M2088" s="14"/>
      <c r="N2088" s="29">
        <v>43076</v>
      </c>
      <c r="O2088" s="12">
        <v>43076</v>
      </c>
      <c r="P2088" s="11" t="s">
        <v>517</v>
      </c>
      <c r="Q2088" s="10" t="s">
        <v>516</v>
      </c>
      <c r="R2088" s="10" t="s">
        <v>515</v>
      </c>
      <c r="S2088" s="10" t="s">
        <v>76</v>
      </c>
      <c r="T2088" s="10"/>
      <c r="U2088" s="9">
        <v>6916574907</v>
      </c>
      <c r="V2088" s="8"/>
      <c r="W2088" s="7">
        <v>1432</v>
      </c>
      <c r="X2088" s="4"/>
      <c r="Y2088" s="6">
        <v>135</v>
      </c>
      <c r="Z2088" s="5">
        <f>IF(Y2088&gt;0,Y2088-J2088,".")</f>
        <v>16</v>
      </c>
    </row>
    <row r="2089" spans="1:26" s="1" customFormat="1" x14ac:dyDescent="0.25">
      <c r="A2089" s="31">
        <v>42776</v>
      </c>
      <c r="B2089" s="24" t="s">
        <v>452</v>
      </c>
      <c r="C2089" s="23" t="s">
        <v>451</v>
      </c>
      <c r="D2089" s="22" t="s">
        <v>450</v>
      </c>
      <c r="E2089" s="21">
        <v>2.0699999999999998</v>
      </c>
      <c r="G2089" s="20"/>
      <c r="H2089" s="19">
        <f>E2089/0.03851</f>
        <v>53.752272137107234</v>
      </c>
      <c r="I2089" s="18">
        <f>J2089/100*4</f>
        <v>5.4</v>
      </c>
      <c r="J2089" s="17">
        <v>135</v>
      </c>
      <c r="K2089" s="16">
        <f>IF(J2089&gt;1,J2089-H2089-I2089,0)</f>
        <v>75.847727862892754</v>
      </c>
      <c r="L2089" s="15">
        <v>42788</v>
      </c>
      <c r="M2089" s="14"/>
      <c r="N2089" s="13">
        <v>43078</v>
      </c>
      <c r="O2089" s="12">
        <v>43079</v>
      </c>
      <c r="P2089" s="11" t="s">
        <v>449</v>
      </c>
      <c r="Q2089"/>
      <c r="R2089" s="10"/>
      <c r="S2089" s="10"/>
      <c r="T2089" s="10"/>
      <c r="U2089" s="9">
        <v>6918763094</v>
      </c>
      <c r="V2089" s="8"/>
      <c r="W2089" s="7">
        <v>1442</v>
      </c>
      <c r="X2089" s="4"/>
      <c r="Y2089" s="6">
        <v>135</v>
      </c>
      <c r="Z2089" s="5">
        <f>IF(Y2089&gt;0,Y2089-J2089,".")</f>
        <v>0</v>
      </c>
    </row>
    <row r="2090" spans="1:26" s="1" customFormat="1" x14ac:dyDescent="0.25">
      <c r="A2090" s="31">
        <v>42993</v>
      </c>
      <c r="B2090" s="24"/>
      <c r="C2090" s="23" t="s">
        <v>120</v>
      </c>
      <c r="D2090" s="22" t="s">
        <v>119</v>
      </c>
      <c r="E2090" s="21">
        <v>3.2</v>
      </c>
      <c r="G2090" s="20"/>
      <c r="H2090" s="19">
        <f>E2090/0.04452</f>
        <v>71.877807726864333</v>
      </c>
      <c r="I2090" s="18">
        <f>J2090/100*4</f>
        <v>4.76</v>
      </c>
      <c r="J2090" s="17">
        <v>119</v>
      </c>
      <c r="K2090" s="16">
        <f>IF(J2090&gt;1,J2090-H2090-I2090,0)</f>
        <v>42.362192273135669</v>
      </c>
      <c r="L2090" s="15">
        <v>43034</v>
      </c>
      <c r="M2090" s="14"/>
      <c r="N2090" s="13">
        <v>43081</v>
      </c>
      <c r="O2090" s="12">
        <v>43081</v>
      </c>
      <c r="P2090" s="11" t="s">
        <v>406</v>
      </c>
      <c r="Q2090" s="10" t="s">
        <v>405</v>
      </c>
      <c r="R2090" s="10" t="s">
        <v>404</v>
      </c>
      <c r="S2090" s="10" t="s">
        <v>403</v>
      </c>
      <c r="T2090" s="10"/>
      <c r="U2090" s="9">
        <v>6916574907</v>
      </c>
      <c r="V2090" s="8"/>
      <c r="W2090" s="7">
        <v>1452</v>
      </c>
      <c r="X2090" s="4"/>
      <c r="Y2090" s="6">
        <v>135</v>
      </c>
      <c r="Z2090" s="5">
        <f>IF(Y2090&gt;0,Y2090-J2090,".")</f>
        <v>16</v>
      </c>
    </row>
    <row r="2091" spans="1:26" s="1" customFormat="1" x14ac:dyDescent="0.25">
      <c r="A2091" s="31">
        <v>43041</v>
      </c>
      <c r="B2091" s="24" t="s">
        <v>121</v>
      </c>
      <c r="C2091" s="23" t="s">
        <v>120</v>
      </c>
      <c r="D2091" s="22" t="s">
        <v>119</v>
      </c>
      <c r="E2091" s="21">
        <v>3.32</v>
      </c>
      <c r="G2091" s="20"/>
      <c r="H2091" s="19">
        <f>E2091/0.04433</f>
        <v>74.892849086397462</v>
      </c>
      <c r="I2091" s="18">
        <f>J2091/100*4</f>
        <v>4.76</v>
      </c>
      <c r="J2091" s="17">
        <v>119</v>
      </c>
      <c r="K2091" s="16">
        <f>IF(J2091&gt;1,J2091-H2091-I2091,0)</f>
        <v>39.34715091360254</v>
      </c>
      <c r="L2091" s="15">
        <v>43091</v>
      </c>
      <c r="M2091" s="14"/>
      <c r="N2091" s="29">
        <v>43092</v>
      </c>
      <c r="O2091" s="12">
        <v>43095</v>
      </c>
      <c r="P2091" s="11">
        <v>42300230</v>
      </c>
      <c r="Q2091" s="10" t="s">
        <v>118</v>
      </c>
      <c r="R2091" s="10" t="s">
        <v>117</v>
      </c>
      <c r="S2091" s="10" t="s">
        <v>116</v>
      </c>
      <c r="T2091" s="10"/>
      <c r="U2091" s="9">
        <v>6920480677</v>
      </c>
      <c r="V2091" s="8"/>
      <c r="W2091" s="7">
        <v>1495</v>
      </c>
      <c r="X2091" s="4"/>
      <c r="Y2091" s="6">
        <v>135</v>
      </c>
      <c r="Z2091" s="5">
        <f>IF(Y2091&gt;0,Y2091-J2091,".")</f>
        <v>16</v>
      </c>
    </row>
    <row r="2092" spans="1:26" s="1" customFormat="1" x14ac:dyDescent="0.25">
      <c r="A2092" s="31">
        <v>42680</v>
      </c>
      <c r="B2092" s="24"/>
      <c r="C2092" s="23" t="s">
        <v>174</v>
      </c>
      <c r="D2092" s="22" t="s">
        <v>173</v>
      </c>
      <c r="E2092" s="21">
        <v>1.8</v>
      </c>
      <c r="G2092" s="20"/>
      <c r="H2092" s="19">
        <f>E2092/0.041115</f>
        <v>43.779642466253193</v>
      </c>
      <c r="I2092" s="18">
        <f>J2092/100*4</f>
        <v>4.8</v>
      </c>
      <c r="J2092" s="17">
        <v>120</v>
      </c>
      <c r="K2092" s="16">
        <f>IF(J2092&gt;1,J2092-H2092-I2092,0)</f>
        <v>71.42035753374681</v>
      </c>
      <c r="L2092" s="15">
        <v>42708</v>
      </c>
      <c r="M2092" s="14"/>
      <c r="N2092" s="29">
        <v>42764</v>
      </c>
      <c r="O2092" s="12">
        <v>42764</v>
      </c>
      <c r="P2092" s="11" t="s">
        <v>6319</v>
      </c>
      <c r="Q2092" s="10" t="s">
        <v>6318</v>
      </c>
      <c r="R2092" s="10" t="s">
        <v>6317</v>
      </c>
      <c r="S2092" s="10" t="s">
        <v>1274</v>
      </c>
      <c r="T2092" s="10"/>
      <c r="U2092" s="9" t="s">
        <v>6316</v>
      </c>
      <c r="V2092" s="8"/>
      <c r="W2092" s="7">
        <v>174</v>
      </c>
      <c r="X2092" s="4"/>
      <c r="Y2092" s="6">
        <v>136</v>
      </c>
      <c r="Z2092" s="5">
        <f>IF(Y2092&gt;0,Y2092-J2092,".")</f>
        <v>16</v>
      </c>
    </row>
    <row r="2093" spans="1:26" s="1" customFormat="1" x14ac:dyDescent="0.25">
      <c r="A2093" s="31">
        <v>42721</v>
      </c>
      <c r="B2093" t="s">
        <v>4542</v>
      </c>
      <c r="C2093" s="23" t="s">
        <v>331</v>
      </c>
      <c r="D2093" s="22" t="s">
        <v>330</v>
      </c>
      <c r="E2093" s="21">
        <v>1.86</v>
      </c>
      <c r="G2093" s="20"/>
      <c r="H2093" s="19">
        <f>E2093/0.03864</f>
        <v>48.136645962732921</v>
      </c>
      <c r="I2093" s="18">
        <f>J2093/100*4</f>
        <v>3.96</v>
      </c>
      <c r="J2093" s="17">
        <v>99</v>
      </c>
      <c r="K2093" s="16">
        <f>IF(J2093&gt;1,J2093-H2093-I2093,0)</f>
        <v>46.903354037267079</v>
      </c>
      <c r="L2093" s="15">
        <v>42735</v>
      </c>
      <c r="M2093" s="14"/>
      <c r="N2093" s="29">
        <v>42777</v>
      </c>
      <c r="O2093" s="12">
        <v>42778</v>
      </c>
      <c r="P2093" s="11" t="s">
        <v>6026</v>
      </c>
      <c r="Q2093" s="10" t="s">
        <v>6025</v>
      </c>
      <c r="R2093" s="10" t="s">
        <v>6024</v>
      </c>
      <c r="S2093" s="10" t="s">
        <v>6023</v>
      </c>
      <c r="T2093" s="10"/>
      <c r="U2093" s="9" t="s">
        <v>6022</v>
      </c>
      <c r="V2093" s="8"/>
      <c r="W2093" s="7">
        <v>247</v>
      </c>
      <c r="X2093" s="4"/>
      <c r="Y2093" s="6">
        <v>136</v>
      </c>
      <c r="Z2093" s="5">
        <f>IF(Y2093&gt;0,Y2093-J2093,".")</f>
        <v>37</v>
      </c>
    </row>
    <row r="2094" spans="1:26" s="1" customFormat="1" x14ac:dyDescent="0.25">
      <c r="A2094" s="31">
        <v>42618</v>
      </c>
      <c r="B2094" s="24"/>
      <c r="C2094" s="23" t="s">
        <v>2216</v>
      </c>
      <c r="D2094" s="22" t="s">
        <v>2215</v>
      </c>
      <c r="E2094" s="21">
        <v>1.7</v>
      </c>
      <c r="G2094" s="20"/>
      <c r="H2094" s="19">
        <f>E2094/0.0409</f>
        <v>41.56479217603912</v>
      </c>
      <c r="I2094" s="18">
        <f>J2094/100*4</f>
        <v>3.96</v>
      </c>
      <c r="J2094" s="17">
        <v>99</v>
      </c>
      <c r="K2094" s="16">
        <f>IF(J2094&gt;1,J2094-H2094-I2094,0)</f>
        <v>53.475207823960879</v>
      </c>
      <c r="L2094" s="15">
        <v>42644</v>
      </c>
      <c r="M2094" s="14"/>
      <c r="N2094" s="29">
        <v>42794</v>
      </c>
      <c r="O2094" s="12">
        <v>42795</v>
      </c>
      <c r="P2094" s="11" t="s">
        <v>5610</v>
      </c>
      <c r="Q2094" s="10" t="s">
        <v>5609</v>
      </c>
      <c r="R2094" s="10" t="s">
        <v>5608</v>
      </c>
      <c r="S2094" s="10" t="s">
        <v>5607</v>
      </c>
      <c r="T2094" s="10"/>
      <c r="U2094" s="9" t="s">
        <v>5606</v>
      </c>
      <c r="V2094" s="8" t="s">
        <v>2592</v>
      </c>
      <c r="W2094" s="7">
        <v>343</v>
      </c>
      <c r="X2094" s="4"/>
      <c r="Y2094" s="6">
        <v>136</v>
      </c>
      <c r="Z2094" s="5">
        <f>IF(Y2094&gt;0,Y2094-J2094,".")</f>
        <v>37</v>
      </c>
    </row>
    <row r="2095" spans="1:26" s="1" customFormat="1" x14ac:dyDescent="0.25">
      <c r="A2095" s="31">
        <v>42764</v>
      </c>
      <c r="B2095" t="s">
        <v>175</v>
      </c>
      <c r="C2095" s="23" t="s">
        <v>174</v>
      </c>
      <c r="D2095" s="22" t="s">
        <v>173</v>
      </c>
      <c r="E2095" s="21">
        <v>1.69</v>
      </c>
      <c r="G2095" s="20"/>
      <c r="H2095" s="19">
        <f>E2095/0.03878</f>
        <v>43.57916451779267</v>
      </c>
      <c r="I2095" s="18">
        <f>J2095/100*4</f>
        <v>4.8</v>
      </c>
      <c r="J2095" s="17">
        <v>120</v>
      </c>
      <c r="K2095" s="16">
        <f>IF(J2095&gt;1,J2095-H2095-I2095,0)</f>
        <v>71.62083548220734</v>
      </c>
      <c r="L2095" s="15">
        <v>42783</v>
      </c>
      <c r="M2095" s="14"/>
      <c r="N2095" s="29">
        <v>42841</v>
      </c>
      <c r="O2095" s="12">
        <v>42842</v>
      </c>
      <c r="P2095" s="11" t="s">
        <v>4559</v>
      </c>
      <c r="Q2095" s="10" t="s">
        <v>4558</v>
      </c>
      <c r="R2095" s="10" t="s">
        <v>4557</v>
      </c>
      <c r="S2095" s="10" t="s">
        <v>4556</v>
      </c>
      <c r="T2095" s="10"/>
      <c r="U2095" s="9" t="s">
        <v>4555</v>
      </c>
      <c r="V2095" s="8"/>
      <c r="W2095" s="7">
        <v>593</v>
      </c>
      <c r="X2095" s="4"/>
      <c r="Y2095" s="6">
        <v>136</v>
      </c>
      <c r="Z2095" s="5">
        <f>IF(Y2095&gt;0,Y2095-J2095,".")</f>
        <v>16</v>
      </c>
    </row>
    <row r="2096" spans="1:26" s="1" customFormat="1" x14ac:dyDescent="0.25">
      <c r="A2096" s="31">
        <v>42764</v>
      </c>
      <c r="B2096" s="24"/>
      <c r="C2096" s="23" t="s">
        <v>174</v>
      </c>
      <c r="D2096" s="22" t="s">
        <v>173</v>
      </c>
      <c r="E2096" s="21">
        <v>1.69</v>
      </c>
      <c r="G2096" s="20"/>
      <c r="H2096" s="19">
        <f>E2096/0.03878</f>
        <v>43.57916451779267</v>
      </c>
      <c r="I2096" s="18">
        <f>J2096/100*4</f>
        <v>4.8</v>
      </c>
      <c r="J2096" s="17">
        <v>120</v>
      </c>
      <c r="K2096" s="16">
        <f>IF(J2096&gt;1,J2096-H2096-I2096,0)</f>
        <v>71.62083548220734</v>
      </c>
      <c r="L2096" s="15">
        <v>42783</v>
      </c>
      <c r="M2096" s="14"/>
      <c r="N2096" s="29">
        <v>42865</v>
      </c>
      <c r="O2096" s="12">
        <v>42866</v>
      </c>
      <c r="P2096" s="11" t="s">
        <v>3993</v>
      </c>
      <c r="Q2096" s="10" t="s">
        <v>3992</v>
      </c>
      <c r="R2096" s="10" t="s">
        <v>3991</v>
      </c>
      <c r="S2096" s="10" t="s">
        <v>3990</v>
      </c>
      <c r="T2096" s="10"/>
      <c r="U2096" s="9" t="s">
        <v>3989</v>
      </c>
      <c r="V2096" s="8"/>
      <c r="W2096" s="7">
        <v>713</v>
      </c>
      <c r="X2096" s="4"/>
      <c r="Y2096" s="6">
        <v>136</v>
      </c>
      <c r="Z2096" s="5">
        <f>IF(Y2096&gt;0,Y2096-J2096,".")</f>
        <v>16</v>
      </c>
    </row>
    <row r="2097" spans="1:28" s="1" customFormat="1" x14ac:dyDescent="0.25">
      <c r="A2097" s="31">
        <v>42764</v>
      </c>
      <c r="B2097" s="24" t="s">
        <v>3436</v>
      </c>
      <c r="C2097" s="23" t="s">
        <v>174</v>
      </c>
      <c r="D2097" s="22" t="s">
        <v>173</v>
      </c>
      <c r="E2097" s="21">
        <v>1.69</v>
      </c>
      <c r="G2097" s="20"/>
      <c r="H2097" s="19">
        <f>E2097/0.03878</f>
        <v>43.57916451779267</v>
      </c>
      <c r="I2097" s="18">
        <f>J2097/100*4</f>
        <v>4.8</v>
      </c>
      <c r="J2097" s="17">
        <v>120</v>
      </c>
      <c r="K2097" s="16">
        <f>IF(J2097&gt;1,J2097-H2097-I2097,0)</f>
        <v>71.62083548220734</v>
      </c>
      <c r="L2097" s="15">
        <v>42783</v>
      </c>
      <c r="M2097" s="14"/>
      <c r="N2097" s="29">
        <v>42899</v>
      </c>
      <c r="O2097" s="12">
        <v>42899</v>
      </c>
      <c r="P2097" s="11" t="s">
        <v>3435</v>
      </c>
      <c r="Q2097" s="10" t="s">
        <v>3434</v>
      </c>
      <c r="R2097" s="10" t="s">
        <v>3433</v>
      </c>
      <c r="S2097" s="10" t="s">
        <v>3432</v>
      </c>
      <c r="T2097" s="10"/>
      <c r="U2097" s="9" t="s">
        <v>3431</v>
      </c>
      <c r="V2097" s="8"/>
      <c r="W2097" s="7">
        <v>825</v>
      </c>
      <c r="X2097" s="4"/>
      <c r="Y2097" s="6">
        <v>136</v>
      </c>
      <c r="Z2097" s="5">
        <f>IF(Y2097&gt;0,Y2097-J2097,".")</f>
        <v>16</v>
      </c>
    </row>
    <row r="2098" spans="1:28" s="1" customFormat="1" x14ac:dyDescent="0.25">
      <c r="A2098" s="31">
        <v>42764</v>
      </c>
      <c r="B2098" s="24"/>
      <c r="C2098" s="23" t="s">
        <v>174</v>
      </c>
      <c r="D2098" s="22" t="s">
        <v>173</v>
      </c>
      <c r="E2098" s="21">
        <v>1.69</v>
      </c>
      <c r="G2098" s="20"/>
      <c r="H2098" s="19">
        <f>E2098/0.03878</f>
        <v>43.57916451779267</v>
      </c>
      <c r="I2098" s="18">
        <f>J2098/100*4</f>
        <v>4.8</v>
      </c>
      <c r="J2098" s="17">
        <v>120</v>
      </c>
      <c r="K2098" s="16">
        <f>IF(J2098&gt;1,J2098-H2098-I2098,0)</f>
        <v>71.62083548220734</v>
      </c>
      <c r="L2098" s="15">
        <v>42783</v>
      </c>
      <c r="M2098" s="14"/>
      <c r="N2098" s="29">
        <v>42911</v>
      </c>
      <c r="O2098" s="12">
        <v>42911</v>
      </c>
      <c r="P2098" s="11" t="s">
        <v>3196</v>
      </c>
      <c r="Q2098" s="10" t="s">
        <v>3195</v>
      </c>
      <c r="R2098" s="10" t="s">
        <v>3194</v>
      </c>
      <c r="S2098" s="10" t="s">
        <v>3193</v>
      </c>
      <c r="T2098" s="10"/>
      <c r="U2098" s="9" t="s">
        <v>3192</v>
      </c>
      <c r="V2098" s="8"/>
      <c r="W2098" s="7">
        <v>882</v>
      </c>
      <c r="X2098" s="4"/>
      <c r="Y2098" s="6">
        <v>136</v>
      </c>
      <c r="Z2098" s="5">
        <f>IF(Y2098&gt;0,Y2098-J2098,".")</f>
        <v>16</v>
      </c>
    </row>
    <row r="2099" spans="1:28" s="1" customFormat="1" x14ac:dyDescent="0.25">
      <c r="A2099" s="31">
        <v>42703</v>
      </c>
      <c r="B2099" s="24"/>
      <c r="C2099" s="23" t="s">
        <v>2216</v>
      </c>
      <c r="D2099" s="22" t="s">
        <v>2215</v>
      </c>
      <c r="E2099" s="21">
        <v>1.6</v>
      </c>
      <c r="G2099" s="20"/>
      <c r="H2099" s="19">
        <f>E2099/0.0391</f>
        <v>40.92071611253197</v>
      </c>
      <c r="I2099" s="18">
        <f>J2099/100*4</f>
        <v>3.96</v>
      </c>
      <c r="J2099" s="17">
        <v>99</v>
      </c>
      <c r="K2099" s="16">
        <f>IF(J2099&gt;1,J2099-H2099-I2099,0)</f>
        <v>54.119283887468029</v>
      </c>
      <c r="L2099" s="15">
        <v>42762</v>
      </c>
      <c r="M2099" s="14"/>
      <c r="N2099" s="29">
        <v>42935</v>
      </c>
      <c r="O2099" s="12">
        <v>42936</v>
      </c>
      <c r="P2099" s="11" t="s">
        <v>2781</v>
      </c>
      <c r="Q2099" s="10" t="s">
        <v>2780</v>
      </c>
      <c r="R2099" s="10" t="s">
        <v>2779</v>
      </c>
      <c r="S2099" s="10" t="s">
        <v>2778</v>
      </c>
      <c r="T2099" s="10"/>
      <c r="U2099" s="9">
        <v>6891023581</v>
      </c>
      <c r="V2099" s="8"/>
      <c r="W2099" s="7">
        <v>973</v>
      </c>
      <c r="X2099" s="4"/>
      <c r="Y2099" s="6">
        <v>136</v>
      </c>
      <c r="Z2099" s="5">
        <f>IF(Y2099&gt;0,Y2099-J2099,".")</f>
        <v>37</v>
      </c>
    </row>
    <row r="2100" spans="1:28" s="1" customFormat="1" x14ac:dyDescent="0.25">
      <c r="A2100" s="31">
        <v>42936</v>
      </c>
      <c r="B2100" s="24" t="s">
        <v>332</v>
      </c>
      <c r="C2100" s="23" t="s">
        <v>331</v>
      </c>
      <c r="D2100" s="22" t="s">
        <v>330</v>
      </c>
      <c r="E2100" s="21">
        <v>1.28</v>
      </c>
      <c r="G2100" s="20"/>
      <c r="H2100" s="19">
        <f>E2100/0.04318</f>
        <v>29.643353404353867</v>
      </c>
      <c r="I2100" s="18">
        <f>J2100/100*4</f>
        <v>3.96</v>
      </c>
      <c r="J2100" s="17">
        <v>99</v>
      </c>
      <c r="K2100" s="16">
        <f>IF(J2100&gt;1,J2100-H2100-I2100,0)</f>
        <v>65.396646595646146</v>
      </c>
      <c r="L2100" s="15">
        <v>42959</v>
      </c>
      <c r="M2100" s="14"/>
      <c r="N2100" s="29">
        <v>43083</v>
      </c>
      <c r="O2100" s="12">
        <v>43084</v>
      </c>
      <c r="P2100" s="11" t="s">
        <v>329</v>
      </c>
      <c r="Q2100" s="10" t="s">
        <v>328</v>
      </c>
      <c r="R2100" s="10" t="s">
        <v>327</v>
      </c>
      <c r="S2100" s="10" t="s">
        <v>326</v>
      </c>
      <c r="T2100" s="10"/>
      <c r="U2100" s="9">
        <v>6916573746</v>
      </c>
      <c r="V2100" s="8"/>
      <c r="W2100" s="7">
        <v>1464</v>
      </c>
      <c r="X2100" s="4"/>
      <c r="Y2100" s="6">
        <v>136</v>
      </c>
      <c r="Z2100" s="5">
        <f>IF(Y2100&gt;0,Y2100-J2100,".")</f>
        <v>37</v>
      </c>
      <c r="AA2100"/>
      <c r="AB2100"/>
    </row>
    <row r="2101" spans="1:28" s="1" customFormat="1" x14ac:dyDescent="0.25">
      <c r="A2101" s="31">
        <v>42994</v>
      </c>
      <c r="B2101" s="24" t="s">
        <v>175</v>
      </c>
      <c r="C2101" s="23" t="s">
        <v>174</v>
      </c>
      <c r="D2101" s="22" t="s">
        <v>173</v>
      </c>
      <c r="E2101" s="21">
        <v>1.69</v>
      </c>
      <c r="G2101" s="20"/>
      <c r="H2101" s="19">
        <f>E2101/0.04452</f>
        <v>37.960467205750227</v>
      </c>
      <c r="I2101" s="18">
        <f>J2101/100*4</f>
        <v>4.8</v>
      </c>
      <c r="J2101" s="17">
        <v>120</v>
      </c>
      <c r="K2101" s="16">
        <f>IF(J2101&gt;1,J2101-H2101-I2101,0)</f>
        <v>77.239532794249769</v>
      </c>
      <c r="L2101" s="15">
        <v>43034</v>
      </c>
      <c r="M2101" s="14"/>
      <c r="N2101" s="29">
        <v>43089</v>
      </c>
      <c r="O2101" s="12">
        <v>43089</v>
      </c>
      <c r="P2101" s="11" t="s">
        <v>172</v>
      </c>
      <c r="Q2101" s="10" t="s">
        <v>171</v>
      </c>
      <c r="R2101" s="10" t="s">
        <v>170</v>
      </c>
      <c r="S2101" s="10" t="s">
        <v>169</v>
      </c>
      <c r="T2101" s="10"/>
      <c r="U2101" s="9">
        <v>6915956228</v>
      </c>
      <c r="V2101" s="8"/>
      <c r="W2101" s="7">
        <v>1488</v>
      </c>
      <c r="X2101" s="4"/>
      <c r="Y2101" s="6">
        <v>136</v>
      </c>
      <c r="Z2101" s="5">
        <f>IF(Y2101&gt;0,Y2101-J2101,".")</f>
        <v>16</v>
      </c>
    </row>
    <row r="2102" spans="1:28" s="1" customFormat="1" x14ac:dyDescent="0.25">
      <c r="A2102" s="31">
        <v>42595</v>
      </c>
      <c r="B2102" s="30" t="s">
        <v>6208</v>
      </c>
      <c r="C2102" s="23" t="s">
        <v>3086</v>
      </c>
      <c r="D2102" s="22" t="s">
        <v>3085</v>
      </c>
      <c r="E2102" s="21">
        <v>1.95</v>
      </c>
      <c r="G2102" s="20"/>
      <c r="H2102" s="19">
        <f>E2102/0.04046</f>
        <v>48.195748887790408</v>
      </c>
      <c r="I2102" s="18">
        <f>J2102/100*4</f>
        <v>3.96</v>
      </c>
      <c r="J2102" s="17">
        <v>99</v>
      </c>
      <c r="K2102" s="16">
        <f>IF(J2102&gt;1,J2102-H2102-I2102,0)</f>
        <v>46.844251112209591</v>
      </c>
      <c r="L2102" s="15">
        <v>42620</v>
      </c>
      <c r="M2102" s="14"/>
      <c r="N2102" s="29">
        <v>42769</v>
      </c>
      <c r="O2102" s="12">
        <v>42771</v>
      </c>
      <c r="P2102" s="11" t="s">
        <v>1920</v>
      </c>
      <c r="Q2102" s="10" t="s">
        <v>1922</v>
      </c>
      <c r="R2102" s="10" t="s">
        <v>1921</v>
      </c>
      <c r="S2102" s="10" t="s">
        <v>1274</v>
      </c>
      <c r="T2102" s="10"/>
      <c r="U2102" s="9" t="s">
        <v>6207</v>
      </c>
      <c r="V2102" s="8"/>
      <c r="W2102" s="7">
        <v>206</v>
      </c>
      <c r="X2102" s="4"/>
      <c r="Y2102" s="6">
        <v>137</v>
      </c>
      <c r="Z2102" s="5">
        <f>IF(Y2102&gt;0,Y2102-J2102,".")</f>
        <v>38</v>
      </c>
    </row>
    <row r="2103" spans="1:28" s="1" customFormat="1" x14ac:dyDescent="0.25">
      <c r="A2103" s="31">
        <v>42769</v>
      </c>
      <c r="B2103" s="24"/>
      <c r="C2103" s="23" t="s">
        <v>695</v>
      </c>
      <c r="D2103" s="22" t="s">
        <v>694</v>
      </c>
      <c r="E2103" s="21">
        <v>1.55</v>
      </c>
      <c r="G2103" s="20"/>
      <c r="H2103" s="19">
        <f>E2103/0.03878</f>
        <v>39.969056214543578</v>
      </c>
      <c r="I2103" s="18">
        <f>J2103/100*4</f>
        <v>3.96</v>
      </c>
      <c r="J2103" s="17">
        <v>99</v>
      </c>
      <c r="K2103" s="16">
        <f>IF(J2103&gt;1,J2103-H2103-I2103,0)</f>
        <v>55.070943785456421</v>
      </c>
      <c r="L2103" s="15">
        <v>42789</v>
      </c>
      <c r="M2103" s="14"/>
      <c r="N2103" s="29">
        <v>42828</v>
      </c>
      <c r="O2103" s="12">
        <v>42829</v>
      </c>
      <c r="P2103" s="11" t="s">
        <v>4830</v>
      </c>
      <c r="Q2103" s="10" t="s">
        <v>4829</v>
      </c>
      <c r="R2103" s="10" t="s">
        <v>4828</v>
      </c>
      <c r="S2103" s="10" t="s">
        <v>2158</v>
      </c>
      <c r="T2103" s="10"/>
      <c r="U2103" s="9" t="s">
        <v>4827</v>
      </c>
      <c r="V2103" s="8"/>
      <c r="W2103" s="7">
        <v>529</v>
      </c>
      <c r="X2103" s="4"/>
      <c r="Y2103" s="6">
        <v>137</v>
      </c>
      <c r="Z2103" s="5">
        <f>IF(Y2103&gt;0,Y2103-J2103,".")</f>
        <v>38</v>
      </c>
    </row>
    <row r="2104" spans="1:28" s="1" customFormat="1" x14ac:dyDescent="0.25">
      <c r="A2104" s="31">
        <v>42595</v>
      </c>
      <c r="B2104" s="24"/>
      <c r="C2104" s="23" t="s">
        <v>3086</v>
      </c>
      <c r="D2104" s="22" t="s">
        <v>3085</v>
      </c>
      <c r="E2104" s="21">
        <v>1.98</v>
      </c>
      <c r="G2104" s="20"/>
      <c r="H2104" s="19">
        <f>E2104/0.04046</f>
        <v>48.937221947602566</v>
      </c>
      <c r="I2104" s="18">
        <f>J2104/100*4</f>
        <v>3.96</v>
      </c>
      <c r="J2104" s="17">
        <v>99</v>
      </c>
      <c r="K2104" s="16">
        <f>IF(J2104&gt;1,J2104-H2104-I2104,0)</f>
        <v>46.102778052397433</v>
      </c>
      <c r="L2104" s="15">
        <v>42629</v>
      </c>
      <c r="M2104" s="14"/>
      <c r="N2104" s="29">
        <v>42915</v>
      </c>
      <c r="O2104" s="12">
        <v>42915</v>
      </c>
      <c r="P2104" s="11" t="s">
        <v>1026</v>
      </c>
      <c r="Q2104" s="10" t="s">
        <v>1025</v>
      </c>
      <c r="R2104" s="10" t="s">
        <v>1024</v>
      </c>
      <c r="S2104" s="10" t="s">
        <v>1023</v>
      </c>
      <c r="T2104" s="10"/>
      <c r="U2104" s="9">
        <v>6870082555</v>
      </c>
      <c r="V2104" s="8"/>
      <c r="W2104" s="7">
        <v>901</v>
      </c>
      <c r="X2104" s="4"/>
      <c r="Y2104" s="6">
        <v>137</v>
      </c>
      <c r="Z2104" s="5">
        <f>IF(Y2104&gt;0,Y2104-J2104,".")</f>
        <v>38</v>
      </c>
    </row>
    <row r="2105" spans="1:28" s="1" customFormat="1" x14ac:dyDescent="0.25">
      <c r="A2105" s="31">
        <v>42809</v>
      </c>
      <c r="B2105" s="24"/>
      <c r="C2105" s="23" t="s">
        <v>331</v>
      </c>
      <c r="D2105" s="22" t="s">
        <v>330</v>
      </c>
      <c r="E2105" s="21">
        <v>1.43</v>
      </c>
      <c r="G2105" s="20"/>
      <c r="H2105" s="19">
        <f>E2105/0.038689</f>
        <v>36.961410219959156</v>
      </c>
      <c r="I2105" s="18">
        <f>J2105/100*4</f>
        <v>3.96</v>
      </c>
      <c r="J2105" s="17">
        <v>99</v>
      </c>
      <c r="K2105" s="16">
        <f>IF(J2105&gt;1,J2105-H2105-I2105,0)</f>
        <v>58.078589780040843</v>
      </c>
      <c r="L2105" s="15">
        <v>42841</v>
      </c>
      <c r="M2105" s="14"/>
      <c r="N2105" s="29">
        <v>42960</v>
      </c>
      <c r="O2105" s="12">
        <v>42960</v>
      </c>
      <c r="P2105" s="11" t="s">
        <v>2503</v>
      </c>
      <c r="Q2105" s="10" t="s">
        <v>2505</v>
      </c>
      <c r="R2105" s="10" t="s">
        <v>2504</v>
      </c>
      <c r="S2105" s="10" t="s">
        <v>2040</v>
      </c>
      <c r="T2105" s="10"/>
      <c r="U2105" s="9">
        <v>6910864396</v>
      </c>
      <c r="V2105" s="8"/>
      <c r="W2105" s="7">
        <v>1031</v>
      </c>
      <c r="X2105" s="4"/>
      <c r="Y2105" s="6">
        <v>137</v>
      </c>
      <c r="Z2105" s="5">
        <f>IF(Y2105&gt;0,Y2105-J2105,".")</f>
        <v>38</v>
      </c>
    </row>
    <row r="2106" spans="1:28" s="1" customFormat="1" x14ac:dyDescent="0.25">
      <c r="A2106" s="31">
        <v>42790</v>
      </c>
      <c r="B2106" s="24"/>
      <c r="C2106" s="23" t="s">
        <v>695</v>
      </c>
      <c r="D2106" s="22" t="s">
        <v>694</v>
      </c>
      <c r="E2106" s="21">
        <v>1.59</v>
      </c>
      <c r="G2106" s="20"/>
      <c r="H2106" s="19">
        <f>E2106/0.03844</f>
        <v>41.363163371488035</v>
      </c>
      <c r="I2106" s="18">
        <f>J2106/100*4</f>
        <v>3.96</v>
      </c>
      <c r="J2106" s="17">
        <v>99</v>
      </c>
      <c r="K2106" s="16">
        <f>IF(J2106&gt;1,J2106-H2106-I2106,0)</f>
        <v>53.676836628511964</v>
      </c>
      <c r="L2106" s="15">
        <v>42812</v>
      </c>
      <c r="M2106" s="14"/>
      <c r="N2106" s="29">
        <v>42995</v>
      </c>
      <c r="O2106" s="12">
        <v>42996</v>
      </c>
      <c r="P2106" s="11" t="s">
        <v>1955</v>
      </c>
      <c r="Q2106" s="10" t="s">
        <v>1954</v>
      </c>
      <c r="R2106" s="10" t="s">
        <v>1953</v>
      </c>
      <c r="S2106" s="10" t="s">
        <v>1952</v>
      </c>
      <c r="T2106" s="10"/>
      <c r="U2106" s="9">
        <v>6905217986</v>
      </c>
      <c r="V2106" s="8"/>
      <c r="W2106" s="7">
        <v>1151</v>
      </c>
      <c r="X2106" s="4"/>
      <c r="Y2106" s="6">
        <v>137</v>
      </c>
      <c r="Z2106" s="5">
        <f>IF(Y2106&gt;0,Y2106-J2106,".")</f>
        <v>38</v>
      </c>
    </row>
    <row r="2107" spans="1:28" s="1" customFormat="1" x14ac:dyDescent="0.25">
      <c r="A2107" s="31">
        <v>42644</v>
      </c>
      <c r="B2107" s="24"/>
      <c r="C2107" s="23" t="s">
        <v>331</v>
      </c>
      <c r="D2107" s="22" t="s">
        <v>330</v>
      </c>
      <c r="E2107" s="21">
        <v>1.98</v>
      </c>
      <c r="G2107" s="20"/>
      <c r="H2107" s="19">
        <f>E2107/0.0404</f>
        <v>49.009900990099013</v>
      </c>
      <c r="I2107" s="18">
        <f>J2107/100*4</f>
        <v>3.96</v>
      </c>
      <c r="J2107" s="17">
        <v>99</v>
      </c>
      <c r="K2107" s="16">
        <f>IF(J2107&gt;1,J2107-H2107-I2107,0)</f>
        <v>46.030099009900987</v>
      </c>
      <c r="L2107" s="15">
        <v>42697</v>
      </c>
      <c r="M2107" s="14"/>
      <c r="N2107" s="29">
        <v>42741</v>
      </c>
      <c r="O2107" s="12">
        <v>42741</v>
      </c>
      <c r="P2107" s="11" t="s">
        <v>6895</v>
      </c>
      <c r="Q2107" s="10" t="s">
        <v>6900</v>
      </c>
      <c r="R2107" s="10" t="s">
        <v>6899</v>
      </c>
      <c r="S2107" s="10" t="s">
        <v>3238</v>
      </c>
      <c r="T2107" s="10" t="s">
        <v>6898</v>
      </c>
      <c r="U2107" s="9">
        <v>6669168456</v>
      </c>
      <c r="V2107" s="8" t="s">
        <v>6897</v>
      </c>
      <c r="W2107" s="7">
        <v>42</v>
      </c>
      <c r="X2107" s="4"/>
      <c r="Y2107" s="6">
        <v>138</v>
      </c>
      <c r="Z2107" s="5">
        <f>IF(Y2107&gt;0,Y2107-J2107,".")</f>
        <v>39</v>
      </c>
      <c r="AA2107"/>
      <c r="AB2107"/>
    </row>
    <row r="2108" spans="1:28" s="1" customFormat="1" x14ac:dyDescent="0.25">
      <c r="A2108" s="31">
        <v>42178</v>
      </c>
      <c r="B2108" s="24"/>
      <c r="C2108" s="23" t="s">
        <v>6708</v>
      </c>
      <c r="D2108" s="22" t="s">
        <v>6707</v>
      </c>
      <c r="E2108" s="21">
        <v>2.88</v>
      </c>
      <c r="G2108" s="20"/>
      <c r="H2108" s="19">
        <f>E2108/0.0418</f>
        <v>68.899521531100476</v>
      </c>
      <c r="I2108" s="32">
        <f>J2108/100*4</f>
        <v>3.96</v>
      </c>
      <c r="J2108" s="17">
        <v>99</v>
      </c>
      <c r="K2108" s="16">
        <f>IF(J2108&gt;1,J2108-H2108-I2108,0)</f>
        <v>26.140478468899524</v>
      </c>
      <c r="L2108" s="15">
        <v>42217</v>
      </c>
      <c r="M2108" s="14"/>
      <c r="N2108" s="29">
        <v>42747</v>
      </c>
      <c r="O2108" s="12">
        <v>42748</v>
      </c>
      <c r="P2108" s="11" t="s">
        <v>6692</v>
      </c>
      <c r="Q2108" s="10" t="s">
        <v>6706</v>
      </c>
      <c r="R2108" s="10" t="s">
        <v>6705</v>
      </c>
      <c r="S2108" s="10" t="s">
        <v>6704</v>
      </c>
      <c r="T2108" s="10"/>
      <c r="U2108" s="9" t="s">
        <v>6703</v>
      </c>
      <c r="V2108" s="8"/>
      <c r="W2108" s="7">
        <v>90</v>
      </c>
      <c r="X2108" s="4"/>
      <c r="Y2108" s="6">
        <v>138</v>
      </c>
      <c r="Z2108" s="5">
        <f>IF(Y2108&gt;0,Y2108-J2108,".")</f>
        <v>39</v>
      </c>
    </row>
    <row r="2109" spans="1:28" s="1" customFormat="1" x14ac:dyDescent="0.25">
      <c r="A2109" s="31">
        <v>42742</v>
      </c>
      <c r="B2109" t="s">
        <v>6080</v>
      </c>
      <c r="C2109" s="23" t="s">
        <v>695</v>
      </c>
      <c r="D2109" s="22" t="s">
        <v>694</v>
      </c>
      <c r="E2109" s="21">
        <v>1.53</v>
      </c>
      <c r="G2109" s="20"/>
      <c r="H2109" s="19">
        <f>E2109/0.03821</f>
        <v>40.041873855011779</v>
      </c>
      <c r="I2109" s="18">
        <f>J2109/100*4</f>
        <v>3.96</v>
      </c>
      <c r="J2109" s="17">
        <v>99</v>
      </c>
      <c r="K2109" s="16">
        <f>IF(J2109&gt;1,J2109-H2109-I2109,0)</f>
        <v>54.99812614498822</v>
      </c>
      <c r="L2109" s="15">
        <v>42768</v>
      </c>
      <c r="M2109" s="14"/>
      <c r="N2109" s="29">
        <v>42774</v>
      </c>
      <c r="O2109" s="12">
        <v>42774</v>
      </c>
      <c r="P2109" s="11" t="s">
        <v>6079</v>
      </c>
      <c r="Q2109" s="10" t="s">
        <v>6078</v>
      </c>
      <c r="R2109" s="10" t="s">
        <v>6077</v>
      </c>
      <c r="S2109" s="10" t="s">
        <v>3923</v>
      </c>
      <c r="T2109" s="10" t="s">
        <v>6076</v>
      </c>
      <c r="U2109" s="9">
        <v>6704285893</v>
      </c>
      <c r="V2109" s="8"/>
      <c r="W2109" s="7">
        <v>230</v>
      </c>
      <c r="X2109" s="4"/>
      <c r="Y2109" s="6">
        <v>138</v>
      </c>
      <c r="Z2109" s="5">
        <f>IF(Y2109&gt;0,Y2109-J2109,".")</f>
        <v>39</v>
      </c>
    </row>
    <row r="2110" spans="1:28" s="1" customFormat="1" x14ac:dyDescent="0.25">
      <c r="A2110" s="31">
        <v>42627</v>
      </c>
      <c r="B2110" s="24"/>
      <c r="C2110" s="23" t="s">
        <v>1831</v>
      </c>
      <c r="D2110" s="22" t="s">
        <v>1830</v>
      </c>
      <c r="E2110" s="21">
        <v>2.06</v>
      </c>
      <c r="G2110" s="20"/>
      <c r="H2110" s="19">
        <f>E2110/0.0404</f>
        <v>50.990099009900995</v>
      </c>
      <c r="I2110" s="18">
        <f>J2110/100*4</f>
        <v>5.56</v>
      </c>
      <c r="J2110" s="17">
        <v>139</v>
      </c>
      <c r="K2110" s="16">
        <f>IF(J2110&gt;1,J2110-H2110-I2110,0)</f>
        <v>82.449900990098996</v>
      </c>
      <c r="L2110" s="15">
        <v>42644</v>
      </c>
      <c r="M2110" s="14"/>
      <c r="N2110" s="29">
        <v>42750</v>
      </c>
      <c r="O2110" s="12">
        <v>42750</v>
      </c>
      <c r="P2110" s="11" t="s">
        <v>6610</v>
      </c>
      <c r="Q2110" s="10"/>
      <c r="R2110" s="10"/>
      <c r="S2110" s="10"/>
      <c r="T2110" s="10"/>
      <c r="U2110" s="9">
        <v>6678965992</v>
      </c>
      <c r="V2110" s="8"/>
      <c r="W2110" s="7">
        <v>102</v>
      </c>
      <c r="X2110" s="4"/>
      <c r="Y2110" s="6">
        <v>139</v>
      </c>
      <c r="Z2110" s="5">
        <f>IF(Y2110&gt;0,Y2110-J2110,".")</f>
        <v>0</v>
      </c>
    </row>
    <row r="2111" spans="1:28" s="1" customFormat="1" x14ac:dyDescent="0.25">
      <c r="A2111" s="31">
        <v>42749</v>
      </c>
      <c r="B2111" s="24"/>
      <c r="C2111" s="23" t="s">
        <v>727</v>
      </c>
      <c r="D2111" s="22" t="s">
        <v>726</v>
      </c>
      <c r="E2111" s="21">
        <v>1.36</v>
      </c>
      <c r="G2111" s="20"/>
      <c r="H2111" s="19">
        <f>E2111/0.03821</f>
        <v>35.592776760010473</v>
      </c>
      <c r="I2111" s="18">
        <f>J2111/100*4</f>
        <v>3.8</v>
      </c>
      <c r="J2111" s="17">
        <v>95</v>
      </c>
      <c r="K2111" s="16">
        <f>IF(J2111&gt;1,J2111-H2111-I2111,0)</f>
        <v>55.60722323998953</v>
      </c>
      <c r="L2111" s="15">
        <v>42784</v>
      </c>
      <c r="M2111" s="14"/>
      <c r="N2111" s="29">
        <v>43041</v>
      </c>
      <c r="O2111" s="12">
        <v>43041</v>
      </c>
      <c r="P2111" s="11" t="s">
        <v>1273</v>
      </c>
      <c r="Q2111" s="10" t="s">
        <v>1282</v>
      </c>
      <c r="R2111" s="10" t="s">
        <v>1281</v>
      </c>
      <c r="S2111" s="10" t="s">
        <v>1280</v>
      </c>
      <c r="T2111" s="10" t="s">
        <v>1279</v>
      </c>
      <c r="U2111" s="9">
        <v>6910054809</v>
      </c>
      <c r="V2111" s="8"/>
      <c r="W2111" s="7">
        <v>1288</v>
      </c>
      <c r="X2111" s="4"/>
      <c r="Y2111" s="6">
        <v>139</v>
      </c>
      <c r="Z2111" s="5">
        <f>IF(Y2111&gt;0,Y2111-J2111,".")</f>
        <v>44</v>
      </c>
    </row>
    <row r="2112" spans="1:28" s="1" customFormat="1" x14ac:dyDescent="0.25">
      <c r="A2112" s="31">
        <v>42790</v>
      </c>
      <c r="B2112" s="24"/>
      <c r="C2112" s="23" t="s">
        <v>695</v>
      </c>
      <c r="D2112" s="22" t="s">
        <v>694</v>
      </c>
      <c r="E2112" s="21">
        <v>1.57</v>
      </c>
      <c r="G2112" s="20"/>
      <c r="H2112" s="19">
        <f>E2112/0.03844</f>
        <v>40.842872008324662</v>
      </c>
      <c r="I2112" s="18">
        <f>J2112/100*4</f>
        <v>3.96</v>
      </c>
      <c r="J2112" s="17">
        <v>99</v>
      </c>
      <c r="K2112" s="16">
        <f>IF(J2112&gt;1,J2112-H2112-I2112,0)</f>
        <v>54.197127991675337</v>
      </c>
      <c r="L2112" s="15">
        <v>42818</v>
      </c>
      <c r="M2112" s="14"/>
      <c r="N2112" s="29">
        <v>43068</v>
      </c>
      <c r="O2112" s="12">
        <v>43068</v>
      </c>
      <c r="P2112" s="11" t="s">
        <v>676</v>
      </c>
      <c r="Q2112" s="10" t="s">
        <v>693</v>
      </c>
      <c r="R2112" s="10" t="s">
        <v>692</v>
      </c>
      <c r="S2112" s="10" t="s">
        <v>691</v>
      </c>
      <c r="T2112" s="10"/>
      <c r="U2112" s="9">
        <v>6916041777</v>
      </c>
      <c r="V2112" s="8"/>
      <c r="W2112" s="7">
        <v>1403</v>
      </c>
      <c r="X2112" s="4"/>
      <c r="Y2112" s="6">
        <v>139</v>
      </c>
      <c r="Z2112" s="5">
        <f>IF(Y2112&gt;0,Y2112-J2112,".")</f>
        <v>40</v>
      </c>
    </row>
    <row r="2113" spans="1:26" s="1" customFormat="1" x14ac:dyDescent="0.25">
      <c r="A2113" s="31">
        <v>42480</v>
      </c>
      <c r="B2113" s="24"/>
      <c r="C2113" s="23" t="s">
        <v>1070</v>
      </c>
      <c r="D2113" s="22" t="s">
        <v>1069</v>
      </c>
      <c r="E2113" s="21">
        <v>2.7</v>
      </c>
      <c r="G2113" s="20"/>
      <c r="H2113" s="19">
        <f>E2113/0.042177</f>
        <v>64.015932854399324</v>
      </c>
      <c r="I2113" s="32">
        <f>J2113/100*4</f>
        <v>5.6</v>
      </c>
      <c r="J2113" s="17">
        <v>140</v>
      </c>
      <c r="K2113" s="16">
        <f>IF(J2113&gt;1,J2113-H2113-I2113,0)</f>
        <v>70.384067145600682</v>
      </c>
      <c r="L2113" s="15">
        <v>42511</v>
      </c>
      <c r="M2113" s="14"/>
      <c r="N2113" s="29">
        <v>42756</v>
      </c>
      <c r="O2113" s="12">
        <v>42757</v>
      </c>
      <c r="P2113" s="11" t="s">
        <v>6477</v>
      </c>
      <c r="Q2113" s="10"/>
      <c r="R2113" s="10"/>
      <c r="S2113" s="10"/>
      <c r="T2113" s="10"/>
      <c r="U2113" s="9">
        <v>6681338038</v>
      </c>
      <c r="V2113" s="8"/>
      <c r="W2113" s="7">
        <v>139</v>
      </c>
      <c r="X2113" s="4"/>
      <c r="Y2113" s="6">
        <v>140</v>
      </c>
      <c r="Z2113" s="5">
        <f>IF(Y2113&gt;0,Y2113-J2113,".")</f>
        <v>0</v>
      </c>
    </row>
    <row r="2114" spans="1:26" s="1" customFormat="1" x14ac:dyDescent="0.25">
      <c r="A2114" s="31">
        <v>42772</v>
      </c>
      <c r="B2114" s="24" t="s">
        <v>5437</v>
      </c>
      <c r="C2114" s="23" t="s">
        <v>1070</v>
      </c>
      <c r="D2114" s="22" t="s">
        <v>1069</v>
      </c>
      <c r="E2114" s="21">
        <v>2.62</v>
      </c>
      <c r="G2114" s="20"/>
      <c r="H2114" s="19">
        <f>E2114/0.03878</f>
        <v>67.560598246518822</v>
      </c>
      <c r="I2114" s="18">
        <f>J2114/100*4</f>
        <v>5.6</v>
      </c>
      <c r="J2114" s="17">
        <v>140</v>
      </c>
      <c r="K2114" s="16">
        <f>IF(J2114&gt;1,J2114-H2114-I2114,0)</f>
        <v>66.839401753481184</v>
      </c>
      <c r="L2114" s="15">
        <v>42784</v>
      </c>
      <c r="M2114" s="14"/>
      <c r="N2114" s="29">
        <v>42801</v>
      </c>
      <c r="O2114" s="12">
        <v>42802</v>
      </c>
      <c r="P2114" s="11" t="s">
        <v>5435</v>
      </c>
      <c r="Q2114" s="10"/>
      <c r="R2114" s="10"/>
      <c r="S2114" s="10"/>
      <c r="T2114" s="10"/>
      <c r="U2114" s="9">
        <v>6740641379</v>
      </c>
      <c r="V2114" s="8"/>
      <c r="W2114" s="7">
        <v>388</v>
      </c>
      <c r="X2114" s="4"/>
      <c r="Y2114" s="6">
        <v>140</v>
      </c>
      <c r="Z2114" s="5">
        <f>IF(Y2114&gt;0,Y2114-J2114,".")</f>
        <v>0</v>
      </c>
    </row>
    <row r="2115" spans="1:26" s="1" customFormat="1" x14ac:dyDescent="0.25">
      <c r="A2115" s="31">
        <v>42649</v>
      </c>
      <c r="B2115" s="24"/>
      <c r="C2115" s="23" t="s">
        <v>5292</v>
      </c>
      <c r="D2115" s="22" t="s">
        <v>638</v>
      </c>
      <c r="E2115" s="21">
        <v>1.85</v>
      </c>
      <c r="G2115" s="20"/>
      <c r="H2115" s="19">
        <f>E2115/0.0404</f>
        <v>45.792079207920793</v>
      </c>
      <c r="I2115" s="18">
        <f>J2115/100*4</f>
        <v>5</v>
      </c>
      <c r="J2115" s="17">
        <v>125</v>
      </c>
      <c r="K2115" s="16">
        <f>IF(J2115&gt;1,J2115-H2115-I2115,0)</f>
        <v>74.207920792079207</v>
      </c>
      <c r="L2115" s="15">
        <v>42651</v>
      </c>
      <c r="M2115" s="14"/>
      <c r="N2115" s="29">
        <v>42738</v>
      </c>
      <c r="O2115" s="12">
        <v>42738</v>
      </c>
      <c r="P2115" s="11" t="s">
        <v>6951</v>
      </c>
      <c r="Q2115" s="10" t="s">
        <v>6950</v>
      </c>
      <c r="R2115" s="10" t="s">
        <v>6949</v>
      </c>
      <c r="S2115" s="10" t="s">
        <v>6948</v>
      </c>
      <c r="T2115" s="10"/>
      <c r="U2115" s="9" t="s">
        <v>6947</v>
      </c>
      <c r="V2115" s="8"/>
      <c r="W2115" s="7">
        <v>28</v>
      </c>
      <c r="X2115" s="4"/>
      <c r="Y2115" s="6">
        <v>141</v>
      </c>
      <c r="Z2115" s="5">
        <f>IF(Y2115&gt;0,Y2115-J2115,".")</f>
        <v>16</v>
      </c>
    </row>
    <row r="2116" spans="1:26" s="1" customFormat="1" x14ac:dyDescent="0.25">
      <c r="A2116" s="31">
        <v>42596</v>
      </c>
      <c r="B2116" s="24"/>
      <c r="C2116" s="23" t="s">
        <v>230</v>
      </c>
      <c r="D2116" s="22" t="s">
        <v>229</v>
      </c>
      <c r="E2116" s="21">
        <v>1.66</v>
      </c>
      <c r="G2116" s="20"/>
      <c r="H2116" s="19">
        <f>E2116/0.04046</f>
        <v>41.028175976272856</v>
      </c>
      <c r="I2116" s="18">
        <f>J2116/100*4</f>
        <v>5</v>
      </c>
      <c r="J2116" s="17">
        <v>125</v>
      </c>
      <c r="K2116" s="16">
        <f>IF(J2116&gt;1,J2116-H2116-I2116,0)</f>
        <v>78.971824023727152</v>
      </c>
      <c r="L2116" s="15">
        <v>42614</v>
      </c>
      <c r="M2116" s="14"/>
      <c r="N2116" s="29">
        <v>42745</v>
      </c>
      <c r="O2116" s="12">
        <v>42745</v>
      </c>
      <c r="P2116" s="11" t="s">
        <v>6804</v>
      </c>
      <c r="Q2116" s="10" t="s">
        <v>6803</v>
      </c>
      <c r="R2116" s="10" t="s">
        <v>6802</v>
      </c>
      <c r="S2116" s="10" t="s">
        <v>6801</v>
      </c>
      <c r="T2116" s="10"/>
      <c r="U2116" s="9">
        <v>6670179338</v>
      </c>
      <c r="V2116" s="8"/>
      <c r="W2116" s="7">
        <v>68</v>
      </c>
      <c r="X2116" s="4"/>
      <c r="Y2116" s="6">
        <v>141</v>
      </c>
      <c r="Z2116" s="5">
        <f>IF(Y2116&gt;0,Y2116-J2116,".")</f>
        <v>16</v>
      </c>
    </row>
    <row r="2117" spans="1:26" s="1" customFormat="1" x14ac:dyDescent="0.25">
      <c r="A2117" s="31">
        <v>42756</v>
      </c>
      <c r="B2117" s="24" t="s">
        <v>5455</v>
      </c>
      <c r="C2117" s="23" t="s">
        <v>5454</v>
      </c>
      <c r="D2117" s="22" t="s">
        <v>1871</v>
      </c>
      <c r="E2117" s="21">
        <v>2.97</v>
      </c>
      <c r="G2117" s="20"/>
      <c r="H2117" s="19">
        <f>E2117/0.03865</f>
        <v>76.843467011642957</v>
      </c>
      <c r="I2117" s="18">
        <f>J2117/100*4</f>
        <v>5</v>
      </c>
      <c r="J2117" s="17">
        <v>125</v>
      </c>
      <c r="K2117" s="16">
        <f>IF(J2117&gt;1,J2117-H2117-I2117,0)</f>
        <v>43.156532988357043</v>
      </c>
      <c r="L2117" s="15">
        <v>42756</v>
      </c>
      <c r="M2117" s="14"/>
      <c r="N2117" s="29">
        <v>42801</v>
      </c>
      <c r="O2117" s="12">
        <v>42801</v>
      </c>
      <c r="P2117" s="11" t="s">
        <v>5453</v>
      </c>
      <c r="Q2117" s="10" t="s">
        <v>5452</v>
      </c>
      <c r="R2117" s="10" t="s">
        <v>5451</v>
      </c>
      <c r="S2117" s="10" t="s">
        <v>5450</v>
      </c>
      <c r="T2117" s="10"/>
      <c r="U2117" s="9">
        <v>6740253758</v>
      </c>
      <c r="V2117" s="8"/>
      <c r="W2117" s="7">
        <v>376</v>
      </c>
      <c r="X2117" s="4"/>
      <c r="Y2117" s="6">
        <v>141</v>
      </c>
      <c r="Z2117" s="5">
        <f>IF(Y2117&gt;0,Y2117-J2117,".")</f>
        <v>16</v>
      </c>
    </row>
    <row r="2118" spans="1:26" s="1" customFormat="1" x14ac:dyDescent="0.25">
      <c r="A2118" s="31">
        <v>42620</v>
      </c>
      <c r="B2118" s="24" t="s">
        <v>5410</v>
      </c>
      <c r="C2118" s="23" t="s">
        <v>1512</v>
      </c>
      <c r="D2118" s="22" t="s">
        <v>594</v>
      </c>
      <c r="E2118" s="21">
        <v>2.54</v>
      </c>
      <c r="G2118" s="20"/>
      <c r="H2118" s="19">
        <f>E2118/0.0404</f>
        <v>62.871287128712872</v>
      </c>
      <c r="I2118" s="18">
        <f>J2118/100*4</f>
        <v>5</v>
      </c>
      <c r="J2118" s="17">
        <v>125</v>
      </c>
      <c r="K2118" s="16">
        <f>IF(J2118&gt;1,J2118-H2118-I2118,0)</f>
        <v>57.128712871287128</v>
      </c>
      <c r="L2118" s="15">
        <v>42638</v>
      </c>
      <c r="M2118" s="14"/>
      <c r="N2118" s="13">
        <v>42802</v>
      </c>
      <c r="O2118" s="12">
        <v>42803</v>
      </c>
      <c r="P2118" s="11" t="s">
        <v>5409</v>
      </c>
      <c r="Q2118" s="10" t="s">
        <v>5408</v>
      </c>
      <c r="R2118" s="10" t="s">
        <v>5407</v>
      </c>
      <c r="S2118" s="10" t="s">
        <v>2158</v>
      </c>
      <c r="T2118" s="10"/>
      <c r="U2118" s="9">
        <v>6740275113</v>
      </c>
      <c r="V2118" s="8"/>
      <c r="W2118" s="7">
        <v>390</v>
      </c>
      <c r="X2118" s="4"/>
      <c r="Y2118" s="6">
        <v>141</v>
      </c>
      <c r="Z2118" s="5">
        <f>IF(Y2118&gt;0,Y2118-J2118,".")</f>
        <v>16</v>
      </c>
    </row>
    <row r="2119" spans="1:26" s="1" customFormat="1" x14ac:dyDescent="0.25">
      <c r="A2119" s="31">
        <v>42596</v>
      </c>
      <c r="B2119" s="24"/>
      <c r="C2119" s="23" t="s">
        <v>230</v>
      </c>
      <c r="D2119" s="22" t="s">
        <v>229</v>
      </c>
      <c r="E2119" s="21">
        <v>1.66</v>
      </c>
      <c r="G2119" s="20"/>
      <c r="H2119" s="19">
        <f>E2119/0.04046</f>
        <v>41.028175976272856</v>
      </c>
      <c r="I2119" s="18">
        <f>J2119/100*4</f>
        <v>5</v>
      </c>
      <c r="J2119" s="17">
        <v>125</v>
      </c>
      <c r="K2119" s="16">
        <f>IF(J2119&gt;1,J2119-H2119-I2119,0)</f>
        <v>78.971824023727152</v>
      </c>
      <c r="L2119" s="15">
        <v>42614</v>
      </c>
      <c r="M2119" s="14"/>
      <c r="N2119" s="29">
        <v>42807</v>
      </c>
      <c r="O2119" s="12">
        <v>42807</v>
      </c>
      <c r="P2119" s="11" t="s">
        <v>5296</v>
      </c>
      <c r="Q2119" s="10" t="s">
        <v>5295</v>
      </c>
      <c r="R2119" s="10" t="s">
        <v>5294</v>
      </c>
      <c r="S2119" s="10" t="s">
        <v>5293</v>
      </c>
      <c r="T2119" s="10"/>
      <c r="U2119" s="9">
        <v>6743207191</v>
      </c>
      <c r="V2119" s="8"/>
      <c r="W2119" s="7">
        <v>410</v>
      </c>
      <c r="X2119" s="4"/>
      <c r="Y2119" s="6">
        <v>141</v>
      </c>
      <c r="Z2119" s="5">
        <f>IF(Y2119&gt;0,Y2119-J2119,".")</f>
        <v>16</v>
      </c>
    </row>
    <row r="2120" spans="1:26" s="1" customFormat="1" x14ac:dyDescent="0.25">
      <c r="A2120" s="31">
        <v>42649</v>
      </c>
      <c r="B2120" s="24"/>
      <c r="C2120" s="23" t="s">
        <v>5292</v>
      </c>
      <c r="D2120" s="22" t="s">
        <v>638</v>
      </c>
      <c r="E2120" s="21">
        <v>1.85</v>
      </c>
      <c r="G2120" s="20"/>
      <c r="H2120" s="19">
        <f>E2120/0.0404</f>
        <v>45.792079207920793</v>
      </c>
      <c r="I2120" s="18">
        <f>J2120/100*4</f>
        <v>5</v>
      </c>
      <c r="J2120" s="17">
        <v>125</v>
      </c>
      <c r="K2120" s="16">
        <f>IF(J2120&gt;1,J2120-H2120-I2120,0)</f>
        <v>74.207920792079207</v>
      </c>
      <c r="L2120" s="15">
        <v>42651</v>
      </c>
      <c r="M2120" s="14"/>
      <c r="N2120" s="29">
        <v>42807</v>
      </c>
      <c r="O2120" s="12">
        <v>42807</v>
      </c>
      <c r="P2120" s="11" t="s">
        <v>5291</v>
      </c>
      <c r="Q2120" s="10" t="s">
        <v>5290</v>
      </c>
      <c r="R2120" s="10" t="s">
        <v>5289</v>
      </c>
      <c r="S2120" s="10" t="s">
        <v>1469</v>
      </c>
      <c r="T2120" s="10"/>
      <c r="U2120" s="9" t="s">
        <v>5288</v>
      </c>
      <c r="V2120" s="8"/>
      <c r="W2120" s="7">
        <v>418</v>
      </c>
      <c r="X2120" s="4"/>
      <c r="Y2120" s="6">
        <v>141</v>
      </c>
      <c r="Z2120" s="5">
        <f>IF(Y2120&gt;0,Y2120-J2120,".")</f>
        <v>16</v>
      </c>
    </row>
    <row r="2121" spans="1:26" s="1" customFormat="1" x14ac:dyDescent="0.25">
      <c r="A2121" s="31">
        <v>42816</v>
      </c>
      <c r="B2121" s="24"/>
      <c r="C2121" s="23" t="s">
        <v>4897</v>
      </c>
      <c r="D2121" s="22"/>
      <c r="E2121" s="21">
        <v>3</v>
      </c>
      <c r="G2121" s="20"/>
      <c r="H2121" s="19">
        <f>E2121/0.038689</f>
        <v>77.541420041872371</v>
      </c>
      <c r="I2121" s="18">
        <f>J2121/100*4</f>
        <v>5</v>
      </c>
      <c r="J2121" s="17">
        <v>125</v>
      </c>
      <c r="K2121" s="16">
        <f>IF(J2121&gt;1,J2121-H2121-I2121,0)</f>
        <v>42.458579958127629</v>
      </c>
      <c r="L2121" s="15">
        <v>42824</v>
      </c>
      <c r="M2121" s="14"/>
      <c r="N2121" s="29">
        <v>42824</v>
      </c>
      <c r="O2121" s="12">
        <v>42824</v>
      </c>
      <c r="P2121" s="11" t="s">
        <v>4896</v>
      </c>
      <c r="Q2121" s="10" t="s">
        <v>4895</v>
      </c>
      <c r="R2121" s="10" t="s">
        <v>4894</v>
      </c>
      <c r="S2121" s="10" t="s">
        <v>4893</v>
      </c>
      <c r="T2121" s="10"/>
      <c r="U2121" s="9" t="s">
        <v>4892</v>
      </c>
      <c r="V2121" s="8"/>
      <c r="W2121" s="7">
        <v>516</v>
      </c>
      <c r="X2121" s="4"/>
      <c r="Y2121" s="6">
        <v>141</v>
      </c>
      <c r="Z2121" s="5">
        <f>IF(Y2121&gt;0,Y2121-J2121,".")</f>
        <v>16</v>
      </c>
    </row>
    <row r="2122" spans="1:26" s="1" customFormat="1" x14ac:dyDescent="0.25">
      <c r="A2122" s="31">
        <v>42809</v>
      </c>
      <c r="B2122" s="24" t="s">
        <v>2266</v>
      </c>
      <c r="C2122" s="23" t="s">
        <v>230</v>
      </c>
      <c r="D2122" s="22" t="s">
        <v>229</v>
      </c>
      <c r="E2122" s="21">
        <v>1.78</v>
      </c>
      <c r="G2122" s="20"/>
      <c r="H2122" s="19">
        <f>E2122/0.038689</f>
        <v>46.007909224844269</v>
      </c>
      <c r="I2122" s="18">
        <f>J2122/100*4</f>
        <v>5</v>
      </c>
      <c r="J2122" s="17">
        <v>125</v>
      </c>
      <c r="K2122" s="16">
        <f>IF(J2122&gt;1,J2122-H2122-I2122,0)</f>
        <v>73.992090775155731</v>
      </c>
      <c r="L2122" s="15">
        <v>42841</v>
      </c>
      <c r="M2122" s="14"/>
      <c r="N2122" s="29">
        <v>42847</v>
      </c>
      <c r="O2122" s="12">
        <v>42848</v>
      </c>
      <c r="P2122" s="11" t="s">
        <v>4388</v>
      </c>
      <c r="Q2122" s="10" t="s">
        <v>4387</v>
      </c>
      <c r="R2122" s="10" t="s">
        <v>4386</v>
      </c>
      <c r="S2122" s="10" t="s">
        <v>4385</v>
      </c>
      <c r="T2122" s="10"/>
      <c r="U2122" s="9">
        <v>6788640414</v>
      </c>
      <c r="V2122" s="8"/>
      <c r="W2122" s="7">
        <v>628</v>
      </c>
      <c r="X2122" s="4"/>
      <c r="Y2122" s="6">
        <v>141</v>
      </c>
      <c r="Z2122" s="5">
        <f>IF(Y2122&gt;0,Y2122-J2122,".")</f>
        <v>16</v>
      </c>
    </row>
    <row r="2123" spans="1:26" s="1" customFormat="1" x14ac:dyDescent="0.25">
      <c r="A2123" s="31">
        <v>42809</v>
      </c>
      <c r="B2123" s="24"/>
      <c r="C2123" s="23" t="s">
        <v>230</v>
      </c>
      <c r="D2123" s="22" t="s">
        <v>229</v>
      </c>
      <c r="E2123" s="21">
        <v>1.78</v>
      </c>
      <c r="G2123" s="20"/>
      <c r="H2123" s="19">
        <f>E2123/0.038689</f>
        <v>46.007909224844269</v>
      </c>
      <c r="I2123" s="18">
        <f>J2123/100*4</f>
        <v>5</v>
      </c>
      <c r="J2123" s="17">
        <v>125</v>
      </c>
      <c r="K2123" s="16">
        <f>IF(J2123&gt;1,J2123-H2123-I2123,0)</f>
        <v>73.992090775155731</v>
      </c>
      <c r="L2123" s="15">
        <v>42841</v>
      </c>
      <c r="M2123" s="14"/>
      <c r="N2123" s="29">
        <v>42860</v>
      </c>
      <c r="O2123" s="12">
        <v>42863</v>
      </c>
      <c r="P2123" s="11" t="s">
        <v>4110</v>
      </c>
      <c r="Q2123" s="10" t="s">
        <v>4109</v>
      </c>
      <c r="R2123" s="10" t="s">
        <v>4108</v>
      </c>
      <c r="S2123" s="10" t="s">
        <v>4107</v>
      </c>
      <c r="T2123" s="10"/>
      <c r="U2123" s="9">
        <v>6804539437</v>
      </c>
      <c r="V2123" s="8"/>
      <c r="W2123" s="7">
        <v>688</v>
      </c>
      <c r="X2123" s="4"/>
      <c r="Y2123" s="6">
        <v>141</v>
      </c>
      <c r="Z2123" s="5">
        <f>IF(Y2123&gt;0,Y2123-J2123,".")</f>
        <v>16</v>
      </c>
    </row>
    <row r="2124" spans="1:26" s="1" customFormat="1" x14ac:dyDescent="0.25">
      <c r="A2124" s="31">
        <v>42786</v>
      </c>
      <c r="B2124" s="24" t="s">
        <v>3763</v>
      </c>
      <c r="C2124" s="23" t="s">
        <v>3281</v>
      </c>
      <c r="D2124" s="22" t="s">
        <v>119</v>
      </c>
      <c r="E2124" s="21">
        <v>1.94</v>
      </c>
      <c r="G2124" s="20"/>
      <c r="H2124" s="19">
        <f>E2124/0.03844</f>
        <v>50.468262226847031</v>
      </c>
      <c r="I2124" s="18">
        <f>J2124/100*4</f>
        <v>5</v>
      </c>
      <c r="J2124" s="17">
        <v>125</v>
      </c>
      <c r="K2124" s="16">
        <f>IF(J2124&gt;1,J2124-H2124-I2124,0)</f>
        <v>69.531737773152969</v>
      </c>
      <c r="L2124" s="15">
        <v>42812</v>
      </c>
      <c r="M2124" s="14"/>
      <c r="N2124" s="29">
        <v>42877</v>
      </c>
      <c r="O2124" s="12">
        <v>42888</v>
      </c>
      <c r="P2124" s="11" t="s">
        <v>3762</v>
      </c>
      <c r="Q2124" s="10" t="s">
        <v>3761</v>
      </c>
      <c r="R2124" s="10" t="s">
        <v>3760</v>
      </c>
      <c r="S2124" s="10" t="s">
        <v>3759</v>
      </c>
      <c r="T2124" s="10"/>
      <c r="U2124" s="9">
        <v>6827426792</v>
      </c>
      <c r="V2124" s="8" t="s">
        <v>110</v>
      </c>
      <c r="W2124" s="7">
        <v>798</v>
      </c>
      <c r="X2124" s="4"/>
      <c r="Y2124" s="6">
        <v>141</v>
      </c>
      <c r="Z2124" s="5">
        <f>IF(Y2124&gt;0,Y2124-J2124,".")</f>
        <v>16</v>
      </c>
    </row>
    <row r="2125" spans="1:26" s="1" customFormat="1" x14ac:dyDescent="0.25">
      <c r="A2125" s="31">
        <v>42809</v>
      </c>
      <c r="B2125" s="24"/>
      <c r="C2125" s="23" t="s">
        <v>230</v>
      </c>
      <c r="D2125" s="22" t="s">
        <v>229</v>
      </c>
      <c r="E2125" s="21">
        <v>1.78</v>
      </c>
      <c r="G2125" s="20"/>
      <c r="H2125" s="19">
        <f>E2125/0.038689</f>
        <v>46.007909224844269</v>
      </c>
      <c r="I2125" s="18">
        <f>J2125/100*4</f>
        <v>5</v>
      </c>
      <c r="J2125" s="17">
        <v>125</v>
      </c>
      <c r="K2125" s="16">
        <f>IF(J2125&gt;1,J2125-H2125-I2125,0)</f>
        <v>73.992090775155731</v>
      </c>
      <c r="L2125" s="15">
        <v>42841</v>
      </c>
      <c r="M2125" s="14"/>
      <c r="N2125" s="29">
        <v>42909</v>
      </c>
      <c r="O2125" s="12">
        <v>42910</v>
      </c>
      <c r="P2125" s="11" t="s">
        <v>3212</v>
      </c>
      <c r="Q2125" s="10" t="s">
        <v>3211</v>
      </c>
      <c r="R2125" s="10" t="s">
        <v>3210</v>
      </c>
      <c r="S2125" s="10" t="s">
        <v>3209</v>
      </c>
      <c r="T2125" s="10"/>
      <c r="U2125" s="9">
        <v>6859866630</v>
      </c>
      <c r="V2125" s="8"/>
      <c r="W2125" s="7">
        <v>877</v>
      </c>
      <c r="X2125" s="4"/>
      <c r="Y2125" s="6">
        <v>141</v>
      </c>
      <c r="Z2125" s="5">
        <f>IF(Y2125&gt;0,Y2125-J2125,".")</f>
        <v>16</v>
      </c>
    </row>
    <row r="2126" spans="1:26" s="1" customFormat="1" x14ac:dyDescent="0.25">
      <c r="A2126" s="31">
        <v>42809</v>
      </c>
      <c r="B2126" s="24"/>
      <c r="C2126" s="23" t="s">
        <v>230</v>
      </c>
      <c r="D2126" s="22" t="s">
        <v>229</v>
      </c>
      <c r="E2126" s="21">
        <v>1.78</v>
      </c>
      <c r="G2126" s="20"/>
      <c r="H2126" s="19">
        <f>E2126/0.038689</f>
        <v>46.007909224844269</v>
      </c>
      <c r="I2126" s="18">
        <f>J2126/100*4</f>
        <v>5</v>
      </c>
      <c r="J2126" s="17">
        <v>125</v>
      </c>
      <c r="K2126" s="16">
        <f>IF(J2126&gt;1,J2126-H2126-I2126,0)</f>
        <v>73.992090775155731</v>
      </c>
      <c r="L2126" s="15">
        <v>42841</v>
      </c>
      <c r="M2126" s="14"/>
      <c r="N2126" s="29">
        <v>42922</v>
      </c>
      <c r="O2126" s="12">
        <v>42922</v>
      </c>
      <c r="P2126" s="11" t="s">
        <v>2977</v>
      </c>
      <c r="Q2126" s="10" t="s">
        <v>2976</v>
      </c>
      <c r="R2126" s="10" t="s">
        <v>2975</v>
      </c>
      <c r="S2126" s="10" t="s">
        <v>2974</v>
      </c>
      <c r="T2126" s="10"/>
      <c r="U2126" s="9">
        <v>6876298206</v>
      </c>
      <c r="V2126" s="8"/>
      <c r="W2126" s="7">
        <v>926</v>
      </c>
      <c r="X2126" s="4"/>
      <c r="Y2126" s="6">
        <v>141</v>
      </c>
      <c r="Z2126" s="5">
        <f>IF(Y2126&gt;0,Y2126-J2126,".")</f>
        <v>16</v>
      </c>
    </row>
    <row r="2127" spans="1:26" s="1" customFormat="1" x14ac:dyDescent="0.25">
      <c r="A2127" s="31">
        <v>42923</v>
      </c>
      <c r="B2127" s="24" t="s">
        <v>1567</v>
      </c>
      <c r="C2127" s="23" t="s">
        <v>230</v>
      </c>
      <c r="D2127" s="22" t="s">
        <v>229</v>
      </c>
      <c r="E2127" s="21">
        <v>1.78</v>
      </c>
      <c r="G2127" s="20"/>
      <c r="H2127" s="19">
        <f>E2127/0.0418425</f>
        <v>42.540479177869393</v>
      </c>
      <c r="I2127" s="18">
        <f>J2127/100*4</f>
        <v>5</v>
      </c>
      <c r="J2127" s="17">
        <v>125</v>
      </c>
      <c r="K2127" s="16">
        <f>IF(J2127&gt;1,J2127-H2127-I2127,0)</f>
        <v>77.4595208221306</v>
      </c>
      <c r="L2127" s="15">
        <v>42952</v>
      </c>
      <c r="M2127" s="14"/>
      <c r="N2127" s="29">
        <v>43018</v>
      </c>
      <c r="O2127" s="12">
        <v>43018</v>
      </c>
      <c r="P2127" s="11" t="s">
        <v>1566</v>
      </c>
      <c r="Q2127" s="10" t="s">
        <v>1565</v>
      </c>
      <c r="R2127" s="10" t="s">
        <v>1564</v>
      </c>
      <c r="S2127" s="10" t="s">
        <v>1563</v>
      </c>
      <c r="T2127" s="10"/>
      <c r="U2127" s="9">
        <v>6909358327</v>
      </c>
      <c r="V2127" s="8"/>
      <c r="W2127" s="7">
        <v>1224</v>
      </c>
      <c r="X2127" s="4"/>
      <c r="Y2127" s="6">
        <v>141</v>
      </c>
      <c r="Z2127" s="5">
        <f>IF(Y2127&gt;0,Y2127-J2127,".")</f>
        <v>16</v>
      </c>
    </row>
    <row r="2128" spans="1:26" s="1" customFormat="1" x14ac:dyDescent="0.25">
      <c r="A2128" s="31">
        <v>42923</v>
      </c>
      <c r="B2128" s="24"/>
      <c r="C2128" s="23" t="s">
        <v>230</v>
      </c>
      <c r="D2128" s="22" t="s">
        <v>229</v>
      </c>
      <c r="E2128" s="21">
        <v>1.78</v>
      </c>
      <c r="G2128" s="20"/>
      <c r="H2128" s="19">
        <f>E2128/0.0418425</f>
        <v>42.540479177869393</v>
      </c>
      <c r="I2128" s="18">
        <f>J2128/100*4</f>
        <v>5</v>
      </c>
      <c r="J2128" s="17">
        <v>125</v>
      </c>
      <c r="K2128" s="16">
        <f>IF(J2128&gt;1,J2128-H2128-I2128,0)</f>
        <v>77.4595208221306</v>
      </c>
      <c r="L2128" s="15">
        <v>42952</v>
      </c>
      <c r="M2128" s="14"/>
      <c r="N2128" s="29">
        <v>43040</v>
      </c>
      <c r="O2128" s="12">
        <v>43045</v>
      </c>
      <c r="P2128" s="11" t="s">
        <v>1287</v>
      </c>
      <c r="Q2128" s="10" t="s">
        <v>1286</v>
      </c>
      <c r="R2128" s="10" t="s">
        <v>1285</v>
      </c>
      <c r="S2128" s="10" t="s">
        <v>152</v>
      </c>
      <c r="T2128" s="10"/>
      <c r="U2128" s="9">
        <v>6909358327</v>
      </c>
      <c r="V2128" s="39">
        <v>43058</v>
      </c>
      <c r="W2128" s="7">
        <v>1300</v>
      </c>
      <c r="X2128" s="4"/>
      <c r="Y2128" s="6">
        <v>141</v>
      </c>
      <c r="Z2128" s="5">
        <f>IF(Y2128&gt;0,Y2128-J2128,".")</f>
        <v>16</v>
      </c>
    </row>
    <row r="2129" spans="1:26" s="1" customFormat="1" x14ac:dyDescent="0.25">
      <c r="A2129" s="31">
        <v>42923</v>
      </c>
      <c r="B2129" s="24"/>
      <c r="C2129" s="23" t="s">
        <v>230</v>
      </c>
      <c r="D2129" s="22" t="s">
        <v>229</v>
      </c>
      <c r="E2129" s="21">
        <v>1.78</v>
      </c>
      <c r="G2129" s="20"/>
      <c r="H2129" s="19">
        <f>E2129/0.0418425</f>
        <v>42.540479177869393</v>
      </c>
      <c r="I2129" s="18">
        <f>J2129/100*4</f>
        <v>5</v>
      </c>
      <c r="J2129" s="17">
        <v>125</v>
      </c>
      <c r="K2129" s="16">
        <f>IF(J2129&gt;1,J2129-H2129-I2129,0)</f>
        <v>77.4595208221306</v>
      </c>
      <c r="L2129" s="15">
        <v>42952</v>
      </c>
      <c r="M2129" s="14"/>
      <c r="N2129" s="29">
        <v>43080</v>
      </c>
      <c r="O2129" s="12">
        <v>43080</v>
      </c>
      <c r="P2129" s="11" t="s">
        <v>428</v>
      </c>
      <c r="Q2129" s="10" t="s">
        <v>427</v>
      </c>
      <c r="R2129" s="10" t="s">
        <v>426</v>
      </c>
      <c r="S2129" s="10" t="s">
        <v>28</v>
      </c>
      <c r="T2129" s="10"/>
      <c r="U2129" s="9">
        <v>6917247793</v>
      </c>
      <c r="V2129" s="8"/>
      <c r="W2129" s="7">
        <v>1447</v>
      </c>
      <c r="X2129" s="4"/>
      <c r="Y2129" s="6">
        <v>141</v>
      </c>
      <c r="Z2129" s="5">
        <f>IF(Y2129&gt;0,Y2129-J2129,".")</f>
        <v>16</v>
      </c>
    </row>
    <row r="2130" spans="1:26" s="1" customFormat="1" x14ac:dyDescent="0.25">
      <c r="A2130" s="31">
        <v>42886</v>
      </c>
      <c r="B2130" s="30" t="s">
        <v>2429</v>
      </c>
      <c r="C2130" s="23" t="s">
        <v>528</v>
      </c>
      <c r="D2130" s="22" t="s">
        <v>527</v>
      </c>
      <c r="E2130" s="21">
        <v>1.84</v>
      </c>
      <c r="G2130" s="20"/>
      <c r="H2130" s="19">
        <f>E2130/0.04001</f>
        <v>45.988502874281437</v>
      </c>
      <c r="I2130" s="18">
        <f>J2130/100*4</f>
        <v>4.4000000000000004</v>
      </c>
      <c r="J2130" s="17">
        <v>110</v>
      </c>
      <c r="K2130" s="16">
        <f>IF(J2130&gt;1,J2130-H2130-I2130,0)</f>
        <v>59.611497125718564</v>
      </c>
      <c r="L2130" s="15">
        <v>42909</v>
      </c>
      <c r="M2130" s="14"/>
      <c r="N2130" s="29">
        <v>42963</v>
      </c>
      <c r="O2130" s="12">
        <v>42963</v>
      </c>
      <c r="P2130" s="11" t="s">
        <v>2419</v>
      </c>
      <c r="Q2130" s="10" t="s">
        <v>2428</v>
      </c>
      <c r="R2130" s="10" t="s">
        <v>2427</v>
      </c>
      <c r="S2130" s="10" t="s">
        <v>1408</v>
      </c>
      <c r="T2130" s="10"/>
      <c r="U2130" s="9">
        <v>6909446256</v>
      </c>
      <c r="V2130" s="8"/>
      <c r="W2130" s="7">
        <v>1045</v>
      </c>
      <c r="X2130" s="4"/>
      <c r="Y2130" s="6">
        <v>142</v>
      </c>
      <c r="Z2130" s="5">
        <f>IF(Y2130&gt;0,Y2130-J2130,".")</f>
        <v>32</v>
      </c>
    </row>
    <row r="2131" spans="1:26" s="1" customFormat="1" x14ac:dyDescent="0.25">
      <c r="A2131" s="28">
        <v>40867</v>
      </c>
      <c r="B2131" s="27" t="s">
        <v>1739</v>
      </c>
      <c r="C2131" s="23" t="s">
        <v>1738</v>
      </c>
      <c r="D2131" s="22" t="s">
        <v>1737</v>
      </c>
      <c r="E2131" s="21">
        <v>2</v>
      </c>
      <c r="G2131" s="20"/>
      <c r="H2131" s="19">
        <f>E2131/0.0470585</f>
        <v>42.500292189508798</v>
      </c>
      <c r="I2131" s="18">
        <f>J2131/100*4</f>
        <v>5</v>
      </c>
      <c r="J2131" s="17">
        <v>125</v>
      </c>
      <c r="K2131" s="16">
        <f>IF(J2131&gt;1,J2131-H2131-I2131,0)</f>
        <v>77.499707810491202</v>
      </c>
      <c r="L2131" s="15">
        <v>41760</v>
      </c>
      <c r="M2131" s="14"/>
      <c r="N2131" s="29">
        <v>43009</v>
      </c>
      <c r="O2131" s="12">
        <v>43009</v>
      </c>
      <c r="P2131" s="11" t="s">
        <v>1736</v>
      </c>
      <c r="Q2131" s="10" t="s">
        <v>1735</v>
      </c>
      <c r="R2131" s="10" t="s">
        <v>1734</v>
      </c>
      <c r="S2131" s="10" t="s">
        <v>1733</v>
      </c>
      <c r="T2131" s="10"/>
      <c r="U2131" s="9">
        <v>6910953285</v>
      </c>
      <c r="V2131" s="8"/>
      <c r="W2131" s="7">
        <v>1191</v>
      </c>
      <c r="X2131" s="4"/>
      <c r="Y2131" s="6">
        <v>142</v>
      </c>
      <c r="Z2131" s="5">
        <f>IF(Y2131&gt;0,Y2131-J2131,".")</f>
        <v>17</v>
      </c>
    </row>
    <row r="2132" spans="1:26" s="1" customFormat="1" x14ac:dyDescent="0.25">
      <c r="A2132" s="31">
        <v>42595</v>
      </c>
      <c r="B2132" s="24" t="s">
        <v>596</v>
      </c>
      <c r="C2132" s="23" t="s">
        <v>1512</v>
      </c>
      <c r="D2132" s="22" t="s">
        <v>594</v>
      </c>
      <c r="E2132" s="21">
        <v>2.64</v>
      </c>
      <c r="G2132" s="20"/>
      <c r="H2132" s="19">
        <f>E2132/0.04046</f>
        <v>65.249629263470098</v>
      </c>
      <c r="I2132" s="18">
        <f>J2132/100*4</f>
        <v>4.4400000000000004</v>
      </c>
      <c r="J2132" s="17">
        <v>111</v>
      </c>
      <c r="K2132" s="16">
        <f>IF(J2132&gt;1,J2132-H2132-I2132,0)</f>
        <v>41.310370736529904</v>
      </c>
      <c r="L2132" s="15">
        <v>42608</v>
      </c>
      <c r="M2132" s="14"/>
      <c r="N2132" s="29">
        <v>43022</v>
      </c>
      <c r="O2132" s="12">
        <v>43023</v>
      </c>
      <c r="P2132" s="11" t="s">
        <v>1511</v>
      </c>
      <c r="Q2132" s="10" t="s">
        <v>1510</v>
      </c>
      <c r="R2132" s="10" t="s">
        <v>1509</v>
      </c>
      <c r="S2132" s="10" t="s">
        <v>1508</v>
      </c>
      <c r="T2132" s="10"/>
      <c r="U2132" s="9">
        <v>6905443583</v>
      </c>
      <c r="V2132" s="8"/>
      <c r="W2132" s="7">
        <v>1238</v>
      </c>
      <c r="X2132" s="4"/>
      <c r="Y2132" s="6">
        <v>143</v>
      </c>
      <c r="Z2132" s="5">
        <f>IF(Y2132&gt;0,Y2132-J2132,".")</f>
        <v>32</v>
      </c>
    </row>
    <row r="2133" spans="1:26" s="1" customFormat="1" x14ac:dyDescent="0.25">
      <c r="A2133" s="28">
        <v>41039</v>
      </c>
      <c r="B2133" s="27" t="s">
        <v>4575</v>
      </c>
      <c r="C2133" s="23" t="s">
        <v>4574</v>
      </c>
      <c r="D2133" s="22" t="s">
        <v>1129</v>
      </c>
      <c r="E2133" s="21">
        <v>0.75</v>
      </c>
      <c r="G2133" s="20"/>
      <c r="H2133" s="19">
        <f>E2133/0.0491655</f>
        <v>15.254599261677395</v>
      </c>
      <c r="I2133" s="18">
        <f>J2133/100*4</f>
        <v>4.96</v>
      </c>
      <c r="J2133" s="17">
        <v>124</v>
      </c>
      <c r="K2133" s="16">
        <f>IF(J2133&gt;1,J2133-H2133-I2133,0)</f>
        <v>103.78540073832261</v>
      </c>
      <c r="L2133" s="15">
        <v>41052</v>
      </c>
      <c r="M2133" s="14"/>
      <c r="N2133" s="29">
        <v>42840</v>
      </c>
      <c r="O2133" s="12">
        <v>42842</v>
      </c>
      <c r="P2133" s="11" t="s">
        <v>4573</v>
      </c>
      <c r="Q2133" s="10"/>
      <c r="R2133" s="10"/>
      <c r="S2133" s="10"/>
      <c r="T2133" s="10"/>
      <c r="U2133" s="9">
        <v>6781104025</v>
      </c>
      <c r="V2133" s="8" t="s">
        <v>4572</v>
      </c>
      <c r="W2133" s="7">
        <v>589</v>
      </c>
      <c r="X2133" s="4"/>
      <c r="Y2133" s="6">
        <v>144</v>
      </c>
      <c r="Z2133" s="5">
        <f>IF(Y2133&gt;0,Y2133-J2133,".")</f>
        <v>20</v>
      </c>
    </row>
    <row r="2134" spans="1:26" s="1" customFormat="1" x14ac:dyDescent="0.25">
      <c r="A2134" s="31">
        <v>42577</v>
      </c>
      <c r="B2134" s="24"/>
      <c r="C2134" s="23" t="s">
        <v>3466</v>
      </c>
      <c r="D2134" s="22" t="s">
        <v>3465</v>
      </c>
      <c r="E2134" s="21">
        <v>2.42</v>
      </c>
      <c r="G2134" s="20"/>
      <c r="H2134" s="19">
        <f>E2134/0.04011</f>
        <v>60.334081276489655</v>
      </c>
      <c r="I2134" s="18">
        <f>J2134/100*4</f>
        <v>5.16</v>
      </c>
      <c r="J2134" s="17">
        <v>129</v>
      </c>
      <c r="K2134" s="16">
        <f>IF(J2134&gt;1,J2134-H2134-I2134,0)</f>
        <v>63.505918723510348</v>
      </c>
      <c r="L2134" s="15">
        <v>42599</v>
      </c>
      <c r="M2134" s="14"/>
      <c r="N2134" s="29">
        <v>42753</v>
      </c>
      <c r="O2134" s="12">
        <v>42754</v>
      </c>
      <c r="P2134" s="11" t="s">
        <v>6536</v>
      </c>
      <c r="Q2134" s="10" t="s">
        <v>6535</v>
      </c>
      <c r="R2134" s="10" t="s">
        <v>6534</v>
      </c>
      <c r="S2134" s="10" t="s">
        <v>6533</v>
      </c>
      <c r="T2134" s="10"/>
      <c r="U2134" s="9">
        <v>6677111573</v>
      </c>
      <c r="V2134" s="8"/>
      <c r="W2134" s="7">
        <v>125</v>
      </c>
      <c r="X2134" s="4"/>
      <c r="Y2134" s="6">
        <v>145</v>
      </c>
      <c r="Z2134" s="5">
        <f>IF(Y2134&gt;0,Y2134-J2134,".")</f>
        <v>16</v>
      </c>
    </row>
    <row r="2135" spans="1:26" s="1" customFormat="1" x14ac:dyDescent="0.25">
      <c r="A2135" s="31">
        <v>42577</v>
      </c>
      <c r="B2135" s="24"/>
      <c r="C2135" s="23" t="s">
        <v>3466</v>
      </c>
      <c r="D2135" s="22" t="s">
        <v>3465</v>
      </c>
      <c r="E2135" s="21">
        <v>2.42</v>
      </c>
      <c r="G2135" s="20"/>
      <c r="H2135" s="19">
        <f>E2135/0.04011</f>
        <v>60.334081276489655</v>
      </c>
      <c r="I2135" s="18">
        <f>J2135/100*4</f>
        <v>5.16</v>
      </c>
      <c r="J2135" s="17">
        <v>129</v>
      </c>
      <c r="K2135" s="16">
        <f>IF(J2135&gt;1,J2135-H2135-I2135,0)</f>
        <v>63.505918723510348</v>
      </c>
      <c r="L2135" s="15">
        <v>42599</v>
      </c>
      <c r="M2135" s="14"/>
      <c r="N2135" s="29">
        <v>42823</v>
      </c>
      <c r="O2135" s="12">
        <v>42824</v>
      </c>
      <c r="P2135" s="11" t="s">
        <v>167</v>
      </c>
      <c r="Q2135" s="10" t="s">
        <v>166</v>
      </c>
      <c r="R2135" s="10" t="s">
        <v>165</v>
      </c>
      <c r="S2135" s="10" t="s">
        <v>164</v>
      </c>
      <c r="T2135" s="10"/>
      <c r="U2135" s="9" t="s">
        <v>4923</v>
      </c>
      <c r="V2135" s="8"/>
      <c r="W2135" s="7">
        <v>506</v>
      </c>
      <c r="X2135" s="4"/>
      <c r="Y2135" s="6">
        <v>145</v>
      </c>
      <c r="Z2135" s="5">
        <f>IF(Y2135&gt;0,Y2135-J2135,".")</f>
        <v>16</v>
      </c>
    </row>
    <row r="2136" spans="1:26" s="1" customFormat="1" x14ac:dyDescent="0.25">
      <c r="A2136" s="31">
        <v>42733</v>
      </c>
      <c r="B2136" t="s">
        <v>4436</v>
      </c>
      <c r="C2136" s="23" t="s">
        <v>160</v>
      </c>
      <c r="D2136" s="22" t="s">
        <v>159</v>
      </c>
      <c r="E2136" s="21">
        <v>2.98</v>
      </c>
      <c r="G2136" s="20"/>
      <c r="H2136" s="19">
        <f>E2136/0.03785</f>
        <v>78.731836195508578</v>
      </c>
      <c r="I2136" s="18">
        <f>J2136/100*4</f>
        <v>5.8</v>
      </c>
      <c r="J2136" s="17">
        <v>145</v>
      </c>
      <c r="K2136" s="16">
        <f>IF(J2136&gt;1,J2136-H2136-I2136,0)</f>
        <v>60.468163804491425</v>
      </c>
      <c r="L2136" s="15">
        <v>42755</v>
      </c>
      <c r="M2136" s="14"/>
      <c r="N2136" s="29">
        <v>42846</v>
      </c>
      <c r="O2136" s="12">
        <v>42848</v>
      </c>
      <c r="P2136" s="11" t="s">
        <v>825</v>
      </c>
      <c r="Q2136" s="10"/>
      <c r="R2136" s="10"/>
      <c r="S2136" s="10"/>
      <c r="T2136" s="10"/>
      <c r="U2136" s="9">
        <v>6787345061</v>
      </c>
      <c r="V2136" s="8"/>
      <c r="W2136" s="7">
        <v>623</v>
      </c>
      <c r="X2136" s="4"/>
      <c r="Y2136" s="6">
        <v>145</v>
      </c>
      <c r="Z2136" s="5">
        <f>IF(Y2136&gt;0,Y2136-J2136,".")</f>
        <v>0</v>
      </c>
    </row>
    <row r="2137" spans="1:26" s="1" customFormat="1" x14ac:dyDescent="0.25">
      <c r="A2137" s="31">
        <v>42733</v>
      </c>
      <c r="B2137" s="24" t="s">
        <v>4045</v>
      </c>
      <c r="C2137" s="23" t="s">
        <v>160</v>
      </c>
      <c r="D2137" s="22" t="s">
        <v>159</v>
      </c>
      <c r="E2137" s="21">
        <v>3.15</v>
      </c>
      <c r="G2137" s="20"/>
      <c r="H2137" s="19">
        <f>E2137/0.03785</f>
        <v>83.223249669749009</v>
      </c>
      <c r="I2137" s="18">
        <f>J2137/100*4</f>
        <v>5.8</v>
      </c>
      <c r="J2137" s="17">
        <v>145</v>
      </c>
      <c r="K2137" s="16">
        <f>IF(J2137&gt;1,J2137-H2137-I2137,0)</f>
        <v>55.976750330250994</v>
      </c>
      <c r="L2137" s="15">
        <v>42762</v>
      </c>
      <c r="M2137" s="14"/>
      <c r="N2137" s="29">
        <v>42864</v>
      </c>
      <c r="O2137" s="12">
        <v>42864</v>
      </c>
      <c r="P2137" s="11" t="s">
        <v>4025</v>
      </c>
      <c r="Q2137" s="10"/>
      <c r="R2137" s="10"/>
      <c r="S2137" s="10"/>
      <c r="T2137" s="10"/>
      <c r="U2137" s="9">
        <v>6810361462</v>
      </c>
      <c r="V2137" s="8"/>
      <c r="W2137" s="7">
        <v>705</v>
      </c>
      <c r="X2137" s="4"/>
      <c r="Y2137" s="6">
        <v>145</v>
      </c>
      <c r="Z2137" s="5">
        <f>IF(Y2137&gt;0,Y2137-J2137,".")</f>
        <v>0</v>
      </c>
    </row>
    <row r="2138" spans="1:26" s="1" customFormat="1" x14ac:dyDescent="0.25">
      <c r="A2138" s="31">
        <v>42733</v>
      </c>
      <c r="B2138" s="24" t="s">
        <v>3214</v>
      </c>
      <c r="C2138" s="23" t="s">
        <v>160</v>
      </c>
      <c r="D2138" s="22" t="s">
        <v>159</v>
      </c>
      <c r="E2138" s="21">
        <v>3.49</v>
      </c>
      <c r="G2138" s="20"/>
      <c r="H2138" s="19">
        <f>E2138/0.03785</f>
        <v>92.206076618229858</v>
      </c>
      <c r="I2138" s="18">
        <f>J2138/100*4</f>
        <v>5.8</v>
      </c>
      <c r="J2138" s="17">
        <v>145</v>
      </c>
      <c r="K2138" s="16">
        <f>IF(J2138&gt;1,J2138-H2138-I2138,0)</f>
        <v>46.993923381770145</v>
      </c>
      <c r="L2138" s="15">
        <v>42762</v>
      </c>
      <c r="M2138" s="14"/>
      <c r="N2138" s="29">
        <v>42909</v>
      </c>
      <c r="O2138" s="12">
        <v>42910</v>
      </c>
      <c r="P2138" s="11" t="s">
        <v>3213</v>
      </c>
      <c r="Q2138" s="10"/>
      <c r="R2138" s="10"/>
      <c r="S2138" s="10"/>
      <c r="T2138" s="10"/>
      <c r="U2138" s="9">
        <v>6859864508</v>
      </c>
      <c r="V2138" s="8"/>
      <c r="W2138" s="7">
        <v>876</v>
      </c>
      <c r="X2138" s="4"/>
      <c r="Y2138" s="6">
        <v>145</v>
      </c>
      <c r="Z2138" s="5">
        <f>IF(Y2138&gt;0,Y2138-J2138,".")</f>
        <v>0</v>
      </c>
    </row>
    <row r="2139" spans="1:26" s="1" customFormat="1" x14ac:dyDescent="0.25">
      <c r="A2139" s="31">
        <v>42923</v>
      </c>
      <c r="B2139" s="24" t="s">
        <v>2214</v>
      </c>
      <c r="C2139" s="23" t="s">
        <v>160</v>
      </c>
      <c r="D2139" s="22" t="s">
        <v>159</v>
      </c>
      <c r="E2139" s="21">
        <v>3.14</v>
      </c>
      <c r="G2139" s="20"/>
      <c r="H2139" s="19">
        <f>E2139/0.0418425</f>
        <v>75.043317201410062</v>
      </c>
      <c r="I2139" s="18">
        <f>J2139/100*4</f>
        <v>5.8</v>
      </c>
      <c r="J2139" s="17">
        <v>145</v>
      </c>
      <c r="K2139" s="16">
        <f>IF(J2139&gt;1,J2139-H2139-I2139,0)</f>
        <v>64.156682798589941</v>
      </c>
      <c r="L2139" s="15">
        <v>42941</v>
      </c>
      <c r="M2139" s="14"/>
      <c r="N2139" s="29">
        <v>42980</v>
      </c>
      <c r="O2139" s="12">
        <v>42982</v>
      </c>
      <c r="P2139" s="11" t="s">
        <v>2213</v>
      </c>
      <c r="Q2139" s="10" t="s">
        <v>2212</v>
      </c>
      <c r="R2139" s="10" t="s">
        <v>2211</v>
      </c>
      <c r="S2139" s="10" t="s">
        <v>2210</v>
      </c>
      <c r="T2139" s="10"/>
      <c r="U2139" s="9">
        <v>6912443288</v>
      </c>
      <c r="V2139" s="8"/>
      <c r="W2139" s="7">
        <v>1103</v>
      </c>
      <c r="X2139" s="4"/>
      <c r="Y2139" s="6">
        <v>145</v>
      </c>
      <c r="Z2139" s="5">
        <f>IF(Y2139&gt;0,Y2139-J2139,".")</f>
        <v>0</v>
      </c>
    </row>
    <row r="2140" spans="1:26" s="1" customFormat="1" x14ac:dyDescent="0.25">
      <c r="A2140" s="31">
        <v>42923</v>
      </c>
      <c r="B2140" s="24" t="s">
        <v>344</v>
      </c>
      <c r="C2140" s="23" t="s">
        <v>160</v>
      </c>
      <c r="D2140" s="22" t="s">
        <v>159</v>
      </c>
      <c r="E2140" s="21">
        <v>2.94</v>
      </c>
      <c r="G2140" s="20"/>
      <c r="H2140" s="19">
        <f>E2140/0.0418425</f>
        <v>70.26348808030113</v>
      </c>
      <c r="I2140" s="18">
        <f>J2140/100*4</f>
        <v>5.8</v>
      </c>
      <c r="J2140" s="17">
        <v>145</v>
      </c>
      <c r="K2140" s="16">
        <f>IF(J2140&gt;1,J2140-H2140-I2140,0)</f>
        <v>68.936511919698873</v>
      </c>
      <c r="L2140" s="15">
        <v>42939</v>
      </c>
      <c r="M2140" s="14"/>
      <c r="N2140" s="29">
        <v>43064</v>
      </c>
      <c r="O2140" s="12">
        <v>43066</v>
      </c>
      <c r="P2140" s="11" t="s">
        <v>825</v>
      </c>
      <c r="Q2140" s="10"/>
      <c r="R2140" s="10"/>
      <c r="S2140" s="10"/>
      <c r="T2140" s="10"/>
      <c r="U2140" s="9">
        <v>6918200495</v>
      </c>
      <c r="V2140" s="8" t="s">
        <v>824</v>
      </c>
      <c r="W2140" s="7">
        <v>1378</v>
      </c>
      <c r="X2140" s="4"/>
      <c r="Y2140" s="6">
        <v>145</v>
      </c>
      <c r="Z2140" s="5">
        <f>IF(Y2140&gt;0,Y2140-J2140,".")</f>
        <v>0</v>
      </c>
    </row>
    <row r="2141" spans="1:26" s="1" customFormat="1" x14ac:dyDescent="0.25">
      <c r="A2141" s="31">
        <v>43036</v>
      </c>
      <c r="B2141" s="24"/>
      <c r="C2141" s="23" t="s">
        <v>160</v>
      </c>
      <c r="D2141" s="22" t="s">
        <v>159</v>
      </c>
      <c r="E2141" s="21">
        <v>3.3849999999999998</v>
      </c>
      <c r="G2141" s="20"/>
      <c r="H2141" s="19">
        <f>E2141/0.04452</f>
        <v>76.033243486073673</v>
      </c>
      <c r="I2141" s="18">
        <f>J2141/100*4</f>
        <v>5.8</v>
      </c>
      <c r="J2141" s="17">
        <v>145</v>
      </c>
      <c r="K2141" s="16">
        <f>IF(J2141&gt;1,J2141-H2141-I2141,0)</f>
        <v>63.16675651392633</v>
      </c>
      <c r="L2141" s="15">
        <v>43066</v>
      </c>
      <c r="M2141" s="14"/>
      <c r="N2141" s="29">
        <v>43087</v>
      </c>
      <c r="O2141" s="12">
        <v>43087</v>
      </c>
      <c r="P2141" s="11" t="s">
        <v>214</v>
      </c>
      <c r="Q2141" s="10"/>
      <c r="R2141" s="10"/>
      <c r="S2141" s="10"/>
      <c r="T2141" s="10"/>
      <c r="U2141" s="9">
        <v>6918877675</v>
      </c>
      <c r="V2141" s="8"/>
      <c r="W2141" s="7">
        <v>1478</v>
      </c>
      <c r="X2141" s="4"/>
      <c r="Y2141" s="6">
        <v>145</v>
      </c>
      <c r="Z2141" s="5">
        <f>IF(Y2141&gt;0,Y2141-J2141,".")</f>
        <v>0</v>
      </c>
    </row>
    <row r="2142" spans="1:26" s="1" customFormat="1" x14ac:dyDescent="0.25">
      <c r="A2142" s="31">
        <v>43036</v>
      </c>
      <c r="B2142" s="24"/>
      <c r="C2142" s="23" t="s">
        <v>160</v>
      </c>
      <c r="D2142" s="22" t="s">
        <v>159</v>
      </c>
      <c r="E2142" s="21">
        <v>3.3849999999999998</v>
      </c>
      <c r="G2142" s="20"/>
      <c r="H2142" s="19">
        <f>E2142/0.04452</f>
        <v>76.033243486073673</v>
      </c>
      <c r="I2142" s="18">
        <f>J2142/100*4</f>
        <v>5.8</v>
      </c>
      <c r="J2142" s="17">
        <v>145</v>
      </c>
      <c r="K2142" s="16">
        <f>IF(J2142&gt;1,J2142-H2142-I2142,0)</f>
        <v>63.16675651392633</v>
      </c>
      <c r="L2142" s="15">
        <v>43066</v>
      </c>
      <c r="M2142" s="14"/>
      <c r="N2142" s="29">
        <v>43090</v>
      </c>
      <c r="O2142" s="12">
        <v>43091</v>
      </c>
      <c r="P2142" s="11" t="s">
        <v>158</v>
      </c>
      <c r="Q2142" s="10"/>
      <c r="R2142" s="10"/>
      <c r="S2142" s="10"/>
      <c r="T2142" s="10"/>
      <c r="U2142" s="9"/>
      <c r="V2142" s="8"/>
      <c r="W2142" s="7">
        <v>1489</v>
      </c>
      <c r="X2142" s="4"/>
      <c r="Y2142" s="6">
        <v>145</v>
      </c>
      <c r="Z2142" s="5">
        <f>IF(Y2142&gt;0,Y2142-J2142,".")</f>
        <v>0</v>
      </c>
    </row>
    <row r="2143" spans="1:26" s="1" customFormat="1" x14ac:dyDescent="0.25">
      <c r="A2143" s="31">
        <v>42692</v>
      </c>
      <c r="B2143" s="24" t="s">
        <v>6754</v>
      </c>
      <c r="C2143" s="23" t="s">
        <v>6753</v>
      </c>
      <c r="D2143" s="22" t="s">
        <v>69</v>
      </c>
      <c r="E2143" s="21">
        <v>2.39</v>
      </c>
      <c r="G2143" s="20"/>
      <c r="H2143" s="19">
        <f>E2143/0.0395</f>
        <v>60.506329113924053</v>
      </c>
      <c r="I2143" s="18">
        <f>J2143/100*4</f>
        <v>5.16</v>
      </c>
      <c r="J2143" s="17">
        <v>129</v>
      </c>
      <c r="K2143" s="16">
        <f>IF(J2143&gt;1,J2143-H2143-I2143,0)</f>
        <v>63.33367088607595</v>
      </c>
      <c r="L2143" s="15">
        <v>42743</v>
      </c>
      <c r="M2143" s="14"/>
      <c r="N2143" s="29">
        <v>42746</v>
      </c>
      <c r="O2143" s="12">
        <v>42746</v>
      </c>
      <c r="P2143" s="11" t="s">
        <v>6752</v>
      </c>
      <c r="Q2143" s="10" t="s">
        <v>6751</v>
      </c>
      <c r="R2143" s="10" t="s">
        <v>6750</v>
      </c>
      <c r="S2143" s="10" t="s">
        <v>6749</v>
      </c>
      <c r="T2143" s="10"/>
      <c r="U2143" s="9" t="s">
        <v>6748</v>
      </c>
      <c r="V2143" s="8"/>
      <c r="W2143" s="7">
        <v>77</v>
      </c>
      <c r="X2143" s="4"/>
      <c r="Y2143" s="6">
        <v>146</v>
      </c>
      <c r="Z2143" s="5">
        <f>IF(Y2143&gt;0,Y2143-J2143,".")</f>
        <v>17</v>
      </c>
    </row>
    <row r="2144" spans="1:26" s="1" customFormat="1" x14ac:dyDescent="0.25">
      <c r="A2144" s="31">
        <v>42751</v>
      </c>
      <c r="B2144" s="24"/>
      <c r="C2144" s="23" t="s">
        <v>70</v>
      </c>
      <c r="D2144" s="22" t="s">
        <v>69</v>
      </c>
      <c r="E2144" s="21">
        <v>1.87</v>
      </c>
      <c r="G2144" s="20"/>
      <c r="H2144" s="19">
        <f>E2144/0.03865</f>
        <v>48.382923673997418</v>
      </c>
      <c r="I2144" s="18">
        <f>J2144/100*4</f>
        <v>5.16</v>
      </c>
      <c r="J2144" s="17">
        <v>129</v>
      </c>
      <c r="K2144" s="16">
        <f>IF(J2144&gt;1,J2144-H2144-I2144,0)</f>
        <v>75.457076326002579</v>
      </c>
      <c r="L2144" s="15">
        <v>42774</v>
      </c>
      <c r="M2144" s="14"/>
      <c r="N2144" s="29">
        <v>42808</v>
      </c>
      <c r="O2144" s="12">
        <v>42808</v>
      </c>
      <c r="P2144" s="11" t="s">
        <v>5237</v>
      </c>
      <c r="Q2144" s="10" t="s">
        <v>5236</v>
      </c>
      <c r="R2144" s="10" t="s">
        <v>5235</v>
      </c>
      <c r="S2144" s="10" t="s">
        <v>5234</v>
      </c>
      <c r="T2144" s="10"/>
      <c r="U2144" s="9" t="s">
        <v>5233</v>
      </c>
      <c r="V2144" s="8"/>
      <c r="W2144" s="7">
        <v>424</v>
      </c>
      <c r="X2144" s="4"/>
      <c r="Y2144" s="6">
        <v>146</v>
      </c>
      <c r="Z2144" s="5">
        <f>IF(Y2144&gt;0,Y2144-J2144,".")</f>
        <v>17</v>
      </c>
    </row>
    <row r="2145" spans="1:26" s="1" customFormat="1" x14ac:dyDescent="0.25">
      <c r="A2145" s="31">
        <v>42814</v>
      </c>
      <c r="B2145" t="s">
        <v>71</v>
      </c>
      <c r="C2145" s="23" t="s">
        <v>70</v>
      </c>
      <c r="D2145" s="22" t="s">
        <v>69</v>
      </c>
      <c r="E2145" s="21">
        <v>1.87</v>
      </c>
      <c r="G2145" s="20"/>
      <c r="H2145" s="19">
        <f>E2145/0.038689</f>
        <v>48.334151826100445</v>
      </c>
      <c r="I2145" s="18">
        <f>J2145/100*4</f>
        <v>5.16</v>
      </c>
      <c r="J2145" s="17">
        <v>129</v>
      </c>
      <c r="K2145" s="16">
        <f>IF(J2145&gt;1,J2145-H2145-I2145,0)</f>
        <v>75.505848173899551</v>
      </c>
      <c r="L2145" s="15">
        <v>42841</v>
      </c>
      <c r="M2145" s="14"/>
      <c r="N2145" s="29">
        <v>42858</v>
      </c>
      <c r="O2145" s="12">
        <v>42859</v>
      </c>
      <c r="P2145" s="11" t="s">
        <v>4158</v>
      </c>
      <c r="Q2145" s="10" t="s">
        <v>4157</v>
      </c>
      <c r="R2145" s="10" t="s">
        <v>4156</v>
      </c>
      <c r="S2145" s="10" t="s">
        <v>4155</v>
      </c>
      <c r="T2145" s="10"/>
      <c r="U2145" s="9">
        <v>6804495111</v>
      </c>
      <c r="V2145" s="8"/>
      <c r="W2145" s="7">
        <v>678</v>
      </c>
      <c r="X2145" s="4"/>
      <c r="Y2145" s="6">
        <v>146</v>
      </c>
      <c r="Z2145" s="5">
        <f>IF(Y2145&gt;0,Y2145-J2145,".")</f>
        <v>17</v>
      </c>
    </row>
    <row r="2146" spans="1:26" s="1" customFormat="1" x14ac:dyDescent="0.25">
      <c r="A2146" s="31">
        <v>42814</v>
      </c>
      <c r="B2146" s="24"/>
      <c r="C2146" s="23" t="s">
        <v>70</v>
      </c>
      <c r="D2146" s="22" t="s">
        <v>69</v>
      </c>
      <c r="E2146" s="21">
        <v>1.87</v>
      </c>
      <c r="G2146" s="20"/>
      <c r="H2146" s="19">
        <f>E2146/0.038689</f>
        <v>48.334151826100445</v>
      </c>
      <c r="I2146" s="18">
        <f>J2146/100*4</f>
        <v>5.16</v>
      </c>
      <c r="J2146" s="17">
        <v>129</v>
      </c>
      <c r="K2146" s="16">
        <f>IF(J2146&gt;1,J2146-H2146-I2146,0)</f>
        <v>75.505848173899551</v>
      </c>
      <c r="L2146" s="15">
        <v>42841</v>
      </c>
      <c r="M2146" s="14"/>
      <c r="N2146" s="29">
        <v>42859</v>
      </c>
      <c r="O2146" s="12">
        <v>42859</v>
      </c>
      <c r="P2146" s="11" t="s">
        <v>4144</v>
      </c>
      <c r="Q2146" s="10" t="s">
        <v>4143</v>
      </c>
      <c r="R2146" s="10" t="s">
        <v>4142</v>
      </c>
      <c r="S2146" s="10" t="s">
        <v>1247</v>
      </c>
      <c r="T2146" s="10"/>
      <c r="U2146" s="9" t="s">
        <v>4141</v>
      </c>
      <c r="V2146" s="8"/>
      <c r="W2146" s="7">
        <v>676</v>
      </c>
      <c r="X2146" s="4"/>
      <c r="Y2146" s="6">
        <v>146</v>
      </c>
      <c r="Z2146" s="5">
        <f>IF(Y2146&gt;0,Y2146-J2146,".")</f>
        <v>17</v>
      </c>
    </row>
    <row r="2147" spans="1:26" s="1" customFormat="1" x14ac:dyDescent="0.25">
      <c r="A2147" s="31">
        <v>42814</v>
      </c>
      <c r="B2147" s="24"/>
      <c r="C2147" s="23" t="s">
        <v>70</v>
      </c>
      <c r="D2147" s="22" t="s">
        <v>69</v>
      </c>
      <c r="E2147" s="21">
        <v>1.87</v>
      </c>
      <c r="G2147" s="20"/>
      <c r="H2147" s="19">
        <f>E2147/0.038689</f>
        <v>48.334151826100445</v>
      </c>
      <c r="I2147" s="18">
        <f>J2147/100*4</f>
        <v>5.16</v>
      </c>
      <c r="J2147" s="17">
        <v>129</v>
      </c>
      <c r="K2147" s="16">
        <f>IF(J2147&gt;1,J2147-H2147-I2147,0)</f>
        <v>75.505848173899551</v>
      </c>
      <c r="L2147" s="15">
        <v>42841</v>
      </c>
      <c r="M2147" s="14"/>
      <c r="N2147" s="13">
        <v>42875</v>
      </c>
      <c r="O2147" s="12">
        <v>42876</v>
      </c>
      <c r="P2147" s="11" t="s">
        <v>496</v>
      </c>
      <c r="Q2147" s="10" t="s">
        <v>495</v>
      </c>
      <c r="R2147" s="10" t="s">
        <v>494</v>
      </c>
      <c r="S2147" s="10" t="s">
        <v>493</v>
      </c>
      <c r="T2147" s="10"/>
      <c r="U2147" s="9" t="s">
        <v>3828</v>
      </c>
      <c r="V2147" s="8"/>
      <c r="W2147" s="7">
        <v>750</v>
      </c>
      <c r="X2147" s="4"/>
      <c r="Y2147" s="6">
        <v>146</v>
      </c>
      <c r="Z2147" s="5">
        <f>IF(Y2147&gt;0,Y2147-J2147,".")</f>
        <v>17</v>
      </c>
    </row>
    <row r="2148" spans="1:26" s="1" customFormat="1" x14ac:dyDescent="0.25">
      <c r="A2148" s="31">
        <v>42814</v>
      </c>
      <c r="B2148" s="24"/>
      <c r="C2148" s="23" t="s">
        <v>70</v>
      </c>
      <c r="D2148" s="22" t="s">
        <v>69</v>
      </c>
      <c r="E2148" s="21">
        <v>1.87</v>
      </c>
      <c r="G2148" s="20"/>
      <c r="H2148" s="19">
        <f>E2148/0.038689</f>
        <v>48.334151826100445</v>
      </c>
      <c r="I2148" s="18">
        <f>J2148/100*4</f>
        <v>5.16</v>
      </c>
      <c r="J2148" s="17">
        <v>129</v>
      </c>
      <c r="K2148" s="16">
        <f>IF(J2148&gt;1,J2148-H2148-I2148,0)</f>
        <v>75.505848173899551</v>
      </c>
      <c r="L2148" s="15">
        <v>42841</v>
      </c>
      <c r="M2148" s="14"/>
      <c r="N2148" s="29">
        <v>42881</v>
      </c>
      <c r="O2148" s="12">
        <v>42884</v>
      </c>
      <c r="P2148" s="11" t="s">
        <v>3563</v>
      </c>
      <c r="Q2148" s="10" t="s">
        <v>3562</v>
      </c>
      <c r="R2148" s="10" t="s">
        <v>3561</v>
      </c>
      <c r="S2148" s="10" t="s">
        <v>3560</v>
      </c>
      <c r="T2148" s="10"/>
      <c r="U2148" s="9">
        <v>6828192341</v>
      </c>
      <c r="V2148" s="8"/>
      <c r="W2148" s="7">
        <v>782</v>
      </c>
      <c r="X2148" s="4"/>
      <c r="Y2148" s="6">
        <v>146</v>
      </c>
      <c r="Z2148" s="5">
        <f>IF(Y2148&gt;0,Y2148-J2148,".")</f>
        <v>17</v>
      </c>
    </row>
    <row r="2149" spans="1:26" s="1" customFormat="1" x14ac:dyDescent="0.25">
      <c r="A2149" s="31">
        <v>42814</v>
      </c>
      <c r="B2149" s="24"/>
      <c r="C2149" s="23" t="s">
        <v>70</v>
      </c>
      <c r="D2149" s="22" t="s">
        <v>69</v>
      </c>
      <c r="E2149" s="21">
        <v>1.87</v>
      </c>
      <c r="G2149" s="20"/>
      <c r="H2149" s="19">
        <f>E2149/0.038689</f>
        <v>48.334151826100445</v>
      </c>
      <c r="I2149" s="18">
        <f>J2149/100*4</f>
        <v>5.16</v>
      </c>
      <c r="J2149" s="17">
        <v>129</v>
      </c>
      <c r="K2149" s="16">
        <f>IF(J2149&gt;1,J2149-H2149-I2149,0)</f>
        <v>75.505848173899551</v>
      </c>
      <c r="L2149" s="15">
        <v>42841</v>
      </c>
      <c r="M2149" s="14"/>
      <c r="N2149" s="29">
        <v>42893</v>
      </c>
      <c r="O2149" s="12">
        <v>42893</v>
      </c>
      <c r="P2149" s="11" t="s">
        <v>3563</v>
      </c>
      <c r="Q2149" s="10" t="s">
        <v>3562</v>
      </c>
      <c r="R2149" s="10" t="s">
        <v>3561</v>
      </c>
      <c r="S2149" s="10" t="s">
        <v>3560</v>
      </c>
      <c r="T2149" s="10"/>
      <c r="U2149" s="9">
        <v>6844571775</v>
      </c>
      <c r="V2149" s="8"/>
      <c r="W2149" s="7">
        <v>810</v>
      </c>
      <c r="X2149" s="4"/>
      <c r="Y2149" s="6">
        <v>146</v>
      </c>
      <c r="Z2149" s="5">
        <f>IF(Y2149&gt;0,Y2149-J2149,".")</f>
        <v>17</v>
      </c>
    </row>
    <row r="2150" spans="1:26" s="1" customFormat="1" x14ac:dyDescent="0.25">
      <c r="A2150" s="31">
        <v>42814</v>
      </c>
      <c r="B2150" s="24"/>
      <c r="C2150" s="23" t="s">
        <v>70</v>
      </c>
      <c r="D2150" s="22" t="s">
        <v>69</v>
      </c>
      <c r="E2150" s="21">
        <v>1.87</v>
      </c>
      <c r="G2150" s="20"/>
      <c r="H2150" s="19">
        <f>E2150/0.038689</f>
        <v>48.334151826100445</v>
      </c>
      <c r="I2150" s="18">
        <f>J2150/100*4</f>
        <v>5.16</v>
      </c>
      <c r="J2150" s="17">
        <v>129</v>
      </c>
      <c r="K2150" s="16">
        <f>IF(J2150&gt;1,J2150-H2150-I2150,0)</f>
        <v>75.505848173899551</v>
      </c>
      <c r="L2150" s="15">
        <v>42841</v>
      </c>
      <c r="M2150" s="14"/>
      <c r="N2150" s="29">
        <v>42923</v>
      </c>
      <c r="O2150" s="12">
        <v>42925</v>
      </c>
      <c r="P2150" s="11" t="s">
        <v>2973</v>
      </c>
      <c r="Q2150" t="s">
        <v>2972</v>
      </c>
      <c r="R2150" s="10" t="s">
        <v>2971</v>
      </c>
      <c r="S2150" s="10" t="s">
        <v>2970</v>
      </c>
      <c r="T2150" s="10"/>
      <c r="U2150" s="9">
        <v>6881807838</v>
      </c>
      <c r="V2150" s="8"/>
      <c r="W2150" s="7">
        <v>928</v>
      </c>
      <c r="X2150" s="4"/>
      <c r="Y2150" s="6">
        <v>146</v>
      </c>
      <c r="Z2150" s="5">
        <f>IF(Y2150&gt;0,Y2150-J2150,".")</f>
        <v>17</v>
      </c>
    </row>
    <row r="2151" spans="1:26" s="1" customFormat="1" x14ac:dyDescent="0.25">
      <c r="A2151" s="31">
        <v>42814</v>
      </c>
      <c r="B2151" s="24"/>
      <c r="C2151" s="23" t="s">
        <v>70</v>
      </c>
      <c r="D2151" s="22" t="s">
        <v>69</v>
      </c>
      <c r="E2151" s="21">
        <v>1.87</v>
      </c>
      <c r="G2151" s="20"/>
      <c r="H2151" s="19">
        <f>E2151/0.038689</f>
        <v>48.334151826100445</v>
      </c>
      <c r="I2151" s="18">
        <f>J2151/100*4</f>
        <v>5.16</v>
      </c>
      <c r="J2151" s="17">
        <v>129</v>
      </c>
      <c r="K2151" s="16">
        <f>IF(J2151&gt;1,J2151-H2151-I2151,0)</f>
        <v>75.505848173899551</v>
      </c>
      <c r="L2151" s="15">
        <v>42841</v>
      </c>
      <c r="M2151" s="14"/>
      <c r="N2151" s="29">
        <v>42927</v>
      </c>
      <c r="O2151" s="12">
        <v>42928</v>
      </c>
      <c r="P2151" s="11" t="s">
        <v>1945</v>
      </c>
      <c r="Q2151" s="10" t="s">
        <v>2921</v>
      </c>
      <c r="R2151" s="10" t="s">
        <v>2920</v>
      </c>
      <c r="S2151" s="10" t="s">
        <v>2919</v>
      </c>
      <c r="T2151" s="10"/>
      <c r="U2151" s="9">
        <v>6885224901</v>
      </c>
      <c r="V2151" s="8" t="s">
        <v>2918</v>
      </c>
      <c r="W2151" s="7">
        <v>942</v>
      </c>
      <c r="X2151" s="4"/>
      <c r="Y2151" s="6">
        <v>146</v>
      </c>
      <c r="Z2151" s="5">
        <f>IF(Y2151&gt;0,Y2151-J2151,".")</f>
        <v>17</v>
      </c>
    </row>
    <row r="2152" spans="1:26" s="1" customFormat="1" x14ac:dyDescent="0.25">
      <c r="A2152" s="31">
        <v>42337</v>
      </c>
      <c r="B2152" s="24"/>
      <c r="C2152" s="23" t="s">
        <v>929</v>
      </c>
      <c r="D2152" s="22" t="s">
        <v>928</v>
      </c>
      <c r="E2152" s="21">
        <v>2.5299999999999998</v>
      </c>
      <c r="G2152" s="20"/>
      <c r="H2152" s="19">
        <f>E2152/0.03963</f>
        <v>63.840524854907898</v>
      </c>
      <c r="I2152" s="32">
        <f>J2152/100*4</f>
        <v>4.4000000000000004</v>
      </c>
      <c r="J2152" s="17">
        <v>110</v>
      </c>
      <c r="K2152" s="16">
        <f>IF(J2152&gt;1,J2152-H2152-I2152,0)</f>
        <v>41.759475145092104</v>
      </c>
      <c r="L2152" s="15">
        <v>42357</v>
      </c>
      <c r="M2152" s="14"/>
      <c r="N2152" s="29">
        <v>42777</v>
      </c>
      <c r="O2152" s="12">
        <v>42788</v>
      </c>
      <c r="P2152" s="11" t="s">
        <v>6021</v>
      </c>
      <c r="Q2152" s="10" t="s">
        <v>6020</v>
      </c>
      <c r="R2152" s="10" t="s">
        <v>6019</v>
      </c>
      <c r="S2152" s="10" t="s">
        <v>6018</v>
      </c>
      <c r="T2152" s="10"/>
      <c r="U2152" s="9">
        <v>6713829597</v>
      </c>
      <c r="V2152" s="8"/>
      <c r="W2152" s="7">
        <v>316</v>
      </c>
      <c r="X2152" s="4"/>
      <c r="Y2152" s="6">
        <v>147</v>
      </c>
      <c r="Z2152" s="5">
        <f>IF(Y2152&gt;0,Y2152-J2152,".")</f>
        <v>37</v>
      </c>
    </row>
    <row r="2153" spans="1:26" s="1" customFormat="1" x14ac:dyDescent="0.25">
      <c r="A2153" s="31">
        <v>42751</v>
      </c>
      <c r="B2153" s="24"/>
      <c r="C2153" s="23" t="s">
        <v>70</v>
      </c>
      <c r="D2153" s="22" t="s">
        <v>69</v>
      </c>
      <c r="E2153" s="21">
        <v>1.87</v>
      </c>
      <c r="G2153" s="20"/>
      <c r="H2153" s="19">
        <f>E2153/0.03865</f>
        <v>48.382923673997418</v>
      </c>
      <c r="I2153" s="18">
        <f>J2153/100*4</f>
        <v>5.16</v>
      </c>
      <c r="J2153" s="17">
        <v>129</v>
      </c>
      <c r="K2153" s="16">
        <f>IF(J2153&gt;1,J2153-H2153-I2153,0)</f>
        <v>75.457076326002579</v>
      </c>
      <c r="L2153" s="15">
        <v>42774</v>
      </c>
      <c r="M2153" s="14"/>
      <c r="N2153" s="29">
        <v>42794</v>
      </c>
      <c r="O2153" s="12">
        <v>42795</v>
      </c>
      <c r="P2153" s="11" t="s">
        <v>5595</v>
      </c>
      <c r="Q2153" s="10" t="s">
        <v>5594</v>
      </c>
      <c r="R2153" s="10" t="s">
        <v>5593</v>
      </c>
      <c r="S2153" s="10" t="s">
        <v>5592</v>
      </c>
      <c r="T2153" s="10"/>
      <c r="U2153" s="9" t="s">
        <v>5591</v>
      </c>
      <c r="V2153" s="8"/>
      <c r="W2153" s="7">
        <v>345</v>
      </c>
      <c r="X2153" s="4"/>
      <c r="Y2153" s="6">
        <v>147</v>
      </c>
      <c r="Z2153" s="5">
        <f>IF(Y2153&gt;0,Y2153-J2153,".")</f>
        <v>18</v>
      </c>
    </row>
    <row r="2154" spans="1:26" s="1" customFormat="1" x14ac:dyDescent="0.25">
      <c r="A2154" s="31">
        <v>42692</v>
      </c>
      <c r="B2154" t="s">
        <v>5527</v>
      </c>
      <c r="C2154" s="23" t="s">
        <v>302</v>
      </c>
      <c r="D2154" s="22" t="s">
        <v>301</v>
      </c>
      <c r="E2154" s="21">
        <v>2.31</v>
      </c>
      <c r="G2154" s="20"/>
      <c r="H2154" s="19">
        <f>E2154/0.0395</f>
        <v>58.481012658227847</v>
      </c>
      <c r="I2154" s="18">
        <f>J2154/100*4</f>
        <v>4.5999999999999996</v>
      </c>
      <c r="J2154" s="17">
        <v>115</v>
      </c>
      <c r="K2154" s="16">
        <f>IF(J2154&gt;1,J2154-H2154-I2154,0)</f>
        <v>51.918987341772151</v>
      </c>
      <c r="L2154" s="15">
        <v>42714</v>
      </c>
      <c r="M2154" s="14"/>
      <c r="N2154" s="29">
        <v>42799</v>
      </c>
      <c r="O2154" s="12">
        <v>42799</v>
      </c>
      <c r="P2154" s="11" t="s">
        <v>5523</v>
      </c>
      <c r="Q2154" s="10" t="s">
        <v>5526</v>
      </c>
      <c r="R2154" s="10" t="s">
        <v>5525</v>
      </c>
      <c r="S2154" s="10" t="s">
        <v>5524</v>
      </c>
      <c r="T2154" s="10"/>
      <c r="U2154" s="9">
        <v>6737505048</v>
      </c>
      <c r="V2154" s="8"/>
      <c r="W2154" s="7">
        <v>362</v>
      </c>
      <c r="X2154" s="4"/>
      <c r="Y2154" s="6">
        <v>147</v>
      </c>
      <c r="Z2154" s="5">
        <f>IF(Y2154&gt;0,Y2154-J2154,".")</f>
        <v>32</v>
      </c>
    </row>
    <row r="2155" spans="1:26" s="1" customFormat="1" x14ac:dyDescent="0.25">
      <c r="A2155" s="31">
        <v>42649</v>
      </c>
      <c r="B2155" s="24"/>
      <c r="C2155" s="23" t="s">
        <v>3266</v>
      </c>
      <c r="D2155" s="22" t="s">
        <v>3265</v>
      </c>
      <c r="E2155" s="21">
        <v>2.1800000000000002</v>
      </c>
      <c r="G2155" s="20"/>
      <c r="H2155" s="19">
        <f>E2155/0.0404</f>
        <v>53.960396039603964</v>
      </c>
      <c r="I2155" s="18">
        <f>J2155/100*4</f>
        <v>4.4000000000000004</v>
      </c>
      <c r="J2155" s="17">
        <v>110</v>
      </c>
      <c r="K2155" s="16">
        <f>IF(J2155&gt;1,J2155-H2155-I2155,0)</f>
        <v>51.639603960396038</v>
      </c>
      <c r="L2155" s="15">
        <v>42671</v>
      </c>
      <c r="M2155" s="14"/>
      <c r="N2155" s="29">
        <v>42810</v>
      </c>
      <c r="O2155" s="12">
        <v>42813</v>
      </c>
      <c r="P2155" s="11" t="s">
        <v>5200</v>
      </c>
      <c r="Q2155" s="10" t="s">
        <v>5199</v>
      </c>
      <c r="R2155" s="10" t="s">
        <v>5198</v>
      </c>
      <c r="S2155" s="10" t="s">
        <v>1469</v>
      </c>
      <c r="T2155" s="10" t="s">
        <v>5197</v>
      </c>
      <c r="U2155" s="9">
        <v>6746287627</v>
      </c>
      <c r="V2155" s="8"/>
      <c r="W2155" s="7">
        <v>452</v>
      </c>
      <c r="X2155" s="4"/>
      <c r="Y2155" s="6">
        <v>147</v>
      </c>
      <c r="Z2155" s="5">
        <f>IF(Y2155&gt;0,Y2155-J2155,".")</f>
        <v>37</v>
      </c>
    </row>
    <row r="2156" spans="1:26" s="1" customFormat="1" x14ac:dyDescent="0.25">
      <c r="A2156" s="31">
        <v>42751</v>
      </c>
      <c r="B2156" s="24"/>
      <c r="C2156" s="23" t="s">
        <v>70</v>
      </c>
      <c r="D2156" s="22" t="s">
        <v>69</v>
      </c>
      <c r="E2156" s="21">
        <v>1.87</v>
      </c>
      <c r="G2156" s="20"/>
      <c r="H2156" s="19">
        <f>E2156/0.03865</f>
        <v>48.382923673997418</v>
      </c>
      <c r="I2156" s="18">
        <f>J2156/100*4</f>
        <v>5.16</v>
      </c>
      <c r="J2156" s="17">
        <v>129</v>
      </c>
      <c r="K2156" s="16">
        <f>IF(J2156&gt;1,J2156-H2156-I2156,0)</f>
        <v>75.457076326002579</v>
      </c>
      <c r="L2156" s="15">
        <v>42774</v>
      </c>
      <c r="M2156" s="14"/>
      <c r="N2156" s="29">
        <v>42811</v>
      </c>
      <c r="O2156" s="12">
        <v>42814</v>
      </c>
      <c r="P2156" s="11" t="s">
        <v>5180</v>
      </c>
      <c r="Q2156" s="10" t="s">
        <v>5184</v>
      </c>
      <c r="R2156" s="10" t="s">
        <v>5183</v>
      </c>
      <c r="S2156" s="10" t="s">
        <v>5182</v>
      </c>
      <c r="T2156" s="10"/>
      <c r="U2156" s="9">
        <v>6752800647</v>
      </c>
      <c r="V2156" s="8" t="s">
        <v>5181</v>
      </c>
      <c r="W2156" s="7">
        <v>457</v>
      </c>
      <c r="X2156" s="4"/>
      <c r="Y2156" s="6">
        <v>147</v>
      </c>
      <c r="Z2156" s="5">
        <f>IF(Y2156&gt;0,Y2156-J2156,".")</f>
        <v>18</v>
      </c>
    </row>
    <row r="2157" spans="1:26" s="1" customFormat="1" x14ac:dyDescent="0.25">
      <c r="A2157" s="31">
        <v>42595</v>
      </c>
      <c r="B2157" s="24" t="s">
        <v>5262</v>
      </c>
      <c r="C2157" s="23" t="s">
        <v>528</v>
      </c>
      <c r="D2157" s="22" t="s">
        <v>527</v>
      </c>
      <c r="E2157" s="21">
        <v>1.88</v>
      </c>
      <c r="G2157" s="20"/>
      <c r="H2157" s="19">
        <f>E2157/0.04046</f>
        <v>46.46564508156203</v>
      </c>
      <c r="I2157" s="18">
        <f>J2157/100*4</f>
        <v>4.4000000000000004</v>
      </c>
      <c r="J2157" s="17">
        <v>110</v>
      </c>
      <c r="K2157" s="16">
        <f>IF(J2157&gt;1,J2157-H2157-I2157,0)</f>
        <v>59.134354918437971</v>
      </c>
      <c r="L2157" s="15">
        <v>42614</v>
      </c>
      <c r="M2157" s="14"/>
      <c r="N2157" s="29">
        <v>42807</v>
      </c>
      <c r="O2157" s="12">
        <v>42808</v>
      </c>
      <c r="P2157" s="11" t="s">
        <v>5261</v>
      </c>
      <c r="Q2157" s="10" t="s">
        <v>5260</v>
      </c>
      <c r="R2157" s="10" t="s">
        <v>5259</v>
      </c>
      <c r="S2157" s="10" t="s">
        <v>1938</v>
      </c>
      <c r="T2157" s="10"/>
      <c r="U2157" s="9">
        <v>6744088494</v>
      </c>
      <c r="V2157" s="8"/>
      <c r="W2157" s="7">
        <v>421</v>
      </c>
      <c r="X2157" s="4"/>
      <c r="Y2157" s="6">
        <v>148</v>
      </c>
      <c r="Z2157" s="5">
        <f>IF(Y2157&gt;0,Y2157-J2157,".")</f>
        <v>38</v>
      </c>
    </row>
    <row r="2158" spans="1:26" s="1" customFormat="1" x14ac:dyDescent="0.25">
      <c r="A2158" s="31">
        <v>42751</v>
      </c>
      <c r="B2158" s="24"/>
      <c r="C2158" s="23" t="s">
        <v>1150</v>
      </c>
      <c r="D2158" s="22" t="s">
        <v>1149</v>
      </c>
      <c r="E2158" s="21">
        <v>1.08</v>
      </c>
      <c r="G2158" s="20"/>
      <c r="H2158" s="19">
        <f>E2158/0.03821</f>
        <v>28.264852132949493</v>
      </c>
      <c r="I2158" s="18">
        <f>J2158/100*4</f>
        <v>2.88</v>
      </c>
      <c r="J2158" s="17">
        <v>72</v>
      </c>
      <c r="K2158" s="16">
        <f>IF(J2158&gt;1,J2158-H2158-I2158,0)</f>
        <v>40.855147867050505</v>
      </c>
      <c r="L2158" s="15">
        <v>42774</v>
      </c>
      <c r="M2158" s="14"/>
      <c r="N2158" s="29">
        <v>42944</v>
      </c>
      <c r="O2158" s="12">
        <v>42954</v>
      </c>
      <c r="P2158" s="11" t="s">
        <v>2636</v>
      </c>
      <c r="Q2158" s="10" t="s">
        <v>2639</v>
      </c>
      <c r="R2158" s="10" t="s">
        <v>2638</v>
      </c>
      <c r="S2158" s="10" t="s">
        <v>2637</v>
      </c>
      <c r="T2158" s="10"/>
      <c r="U2158" s="9">
        <v>6908357075</v>
      </c>
      <c r="V2158" s="8"/>
      <c r="W2158" s="7">
        <v>1015</v>
      </c>
      <c r="X2158" s="4"/>
      <c r="Y2158" s="6">
        <v>148</v>
      </c>
      <c r="Z2158" s="5">
        <f>IF(Y2158&gt;0,Y2158-J2158,".")</f>
        <v>76</v>
      </c>
    </row>
    <row r="2159" spans="1:26" s="1" customFormat="1" x14ac:dyDescent="0.25">
      <c r="A2159" s="31">
        <v>42908</v>
      </c>
      <c r="B2159" s="30" t="s">
        <v>2238</v>
      </c>
      <c r="C2159" s="23" t="s">
        <v>2237</v>
      </c>
      <c r="D2159" s="22" t="s">
        <v>119</v>
      </c>
      <c r="E2159" s="21">
        <v>2.0699999999999998</v>
      </c>
      <c r="G2159" s="20"/>
      <c r="H2159" s="19">
        <f>E2159/0.0418425</f>
        <v>49.471231403477326</v>
      </c>
      <c r="I2159" s="18">
        <f>J2159/100*4</f>
        <v>4.4400000000000004</v>
      </c>
      <c r="J2159" s="17">
        <v>111</v>
      </c>
      <c r="K2159" s="16">
        <f>IF(J2159&gt;1,J2159-H2159-I2159,0)</f>
        <v>57.088768596522677</v>
      </c>
      <c r="L2159" s="15">
        <v>42925</v>
      </c>
      <c r="M2159" s="14"/>
      <c r="N2159" s="29">
        <v>42962</v>
      </c>
      <c r="O2159" s="12">
        <v>42962</v>
      </c>
      <c r="P2159" s="11" t="s">
        <v>2450</v>
      </c>
      <c r="Q2159" s="10" t="s">
        <v>2449</v>
      </c>
      <c r="R2159" s="10" t="s">
        <v>2448</v>
      </c>
      <c r="S2159" s="10" t="s">
        <v>2447</v>
      </c>
      <c r="T2159" s="10"/>
      <c r="U2159" s="9" t="s">
        <v>2422</v>
      </c>
      <c r="V2159" s="8"/>
      <c r="W2159" s="7">
        <v>1042</v>
      </c>
      <c r="X2159" s="4"/>
      <c r="Y2159" s="6">
        <v>149</v>
      </c>
      <c r="Z2159" s="5">
        <f>IF(Y2159&gt;0,Y2159-J2159,".")</f>
        <v>38</v>
      </c>
    </row>
    <row r="2160" spans="1:26" s="1" customFormat="1" x14ac:dyDescent="0.25">
      <c r="A2160" s="31">
        <v>42908</v>
      </c>
      <c r="B2160" s="24" t="s">
        <v>2238</v>
      </c>
      <c r="C2160" s="23" t="s">
        <v>2237</v>
      </c>
      <c r="D2160" s="22" t="s">
        <v>119</v>
      </c>
      <c r="E2160" s="21">
        <v>2.15</v>
      </c>
      <c r="G2160" s="20"/>
      <c r="H2160" s="19">
        <f>E2160/0.0418425</f>
        <v>51.383163051920896</v>
      </c>
      <c r="I2160" s="18">
        <f>J2160/100*4</f>
        <v>4.4400000000000004</v>
      </c>
      <c r="J2160" s="17">
        <v>111</v>
      </c>
      <c r="K2160" s="16">
        <f>IF(J2160&gt;1,J2160-H2160-I2160,0)</f>
        <v>55.176836948079107</v>
      </c>
      <c r="L2160" s="15">
        <v>42925</v>
      </c>
      <c r="M2160" s="14"/>
      <c r="N2160" s="29">
        <v>42977</v>
      </c>
      <c r="O2160" s="12">
        <v>42977</v>
      </c>
      <c r="P2160" s="11" t="s">
        <v>2236</v>
      </c>
      <c r="Q2160" s="10" t="s">
        <v>2235</v>
      </c>
      <c r="R2160" s="10" t="s">
        <v>2234</v>
      </c>
      <c r="S2160" s="10" t="s">
        <v>2036</v>
      </c>
      <c r="T2160" s="10"/>
      <c r="U2160" s="9">
        <v>6912161595</v>
      </c>
      <c r="V2160" s="8"/>
      <c r="W2160" s="7">
        <v>1093</v>
      </c>
      <c r="X2160" s="4"/>
      <c r="Y2160" s="6">
        <v>149</v>
      </c>
      <c r="Z2160" s="5">
        <f>IF(Y2160&gt;0,Y2160-J2160,".")</f>
        <v>38</v>
      </c>
    </row>
    <row r="2161" spans="1:26" s="1" customFormat="1" x14ac:dyDescent="0.25">
      <c r="A2161" s="31">
        <v>42908</v>
      </c>
      <c r="B2161" s="24" t="s">
        <v>2238</v>
      </c>
      <c r="C2161" s="23" t="s">
        <v>2237</v>
      </c>
      <c r="D2161" s="22" t="s">
        <v>119</v>
      </c>
      <c r="E2161" s="21">
        <v>2.09</v>
      </c>
      <c r="G2161" s="20"/>
      <c r="H2161" s="19">
        <f>E2161/0.0418425</f>
        <v>49.949214315588215</v>
      </c>
      <c r="I2161" s="18">
        <f>J2161/100*4</f>
        <v>4.4400000000000004</v>
      </c>
      <c r="J2161" s="17">
        <v>111</v>
      </c>
      <c r="K2161" s="16">
        <f>IF(J2161&gt;1,J2161-H2161-I2161,0)</f>
        <v>56.610785684411788</v>
      </c>
      <c r="L2161" s="15">
        <v>42925</v>
      </c>
      <c r="M2161" s="14"/>
      <c r="N2161" s="29">
        <v>42963</v>
      </c>
      <c r="O2161" s="12">
        <v>42963</v>
      </c>
      <c r="P2161" s="11" t="s">
        <v>2426</v>
      </c>
      <c r="Q2161" s="10" t="s">
        <v>2425</v>
      </c>
      <c r="R2161" s="10" t="s">
        <v>2424</v>
      </c>
      <c r="S2161" s="10" t="s">
        <v>2423</v>
      </c>
      <c r="T2161" s="10"/>
      <c r="U2161" s="9" t="s">
        <v>2422</v>
      </c>
      <c r="V2161" s="8"/>
      <c r="W2161" s="7">
        <v>1048</v>
      </c>
      <c r="X2161" s="4"/>
      <c r="Y2161" s="6">
        <v>150</v>
      </c>
      <c r="Z2161" s="5">
        <f>IF(Y2161&gt;0,Y2161-J2161,".")</f>
        <v>39</v>
      </c>
    </row>
    <row r="2162" spans="1:26" s="1" customFormat="1" x14ac:dyDescent="0.25">
      <c r="A2162" s="31">
        <v>42736</v>
      </c>
      <c r="B2162" s="24"/>
      <c r="C2162" s="23" t="s">
        <v>2374</v>
      </c>
      <c r="D2162" s="22" t="s">
        <v>2373</v>
      </c>
      <c r="E2162" s="21"/>
      <c r="G2162" s="20"/>
      <c r="H2162" s="19">
        <f>E2162/0.03785</f>
        <v>0</v>
      </c>
      <c r="I2162" s="18">
        <f>J2162/100*4</f>
        <v>5.4</v>
      </c>
      <c r="J2162" s="17">
        <v>135</v>
      </c>
      <c r="K2162" s="16">
        <f>IF(J2162&gt;1,J2162-H2162-I2162,0)</f>
        <v>129.6</v>
      </c>
      <c r="L2162" s="15">
        <v>42738</v>
      </c>
      <c r="M2162" s="14"/>
      <c r="N2162" s="29">
        <v>42738</v>
      </c>
      <c r="O2162" s="12">
        <v>42738</v>
      </c>
      <c r="P2162" s="11" t="s">
        <v>6938</v>
      </c>
      <c r="Q2162" s="10" t="s">
        <v>6937</v>
      </c>
      <c r="R2162" s="10" t="s">
        <v>6936</v>
      </c>
      <c r="S2162" s="10" t="s">
        <v>2144</v>
      </c>
      <c r="T2162" s="10"/>
      <c r="U2162" s="9" t="s">
        <v>6935</v>
      </c>
      <c r="V2162" s="8"/>
      <c r="W2162" s="7">
        <v>29</v>
      </c>
      <c r="X2162" s="4"/>
      <c r="Y2162" s="6">
        <v>151</v>
      </c>
      <c r="Z2162" s="5">
        <f>IF(Y2162&gt;0,Y2162-J2162,".")</f>
        <v>16</v>
      </c>
    </row>
    <row r="2163" spans="1:26" s="1" customFormat="1" x14ac:dyDescent="0.25">
      <c r="A2163" s="31">
        <v>42373</v>
      </c>
      <c r="B2163" s="24"/>
      <c r="C2163" s="23" t="s">
        <v>451</v>
      </c>
      <c r="D2163" s="22" t="s">
        <v>450</v>
      </c>
      <c r="E2163" s="21">
        <v>2.91</v>
      </c>
      <c r="G2163" s="20"/>
      <c r="H2163" s="19">
        <f>E2163/0.040263</f>
        <v>72.274793234483269</v>
      </c>
      <c r="I2163" s="32">
        <f>J2163/100*4</f>
        <v>5.4</v>
      </c>
      <c r="J2163" s="17">
        <v>135</v>
      </c>
      <c r="K2163" s="16">
        <f>IF(J2163&gt;1,J2163-H2163-I2163,0)</f>
        <v>57.325206765516732</v>
      </c>
      <c r="L2163" s="15">
        <v>42398</v>
      </c>
      <c r="M2163" s="14"/>
      <c r="N2163" s="29">
        <v>42743</v>
      </c>
      <c r="O2163" s="12">
        <v>42743</v>
      </c>
      <c r="P2163" s="11" t="s">
        <v>6865</v>
      </c>
      <c r="Q2163" s="10" t="s">
        <v>6864</v>
      </c>
      <c r="R2163" s="10" t="s">
        <v>6863</v>
      </c>
      <c r="S2163" s="10" t="s">
        <v>6862</v>
      </c>
      <c r="T2163" s="10"/>
      <c r="U2163" s="9" t="s">
        <v>6861</v>
      </c>
      <c r="V2163" s="8"/>
      <c r="W2163" s="7">
        <v>55</v>
      </c>
      <c r="X2163" s="4"/>
      <c r="Y2163" s="6">
        <v>151</v>
      </c>
      <c r="Z2163" s="5">
        <f>IF(Y2163&gt;0,Y2163-J2163,".")</f>
        <v>16</v>
      </c>
    </row>
    <row r="2164" spans="1:26" s="1" customFormat="1" x14ac:dyDescent="0.25">
      <c r="A2164" s="31">
        <v>42411</v>
      </c>
      <c r="B2164" s="24"/>
      <c r="C2164" s="23" t="s">
        <v>1907</v>
      </c>
      <c r="D2164" s="22" t="s">
        <v>1906</v>
      </c>
      <c r="E2164" s="21">
        <v>2.38</v>
      </c>
      <c r="G2164" s="20"/>
      <c r="H2164" s="19">
        <f>E2164/0.04033</f>
        <v>59.013141581948922</v>
      </c>
      <c r="I2164" s="32">
        <f>J2164/100*4</f>
        <v>5.4</v>
      </c>
      <c r="J2164" s="17">
        <v>135</v>
      </c>
      <c r="K2164" s="16">
        <f>IF(J2164&gt;1,J2164-H2164-I2164,0)</f>
        <v>70.586858418051065</v>
      </c>
      <c r="L2164" s="15">
        <v>42439</v>
      </c>
      <c r="M2164" s="14"/>
      <c r="N2164" s="29">
        <v>42746</v>
      </c>
      <c r="O2164" s="12">
        <v>42746</v>
      </c>
      <c r="P2164" s="11" t="s">
        <v>6764</v>
      </c>
      <c r="Q2164" s="10" t="s">
        <v>6763</v>
      </c>
      <c r="R2164" s="10" t="s">
        <v>6762</v>
      </c>
      <c r="S2164" s="10" t="s">
        <v>6761</v>
      </c>
      <c r="T2164" s="10"/>
      <c r="U2164" s="9" t="s">
        <v>6760</v>
      </c>
      <c r="V2164" s="8"/>
      <c r="W2164" s="7">
        <v>75</v>
      </c>
      <c r="X2164" s="4"/>
      <c r="Y2164" s="6">
        <v>151</v>
      </c>
      <c r="Z2164" s="5">
        <f>IF(Y2164&gt;0,Y2164-J2164,".")</f>
        <v>16</v>
      </c>
    </row>
    <row r="2165" spans="1:26" s="1" customFormat="1" x14ac:dyDescent="0.25">
      <c r="A2165" s="31">
        <v>42413</v>
      </c>
      <c r="B2165" s="24" t="s">
        <v>5241</v>
      </c>
      <c r="C2165" s="23" t="s">
        <v>1907</v>
      </c>
      <c r="D2165" s="22" t="s">
        <v>1906</v>
      </c>
      <c r="E2165" s="21">
        <v>2.31</v>
      </c>
      <c r="G2165" s="20"/>
      <c r="H2165" s="19">
        <f>E2165/0.04033</f>
        <v>57.277460947185723</v>
      </c>
      <c r="I2165" s="32">
        <f>J2165/100*4</f>
        <v>5.4</v>
      </c>
      <c r="J2165" s="17">
        <v>135</v>
      </c>
      <c r="K2165" s="16">
        <f>IF(J2165&gt;1,J2165-H2165-I2165,0)</f>
        <v>72.322539052814278</v>
      </c>
      <c r="L2165" s="15">
        <v>42435</v>
      </c>
      <c r="M2165" s="14"/>
      <c r="N2165" s="29">
        <v>42808</v>
      </c>
      <c r="O2165" s="12">
        <v>42808</v>
      </c>
      <c r="P2165" s="11" t="s">
        <v>1945</v>
      </c>
      <c r="Q2165" s="10" t="s">
        <v>5240</v>
      </c>
      <c r="R2165" s="10" t="s">
        <v>5239</v>
      </c>
      <c r="S2165" s="10" t="s">
        <v>5238</v>
      </c>
      <c r="T2165" s="10"/>
      <c r="U2165" s="9">
        <v>6748358347</v>
      </c>
      <c r="V2165" s="8"/>
      <c r="W2165" s="7">
        <v>426</v>
      </c>
      <c r="X2165" s="4"/>
      <c r="Y2165" s="6">
        <v>151</v>
      </c>
      <c r="Z2165" s="5">
        <f>IF(Y2165&gt;0,Y2165-J2165,".")</f>
        <v>16</v>
      </c>
    </row>
    <row r="2166" spans="1:26" s="1" customFormat="1" x14ac:dyDescent="0.25">
      <c r="A2166" s="31">
        <v>42413</v>
      </c>
      <c r="B2166" s="24"/>
      <c r="C2166" s="23" t="s">
        <v>1907</v>
      </c>
      <c r="D2166" s="22" t="s">
        <v>1906</v>
      </c>
      <c r="E2166" s="21">
        <v>2.31</v>
      </c>
      <c r="G2166" s="20"/>
      <c r="H2166" s="19">
        <f>E2166/0.04033</f>
        <v>57.277460947185723</v>
      </c>
      <c r="I2166" s="32">
        <f>J2166/100*4</f>
        <v>5.4</v>
      </c>
      <c r="J2166" s="17">
        <v>135</v>
      </c>
      <c r="K2166" s="16">
        <f>IF(J2166&gt;1,J2166-H2166-I2166,0)</f>
        <v>72.322539052814278</v>
      </c>
      <c r="L2166" s="15">
        <v>42435</v>
      </c>
      <c r="M2166" s="14"/>
      <c r="N2166" s="29">
        <v>42823</v>
      </c>
      <c r="O2166" s="12">
        <v>42824</v>
      </c>
      <c r="P2166" s="11" t="s">
        <v>4928</v>
      </c>
      <c r="Q2166" s="10" t="s">
        <v>4927</v>
      </c>
      <c r="R2166" s="10" t="s">
        <v>4926</v>
      </c>
      <c r="S2166" s="10" t="s">
        <v>4925</v>
      </c>
      <c r="T2166" s="10"/>
      <c r="U2166" s="9" t="s">
        <v>4924</v>
      </c>
      <c r="V2166" s="8"/>
      <c r="W2166" s="7">
        <v>511</v>
      </c>
      <c r="X2166" s="4"/>
      <c r="Y2166" s="6">
        <v>151</v>
      </c>
      <c r="Z2166" s="5">
        <f>IF(Y2166&gt;0,Y2166-J2166,".")</f>
        <v>16</v>
      </c>
    </row>
    <row r="2167" spans="1:26" s="1" customFormat="1" x14ac:dyDescent="0.25">
      <c r="A2167" s="31">
        <v>42413</v>
      </c>
      <c r="B2167" s="24"/>
      <c r="C2167" s="23" t="s">
        <v>1907</v>
      </c>
      <c r="D2167" s="22" t="s">
        <v>1906</v>
      </c>
      <c r="E2167" s="21">
        <v>2.31</v>
      </c>
      <c r="G2167" s="20"/>
      <c r="H2167" s="19">
        <f>E2167/0.04033</f>
        <v>57.277460947185723</v>
      </c>
      <c r="I2167" s="32">
        <f>J2167/100*4</f>
        <v>5.4</v>
      </c>
      <c r="J2167" s="17">
        <v>135</v>
      </c>
      <c r="K2167" s="16">
        <f>IF(J2167&gt;1,J2167-H2167-I2167,0)</f>
        <v>72.322539052814278</v>
      </c>
      <c r="L2167" s="15">
        <v>42435</v>
      </c>
      <c r="M2167" s="14"/>
      <c r="N2167" s="29">
        <v>42858</v>
      </c>
      <c r="O2167" s="12">
        <v>42859</v>
      </c>
      <c r="P2167" s="11" t="s">
        <v>4178</v>
      </c>
      <c r="Q2167" s="10" t="s">
        <v>4177</v>
      </c>
      <c r="R2167" s="10" t="s">
        <v>4176</v>
      </c>
      <c r="S2167" s="10" t="s">
        <v>1744</v>
      </c>
      <c r="T2167" s="10"/>
      <c r="U2167" s="9" t="s">
        <v>4175</v>
      </c>
      <c r="V2167" s="8"/>
      <c r="W2167" s="7">
        <v>681</v>
      </c>
      <c r="X2167" s="4"/>
      <c r="Y2167" s="6">
        <v>151</v>
      </c>
      <c r="Z2167" s="5">
        <f>IF(Y2167&gt;0,Y2167-J2167,".")</f>
        <v>16</v>
      </c>
    </row>
    <row r="2168" spans="1:26" s="1" customFormat="1" x14ac:dyDescent="0.25">
      <c r="A2168" s="31">
        <v>42843</v>
      </c>
      <c r="B2168" s="24"/>
      <c r="C2168" s="23" t="s">
        <v>2917</v>
      </c>
      <c r="D2168" s="22" t="s">
        <v>2916</v>
      </c>
      <c r="E2168" s="21">
        <v>2.06</v>
      </c>
      <c r="G2168" s="20"/>
      <c r="H2168" s="19">
        <f>E2168/0.03892</f>
        <v>52.929085303186021</v>
      </c>
      <c r="I2168" s="18">
        <f>J2168/100*4</f>
        <v>5.4</v>
      </c>
      <c r="J2168" s="17">
        <v>135</v>
      </c>
      <c r="K2168" s="16">
        <f>IF(J2168&gt;1,J2168-H2168-I2168,0)</f>
        <v>76.670914696813981</v>
      </c>
      <c r="L2168" s="15">
        <v>42861</v>
      </c>
      <c r="M2168" s="14"/>
      <c r="N2168" s="29">
        <v>42869</v>
      </c>
      <c r="O2168" s="12">
        <v>42876</v>
      </c>
      <c r="P2168" s="11" t="s">
        <v>3926</v>
      </c>
      <c r="Q2168" s="10" t="s">
        <v>3925</v>
      </c>
      <c r="R2168" s="10" t="s">
        <v>3924</v>
      </c>
      <c r="S2168" s="10" t="s">
        <v>3923</v>
      </c>
      <c r="T2168" s="10"/>
      <c r="U2168" s="9">
        <v>6818967295</v>
      </c>
      <c r="V2168" s="8"/>
      <c r="W2168" s="7">
        <v>747</v>
      </c>
      <c r="X2168" s="4"/>
      <c r="Y2168" s="6">
        <v>151</v>
      </c>
      <c r="Z2168" s="5">
        <f>IF(Y2168&gt;0,Y2168-J2168,".")</f>
        <v>16</v>
      </c>
    </row>
    <row r="2169" spans="1:26" s="1" customFormat="1" x14ac:dyDescent="0.25">
      <c r="A2169" s="31">
        <v>42413</v>
      </c>
      <c r="B2169" s="24"/>
      <c r="C2169" s="23" t="s">
        <v>1907</v>
      </c>
      <c r="D2169" s="22" t="s">
        <v>1906</v>
      </c>
      <c r="E2169" s="21">
        <v>2.31</v>
      </c>
      <c r="G2169" s="20"/>
      <c r="H2169" s="19">
        <f>E2169/0.04033</f>
        <v>57.277460947185723</v>
      </c>
      <c r="I2169" s="32">
        <f>J2169/100*4</f>
        <v>5.4</v>
      </c>
      <c r="J2169" s="17">
        <v>135</v>
      </c>
      <c r="K2169" s="16">
        <f>IF(J2169&gt;1,J2169-H2169-I2169,0)</f>
        <v>72.322539052814278</v>
      </c>
      <c r="L2169" s="15">
        <v>42435</v>
      </c>
      <c r="M2169" s="14"/>
      <c r="N2169" s="29">
        <v>42876</v>
      </c>
      <c r="O2169" s="12">
        <v>42877</v>
      </c>
      <c r="P2169" s="11" t="s">
        <v>3811</v>
      </c>
      <c r="Q2169" s="10" t="s">
        <v>3810</v>
      </c>
      <c r="R2169" s="10" t="s">
        <v>3809</v>
      </c>
      <c r="S2169" s="10" t="s">
        <v>3808</v>
      </c>
      <c r="T2169" s="10"/>
      <c r="U2169" s="9" t="s">
        <v>3807</v>
      </c>
      <c r="V2169" s="8"/>
      <c r="W2169" s="7">
        <v>753</v>
      </c>
      <c r="X2169" s="4"/>
      <c r="Y2169" s="6">
        <v>151</v>
      </c>
      <c r="Z2169" s="5">
        <f>IF(Y2169&gt;0,Y2169-J2169,".")</f>
        <v>16</v>
      </c>
    </row>
    <row r="2170" spans="1:26" s="1" customFormat="1" x14ac:dyDescent="0.25">
      <c r="A2170" s="31">
        <v>42742</v>
      </c>
      <c r="B2170" s="24"/>
      <c r="C2170" s="23" t="s">
        <v>968</v>
      </c>
      <c r="D2170" s="22" t="s">
        <v>967</v>
      </c>
      <c r="E2170" s="21">
        <v>2.66</v>
      </c>
      <c r="G2170" s="20"/>
      <c r="H2170" s="19">
        <f>E2170/0.03821</f>
        <v>69.615283957079299</v>
      </c>
      <c r="I2170" s="18">
        <f>J2170/100*4</f>
        <v>5.4</v>
      </c>
      <c r="J2170" s="17">
        <v>135</v>
      </c>
      <c r="K2170" s="16">
        <f>IF(J2170&gt;1,J2170-H2170-I2170,0)</f>
        <v>59.984716042920702</v>
      </c>
      <c r="L2170" s="15">
        <v>42762</v>
      </c>
      <c r="M2170" s="14"/>
      <c r="N2170" s="29">
        <v>42878</v>
      </c>
      <c r="O2170" s="12">
        <v>42878</v>
      </c>
      <c r="P2170" s="11" t="s">
        <v>3754</v>
      </c>
      <c r="Q2170" s="10" t="s">
        <v>3753</v>
      </c>
      <c r="R2170" s="10" t="s">
        <v>3752</v>
      </c>
      <c r="S2170" s="10" t="s">
        <v>3229</v>
      </c>
      <c r="T2170" s="10" t="s">
        <v>3751</v>
      </c>
      <c r="U2170" s="9" t="s">
        <v>3750</v>
      </c>
      <c r="V2170" s="8"/>
      <c r="W2170" s="7">
        <v>765</v>
      </c>
      <c r="X2170" s="4"/>
      <c r="Y2170" s="6">
        <v>151</v>
      </c>
      <c r="Z2170" s="5">
        <f>IF(Y2170&gt;0,Y2170-J2170,".")</f>
        <v>16</v>
      </c>
    </row>
    <row r="2171" spans="1:26" s="1" customFormat="1" x14ac:dyDescent="0.25">
      <c r="A2171" s="31">
        <v>42843</v>
      </c>
      <c r="B2171" s="24"/>
      <c r="C2171" s="23" t="s">
        <v>2917</v>
      </c>
      <c r="D2171" s="22" t="s">
        <v>2916</v>
      </c>
      <c r="E2171" s="21">
        <v>2.06</v>
      </c>
      <c r="G2171" s="20"/>
      <c r="H2171" s="19">
        <f>E2171/0.03892</f>
        <v>52.929085303186021</v>
      </c>
      <c r="I2171" s="18">
        <f>J2171/100*4</f>
        <v>5.4</v>
      </c>
      <c r="J2171" s="17">
        <v>135</v>
      </c>
      <c r="K2171" s="16">
        <f>IF(J2171&gt;1,J2171-H2171-I2171,0)</f>
        <v>76.670914696813981</v>
      </c>
      <c r="L2171" s="15">
        <v>42861</v>
      </c>
      <c r="M2171" s="14"/>
      <c r="N2171" s="29">
        <v>42927</v>
      </c>
      <c r="O2171" s="12">
        <v>42928</v>
      </c>
      <c r="P2171" s="11" t="s">
        <v>2915</v>
      </c>
      <c r="Q2171" s="10" t="s">
        <v>2914</v>
      </c>
      <c r="R2171" s="10" t="s">
        <v>2913</v>
      </c>
      <c r="S2171" s="10" t="s">
        <v>2912</v>
      </c>
      <c r="T2171" s="10"/>
      <c r="U2171" s="9">
        <v>6884816768</v>
      </c>
      <c r="V2171" s="8" t="s">
        <v>110</v>
      </c>
      <c r="W2171" s="7">
        <v>940</v>
      </c>
      <c r="X2171" s="4"/>
      <c r="Y2171" s="6">
        <v>151</v>
      </c>
      <c r="Z2171" s="5">
        <f>IF(Y2171&gt;0,Y2171-J2171,".")</f>
        <v>16</v>
      </c>
    </row>
    <row r="2172" spans="1:26" s="1" customFormat="1" x14ac:dyDescent="0.25">
      <c r="A2172" s="31">
        <v>42846</v>
      </c>
      <c r="B2172" s="30" t="s">
        <v>2709</v>
      </c>
      <c r="C2172" s="23" t="s">
        <v>2374</v>
      </c>
      <c r="D2172" s="22" t="s">
        <v>2373</v>
      </c>
      <c r="E2172" s="21">
        <v>2.17</v>
      </c>
      <c r="G2172" s="20"/>
      <c r="H2172" s="19">
        <f>E2172/0.038957</f>
        <v>55.702441153066204</v>
      </c>
      <c r="I2172" s="18">
        <f>J2172/100*4</f>
        <v>5.4</v>
      </c>
      <c r="J2172" s="17">
        <v>135</v>
      </c>
      <c r="K2172" s="16">
        <f>IF(J2172&gt;1,J2172-H2172-I2172,0)</f>
        <v>73.897558846933791</v>
      </c>
      <c r="L2172" s="15">
        <v>42874</v>
      </c>
      <c r="M2172" s="14"/>
      <c r="N2172" s="29">
        <v>42940</v>
      </c>
      <c r="O2172" s="12">
        <v>42941</v>
      </c>
      <c r="P2172" s="11" t="s">
        <v>2708</v>
      </c>
      <c r="Q2172" s="10" t="s">
        <v>2707</v>
      </c>
      <c r="R2172" s="10" t="s">
        <v>2706</v>
      </c>
      <c r="S2172" s="10" t="s">
        <v>2705</v>
      </c>
      <c r="T2172" s="10"/>
      <c r="U2172" s="9">
        <v>6900859145</v>
      </c>
      <c r="V2172" s="8"/>
      <c r="W2172" s="7">
        <v>985</v>
      </c>
      <c r="X2172" s="4"/>
      <c r="Y2172" s="6">
        <v>151</v>
      </c>
      <c r="Z2172" s="5">
        <f>IF(Y2172&gt;0,Y2172-J2172,".")</f>
        <v>16</v>
      </c>
    </row>
    <row r="2173" spans="1:26" s="1" customFormat="1" x14ac:dyDescent="0.25">
      <c r="A2173" s="31">
        <v>42846</v>
      </c>
      <c r="B2173" s="24"/>
      <c r="C2173" s="23" t="s">
        <v>2374</v>
      </c>
      <c r="D2173" s="22" t="s">
        <v>2373</v>
      </c>
      <c r="E2173" s="21">
        <v>2.17</v>
      </c>
      <c r="G2173" s="20"/>
      <c r="H2173" s="19">
        <f>E2173/0.038957</f>
        <v>55.702441153066204</v>
      </c>
      <c r="I2173" s="18">
        <f>J2173/100*4</f>
        <v>5.4</v>
      </c>
      <c r="J2173" s="17">
        <v>135</v>
      </c>
      <c r="K2173" s="16">
        <f>IF(J2173&gt;1,J2173-H2173-I2173,0)</f>
        <v>73.897558846933791</v>
      </c>
      <c r="L2173" s="15">
        <v>42874</v>
      </c>
      <c r="M2173" s="14"/>
      <c r="N2173" s="29">
        <v>42967</v>
      </c>
      <c r="O2173" s="12">
        <v>42967</v>
      </c>
      <c r="P2173" s="11" t="s">
        <v>2372</v>
      </c>
      <c r="Q2173" s="10" t="s">
        <v>2371</v>
      </c>
      <c r="R2173" s="10" t="s">
        <v>2370</v>
      </c>
      <c r="S2173" s="10" t="s">
        <v>2369</v>
      </c>
      <c r="T2173" s="10"/>
      <c r="U2173" s="9">
        <v>6909470421</v>
      </c>
      <c r="V2173" s="8"/>
      <c r="W2173" s="7">
        <v>1060</v>
      </c>
      <c r="X2173" s="4"/>
      <c r="Y2173" s="6">
        <v>151</v>
      </c>
      <c r="Z2173" s="5">
        <f>IF(Y2173&gt;0,Y2173-J2173,".")</f>
        <v>16</v>
      </c>
    </row>
    <row r="2174" spans="1:26" s="1" customFormat="1" x14ac:dyDescent="0.25">
      <c r="A2174" s="31">
        <v>42908</v>
      </c>
      <c r="B2174" s="24" t="s">
        <v>2182</v>
      </c>
      <c r="C2174" s="23" t="s">
        <v>120</v>
      </c>
      <c r="D2174" s="22" t="s">
        <v>119</v>
      </c>
      <c r="E2174" s="21">
        <v>3.01</v>
      </c>
      <c r="G2174" s="20"/>
      <c r="H2174" s="19">
        <f>E2174/0.0418425</f>
        <v>71.936428272689255</v>
      </c>
      <c r="I2174" s="18">
        <f>J2174/100*4</f>
        <v>5.4</v>
      </c>
      <c r="J2174" s="17">
        <v>135</v>
      </c>
      <c r="K2174" s="16">
        <f>IF(J2174&gt;1,J2174-H2174-I2174,0)</f>
        <v>57.663571727310746</v>
      </c>
      <c r="L2174" s="15">
        <v>42925</v>
      </c>
      <c r="M2174" s="14"/>
      <c r="N2174" s="29">
        <v>42983</v>
      </c>
      <c r="O2174" s="12">
        <v>42983</v>
      </c>
      <c r="P2174" s="11" t="s">
        <v>2181</v>
      </c>
      <c r="Q2174" s="10" t="s">
        <v>2180</v>
      </c>
      <c r="R2174" s="10" t="s">
        <v>2179</v>
      </c>
      <c r="S2174" s="10" t="s">
        <v>1189</v>
      </c>
      <c r="T2174" s="10"/>
      <c r="U2174" s="9">
        <v>6910819882</v>
      </c>
      <c r="V2174" s="8"/>
      <c r="W2174" s="7">
        <v>1106</v>
      </c>
      <c r="X2174" s="4"/>
      <c r="Y2174" s="6">
        <v>151</v>
      </c>
      <c r="Z2174" s="5">
        <f>IF(Y2174&gt;0,Y2174-J2174,".")</f>
        <v>16</v>
      </c>
    </row>
    <row r="2175" spans="1:26" s="1" customFormat="1" x14ac:dyDescent="0.25">
      <c r="A2175" s="31">
        <v>42413</v>
      </c>
      <c r="B2175" s="24"/>
      <c r="C2175" s="23" t="s">
        <v>1907</v>
      </c>
      <c r="D2175" s="22" t="s">
        <v>1906</v>
      </c>
      <c r="E2175" s="21">
        <v>2.36</v>
      </c>
      <c r="G2175" s="20"/>
      <c r="H2175" s="19">
        <f>E2175/0.04033</f>
        <v>58.517232829159433</v>
      </c>
      <c r="I2175" s="32">
        <f>J2175/100*4</f>
        <v>5.4</v>
      </c>
      <c r="J2175" s="17">
        <v>135</v>
      </c>
      <c r="K2175" s="16">
        <f>IF(J2175&gt;1,J2175-H2175-I2175,0)</f>
        <v>71.082767170840555</v>
      </c>
      <c r="L2175" s="15">
        <v>42439</v>
      </c>
      <c r="M2175" s="14"/>
      <c r="N2175" s="29">
        <v>42996</v>
      </c>
      <c r="O2175" s="12">
        <v>42996</v>
      </c>
      <c r="P2175" s="11" t="s">
        <v>1944</v>
      </c>
      <c r="Q2175" s="10" t="s">
        <v>1943</v>
      </c>
      <c r="R2175" s="10" t="s">
        <v>1942</v>
      </c>
      <c r="S2175" s="10" t="s">
        <v>1240</v>
      </c>
      <c r="T2175" s="10"/>
      <c r="U2175" s="9">
        <v>6905418465</v>
      </c>
      <c r="V2175" s="8"/>
      <c r="W2175" s="7">
        <v>1152</v>
      </c>
      <c r="X2175" s="4"/>
      <c r="Y2175" s="6">
        <v>151</v>
      </c>
      <c r="Z2175" s="5">
        <f>IF(Y2175&gt;0,Y2175-J2175,".")</f>
        <v>16</v>
      </c>
    </row>
    <row r="2176" spans="1:26" s="1" customFormat="1" x14ac:dyDescent="0.25">
      <c r="A2176" s="31">
        <v>42413</v>
      </c>
      <c r="B2176" s="24" t="s">
        <v>1908</v>
      </c>
      <c r="C2176" s="23" t="s">
        <v>1907</v>
      </c>
      <c r="D2176" s="22" t="s">
        <v>1906</v>
      </c>
      <c r="E2176" s="21">
        <v>2.38</v>
      </c>
      <c r="G2176" s="20"/>
      <c r="H2176" s="19">
        <f>E2176/0.04033</f>
        <v>59.013141581948922</v>
      </c>
      <c r="I2176" s="32">
        <f>J2176/100*4</f>
        <v>5.4</v>
      </c>
      <c r="J2176" s="17">
        <v>135</v>
      </c>
      <c r="K2176" s="16">
        <f>IF(J2176&gt;1,J2176-H2176-I2176,0)</f>
        <v>70.586858418051065</v>
      </c>
      <c r="L2176" s="15">
        <v>42435</v>
      </c>
      <c r="M2176" s="14"/>
      <c r="N2176" s="29">
        <v>42998</v>
      </c>
      <c r="O2176" s="12">
        <v>42998</v>
      </c>
      <c r="P2176" s="11" t="s">
        <v>1905</v>
      </c>
      <c r="Q2176" s="10" t="s">
        <v>1904</v>
      </c>
      <c r="R2176" s="10" t="s">
        <v>1903</v>
      </c>
      <c r="S2176" s="10" t="s">
        <v>1902</v>
      </c>
      <c r="T2176" s="10"/>
      <c r="U2176" s="9" t="s">
        <v>1901</v>
      </c>
      <c r="V2176" s="8"/>
      <c r="W2176" s="7">
        <v>1159</v>
      </c>
      <c r="X2176" s="4"/>
      <c r="Y2176" s="6">
        <v>151</v>
      </c>
      <c r="Z2176" s="5">
        <f>IF(Y2176&gt;0,Y2176-J2176,".")</f>
        <v>16</v>
      </c>
    </row>
    <row r="2177" spans="1:26" s="1" customFormat="1" x14ac:dyDescent="0.25">
      <c r="A2177" s="31">
        <v>42742</v>
      </c>
      <c r="B2177" s="24"/>
      <c r="C2177" s="23" t="s">
        <v>968</v>
      </c>
      <c r="D2177" s="22" t="s">
        <v>967</v>
      </c>
      <c r="E2177" s="21">
        <v>2.66</v>
      </c>
      <c r="G2177" s="20"/>
      <c r="H2177" s="19">
        <f>E2177/0.03821</f>
        <v>69.615283957079299</v>
      </c>
      <c r="I2177" s="18">
        <f>J2177/100*4</f>
        <v>5.4</v>
      </c>
      <c r="J2177" s="17">
        <v>135</v>
      </c>
      <c r="K2177" s="16">
        <f>IF(J2177&gt;1,J2177-H2177-I2177,0)</f>
        <v>59.984716042920702</v>
      </c>
      <c r="L2177" s="15">
        <v>42762</v>
      </c>
      <c r="M2177" s="14"/>
      <c r="N2177" s="13">
        <v>42999</v>
      </c>
      <c r="O2177" s="12">
        <v>42999</v>
      </c>
      <c r="P2177" s="11" t="s">
        <v>1884</v>
      </c>
      <c r="Q2177" s="10" t="s">
        <v>1883</v>
      </c>
      <c r="R2177" s="10" t="s">
        <v>1882</v>
      </c>
      <c r="S2177" s="10" t="s">
        <v>208</v>
      </c>
      <c r="T2177" s="10" t="s">
        <v>1881</v>
      </c>
      <c r="U2177" s="9">
        <v>6905386425</v>
      </c>
      <c r="V2177" s="8"/>
      <c r="W2177" s="7">
        <v>1163</v>
      </c>
      <c r="X2177" s="4"/>
      <c r="Y2177" s="6">
        <v>151</v>
      </c>
      <c r="Z2177" s="5">
        <f>IF(Y2177&gt;0,Y2177-J2177,".")</f>
        <v>16</v>
      </c>
    </row>
    <row r="2178" spans="1:26" s="1" customFormat="1" x14ac:dyDescent="0.25">
      <c r="A2178" s="31">
        <v>42600</v>
      </c>
      <c r="B2178" s="24"/>
      <c r="C2178" s="23" t="s">
        <v>451</v>
      </c>
      <c r="D2178" s="22" t="s">
        <v>450</v>
      </c>
      <c r="E2178" s="21">
        <v>2.2799999999999998</v>
      </c>
      <c r="G2178" s="20"/>
      <c r="H2178" s="19">
        <f>E2178/0.04046</f>
        <v>56.35195254572416</v>
      </c>
      <c r="I2178" s="18">
        <f>J2178/100*4</f>
        <v>5.4</v>
      </c>
      <c r="J2178" s="17">
        <v>135</v>
      </c>
      <c r="K2178" s="16">
        <f>IF(J2178&gt;1,J2178-H2178-I2178,0)</f>
        <v>73.248047454275834</v>
      </c>
      <c r="L2178" s="15">
        <v>42627</v>
      </c>
      <c r="M2178" s="14"/>
      <c r="N2178" s="29">
        <v>43055</v>
      </c>
      <c r="O2178" s="12">
        <v>43058</v>
      </c>
      <c r="P2178" s="11" t="s">
        <v>1026</v>
      </c>
      <c r="Q2178" s="10" t="s">
        <v>1025</v>
      </c>
      <c r="R2178" s="10" t="s">
        <v>1024</v>
      </c>
      <c r="S2178" s="10" t="s">
        <v>1023</v>
      </c>
      <c r="T2178" s="10"/>
      <c r="U2178" s="9">
        <v>6916028261</v>
      </c>
      <c r="V2178" s="8"/>
      <c r="W2178" s="7">
        <v>1335</v>
      </c>
      <c r="X2178" s="4"/>
      <c r="Y2178" s="6">
        <v>151</v>
      </c>
      <c r="Z2178" s="5">
        <f>IF(Y2178&gt;0,Y2178-J2178,".")</f>
        <v>16</v>
      </c>
    </row>
    <row r="2179" spans="1:26" s="1" customFormat="1" x14ac:dyDescent="0.25">
      <c r="A2179" s="31">
        <v>42776</v>
      </c>
      <c r="B2179" s="24" t="s">
        <v>452</v>
      </c>
      <c r="C2179" s="23" t="s">
        <v>451</v>
      </c>
      <c r="D2179" s="22" t="s">
        <v>450</v>
      </c>
      <c r="E2179" s="21">
        <v>2.0699999999999998</v>
      </c>
      <c r="G2179" s="20"/>
      <c r="H2179" s="19">
        <f>E2179/0.03851</f>
        <v>53.752272137107234</v>
      </c>
      <c r="I2179" s="18">
        <f>J2179/100*4</f>
        <v>5.4</v>
      </c>
      <c r="J2179" s="17">
        <v>135</v>
      </c>
      <c r="K2179" s="16">
        <f>IF(J2179&gt;1,J2179-H2179-I2179,0)</f>
        <v>75.847727862892754</v>
      </c>
      <c r="L2179" s="15">
        <v>42788</v>
      </c>
      <c r="M2179" s="14"/>
      <c r="N2179" s="29">
        <v>43075</v>
      </c>
      <c r="O2179" s="12">
        <v>43075</v>
      </c>
      <c r="P2179" s="11" t="s">
        <v>546</v>
      </c>
      <c r="Q2179" s="10" t="s">
        <v>545</v>
      </c>
      <c r="R2179" s="10" t="s">
        <v>544</v>
      </c>
      <c r="S2179" s="10" t="s">
        <v>543</v>
      </c>
      <c r="T2179" s="10"/>
      <c r="U2179" s="9">
        <v>6918763094</v>
      </c>
      <c r="V2179" s="8"/>
      <c r="W2179" s="7">
        <v>1428</v>
      </c>
      <c r="X2179" s="4"/>
      <c r="Y2179" s="6">
        <v>151</v>
      </c>
      <c r="Z2179" s="5">
        <f>IF(Y2179&gt;0,Y2179-J2179,".")</f>
        <v>16</v>
      </c>
    </row>
    <row r="2180" spans="1:26" s="1" customFormat="1" x14ac:dyDescent="0.25">
      <c r="A2180" s="31">
        <v>42417</v>
      </c>
      <c r="B2180" s="24" t="s">
        <v>6811</v>
      </c>
      <c r="C2180" s="23" t="s">
        <v>4690</v>
      </c>
      <c r="D2180" s="22" t="s">
        <v>6810</v>
      </c>
      <c r="E2180" s="21">
        <v>2.79</v>
      </c>
      <c r="G2180" s="20"/>
      <c r="H2180" s="19">
        <f>E2180/0.041355</f>
        <v>67.464635473340579</v>
      </c>
      <c r="I2180" s="32">
        <f>J2180/100*4</f>
        <v>5.4</v>
      </c>
      <c r="J2180" s="17">
        <v>135</v>
      </c>
      <c r="K2180" s="16">
        <f>IF(J2180&gt;1,J2180-H2180-I2180,0)</f>
        <v>62.135364526659423</v>
      </c>
      <c r="L2180" s="15">
        <v>42439</v>
      </c>
      <c r="M2180" s="14"/>
      <c r="N2180" s="29">
        <v>42745</v>
      </c>
      <c r="O2180" s="12">
        <v>42745</v>
      </c>
      <c r="P2180" s="11" t="s">
        <v>6809</v>
      </c>
      <c r="Q2180" s="10" t="s">
        <v>6808</v>
      </c>
      <c r="R2180" s="10" t="s">
        <v>6807</v>
      </c>
      <c r="S2180" s="10" t="s">
        <v>6806</v>
      </c>
      <c r="T2180" s="10"/>
      <c r="U2180" s="9" t="s">
        <v>6805</v>
      </c>
      <c r="V2180" s="8"/>
      <c r="W2180" s="7">
        <v>69</v>
      </c>
      <c r="X2180" s="4"/>
      <c r="Y2180" s="6">
        <v>152</v>
      </c>
      <c r="Z2180" s="5">
        <f>IF(Y2180&gt;0,Y2180-J2180,".")</f>
        <v>17</v>
      </c>
    </row>
    <row r="2181" spans="1:26" s="1" customFormat="1" x14ac:dyDescent="0.25">
      <c r="A2181" s="31">
        <v>42755</v>
      </c>
      <c r="B2181" s="24"/>
      <c r="C2181" s="23" t="s">
        <v>1267</v>
      </c>
      <c r="D2181" s="22" t="s">
        <v>1266</v>
      </c>
      <c r="E2181" s="21">
        <v>2.27</v>
      </c>
      <c r="G2181" s="20"/>
      <c r="H2181" s="19">
        <f>E2181/0.03865</f>
        <v>58.73221216041398</v>
      </c>
      <c r="I2181" s="18">
        <f>J2181/100*4</f>
        <v>5.4</v>
      </c>
      <c r="J2181" s="17">
        <v>135</v>
      </c>
      <c r="K2181" s="16">
        <f>IF(J2181&gt;1,J2181-H2181-I2181,0)</f>
        <v>70.867787839586015</v>
      </c>
      <c r="L2181" s="15">
        <v>42783</v>
      </c>
      <c r="M2181" s="14"/>
      <c r="N2181" s="29">
        <v>42807</v>
      </c>
      <c r="O2181" s="12">
        <v>42808</v>
      </c>
      <c r="P2181" s="11" t="s">
        <v>5258</v>
      </c>
      <c r="Q2181" s="10" t="s">
        <v>5257</v>
      </c>
      <c r="R2181" s="10" t="s">
        <v>5256</v>
      </c>
      <c r="S2181" s="10" t="s">
        <v>1222</v>
      </c>
      <c r="T2181" s="10"/>
      <c r="U2181" s="9" t="s">
        <v>5255</v>
      </c>
      <c r="V2181" s="8" t="s">
        <v>5254</v>
      </c>
      <c r="W2181" s="7">
        <v>422</v>
      </c>
      <c r="X2181" s="4"/>
      <c r="Y2181" s="6">
        <v>152</v>
      </c>
      <c r="Z2181" s="5">
        <f>IF(Y2181&gt;0,Y2181-J2181,".")</f>
        <v>17</v>
      </c>
    </row>
    <row r="2182" spans="1:26" s="1" customFormat="1" x14ac:dyDescent="0.25">
      <c r="A2182" s="31">
        <v>42755</v>
      </c>
      <c r="B2182" s="24" t="s">
        <v>5027</v>
      </c>
      <c r="C2182" s="23" t="s">
        <v>1267</v>
      </c>
      <c r="D2182" s="22" t="s">
        <v>1266</v>
      </c>
      <c r="E2182" s="21">
        <v>2.4900000000000002</v>
      </c>
      <c r="G2182" s="20"/>
      <c r="H2182" s="19">
        <f>E2182/0.03865</f>
        <v>64.424320827943092</v>
      </c>
      <c r="I2182" s="18">
        <f>J2182/100*4</f>
        <v>5.4</v>
      </c>
      <c r="J2182" s="17">
        <v>135</v>
      </c>
      <c r="K2182" s="16">
        <f>IF(J2182&gt;1,J2182-H2182-I2182,0)</f>
        <v>65.175679172056903</v>
      </c>
      <c r="L2182" s="15">
        <v>42783</v>
      </c>
      <c r="M2182" s="14"/>
      <c r="N2182" s="29">
        <v>42817</v>
      </c>
      <c r="O2182" s="12">
        <v>42820</v>
      </c>
      <c r="P2182" s="11" t="s">
        <v>5026</v>
      </c>
      <c r="Q2182" s="10" t="s">
        <v>5025</v>
      </c>
      <c r="R2182" s="10" t="s">
        <v>5024</v>
      </c>
      <c r="S2182" s="10" t="s">
        <v>5001</v>
      </c>
      <c r="T2182" s="10"/>
      <c r="U2182" s="9" t="s">
        <v>5023</v>
      </c>
      <c r="V2182" s="8"/>
      <c r="W2182" s="7">
        <v>479</v>
      </c>
      <c r="X2182" s="4"/>
      <c r="Y2182" s="6">
        <v>152</v>
      </c>
      <c r="Z2182" s="5">
        <f>IF(Y2182&gt;0,Y2182-J2182,".")</f>
        <v>17</v>
      </c>
    </row>
    <row r="2183" spans="1:26" s="1" customFormat="1" x14ac:dyDescent="0.25">
      <c r="A2183" s="31">
        <v>42361</v>
      </c>
      <c r="B2183" s="24"/>
      <c r="C2183" s="23" t="s">
        <v>4690</v>
      </c>
      <c r="D2183" s="22" t="s">
        <v>4689</v>
      </c>
      <c r="E2183" s="21">
        <v>2.99</v>
      </c>
      <c r="G2183" s="20"/>
      <c r="H2183" s="19">
        <f>E2183/0.04032</f>
        <v>74.156746031746039</v>
      </c>
      <c r="I2183" s="32">
        <f>J2183/100*4</f>
        <v>5.4</v>
      </c>
      <c r="J2183" s="17">
        <v>135</v>
      </c>
      <c r="K2183" s="16">
        <f>IF(J2183&gt;1,J2183-H2183-I2183,0)</f>
        <v>55.443253968253963</v>
      </c>
      <c r="L2183" s="15">
        <v>42387</v>
      </c>
      <c r="M2183" s="14"/>
      <c r="N2183" s="29">
        <v>42833</v>
      </c>
      <c r="O2183" s="12">
        <v>42837</v>
      </c>
      <c r="P2183" s="11" t="s">
        <v>1945</v>
      </c>
      <c r="Q2183" s="10" t="s">
        <v>4688</v>
      </c>
      <c r="R2183" s="10" t="s">
        <v>4687</v>
      </c>
      <c r="S2183" s="10" t="s">
        <v>4686</v>
      </c>
      <c r="T2183" s="10"/>
      <c r="U2183" s="9">
        <v>6774357502</v>
      </c>
      <c r="V2183" s="8"/>
      <c r="W2183" s="7">
        <v>580</v>
      </c>
      <c r="X2183" s="4"/>
      <c r="Y2183" s="6">
        <v>152</v>
      </c>
      <c r="Z2183" s="5">
        <f>IF(Y2183&gt;0,Y2183-J2183,".")</f>
        <v>17</v>
      </c>
    </row>
    <row r="2184" spans="1:26" s="1" customFormat="1" x14ac:dyDescent="0.25">
      <c r="A2184" s="31">
        <v>42755</v>
      </c>
      <c r="B2184" s="24" t="s">
        <v>4611</v>
      </c>
      <c r="C2184" s="23" t="s">
        <v>1267</v>
      </c>
      <c r="D2184" s="22" t="s">
        <v>1266</v>
      </c>
      <c r="E2184" s="21">
        <v>2.54</v>
      </c>
      <c r="G2184" s="20"/>
      <c r="H2184" s="19">
        <f>E2184/0.03865</f>
        <v>65.717981888745157</v>
      </c>
      <c r="I2184" s="18">
        <f>J2184/100*4</f>
        <v>5.4</v>
      </c>
      <c r="J2184" s="17">
        <v>135</v>
      </c>
      <c r="K2184" s="16">
        <f>IF(J2184&gt;1,J2184-H2184-I2184,0)</f>
        <v>63.882018111254844</v>
      </c>
      <c r="L2184" s="15">
        <v>42802</v>
      </c>
      <c r="M2184" s="14"/>
      <c r="N2184" s="29">
        <v>42836</v>
      </c>
      <c r="O2184" s="12">
        <v>42837</v>
      </c>
      <c r="P2184" s="11" t="s">
        <v>4610</v>
      </c>
      <c r="Q2184" s="10" t="s">
        <v>4609</v>
      </c>
      <c r="R2184" s="10" t="s">
        <v>4608</v>
      </c>
      <c r="S2184" s="10" t="s">
        <v>89</v>
      </c>
      <c r="T2184" s="10"/>
      <c r="U2184" s="9">
        <v>6778987641</v>
      </c>
      <c r="V2184" s="8"/>
      <c r="W2184" s="7">
        <v>576</v>
      </c>
      <c r="X2184" s="4"/>
      <c r="Y2184" s="6">
        <v>152</v>
      </c>
      <c r="Z2184" s="5">
        <f>IF(Y2184&gt;0,Y2184-J2184,".")</f>
        <v>17</v>
      </c>
    </row>
    <row r="2185" spans="1:26" s="1" customFormat="1" x14ac:dyDescent="0.25">
      <c r="A2185" s="31">
        <v>42755</v>
      </c>
      <c r="B2185" s="24"/>
      <c r="C2185" s="23" t="s">
        <v>1267</v>
      </c>
      <c r="D2185" s="22" t="s">
        <v>1266</v>
      </c>
      <c r="E2185" s="21">
        <v>2.54</v>
      </c>
      <c r="G2185" s="20"/>
      <c r="H2185" s="19">
        <f>E2185/0.03865</f>
        <v>65.717981888745157</v>
      </c>
      <c r="I2185" s="18">
        <f>J2185/100*4</f>
        <v>5.4</v>
      </c>
      <c r="J2185" s="17">
        <v>135</v>
      </c>
      <c r="K2185" s="16">
        <f>IF(J2185&gt;1,J2185-H2185-I2185,0)</f>
        <v>63.882018111254844</v>
      </c>
      <c r="L2185" s="15">
        <v>42802</v>
      </c>
      <c r="M2185" s="14"/>
      <c r="N2185" s="29">
        <v>42847</v>
      </c>
      <c r="O2185" s="12">
        <v>42851</v>
      </c>
      <c r="P2185" s="11" t="s">
        <v>4379</v>
      </c>
      <c r="Q2185" s="10" t="s">
        <v>4378</v>
      </c>
      <c r="R2185" s="10" t="s">
        <v>4377</v>
      </c>
      <c r="S2185" s="10" t="s">
        <v>1269</v>
      </c>
      <c r="T2185" s="10"/>
      <c r="U2185" s="9">
        <v>6794373002</v>
      </c>
      <c r="V2185" s="8"/>
      <c r="W2185" s="7">
        <v>648</v>
      </c>
      <c r="X2185" s="4"/>
      <c r="Y2185" s="6">
        <v>152</v>
      </c>
      <c r="Z2185" s="5">
        <f>IF(Y2185&gt;0,Y2185-J2185,".")</f>
        <v>17</v>
      </c>
    </row>
    <row r="2186" spans="1:26" s="1" customFormat="1" x14ac:dyDescent="0.25">
      <c r="A2186" s="31">
        <v>42239</v>
      </c>
      <c r="B2186" s="24"/>
      <c r="C2186" s="23" t="s">
        <v>2591</v>
      </c>
      <c r="D2186" s="22" t="s">
        <v>2590</v>
      </c>
      <c r="E2186" s="21">
        <v>1.59</v>
      </c>
      <c r="G2186" s="20"/>
      <c r="H2186" s="19">
        <f>E2186/0.04114</f>
        <v>38.648517258142924</v>
      </c>
      <c r="I2186" s="32">
        <f>J2186/100*4</f>
        <v>5.4</v>
      </c>
      <c r="J2186" s="17">
        <v>135</v>
      </c>
      <c r="K2186" s="16">
        <f>IF(J2186&gt;1,J2186-H2186-I2186,0)</f>
        <v>90.951482741857063</v>
      </c>
      <c r="L2186" s="15">
        <v>42257</v>
      </c>
      <c r="M2186" s="14"/>
      <c r="N2186" s="29">
        <v>42871</v>
      </c>
      <c r="O2186" s="12">
        <v>42871</v>
      </c>
      <c r="P2186" s="11" t="s">
        <v>3896</v>
      </c>
      <c r="Q2186" s="10" t="s">
        <v>3895</v>
      </c>
      <c r="R2186" s="10" t="s">
        <v>3894</v>
      </c>
      <c r="S2186" s="10" t="s">
        <v>3893</v>
      </c>
      <c r="T2186" s="10"/>
      <c r="U2186" s="9">
        <v>6822750020</v>
      </c>
      <c r="V2186" s="8"/>
      <c r="W2186" s="7">
        <v>734</v>
      </c>
      <c r="X2186" s="4"/>
      <c r="Y2186" s="6">
        <v>152</v>
      </c>
      <c r="Z2186" s="5">
        <f>IF(Y2186&gt;0,Y2186-J2186,".")</f>
        <v>17</v>
      </c>
    </row>
    <row r="2187" spans="1:26" s="1" customFormat="1" x14ac:dyDescent="0.25">
      <c r="A2187" s="31">
        <v>42846</v>
      </c>
      <c r="B2187" s="30" t="s">
        <v>3780</v>
      </c>
      <c r="C2187" s="23" t="s">
        <v>1267</v>
      </c>
      <c r="D2187" s="22" t="s">
        <v>1266</v>
      </c>
      <c r="E2187" s="21">
        <v>2.2200000000000002</v>
      </c>
      <c r="G2187" s="20"/>
      <c r="H2187" s="19">
        <f>E2187/0.038957</f>
        <v>56.985907539081559</v>
      </c>
      <c r="I2187" s="18">
        <f>J2187/100*4</f>
        <v>5.4</v>
      </c>
      <c r="J2187" s="17">
        <v>135</v>
      </c>
      <c r="K2187" s="16">
        <f>IF(J2187&gt;1,J2187-H2187-I2187,0)</f>
        <v>72.614092460918442</v>
      </c>
      <c r="L2187" s="15">
        <v>42861</v>
      </c>
      <c r="M2187" s="14"/>
      <c r="N2187" s="29">
        <v>42877</v>
      </c>
      <c r="O2187" s="12">
        <v>42877</v>
      </c>
      <c r="P2187" s="11" t="s">
        <v>3779</v>
      </c>
      <c r="Q2187" s="10" t="s">
        <v>3778</v>
      </c>
      <c r="R2187" s="10" t="s">
        <v>3777</v>
      </c>
      <c r="S2187" s="10" t="s">
        <v>3776</v>
      </c>
      <c r="T2187" s="10" t="s">
        <v>3775</v>
      </c>
      <c r="U2187" s="9" t="s">
        <v>3774</v>
      </c>
      <c r="V2187" s="8"/>
      <c r="W2187" s="7">
        <v>761</v>
      </c>
      <c r="X2187" s="4"/>
      <c r="Y2187" s="6">
        <v>152</v>
      </c>
      <c r="Z2187" s="5">
        <f>IF(Y2187&gt;0,Y2187-J2187,".")</f>
        <v>17</v>
      </c>
    </row>
    <row r="2188" spans="1:26" s="1" customFormat="1" x14ac:dyDescent="0.25">
      <c r="A2188" s="31">
        <v>42846</v>
      </c>
      <c r="B2188" s="24"/>
      <c r="C2188" s="23" t="s">
        <v>1267</v>
      </c>
      <c r="D2188" s="22" t="s">
        <v>1266</v>
      </c>
      <c r="E2188" s="21">
        <v>2.2200000000000002</v>
      </c>
      <c r="G2188" s="20"/>
      <c r="H2188" s="19">
        <f>E2188/0.038957</f>
        <v>56.985907539081559</v>
      </c>
      <c r="I2188" s="18">
        <f>J2188/100*4</f>
        <v>5.4</v>
      </c>
      <c r="J2188" s="17">
        <v>135</v>
      </c>
      <c r="K2188" s="16">
        <f>IF(J2188&gt;1,J2188-H2188-I2188,0)</f>
        <v>72.614092460918442</v>
      </c>
      <c r="L2188" s="15">
        <v>42861</v>
      </c>
      <c r="M2188" s="14"/>
      <c r="N2188" s="29">
        <v>42887</v>
      </c>
      <c r="O2188" s="12">
        <v>42888</v>
      </c>
      <c r="P2188" s="11" t="s">
        <v>3615</v>
      </c>
      <c r="Q2188" s="10" t="s">
        <v>3614</v>
      </c>
      <c r="R2188" s="10" t="s">
        <v>3613</v>
      </c>
      <c r="S2188" s="10" t="s">
        <v>3082</v>
      </c>
      <c r="T2188" s="10"/>
      <c r="U2188" s="9" t="s">
        <v>3612</v>
      </c>
      <c r="V2188" s="8"/>
      <c r="W2188" s="7">
        <v>796</v>
      </c>
      <c r="X2188" s="4"/>
      <c r="Y2188" s="6">
        <v>152</v>
      </c>
      <c r="Z2188" s="5">
        <f>IF(Y2188&gt;0,Y2188-J2188,".")</f>
        <v>17</v>
      </c>
    </row>
    <row r="2189" spans="1:26" s="1" customFormat="1" x14ac:dyDescent="0.25">
      <c r="A2189" s="31">
        <v>42936</v>
      </c>
      <c r="B2189" s="24"/>
      <c r="C2189" s="23" t="s">
        <v>70</v>
      </c>
      <c r="D2189" s="22" t="s">
        <v>69</v>
      </c>
      <c r="E2189" s="21">
        <v>1.89</v>
      </c>
      <c r="G2189" s="20"/>
      <c r="H2189" s="19">
        <f>E2189/0.04318</f>
        <v>43.770264011116254</v>
      </c>
      <c r="I2189" s="18">
        <f>J2189/100*4</f>
        <v>4.5999999999999996</v>
      </c>
      <c r="J2189" s="17">
        <v>115</v>
      </c>
      <c r="K2189" s="16">
        <f>IF(J2189&gt;1,J2189-H2189-I2189,0)</f>
        <v>66.629735988883752</v>
      </c>
      <c r="L2189" s="15">
        <v>42953</v>
      </c>
      <c r="M2189" s="14"/>
      <c r="N2189" s="29">
        <v>43005</v>
      </c>
      <c r="O2189" s="12">
        <v>43007</v>
      </c>
      <c r="P2189" s="11" t="s">
        <v>366</v>
      </c>
      <c r="Q2189" s="10" t="s">
        <v>371</v>
      </c>
      <c r="R2189" s="10" t="s">
        <v>370</v>
      </c>
      <c r="S2189" s="10" t="s">
        <v>369</v>
      </c>
      <c r="T2189" s="10"/>
      <c r="U2189" s="9">
        <v>6910332360</v>
      </c>
      <c r="V2189" s="8"/>
      <c r="W2189" s="7">
        <v>1180</v>
      </c>
      <c r="X2189" s="4"/>
      <c r="Y2189" s="6">
        <v>152</v>
      </c>
      <c r="Z2189" s="5">
        <f>IF(Y2189&gt;0,Y2189-J2189,".")</f>
        <v>37</v>
      </c>
    </row>
    <row r="2190" spans="1:26" s="1" customFormat="1" x14ac:dyDescent="0.25">
      <c r="A2190" s="31">
        <v>42936</v>
      </c>
      <c r="B2190" s="24"/>
      <c r="C2190" s="23" t="s">
        <v>70</v>
      </c>
      <c r="D2190" s="22" t="s">
        <v>69</v>
      </c>
      <c r="E2190" s="21">
        <v>1.89</v>
      </c>
      <c r="G2190" s="20"/>
      <c r="H2190" s="19">
        <f>E2190/0.04318</f>
        <v>43.770264011116254</v>
      </c>
      <c r="I2190" s="18">
        <f>J2190/100*4</f>
        <v>4.5999999999999996</v>
      </c>
      <c r="J2190" s="17">
        <v>115</v>
      </c>
      <c r="K2190" s="16">
        <f>IF(J2190&gt;1,J2190-H2190-I2190,0)</f>
        <v>66.629735988883752</v>
      </c>
      <c r="L2190" s="15">
        <v>42953</v>
      </c>
      <c r="M2190" s="14"/>
      <c r="N2190" s="29">
        <v>43044</v>
      </c>
      <c r="O2190" s="12">
        <v>43045</v>
      </c>
      <c r="P2190" s="11" t="s">
        <v>630</v>
      </c>
      <c r="Q2190" s="10" t="s">
        <v>633</v>
      </c>
      <c r="R2190" s="10" t="s">
        <v>632</v>
      </c>
      <c r="S2190" s="10" t="s">
        <v>631</v>
      </c>
      <c r="T2190" s="10"/>
      <c r="U2190" s="9">
        <v>6916040265</v>
      </c>
      <c r="V2190" s="8"/>
      <c r="W2190" s="7">
        <v>1299</v>
      </c>
      <c r="X2190" s="4"/>
      <c r="Y2190" s="6">
        <v>152</v>
      </c>
      <c r="Z2190" s="5">
        <f>IF(Y2190&gt;0,Y2190-J2190,".")</f>
        <v>37</v>
      </c>
    </row>
    <row r="2191" spans="1:26" s="1" customFormat="1" x14ac:dyDescent="0.25">
      <c r="A2191" s="31">
        <v>43045</v>
      </c>
      <c r="B2191" s="24" t="s">
        <v>88</v>
      </c>
      <c r="C2191" s="23" t="s">
        <v>70</v>
      </c>
      <c r="D2191" s="22" t="s">
        <v>69</v>
      </c>
      <c r="E2191" s="21">
        <v>1.927</v>
      </c>
      <c r="G2191" s="20"/>
      <c r="H2191" s="19">
        <f>E2191/0.04433</f>
        <v>43.469433792014435</v>
      </c>
      <c r="I2191" s="18">
        <f>J2191/100*4</f>
        <v>4.5999999999999996</v>
      </c>
      <c r="J2191" s="17">
        <v>115</v>
      </c>
      <c r="K2191" s="16">
        <f>IF(J2191&gt;1,J2191-H2191-I2191,0)</f>
        <v>66.930566207985578</v>
      </c>
      <c r="L2191" s="15">
        <v>43088</v>
      </c>
      <c r="M2191" s="14"/>
      <c r="N2191" s="29">
        <v>43095</v>
      </c>
      <c r="O2191" s="12">
        <v>43095</v>
      </c>
      <c r="P2191" s="11" t="s">
        <v>87</v>
      </c>
      <c r="Q2191" s="10" t="s">
        <v>86</v>
      </c>
      <c r="R2191" s="10" t="s">
        <v>85</v>
      </c>
      <c r="S2191" s="10" t="s">
        <v>84</v>
      </c>
      <c r="T2191" s="10"/>
      <c r="U2191" s="9">
        <v>6920318147</v>
      </c>
      <c r="V2191" s="8"/>
      <c r="W2191" s="7">
        <v>1501</v>
      </c>
      <c r="X2191" s="4"/>
      <c r="Y2191" s="6">
        <v>152</v>
      </c>
      <c r="Z2191" s="5">
        <f>IF(Y2191&gt;0,Y2191-J2191,".")</f>
        <v>37</v>
      </c>
    </row>
    <row r="2192" spans="1:26" s="1" customFormat="1" x14ac:dyDescent="0.25">
      <c r="A2192" s="31">
        <v>42596</v>
      </c>
      <c r="B2192" s="24"/>
      <c r="C2192" s="23" t="s">
        <v>302</v>
      </c>
      <c r="D2192" s="22" t="s">
        <v>301</v>
      </c>
      <c r="E2192" s="21">
        <v>2.42</v>
      </c>
      <c r="G2192" s="20"/>
      <c r="H2192" s="19">
        <f>E2192/0.04046</f>
        <v>59.812160158180916</v>
      </c>
      <c r="I2192" s="18">
        <f>J2192/100*4</f>
        <v>4.5999999999999996</v>
      </c>
      <c r="J2192" s="17">
        <v>115</v>
      </c>
      <c r="K2192" s="16">
        <f>IF(J2192&gt;1,J2192-H2192-I2192,0)</f>
        <v>50.587839841819083</v>
      </c>
      <c r="L2192" s="15">
        <v>42614</v>
      </c>
      <c r="M2192" s="14"/>
      <c r="N2192" s="29">
        <v>42743</v>
      </c>
      <c r="O2192" s="12">
        <v>42746</v>
      </c>
      <c r="P2192" s="11" t="s">
        <v>1945</v>
      </c>
      <c r="Q2192" s="10" t="s">
        <v>6841</v>
      </c>
      <c r="R2192" s="10" t="s">
        <v>6840</v>
      </c>
      <c r="S2192" s="10" t="s">
        <v>6839</v>
      </c>
      <c r="T2192" s="10"/>
      <c r="U2192" s="9">
        <v>6670276095</v>
      </c>
      <c r="V2192" s="8"/>
      <c r="W2192" s="7">
        <v>73</v>
      </c>
      <c r="X2192" s="4"/>
      <c r="Y2192" s="6">
        <v>153</v>
      </c>
      <c r="Z2192" s="5">
        <f>IF(Y2192&gt;0,Y2192-J2192,".")</f>
        <v>38</v>
      </c>
    </row>
    <row r="2193" spans="1:28" s="1" customFormat="1" x14ac:dyDescent="0.25">
      <c r="A2193" s="31">
        <v>42577</v>
      </c>
      <c r="B2193" s="24"/>
      <c r="C2193" s="23" t="s">
        <v>1103</v>
      </c>
      <c r="D2193" s="22" t="s">
        <v>1102</v>
      </c>
      <c r="E2193" s="21">
        <v>1.75</v>
      </c>
      <c r="G2193" s="20"/>
      <c r="H2193" s="19">
        <f>E2193/0.04011</f>
        <v>43.630017452006982</v>
      </c>
      <c r="I2193" s="18">
        <f>J2193/100*4</f>
        <v>4.5999999999999996</v>
      </c>
      <c r="J2193" s="17">
        <v>115</v>
      </c>
      <c r="K2193" s="16">
        <f>IF(J2193&gt;1,J2193-H2193-I2193,0)</f>
        <v>66.769982547993024</v>
      </c>
      <c r="L2193" s="15">
        <v>42599</v>
      </c>
      <c r="M2193" s="14"/>
      <c r="N2193" s="29">
        <v>42754</v>
      </c>
      <c r="O2193" s="12">
        <v>42755</v>
      </c>
      <c r="P2193" s="11" t="s">
        <v>6521</v>
      </c>
      <c r="Q2193" s="10" t="s">
        <v>6520</v>
      </c>
      <c r="R2193" s="10" t="s">
        <v>6519</v>
      </c>
      <c r="S2193" s="10" t="s">
        <v>6518</v>
      </c>
      <c r="T2193" s="10"/>
      <c r="U2193" s="9" t="s">
        <v>6517</v>
      </c>
      <c r="V2193" s="8"/>
      <c r="W2193" s="7">
        <v>128</v>
      </c>
      <c r="X2193" s="4"/>
      <c r="Y2193" s="6">
        <v>153</v>
      </c>
      <c r="Z2193" s="5">
        <f>IF(Y2193&gt;0,Y2193-J2193,".")</f>
        <v>38</v>
      </c>
    </row>
    <row r="2194" spans="1:28" s="1" customFormat="1" x14ac:dyDescent="0.25">
      <c r="A2194" s="31">
        <v>42700</v>
      </c>
      <c r="B2194" s="24"/>
      <c r="C2194" s="23" t="s">
        <v>3294</v>
      </c>
      <c r="D2194" s="22" t="s">
        <v>791</v>
      </c>
      <c r="E2194" s="21">
        <v>2.2599999999999998</v>
      </c>
      <c r="G2194" s="20"/>
      <c r="H2194" s="19">
        <f>E2194/0.0404</f>
        <v>55.940594059405939</v>
      </c>
      <c r="I2194" s="18">
        <f>J2194/100*4</f>
        <v>4.5999999999999996</v>
      </c>
      <c r="J2194" s="17">
        <v>115</v>
      </c>
      <c r="K2194" s="16">
        <f>IF(J2194&gt;1,J2194-H2194-I2194,0)</f>
        <v>54.45940594059406</v>
      </c>
      <c r="L2194" s="15">
        <v>42703</v>
      </c>
      <c r="M2194" s="14"/>
      <c r="N2194" s="29">
        <v>42761</v>
      </c>
      <c r="O2194" s="12">
        <v>42761</v>
      </c>
      <c r="P2194" s="11" t="s">
        <v>6366</v>
      </c>
      <c r="Q2194" s="10" t="s">
        <v>6365</v>
      </c>
      <c r="R2194" s="10" t="s">
        <v>6364</v>
      </c>
      <c r="S2194" s="10" t="s">
        <v>3575</v>
      </c>
      <c r="T2194" s="10"/>
      <c r="U2194" s="9">
        <v>6694943822</v>
      </c>
      <c r="V2194" s="8"/>
      <c r="W2194" s="7">
        <v>163</v>
      </c>
      <c r="X2194" s="4"/>
      <c r="Y2194" s="6">
        <v>153</v>
      </c>
      <c r="Z2194" s="5">
        <f>IF(Y2194&gt;0,Y2194-J2194,".")</f>
        <v>38</v>
      </c>
    </row>
    <row r="2195" spans="1:28" s="1" customFormat="1" x14ac:dyDescent="0.25">
      <c r="A2195" s="31">
        <v>42698</v>
      </c>
      <c r="B2195" s="24"/>
      <c r="C2195" s="23" t="s">
        <v>792</v>
      </c>
      <c r="D2195" s="22" t="s">
        <v>791</v>
      </c>
      <c r="E2195" s="21">
        <v>2.41</v>
      </c>
      <c r="G2195" s="20"/>
      <c r="H2195" s="19">
        <f>E2195/0.0391</f>
        <v>61.636828644501279</v>
      </c>
      <c r="I2195" s="18">
        <f>J2195/100*4</f>
        <v>4.5999999999999996</v>
      </c>
      <c r="J2195" s="17">
        <v>115</v>
      </c>
      <c r="K2195" s="16">
        <f>IF(J2195&gt;1,J2195-H2195-I2195,0)</f>
        <v>48.76317135549872</v>
      </c>
      <c r="L2195" s="15">
        <v>42735</v>
      </c>
      <c r="M2195" s="14"/>
      <c r="N2195" s="29">
        <v>42768</v>
      </c>
      <c r="O2195" s="12">
        <v>42768</v>
      </c>
      <c r="P2195" s="11" t="s">
        <v>4184</v>
      </c>
      <c r="Q2195" s="10" t="s">
        <v>4187</v>
      </c>
      <c r="R2195" s="10" t="s">
        <v>5616</v>
      </c>
      <c r="S2195" s="10" t="s">
        <v>3369</v>
      </c>
      <c r="T2195" s="10"/>
      <c r="U2195" s="9">
        <v>6702975267</v>
      </c>
      <c r="V2195" s="8"/>
      <c r="W2195" s="7">
        <v>198</v>
      </c>
      <c r="X2195" s="4"/>
      <c r="Y2195" s="6">
        <v>153</v>
      </c>
      <c r="Z2195" s="5">
        <f>IF(Y2195&gt;0,Y2195-J2195,".")</f>
        <v>38</v>
      </c>
    </row>
    <row r="2196" spans="1:28" s="1" customFormat="1" x14ac:dyDescent="0.25">
      <c r="A2196" s="31">
        <v>42692</v>
      </c>
      <c r="B2196" s="24"/>
      <c r="C2196" s="23" t="s">
        <v>302</v>
      </c>
      <c r="D2196" s="22" t="s">
        <v>301</v>
      </c>
      <c r="E2196" s="21">
        <v>2.39</v>
      </c>
      <c r="G2196" s="20"/>
      <c r="H2196" s="19">
        <f>E2196/0.0395</f>
        <v>60.506329113924053</v>
      </c>
      <c r="I2196" s="18">
        <f>J2196/100*4</f>
        <v>4.5999999999999996</v>
      </c>
      <c r="J2196" s="17">
        <v>115</v>
      </c>
      <c r="K2196" s="16">
        <f>IF(J2196&gt;1,J2196-H2196-I2196,0)</f>
        <v>49.893670886075945</v>
      </c>
      <c r="L2196" s="15">
        <v>42714</v>
      </c>
      <c r="M2196" s="14"/>
      <c r="N2196" s="29">
        <v>42823</v>
      </c>
      <c r="O2196" s="12">
        <v>42824</v>
      </c>
      <c r="P2196" s="11" t="s">
        <v>4921</v>
      </c>
      <c r="Q2196" s="10" t="s">
        <v>4920</v>
      </c>
      <c r="R2196" s="10" t="s">
        <v>4919</v>
      </c>
      <c r="S2196" s="10" t="s">
        <v>4918</v>
      </c>
      <c r="T2196" s="10"/>
      <c r="U2196" s="9" t="s">
        <v>4917</v>
      </c>
      <c r="V2196" s="8"/>
      <c r="W2196" s="7">
        <v>510</v>
      </c>
      <c r="X2196" s="4"/>
      <c r="Y2196" s="6">
        <v>153</v>
      </c>
      <c r="Z2196" s="5">
        <f>IF(Y2196&gt;0,Y2196-J2196,".")</f>
        <v>38</v>
      </c>
    </row>
    <row r="2197" spans="1:28" s="1" customFormat="1" x14ac:dyDescent="0.25">
      <c r="A2197" s="31">
        <v>42692</v>
      </c>
      <c r="B2197" s="24"/>
      <c r="C2197" s="23" t="s">
        <v>1103</v>
      </c>
      <c r="D2197" s="22" t="s">
        <v>1102</v>
      </c>
      <c r="E2197" s="21">
        <v>1.69</v>
      </c>
      <c r="G2197" s="20"/>
      <c r="H2197" s="19">
        <f>E2197/0.0395</f>
        <v>42.784810126582279</v>
      </c>
      <c r="I2197" s="18">
        <f>J2197/100*4</f>
        <v>4.5999999999999996</v>
      </c>
      <c r="J2197" s="17">
        <v>115</v>
      </c>
      <c r="K2197" s="16">
        <f>IF(J2197&gt;1,J2197-H2197-I2197,0)</f>
        <v>67.615189873417734</v>
      </c>
      <c r="L2197" s="15">
        <v>42746</v>
      </c>
      <c r="M2197" s="14"/>
      <c r="N2197" s="29">
        <v>42832</v>
      </c>
      <c r="O2197" s="12">
        <v>42834</v>
      </c>
      <c r="P2197" s="11" t="s">
        <v>4737</v>
      </c>
      <c r="Q2197" s="10" t="s">
        <v>4736</v>
      </c>
      <c r="R2197" s="10" t="s">
        <v>4735</v>
      </c>
      <c r="S2197" s="10" t="s">
        <v>1269</v>
      </c>
      <c r="T2197" s="10"/>
      <c r="U2197" s="9" t="s">
        <v>4734</v>
      </c>
      <c r="V2197" s="8"/>
      <c r="W2197" s="7">
        <v>550</v>
      </c>
      <c r="X2197" s="4"/>
      <c r="Y2197" s="6">
        <v>153</v>
      </c>
      <c r="Z2197" s="5">
        <f>IF(Y2197&gt;0,Y2197-J2197,".")</f>
        <v>38</v>
      </c>
    </row>
    <row r="2198" spans="1:28" s="1" customFormat="1" x14ac:dyDescent="0.25">
      <c r="A2198" s="31">
        <v>42706</v>
      </c>
      <c r="B2198" t="s">
        <v>4733</v>
      </c>
      <c r="C2198" s="23" t="s">
        <v>3399</v>
      </c>
      <c r="D2198" s="22" t="s">
        <v>3398</v>
      </c>
      <c r="E2198" s="21">
        <v>0.71</v>
      </c>
      <c r="G2198" s="20"/>
      <c r="H2198" s="19">
        <f>E2198/0.0391</f>
        <v>18.15856777493606</v>
      </c>
      <c r="I2198" s="18">
        <f>J2198/100*4</f>
        <v>4.5999999999999996</v>
      </c>
      <c r="J2198" s="17">
        <v>115</v>
      </c>
      <c r="K2198" s="16">
        <f>IF(J2198&gt;1,J2198-H2198-I2198,0)</f>
        <v>92.241432225063946</v>
      </c>
      <c r="L2198" s="15">
        <v>42749</v>
      </c>
      <c r="M2198" s="14"/>
      <c r="N2198" s="29">
        <v>42832</v>
      </c>
      <c r="O2198" s="12">
        <v>42834</v>
      </c>
      <c r="P2198" s="11" t="s">
        <v>4732</v>
      </c>
      <c r="Q2198" s="10" t="s">
        <v>4731</v>
      </c>
      <c r="R2198" s="10" t="s">
        <v>4730</v>
      </c>
      <c r="S2198" s="10" t="s">
        <v>4729</v>
      </c>
      <c r="T2198" s="10"/>
      <c r="U2198" s="9" t="s">
        <v>4728</v>
      </c>
      <c r="V2198" s="8"/>
      <c r="W2198" s="7">
        <v>554</v>
      </c>
      <c r="X2198" s="4"/>
      <c r="Y2198" s="6">
        <v>153</v>
      </c>
      <c r="Z2198" s="5">
        <f>IF(Y2198&gt;0,Y2198-J2198,".")</f>
        <v>38</v>
      </c>
    </row>
    <row r="2199" spans="1:28" s="1" customFormat="1" x14ac:dyDescent="0.25">
      <c r="A2199" s="31">
        <v>42814</v>
      </c>
      <c r="B2199" s="24"/>
      <c r="C2199" s="23" t="s">
        <v>302</v>
      </c>
      <c r="D2199" s="22" t="s">
        <v>301</v>
      </c>
      <c r="E2199" s="21">
        <v>2.2000000000000002</v>
      </c>
      <c r="G2199" s="20"/>
      <c r="H2199" s="19">
        <f>E2199/0.038689</f>
        <v>56.863708030706405</v>
      </c>
      <c r="I2199" s="18">
        <f>J2199/100*4</f>
        <v>4.5999999999999996</v>
      </c>
      <c r="J2199" s="17">
        <v>115</v>
      </c>
      <c r="K2199" s="16">
        <f>IF(J2199&gt;1,J2199-H2199-I2199,0)</f>
        <v>53.536291969293593</v>
      </c>
      <c r="L2199" s="15">
        <v>42847</v>
      </c>
      <c r="M2199" s="14"/>
      <c r="N2199" s="29">
        <v>42875</v>
      </c>
      <c r="O2199" s="12">
        <v>42877</v>
      </c>
      <c r="P2199" s="11" t="s">
        <v>3827</v>
      </c>
      <c r="Q2199" s="10" t="s">
        <v>3826</v>
      </c>
      <c r="R2199" s="10" t="s">
        <v>3825</v>
      </c>
      <c r="S2199" s="10" t="s">
        <v>3824</v>
      </c>
      <c r="T2199" s="10"/>
      <c r="U2199" s="9">
        <v>6820977399</v>
      </c>
      <c r="V2199" s="8"/>
      <c r="W2199" s="7">
        <v>755</v>
      </c>
      <c r="X2199" s="4"/>
      <c r="Y2199" s="6">
        <v>153</v>
      </c>
      <c r="Z2199" s="5">
        <f>IF(Y2199&gt;0,Y2199-J2199,".")</f>
        <v>38</v>
      </c>
    </row>
    <row r="2200" spans="1:28" s="1" customFormat="1" x14ac:dyDescent="0.25">
      <c r="A2200" s="31">
        <v>42809</v>
      </c>
      <c r="B2200" t="s">
        <v>3785</v>
      </c>
      <c r="C2200" s="23" t="s">
        <v>1103</v>
      </c>
      <c r="D2200" s="22" t="s">
        <v>1102</v>
      </c>
      <c r="E2200" s="21">
        <v>1.71</v>
      </c>
      <c r="G2200" s="20"/>
      <c r="H2200" s="19">
        <f>E2200/0.038689</f>
        <v>44.198609423867246</v>
      </c>
      <c r="I2200" s="18">
        <f>J2200/100*4</f>
        <v>4.5999999999999996</v>
      </c>
      <c r="J2200" s="17">
        <v>115</v>
      </c>
      <c r="K2200" s="16">
        <f>IF(J2200&gt;1,J2200-H2200-I2200,0)</f>
        <v>66.201390576132752</v>
      </c>
      <c r="L2200" s="15">
        <v>42832</v>
      </c>
      <c r="M2200" s="14"/>
      <c r="N2200" s="29">
        <v>42877</v>
      </c>
      <c r="O2200" s="12">
        <v>42877</v>
      </c>
      <c r="P2200" s="11" t="s">
        <v>3784</v>
      </c>
      <c r="Q2200" s="10" t="s">
        <v>3783</v>
      </c>
      <c r="R2200" s="10" t="s">
        <v>3782</v>
      </c>
      <c r="S2200" s="10" t="s">
        <v>1434</v>
      </c>
      <c r="T2200" s="10"/>
      <c r="U2200" s="9" t="s">
        <v>3781</v>
      </c>
      <c r="V2200" s="8"/>
      <c r="W2200" s="7">
        <v>759</v>
      </c>
      <c r="X2200" s="4"/>
      <c r="Y2200" s="6">
        <v>153</v>
      </c>
      <c r="Z2200" s="5">
        <f>IF(Y2200&gt;0,Y2200-J2200,".")</f>
        <v>38</v>
      </c>
    </row>
    <row r="2201" spans="1:28" s="1" customFormat="1" x14ac:dyDescent="0.25">
      <c r="A2201" s="31">
        <v>42809</v>
      </c>
      <c r="B2201" s="24"/>
      <c r="C2201" s="23" t="s">
        <v>1103</v>
      </c>
      <c r="D2201" s="22" t="s">
        <v>1102</v>
      </c>
      <c r="E2201" s="21">
        <v>1.71</v>
      </c>
      <c r="G2201" s="20"/>
      <c r="H2201" s="19">
        <f>E2201/0.038689</f>
        <v>44.198609423867246</v>
      </c>
      <c r="I2201" s="18">
        <f>J2201/100*4</f>
        <v>4.5999999999999996</v>
      </c>
      <c r="J2201" s="17">
        <v>115</v>
      </c>
      <c r="K2201" s="16">
        <f>IF(J2201&gt;1,J2201-H2201-I2201,0)</f>
        <v>66.201390576132752</v>
      </c>
      <c r="L2201" s="15">
        <v>42832</v>
      </c>
      <c r="M2201" s="14"/>
      <c r="N2201" s="29">
        <v>42965</v>
      </c>
      <c r="O2201" s="12">
        <v>42966</v>
      </c>
      <c r="P2201" s="11" t="s">
        <v>2413</v>
      </c>
      <c r="Q2201" s="10" t="s">
        <v>2412</v>
      </c>
      <c r="R2201" s="10" t="s">
        <v>2411</v>
      </c>
      <c r="S2201" s="10" t="s">
        <v>1723</v>
      </c>
      <c r="T2201" s="10"/>
      <c r="U2201" s="9">
        <v>6910779730</v>
      </c>
      <c r="V2201" s="8"/>
      <c r="W2201" s="7">
        <v>1054</v>
      </c>
      <c r="X2201" s="4"/>
      <c r="Y2201" s="6">
        <v>153</v>
      </c>
      <c r="Z2201" s="5">
        <f>IF(Y2201&gt;0,Y2201-J2201,".")</f>
        <v>38</v>
      </c>
    </row>
    <row r="2202" spans="1:28" s="1" customFormat="1" x14ac:dyDescent="0.25">
      <c r="A2202" s="31">
        <v>42963</v>
      </c>
      <c r="B2202" s="24"/>
      <c r="C2202" s="23" t="s">
        <v>1103</v>
      </c>
      <c r="D2202" s="22" t="s">
        <v>1102</v>
      </c>
      <c r="E2202" s="21">
        <v>1.79</v>
      </c>
      <c r="G2202" s="20"/>
      <c r="H2202" s="19">
        <f>E2202/0.04417</f>
        <v>40.525243377858274</v>
      </c>
      <c r="I2202" s="18">
        <f>J2202/100*4</f>
        <v>4.5999999999999996</v>
      </c>
      <c r="J2202" s="17">
        <v>115</v>
      </c>
      <c r="K2202" s="16">
        <f>IF(J2202&gt;1,J2202-H2202-I2202,0)</f>
        <v>69.874756622141732</v>
      </c>
      <c r="L2202" s="15">
        <v>42986</v>
      </c>
      <c r="M2202" s="14"/>
      <c r="N2202" s="29">
        <v>43051</v>
      </c>
      <c r="O2202" s="12">
        <v>43051</v>
      </c>
      <c r="P2202" s="11" t="s">
        <v>1101</v>
      </c>
      <c r="Q2202" s="10" t="s">
        <v>1100</v>
      </c>
      <c r="R2202" s="10" t="s">
        <v>1099</v>
      </c>
      <c r="S2202" s="10" t="s">
        <v>291</v>
      </c>
      <c r="T2202" s="10"/>
      <c r="U2202" s="9">
        <v>6916047931</v>
      </c>
      <c r="V2202" s="8"/>
      <c r="W2202" s="7">
        <v>1321</v>
      </c>
      <c r="X2202" s="4"/>
      <c r="Y2202" s="6">
        <v>153</v>
      </c>
      <c r="Z2202" s="5">
        <f>IF(Y2202&gt;0,Y2202-J2202,".")</f>
        <v>38</v>
      </c>
    </row>
    <row r="2203" spans="1:28" s="1" customFormat="1" x14ac:dyDescent="0.25">
      <c r="A2203" s="31">
        <v>42865</v>
      </c>
      <c r="B2203" s="24"/>
      <c r="C2203" s="23" t="s">
        <v>792</v>
      </c>
      <c r="D2203" s="22" t="s">
        <v>791</v>
      </c>
      <c r="E2203" s="21">
        <v>2.09</v>
      </c>
      <c r="G2203" s="20"/>
      <c r="H2203" s="19">
        <f>E2203/0.04001</f>
        <v>52.2369407648088</v>
      </c>
      <c r="I2203" s="18">
        <f>J2203/100*4</f>
        <v>4.5999999999999996</v>
      </c>
      <c r="J2203" s="17">
        <v>115</v>
      </c>
      <c r="K2203" s="16">
        <f>IF(J2203&gt;1,J2203-H2203-I2203,0)</f>
        <v>58.163059235191199</v>
      </c>
      <c r="L2203" s="15">
        <v>42895</v>
      </c>
      <c r="M2203" s="14"/>
      <c r="N2203" s="29">
        <v>43060</v>
      </c>
      <c r="O2203" s="12">
        <v>43060</v>
      </c>
      <c r="P2203" s="11" t="s">
        <v>906</v>
      </c>
      <c r="Q2203" s="10" t="s">
        <v>905</v>
      </c>
      <c r="R2203" s="10" t="s">
        <v>904</v>
      </c>
      <c r="S2203" s="10" t="s">
        <v>903</v>
      </c>
      <c r="T2203" s="10"/>
      <c r="U2203" s="9">
        <v>6915958917</v>
      </c>
      <c r="V2203" s="8"/>
      <c r="W2203" s="7">
        <v>1360</v>
      </c>
      <c r="X2203" s="4"/>
      <c r="Y2203" s="6">
        <v>153</v>
      </c>
      <c r="Z2203" s="5">
        <f>IF(Y2203&gt;0,Y2203-J2203,".")</f>
        <v>38</v>
      </c>
    </row>
    <row r="2204" spans="1:28" s="1" customFormat="1" x14ac:dyDescent="0.25">
      <c r="A2204" s="31">
        <v>42936</v>
      </c>
      <c r="B2204" s="24"/>
      <c r="C2204" s="23" t="s">
        <v>302</v>
      </c>
      <c r="D2204" s="22" t="s">
        <v>301</v>
      </c>
      <c r="E2204" s="21">
        <v>2.395</v>
      </c>
      <c r="G2204" s="20"/>
      <c r="H2204" s="19">
        <f>E2204/0.04318</f>
        <v>55.465493283927742</v>
      </c>
      <c r="I2204" s="18">
        <f>J2204/100*4</f>
        <v>4.5999999999999996</v>
      </c>
      <c r="J2204" s="17">
        <v>115</v>
      </c>
      <c r="K2204" s="16">
        <f>IF(J2204&gt;1,J2204-H2204-I2204,0)</f>
        <v>54.934506716072256</v>
      </c>
      <c r="L2204" s="15">
        <v>42953</v>
      </c>
      <c r="M2204" s="14"/>
      <c r="N2204" s="29">
        <v>43073</v>
      </c>
      <c r="O2204" s="12">
        <v>43074</v>
      </c>
      <c r="P2204" s="11" t="s">
        <v>577</v>
      </c>
      <c r="Q2204" s="10" t="s">
        <v>576</v>
      </c>
      <c r="R2204" s="10" t="s">
        <v>575</v>
      </c>
      <c r="S2204" s="10" t="s">
        <v>574</v>
      </c>
      <c r="T2204" s="10"/>
      <c r="U2204" s="9">
        <v>6916047789</v>
      </c>
      <c r="V2204" s="8"/>
      <c r="W2204" s="7">
        <v>1419</v>
      </c>
      <c r="X2204" s="4"/>
      <c r="Y2204" s="6">
        <v>153</v>
      </c>
      <c r="Z2204" s="5">
        <f>IF(Y2204&gt;0,Y2204-J2204,".")</f>
        <v>38</v>
      </c>
    </row>
    <row r="2205" spans="1:28" s="1" customFormat="1" x14ac:dyDescent="0.25">
      <c r="A2205" s="31">
        <v>42692</v>
      </c>
      <c r="B2205" t="s">
        <v>3785</v>
      </c>
      <c r="C2205" s="23" t="s">
        <v>1103</v>
      </c>
      <c r="D2205" s="22" t="s">
        <v>1102</v>
      </c>
      <c r="E2205" s="21">
        <v>1.69</v>
      </c>
      <c r="G2205" s="20"/>
      <c r="H2205" s="19">
        <f>E2205/0.0395</f>
        <v>42.784810126582279</v>
      </c>
      <c r="I2205" s="18">
        <f>J2205/100*4</f>
        <v>4.5999999999999996</v>
      </c>
      <c r="J2205" s="17">
        <v>115</v>
      </c>
      <c r="K2205" s="16">
        <f>IF(J2205&gt;1,J2205-H2205-I2205,0)</f>
        <v>67.615189873417734</v>
      </c>
      <c r="L2205" s="15">
        <v>42746</v>
      </c>
      <c r="M2205" s="14"/>
      <c r="N2205" s="29">
        <v>42780</v>
      </c>
      <c r="O2205" s="12">
        <v>42780</v>
      </c>
      <c r="P2205" s="11" t="s">
        <v>5969</v>
      </c>
      <c r="Q2205" s="10" t="s">
        <v>5971</v>
      </c>
      <c r="R2205" s="10" t="s">
        <v>5970</v>
      </c>
      <c r="S2205" s="10" t="s">
        <v>2281</v>
      </c>
      <c r="T2205" s="10"/>
      <c r="U2205" s="9">
        <v>6714132088</v>
      </c>
      <c r="V2205" s="8"/>
      <c r="W2205" s="7">
        <v>265</v>
      </c>
      <c r="X2205" s="4"/>
      <c r="Y2205" s="6">
        <v>154</v>
      </c>
      <c r="Z2205" s="5">
        <f>IF(Y2205&gt;0,Y2205-J2205,".")</f>
        <v>39</v>
      </c>
    </row>
    <row r="2206" spans="1:28" s="1" customFormat="1" x14ac:dyDescent="0.25">
      <c r="A2206" s="31">
        <v>42814</v>
      </c>
      <c r="B2206" s="24" t="s">
        <v>3313</v>
      </c>
      <c r="C2206" s="23" t="s">
        <v>302</v>
      </c>
      <c r="D2206" s="22" t="s">
        <v>301</v>
      </c>
      <c r="E2206" s="21">
        <v>2.2599999999999998</v>
      </c>
      <c r="G2206" s="20"/>
      <c r="H2206" s="19">
        <f>E2206/0.038689</f>
        <v>58.414536431543844</v>
      </c>
      <c r="I2206" s="18">
        <f>J2206/100*4</f>
        <v>4.5999999999999996</v>
      </c>
      <c r="J2206" s="17">
        <v>115</v>
      </c>
      <c r="K2206" s="16">
        <f>IF(J2206&gt;1,J2206-H2206-I2206,0)</f>
        <v>51.985463568456154</v>
      </c>
      <c r="L2206" s="15">
        <v>42834</v>
      </c>
      <c r="M2206" s="14"/>
      <c r="N2206" s="29">
        <v>42903</v>
      </c>
      <c r="O2206" s="12">
        <v>42904</v>
      </c>
      <c r="P2206" s="11" t="s">
        <v>3309</v>
      </c>
      <c r="Q2206" s="10" t="s">
        <v>3312</v>
      </c>
      <c r="R2206" s="10" t="s">
        <v>3311</v>
      </c>
      <c r="S2206" s="10" t="s">
        <v>3310</v>
      </c>
      <c r="T2206" s="10"/>
      <c r="U2206" s="9">
        <v>6853825424</v>
      </c>
      <c r="V2206" s="8"/>
      <c r="W2206" s="7">
        <v>853</v>
      </c>
      <c r="X2206" s="4"/>
      <c r="Y2206" s="6">
        <v>154</v>
      </c>
      <c r="Z2206" s="5">
        <f>IF(Y2206&gt;0,Y2206-J2206,".")</f>
        <v>39</v>
      </c>
      <c r="AA2206"/>
      <c r="AB2206"/>
    </row>
    <row r="2207" spans="1:28" s="1" customFormat="1" x14ac:dyDescent="0.25">
      <c r="A2207" s="31">
        <v>42898</v>
      </c>
      <c r="B2207" s="24"/>
      <c r="C2207" s="23" t="s">
        <v>302</v>
      </c>
      <c r="D2207" s="22" t="s">
        <v>301</v>
      </c>
      <c r="E2207" s="21">
        <v>2.4</v>
      </c>
      <c r="G2207" s="20"/>
      <c r="H2207" s="19">
        <f>E2207/0.0418425</f>
        <v>57.357949453307043</v>
      </c>
      <c r="I2207" s="18">
        <f>J2207/100*4</f>
        <v>4.5999999999999996</v>
      </c>
      <c r="J2207" s="17">
        <v>115</v>
      </c>
      <c r="K2207" s="16">
        <f>IF(J2207&gt;1,J2207-H2207-I2207,0)</f>
        <v>53.042050546692955</v>
      </c>
      <c r="L2207" s="15">
        <v>42917</v>
      </c>
      <c r="M2207" s="14"/>
      <c r="N2207" s="29">
        <v>42918</v>
      </c>
      <c r="O2207" s="12">
        <v>42918</v>
      </c>
      <c r="P2207" s="11" t="s">
        <v>3028</v>
      </c>
      <c r="Q2207" s="10" t="s">
        <v>3031</v>
      </c>
      <c r="R2207" s="10" t="s">
        <v>3030</v>
      </c>
      <c r="S2207" s="10" t="s">
        <v>189</v>
      </c>
      <c r="T2207" s="10"/>
      <c r="U2207" s="9">
        <v>6877111526</v>
      </c>
      <c r="V2207" s="8"/>
      <c r="W2207" s="7">
        <v>914</v>
      </c>
      <c r="X2207" s="4"/>
      <c r="Y2207" s="6">
        <v>154</v>
      </c>
      <c r="Z2207" s="5">
        <f>IF(Y2207&gt;0,Y2207-J2207,".")</f>
        <v>39</v>
      </c>
    </row>
    <row r="2208" spans="1:28" s="1" customFormat="1" x14ac:dyDescent="0.25">
      <c r="A2208" s="31">
        <v>42936</v>
      </c>
      <c r="B2208" s="24" t="s">
        <v>1114</v>
      </c>
      <c r="C2208" s="23" t="s">
        <v>302</v>
      </c>
      <c r="D2208" s="22" t="s">
        <v>301</v>
      </c>
      <c r="E2208" s="21">
        <v>2.395</v>
      </c>
      <c r="G2208" s="20"/>
      <c r="H2208" s="19">
        <f>E2208/0.04318</f>
        <v>55.465493283927742</v>
      </c>
      <c r="I2208" s="18">
        <f>J2208/100*4</f>
        <v>4.5999999999999996</v>
      </c>
      <c r="J2208" s="17">
        <v>115</v>
      </c>
      <c r="K2208" s="16">
        <f>IF(J2208&gt;1,J2208-H2208-I2208,0)</f>
        <v>54.934506716072256</v>
      </c>
      <c r="L2208" s="15">
        <v>42953</v>
      </c>
      <c r="M2208" s="14"/>
      <c r="N2208" s="29">
        <v>43050</v>
      </c>
      <c r="O2208" s="12">
        <v>43051</v>
      </c>
      <c r="P2208" s="11" t="s">
        <v>1110</v>
      </c>
      <c r="Q2208" s="10" t="s">
        <v>1113</v>
      </c>
      <c r="R2208" s="10" t="s">
        <v>1112</v>
      </c>
      <c r="S2208" s="10" t="s">
        <v>1111</v>
      </c>
      <c r="T2208" s="10"/>
      <c r="U2208" s="9">
        <v>6916047789</v>
      </c>
      <c r="V2208" s="8"/>
      <c r="W2208" s="7">
        <v>1320</v>
      </c>
      <c r="X2208" s="4"/>
      <c r="Y2208" s="6">
        <v>154</v>
      </c>
      <c r="Z2208" s="5">
        <f>IF(Y2208&gt;0,Y2208-J2208,".")</f>
        <v>39</v>
      </c>
    </row>
    <row r="2209" spans="1:28" s="1" customFormat="1" x14ac:dyDescent="0.25">
      <c r="A2209" s="31">
        <v>42595</v>
      </c>
      <c r="B2209" t="s">
        <v>6628</v>
      </c>
      <c r="C2209" s="23" t="s">
        <v>473</v>
      </c>
      <c r="D2209" s="22" t="s">
        <v>472</v>
      </c>
      <c r="E2209" s="21">
        <v>3.89</v>
      </c>
      <c r="G2209" s="20"/>
      <c r="H2209" s="19">
        <f>E2209/0.04046</f>
        <v>96.144340088976762</v>
      </c>
      <c r="I2209" s="18">
        <f>J2209/100*4</f>
        <v>6.2</v>
      </c>
      <c r="J2209" s="17">
        <v>155</v>
      </c>
      <c r="K2209" s="16">
        <f>IF(J2209&gt;1,J2209-H2209-I2209,0)</f>
        <v>52.655659911023236</v>
      </c>
      <c r="L2209" s="15">
        <v>42608</v>
      </c>
      <c r="M2209" s="14"/>
      <c r="N2209" s="29">
        <v>42749</v>
      </c>
      <c r="O2209" s="12">
        <v>42751</v>
      </c>
      <c r="P2209" s="11" t="s">
        <v>6627</v>
      </c>
      <c r="Q2209" s="10"/>
      <c r="R2209" s="10"/>
      <c r="S2209" s="10"/>
      <c r="T2209" s="10"/>
      <c r="U2209" s="9">
        <v>6672291228</v>
      </c>
      <c r="V2209" s="8"/>
      <c r="W2209" s="7">
        <v>112</v>
      </c>
      <c r="X2209" s="4"/>
      <c r="Y2209" s="6">
        <v>155</v>
      </c>
      <c r="Z2209" s="5">
        <f>IF(Y2209&gt;0,Y2209-J2209,".")</f>
        <v>0</v>
      </c>
    </row>
    <row r="2210" spans="1:28" s="1" customFormat="1" x14ac:dyDescent="0.25">
      <c r="A2210" s="31">
        <v>42751</v>
      </c>
      <c r="B2210" s="24" t="s">
        <v>5661</v>
      </c>
      <c r="C2210" s="23" t="s">
        <v>213</v>
      </c>
      <c r="D2210" s="22" t="s">
        <v>212</v>
      </c>
      <c r="E2210" s="21">
        <v>2.9</v>
      </c>
      <c r="G2210" s="20"/>
      <c r="H2210" s="19">
        <f>E2210/0.03821</f>
        <v>75.896362208845844</v>
      </c>
      <c r="I2210" s="18">
        <f>J2210/100*4</f>
        <v>6.2</v>
      </c>
      <c r="J2210" s="17">
        <v>155</v>
      </c>
      <c r="K2210" s="16">
        <f>IF(J2210&gt;1,J2210-H2210-I2210,0)</f>
        <v>72.903637791154154</v>
      </c>
      <c r="L2210" s="15">
        <v>42790</v>
      </c>
      <c r="M2210" s="14"/>
      <c r="N2210" s="29">
        <v>42792</v>
      </c>
      <c r="O2210" s="12">
        <v>42792</v>
      </c>
      <c r="P2210" s="11" t="s">
        <v>5660</v>
      </c>
      <c r="Q2210" s="10"/>
      <c r="R2210" s="10"/>
      <c r="S2210" s="10"/>
      <c r="T2210" s="10"/>
      <c r="U2210" s="9">
        <v>6730503844</v>
      </c>
      <c r="V2210" s="8"/>
      <c r="W2210" s="7">
        <v>331</v>
      </c>
      <c r="X2210" s="4"/>
      <c r="Y2210" s="6">
        <v>155</v>
      </c>
      <c r="Z2210" s="5">
        <f>IF(Y2210&gt;0,Y2210-J2210,".")</f>
        <v>0</v>
      </c>
    </row>
    <row r="2211" spans="1:28" s="1" customFormat="1" x14ac:dyDescent="0.25">
      <c r="A2211" s="31">
        <v>42751</v>
      </c>
      <c r="B2211" s="24"/>
      <c r="C2211" s="23" t="s">
        <v>213</v>
      </c>
      <c r="D2211" s="22" t="s">
        <v>212</v>
      </c>
      <c r="E2211" s="21">
        <v>2.9</v>
      </c>
      <c r="G2211" s="20"/>
      <c r="H2211" s="19">
        <f>E2211/0.03821</f>
        <v>75.896362208845844</v>
      </c>
      <c r="I2211" s="18">
        <f>J2211/100*4</f>
        <v>6.2</v>
      </c>
      <c r="J2211" s="17">
        <v>155</v>
      </c>
      <c r="K2211" s="16">
        <f>IF(J2211&gt;1,J2211-H2211-I2211,0)</f>
        <v>72.903637791154154</v>
      </c>
      <c r="L2211" s="15">
        <v>42790</v>
      </c>
      <c r="M2211" s="14"/>
      <c r="N2211" s="29">
        <v>42801</v>
      </c>
      <c r="O2211" s="12">
        <v>42802</v>
      </c>
      <c r="P2211" s="11" t="s">
        <v>5435</v>
      </c>
      <c r="Q2211" s="10"/>
      <c r="R2211" s="10"/>
      <c r="S2211" s="10"/>
      <c r="T2211" s="10"/>
      <c r="U2211" s="9">
        <v>6738698398</v>
      </c>
      <c r="V2211" s="8"/>
      <c r="W2211" s="7">
        <v>388</v>
      </c>
      <c r="X2211" s="4"/>
      <c r="Y2211" s="6">
        <v>155</v>
      </c>
      <c r="Z2211" s="5">
        <f>IF(Y2211&gt;0,Y2211-J2211,".")</f>
        <v>0</v>
      </c>
    </row>
    <row r="2212" spans="1:28" s="1" customFormat="1" x14ac:dyDescent="0.25">
      <c r="A2212" s="31">
        <v>42751</v>
      </c>
      <c r="B2212" s="24"/>
      <c r="C2212" s="23" t="s">
        <v>213</v>
      </c>
      <c r="D2212" s="22" t="s">
        <v>212</v>
      </c>
      <c r="E2212" s="21">
        <v>2.9</v>
      </c>
      <c r="G2212" s="20"/>
      <c r="H2212" s="19">
        <f>E2212/0.03821</f>
        <v>75.896362208845844</v>
      </c>
      <c r="I2212" s="18">
        <f>J2212/100*4</f>
        <v>6.2</v>
      </c>
      <c r="J2212" s="17">
        <v>155</v>
      </c>
      <c r="K2212" s="16">
        <f>IF(J2212&gt;1,J2212-H2212-I2212,0)</f>
        <v>72.903637791154154</v>
      </c>
      <c r="L2212" s="15">
        <v>42790</v>
      </c>
      <c r="M2212" s="14"/>
      <c r="N2212" s="29">
        <v>42820</v>
      </c>
      <c r="O2212" s="12">
        <v>42822</v>
      </c>
      <c r="P2212" s="11" t="s">
        <v>4962</v>
      </c>
      <c r="Q2212" s="10"/>
      <c r="R2212" s="10"/>
      <c r="S2212" s="10"/>
      <c r="T2212" s="10"/>
      <c r="U2212" s="9">
        <v>6763293629</v>
      </c>
      <c r="V2212" s="8"/>
      <c r="W2212" s="7">
        <v>493</v>
      </c>
      <c r="X2212" s="4"/>
      <c r="Y2212" s="6">
        <v>155</v>
      </c>
      <c r="Z2212" s="5">
        <f>IF(Y2212&gt;0,Y2212-J2212,".")</f>
        <v>0</v>
      </c>
    </row>
    <row r="2213" spans="1:28" s="1" customFormat="1" x14ac:dyDescent="0.25">
      <c r="A2213" s="31">
        <v>42751</v>
      </c>
      <c r="B2213" s="24"/>
      <c r="C2213" s="23" t="s">
        <v>213</v>
      </c>
      <c r="D2213" s="22" t="s">
        <v>212</v>
      </c>
      <c r="E2213" s="21">
        <v>2.9</v>
      </c>
      <c r="G2213" s="20"/>
      <c r="H2213" s="19">
        <f>E2213/0.03821</f>
        <v>75.896362208845844</v>
      </c>
      <c r="I2213" s="18">
        <f>J2213/100*4</f>
        <v>6.2</v>
      </c>
      <c r="J2213" s="17">
        <v>155</v>
      </c>
      <c r="K2213" s="16">
        <f>IF(J2213&gt;1,J2213-H2213-I2213,0)</f>
        <v>72.903637791154154</v>
      </c>
      <c r="L2213" s="15">
        <v>42790</v>
      </c>
      <c r="M2213" s="14"/>
      <c r="N2213" s="29">
        <v>42854</v>
      </c>
      <c r="O2213" s="12">
        <v>42856</v>
      </c>
      <c r="P2213" s="11" t="s">
        <v>4239</v>
      </c>
      <c r="Q2213" s="10"/>
      <c r="R2213" s="10"/>
      <c r="S2213" s="10"/>
      <c r="T2213" s="10"/>
      <c r="U2213" s="9">
        <v>6802026998</v>
      </c>
      <c r="V2213" s="8"/>
      <c r="W2213" s="7">
        <v>657</v>
      </c>
      <c r="X2213" s="4"/>
      <c r="Y2213" s="6">
        <v>155</v>
      </c>
      <c r="Z2213" s="5">
        <f>IF(Y2213&gt;0,Y2213-J2213,".")</f>
        <v>0</v>
      </c>
    </row>
    <row r="2214" spans="1:28" s="1" customFormat="1" x14ac:dyDescent="0.25">
      <c r="A2214" s="31">
        <v>42700</v>
      </c>
      <c r="B2214" s="24"/>
      <c r="C2214" s="23" t="s">
        <v>792</v>
      </c>
      <c r="D2214" s="22" t="s">
        <v>791</v>
      </c>
      <c r="E2214" s="21">
        <v>2.41</v>
      </c>
      <c r="G2214" s="20"/>
      <c r="H2214" s="19">
        <f>E2214/0.0391</f>
        <v>61.636828644501279</v>
      </c>
      <c r="I2214" s="18">
        <f>J2214/100*4</f>
        <v>4.5999999999999996</v>
      </c>
      <c r="J2214" s="17">
        <v>115</v>
      </c>
      <c r="K2214" s="16">
        <f>IF(J2214&gt;1,J2214-H2214-I2214,0)</f>
        <v>48.76317135549872</v>
      </c>
      <c r="L2214" s="15">
        <v>42735</v>
      </c>
      <c r="M2214" s="14"/>
      <c r="N2214" s="29">
        <v>42857</v>
      </c>
      <c r="O2214" s="12">
        <v>42857</v>
      </c>
      <c r="P2214" s="11" t="s">
        <v>4184</v>
      </c>
      <c r="Q2214" s="10" t="s">
        <v>4187</v>
      </c>
      <c r="R2214" s="10" t="s">
        <v>4186</v>
      </c>
      <c r="S2214" s="10" t="s">
        <v>3369</v>
      </c>
      <c r="T2214" s="10"/>
      <c r="U2214" s="9">
        <v>6798434217</v>
      </c>
      <c r="V2214" s="8"/>
      <c r="W2214" s="7">
        <v>672</v>
      </c>
      <c r="X2214" s="4"/>
      <c r="Y2214" s="6">
        <v>155</v>
      </c>
      <c r="Z2214" s="5">
        <f>IF(Y2214&gt;0,Y2214-J2214,".")</f>
        <v>40</v>
      </c>
    </row>
    <row r="2215" spans="1:28" s="1" customFormat="1" x14ac:dyDescent="0.25">
      <c r="A2215" s="31">
        <v>42627</v>
      </c>
      <c r="B2215" s="24"/>
      <c r="C2215" s="23" t="s">
        <v>1831</v>
      </c>
      <c r="D2215" s="22" t="s">
        <v>1830</v>
      </c>
      <c r="E2215" s="21">
        <v>2.06</v>
      </c>
      <c r="G2215" s="20"/>
      <c r="H2215" s="19">
        <f>E2215/0.0404</f>
        <v>50.990099009900995</v>
      </c>
      <c r="I2215" s="18">
        <f>J2215/100*4</f>
        <v>5.56</v>
      </c>
      <c r="J2215" s="17">
        <v>139</v>
      </c>
      <c r="K2215" s="16">
        <f>IF(J2215&gt;1,J2215-H2215-I2215,0)</f>
        <v>82.449900990098996</v>
      </c>
      <c r="L2215" s="15">
        <v>42644</v>
      </c>
      <c r="M2215" s="14"/>
      <c r="N2215" s="29">
        <v>42900</v>
      </c>
      <c r="O2215" s="12">
        <v>42907</v>
      </c>
      <c r="P2215" s="11" t="s">
        <v>3375</v>
      </c>
      <c r="Q2215" s="10" t="s">
        <v>3374</v>
      </c>
      <c r="R2215" s="10" t="s">
        <v>3373</v>
      </c>
      <c r="S2215" s="10" t="s">
        <v>3372</v>
      </c>
      <c r="T2215" s="10"/>
      <c r="U2215" s="9">
        <v>6853303698</v>
      </c>
      <c r="V2215" s="8"/>
      <c r="W2215" s="7">
        <v>872</v>
      </c>
      <c r="X2215" s="4"/>
      <c r="Y2215" s="6">
        <v>155</v>
      </c>
      <c r="Z2215" s="5">
        <f>IF(Y2215&gt;0,Y2215-J2215,".")</f>
        <v>16</v>
      </c>
      <c r="AA2215"/>
      <c r="AB2215"/>
    </row>
    <row r="2216" spans="1:28" s="1" customFormat="1" x14ac:dyDescent="0.25">
      <c r="A2216" s="31">
        <v>42811</v>
      </c>
      <c r="B2216" s="24" t="s">
        <v>2999</v>
      </c>
      <c r="C2216" s="23" t="s">
        <v>1831</v>
      </c>
      <c r="D2216" s="22" t="s">
        <v>1830</v>
      </c>
      <c r="E2216" s="21">
        <v>2.25</v>
      </c>
      <c r="G2216" s="20"/>
      <c r="H2216" s="19">
        <f>E2216/0.038689</f>
        <v>58.156065031404275</v>
      </c>
      <c r="I2216" s="18">
        <f>J2216/100*4</f>
        <v>5.56</v>
      </c>
      <c r="J2216" s="17">
        <v>139</v>
      </c>
      <c r="K2216" s="16">
        <f>IF(J2216&gt;1,J2216-H2216-I2216,0)</f>
        <v>75.28393496859573</v>
      </c>
      <c r="L2216" s="15">
        <v>42834</v>
      </c>
      <c r="M2216" s="14"/>
      <c r="N2216" s="29">
        <v>42920</v>
      </c>
      <c r="O2216" s="12">
        <v>42922</v>
      </c>
      <c r="P2216" s="11" t="s">
        <v>2998</v>
      </c>
      <c r="Q2216" s="10" t="s">
        <v>2997</v>
      </c>
      <c r="R2216" s="10" t="s">
        <v>2996</v>
      </c>
      <c r="S2216" s="10" t="s">
        <v>2995</v>
      </c>
      <c r="T2216" s="10" t="s">
        <v>2994</v>
      </c>
      <c r="U2216" s="9">
        <v>6874805758</v>
      </c>
      <c r="V2216" s="8"/>
      <c r="W2216" s="7">
        <v>923</v>
      </c>
      <c r="X2216" s="4"/>
      <c r="Y2216" s="6">
        <v>155</v>
      </c>
      <c r="Z2216" s="5">
        <f>IF(Y2216&gt;0,Y2216-J2216,".")</f>
        <v>16</v>
      </c>
    </row>
    <row r="2217" spans="1:28" s="1" customFormat="1" x14ac:dyDescent="0.25">
      <c r="A2217" s="31">
        <v>42867</v>
      </c>
      <c r="B2217" s="24" t="s">
        <v>231</v>
      </c>
      <c r="C2217" s="23" t="s">
        <v>213</v>
      </c>
      <c r="D2217" s="22" t="s">
        <v>212</v>
      </c>
      <c r="E2217" s="21">
        <v>3.13</v>
      </c>
      <c r="G2217" s="20"/>
      <c r="H2217" s="19">
        <f>E2217/0.04001</f>
        <v>78.230442389402654</v>
      </c>
      <c r="I2217" s="18">
        <f>J2217/100*4</f>
        <v>6.2</v>
      </c>
      <c r="J2217" s="17">
        <v>155</v>
      </c>
      <c r="K2217" s="16">
        <f>IF(J2217&gt;1,J2217-H2217-I2217,0)</f>
        <v>70.569557610597343</v>
      </c>
      <c r="L2217" s="15">
        <v>42888</v>
      </c>
      <c r="M2217" s="14"/>
      <c r="N2217" s="29">
        <v>43087</v>
      </c>
      <c r="O2217" s="12">
        <v>43087</v>
      </c>
      <c r="P2217" s="11" t="s">
        <v>214</v>
      </c>
      <c r="Q2217" s="10"/>
      <c r="R2217" s="10"/>
      <c r="S2217" s="10"/>
      <c r="T2217" s="10"/>
      <c r="U2217" s="9">
        <v>6908856787</v>
      </c>
      <c r="V2217" s="8"/>
      <c r="W2217" s="7">
        <v>1478</v>
      </c>
      <c r="X2217" s="4"/>
      <c r="Y2217" s="6">
        <v>155</v>
      </c>
      <c r="Z2217" s="5">
        <f>IF(Y2217&gt;0,Y2217-J2217,".")</f>
        <v>0</v>
      </c>
    </row>
    <row r="2218" spans="1:28" s="1" customFormat="1" x14ac:dyDescent="0.25">
      <c r="A2218" s="31">
        <v>42681</v>
      </c>
      <c r="B2218" s="24" t="s">
        <v>5741</v>
      </c>
      <c r="C2218" s="23" t="s">
        <v>1419</v>
      </c>
      <c r="D2218" s="22" t="s">
        <v>1418</v>
      </c>
      <c r="E2218" s="21">
        <v>2.91</v>
      </c>
      <c r="G2218" s="20"/>
      <c r="H2218" s="19">
        <f>E2218/0.041115</f>
        <v>70.777088653776005</v>
      </c>
      <c r="I2218" s="18">
        <f>J2218/100*4</f>
        <v>4.76</v>
      </c>
      <c r="J2218" s="17">
        <v>119</v>
      </c>
      <c r="K2218" s="16">
        <f>IF(J2218&gt;1,J2218-H2218-I2218,0)</f>
        <v>43.462911346223997</v>
      </c>
      <c r="L2218" s="15">
        <v>42697</v>
      </c>
      <c r="M2218" s="14"/>
      <c r="N2218" s="29">
        <v>42788</v>
      </c>
      <c r="O2218" s="12">
        <v>42788</v>
      </c>
      <c r="P2218" s="11" t="s">
        <v>5740</v>
      </c>
      <c r="Q2218" s="10" t="s">
        <v>5739</v>
      </c>
      <c r="R2218" s="10" t="s">
        <v>5738</v>
      </c>
      <c r="S2218" s="10" t="s">
        <v>5737</v>
      </c>
      <c r="T2218" s="10"/>
      <c r="U2218" s="9">
        <v>6720487095</v>
      </c>
      <c r="V2218" s="8"/>
      <c r="W2218" s="7">
        <v>313</v>
      </c>
      <c r="X2218" s="4"/>
      <c r="Y2218" s="6">
        <v>156</v>
      </c>
      <c r="Z2218" s="5">
        <f>IF(Y2218&gt;0,Y2218-J2218,".")</f>
        <v>37</v>
      </c>
    </row>
    <row r="2219" spans="1:28" s="1" customFormat="1" x14ac:dyDescent="0.25">
      <c r="A2219" s="31">
        <v>42963</v>
      </c>
      <c r="B2219" s="24" t="s">
        <v>1832</v>
      </c>
      <c r="C2219" s="23" t="s">
        <v>1831</v>
      </c>
      <c r="D2219" s="22" t="s">
        <v>1830</v>
      </c>
      <c r="E2219" s="21">
        <v>2.5299999999999998</v>
      </c>
      <c r="G2219" s="20"/>
      <c r="H2219" s="19">
        <f>E2219/0.04417</f>
        <v>57.278695947475654</v>
      </c>
      <c r="I2219" s="18">
        <f>J2219/100*4</f>
        <v>5.56</v>
      </c>
      <c r="J2219" s="17">
        <v>139</v>
      </c>
      <c r="K2219" s="16">
        <f>IF(J2219&gt;1,J2219-H2219-I2219,0)</f>
        <v>76.161304052524343</v>
      </c>
      <c r="L2219" s="15">
        <v>42986</v>
      </c>
      <c r="M2219" s="14"/>
      <c r="N2219" s="29">
        <v>43003</v>
      </c>
      <c r="O2219" s="12">
        <v>43003</v>
      </c>
      <c r="P2219" s="11" t="s">
        <v>1829</v>
      </c>
      <c r="Q2219" s="10" t="s">
        <v>1828</v>
      </c>
      <c r="R2219" s="10" t="s">
        <v>1827</v>
      </c>
      <c r="S2219" s="10" t="s">
        <v>1826</v>
      </c>
      <c r="T2219" s="10"/>
      <c r="U2219" s="9">
        <v>6908098892</v>
      </c>
      <c r="V2219" s="8"/>
      <c r="W2219" s="7">
        <v>1173</v>
      </c>
      <c r="X2219" s="4"/>
      <c r="Y2219" s="6">
        <v>156</v>
      </c>
      <c r="Z2219" s="5">
        <f>IF(Y2219&gt;0,Y2219-J2219,".")</f>
        <v>17</v>
      </c>
    </row>
    <row r="2220" spans="1:28" s="1" customFormat="1" x14ac:dyDescent="0.25">
      <c r="A2220" s="31">
        <v>42681</v>
      </c>
      <c r="B2220" s="24"/>
      <c r="C2220" s="23" t="s">
        <v>1419</v>
      </c>
      <c r="D2220" s="22" t="s">
        <v>1418</v>
      </c>
      <c r="E2220" s="21">
        <v>2.91</v>
      </c>
      <c r="G2220" s="20"/>
      <c r="H2220" s="19">
        <f>E2220/0.041115</f>
        <v>70.777088653776005</v>
      </c>
      <c r="I2220" s="18">
        <f>J2220/100*4</f>
        <v>4.76</v>
      </c>
      <c r="J2220" s="17">
        <v>119</v>
      </c>
      <c r="K2220" s="16">
        <f>IF(J2220&gt;1,J2220-H2220-I2220,0)</f>
        <v>43.462911346223997</v>
      </c>
      <c r="L2220" s="15">
        <v>42697</v>
      </c>
      <c r="M2220" s="14"/>
      <c r="N2220" s="29">
        <v>43031</v>
      </c>
      <c r="O2220" s="12">
        <v>43031</v>
      </c>
      <c r="P2220" s="11" t="s">
        <v>1417</v>
      </c>
      <c r="Q2220" s="10" t="s">
        <v>1416</v>
      </c>
      <c r="R2220" s="10" t="s">
        <v>1415</v>
      </c>
      <c r="S2220" s="10" t="s">
        <v>1414</v>
      </c>
      <c r="T2220" s="10"/>
      <c r="U2220" s="9">
        <v>6908372682</v>
      </c>
      <c r="V2220" s="8"/>
      <c r="W2220" s="7">
        <v>1259</v>
      </c>
      <c r="X2220" s="4"/>
      <c r="Y2220" s="6">
        <v>156</v>
      </c>
      <c r="Z2220" s="5">
        <f>IF(Y2220&gt;0,Y2220-J2220,".")</f>
        <v>37</v>
      </c>
    </row>
    <row r="2221" spans="1:28" s="1" customFormat="1" x14ac:dyDescent="0.25">
      <c r="A2221" s="31">
        <v>42480</v>
      </c>
      <c r="B2221" s="24"/>
      <c r="C2221" s="23" t="s">
        <v>1070</v>
      </c>
      <c r="D2221" s="22" t="s">
        <v>1069</v>
      </c>
      <c r="E2221" s="21">
        <v>2.7</v>
      </c>
      <c r="G2221" s="20"/>
      <c r="H2221" s="19">
        <f>E2221/0.042177</f>
        <v>64.015932854399324</v>
      </c>
      <c r="I2221" s="32">
        <f>J2221/100*4</f>
        <v>5.6</v>
      </c>
      <c r="J2221" s="17">
        <v>140</v>
      </c>
      <c r="K2221" s="16">
        <f>IF(J2221&gt;1,J2221-H2221-I2221,0)</f>
        <v>70.384067145600682</v>
      </c>
      <c r="L2221" s="15">
        <v>42511</v>
      </c>
      <c r="M2221" s="14"/>
      <c r="N2221" s="29">
        <v>42785</v>
      </c>
      <c r="O2221" s="12">
        <v>42785</v>
      </c>
      <c r="P2221" s="11" t="s">
        <v>5826</v>
      </c>
      <c r="Q2221" s="10" t="s">
        <v>5825</v>
      </c>
      <c r="R2221" s="10" t="s">
        <v>5824</v>
      </c>
      <c r="S2221" s="10" t="s">
        <v>5823</v>
      </c>
      <c r="T2221" s="10"/>
      <c r="U2221" s="9" t="s">
        <v>5822</v>
      </c>
      <c r="V2221" s="8"/>
      <c r="W2221" s="7">
        <v>294</v>
      </c>
      <c r="X2221" s="4"/>
      <c r="Y2221" s="6">
        <v>157</v>
      </c>
      <c r="Z2221" s="5">
        <f>IF(Y2221&gt;0,Y2221-J2221,".")</f>
        <v>17</v>
      </c>
    </row>
    <row r="2222" spans="1:28" s="1" customFormat="1" x14ac:dyDescent="0.25">
      <c r="A2222" s="31">
        <v>42993</v>
      </c>
      <c r="B2222" s="24" t="s">
        <v>1333</v>
      </c>
      <c r="C2222" s="23" t="s">
        <v>120</v>
      </c>
      <c r="D2222" s="22" t="s">
        <v>119</v>
      </c>
      <c r="E2222" s="21">
        <v>3.2</v>
      </c>
      <c r="G2222" s="20"/>
      <c r="H2222" s="19">
        <f>E2222/0.04452</f>
        <v>71.877807726864333</v>
      </c>
      <c r="I2222" s="18">
        <f>J2222/100*4</f>
        <v>4.76</v>
      </c>
      <c r="J2222" s="17">
        <v>119</v>
      </c>
      <c r="K2222" s="16">
        <f>IF(J2222&gt;1,J2222-H2222-I2222,0)</f>
        <v>42.362192273135669</v>
      </c>
      <c r="L2222" s="15">
        <v>43034</v>
      </c>
      <c r="M2222" s="14"/>
      <c r="N2222" s="29">
        <v>43037</v>
      </c>
      <c r="O2222" s="12">
        <v>43037</v>
      </c>
      <c r="P2222" s="11" t="s">
        <v>1332</v>
      </c>
      <c r="Q2222" s="10" t="s">
        <v>1331</v>
      </c>
      <c r="R2222" s="10" t="s">
        <v>1330</v>
      </c>
      <c r="S2222" s="10" t="s">
        <v>1329</v>
      </c>
      <c r="T2222" s="10"/>
      <c r="U2222" s="9">
        <v>6916574907</v>
      </c>
      <c r="V2222" s="8"/>
      <c r="W2222" s="7">
        <v>1276</v>
      </c>
      <c r="X2222" s="4"/>
      <c r="Y2222" s="6">
        <v>157</v>
      </c>
      <c r="Z2222" s="5">
        <f>IF(Y2222&gt;0,Y2222-J2222,".")</f>
        <v>38</v>
      </c>
    </row>
    <row r="2223" spans="1:28" s="1" customFormat="1" x14ac:dyDescent="0.25">
      <c r="A2223" s="28">
        <v>41698</v>
      </c>
      <c r="B2223" s="27" t="s">
        <v>4264</v>
      </c>
      <c r="C2223" s="23" t="s">
        <v>4263</v>
      </c>
      <c r="D2223" s="22" t="s">
        <v>646</v>
      </c>
      <c r="E2223" s="21">
        <v>1.96</v>
      </c>
      <c r="G2223" s="20"/>
      <c r="H2223" s="19">
        <f>E2223/0.04813</f>
        <v>40.723041761894869</v>
      </c>
      <c r="I2223" s="18">
        <f>J2223/100*4</f>
        <v>3.56</v>
      </c>
      <c r="J2223" s="17">
        <v>89</v>
      </c>
      <c r="K2223" s="16">
        <f>IF(J2223&gt;1,J2223-H2223-I2223,0)</f>
        <v>44.716958238105128</v>
      </c>
      <c r="L2223" s="15">
        <v>41720</v>
      </c>
      <c r="M2223" s="14"/>
      <c r="N2223" s="29">
        <v>42742</v>
      </c>
      <c r="O2223" s="12">
        <v>42743</v>
      </c>
      <c r="P2223" s="11" t="s">
        <v>1945</v>
      </c>
      <c r="Q2223" s="10" t="s">
        <v>6890</v>
      </c>
      <c r="R2223" s="10" t="s">
        <v>6889</v>
      </c>
      <c r="S2223" s="10" t="s">
        <v>6888</v>
      </c>
      <c r="T2223" s="10"/>
      <c r="U2223" s="9" t="s">
        <v>6887</v>
      </c>
      <c r="V2223" s="8"/>
      <c r="W2223" s="7">
        <v>45</v>
      </c>
      <c r="X2223" s="4"/>
      <c r="Y2223" s="6">
        <v>158</v>
      </c>
      <c r="Z2223" s="5">
        <f>IF(Y2223&gt;0,Y2223-J2223,".")</f>
        <v>69</v>
      </c>
      <c r="AA2223"/>
      <c r="AB2223"/>
    </row>
    <row r="2224" spans="1:28" s="1" customFormat="1" x14ac:dyDescent="0.25">
      <c r="A2224" s="31">
        <v>42680</v>
      </c>
      <c r="B2224" t="s">
        <v>6478</v>
      </c>
      <c r="C2224" s="23" t="s">
        <v>174</v>
      </c>
      <c r="D2224" s="22" t="s">
        <v>173</v>
      </c>
      <c r="E2224" s="21">
        <v>1.8</v>
      </c>
      <c r="G2224" s="20"/>
      <c r="H2224" s="19">
        <f>E2224/0.041115</f>
        <v>43.779642466253193</v>
      </c>
      <c r="I2224" s="18">
        <f>J2224/100*4</f>
        <v>4.8</v>
      </c>
      <c r="J2224" s="17">
        <v>120</v>
      </c>
      <c r="K2224" s="16">
        <f>IF(J2224&gt;1,J2224-H2224-I2224,0)</f>
        <v>71.42035753374681</v>
      </c>
      <c r="L2224" s="15">
        <v>42708</v>
      </c>
      <c r="M2224" s="14"/>
      <c r="N2224" s="29">
        <v>42756</v>
      </c>
      <c r="O2224" s="12">
        <v>42757</v>
      </c>
      <c r="P2224" s="11" t="s">
        <v>6477</v>
      </c>
      <c r="Q2224" s="10" t="s">
        <v>6476</v>
      </c>
      <c r="R2224" s="10" t="s">
        <v>6475</v>
      </c>
      <c r="S2224" s="10" t="s">
        <v>6474</v>
      </c>
      <c r="T2224" s="10"/>
      <c r="U2224" s="9" t="s">
        <v>6473</v>
      </c>
      <c r="V2224" s="8"/>
      <c r="W2224" s="7">
        <v>139</v>
      </c>
      <c r="X2224" s="4"/>
      <c r="Y2224" s="6">
        <v>158</v>
      </c>
      <c r="Z2224" s="5">
        <f>IF(Y2224&gt;0,Y2224-J2224,".")</f>
        <v>38</v>
      </c>
    </row>
    <row r="2225" spans="1:28" s="1" customFormat="1" x14ac:dyDescent="0.25">
      <c r="A2225" s="31">
        <v>42541</v>
      </c>
      <c r="B2225" s="24"/>
      <c r="C2225" s="23" t="s">
        <v>1474</v>
      </c>
      <c r="D2225" s="22" t="s">
        <v>1473</v>
      </c>
      <c r="E2225" s="21">
        <v>2.98</v>
      </c>
      <c r="G2225" s="20"/>
      <c r="H2225" s="19">
        <f>E2225/0.04111</f>
        <v>72.488445633665776</v>
      </c>
      <c r="I2225" s="18">
        <f>J2225/100*4</f>
        <v>6.36</v>
      </c>
      <c r="J2225" s="17">
        <v>159</v>
      </c>
      <c r="K2225" s="16">
        <f>IF(J2225&gt;1,J2225-H2225-I2225,0)</f>
        <v>80.151554366334224</v>
      </c>
      <c r="L2225" s="15">
        <v>42575</v>
      </c>
      <c r="M2225" s="14"/>
      <c r="N2225" s="29">
        <v>42793</v>
      </c>
      <c r="O2225" s="12">
        <v>42794</v>
      </c>
      <c r="P2225" s="11" t="s">
        <v>5640</v>
      </c>
      <c r="Q2225" s="10"/>
      <c r="R2225" s="10"/>
      <c r="S2225" s="10"/>
      <c r="T2225" s="10"/>
      <c r="U2225" s="9"/>
      <c r="V2225" s="8"/>
      <c r="W2225" s="7">
        <v>335</v>
      </c>
      <c r="X2225" s="4"/>
      <c r="Y2225" s="6">
        <v>159</v>
      </c>
      <c r="Z2225" s="5">
        <f>IF(Y2225&gt;0,Y2225-J2225,".")</f>
        <v>0</v>
      </c>
    </row>
    <row r="2226" spans="1:28" s="1" customFormat="1" x14ac:dyDescent="0.25">
      <c r="A2226" s="31">
        <v>42380</v>
      </c>
      <c r="B2226" s="24"/>
      <c r="C2226" s="23" t="s">
        <v>2067</v>
      </c>
      <c r="D2226" s="22" t="s">
        <v>2066</v>
      </c>
      <c r="E2226" s="21">
        <v>1.66</v>
      </c>
      <c r="G2226" s="20"/>
      <c r="H2226" s="19">
        <f>E2226/0.040263</f>
        <v>41.228919851973274</v>
      </c>
      <c r="I2226" s="32">
        <f>J2226/100*4</f>
        <v>5.8</v>
      </c>
      <c r="J2226" s="17">
        <v>145</v>
      </c>
      <c r="K2226" s="16">
        <f>IF(J2226&gt;1,J2226-H2226-I2226,0)</f>
        <v>97.971080148026729</v>
      </c>
      <c r="L2226" s="15">
        <v>42398</v>
      </c>
      <c r="M2226" s="14"/>
      <c r="N2226" s="29">
        <v>42765</v>
      </c>
      <c r="O2226" s="12">
        <v>42765</v>
      </c>
      <c r="P2226" s="11" t="s">
        <v>6300</v>
      </c>
      <c r="Q2226" s="10" t="s">
        <v>6299</v>
      </c>
      <c r="R2226" s="10" t="s">
        <v>6298</v>
      </c>
      <c r="S2226" s="10" t="s">
        <v>6297</v>
      </c>
      <c r="T2226" s="10"/>
      <c r="U2226" s="9" t="s">
        <v>6296</v>
      </c>
      <c r="V2226" s="8"/>
      <c r="W2226" s="7">
        <v>185</v>
      </c>
      <c r="X2226" s="4"/>
      <c r="Y2226" s="6">
        <v>161</v>
      </c>
      <c r="Z2226" s="5">
        <f>IF(Y2226&gt;0,Y2226-J2226,".")</f>
        <v>16</v>
      </c>
    </row>
    <row r="2227" spans="1:28" s="1" customFormat="1" x14ac:dyDescent="0.25">
      <c r="A2227" s="31">
        <v>42380</v>
      </c>
      <c r="B2227" s="24"/>
      <c r="C2227" s="23" t="s">
        <v>2067</v>
      </c>
      <c r="D2227" s="22" t="s">
        <v>2066</v>
      </c>
      <c r="E2227" s="21">
        <v>1.66</v>
      </c>
      <c r="G2227" s="20"/>
      <c r="H2227" s="19">
        <f>E2227/0.040263</f>
        <v>41.228919851973274</v>
      </c>
      <c r="I2227" s="32">
        <f>J2227/100*4</f>
        <v>5.8</v>
      </c>
      <c r="J2227" s="17">
        <v>145</v>
      </c>
      <c r="K2227" s="16">
        <f>IF(J2227&gt;1,J2227-H2227-I2227,0)</f>
        <v>97.971080148026729</v>
      </c>
      <c r="L2227" s="15">
        <v>42398</v>
      </c>
      <c r="M2227" s="14"/>
      <c r="N2227" s="29">
        <v>42804</v>
      </c>
      <c r="O2227" s="12">
        <v>42807</v>
      </c>
      <c r="P2227" s="11" t="s">
        <v>5370</v>
      </c>
      <c r="Q2227" s="10" t="s">
        <v>5369</v>
      </c>
      <c r="R2227" s="10" t="s">
        <v>5368</v>
      </c>
      <c r="S2227" s="10" t="s">
        <v>5367</v>
      </c>
      <c r="T2227" s="10"/>
      <c r="U2227" s="9">
        <v>6742223645</v>
      </c>
      <c r="V2227" s="8"/>
      <c r="W2227" s="7">
        <v>409</v>
      </c>
      <c r="X2227" s="4"/>
      <c r="Y2227" s="6">
        <v>161</v>
      </c>
      <c r="Z2227" s="5">
        <f>IF(Y2227&gt;0,Y2227-J2227,".")</f>
        <v>16</v>
      </c>
    </row>
    <row r="2228" spans="1:28" s="1" customFormat="1" x14ac:dyDescent="0.25">
      <c r="A2228" s="31">
        <v>42733</v>
      </c>
      <c r="B2228" s="24" t="s">
        <v>2214</v>
      </c>
      <c r="C2228" s="23" t="s">
        <v>160</v>
      </c>
      <c r="D2228" s="22" t="s">
        <v>159</v>
      </c>
      <c r="E2228" s="21">
        <v>3.28</v>
      </c>
      <c r="G2228" s="20"/>
      <c r="H2228" s="19">
        <f>E2228/0.03785</f>
        <v>86.657859973579917</v>
      </c>
      <c r="I2228" s="18">
        <f>J2228/100*4</f>
        <v>5.8</v>
      </c>
      <c r="J2228" s="17">
        <v>145</v>
      </c>
      <c r="K2228" s="16">
        <f>IF(J2228&gt;1,J2228-H2228-I2228,0)</f>
        <v>52.542140026420086</v>
      </c>
      <c r="L2228" s="15">
        <v>42762</v>
      </c>
      <c r="M2228" s="14"/>
      <c r="N2228" s="29">
        <v>42873</v>
      </c>
      <c r="O2228" s="12">
        <v>42876</v>
      </c>
      <c r="P2228" s="11" t="s">
        <v>3854</v>
      </c>
      <c r="Q2228" s="10" t="s">
        <v>3853</v>
      </c>
      <c r="R2228" s="10" t="s">
        <v>3852</v>
      </c>
      <c r="S2228" s="10" t="s">
        <v>1311</v>
      </c>
      <c r="T2228" s="10"/>
      <c r="U2228" s="9">
        <v>6818520917</v>
      </c>
      <c r="V2228" s="8"/>
      <c r="W2228" s="7">
        <v>745</v>
      </c>
      <c r="X2228" s="4"/>
      <c r="Y2228" s="6">
        <v>161</v>
      </c>
      <c r="Z2228" s="5">
        <f>IF(Y2228&gt;0,Y2228-J2228,".")</f>
        <v>16</v>
      </c>
    </row>
    <row r="2229" spans="1:28" s="1" customFormat="1" x14ac:dyDescent="0.25">
      <c r="A2229" s="31">
        <v>42402</v>
      </c>
      <c r="B2229" t="s">
        <v>3323</v>
      </c>
      <c r="C2229" s="23" t="s">
        <v>3322</v>
      </c>
      <c r="D2229" s="22" t="s">
        <v>3321</v>
      </c>
      <c r="E2229" s="21">
        <v>3.35</v>
      </c>
      <c r="G2229" s="20"/>
      <c r="H2229" s="19">
        <f>E2229/0.04033</f>
        <v>83.064716092239038</v>
      </c>
      <c r="I2229" s="32">
        <f>J2229/100*4</f>
        <v>5.8</v>
      </c>
      <c r="J2229" s="17">
        <v>145</v>
      </c>
      <c r="K2229" s="16">
        <f>IF(J2229&gt;1,J2229-H2229-I2229,0)</f>
        <v>56.135283907760964</v>
      </c>
      <c r="L2229" s="15">
        <v>42420</v>
      </c>
      <c r="M2229" s="14"/>
      <c r="N2229" s="29">
        <v>42903</v>
      </c>
      <c r="O2229" s="12">
        <v>42904</v>
      </c>
      <c r="P2229" s="11" t="s">
        <v>3320</v>
      </c>
      <c r="Q2229" s="10" t="s">
        <v>3319</v>
      </c>
      <c r="R2229" s="10" t="s">
        <v>3318</v>
      </c>
      <c r="S2229" s="10" t="s">
        <v>736</v>
      </c>
      <c r="T2229" s="10"/>
      <c r="U2229" s="9">
        <v>6858181540</v>
      </c>
      <c r="V2229" s="8"/>
      <c r="W2229" s="7">
        <v>851</v>
      </c>
      <c r="X2229" s="4"/>
      <c r="Y2229" s="6">
        <v>161</v>
      </c>
      <c r="Z2229" s="5">
        <f>IF(Y2229&gt;0,Y2229-J2229,".")</f>
        <v>16</v>
      </c>
      <c r="AA2229"/>
      <c r="AB2229"/>
    </row>
    <row r="2230" spans="1:28" s="1" customFormat="1" x14ac:dyDescent="0.25">
      <c r="A2230" s="31">
        <v>42923</v>
      </c>
      <c r="B2230" s="24" t="s">
        <v>2541</v>
      </c>
      <c r="C2230" s="23" t="s">
        <v>160</v>
      </c>
      <c r="D2230" s="22" t="s">
        <v>159</v>
      </c>
      <c r="E2230" s="21">
        <v>3.06</v>
      </c>
      <c r="G2230" s="20"/>
      <c r="H2230" s="19">
        <f>E2230/0.0418425</f>
        <v>73.131385552966492</v>
      </c>
      <c r="I2230" s="18">
        <f>J2230/100*4</f>
        <v>5.8</v>
      </c>
      <c r="J2230" s="17">
        <v>145</v>
      </c>
      <c r="K2230" s="16">
        <f>IF(J2230&gt;1,J2230-H2230-I2230,0)</f>
        <v>66.068614447033511</v>
      </c>
      <c r="L2230" s="15">
        <v>42941</v>
      </c>
      <c r="M2230" s="14"/>
      <c r="N2230" s="29">
        <v>42957</v>
      </c>
      <c r="O2230" s="12">
        <v>42958</v>
      </c>
      <c r="P2230" s="11" t="s">
        <v>2540</v>
      </c>
      <c r="Q2230" s="10" t="s">
        <v>2539</v>
      </c>
      <c r="R2230" s="10" t="s">
        <v>2538</v>
      </c>
      <c r="S2230" s="10" t="s">
        <v>907</v>
      </c>
      <c r="T2230" s="10"/>
      <c r="U2230" s="9" t="s">
        <v>2537</v>
      </c>
      <c r="V2230" s="8"/>
      <c r="W2230" s="7">
        <v>1022</v>
      </c>
      <c r="X2230" s="4"/>
      <c r="Y2230" s="6">
        <v>161</v>
      </c>
      <c r="Z2230" s="5">
        <f>IF(Y2230&gt;0,Y2230-J2230,".")</f>
        <v>16</v>
      </c>
    </row>
    <row r="2231" spans="1:28" s="1" customFormat="1" x14ac:dyDescent="0.25">
      <c r="A2231" s="31">
        <v>42733</v>
      </c>
      <c r="B2231" s="24"/>
      <c r="C2231" s="23" t="s">
        <v>160</v>
      </c>
      <c r="D2231" s="22" t="s">
        <v>159</v>
      </c>
      <c r="E2231" s="21">
        <v>3.49</v>
      </c>
      <c r="G2231" s="20"/>
      <c r="H2231" s="19">
        <f>E2231/0.03785</f>
        <v>92.206076618229858</v>
      </c>
      <c r="I2231" s="18">
        <f>J2231/100*4</f>
        <v>5.8</v>
      </c>
      <c r="J2231" s="17">
        <v>145</v>
      </c>
      <c r="K2231" s="16">
        <f>IF(J2231&gt;1,J2231-H2231-I2231,0)</f>
        <v>46.993923381770145</v>
      </c>
      <c r="L2231" s="15">
        <v>42762</v>
      </c>
      <c r="M2231" s="14"/>
      <c r="N2231" s="29">
        <v>42973</v>
      </c>
      <c r="O2231" s="12">
        <v>42974</v>
      </c>
      <c r="P2231" s="11" t="s">
        <v>2307</v>
      </c>
      <c r="Q2231" s="10" t="s">
        <v>2306</v>
      </c>
      <c r="R2231" s="10" t="s">
        <v>2305</v>
      </c>
      <c r="S2231" s="10" t="s">
        <v>2304</v>
      </c>
      <c r="T2231" s="10"/>
      <c r="U2231" s="9">
        <v>6912005782</v>
      </c>
      <c r="V2231" s="8"/>
      <c r="W2231" s="7">
        <v>1075</v>
      </c>
      <c r="X2231" s="4"/>
      <c r="Y2231" s="6">
        <v>161</v>
      </c>
      <c r="Z2231" s="5">
        <f>IF(Y2231&gt;0,Y2231-J2231,".")</f>
        <v>16</v>
      </c>
    </row>
    <row r="2232" spans="1:28" s="1" customFormat="1" x14ac:dyDescent="0.25">
      <c r="A2232" s="31">
        <v>42755</v>
      </c>
      <c r="B2232" s="24"/>
      <c r="C2232" s="23" t="s">
        <v>5454</v>
      </c>
      <c r="D2232" s="22"/>
      <c r="E2232" s="21">
        <v>2.96</v>
      </c>
      <c r="G2232" s="20"/>
      <c r="H2232" s="19">
        <f>E2232/0.03865</f>
        <v>76.584734799482547</v>
      </c>
      <c r="I2232" s="18">
        <f>J2232/100*4</f>
        <v>5</v>
      </c>
      <c r="J2232" s="17">
        <v>125</v>
      </c>
      <c r="K2232" s="16">
        <f>IF(J2232&gt;1,J2232-H2232-I2232,0)</f>
        <v>43.415265200517453</v>
      </c>
      <c r="L2232" s="15">
        <v>42756</v>
      </c>
      <c r="M2232" s="14"/>
      <c r="N2232" s="29">
        <v>42756</v>
      </c>
      <c r="O2232" s="12">
        <v>42758</v>
      </c>
      <c r="P2232" s="11" t="s">
        <v>6463</v>
      </c>
      <c r="Q2232" s="10" t="s">
        <v>6462</v>
      </c>
      <c r="R2232" s="10" t="s">
        <v>6461</v>
      </c>
      <c r="S2232" s="10" t="s">
        <v>6460</v>
      </c>
      <c r="T2232" s="10"/>
      <c r="U2232" s="9">
        <v>6688455044</v>
      </c>
      <c r="V2232" s="8"/>
      <c r="W2232" s="7">
        <v>148</v>
      </c>
      <c r="X2232" s="4"/>
      <c r="Y2232" s="6">
        <v>163</v>
      </c>
      <c r="Z2232" s="5">
        <f>IF(Y2232&gt;0,Y2232-J2232,".")</f>
        <v>38</v>
      </c>
    </row>
    <row r="2233" spans="1:28" s="1" customFormat="1" x14ac:dyDescent="0.25">
      <c r="A2233" s="31">
        <v>42596</v>
      </c>
      <c r="B2233" s="24"/>
      <c r="C2233" s="23" t="s">
        <v>230</v>
      </c>
      <c r="D2233" s="22" t="s">
        <v>229</v>
      </c>
      <c r="E2233" s="21">
        <v>1.66</v>
      </c>
      <c r="G2233" s="20"/>
      <c r="H2233" s="19">
        <f>E2233/0.04046</f>
        <v>41.028175976272856</v>
      </c>
      <c r="I2233" s="18">
        <f>J2233/100*4</f>
        <v>5</v>
      </c>
      <c r="J2233" s="17">
        <v>125</v>
      </c>
      <c r="K2233" s="16">
        <f>IF(J2233&gt;1,J2233-H2233-I2233,0)</f>
        <v>78.971824023727152</v>
      </c>
      <c r="L2233" s="15">
        <v>42614</v>
      </c>
      <c r="M2233" s="14"/>
      <c r="N2233" s="29">
        <v>42773</v>
      </c>
      <c r="O2233" s="12">
        <v>42773</v>
      </c>
      <c r="P2233" s="11" t="s">
        <v>6144</v>
      </c>
      <c r="Q2233" s="10" t="s">
        <v>6143</v>
      </c>
      <c r="R2233" s="10" t="s">
        <v>6142</v>
      </c>
      <c r="S2233" s="10" t="s">
        <v>6141</v>
      </c>
      <c r="T2233" s="10"/>
      <c r="U2233" s="9">
        <v>6704307132</v>
      </c>
      <c r="V2233" s="8"/>
      <c r="W2233" s="7">
        <v>221</v>
      </c>
      <c r="X2233" s="4"/>
      <c r="Y2233" s="6">
        <v>163</v>
      </c>
      <c r="Z2233" s="5">
        <f>IF(Y2233&gt;0,Y2233-J2233,".")</f>
        <v>38</v>
      </c>
    </row>
    <row r="2234" spans="1:28" s="1" customFormat="1" x14ac:dyDescent="0.25">
      <c r="A2234" s="31">
        <v>42809</v>
      </c>
      <c r="B2234" s="24"/>
      <c r="C2234" s="23" t="s">
        <v>230</v>
      </c>
      <c r="D2234" s="22" t="s">
        <v>229</v>
      </c>
      <c r="E2234" s="21">
        <v>1.78</v>
      </c>
      <c r="G2234" s="20"/>
      <c r="H2234" s="19">
        <f>E2234/0.038689</f>
        <v>46.007909224844269</v>
      </c>
      <c r="I2234" s="18">
        <f>J2234/100*4</f>
        <v>5</v>
      </c>
      <c r="J2234" s="17">
        <v>125</v>
      </c>
      <c r="K2234" s="16">
        <f>IF(J2234&gt;1,J2234-H2234-I2234,0)</f>
        <v>73.992090775155731</v>
      </c>
      <c r="L2234" s="15">
        <v>42841</v>
      </c>
      <c r="M2234" s="14"/>
      <c r="N2234" s="29">
        <v>42848</v>
      </c>
      <c r="O2234" s="12">
        <v>42848</v>
      </c>
      <c r="P2234" s="11" t="s">
        <v>4349</v>
      </c>
      <c r="Q2234" s="10" t="s">
        <v>4348</v>
      </c>
      <c r="R2234" s="10" t="s">
        <v>4347</v>
      </c>
      <c r="S2234" s="10" t="s">
        <v>4346</v>
      </c>
      <c r="T2234" s="10"/>
      <c r="U2234" s="9">
        <v>6788640414</v>
      </c>
      <c r="V2234" s="8"/>
      <c r="W2234" s="7">
        <v>633</v>
      </c>
      <c r="X2234" s="4"/>
      <c r="Y2234" s="6">
        <v>163</v>
      </c>
      <c r="Z2234" s="5">
        <f>IF(Y2234&gt;0,Y2234-J2234,".")</f>
        <v>38</v>
      </c>
    </row>
    <row r="2235" spans="1:28" s="1" customFormat="1" x14ac:dyDescent="0.25">
      <c r="A2235" s="31">
        <v>42527</v>
      </c>
      <c r="B2235" s="24" t="s">
        <v>4104</v>
      </c>
      <c r="C2235" s="23" t="s">
        <v>4103</v>
      </c>
      <c r="D2235" s="22"/>
      <c r="E2235" s="21">
        <v>2.48</v>
      </c>
      <c r="G2235" s="20"/>
      <c r="H2235" s="19">
        <f>E2235/0.04051</f>
        <v>61.219451987163666</v>
      </c>
      <c r="I2235" s="18">
        <f>J2235/100*4</f>
        <v>5</v>
      </c>
      <c r="J2235" s="17">
        <v>125</v>
      </c>
      <c r="K2235" s="16">
        <f>IF(J2235&gt;1,J2235-H2235-I2235,0)</f>
        <v>58.780548012836334</v>
      </c>
      <c r="L2235" s="15">
        <v>42543</v>
      </c>
      <c r="M2235" s="14"/>
      <c r="N2235" s="29">
        <v>42861</v>
      </c>
      <c r="O2235" s="12">
        <v>42863</v>
      </c>
      <c r="P2235" s="11" t="s">
        <v>4102</v>
      </c>
      <c r="Q2235" s="10" t="s">
        <v>4101</v>
      </c>
      <c r="R2235" s="10" t="s">
        <v>4100</v>
      </c>
      <c r="S2235" s="10" t="s">
        <v>2281</v>
      </c>
      <c r="T2235" s="10"/>
      <c r="U2235" s="9" t="s">
        <v>4099</v>
      </c>
      <c r="V2235" s="8"/>
      <c r="W2235" s="7">
        <v>692</v>
      </c>
      <c r="X2235" s="4"/>
      <c r="Y2235" s="6">
        <v>163</v>
      </c>
      <c r="Z2235" s="5">
        <f>IF(Y2235&gt;0,Y2235-J2235,".")</f>
        <v>38</v>
      </c>
    </row>
    <row r="2236" spans="1:28" s="1" customFormat="1" x14ac:dyDescent="0.25">
      <c r="A2236" s="31">
        <v>42809</v>
      </c>
      <c r="B2236" s="24"/>
      <c r="C2236" s="23" t="s">
        <v>230</v>
      </c>
      <c r="D2236" s="22" t="s">
        <v>229</v>
      </c>
      <c r="E2236" s="21">
        <v>1.78</v>
      </c>
      <c r="G2236" s="20"/>
      <c r="H2236" s="19">
        <f>E2236/0.038689</f>
        <v>46.007909224844269</v>
      </c>
      <c r="I2236" s="18">
        <f>J2236/100*4</f>
        <v>5</v>
      </c>
      <c r="J2236" s="17">
        <v>125</v>
      </c>
      <c r="K2236" s="16">
        <f>IF(J2236&gt;1,J2236-H2236-I2236,0)</f>
        <v>73.992090775155731</v>
      </c>
      <c r="L2236" s="15">
        <v>42841</v>
      </c>
      <c r="M2236" s="14"/>
      <c r="N2236" s="29">
        <v>42873</v>
      </c>
      <c r="O2236" s="12">
        <v>42885</v>
      </c>
      <c r="P2236" s="11" t="s">
        <v>3840</v>
      </c>
      <c r="Q2236" s="10" t="s">
        <v>3839</v>
      </c>
      <c r="R2236" s="10" t="s">
        <v>3838</v>
      </c>
      <c r="S2236" s="10" t="s">
        <v>3837</v>
      </c>
      <c r="T2236" s="10"/>
      <c r="U2236" s="9">
        <v>6818949188</v>
      </c>
      <c r="V2236" s="8"/>
      <c r="W2236" s="7">
        <v>786</v>
      </c>
      <c r="X2236" s="4"/>
      <c r="Y2236" s="6">
        <v>163</v>
      </c>
      <c r="Z2236" s="5">
        <f>IF(Y2236&gt;0,Y2236-J2236,".")</f>
        <v>38</v>
      </c>
    </row>
    <row r="2237" spans="1:28" s="1" customFormat="1" x14ac:dyDescent="0.25">
      <c r="A2237" s="31">
        <v>42786</v>
      </c>
      <c r="B2237" s="24"/>
      <c r="C2237" s="23" t="s">
        <v>3281</v>
      </c>
      <c r="D2237" s="22" t="s">
        <v>119</v>
      </c>
      <c r="E2237" s="21">
        <v>1.94</v>
      </c>
      <c r="G2237" s="20"/>
      <c r="H2237" s="19">
        <f>E2237/0.03844</f>
        <v>50.468262226847031</v>
      </c>
      <c r="I2237" s="18">
        <f>J2237/100*4</f>
        <v>5</v>
      </c>
      <c r="J2237" s="17">
        <v>125</v>
      </c>
      <c r="K2237" s="16">
        <f>IF(J2237&gt;1,J2237-H2237-I2237,0)</f>
        <v>69.531737773152969</v>
      </c>
      <c r="L2237" s="15">
        <v>42812</v>
      </c>
      <c r="M2237" s="14"/>
      <c r="N2237" s="29">
        <v>42905</v>
      </c>
      <c r="O2237" s="12">
        <v>42905</v>
      </c>
      <c r="P2237" s="11" t="s">
        <v>3280</v>
      </c>
      <c r="Q2237" s="10" t="s">
        <v>3279</v>
      </c>
      <c r="R2237" s="10" t="s">
        <v>3278</v>
      </c>
      <c r="S2237" s="10" t="s">
        <v>817</v>
      </c>
      <c r="T2237" s="10"/>
      <c r="U2237" s="9">
        <v>6858605429</v>
      </c>
      <c r="V2237" s="8"/>
      <c r="W2237" s="7">
        <v>862</v>
      </c>
      <c r="X2237" s="4"/>
      <c r="Y2237" s="6">
        <v>163</v>
      </c>
      <c r="Z2237" s="5">
        <f>IF(Y2237&gt;0,Y2237-J2237,".")</f>
        <v>38</v>
      </c>
    </row>
    <row r="2238" spans="1:28" s="1" customFormat="1" x14ac:dyDescent="0.25">
      <c r="A2238" s="31">
        <v>42809</v>
      </c>
      <c r="B2238" s="24" t="s">
        <v>640</v>
      </c>
      <c r="C2238" s="23" t="s">
        <v>639</v>
      </c>
      <c r="D2238" s="22" t="s">
        <v>638</v>
      </c>
      <c r="E2238" s="21">
        <v>2.88</v>
      </c>
      <c r="G2238" s="20"/>
      <c r="H2238" s="19">
        <f>E2238/0.038689</f>
        <v>74.439763240197465</v>
      </c>
      <c r="I2238" s="18">
        <f>J2238/100*4</f>
        <v>5</v>
      </c>
      <c r="J2238" s="17">
        <v>125</v>
      </c>
      <c r="K2238" s="16">
        <f>IF(J2238&gt;1,J2238-H2238-I2238,0)</f>
        <v>45.560236759802535</v>
      </c>
      <c r="L2238" s="15">
        <v>42841</v>
      </c>
      <c r="M2238" s="14"/>
      <c r="N2238" s="29">
        <v>43072</v>
      </c>
      <c r="O2238" s="12">
        <v>43073</v>
      </c>
      <c r="P2238" s="11" t="s">
        <v>637</v>
      </c>
      <c r="Q2238" s="10" t="s">
        <v>636</v>
      </c>
      <c r="R2238" s="10" t="s">
        <v>635</v>
      </c>
      <c r="S2238" s="10" t="s">
        <v>634</v>
      </c>
      <c r="T2238" s="10"/>
      <c r="U2238" s="9">
        <v>6916032903</v>
      </c>
      <c r="V2238" s="8"/>
      <c r="W2238" s="7">
        <v>1407</v>
      </c>
      <c r="X2238" s="4"/>
      <c r="Y2238" s="6">
        <v>163</v>
      </c>
      <c r="Z2238" s="5">
        <f>IF(Y2238&gt;0,Y2238-J2238,".")</f>
        <v>38</v>
      </c>
    </row>
    <row r="2239" spans="1:28" s="1" customFormat="1" x14ac:dyDescent="0.25">
      <c r="A2239" s="31">
        <v>42923</v>
      </c>
      <c r="B2239" s="24"/>
      <c r="C2239" s="23" t="s">
        <v>230</v>
      </c>
      <c r="D2239" s="22" t="s">
        <v>229</v>
      </c>
      <c r="E2239" s="21">
        <v>1.78</v>
      </c>
      <c r="G2239" s="20"/>
      <c r="H2239" s="19">
        <f>E2239/0.0418425</f>
        <v>42.540479177869393</v>
      </c>
      <c r="I2239" s="18">
        <f>J2239/100*4</f>
        <v>5</v>
      </c>
      <c r="J2239" s="17">
        <v>125</v>
      </c>
      <c r="K2239" s="16">
        <f>IF(J2239&gt;1,J2239-H2239-I2239,0)</f>
        <v>77.4595208221306</v>
      </c>
      <c r="L2239" s="15">
        <v>42952</v>
      </c>
      <c r="M2239" s="14"/>
      <c r="N2239" s="29">
        <v>43087</v>
      </c>
      <c r="O2239" s="12">
        <v>43087</v>
      </c>
      <c r="P2239" s="11" t="s">
        <v>228</v>
      </c>
      <c r="Q2239" s="10" t="s">
        <v>227</v>
      </c>
      <c r="R2239" s="10" t="s">
        <v>226</v>
      </c>
      <c r="S2239" s="10" t="s">
        <v>225</v>
      </c>
      <c r="T2239" s="10"/>
      <c r="U2239" s="9">
        <v>6917247793</v>
      </c>
      <c r="V2239" s="8"/>
      <c r="W2239" s="7">
        <v>1477</v>
      </c>
      <c r="X2239" s="4"/>
      <c r="Y2239" s="6">
        <v>163</v>
      </c>
      <c r="Z2239" s="5">
        <f>IF(Y2239&gt;0,Y2239-J2239,".")</f>
        <v>38</v>
      </c>
    </row>
    <row r="2240" spans="1:28" s="1" customFormat="1" x14ac:dyDescent="0.25">
      <c r="A2240" s="31">
        <v>42692</v>
      </c>
      <c r="B2240" t="s">
        <v>3620</v>
      </c>
      <c r="C2240" s="23" t="s">
        <v>1284</v>
      </c>
      <c r="D2240" s="22" t="s">
        <v>1283</v>
      </c>
      <c r="E2240" s="21">
        <v>2.2200000000000002</v>
      </c>
      <c r="G2240" s="20"/>
      <c r="H2240" s="19">
        <f>E2240/0.0395</f>
        <v>56.202531645569621</v>
      </c>
      <c r="I2240" s="18">
        <f>J2240/100*4</f>
        <v>5</v>
      </c>
      <c r="J2240" s="17">
        <v>125</v>
      </c>
      <c r="K2240" s="16">
        <f>IF(J2240&gt;1,J2240-H2240-I2240,0)</f>
        <v>63.797468354430379</v>
      </c>
      <c r="L2240" s="15">
        <v>42741</v>
      </c>
      <c r="M2240" s="14"/>
      <c r="N2240" s="29">
        <v>42887</v>
      </c>
      <c r="O2240" s="12">
        <v>42888</v>
      </c>
      <c r="P2240" s="11" t="s">
        <v>3616</v>
      </c>
      <c r="Q2240" s="10" t="s">
        <v>3619</v>
      </c>
      <c r="R2240" s="10" t="s">
        <v>3618</v>
      </c>
      <c r="S2240" s="10" t="s">
        <v>288</v>
      </c>
      <c r="T2240" s="10" t="s">
        <v>3617</v>
      </c>
      <c r="U2240" s="9">
        <v>6834375416</v>
      </c>
      <c r="V2240" s="8"/>
      <c r="W2240" s="7">
        <v>794</v>
      </c>
      <c r="X2240" s="4"/>
      <c r="Y2240" s="6">
        <v>164</v>
      </c>
      <c r="Z2240" s="5">
        <f>IF(Y2240&gt;0,Y2240-J2240,".")</f>
        <v>39</v>
      </c>
    </row>
    <row r="2241" spans="1:26" s="1" customFormat="1" x14ac:dyDescent="0.25">
      <c r="A2241" s="31">
        <v>42923</v>
      </c>
      <c r="B2241" s="24" t="s">
        <v>2266</v>
      </c>
      <c r="C2241" s="23" t="s">
        <v>230</v>
      </c>
      <c r="D2241" s="22" t="s">
        <v>229</v>
      </c>
      <c r="E2241" s="21">
        <v>1.81</v>
      </c>
      <c r="G2241" s="20"/>
      <c r="H2241" s="19">
        <f>E2241/0.0418425</f>
        <v>43.257453546035734</v>
      </c>
      <c r="I2241" s="18">
        <f>J2241/100*4</f>
        <v>5</v>
      </c>
      <c r="J2241" s="17">
        <v>125</v>
      </c>
      <c r="K2241" s="16">
        <f>IF(J2241&gt;1,J2241-H2241-I2241,0)</f>
        <v>76.742546453964266</v>
      </c>
      <c r="L2241" s="15">
        <v>42939</v>
      </c>
      <c r="M2241" s="14"/>
      <c r="N2241" s="29">
        <v>42975</v>
      </c>
      <c r="O2241" s="12">
        <v>42975</v>
      </c>
      <c r="P2241" s="11" t="s">
        <v>2262</v>
      </c>
      <c r="Q2241" s="10" t="s">
        <v>2265</v>
      </c>
      <c r="R2241" s="10" t="s">
        <v>2264</v>
      </c>
      <c r="S2241" s="10" t="s">
        <v>2263</v>
      </c>
      <c r="T2241" s="10"/>
      <c r="U2241" s="9">
        <v>6909358327</v>
      </c>
      <c r="V2241" s="8"/>
      <c r="W2241" s="7">
        <v>1089</v>
      </c>
      <c r="X2241" s="4"/>
      <c r="Y2241" s="6">
        <v>164</v>
      </c>
      <c r="Z2241" s="5">
        <f>IF(Y2241&gt;0,Y2241-J2241,".")</f>
        <v>39</v>
      </c>
    </row>
    <row r="2242" spans="1:26" s="1" customFormat="1" x14ac:dyDescent="0.25">
      <c r="A2242" s="31">
        <v>42692</v>
      </c>
      <c r="B2242" s="24"/>
      <c r="C2242" s="23" t="s">
        <v>1284</v>
      </c>
      <c r="D2242" s="22" t="s">
        <v>1283</v>
      </c>
      <c r="E2242" s="21">
        <v>2.2200000000000002</v>
      </c>
      <c r="G2242" s="20"/>
      <c r="H2242" s="19">
        <f>E2242/0.0395</f>
        <v>56.202531645569621</v>
      </c>
      <c r="I2242" s="18">
        <f>J2242/100*4</f>
        <v>5</v>
      </c>
      <c r="J2242" s="17">
        <v>125</v>
      </c>
      <c r="K2242" s="16">
        <f>IF(J2242&gt;1,J2242-H2242-I2242,0)</f>
        <v>63.797468354430379</v>
      </c>
      <c r="L2242" s="15">
        <v>42741</v>
      </c>
      <c r="M2242" s="14"/>
      <c r="N2242" s="29">
        <v>43012</v>
      </c>
      <c r="O2242" s="12">
        <v>43012</v>
      </c>
      <c r="P2242" s="11" t="s">
        <v>1674</v>
      </c>
      <c r="Q2242" s="10" t="s">
        <v>1689</v>
      </c>
      <c r="R2242" s="10" t="s">
        <v>1688</v>
      </c>
      <c r="S2242" s="10" t="s">
        <v>1687</v>
      </c>
      <c r="T2242" s="10" t="s">
        <v>1686</v>
      </c>
      <c r="U2242" s="9">
        <v>6908909189</v>
      </c>
      <c r="V2242" s="8"/>
      <c r="W2242" s="7">
        <v>1199</v>
      </c>
      <c r="X2242" s="4"/>
      <c r="Y2242" s="6">
        <v>165</v>
      </c>
      <c r="Z2242" s="5">
        <f>IF(Y2242&gt;0,Y2242-J2242,".")</f>
        <v>40</v>
      </c>
    </row>
    <row r="2243" spans="1:26" s="1" customFormat="1" x14ac:dyDescent="0.25">
      <c r="A2243" s="31">
        <v>42692</v>
      </c>
      <c r="B2243" s="24" t="s">
        <v>6747</v>
      </c>
      <c r="C2243" s="23" t="s">
        <v>70</v>
      </c>
      <c r="D2243" s="22" t="s">
        <v>69</v>
      </c>
      <c r="E2243" s="21">
        <v>2.39</v>
      </c>
      <c r="G2243" s="20"/>
      <c r="H2243" s="19">
        <f>E2243/0.0395</f>
        <v>60.506329113924053</v>
      </c>
      <c r="I2243" s="18">
        <f>J2243/100*4</f>
        <v>5.16</v>
      </c>
      <c r="J2243" s="17">
        <v>129</v>
      </c>
      <c r="K2243" s="16">
        <f>IF(J2243&gt;1,J2243-H2243-I2243,0)</f>
        <v>63.33367088607595</v>
      </c>
      <c r="L2243" s="15">
        <v>42743</v>
      </c>
      <c r="M2243" s="14"/>
      <c r="N2243" s="29">
        <v>42746</v>
      </c>
      <c r="O2243" s="12">
        <v>42748</v>
      </c>
      <c r="P2243" s="11" t="s">
        <v>2498</v>
      </c>
      <c r="Q2243" s="10" t="s">
        <v>2501</v>
      </c>
      <c r="R2243" s="10" t="s">
        <v>2500</v>
      </c>
      <c r="S2243" s="10" t="s">
        <v>2499</v>
      </c>
      <c r="T2243" s="10"/>
      <c r="U2243" s="9" t="s">
        <v>6746</v>
      </c>
      <c r="V2243" s="8"/>
      <c r="W2243" s="7">
        <v>80</v>
      </c>
      <c r="X2243" s="4"/>
      <c r="Y2243" s="6">
        <v>166</v>
      </c>
      <c r="Z2243" s="5">
        <f>IF(Y2243&gt;0,Y2243-J2243,".")</f>
        <v>37</v>
      </c>
    </row>
    <row r="2244" spans="1:26" s="1" customFormat="1" x14ac:dyDescent="0.25">
      <c r="A2244" s="31">
        <v>42754</v>
      </c>
      <c r="B2244" s="24" t="s">
        <v>71</v>
      </c>
      <c r="C2244" s="23" t="s">
        <v>70</v>
      </c>
      <c r="D2244" s="22" t="s">
        <v>69</v>
      </c>
      <c r="E2244" s="21">
        <v>1.87</v>
      </c>
      <c r="G2244" s="20"/>
      <c r="H2244" s="19">
        <f>E2244/0.03865</f>
        <v>48.382923673997418</v>
      </c>
      <c r="I2244" s="18">
        <f>J2244/100*4</f>
        <v>5.16</v>
      </c>
      <c r="J2244" s="17">
        <v>129</v>
      </c>
      <c r="K2244" s="16">
        <f>IF(J2244&gt;1,J2244-H2244-I2244,0)</f>
        <v>75.457076326002579</v>
      </c>
      <c r="L2244" s="15">
        <v>42774</v>
      </c>
      <c r="M2244" s="14"/>
      <c r="N2244" s="29">
        <v>42779</v>
      </c>
      <c r="O2244" s="12">
        <v>42779</v>
      </c>
      <c r="P2244" s="11" t="s">
        <v>1756</v>
      </c>
      <c r="Q2244" s="10" t="s">
        <v>1755</v>
      </c>
      <c r="R2244" s="10" t="s">
        <v>1754</v>
      </c>
      <c r="S2244" s="10" t="s">
        <v>6004</v>
      </c>
      <c r="T2244" s="10"/>
      <c r="U2244" s="9" t="s">
        <v>6003</v>
      </c>
      <c r="V2244" s="8"/>
      <c r="W2244" s="7">
        <v>254</v>
      </c>
      <c r="X2244" s="4"/>
      <c r="Y2244" s="6">
        <v>166</v>
      </c>
      <c r="Z2244" s="5">
        <f>IF(Y2244&gt;0,Y2244-J2244,".")</f>
        <v>37</v>
      </c>
    </row>
    <row r="2245" spans="1:26" s="1" customFormat="1" x14ac:dyDescent="0.25">
      <c r="A2245" s="31">
        <v>42751</v>
      </c>
      <c r="B2245" s="24"/>
      <c r="C2245" s="23" t="s">
        <v>70</v>
      </c>
      <c r="D2245" s="22" t="s">
        <v>69</v>
      </c>
      <c r="E2245" s="21">
        <v>1.87</v>
      </c>
      <c r="G2245" s="20"/>
      <c r="H2245" s="19">
        <f>E2245/0.03865</f>
        <v>48.382923673997418</v>
      </c>
      <c r="I2245" s="18">
        <f>J2245/100*4</f>
        <v>5.16</v>
      </c>
      <c r="J2245" s="17">
        <v>129</v>
      </c>
      <c r="K2245" s="16">
        <f>IF(J2245&gt;1,J2245-H2245-I2245,0)</f>
        <v>75.457076326002579</v>
      </c>
      <c r="L2245" s="15">
        <v>42774</v>
      </c>
      <c r="M2245" s="14"/>
      <c r="N2245" s="29">
        <v>42806</v>
      </c>
      <c r="O2245" s="12">
        <v>42807</v>
      </c>
      <c r="P2245" s="11" t="s">
        <v>5308</v>
      </c>
      <c r="Q2245" s="10" t="s">
        <v>5307</v>
      </c>
      <c r="R2245" s="10" t="s">
        <v>5306</v>
      </c>
      <c r="S2245" s="10" t="s">
        <v>1434</v>
      </c>
      <c r="T2245" s="10"/>
      <c r="U2245" s="9">
        <v>6744605485</v>
      </c>
      <c r="V2245" s="8"/>
      <c r="W2245" s="7">
        <v>415</v>
      </c>
      <c r="X2245" s="4"/>
      <c r="Y2245" s="6">
        <v>166</v>
      </c>
      <c r="Z2245" s="5">
        <f>IF(Y2245&gt;0,Y2245-J2245,".")</f>
        <v>37</v>
      </c>
    </row>
    <row r="2246" spans="1:26" s="1" customFormat="1" x14ac:dyDescent="0.25">
      <c r="A2246" s="31">
        <v>42793</v>
      </c>
      <c r="B2246" s="30" t="s">
        <v>2928</v>
      </c>
      <c r="C2246" s="23" t="s">
        <v>2927</v>
      </c>
      <c r="D2246" s="22" t="s">
        <v>2926</v>
      </c>
      <c r="E2246" s="21">
        <v>3.99</v>
      </c>
      <c r="G2246" s="20"/>
      <c r="H2246" s="19">
        <f>E2246/0.03844</f>
        <v>103.79812695109261</v>
      </c>
      <c r="I2246" s="18">
        <f>J2246/100*4</f>
        <v>5.96</v>
      </c>
      <c r="J2246" s="17">
        <v>149</v>
      </c>
      <c r="K2246" s="16">
        <f>IF(J2246&gt;1,J2246-H2246-I2246,0)</f>
        <v>39.241873048907387</v>
      </c>
      <c r="L2246" s="15">
        <v>42823</v>
      </c>
      <c r="M2246" s="14"/>
      <c r="N2246" s="29">
        <v>42927</v>
      </c>
      <c r="O2246" s="12">
        <v>42928</v>
      </c>
      <c r="P2246" s="11" t="s">
        <v>2925</v>
      </c>
      <c r="Q2246" s="10" t="s">
        <v>2924</v>
      </c>
      <c r="R2246" s="10" t="s">
        <v>2923</v>
      </c>
      <c r="S2246" s="10" t="s">
        <v>2922</v>
      </c>
      <c r="T2246" s="10"/>
      <c r="U2246" s="9">
        <v>6881590345</v>
      </c>
      <c r="V2246" s="8"/>
      <c r="W2246" s="7">
        <v>941</v>
      </c>
      <c r="X2246" s="4"/>
      <c r="Y2246" s="6">
        <v>166</v>
      </c>
      <c r="Z2246" s="5">
        <f>IF(Y2246&gt;0,Y2246-J2246,".")</f>
        <v>17</v>
      </c>
    </row>
    <row r="2247" spans="1:26" s="1" customFormat="1" x14ac:dyDescent="0.25">
      <c r="A2247" s="31">
        <v>42495</v>
      </c>
      <c r="B2247" s="24"/>
      <c r="C2247" s="23" t="s">
        <v>2581</v>
      </c>
      <c r="D2247" s="22" t="s">
        <v>2580</v>
      </c>
      <c r="E2247" s="21">
        <v>2.11</v>
      </c>
      <c r="G2247" s="20"/>
      <c r="H2247" s="19">
        <f>E2247/0.04188</f>
        <v>50.382043935052529</v>
      </c>
      <c r="I2247" s="18">
        <f>J2247/100*4</f>
        <v>5.16</v>
      </c>
      <c r="J2247" s="17">
        <v>129</v>
      </c>
      <c r="K2247" s="16">
        <f>IF(J2247&gt;1,J2247-H2247-I2247,0)</f>
        <v>73.457956064947467</v>
      </c>
      <c r="L2247" s="15">
        <v>42511</v>
      </c>
      <c r="M2247" s="14"/>
      <c r="N2247" s="29">
        <v>42937</v>
      </c>
      <c r="O2247" s="12">
        <v>42940</v>
      </c>
      <c r="P2247" s="11" t="s">
        <v>2752</v>
      </c>
      <c r="Q2247" s="10" t="s">
        <v>2755</v>
      </c>
      <c r="R2247" s="10" t="s">
        <v>2754</v>
      </c>
      <c r="S2247" s="10" t="s">
        <v>2753</v>
      </c>
      <c r="T2247" s="10"/>
      <c r="U2247" s="9">
        <v>6893306799</v>
      </c>
      <c r="V2247" s="8"/>
      <c r="W2247" s="7">
        <v>980</v>
      </c>
      <c r="X2247" s="4"/>
      <c r="Y2247" s="6">
        <v>167</v>
      </c>
      <c r="Z2247" s="5">
        <f>IF(Y2247&gt;0,Y2247-J2247,".")</f>
        <v>38</v>
      </c>
    </row>
    <row r="2248" spans="1:26" s="1" customFormat="1" x14ac:dyDescent="0.25">
      <c r="A2248" s="31">
        <v>42495</v>
      </c>
      <c r="B2248" s="24"/>
      <c r="C2248" s="23" t="s">
        <v>2581</v>
      </c>
      <c r="D2248" s="22" t="s">
        <v>2580</v>
      </c>
      <c r="E2248" s="21">
        <v>2.11</v>
      </c>
      <c r="G2248" s="20"/>
      <c r="H2248" s="19">
        <f>E2248/0.04188</f>
        <v>50.382043935052529</v>
      </c>
      <c r="I2248" s="18">
        <f>J2248/100*4</f>
        <v>5.16</v>
      </c>
      <c r="J2248" s="17">
        <v>129</v>
      </c>
      <c r="K2248" s="16">
        <f>IF(J2248&gt;1,J2248-H2248-I2248,0)</f>
        <v>73.457956064947467</v>
      </c>
      <c r="L2248" s="15">
        <v>42511</v>
      </c>
      <c r="M2248" s="14"/>
      <c r="N2248" s="29">
        <v>42954</v>
      </c>
      <c r="O2248" s="12">
        <v>42954</v>
      </c>
      <c r="P2248" s="11" t="s">
        <v>2579</v>
      </c>
      <c r="Q2248" s="10" t="s">
        <v>2578</v>
      </c>
      <c r="R2248" s="10" t="s">
        <v>2577</v>
      </c>
      <c r="S2248" s="10" t="s">
        <v>2576</v>
      </c>
      <c r="T2248" s="10"/>
      <c r="U2248" s="9" t="s">
        <v>2575</v>
      </c>
      <c r="V2248" s="8"/>
      <c r="W2248" s="7">
        <v>1011</v>
      </c>
      <c r="X2248" s="4"/>
      <c r="Y2248" s="6">
        <v>167</v>
      </c>
      <c r="Z2248" s="5">
        <f>IF(Y2248&gt;0,Y2248-J2248,".")</f>
        <v>38</v>
      </c>
    </row>
    <row r="2249" spans="1:26" s="1" customFormat="1" x14ac:dyDescent="0.25">
      <c r="A2249" s="31">
        <v>42577</v>
      </c>
      <c r="B2249" t="s">
        <v>7004</v>
      </c>
      <c r="C2249" s="23" t="s">
        <v>3466</v>
      </c>
      <c r="D2249" s="22" t="s">
        <v>3465</v>
      </c>
      <c r="E2249" s="21">
        <v>2.42</v>
      </c>
      <c r="G2249" s="20"/>
      <c r="H2249" s="19">
        <f>E2249/0.04011</f>
        <v>60.334081276489655</v>
      </c>
      <c r="I2249" s="18">
        <f>J2249/100*4</f>
        <v>5.16</v>
      </c>
      <c r="J2249" s="17">
        <v>129</v>
      </c>
      <c r="K2249" s="16">
        <f>IF(J2249&gt;1,J2249-H2249-I2249,0)</f>
        <v>63.505918723510348</v>
      </c>
      <c r="L2249" s="15">
        <v>42599</v>
      </c>
      <c r="M2249" s="14"/>
      <c r="N2249" s="29">
        <v>42737</v>
      </c>
      <c r="O2249" s="12">
        <v>42738</v>
      </c>
      <c r="P2249" s="11" t="s">
        <v>7001</v>
      </c>
      <c r="Q2249" s="10" t="s">
        <v>7003</v>
      </c>
      <c r="R2249" s="10" t="s">
        <v>7002</v>
      </c>
      <c r="S2249" s="10" t="s">
        <v>5302</v>
      </c>
      <c r="T2249" s="10"/>
      <c r="U2249" s="9">
        <v>6661752643</v>
      </c>
      <c r="V2249" s="8"/>
      <c r="W2249" s="7">
        <v>17</v>
      </c>
      <c r="X2249" s="4"/>
      <c r="Y2249" s="6">
        <v>168</v>
      </c>
      <c r="Z2249" s="5">
        <f>IF(Y2249&gt;0,Y2249-J2249,".")</f>
        <v>39</v>
      </c>
    </row>
    <row r="2250" spans="1:26" s="1" customFormat="1" x14ac:dyDescent="0.25">
      <c r="A2250" s="31">
        <v>42742</v>
      </c>
      <c r="B2250" s="24"/>
      <c r="C2250" s="23" t="s">
        <v>242</v>
      </c>
      <c r="D2250" s="22" t="s">
        <v>241</v>
      </c>
      <c r="E2250" s="21">
        <v>2.4</v>
      </c>
      <c r="G2250" s="20"/>
      <c r="H2250" s="19">
        <f>E2250/0.03821</f>
        <v>62.81078251766553</v>
      </c>
      <c r="I2250" s="18">
        <f>J2250/100*4</f>
        <v>6.76</v>
      </c>
      <c r="J2250" s="17">
        <v>169</v>
      </c>
      <c r="K2250" s="16">
        <f>IF(J2250&gt;1,J2250-H2250-I2250,0)</f>
        <v>99.429217482334465</v>
      </c>
      <c r="L2250" s="15">
        <v>42762</v>
      </c>
      <c r="M2250" s="14"/>
      <c r="N2250" s="29">
        <v>42773</v>
      </c>
      <c r="O2250" s="12">
        <v>42773</v>
      </c>
      <c r="P2250" s="11" t="s">
        <v>6132</v>
      </c>
      <c r="Q2250" s="10"/>
      <c r="R2250" s="10"/>
      <c r="S2250" s="10"/>
      <c r="T2250" s="10"/>
      <c r="U2250" s="9"/>
      <c r="V2250" s="8"/>
      <c r="W2250" s="7">
        <v>219</v>
      </c>
      <c r="X2250" s="4"/>
      <c r="Y2250" s="6">
        <v>169</v>
      </c>
      <c r="Z2250" s="5">
        <f>IF(Y2250&gt;0,Y2250-J2250,".")</f>
        <v>0</v>
      </c>
    </row>
    <row r="2251" spans="1:26" s="1" customFormat="1" x14ac:dyDescent="0.25">
      <c r="A2251" s="31">
        <v>42742</v>
      </c>
      <c r="B2251" s="24"/>
      <c r="C2251" s="23" t="s">
        <v>242</v>
      </c>
      <c r="D2251" s="22" t="s">
        <v>241</v>
      </c>
      <c r="E2251" s="21">
        <v>2.4</v>
      </c>
      <c r="G2251" s="20"/>
      <c r="H2251" s="19">
        <f>E2251/0.03821</f>
        <v>62.81078251766553</v>
      </c>
      <c r="I2251" s="18">
        <f>J2251/100*4</f>
        <v>6.76</v>
      </c>
      <c r="J2251" s="17">
        <v>169</v>
      </c>
      <c r="K2251" s="16">
        <f>IF(J2251&gt;1,J2251-H2251-I2251,0)</f>
        <v>99.429217482334465</v>
      </c>
      <c r="L2251" s="15">
        <v>42762</v>
      </c>
      <c r="M2251" s="14"/>
      <c r="N2251" s="29">
        <v>42787</v>
      </c>
      <c r="O2251" s="12">
        <v>42787</v>
      </c>
      <c r="P2251" s="11" t="s">
        <v>5761</v>
      </c>
      <c r="Q2251" s="10" t="s">
        <v>5764</v>
      </c>
      <c r="R2251" s="10" t="s">
        <v>5763</v>
      </c>
      <c r="S2251" s="10" t="s">
        <v>5762</v>
      </c>
      <c r="T2251" s="10"/>
      <c r="U2251" s="9">
        <v>6726779169</v>
      </c>
      <c r="V2251" s="8"/>
      <c r="W2251" s="7">
        <v>309</v>
      </c>
      <c r="X2251" s="4"/>
      <c r="Y2251" s="6">
        <v>169</v>
      </c>
      <c r="Z2251" s="5">
        <f>IF(Y2251&gt;0,Y2251-J2251,".")</f>
        <v>0</v>
      </c>
    </row>
    <row r="2252" spans="1:26" s="1" customFormat="1" x14ac:dyDescent="0.25">
      <c r="A2252" s="31">
        <v>42742</v>
      </c>
      <c r="B2252" s="24"/>
      <c r="C2252" s="23" t="s">
        <v>194</v>
      </c>
      <c r="D2252" s="22" t="s">
        <v>193</v>
      </c>
      <c r="E2252" s="21">
        <v>3.46</v>
      </c>
      <c r="G2252" s="20"/>
      <c r="H2252" s="19">
        <f>E2252/0.03821</f>
        <v>90.552211462967804</v>
      </c>
      <c r="I2252" s="18">
        <f>J2252/100*4</f>
        <v>6.76</v>
      </c>
      <c r="J2252" s="17">
        <v>169</v>
      </c>
      <c r="K2252" s="16">
        <f>IF(J2252&gt;1,J2252-H2252-I2252,0)</f>
        <v>71.687788537032191</v>
      </c>
      <c r="L2252" s="15">
        <v>42783</v>
      </c>
      <c r="M2252" s="14"/>
      <c r="N2252" s="29">
        <v>42812</v>
      </c>
      <c r="O2252" s="12">
        <v>42816</v>
      </c>
      <c r="P2252" s="11" t="s">
        <v>5141</v>
      </c>
      <c r="Q2252" s="10"/>
      <c r="R2252" s="10"/>
      <c r="S2252" s="10"/>
      <c r="T2252" s="10"/>
      <c r="U2252" s="9"/>
      <c r="V2252" s="8"/>
      <c r="W2252" s="7">
        <v>470</v>
      </c>
      <c r="X2252" s="4"/>
      <c r="Y2252" s="6">
        <v>169</v>
      </c>
      <c r="Z2252" s="5">
        <f>IF(Y2252&gt;0,Y2252-J2252,".")</f>
        <v>0</v>
      </c>
    </row>
    <row r="2253" spans="1:26" s="1" customFormat="1" x14ac:dyDescent="0.25">
      <c r="A2253" s="31">
        <v>42790</v>
      </c>
      <c r="B2253" s="24"/>
      <c r="C2253" s="23" t="s">
        <v>242</v>
      </c>
      <c r="D2253" s="22" t="s">
        <v>241</v>
      </c>
      <c r="E2253" s="21">
        <v>2.464</v>
      </c>
      <c r="G2253" s="20"/>
      <c r="H2253" s="19">
        <f>E2253/0.03844</f>
        <v>64.099895941727368</v>
      </c>
      <c r="I2253" s="18">
        <f>J2253/100*4</f>
        <v>6.76</v>
      </c>
      <c r="J2253" s="17">
        <v>169</v>
      </c>
      <c r="K2253" s="16">
        <f>IF(J2253&gt;1,J2253-H2253-I2253,0)</f>
        <v>98.140104058272627</v>
      </c>
      <c r="L2253" s="15">
        <v>42812</v>
      </c>
      <c r="M2253" s="14"/>
      <c r="N2253" s="29">
        <v>42927</v>
      </c>
      <c r="O2253" s="12">
        <v>42932</v>
      </c>
      <c r="P2253" s="11" t="s">
        <v>2907</v>
      </c>
      <c r="Q2253" s="10"/>
      <c r="R2253" s="10"/>
      <c r="S2253" s="10"/>
      <c r="T2253" s="10"/>
      <c r="U2253" s="9"/>
      <c r="V2253" s="8"/>
      <c r="W2253" s="7">
        <v>952</v>
      </c>
      <c r="X2253" s="4"/>
      <c r="Y2253" s="6">
        <v>169</v>
      </c>
      <c r="Z2253" s="5">
        <f>IF(Y2253&gt;0,Y2253-J2253,".")</f>
        <v>0</v>
      </c>
    </row>
    <row r="2254" spans="1:26" s="1" customFormat="1" x14ac:dyDescent="0.25">
      <c r="A2254" s="31">
        <v>42742</v>
      </c>
      <c r="B2254" s="24"/>
      <c r="C2254" s="23" t="s">
        <v>242</v>
      </c>
      <c r="D2254" s="22" t="s">
        <v>241</v>
      </c>
      <c r="E2254" s="21">
        <v>2.4</v>
      </c>
      <c r="G2254" s="20"/>
      <c r="H2254" s="19">
        <f>E2254/0.03821</f>
        <v>62.81078251766553</v>
      </c>
      <c r="I2254" s="18">
        <f>J2254/100*4</f>
        <v>6.76</v>
      </c>
      <c r="J2254" s="17">
        <v>169</v>
      </c>
      <c r="K2254" s="16">
        <f>IF(J2254&gt;1,J2254-H2254-I2254,0)</f>
        <v>99.429217482334465</v>
      </c>
      <c r="L2254" s="15">
        <v>42762</v>
      </c>
      <c r="M2254" s="14"/>
      <c r="N2254" s="29">
        <v>42937</v>
      </c>
      <c r="O2254" s="12">
        <v>42940</v>
      </c>
      <c r="P2254" s="11" t="s">
        <v>2752</v>
      </c>
      <c r="Q2254" s="10"/>
      <c r="R2254" s="10"/>
      <c r="S2254" s="10"/>
      <c r="T2254" s="10"/>
      <c r="U2254" s="9">
        <v>6893361604</v>
      </c>
      <c r="V2254" s="8"/>
      <c r="W2254" s="7">
        <v>980</v>
      </c>
      <c r="X2254" s="4"/>
      <c r="Y2254" s="6">
        <v>169</v>
      </c>
      <c r="Z2254" s="5">
        <f>IF(Y2254&gt;0,Y2254-J2254,".")</f>
        <v>0</v>
      </c>
    </row>
    <row r="2255" spans="1:26" s="1" customFormat="1" x14ac:dyDescent="0.25">
      <c r="A2255" s="31">
        <v>42811</v>
      </c>
      <c r="B2255" s="24" t="s">
        <v>2596</v>
      </c>
      <c r="C2255" s="23" t="s">
        <v>2591</v>
      </c>
      <c r="D2255" s="22" t="s">
        <v>2590</v>
      </c>
      <c r="E2255" s="21">
        <v>3.67</v>
      </c>
      <c r="G2255" s="20"/>
      <c r="H2255" s="19">
        <f>E2255/0.038689</f>
        <v>94.859003851223861</v>
      </c>
      <c r="I2255" s="18">
        <f>J2255/100*4</f>
        <v>5.4</v>
      </c>
      <c r="J2255" s="17">
        <v>135</v>
      </c>
      <c r="K2255" s="16">
        <f>IF(J2255&gt;1,J2255-H2255-I2255,0)</f>
        <v>34.740996148776141</v>
      </c>
      <c r="L2255" s="15">
        <v>42841</v>
      </c>
      <c r="M2255" s="14"/>
      <c r="N2255" s="29">
        <v>42953</v>
      </c>
      <c r="O2255" s="12">
        <v>42954</v>
      </c>
      <c r="P2255" s="11" t="s">
        <v>2589</v>
      </c>
      <c r="Q2255" s="10" t="s">
        <v>2595</v>
      </c>
      <c r="R2255" s="10" t="s">
        <v>2594</v>
      </c>
      <c r="S2255" s="10" t="s">
        <v>2593</v>
      </c>
      <c r="T2255" s="10"/>
      <c r="U2255" s="9">
        <v>6905158703</v>
      </c>
      <c r="V2255" s="8" t="s">
        <v>2592</v>
      </c>
      <c r="W2255" s="7">
        <v>1013</v>
      </c>
      <c r="X2255" s="4"/>
      <c r="Y2255" s="6">
        <v>169</v>
      </c>
      <c r="Z2255" s="5">
        <f>IF(Y2255&gt;0,Y2255-J2255,".")</f>
        <v>34</v>
      </c>
    </row>
    <row r="2256" spans="1:26" s="1" customFormat="1" x14ac:dyDescent="0.25">
      <c r="A2256" s="31">
        <v>42395</v>
      </c>
      <c r="B2256" s="24"/>
      <c r="C2256" s="23" t="s">
        <v>1869</v>
      </c>
      <c r="D2256" s="22" t="s">
        <v>1868</v>
      </c>
      <c r="E2256" s="21">
        <v>1.7</v>
      </c>
      <c r="G2256" s="20"/>
      <c r="H2256" s="19">
        <f>E2256/0.03995</f>
        <v>42.553191489361701</v>
      </c>
      <c r="I2256" s="32">
        <f>J2256/100*4</f>
        <v>5.16</v>
      </c>
      <c r="J2256" s="17">
        <v>129</v>
      </c>
      <c r="K2256" s="16">
        <f>IF(J2256&gt;1,J2256-H2256-I2256,0)</f>
        <v>81.286808510638309</v>
      </c>
      <c r="L2256" s="15">
        <v>42421</v>
      </c>
      <c r="M2256" s="14"/>
      <c r="N2256" s="29">
        <v>43000</v>
      </c>
      <c r="O2256" s="12">
        <v>43002</v>
      </c>
      <c r="P2256" s="11" t="s">
        <v>1863</v>
      </c>
      <c r="Q2256" s="10" t="s">
        <v>1867</v>
      </c>
      <c r="R2256" s="10" t="s">
        <v>1866</v>
      </c>
      <c r="S2256" s="10" t="s">
        <v>903</v>
      </c>
      <c r="T2256" s="10"/>
      <c r="U2256" s="9" t="s">
        <v>1865</v>
      </c>
      <c r="V2256" s="8"/>
      <c r="W2256" s="7">
        <v>1166</v>
      </c>
      <c r="X2256" s="4"/>
      <c r="Y2256" s="6">
        <v>170</v>
      </c>
      <c r="Z2256" s="5">
        <f>IF(Y2256&gt;0,Y2256-J2256,".")</f>
        <v>41</v>
      </c>
    </row>
    <row r="2257" spans="1:26" s="1" customFormat="1" x14ac:dyDescent="0.25">
      <c r="A2257" s="31">
        <v>42044</v>
      </c>
      <c r="B2257"/>
      <c r="C2257" s="23" t="s">
        <v>1003</v>
      </c>
      <c r="D2257" s="22"/>
      <c r="E2257" s="21">
        <v>1.59</v>
      </c>
      <c r="G2257" s="20"/>
      <c r="H2257" s="19">
        <f>E2257/0.0504341</f>
        <v>31.526288760977195</v>
      </c>
      <c r="I2257" s="18">
        <f>J2257/100*4</f>
        <v>5</v>
      </c>
      <c r="J2257" s="17">
        <v>125</v>
      </c>
      <c r="K2257" s="16">
        <f>IF(J2257&gt;1,J2257-H2257-I2257,0)</f>
        <v>88.473711239022805</v>
      </c>
      <c r="L2257" s="15">
        <v>42071</v>
      </c>
      <c r="M2257" s="14"/>
      <c r="N2257" s="29">
        <v>43056</v>
      </c>
      <c r="O2257" s="12">
        <v>43058</v>
      </c>
      <c r="P2257" s="11" t="s">
        <v>996</v>
      </c>
      <c r="Q2257" s="10" t="s">
        <v>1002</v>
      </c>
      <c r="R2257" s="10" t="s">
        <v>1001</v>
      </c>
      <c r="S2257" s="10" t="s">
        <v>1000</v>
      </c>
      <c r="T2257" s="10"/>
      <c r="U2257" s="9">
        <v>6915899407</v>
      </c>
      <c r="V2257" s="8"/>
      <c r="W2257" s="7">
        <v>1337</v>
      </c>
      <c r="X2257" s="4"/>
      <c r="Y2257" s="6">
        <v>170</v>
      </c>
      <c r="Z2257" s="5">
        <f>IF(Y2257&gt;0,Y2257-J2257,".")</f>
        <v>45</v>
      </c>
    </row>
    <row r="2258" spans="1:26" s="1" customFormat="1" x14ac:dyDescent="0.25">
      <c r="A2258" s="31">
        <v>42765</v>
      </c>
      <c r="B2258" t="s">
        <v>4801</v>
      </c>
      <c r="C2258" s="23" t="s">
        <v>473</v>
      </c>
      <c r="D2258" s="22" t="s">
        <v>472</v>
      </c>
      <c r="E2258" s="21">
        <v>3.81</v>
      </c>
      <c r="G2258" s="20"/>
      <c r="H2258" s="19">
        <f>E2258/0.03878</f>
        <v>98.246518824136146</v>
      </c>
      <c r="I2258" s="18">
        <f>J2258/100*4</f>
        <v>6.2</v>
      </c>
      <c r="J2258" s="17">
        <v>155</v>
      </c>
      <c r="K2258" s="16">
        <f>IF(J2258&gt;1,J2258-H2258-I2258,0)</f>
        <v>50.553481175863851</v>
      </c>
      <c r="L2258" s="15">
        <v>42783</v>
      </c>
      <c r="M2258" s="14"/>
      <c r="N2258" s="29">
        <v>42829</v>
      </c>
      <c r="O2258" s="12">
        <v>42829</v>
      </c>
      <c r="P2258" s="11" t="s">
        <v>4800</v>
      </c>
      <c r="Q2258" s="10" t="s">
        <v>4799</v>
      </c>
      <c r="R2258" s="10" t="s">
        <v>4798</v>
      </c>
      <c r="S2258" s="10" t="s">
        <v>4590</v>
      </c>
      <c r="T2258" s="10"/>
      <c r="U2258" s="9" t="s">
        <v>4797</v>
      </c>
      <c r="V2258" s="8"/>
      <c r="W2258" s="7">
        <v>536</v>
      </c>
      <c r="X2258" s="4"/>
      <c r="Y2258" s="6">
        <v>171</v>
      </c>
      <c r="Z2258" s="5">
        <f>IF(Y2258&gt;0,Y2258-J2258,".")</f>
        <v>16</v>
      </c>
    </row>
    <row r="2259" spans="1:26" s="1" customFormat="1" x14ac:dyDescent="0.25">
      <c r="A2259" s="31">
        <v>42751</v>
      </c>
      <c r="B2259" s="24"/>
      <c r="C2259" s="23" t="s">
        <v>213</v>
      </c>
      <c r="D2259" s="22" t="s">
        <v>212</v>
      </c>
      <c r="E2259" s="21">
        <v>2.9</v>
      </c>
      <c r="G2259" s="20"/>
      <c r="H2259" s="19">
        <f>E2259/0.03821</f>
        <v>75.896362208845844</v>
      </c>
      <c r="I2259" s="18">
        <f>J2259/100*4</f>
        <v>6.2</v>
      </c>
      <c r="J2259" s="17">
        <v>155</v>
      </c>
      <c r="K2259" s="16">
        <f>IF(J2259&gt;1,J2259-H2259-I2259,0)</f>
        <v>72.903637791154154</v>
      </c>
      <c r="L2259" s="15">
        <v>42790</v>
      </c>
      <c r="M2259" s="14"/>
      <c r="N2259" s="29">
        <v>42831</v>
      </c>
      <c r="O2259" s="12">
        <v>42831</v>
      </c>
      <c r="P2259" s="11" t="s">
        <v>4741</v>
      </c>
      <c r="Q2259" s="10" t="s">
        <v>4740</v>
      </c>
      <c r="R2259" s="10" t="s">
        <v>4739</v>
      </c>
      <c r="S2259" s="10" t="s">
        <v>2158</v>
      </c>
      <c r="T2259" s="10"/>
      <c r="U2259" s="9" t="s">
        <v>4738</v>
      </c>
      <c r="V2259" s="8"/>
      <c r="W2259" s="7">
        <v>547</v>
      </c>
      <c r="X2259" s="4"/>
      <c r="Y2259" s="6">
        <v>171</v>
      </c>
      <c r="Z2259" s="5">
        <f>IF(Y2259&gt;0,Y2259-J2259,".")</f>
        <v>16</v>
      </c>
    </row>
    <row r="2260" spans="1:26" s="1" customFormat="1" x14ac:dyDescent="0.25">
      <c r="A2260" s="31">
        <v>42765</v>
      </c>
      <c r="B2260" s="24" t="s">
        <v>2221</v>
      </c>
      <c r="C2260" s="23" t="s">
        <v>473</v>
      </c>
      <c r="D2260" s="22" t="s">
        <v>472</v>
      </c>
      <c r="E2260" s="21">
        <v>3.49</v>
      </c>
      <c r="G2260" s="20"/>
      <c r="H2260" s="19">
        <f>E2260/0.03878</f>
        <v>89.994842702423924</v>
      </c>
      <c r="I2260" s="18">
        <f>J2260/100*4</f>
        <v>6.2</v>
      </c>
      <c r="J2260" s="17">
        <v>155</v>
      </c>
      <c r="K2260" s="16">
        <f>IF(J2260&gt;1,J2260-H2260-I2260,0)</f>
        <v>58.805157297576073</v>
      </c>
      <c r="L2260" s="15">
        <v>42783</v>
      </c>
      <c r="M2260" s="14"/>
      <c r="N2260" s="29">
        <v>42979</v>
      </c>
      <c r="O2260" s="12">
        <v>42981</v>
      </c>
      <c r="P2260" s="11" t="s">
        <v>2220</v>
      </c>
      <c r="Q2260" s="10" t="s">
        <v>2219</v>
      </c>
      <c r="R2260" s="10" t="s">
        <v>2218</v>
      </c>
      <c r="S2260" s="10" t="s">
        <v>768</v>
      </c>
      <c r="T2260" s="10" t="s">
        <v>2217</v>
      </c>
      <c r="U2260" s="9">
        <v>6905437399</v>
      </c>
      <c r="V2260" s="8"/>
      <c r="W2260" s="7">
        <v>1098</v>
      </c>
      <c r="X2260" s="4"/>
      <c r="Y2260" s="6">
        <v>171</v>
      </c>
      <c r="Z2260" s="5">
        <f>IF(Y2260&gt;0,Y2260-J2260,".")</f>
        <v>16</v>
      </c>
    </row>
    <row r="2261" spans="1:26" s="1" customFormat="1" x14ac:dyDescent="0.25">
      <c r="A2261" s="31">
        <v>42867</v>
      </c>
      <c r="B2261" s="30" t="s">
        <v>1338</v>
      </c>
      <c r="C2261" s="23" t="s">
        <v>213</v>
      </c>
      <c r="D2261" s="22" t="s">
        <v>212</v>
      </c>
      <c r="E2261" s="21">
        <v>3.1</v>
      </c>
      <c r="G2261" s="20"/>
      <c r="H2261" s="19">
        <f>E2261/0.04001</f>
        <v>77.480629842539372</v>
      </c>
      <c r="I2261" s="18">
        <f>J2261/100*4</f>
        <v>6.2</v>
      </c>
      <c r="J2261" s="17">
        <v>155</v>
      </c>
      <c r="K2261" s="16">
        <f>IF(J2261&gt;1,J2261-H2261-I2261,0)</f>
        <v>71.319370157460625</v>
      </c>
      <c r="L2261" s="15">
        <v>42889</v>
      </c>
      <c r="M2261" s="14"/>
      <c r="N2261" s="29">
        <v>43036</v>
      </c>
      <c r="O2261" s="12">
        <v>43037</v>
      </c>
      <c r="P2261" s="11" t="s">
        <v>1337</v>
      </c>
      <c r="Q2261" s="10" t="s">
        <v>1336</v>
      </c>
      <c r="R2261" s="10" t="s">
        <v>1335</v>
      </c>
      <c r="S2261" s="10" t="s">
        <v>1334</v>
      </c>
      <c r="T2261" s="10"/>
      <c r="U2261" s="9">
        <v>6908856787</v>
      </c>
      <c r="V2261" s="8"/>
      <c r="W2261" s="7">
        <v>1275</v>
      </c>
      <c r="X2261" s="4"/>
      <c r="Y2261" s="6">
        <v>171</v>
      </c>
      <c r="Z2261" s="5">
        <f>IF(Y2261&gt;0,Y2261-J2261,".")</f>
        <v>16</v>
      </c>
    </row>
    <row r="2262" spans="1:26" s="1" customFormat="1" x14ac:dyDescent="0.25">
      <c r="A2262" s="31">
        <v>42809</v>
      </c>
      <c r="B2262" s="24" t="s">
        <v>2140</v>
      </c>
      <c r="C2262" s="23" t="s">
        <v>331</v>
      </c>
      <c r="D2262" s="22" t="s">
        <v>330</v>
      </c>
      <c r="E2262" s="21">
        <v>3.5</v>
      </c>
      <c r="G2262" s="20"/>
      <c r="H2262" s="19">
        <f>E2262/0.038689</f>
        <v>90.464990048851092</v>
      </c>
      <c r="I2262" s="18">
        <f>J2262/100*4</f>
        <v>5.4</v>
      </c>
      <c r="J2262" s="17">
        <v>135</v>
      </c>
      <c r="K2262" s="16">
        <f>IF(J2262&gt;1,J2262-H2262-I2262,0)</f>
        <v>39.135009951148909</v>
      </c>
      <c r="L2262" s="15">
        <v>42841</v>
      </c>
      <c r="M2262" s="14"/>
      <c r="N2262" s="29">
        <v>42985</v>
      </c>
      <c r="O2262" s="12">
        <v>42985</v>
      </c>
      <c r="P2262" s="11" t="s">
        <v>2139</v>
      </c>
      <c r="Q2262" s="10" t="s">
        <v>2138</v>
      </c>
      <c r="R2262" s="10" t="s">
        <v>2137</v>
      </c>
      <c r="S2262" s="10" t="s">
        <v>2136</v>
      </c>
      <c r="T2262" s="10"/>
      <c r="U2262" s="9" t="s">
        <v>2135</v>
      </c>
      <c r="V2262" s="8"/>
      <c r="W2262" s="7">
        <v>1113</v>
      </c>
      <c r="X2262" s="4"/>
      <c r="Y2262" s="6">
        <v>172</v>
      </c>
      <c r="Z2262" s="5">
        <f>IF(Y2262&gt;0,Y2262-J2262,".")</f>
        <v>37</v>
      </c>
    </row>
    <row r="2263" spans="1:26" s="1" customFormat="1" x14ac:dyDescent="0.25">
      <c r="A2263" s="31">
        <v>42742</v>
      </c>
      <c r="B2263" s="24"/>
      <c r="C2263" s="23" t="s">
        <v>968</v>
      </c>
      <c r="D2263" s="22" t="s">
        <v>967</v>
      </c>
      <c r="E2263" s="21">
        <v>2.66</v>
      </c>
      <c r="G2263" s="20"/>
      <c r="H2263" s="19">
        <f>E2263/0.03821</f>
        <v>69.615283957079299</v>
      </c>
      <c r="I2263" s="18">
        <f>J2263/100*4</f>
        <v>5.4</v>
      </c>
      <c r="J2263" s="17">
        <v>135</v>
      </c>
      <c r="K2263" s="16">
        <f>IF(J2263&gt;1,J2263-H2263-I2263,0)</f>
        <v>59.984716042920702</v>
      </c>
      <c r="L2263" s="15">
        <v>42762</v>
      </c>
      <c r="M2263" s="14"/>
      <c r="N2263" s="29">
        <v>42802</v>
      </c>
      <c r="O2263" s="12">
        <v>42802</v>
      </c>
      <c r="P2263" s="11" t="s">
        <v>5420</v>
      </c>
      <c r="Q2263" s="10" t="s">
        <v>5419</v>
      </c>
      <c r="R2263" s="10" t="s">
        <v>5418</v>
      </c>
      <c r="S2263" s="10" t="s">
        <v>1705</v>
      </c>
      <c r="T2263" s="10"/>
      <c r="U2263" s="9" t="s">
        <v>5417</v>
      </c>
      <c r="V2263" s="8"/>
      <c r="W2263" s="7">
        <v>385</v>
      </c>
      <c r="X2263" s="4"/>
      <c r="Y2263" s="6">
        <v>173</v>
      </c>
      <c r="Z2263" s="5">
        <f>IF(Y2263&gt;0,Y2263-J2263,".")</f>
        <v>38</v>
      </c>
    </row>
    <row r="2264" spans="1:26" s="1" customFormat="1" x14ac:dyDescent="0.25">
      <c r="A2264" s="31">
        <v>42755</v>
      </c>
      <c r="B2264" s="24" t="s">
        <v>5050</v>
      </c>
      <c r="C2264" s="23" t="s">
        <v>2374</v>
      </c>
      <c r="D2264" s="22" t="s">
        <v>2373</v>
      </c>
      <c r="E2264" s="21">
        <v>2.34</v>
      </c>
      <c r="G2264" s="20"/>
      <c r="H2264" s="19">
        <f>E2264/0.03865</f>
        <v>60.543337645536873</v>
      </c>
      <c r="I2264" s="18">
        <f>J2264/100*4</f>
        <v>5.4</v>
      </c>
      <c r="J2264" s="17">
        <v>135</v>
      </c>
      <c r="K2264" s="16">
        <f>IF(J2264&gt;1,J2264-H2264-I2264,0)</f>
        <v>69.056662354463128</v>
      </c>
      <c r="L2264" s="15">
        <v>42783</v>
      </c>
      <c r="M2264" s="14"/>
      <c r="N2264" s="29">
        <v>42816</v>
      </c>
      <c r="O2264" s="12">
        <v>42816</v>
      </c>
      <c r="P2264" s="11" t="s">
        <v>1729</v>
      </c>
      <c r="Q2264" s="10" t="s">
        <v>1732</v>
      </c>
      <c r="R2264" s="10" t="s">
        <v>5049</v>
      </c>
      <c r="S2264" s="10" t="s">
        <v>5048</v>
      </c>
      <c r="T2264" s="10"/>
      <c r="U2264" s="9" t="s">
        <v>5047</v>
      </c>
      <c r="V2264" s="8"/>
      <c r="W2264" s="7">
        <v>475</v>
      </c>
      <c r="X2264" s="4"/>
      <c r="Y2264" s="6">
        <v>173</v>
      </c>
      <c r="Z2264" s="5">
        <f>IF(Y2264&gt;0,Y2264-J2264,".")</f>
        <v>38</v>
      </c>
    </row>
    <row r="2265" spans="1:26" s="1" customFormat="1" x14ac:dyDescent="0.25">
      <c r="A2265" s="31">
        <v>42560</v>
      </c>
      <c r="B2265" s="24" t="s">
        <v>5016</v>
      </c>
      <c r="C2265" s="23" t="s">
        <v>120</v>
      </c>
      <c r="D2265" s="22" t="s">
        <v>119</v>
      </c>
      <c r="E2265" s="21">
        <v>3.09</v>
      </c>
      <c r="G2265" s="20"/>
      <c r="H2265" s="19">
        <f>E2265/0.03975</f>
        <v>77.735849056603769</v>
      </c>
      <c r="I2265" s="18">
        <f>J2265/100*4</f>
        <v>5.4</v>
      </c>
      <c r="J2265" s="17">
        <v>135</v>
      </c>
      <c r="K2265" s="16">
        <f>IF(J2265&gt;1,J2265-H2265-I2265,0)</f>
        <v>51.864150943396233</v>
      </c>
      <c r="L2265" s="15">
        <v>42582</v>
      </c>
      <c r="M2265" s="14"/>
      <c r="N2265" s="29">
        <v>42818</v>
      </c>
      <c r="O2265" s="12">
        <v>42820</v>
      </c>
      <c r="P2265" s="11" t="s">
        <v>5015</v>
      </c>
      <c r="Q2265" s="10" t="s">
        <v>5014</v>
      </c>
      <c r="R2265" s="10" t="s">
        <v>5013</v>
      </c>
      <c r="S2265" s="10" t="s">
        <v>3744</v>
      </c>
      <c r="T2265" s="10"/>
      <c r="U2265" s="9" t="s">
        <v>5012</v>
      </c>
      <c r="V2265" s="8"/>
      <c r="W2265" s="7">
        <v>480</v>
      </c>
      <c r="X2265" s="4"/>
      <c r="Y2265" s="6">
        <v>173</v>
      </c>
      <c r="Z2265" s="5">
        <f>IF(Y2265&gt;0,Y2265-J2265,".")</f>
        <v>38</v>
      </c>
    </row>
    <row r="2266" spans="1:26" s="1" customFormat="1" x14ac:dyDescent="0.25">
      <c r="A2266" s="31">
        <v>42742</v>
      </c>
      <c r="B2266" s="24"/>
      <c r="C2266" s="23" t="s">
        <v>968</v>
      </c>
      <c r="D2266" s="22" t="s">
        <v>967</v>
      </c>
      <c r="E2266" s="21">
        <v>2.66</v>
      </c>
      <c r="G2266" s="20"/>
      <c r="H2266" s="19">
        <f>E2266/0.03821</f>
        <v>69.615283957079299</v>
      </c>
      <c r="I2266" s="18">
        <f>J2266/100*4</f>
        <v>5.4</v>
      </c>
      <c r="J2266" s="17">
        <v>135</v>
      </c>
      <c r="K2266" s="16">
        <f>IF(J2266&gt;1,J2266-H2266-I2266,0)</f>
        <v>59.984716042920702</v>
      </c>
      <c r="L2266" s="15">
        <v>42762</v>
      </c>
      <c r="M2266" s="14"/>
      <c r="N2266" s="29">
        <v>42871</v>
      </c>
      <c r="O2266" s="12">
        <v>42872</v>
      </c>
      <c r="P2266" s="11" t="s">
        <v>3888</v>
      </c>
      <c r="Q2266" s="10" t="s">
        <v>3887</v>
      </c>
      <c r="R2266" s="10" t="s">
        <v>3886</v>
      </c>
      <c r="S2266" s="10" t="s">
        <v>1834</v>
      </c>
      <c r="T2266" s="10"/>
      <c r="U2266" s="9">
        <v>6818587885</v>
      </c>
      <c r="V2266" s="8"/>
      <c r="W2266" s="7">
        <v>737</v>
      </c>
      <c r="X2266" s="4"/>
      <c r="Y2266" s="6">
        <v>173</v>
      </c>
      <c r="Z2266" s="5">
        <f>IF(Y2266&gt;0,Y2266-J2266,".")</f>
        <v>38</v>
      </c>
    </row>
    <row r="2267" spans="1:26" s="1" customFormat="1" x14ac:dyDescent="0.25">
      <c r="A2267" s="31">
        <v>42742</v>
      </c>
      <c r="B2267" s="24" t="s">
        <v>969</v>
      </c>
      <c r="C2267" s="23" t="s">
        <v>968</v>
      </c>
      <c r="D2267" s="22" t="s">
        <v>967</v>
      </c>
      <c r="E2267" s="21">
        <v>2.66</v>
      </c>
      <c r="G2267" s="20"/>
      <c r="H2267" s="19">
        <f>E2267/0.03821</f>
        <v>69.615283957079299</v>
      </c>
      <c r="I2267" s="18">
        <f>J2267/100*4</f>
        <v>5.4</v>
      </c>
      <c r="J2267" s="17">
        <v>135</v>
      </c>
      <c r="K2267" s="16">
        <f>IF(J2267&gt;1,J2267-H2267-I2267,0)</f>
        <v>59.984716042920702</v>
      </c>
      <c r="L2267" s="15">
        <v>42784</v>
      </c>
      <c r="M2267" s="14"/>
      <c r="N2267" s="29">
        <v>43056</v>
      </c>
      <c r="O2267" s="12">
        <v>43059</v>
      </c>
      <c r="P2267" s="11" t="s">
        <v>966</v>
      </c>
      <c r="Q2267" s="10" t="s">
        <v>965</v>
      </c>
      <c r="R2267" s="10" t="s">
        <v>964</v>
      </c>
      <c r="S2267" s="10" t="s">
        <v>963</v>
      </c>
      <c r="T2267" s="10"/>
      <c r="U2267" s="9">
        <v>6916041144</v>
      </c>
      <c r="V2267" s="8"/>
      <c r="W2267" s="7">
        <v>1354</v>
      </c>
      <c r="X2267" s="4"/>
      <c r="Y2267" s="6">
        <v>173</v>
      </c>
      <c r="Z2267" s="5">
        <f>IF(Y2267&gt;0,Y2267-J2267,".")</f>
        <v>38</v>
      </c>
    </row>
    <row r="2268" spans="1:26" s="1" customFormat="1" x14ac:dyDescent="0.25">
      <c r="A2268" s="31">
        <v>42464</v>
      </c>
      <c r="B2268" s="24"/>
      <c r="C2268" s="23" t="s">
        <v>2917</v>
      </c>
      <c r="D2268" s="22" t="s">
        <v>2916</v>
      </c>
      <c r="E2268" s="21">
        <v>2.2400000000000002</v>
      </c>
      <c r="G2268" s="20"/>
      <c r="H2268" s="19">
        <f>E2268/0.04128</f>
        <v>54.263565891472879</v>
      </c>
      <c r="I2268" s="32">
        <f>J2268/100*4</f>
        <v>5.4</v>
      </c>
      <c r="J2268" s="17">
        <v>135</v>
      </c>
      <c r="K2268" s="16">
        <f>IF(J2268&gt;1,J2268-H2268-I2268,0)</f>
        <v>75.336434108527115</v>
      </c>
      <c r="L2268" s="15">
        <v>42488</v>
      </c>
      <c r="M2268" s="14"/>
      <c r="N2268" s="29">
        <v>42756</v>
      </c>
      <c r="O2268" s="12">
        <v>42757</v>
      </c>
      <c r="P2268" s="11" t="s">
        <v>6464</v>
      </c>
      <c r="Q2268" s="10" t="s">
        <v>6483</v>
      </c>
      <c r="R2268" s="10" t="s">
        <v>6482</v>
      </c>
      <c r="S2268" s="10" t="s">
        <v>984</v>
      </c>
      <c r="T2268" s="10"/>
      <c r="U2268" s="9">
        <v>6687189381</v>
      </c>
      <c r="V2268" s="8"/>
      <c r="W2268" s="7">
        <v>141</v>
      </c>
      <c r="X2268" s="4"/>
      <c r="Y2268" s="6">
        <v>174</v>
      </c>
      <c r="Z2268" s="5">
        <f>IF(Y2268&gt;0,Y2268-J2268,".")</f>
        <v>39</v>
      </c>
    </row>
    <row r="2269" spans="1:26" s="1" customFormat="1" x14ac:dyDescent="0.25">
      <c r="A2269" s="31">
        <v>42600</v>
      </c>
      <c r="B2269" s="24" t="s">
        <v>6174</v>
      </c>
      <c r="C2269" s="23" t="s">
        <v>451</v>
      </c>
      <c r="D2269" s="22" t="s">
        <v>450</v>
      </c>
      <c r="E2269" s="21">
        <v>2.2799999999999998</v>
      </c>
      <c r="G2269" s="20"/>
      <c r="H2269" s="19">
        <f>E2269/0.04046</f>
        <v>56.35195254572416</v>
      </c>
      <c r="I2269" s="18">
        <f>J2269/100*4</f>
        <v>5.4</v>
      </c>
      <c r="J2269" s="17">
        <v>135</v>
      </c>
      <c r="K2269" s="16">
        <f>IF(J2269&gt;1,J2269-H2269-I2269,0)</f>
        <v>73.248047454275834</v>
      </c>
      <c r="L2269" s="15">
        <v>42627</v>
      </c>
      <c r="M2269" s="14"/>
      <c r="N2269" s="29">
        <v>42771</v>
      </c>
      <c r="O2269" s="12">
        <v>42773</v>
      </c>
      <c r="P2269" s="11" t="s">
        <v>6173</v>
      </c>
      <c r="Q2269" s="10"/>
      <c r="R2269" s="10"/>
      <c r="S2269" s="10"/>
      <c r="T2269" s="10"/>
      <c r="U2269" s="9">
        <v>6699277167</v>
      </c>
      <c r="V2269" s="8"/>
      <c r="W2269" s="7">
        <v>218</v>
      </c>
      <c r="X2269" s="4"/>
      <c r="Y2269" s="6">
        <v>174</v>
      </c>
      <c r="Z2269" s="5">
        <f>IF(Y2269&gt;0,Y2269-J2269,".")</f>
        <v>39</v>
      </c>
    </row>
    <row r="2270" spans="1:26" s="1" customFormat="1" x14ac:dyDescent="0.25">
      <c r="A2270" s="31">
        <v>42742</v>
      </c>
      <c r="B2270" s="24" t="s">
        <v>969</v>
      </c>
      <c r="C2270" s="23" t="s">
        <v>968</v>
      </c>
      <c r="D2270" s="22" t="s">
        <v>967</v>
      </c>
      <c r="E2270" s="21">
        <v>2.66</v>
      </c>
      <c r="G2270" s="20"/>
      <c r="H2270" s="19">
        <f>E2270/0.03821</f>
        <v>69.615283957079299</v>
      </c>
      <c r="I2270" s="18">
        <f>J2270/100*4</f>
        <v>5.4</v>
      </c>
      <c r="J2270" s="17">
        <v>135</v>
      </c>
      <c r="K2270" s="16">
        <f>IF(J2270&gt;1,J2270-H2270-I2270,0)</f>
        <v>59.984716042920702</v>
      </c>
      <c r="L2270" s="15">
        <v>42762</v>
      </c>
      <c r="M2270" s="14"/>
      <c r="N2270" s="29">
        <v>42781</v>
      </c>
      <c r="O2270" s="12">
        <v>42781</v>
      </c>
      <c r="P2270" s="11" t="s">
        <v>5930</v>
      </c>
      <c r="Q2270" s="10" t="s">
        <v>5929</v>
      </c>
      <c r="R2270" s="10" t="s">
        <v>5928</v>
      </c>
      <c r="S2270" s="10" t="s">
        <v>2442</v>
      </c>
      <c r="T2270" s="10"/>
      <c r="U2270" s="9" t="s">
        <v>5927</v>
      </c>
      <c r="V2270" s="8"/>
      <c r="W2270" s="7">
        <v>270</v>
      </c>
      <c r="X2270" s="4"/>
      <c r="Y2270" s="6">
        <v>174</v>
      </c>
      <c r="Z2270" s="5">
        <f>IF(Y2270&gt;0,Y2270-J2270,".")</f>
        <v>39</v>
      </c>
    </row>
    <row r="2271" spans="1:26" s="1" customFormat="1" x14ac:dyDescent="0.25">
      <c r="A2271" s="31">
        <v>42755</v>
      </c>
      <c r="B2271" s="24" t="s">
        <v>3780</v>
      </c>
      <c r="C2271" s="23" t="s">
        <v>1267</v>
      </c>
      <c r="D2271" s="22" t="s">
        <v>1266</v>
      </c>
      <c r="E2271" s="21">
        <v>2.27</v>
      </c>
      <c r="G2271" s="20"/>
      <c r="H2271" s="19">
        <f>E2271/0.03865</f>
        <v>58.73221216041398</v>
      </c>
      <c r="I2271" s="18">
        <f>J2271/100*4</f>
        <v>5.4</v>
      </c>
      <c r="J2271" s="17">
        <v>135</v>
      </c>
      <c r="K2271" s="16">
        <f>IF(J2271&gt;1,J2271-H2271-I2271,0)</f>
        <v>70.867787839586015</v>
      </c>
      <c r="L2271" s="15">
        <v>42783</v>
      </c>
      <c r="M2271" s="14"/>
      <c r="N2271" s="29">
        <v>42804</v>
      </c>
      <c r="O2271" s="12">
        <v>42807</v>
      </c>
      <c r="P2271" s="11" t="s">
        <v>5366</v>
      </c>
      <c r="Q2271" s="10" t="s">
        <v>5365</v>
      </c>
      <c r="R2271" s="10" t="s">
        <v>5364</v>
      </c>
      <c r="S2271" s="10" t="s">
        <v>5363</v>
      </c>
      <c r="T2271" s="10"/>
      <c r="U2271" s="9">
        <v>6738774466</v>
      </c>
      <c r="V2271" s="8"/>
      <c r="W2271" s="7">
        <v>414</v>
      </c>
      <c r="X2271" s="4"/>
      <c r="Y2271" s="6">
        <v>174</v>
      </c>
      <c r="Z2271" s="5">
        <f>IF(Y2271&gt;0,Y2271-J2271,".")</f>
        <v>39</v>
      </c>
    </row>
    <row r="2272" spans="1:26" s="1" customFormat="1" x14ac:dyDescent="0.25">
      <c r="A2272" s="31">
        <v>42846</v>
      </c>
      <c r="B2272" s="24" t="s">
        <v>1268</v>
      </c>
      <c r="C2272" s="23" t="s">
        <v>1267</v>
      </c>
      <c r="D2272" s="22" t="s">
        <v>1266</v>
      </c>
      <c r="E2272" s="21">
        <v>2.2000000000000002</v>
      </c>
      <c r="G2272" s="20"/>
      <c r="H2272" s="19">
        <f>E2272/0.038957</f>
        <v>56.47252098467542</v>
      </c>
      <c r="I2272" s="18">
        <f>J2272/100*4</f>
        <v>5.4</v>
      </c>
      <c r="J2272" s="17">
        <v>135</v>
      </c>
      <c r="K2272" s="16">
        <f>IF(J2272&gt;1,J2272-H2272-I2272,0)</f>
        <v>73.127479015324582</v>
      </c>
      <c r="L2272" s="15">
        <v>42868</v>
      </c>
      <c r="M2272" s="14"/>
      <c r="N2272" s="29">
        <v>43042</v>
      </c>
      <c r="O2272" s="12">
        <v>43042</v>
      </c>
      <c r="P2272" s="11" t="s">
        <v>1265</v>
      </c>
      <c r="Q2272" s="10" t="s">
        <v>1264</v>
      </c>
      <c r="R2272" s="10" t="s">
        <v>1263</v>
      </c>
      <c r="S2272" s="10" t="s">
        <v>1262</v>
      </c>
      <c r="T2272" s="10"/>
      <c r="U2272" s="9">
        <v>6908769440</v>
      </c>
      <c r="V2272" s="8"/>
      <c r="W2272" s="7">
        <v>1290</v>
      </c>
      <c r="X2272" s="4"/>
      <c r="Y2272" s="6">
        <v>174</v>
      </c>
      <c r="Z2272" s="5">
        <f>IF(Y2272&gt;0,Y2272-J2272,".")</f>
        <v>39</v>
      </c>
    </row>
    <row r="2273" spans="1:26" s="1" customFormat="1" x14ac:dyDescent="0.25">
      <c r="A2273" s="31">
        <v>42843</v>
      </c>
      <c r="B2273" s="24" t="s">
        <v>4026</v>
      </c>
      <c r="C2273" s="23" t="s">
        <v>2917</v>
      </c>
      <c r="D2273" s="22" t="s">
        <v>2916</v>
      </c>
      <c r="E2273" s="21">
        <v>2.06</v>
      </c>
      <c r="G2273" s="20"/>
      <c r="H2273" s="19">
        <f>E2273/0.03892</f>
        <v>52.929085303186021</v>
      </c>
      <c r="I2273" s="18">
        <f>J2273/100*4</f>
        <v>5.4</v>
      </c>
      <c r="J2273" s="17">
        <v>135</v>
      </c>
      <c r="K2273" s="16">
        <f>IF(J2273&gt;1,J2273-H2273-I2273,0)</f>
        <v>76.670914696813981</v>
      </c>
      <c r="L2273" s="15">
        <v>42861</v>
      </c>
      <c r="M2273" s="14"/>
      <c r="N2273" s="29">
        <v>42864</v>
      </c>
      <c r="O2273" s="12">
        <v>42864</v>
      </c>
      <c r="P2273" s="11" t="s">
        <v>4025</v>
      </c>
      <c r="Q2273" s="10" t="s">
        <v>4024</v>
      </c>
      <c r="R2273" s="10" t="s">
        <v>4023</v>
      </c>
      <c r="S2273" s="10" t="s">
        <v>2527</v>
      </c>
      <c r="T2273" s="10"/>
      <c r="U2273" s="9">
        <v>6810809178</v>
      </c>
      <c r="V2273" s="8"/>
      <c r="W2273" s="7">
        <v>705</v>
      </c>
      <c r="X2273" s="4"/>
      <c r="Y2273" s="6">
        <v>175</v>
      </c>
      <c r="Z2273" s="5">
        <f>IF(Y2273&gt;0,Y2273-J2273,".")</f>
        <v>40</v>
      </c>
    </row>
    <row r="2274" spans="1:26" s="1" customFormat="1" x14ac:dyDescent="0.25">
      <c r="A2274" s="31">
        <v>42319</v>
      </c>
      <c r="B2274" s="24"/>
      <c r="C2274" s="23" t="s">
        <v>1474</v>
      </c>
      <c r="D2274" s="22" t="s">
        <v>1473</v>
      </c>
      <c r="E2274" s="21">
        <v>2.94</v>
      </c>
      <c r="G2274" s="20"/>
      <c r="H2274" s="19">
        <f>E2274/0.0381186</f>
        <v>77.127701437093691</v>
      </c>
      <c r="I2274" s="32">
        <f>J2274/100*4</f>
        <v>6.36</v>
      </c>
      <c r="J2274" s="17">
        <v>159</v>
      </c>
      <c r="K2274" s="16">
        <f>IF(J2274&gt;1,J2274-H2274-I2274,0)</f>
        <v>75.512298562906309</v>
      </c>
      <c r="L2274" s="15">
        <v>42381</v>
      </c>
      <c r="M2274" s="14"/>
      <c r="N2274" s="29">
        <v>42734</v>
      </c>
      <c r="O2274" s="12">
        <v>42736</v>
      </c>
      <c r="P2274" s="11" t="s">
        <v>7059</v>
      </c>
      <c r="Q2274" s="10" t="s">
        <v>7058</v>
      </c>
      <c r="R2274" s="10" t="s">
        <v>7057</v>
      </c>
      <c r="S2274" s="10" t="s">
        <v>691</v>
      </c>
      <c r="T2274" s="10"/>
      <c r="U2274" s="9">
        <v>6658896026</v>
      </c>
      <c r="V2274" s="8"/>
      <c r="W2274" s="7">
        <v>1</v>
      </c>
      <c r="X2274" s="4"/>
      <c r="Y2274" s="6">
        <v>176</v>
      </c>
      <c r="Z2274" s="5">
        <f>IF(Y2274&gt;0,Y2274-J2274,".")</f>
        <v>17</v>
      </c>
    </row>
    <row r="2275" spans="1:26" s="1" customFormat="1" x14ac:dyDescent="0.25">
      <c r="A2275" s="31">
        <v>42793</v>
      </c>
      <c r="B2275" t="s">
        <v>1554</v>
      </c>
      <c r="C2275" s="23" t="s">
        <v>1474</v>
      </c>
      <c r="D2275" s="22" t="s">
        <v>1473</v>
      </c>
      <c r="E2275" s="21">
        <v>2.7</v>
      </c>
      <c r="G2275" s="20"/>
      <c r="H2275" s="19">
        <f>E2275/0.03844</f>
        <v>70.239334027055151</v>
      </c>
      <c r="I2275" s="18">
        <f>J2275/100*4</f>
        <v>6.36</v>
      </c>
      <c r="J2275" s="17">
        <v>159</v>
      </c>
      <c r="K2275" s="16">
        <f>IF(J2275&gt;1,J2275-H2275-I2275,0)</f>
        <v>82.40066597294485</v>
      </c>
      <c r="L2275" s="15">
        <v>42801</v>
      </c>
      <c r="M2275" s="14"/>
      <c r="N2275" s="29">
        <v>42870</v>
      </c>
      <c r="O2275" s="12">
        <v>42870</v>
      </c>
      <c r="P2275" s="11" t="s">
        <v>3914</v>
      </c>
      <c r="Q2275" s="10" t="s">
        <v>3913</v>
      </c>
      <c r="R2275" s="10" t="s">
        <v>3912</v>
      </c>
      <c r="S2275" s="10" t="s">
        <v>3911</v>
      </c>
      <c r="T2275" s="10"/>
      <c r="U2275" s="9">
        <v>6814718434</v>
      </c>
      <c r="V2275" s="8"/>
      <c r="W2275" s="7">
        <v>727</v>
      </c>
      <c r="X2275" s="4"/>
      <c r="Y2275" s="6">
        <v>176</v>
      </c>
      <c r="Z2275" s="5">
        <f>IF(Y2275&gt;0,Y2275-J2275,".")</f>
        <v>17</v>
      </c>
    </row>
    <row r="2276" spans="1:26" s="1" customFormat="1" x14ac:dyDescent="0.25">
      <c r="A2276" s="31">
        <v>42793</v>
      </c>
      <c r="B2276" t="s">
        <v>1554</v>
      </c>
      <c r="C2276" s="23" t="s">
        <v>1474</v>
      </c>
      <c r="D2276" s="22" t="s">
        <v>1473</v>
      </c>
      <c r="E2276" s="21">
        <v>2.75</v>
      </c>
      <c r="G2276" s="20"/>
      <c r="H2276" s="19">
        <f>E2276/0.03844</f>
        <v>71.540062434963573</v>
      </c>
      <c r="I2276" s="18">
        <f>J2276/100*4</f>
        <v>6.36</v>
      </c>
      <c r="J2276" s="17">
        <v>159</v>
      </c>
      <c r="K2276" s="16">
        <f>IF(J2276&gt;1,J2276-H2276-I2276,0)</f>
        <v>81.099937565036427</v>
      </c>
      <c r="L2276" s="15">
        <v>42801</v>
      </c>
      <c r="M2276" s="14"/>
      <c r="N2276" s="29">
        <v>42893</v>
      </c>
      <c r="O2276" s="12">
        <v>42895</v>
      </c>
      <c r="P2276" s="11" t="s">
        <v>3552</v>
      </c>
      <c r="Q2276" s="10" t="s">
        <v>3551</v>
      </c>
      <c r="R2276" s="10" t="s">
        <v>3550</v>
      </c>
      <c r="S2276" s="10" t="s">
        <v>3549</v>
      </c>
      <c r="T2276" s="10"/>
      <c r="U2276" s="9">
        <v>6846038476</v>
      </c>
      <c r="V2276" s="8"/>
      <c r="W2276" s="7">
        <v>811</v>
      </c>
      <c r="X2276" s="4"/>
      <c r="Y2276" s="6">
        <v>176</v>
      </c>
      <c r="Z2276" s="5">
        <f>IF(Y2276&gt;0,Y2276-J2276,".")</f>
        <v>17</v>
      </c>
    </row>
    <row r="2277" spans="1:26" s="1" customFormat="1" x14ac:dyDescent="0.25">
      <c r="A2277" s="31">
        <v>42893</v>
      </c>
      <c r="B2277" s="24" t="s">
        <v>1475</v>
      </c>
      <c r="C2277" s="23" t="s">
        <v>1474</v>
      </c>
      <c r="D2277" s="22" t="s">
        <v>1473</v>
      </c>
      <c r="E2277" s="21">
        <v>2.13</v>
      </c>
      <c r="G2277" s="20"/>
      <c r="H2277" s="19">
        <f>E2277/0.0418425</f>
        <v>50.90518013981</v>
      </c>
      <c r="I2277" s="18">
        <f>J2277/100*4</f>
        <v>6.36</v>
      </c>
      <c r="J2277" s="17">
        <v>159</v>
      </c>
      <c r="K2277" s="16">
        <f>IF(J2277&gt;1,J2277-H2277-I2277,0)</f>
        <v>101.73481986019</v>
      </c>
      <c r="L2277" s="15">
        <v>42909</v>
      </c>
      <c r="M2277" s="14"/>
      <c r="N2277" s="29">
        <v>43025</v>
      </c>
      <c r="O2277" s="12">
        <v>43026</v>
      </c>
      <c r="P2277" s="11" t="s">
        <v>1472</v>
      </c>
      <c r="Q2277" s="10" t="s">
        <v>1471</v>
      </c>
      <c r="R2277" s="10" t="s">
        <v>1470</v>
      </c>
      <c r="S2277" s="10" t="s">
        <v>1469</v>
      </c>
      <c r="T2277" s="10"/>
      <c r="U2277" s="9">
        <v>6915067935</v>
      </c>
      <c r="V2277" s="8"/>
      <c r="W2277" s="7">
        <v>1248</v>
      </c>
      <c r="X2277" s="4"/>
      <c r="Y2277" s="6">
        <v>176</v>
      </c>
      <c r="Z2277" s="5">
        <f>IF(Y2277&gt;0,Y2277-J2277,".")</f>
        <v>17</v>
      </c>
    </row>
    <row r="2278" spans="1:26" s="1" customFormat="1" x14ac:dyDescent="0.25">
      <c r="A2278" s="31">
        <v>42480</v>
      </c>
      <c r="B2278" s="24"/>
      <c r="C2278" s="23" t="s">
        <v>1070</v>
      </c>
      <c r="D2278" s="22" t="s">
        <v>1069</v>
      </c>
      <c r="E2278" s="21">
        <v>2.7</v>
      </c>
      <c r="G2278" s="20"/>
      <c r="H2278" s="19">
        <f>E2278/0.042177</f>
        <v>64.015932854399324</v>
      </c>
      <c r="I2278" s="32">
        <f>J2278/100*4</f>
        <v>5.6</v>
      </c>
      <c r="J2278" s="17">
        <v>140</v>
      </c>
      <c r="K2278" s="16">
        <f>IF(J2278&gt;1,J2278-H2278-I2278,0)</f>
        <v>70.384067145600682</v>
      </c>
      <c r="L2278" s="15">
        <v>42511</v>
      </c>
      <c r="M2278" s="14"/>
      <c r="N2278" s="29">
        <v>42795</v>
      </c>
      <c r="O2278" s="12">
        <v>42795</v>
      </c>
      <c r="P2278" s="11" t="s">
        <v>5584</v>
      </c>
      <c r="Q2278" s="10" t="s">
        <v>5583</v>
      </c>
      <c r="R2278" s="10" t="s">
        <v>5582</v>
      </c>
      <c r="S2278" s="10" t="s">
        <v>4351</v>
      </c>
      <c r="T2278" s="10"/>
      <c r="U2278" s="9" t="s">
        <v>5581</v>
      </c>
      <c r="V2278" s="8"/>
      <c r="W2278" s="7">
        <v>349</v>
      </c>
      <c r="X2278" s="4"/>
      <c r="Y2278" s="6">
        <v>177</v>
      </c>
      <c r="Z2278" s="5">
        <f>IF(Y2278&gt;0,Y2278-J2278,".")</f>
        <v>37</v>
      </c>
    </row>
    <row r="2279" spans="1:26" s="1" customFormat="1" x14ac:dyDescent="0.25">
      <c r="A2279" s="31">
        <v>42811</v>
      </c>
      <c r="B2279" s="24"/>
      <c r="C2279" s="23" t="s">
        <v>1831</v>
      </c>
      <c r="D2279" s="22" t="s">
        <v>1830</v>
      </c>
      <c r="E2279" s="21">
        <v>2.25</v>
      </c>
      <c r="G2279" s="20"/>
      <c r="H2279" s="19">
        <f>E2279/0.038689</f>
        <v>58.156065031404275</v>
      </c>
      <c r="I2279" s="18">
        <f>J2279/100*4</f>
        <v>5.56</v>
      </c>
      <c r="J2279" s="17">
        <v>139</v>
      </c>
      <c r="K2279" s="16">
        <f>IF(J2279&gt;1,J2279-H2279-I2279,0)</f>
        <v>75.28393496859573</v>
      </c>
      <c r="L2279" s="15">
        <v>42834</v>
      </c>
      <c r="M2279" s="14"/>
      <c r="N2279" s="29">
        <v>42942</v>
      </c>
      <c r="O2279" s="12">
        <v>42943</v>
      </c>
      <c r="P2279" s="11" t="s">
        <v>2684</v>
      </c>
      <c r="Q2279" s="10" t="s">
        <v>2683</v>
      </c>
      <c r="R2279" s="10" t="s">
        <v>2682</v>
      </c>
      <c r="S2279" s="10" t="s">
        <v>2442</v>
      </c>
      <c r="T2279" s="10"/>
      <c r="U2279" s="9">
        <v>6899499047</v>
      </c>
      <c r="V2279" s="8"/>
      <c r="W2279" s="7">
        <v>992</v>
      </c>
      <c r="X2279" s="4"/>
      <c r="Y2279" s="6">
        <v>177</v>
      </c>
      <c r="Z2279" s="5">
        <f>IF(Y2279&gt;0,Y2279-J2279,".")</f>
        <v>38</v>
      </c>
    </row>
    <row r="2280" spans="1:26" s="1" customFormat="1" x14ac:dyDescent="0.25">
      <c r="A2280" s="31">
        <v>43036</v>
      </c>
      <c r="B2280" s="30" t="s">
        <v>344</v>
      </c>
      <c r="C2280" s="23" t="s">
        <v>160</v>
      </c>
      <c r="D2280" s="22" t="s">
        <v>159</v>
      </c>
      <c r="E2280" s="21">
        <v>3.3849999999999998</v>
      </c>
      <c r="G2280" s="20"/>
      <c r="H2280" s="19">
        <f>E2280/0.04452</f>
        <v>76.033243486073673</v>
      </c>
      <c r="I2280" s="18">
        <f>J2280/100*4</f>
        <v>5.8</v>
      </c>
      <c r="J2280" s="17">
        <v>145</v>
      </c>
      <c r="K2280" s="16">
        <f>IF(J2280&gt;1,J2280-H2280-I2280,0)</f>
        <v>63.16675651392633</v>
      </c>
      <c r="L2280" s="15">
        <v>43066</v>
      </c>
      <c r="M2280" s="14"/>
      <c r="N2280" s="29">
        <v>43082</v>
      </c>
      <c r="O2280" s="12">
        <v>43082</v>
      </c>
      <c r="P2280" s="11" t="s">
        <v>343</v>
      </c>
      <c r="Q2280" s="10" t="s">
        <v>342</v>
      </c>
      <c r="R2280" s="10" t="s">
        <v>341</v>
      </c>
      <c r="S2280" s="10" t="s">
        <v>340</v>
      </c>
      <c r="T2280" s="10"/>
      <c r="U2280" s="9">
        <v>6918877675</v>
      </c>
      <c r="V2280" s="8"/>
      <c r="W2280" s="7">
        <v>1457</v>
      </c>
      <c r="X2280" s="4"/>
      <c r="Y2280" s="6">
        <v>177</v>
      </c>
      <c r="Z2280" s="5">
        <f>IF(Y2280&gt;0,Y2280-J2280,".")</f>
        <v>32</v>
      </c>
    </row>
    <row r="2281" spans="1:26" s="1" customFormat="1" x14ac:dyDescent="0.25">
      <c r="A2281" s="31">
        <v>42811</v>
      </c>
      <c r="B2281" s="24" t="s">
        <v>1875</v>
      </c>
      <c r="C2281" s="23" t="s">
        <v>1831</v>
      </c>
      <c r="D2281" s="22" t="s">
        <v>1830</v>
      </c>
      <c r="E2281" s="21">
        <v>2.39</v>
      </c>
      <c r="G2281" s="20"/>
      <c r="H2281" s="19">
        <f>E2281/0.038689</f>
        <v>61.77466463335832</v>
      </c>
      <c r="I2281" s="18">
        <f>J2281/100*4</f>
        <v>5.56</v>
      </c>
      <c r="J2281" s="17">
        <v>139</v>
      </c>
      <c r="K2281" s="16">
        <f>IF(J2281&gt;1,J2281-H2281-I2281,0)</f>
        <v>71.665335366641671</v>
      </c>
      <c r="L2281" s="15">
        <v>42834</v>
      </c>
      <c r="M2281" s="14"/>
      <c r="N2281" s="29">
        <v>42999</v>
      </c>
      <c r="O2281" s="12">
        <v>42999</v>
      </c>
      <c r="P2281" s="11" t="s">
        <v>1870</v>
      </c>
      <c r="Q2281" s="10" t="s">
        <v>1874</v>
      </c>
      <c r="R2281" s="10" t="s">
        <v>1873</v>
      </c>
      <c r="S2281" s="10" t="s">
        <v>827</v>
      </c>
      <c r="T2281" s="10"/>
      <c r="U2281" s="9">
        <v>6908098892</v>
      </c>
      <c r="V2281" s="8"/>
      <c r="W2281" s="7">
        <v>1162</v>
      </c>
      <c r="X2281" s="4"/>
      <c r="Y2281" s="6">
        <v>178</v>
      </c>
      <c r="Z2281" s="5">
        <f>IF(Y2281&gt;0,Y2281-J2281,".")</f>
        <v>39</v>
      </c>
    </row>
    <row r="2282" spans="1:26" s="1" customFormat="1" x14ac:dyDescent="0.25">
      <c r="A2282" s="31">
        <v>42621</v>
      </c>
      <c r="B2282" s="24" t="s">
        <v>6352</v>
      </c>
      <c r="C2282" s="23" t="s">
        <v>1843</v>
      </c>
      <c r="D2282" s="22" t="s">
        <v>1842</v>
      </c>
      <c r="E2282" s="21">
        <v>3.8</v>
      </c>
      <c r="G2282" s="20"/>
      <c r="H2282" s="19">
        <f>E2282/0.0404</f>
        <v>94.059405940594061</v>
      </c>
      <c r="I2282" s="18">
        <f>J2282/100*4</f>
        <v>7.16</v>
      </c>
      <c r="J2282" s="17">
        <v>179</v>
      </c>
      <c r="K2282" s="16">
        <f>IF(J2282&gt;1,J2282-H2282-I2282,0)</f>
        <v>77.780594059405942</v>
      </c>
      <c r="L2282" s="15">
        <v>42636</v>
      </c>
      <c r="M2282" s="14"/>
      <c r="N2282" s="29">
        <v>42762</v>
      </c>
      <c r="O2282" s="12">
        <v>42764</v>
      </c>
      <c r="P2282" s="11" t="s">
        <v>6351</v>
      </c>
      <c r="Q2282" s="10"/>
      <c r="R2282" s="10"/>
      <c r="S2282" s="10"/>
      <c r="T2282" s="10"/>
      <c r="U2282" s="9">
        <v>6689374018</v>
      </c>
      <c r="V2282" s="8"/>
      <c r="W2282" s="7">
        <v>166</v>
      </c>
      <c r="X2282" s="4"/>
      <c r="Y2282" s="6">
        <v>179</v>
      </c>
      <c r="Z2282" s="5">
        <f>IF(Y2282&gt;0,Y2282-J2282,".")</f>
        <v>0</v>
      </c>
    </row>
    <row r="2283" spans="1:26" s="1" customFormat="1" x14ac:dyDescent="0.25">
      <c r="A2283" s="31">
        <v>42658</v>
      </c>
      <c r="B2283" s="24" t="s">
        <v>5934</v>
      </c>
      <c r="C2283" s="23" t="s">
        <v>160</v>
      </c>
      <c r="D2283" s="22" t="s">
        <v>159</v>
      </c>
      <c r="E2283" s="21">
        <v>3.69</v>
      </c>
      <c r="G2283" s="20"/>
      <c r="H2283" s="19">
        <f>E2283/0.03988</f>
        <v>92.52758274824474</v>
      </c>
      <c r="I2283" s="18">
        <f>J2283/100*4</f>
        <v>5.8</v>
      </c>
      <c r="J2283" s="17">
        <v>145</v>
      </c>
      <c r="K2283" s="16">
        <f>IF(J2283&gt;1,J2283-H2283-I2283,0)</f>
        <v>46.672417251755263</v>
      </c>
      <c r="L2283" s="15">
        <v>42697</v>
      </c>
      <c r="M2283" s="14"/>
      <c r="N2283" s="29">
        <v>42781</v>
      </c>
      <c r="O2283" s="12">
        <v>42781</v>
      </c>
      <c r="P2283" s="11" t="s">
        <v>5931</v>
      </c>
      <c r="Q2283" s="10" t="s">
        <v>5933</v>
      </c>
      <c r="R2283" s="10" t="s">
        <v>5932</v>
      </c>
      <c r="S2283" s="10" t="s">
        <v>259</v>
      </c>
      <c r="T2283" s="10"/>
      <c r="U2283" s="9">
        <v>6716446956</v>
      </c>
      <c r="V2283" s="8"/>
      <c r="W2283" s="7">
        <v>266</v>
      </c>
      <c r="X2283" s="4"/>
      <c r="Y2283" s="6">
        <v>183</v>
      </c>
      <c r="Z2283" s="5">
        <f>IF(Y2283&gt;0,Y2283-J2283,".")</f>
        <v>38</v>
      </c>
    </row>
    <row r="2284" spans="1:26" s="1" customFormat="1" x14ac:dyDescent="0.25">
      <c r="A2284" s="31">
        <v>42658</v>
      </c>
      <c r="B2284" s="24"/>
      <c r="C2284" s="23" t="s">
        <v>160</v>
      </c>
      <c r="D2284" s="22" t="s">
        <v>159</v>
      </c>
      <c r="E2284" s="21">
        <v>3.69</v>
      </c>
      <c r="G2284" s="20"/>
      <c r="H2284" s="19">
        <f>E2284/0.03988</f>
        <v>92.52758274824474</v>
      </c>
      <c r="I2284" s="18">
        <f>J2284/100*4</f>
        <v>5.8</v>
      </c>
      <c r="J2284" s="17">
        <v>145</v>
      </c>
      <c r="K2284" s="16">
        <f>IF(J2284&gt;1,J2284-H2284-I2284,0)</f>
        <v>46.672417251755263</v>
      </c>
      <c r="L2284" s="15">
        <v>42697</v>
      </c>
      <c r="M2284" s="14"/>
      <c r="N2284" s="29">
        <v>42803</v>
      </c>
      <c r="O2284" s="12">
        <v>42806</v>
      </c>
      <c r="P2284" s="11" t="s">
        <v>5397</v>
      </c>
      <c r="Q2284" s="10" t="s">
        <v>5396</v>
      </c>
      <c r="R2284" s="10" t="s">
        <v>5395</v>
      </c>
      <c r="S2284" s="10" t="s">
        <v>5394</v>
      </c>
      <c r="T2284" s="10"/>
      <c r="U2284" s="9">
        <v>6740373706</v>
      </c>
      <c r="V2284" s="8"/>
      <c r="W2284" s="7">
        <v>391</v>
      </c>
      <c r="X2284" s="4"/>
      <c r="Y2284" s="6">
        <v>183</v>
      </c>
      <c r="Z2284" s="5">
        <f>IF(Y2284&gt;0,Y2284-J2284,".")</f>
        <v>38</v>
      </c>
    </row>
    <row r="2285" spans="1:26" s="1" customFormat="1" x14ac:dyDescent="0.25">
      <c r="A2285" s="28">
        <v>41977</v>
      </c>
      <c r="B2285" s="27"/>
      <c r="C2285" s="23" t="s">
        <v>3322</v>
      </c>
      <c r="D2285" s="22" t="s">
        <v>3321</v>
      </c>
      <c r="E2285" s="21">
        <v>2</v>
      </c>
      <c r="G2285" s="20"/>
      <c r="H2285" s="19">
        <f>E2285/0.0511079</f>
        <v>39.132893349169116</v>
      </c>
      <c r="I2285" s="18">
        <f>J2285/100*4</f>
        <v>5.8</v>
      </c>
      <c r="J2285" s="17">
        <v>145</v>
      </c>
      <c r="K2285" s="16">
        <f>IF(J2285&gt;1,J2285-H2285-I2285,0)</f>
        <v>100.06710665083089</v>
      </c>
      <c r="L2285" s="15">
        <v>42017</v>
      </c>
      <c r="M2285" s="14"/>
      <c r="N2285" s="29">
        <v>42831</v>
      </c>
      <c r="O2285" s="12">
        <v>42831</v>
      </c>
      <c r="P2285" s="11" t="s">
        <v>4754</v>
      </c>
      <c r="Q2285" s="10" t="s">
        <v>4753</v>
      </c>
      <c r="R2285" s="10" t="s">
        <v>4752</v>
      </c>
      <c r="S2285" s="10" t="s">
        <v>4751</v>
      </c>
      <c r="T2285" s="10"/>
      <c r="U2285" s="9" t="s">
        <v>4750</v>
      </c>
      <c r="V2285" s="8"/>
      <c r="W2285" s="7">
        <v>546</v>
      </c>
      <c r="X2285" s="4"/>
      <c r="Y2285" s="6">
        <v>183</v>
      </c>
      <c r="Z2285" s="5">
        <f>IF(Y2285&gt;0,Y2285-J2285,".")</f>
        <v>38</v>
      </c>
    </row>
    <row r="2286" spans="1:26" s="1" customFormat="1" x14ac:dyDescent="0.25">
      <c r="A2286" s="31">
        <v>42380</v>
      </c>
      <c r="B2286" s="24"/>
      <c r="C2286" s="23" t="s">
        <v>2067</v>
      </c>
      <c r="D2286" s="22" t="s">
        <v>2066</v>
      </c>
      <c r="E2286" s="21">
        <v>1.66</v>
      </c>
      <c r="G2286" s="20"/>
      <c r="H2286" s="19">
        <f>E2286/0.040263</f>
        <v>41.228919851973274</v>
      </c>
      <c r="I2286" s="32">
        <f>J2286/100*4</f>
        <v>5.8</v>
      </c>
      <c r="J2286" s="17">
        <v>145</v>
      </c>
      <c r="K2286" s="16">
        <f>IF(J2286&gt;1,J2286-H2286-I2286,0)</f>
        <v>97.971080148026729</v>
      </c>
      <c r="L2286" s="15">
        <v>42398</v>
      </c>
      <c r="M2286" s="14"/>
      <c r="N2286" s="29">
        <v>42990</v>
      </c>
      <c r="O2286" s="12">
        <v>42990</v>
      </c>
      <c r="P2286" s="11" t="s">
        <v>2065</v>
      </c>
      <c r="Q2286" s="10" t="s">
        <v>2064</v>
      </c>
      <c r="R2286" s="10" t="s">
        <v>2063</v>
      </c>
      <c r="S2286" s="10" t="s">
        <v>2062</v>
      </c>
      <c r="T2286" s="10"/>
      <c r="U2286" s="9" t="s">
        <v>2061</v>
      </c>
      <c r="V2286" s="8"/>
      <c r="W2286" s="7">
        <v>1126</v>
      </c>
      <c r="X2286" s="4"/>
      <c r="Y2286" s="6">
        <v>183</v>
      </c>
      <c r="Z2286" s="5">
        <f>IF(Y2286&gt;0,Y2286-J2286,".")</f>
        <v>38</v>
      </c>
    </row>
    <row r="2287" spans="1:26" s="1" customFormat="1" x14ac:dyDescent="0.25">
      <c r="A2287" s="31">
        <v>42809</v>
      </c>
      <c r="B2287" s="24" t="s">
        <v>1071</v>
      </c>
      <c r="C2287" s="23" t="s">
        <v>1070</v>
      </c>
      <c r="D2287" s="22" t="s">
        <v>1069</v>
      </c>
      <c r="E2287" s="21">
        <v>2.4300000000000002</v>
      </c>
      <c r="G2287" s="20"/>
      <c r="H2287" s="19">
        <f>E2287/0.038689</f>
        <v>62.80855023391662</v>
      </c>
      <c r="I2287" s="18">
        <f>J2287/100*4</f>
        <v>5.6</v>
      </c>
      <c r="J2287" s="17">
        <v>140</v>
      </c>
      <c r="K2287" s="16">
        <f>IF(J2287&gt;1,J2287-H2287-I2287,0)</f>
        <v>71.591449766083386</v>
      </c>
      <c r="L2287" s="15">
        <v>42841</v>
      </c>
      <c r="M2287" s="14"/>
      <c r="N2287" s="29">
        <v>43053</v>
      </c>
      <c r="O2287" s="12">
        <v>43053</v>
      </c>
      <c r="P2287" s="11" t="s">
        <v>1068</v>
      </c>
      <c r="Q2287" s="10" t="s">
        <v>1067</v>
      </c>
      <c r="R2287" s="10" t="s">
        <v>1066</v>
      </c>
      <c r="S2287" s="10" t="s">
        <v>1065</v>
      </c>
      <c r="T2287" s="10"/>
      <c r="U2287" s="9">
        <v>6915902505</v>
      </c>
      <c r="V2287" s="8"/>
      <c r="W2287" s="7">
        <v>1327</v>
      </c>
      <c r="X2287" s="4"/>
      <c r="Y2287" s="6">
        <v>183</v>
      </c>
      <c r="Z2287" s="5">
        <f>IF(Y2287&gt;0,Y2287-J2287,".")</f>
        <v>43</v>
      </c>
    </row>
    <row r="2288" spans="1:26" s="1" customFormat="1" x14ac:dyDescent="0.25">
      <c r="A2288" s="31">
        <v>42923</v>
      </c>
      <c r="B2288" s="24" t="s">
        <v>1016</v>
      </c>
      <c r="C2288" s="23" t="s">
        <v>160</v>
      </c>
      <c r="D2288" s="22" t="s">
        <v>159</v>
      </c>
      <c r="E2288" s="21">
        <v>3.18</v>
      </c>
      <c r="G2288" s="20"/>
      <c r="H2288" s="19">
        <f>E2288/0.0418425</f>
        <v>75.99928302563184</v>
      </c>
      <c r="I2288" s="18">
        <f>J2288/100*4</f>
        <v>5.8</v>
      </c>
      <c r="J2288" s="17">
        <v>145</v>
      </c>
      <c r="K2288" s="16">
        <f>IF(J2288&gt;1,J2288-H2288-I2288,0)</f>
        <v>63.200716974368163</v>
      </c>
      <c r="L2288" s="15">
        <v>42941</v>
      </c>
      <c r="M2288" s="14"/>
      <c r="N2288" s="29">
        <v>43055</v>
      </c>
      <c r="O2288" s="12">
        <v>43059</v>
      </c>
      <c r="P2288" s="11" t="s">
        <v>1015</v>
      </c>
      <c r="Q2288" s="10" t="s">
        <v>1014</v>
      </c>
      <c r="R2288" s="10" t="s">
        <v>1013</v>
      </c>
      <c r="S2288" s="10" t="s">
        <v>591</v>
      </c>
      <c r="T2288" s="10"/>
      <c r="U2288" s="9">
        <v>6916049568</v>
      </c>
      <c r="V2288" s="8"/>
      <c r="W2288" s="7">
        <v>1357</v>
      </c>
      <c r="X2288" s="4"/>
      <c r="Y2288" s="6">
        <v>183</v>
      </c>
      <c r="Z2288" s="5">
        <f>IF(Y2288&gt;0,Y2288-J2288,".")</f>
        <v>38</v>
      </c>
    </row>
    <row r="2289" spans="1:26" s="1" customFormat="1" x14ac:dyDescent="0.25">
      <c r="A2289" s="31">
        <v>43036</v>
      </c>
      <c r="B2289" s="24"/>
      <c r="C2289" s="23" t="s">
        <v>160</v>
      </c>
      <c r="D2289" s="22" t="s">
        <v>159</v>
      </c>
      <c r="E2289" s="21">
        <v>3.3849999999999998</v>
      </c>
      <c r="G2289" s="20"/>
      <c r="H2289" s="19">
        <f>E2289/0.04452</f>
        <v>76.033243486073673</v>
      </c>
      <c r="I2289" s="18">
        <f>J2289/100*4</f>
        <v>5.8</v>
      </c>
      <c r="J2289" s="17">
        <v>145</v>
      </c>
      <c r="K2289" s="16">
        <f>IF(J2289&gt;1,J2289-H2289-I2289,0)</f>
        <v>63.16675651392633</v>
      </c>
      <c r="L2289" s="15">
        <v>43066</v>
      </c>
      <c r="M2289" s="14"/>
      <c r="N2289" s="29">
        <v>43090</v>
      </c>
      <c r="O2289" s="12">
        <v>43091</v>
      </c>
      <c r="P2289" s="11" t="s">
        <v>158</v>
      </c>
      <c r="Q2289" s="10" t="s">
        <v>163</v>
      </c>
      <c r="R2289" s="10" t="s">
        <v>162</v>
      </c>
      <c r="S2289" s="10" t="s">
        <v>161</v>
      </c>
      <c r="T2289" s="10"/>
      <c r="U2289" s="9">
        <v>6918877675</v>
      </c>
      <c r="V2289" s="8" t="s">
        <v>110</v>
      </c>
      <c r="W2289" s="7">
        <v>1489</v>
      </c>
      <c r="X2289" s="4"/>
      <c r="Y2289" s="6">
        <v>184</v>
      </c>
      <c r="Z2289" s="5">
        <f>IF(Y2289&gt;0,Y2289-J2289,".")</f>
        <v>39</v>
      </c>
    </row>
    <row r="2290" spans="1:26" s="1" customFormat="1" x14ac:dyDescent="0.25">
      <c r="A2290" s="31">
        <v>42600</v>
      </c>
      <c r="B2290" s="24"/>
      <c r="C2290" s="23" t="s">
        <v>2927</v>
      </c>
      <c r="D2290" s="22" t="s">
        <v>2926</v>
      </c>
      <c r="E2290" s="21">
        <v>3.9</v>
      </c>
      <c r="G2290" s="20"/>
      <c r="H2290" s="19">
        <f>E2290/0.04046</f>
        <v>96.391497775580817</v>
      </c>
      <c r="I2290" s="18">
        <f>J2290/100*4</f>
        <v>5.96</v>
      </c>
      <c r="J2290" s="17">
        <v>149</v>
      </c>
      <c r="K2290" s="16">
        <f>IF(J2290&gt;1,J2290-H2290-I2290,0)</f>
        <v>46.648502224419182</v>
      </c>
      <c r="L2290" s="15">
        <v>42622</v>
      </c>
      <c r="M2290" s="14"/>
      <c r="N2290" s="29">
        <v>42774</v>
      </c>
      <c r="O2290" s="12">
        <v>42774</v>
      </c>
      <c r="P2290" s="11" t="s">
        <v>6119</v>
      </c>
      <c r="Q2290" s="10" t="s">
        <v>6118</v>
      </c>
      <c r="R2290" s="10" t="s">
        <v>6117</v>
      </c>
      <c r="S2290" s="10" t="s">
        <v>1250</v>
      </c>
      <c r="T2290" s="10"/>
      <c r="U2290" s="9" t="s">
        <v>6116</v>
      </c>
      <c r="V2290" s="8"/>
      <c r="W2290" s="7">
        <v>227</v>
      </c>
      <c r="X2290" s="4"/>
      <c r="Y2290" s="6">
        <v>188</v>
      </c>
      <c r="Z2290" s="5">
        <f>IF(Y2290&gt;0,Y2290-J2290,".")</f>
        <v>39</v>
      </c>
    </row>
    <row r="2291" spans="1:26" s="1" customFormat="1" x14ac:dyDescent="0.25">
      <c r="A2291" s="31">
        <v>42595</v>
      </c>
      <c r="B2291" s="24"/>
      <c r="C2291" s="23" t="s">
        <v>473</v>
      </c>
      <c r="D2291" s="22" t="s">
        <v>472</v>
      </c>
      <c r="E2291" s="21">
        <v>3.89</v>
      </c>
      <c r="G2291" s="20"/>
      <c r="H2291" s="19">
        <f>E2291/0.04046</f>
        <v>96.144340088976762</v>
      </c>
      <c r="I2291" s="18">
        <f>J2291/100*4</f>
        <v>6.2</v>
      </c>
      <c r="J2291" s="17">
        <v>155</v>
      </c>
      <c r="K2291" s="16">
        <f>IF(J2291&gt;1,J2291-H2291-I2291,0)</f>
        <v>52.655659911023236</v>
      </c>
      <c r="L2291" s="15">
        <v>42608</v>
      </c>
      <c r="M2291" s="14"/>
      <c r="N2291" s="29">
        <v>42763</v>
      </c>
      <c r="O2291" s="12">
        <v>42764</v>
      </c>
      <c r="P2291" s="11" t="s">
        <v>6332</v>
      </c>
      <c r="Q2291" s="10" t="s">
        <v>6331</v>
      </c>
      <c r="R2291" s="10" t="s">
        <v>6330</v>
      </c>
      <c r="S2291" s="10" t="s">
        <v>6329</v>
      </c>
      <c r="T2291" s="10"/>
      <c r="U2291" s="9" t="s">
        <v>6328</v>
      </c>
      <c r="V2291" s="8"/>
      <c r="W2291" s="7">
        <v>172</v>
      </c>
      <c r="X2291" s="4"/>
      <c r="Y2291" s="6">
        <v>193</v>
      </c>
      <c r="Z2291" s="5">
        <f>IF(Y2291&gt;0,Y2291-J2291,".")</f>
        <v>38</v>
      </c>
    </row>
    <row r="2292" spans="1:26" s="1" customFormat="1" x14ac:dyDescent="0.25">
      <c r="A2292" s="31">
        <v>42595</v>
      </c>
      <c r="B2292" s="24"/>
      <c r="C2292" s="23" t="s">
        <v>473</v>
      </c>
      <c r="D2292" s="22" t="s">
        <v>472</v>
      </c>
      <c r="E2292" s="21">
        <v>3.89</v>
      </c>
      <c r="G2292" s="20"/>
      <c r="H2292" s="19">
        <f>E2292/0.04046</f>
        <v>96.144340088976762</v>
      </c>
      <c r="I2292" s="18">
        <f>J2292/100*4</f>
        <v>6.2</v>
      </c>
      <c r="J2292" s="17">
        <v>155</v>
      </c>
      <c r="K2292" s="16">
        <f>IF(J2292&gt;1,J2292-H2292-I2292,0)</f>
        <v>52.655659911023236</v>
      </c>
      <c r="L2292" s="15">
        <v>42608</v>
      </c>
      <c r="M2292" s="14"/>
      <c r="N2292" s="29">
        <v>42774</v>
      </c>
      <c r="O2292" s="12">
        <v>42780</v>
      </c>
      <c r="P2292" s="11" t="s">
        <v>6075</v>
      </c>
      <c r="Q2292" s="10" t="s">
        <v>6074</v>
      </c>
      <c r="R2292" s="10" t="s">
        <v>6073</v>
      </c>
      <c r="S2292" s="10" t="s">
        <v>288</v>
      </c>
      <c r="T2292" s="10"/>
      <c r="U2292" s="9">
        <v>6706484539</v>
      </c>
      <c r="V2292" s="8" t="s">
        <v>2592</v>
      </c>
      <c r="W2292" s="7">
        <v>264</v>
      </c>
      <c r="X2292" s="4"/>
      <c r="Y2292" s="6">
        <v>193</v>
      </c>
      <c r="Z2292" s="5">
        <f>IF(Y2292&gt;0,Y2292-J2292,".")</f>
        <v>38</v>
      </c>
    </row>
    <row r="2293" spans="1:26" s="1" customFormat="1" x14ac:dyDescent="0.25">
      <c r="A2293" s="31">
        <v>42867</v>
      </c>
      <c r="B2293" s="24"/>
      <c r="C2293" s="23" t="s">
        <v>213</v>
      </c>
      <c r="D2293" s="22" t="s">
        <v>212</v>
      </c>
      <c r="E2293" s="21">
        <v>3.13</v>
      </c>
      <c r="G2293" s="20"/>
      <c r="H2293" s="19">
        <f>E2293/0.04001</f>
        <v>78.230442389402654</v>
      </c>
      <c r="I2293" s="18">
        <f>J2293/100*4</f>
        <v>6.2</v>
      </c>
      <c r="J2293" s="17">
        <v>155</v>
      </c>
      <c r="K2293" s="16">
        <f>IF(J2293&gt;1,J2293-H2293-I2293,0)</f>
        <v>70.569557610597343</v>
      </c>
      <c r="L2293" s="15">
        <v>42888</v>
      </c>
      <c r="M2293" s="14"/>
      <c r="N2293" s="29">
        <v>43087</v>
      </c>
      <c r="O2293" s="12">
        <v>43091</v>
      </c>
      <c r="P2293" s="11" t="s">
        <v>211</v>
      </c>
      <c r="Q2293" s="10" t="s">
        <v>210</v>
      </c>
      <c r="R2293" s="10" t="s">
        <v>209</v>
      </c>
      <c r="S2293" s="10" t="s">
        <v>208</v>
      </c>
      <c r="T2293" s="10" t="s">
        <v>207</v>
      </c>
      <c r="U2293" s="9">
        <v>6908856787</v>
      </c>
      <c r="V2293" s="8"/>
      <c r="W2293" s="7">
        <v>1492</v>
      </c>
      <c r="X2293" s="4"/>
      <c r="Y2293" s="6">
        <v>193</v>
      </c>
      <c r="Z2293" s="5">
        <f>IF(Y2293&gt;0,Y2293-J2293,".")</f>
        <v>38</v>
      </c>
    </row>
    <row r="2294" spans="1:26" s="1" customFormat="1" x14ac:dyDescent="0.25">
      <c r="A2294" s="31">
        <v>42769</v>
      </c>
      <c r="B2294" s="24" t="s">
        <v>5916</v>
      </c>
      <c r="C2294" s="23" t="s">
        <v>1843</v>
      </c>
      <c r="D2294" s="22" t="s">
        <v>1842</v>
      </c>
      <c r="E2294" s="21">
        <v>4.96</v>
      </c>
      <c r="G2294" s="20"/>
      <c r="H2294" s="19">
        <f>E2294/0.03878</f>
        <v>127.90097988653945</v>
      </c>
      <c r="I2294" s="18">
        <f>J2294/100*4</f>
        <v>7.16</v>
      </c>
      <c r="J2294" s="17">
        <v>179</v>
      </c>
      <c r="K2294" s="16">
        <f>IF(J2294&gt;1,J2294-H2294-I2294,0)</f>
        <v>43.939020113460558</v>
      </c>
      <c r="L2294" s="15">
        <v>42801</v>
      </c>
      <c r="M2294" s="14"/>
      <c r="N2294" s="29">
        <v>42781</v>
      </c>
      <c r="O2294" s="12">
        <v>42806</v>
      </c>
      <c r="P2294" s="11" t="s">
        <v>5915</v>
      </c>
      <c r="Q2294" s="10" t="s">
        <v>5914</v>
      </c>
      <c r="R2294" s="10" t="s">
        <v>5913</v>
      </c>
      <c r="S2294" s="10" t="s">
        <v>5912</v>
      </c>
      <c r="T2294" s="10"/>
      <c r="U2294" s="9" t="s">
        <v>5911</v>
      </c>
      <c r="V2294" s="8" t="s">
        <v>5910</v>
      </c>
      <c r="W2294" s="7">
        <v>405</v>
      </c>
      <c r="X2294" s="4"/>
      <c r="Y2294" s="6">
        <v>195</v>
      </c>
      <c r="Z2294" s="5">
        <f>IF(Y2294&gt;0,Y2294-J2294,".")</f>
        <v>16</v>
      </c>
    </row>
    <row r="2295" spans="1:26" s="1" customFormat="1" x14ac:dyDescent="0.25">
      <c r="A2295" s="31">
        <v>42769</v>
      </c>
      <c r="B2295" s="30"/>
      <c r="C2295" s="23" t="s">
        <v>1843</v>
      </c>
      <c r="D2295" s="22" t="s">
        <v>1842</v>
      </c>
      <c r="E2295" s="21">
        <v>4.96</v>
      </c>
      <c r="G2295" s="20"/>
      <c r="H2295" s="19">
        <f>E2295/0.03878</f>
        <v>127.90097988653945</v>
      </c>
      <c r="I2295" s="18">
        <f>J2295/100*4</f>
        <v>7.16</v>
      </c>
      <c r="J2295" s="17">
        <v>179</v>
      </c>
      <c r="K2295" s="16">
        <f>IF(J2295&gt;1,J2295-H2295-I2295,0)</f>
        <v>43.939020113460558</v>
      </c>
      <c r="L2295" s="15">
        <v>42801</v>
      </c>
      <c r="M2295" s="14"/>
      <c r="N2295" s="29">
        <v>42824</v>
      </c>
      <c r="O2295" s="12">
        <v>42824</v>
      </c>
      <c r="P2295" s="11" t="s">
        <v>4902</v>
      </c>
      <c r="Q2295" s="10" t="s">
        <v>4901</v>
      </c>
      <c r="R2295" s="10" t="s">
        <v>4900</v>
      </c>
      <c r="S2295" s="10" t="s">
        <v>4899</v>
      </c>
      <c r="T2295" s="10"/>
      <c r="U2295" s="9" t="s">
        <v>4898</v>
      </c>
      <c r="V2295" s="8"/>
      <c r="W2295" s="7">
        <v>515</v>
      </c>
      <c r="X2295" s="4"/>
      <c r="Y2295" s="6">
        <v>195</v>
      </c>
      <c r="Z2295" s="5">
        <f>IF(Y2295&gt;0,Y2295-J2295,".")</f>
        <v>16</v>
      </c>
    </row>
    <row r="2296" spans="1:26" s="1" customFormat="1" x14ac:dyDescent="0.25">
      <c r="A2296" s="31">
        <v>42769</v>
      </c>
      <c r="B2296" s="24"/>
      <c r="C2296" s="23" t="s">
        <v>1843</v>
      </c>
      <c r="D2296" s="22" t="s">
        <v>1842</v>
      </c>
      <c r="E2296" s="21">
        <v>4.96</v>
      </c>
      <c r="G2296" s="20"/>
      <c r="H2296" s="19">
        <f>E2296/0.03878</f>
        <v>127.90097988653945</v>
      </c>
      <c r="I2296" s="18">
        <f>J2296/100*4</f>
        <v>7.16</v>
      </c>
      <c r="J2296" s="17">
        <v>179</v>
      </c>
      <c r="K2296" s="16">
        <f>IF(J2296&gt;1,J2296-H2296-I2296,0)</f>
        <v>43.939020113460558</v>
      </c>
      <c r="L2296" s="15">
        <v>42801</v>
      </c>
      <c r="M2296" s="14"/>
      <c r="N2296" s="29">
        <v>42867</v>
      </c>
      <c r="O2296" s="12">
        <v>42869</v>
      </c>
      <c r="P2296" s="11" t="s">
        <v>3964</v>
      </c>
      <c r="Q2296" s="10" t="s">
        <v>3963</v>
      </c>
      <c r="R2296" s="10" t="s">
        <v>3962</v>
      </c>
      <c r="S2296" s="10" t="s">
        <v>3961</v>
      </c>
      <c r="T2296" s="10" t="s">
        <v>3960</v>
      </c>
      <c r="U2296" s="9" t="s">
        <v>3959</v>
      </c>
      <c r="V2296" s="8"/>
      <c r="W2296" s="7">
        <v>719</v>
      </c>
      <c r="X2296" s="4"/>
      <c r="Y2296" s="6">
        <v>195</v>
      </c>
      <c r="Z2296" s="5">
        <f>IF(Y2296&gt;0,Y2296-J2296,".")</f>
        <v>16</v>
      </c>
    </row>
    <row r="2297" spans="1:26" s="1" customFormat="1" x14ac:dyDescent="0.25">
      <c r="A2297" s="31">
        <v>42886</v>
      </c>
      <c r="B2297" s="24" t="s">
        <v>3272</v>
      </c>
      <c r="C2297" s="23" t="s">
        <v>1843</v>
      </c>
      <c r="D2297" s="22" t="s">
        <v>1842</v>
      </c>
      <c r="E2297" s="21">
        <v>4.8666666666666663</v>
      </c>
      <c r="G2297" s="20"/>
      <c r="H2297" s="19">
        <f>E2297/0.04001</f>
        <v>121.6362576022661</v>
      </c>
      <c r="I2297" s="18">
        <f>J2297/100*4</f>
        <v>7.16</v>
      </c>
      <c r="J2297" s="17">
        <v>179</v>
      </c>
      <c r="K2297" s="16">
        <f>IF(J2297&gt;1,J2297-H2297-I2297,0)</f>
        <v>50.203742397733905</v>
      </c>
      <c r="L2297" s="15">
        <v>42902</v>
      </c>
      <c r="M2297" s="14"/>
      <c r="N2297" s="29">
        <v>42905</v>
      </c>
      <c r="O2297" s="12">
        <v>42905</v>
      </c>
      <c r="P2297" s="11" t="s">
        <v>3271</v>
      </c>
      <c r="Q2297" s="10" t="s">
        <v>3270</v>
      </c>
      <c r="R2297" s="10" t="s">
        <v>3269</v>
      </c>
      <c r="S2297" s="10" t="s">
        <v>3268</v>
      </c>
      <c r="T2297" s="10"/>
      <c r="U2297" s="9" t="s">
        <v>3267</v>
      </c>
      <c r="V2297" s="8"/>
      <c r="W2297" s="7">
        <v>858</v>
      </c>
      <c r="X2297" s="4"/>
      <c r="Y2297" s="6">
        <v>195</v>
      </c>
      <c r="Z2297" s="5">
        <f>IF(Y2297&gt;0,Y2297-J2297,".")</f>
        <v>16</v>
      </c>
    </row>
    <row r="2298" spans="1:26" s="1" customFormat="1" x14ac:dyDescent="0.25">
      <c r="A2298" s="31">
        <v>42886</v>
      </c>
      <c r="B2298" s="24"/>
      <c r="C2298" s="23" t="s">
        <v>1843</v>
      </c>
      <c r="D2298" s="22" t="s">
        <v>1842</v>
      </c>
      <c r="E2298" s="21">
        <v>4.8666666666666663</v>
      </c>
      <c r="G2298" s="20"/>
      <c r="H2298" s="19">
        <f>E2298/0.04001</f>
        <v>121.6362576022661</v>
      </c>
      <c r="I2298" s="18">
        <f>J2298/100*4</f>
        <v>7.16</v>
      </c>
      <c r="J2298" s="17">
        <v>179</v>
      </c>
      <c r="K2298" s="16">
        <f>IF(J2298&gt;1,J2298-H2298-I2298,0)</f>
        <v>50.203742397733905</v>
      </c>
      <c r="L2298" s="15">
        <v>42902</v>
      </c>
      <c r="M2298" s="14"/>
      <c r="N2298" s="29">
        <v>43002</v>
      </c>
      <c r="O2298" s="12">
        <v>43003</v>
      </c>
      <c r="P2298" s="11" t="s">
        <v>1841</v>
      </c>
      <c r="Q2298" s="10" t="s">
        <v>1840</v>
      </c>
      <c r="R2298" s="10" t="s">
        <v>1839</v>
      </c>
      <c r="S2298" s="10" t="s">
        <v>1269</v>
      </c>
      <c r="T2298" s="10"/>
      <c r="U2298" s="9">
        <v>6909503538</v>
      </c>
      <c r="V2298" s="8"/>
      <c r="W2298" s="7">
        <v>1169</v>
      </c>
      <c r="X2298" s="4"/>
      <c r="Y2298" s="6">
        <v>195</v>
      </c>
      <c r="Z2298" s="5">
        <f>IF(Y2298&gt;0,Y2298-J2298,".")</f>
        <v>16</v>
      </c>
    </row>
    <row r="2299" spans="1:26" s="1" customFormat="1" x14ac:dyDescent="0.25">
      <c r="A2299" s="31">
        <v>42541</v>
      </c>
      <c r="B2299" s="24"/>
      <c r="C2299" s="23" t="s">
        <v>1474</v>
      </c>
      <c r="D2299" s="22" t="s">
        <v>1473</v>
      </c>
      <c r="E2299" s="21">
        <v>2.98</v>
      </c>
      <c r="G2299" s="20"/>
      <c r="H2299" s="19">
        <f>E2299/0.04111</f>
        <v>72.488445633665776</v>
      </c>
      <c r="I2299" s="18">
        <f>J2299/100*4</f>
        <v>6.36</v>
      </c>
      <c r="J2299" s="17">
        <v>159</v>
      </c>
      <c r="K2299" s="16">
        <f>IF(J2299&gt;1,J2299-H2299-I2299,0)</f>
        <v>80.151554366334224</v>
      </c>
      <c r="L2299" s="15">
        <v>42575</v>
      </c>
      <c r="M2299" s="14"/>
      <c r="N2299" s="29">
        <v>42793</v>
      </c>
      <c r="O2299" s="12">
        <v>42794</v>
      </c>
      <c r="P2299" s="11" t="s">
        <v>5639</v>
      </c>
      <c r="Q2299" s="10" t="s">
        <v>5638</v>
      </c>
      <c r="R2299" s="10" t="s">
        <v>5637</v>
      </c>
      <c r="S2299" s="10" t="s">
        <v>1469</v>
      </c>
      <c r="T2299" s="10"/>
      <c r="U2299" s="9">
        <v>6732981827</v>
      </c>
      <c r="V2299" s="8"/>
      <c r="W2299" s="7">
        <v>338</v>
      </c>
      <c r="X2299" s="4"/>
      <c r="Y2299" s="6">
        <v>196</v>
      </c>
      <c r="Z2299" s="5">
        <f>IF(Y2299&gt;0,Y2299-J2299,".")</f>
        <v>37</v>
      </c>
    </row>
    <row r="2300" spans="1:26" s="1" customFormat="1" x14ac:dyDescent="0.25">
      <c r="A2300" s="31">
        <v>42541</v>
      </c>
      <c r="B2300" s="24"/>
      <c r="C2300" s="23" t="s">
        <v>1474</v>
      </c>
      <c r="D2300" s="22" t="s">
        <v>1473</v>
      </c>
      <c r="E2300" s="21">
        <v>2.98</v>
      </c>
      <c r="G2300" s="20"/>
      <c r="H2300" s="19">
        <f>E2300/0.04111</f>
        <v>72.488445633665776</v>
      </c>
      <c r="I2300" s="18">
        <f>J2300/100*4</f>
        <v>6.36</v>
      </c>
      <c r="J2300" s="17">
        <v>159</v>
      </c>
      <c r="K2300" s="16">
        <f>IF(J2300&gt;1,J2300-H2300-I2300,0)</f>
        <v>80.151554366334224</v>
      </c>
      <c r="L2300" s="15">
        <v>42575</v>
      </c>
      <c r="M2300" s="14"/>
      <c r="N2300" s="29">
        <v>42854</v>
      </c>
      <c r="O2300" s="12">
        <v>42856</v>
      </c>
      <c r="P2300" s="11" t="s">
        <v>4164</v>
      </c>
      <c r="Q2300" s="10" t="s">
        <v>4163</v>
      </c>
      <c r="R2300" s="10" t="s">
        <v>4162</v>
      </c>
      <c r="S2300" s="10" t="s">
        <v>4161</v>
      </c>
      <c r="T2300" s="10"/>
      <c r="U2300" s="9">
        <v>6799132565</v>
      </c>
      <c r="V2300" s="8"/>
      <c r="W2300" s="7">
        <v>663</v>
      </c>
      <c r="X2300" s="4"/>
      <c r="Y2300" s="6">
        <v>196</v>
      </c>
      <c r="Z2300" s="5">
        <f>IF(Y2300&gt;0,Y2300-J2300,".")</f>
        <v>37</v>
      </c>
    </row>
    <row r="2301" spans="1:26" s="1" customFormat="1" x14ac:dyDescent="0.25">
      <c r="A2301" s="31">
        <v>42793</v>
      </c>
      <c r="B2301" t="s">
        <v>1554</v>
      </c>
      <c r="C2301" s="23" t="s">
        <v>1474</v>
      </c>
      <c r="D2301" s="22" t="s">
        <v>1473</v>
      </c>
      <c r="E2301" s="21">
        <v>2.7</v>
      </c>
      <c r="G2301" s="20"/>
      <c r="H2301" s="19">
        <f>E2301/0.03844</f>
        <v>70.239334027055151</v>
      </c>
      <c r="I2301" s="18">
        <f>J2301/100*4</f>
        <v>6.36</v>
      </c>
      <c r="J2301" s="17">
        <v>159</v>
      </c>
      <c r="K2301" s="16">
        <f>IF(J2301&gt;1,J2301-H2301-I2301,0)</f>
        <v>82.40066597294485</v>
      </c>
      <c r="L2301" s="15">
        <v>42801</v>
      </c>
      <c r="M2301" s="14"/>
      <c r="N2301" s="29">
        <v>42858</v>
      </c>
      <c r="O2301" s="12">
        <v>42859</v>
      </c>
      <c r="P2301" s="11" t="s">
        <v>4164</v>
      </c>
      <c r="Q2301" s="10" t="s">
        <v>4163</v>
      </c>
      <c r="R2301" s="10" t="s">
        <v>4162</v>
      </c>
      <c r="S2301" s="10" t="s">
        <v>4161</v>
      </c>
      <c r="T2301" s="10"/>
      <c r="U2301" s="9" t="s">
        <v>4160</v>
      </c>
      <c r="V2301" s="8"/>
      <c r="W2301" s="7">
        <v>680</v>
      </c>
      <c r="X2301" s="4"/>
      <c r="Y2301" s="6">
        <v>196</v>
      </c>
      <c r="Z2301" s="5">
        <f>IF(Y2301&gt;0,Y2301-J2301,".")</f>
        <v>37</v>
      </c>
    </row>
    <row r="2302" spans="1:26" s="1" customFormat="1" x14ac:dyDescent="0.25">
      <c r="A2302" s="31">
        <v>42541</v>
      </c>
      <c r="B2302" s="24" t="s">
        <v>5644</v>
      </c>
      <c r="C2302" s="23" t="s">
        <v>1474</v>
      </c>
      <c r="D2302" s="22" t="s">
        <v>1473</v>
      </c>
      <c r="E2302" s="21">
        <v>2.98</v>
      </c>
      <c r="G2302" s="20"/>
      <c r="H2302" s="19">
        <f>E2302/0.04111</f>
        <v>72.488445633665776</v>
      </c>
      <c r="I2302" s="18">
        <f>J2302/100*4</f>
        <v>6.36</v>
      </c>
      <c r="J2302" s="17">
        <v>159</v>
      </c>
      <c r="K2302" s="16">
        <f>IF(J2302&gt;1,J2302-H2302-I2302,0)</f>
        <v>80.151554366334224</v>
      </c>
      <c r="L2302" s="15">
        <v>42575</v>
      </c>
      <c r="M2302" s="14"/>
      <c r="N2302" s="29">
        <v>42793</v>
      </c>
      <c r="O2302" s="12">
        <v>42794</v>
      </c>
      <c r="P2302" s="11" t="s">
        <v>5640</v>
      </c>
      <c r="Q2302" s="10" t="s">
        <v>5643</v>
      </c>
      <c r="R2302" s="10" t="s">
        <v>5642</v>
      </c>
      <c r="S2302" s="10" t="s">
        <v>5641</v>
      </c>
      <c r="T2302" s="10"/>
      <c r="U2302" s="9">
        <v>6730455938</v>
      </c>
      <c r="V2302" s="8"/>
      <c r="W2302" s="7">
        <v>335</v>
      </c>
      <c r="X2302" s="4"/>
      <c r="Y2302" s="6">
        <v>197</v>
      </c>
      <c r="Z2302" s="5">
        <f>IF(Y2302&gt;0,Y2302-J2302,".")</f>
        <v>38</v>
      </c>
    </row>
    <row r="2303" spans="1:26" s="1" customFormat="1" x14ac:dyDescent="0.25">
      <c r="A2303" s="31">
        <v>42765</v>
      </c>
      <c r="B2303" s="24" t="s">
        <v>474</v>
      </c>
      <c r="C2303" s="23" t="s">
        <v>473</v>
      </c>
      <c r="D2303" s="22" t="s">
        <v>472</v>
      </c>
      <c r="E2303" s="21">
        <v>3.86</v>
      </c>
      <c r="G2303" s="20"/>
      <c r="H2303" s="19">
        <f>E2303/0.03878</f>
        <v>99.535843218153673</v>
      </c>
      <c r="I2303" s="18">
        <f>J2303/100*4</f>
        <v>6.2</v>
      </c>
      <c r="J2303" s="17">
        <v>155</v>
      </c>
      <c r="K2303" s="16">
        <f>IF(J2303&gt;1,J2303-H2303-I2303,0)</f>
        <v>49.264156781846324</v>
      </c>
      <c r="L2303" s="15">
        <v>42783</v>
      </c>
      <c r="M2303" s="14"/>
      <c r="N2303" s="29">
        <v>43078</v>
      </c>
      <c r="O2303" s="12">
        <v>43079</v>
      </c>
      <c r="P2303" s="11" t="s">
        <v>449</v>
      </c>
      <c r="Q2303" s="10" t="s">
        <v>471</v>
      </c>
      <c r="R2303" s="10" t="s">
        <v>470</v>
      </c>
      <c r="S2303" s="10" t="s">
        <v>469</v>
      </c>
      <c r="T2303" s="10"/>
      <c r="U2303" s="9">
        <v>6916049579</v>
      </c>
      <c r="V2303" s="8"/>
      <c r="W2303" s="7">
        <v>1442</v>
      </c>
      <c r="X2303" s="4"/>
      <c r="Y2303" s="6">
        <v>198</v>
      </c>
      <c r="Z2303" s="5">
        <f>IF(Y2303&gt;0,Y2303-J2303,".")</f>
        <v>43</v>
      </c>
    </row>
    <row r="2304" spans="1:26" s="1" customFormat="1" x14ac:dyDescent="0.25">
      <c r="A2304" s="31">
        <v>42680</v>
      </c>
      <c r="B2304" t="s">
        <v>5438</v>
      </c>
      <c r="C2304" s="23" t="s">
        <v>734</v>
      </c>
      <c r="D2304" s="22" t="s">
        <v>733</v>
      </c>
      <c r="E2304" s="21">
        <v>3.12</v>
      </c>
      <c r="G2304" s="20"/>
      <c r="H2304" s="19">
        <f>E2304/0.041115</f>
        <v>75.884713608172206</v>
      </c>
      <c r="I2304" s="18">
        <f>J2304/100*4</f>
        <v>7.96</v>
      </c>
      <c r="J2304" s="17">
        <v>199</v>
      </c>
      <c r="K2304" s="16">
        <f>IF(J2304&gt;1,J2304-H2304-I2304,0)</f>
        <v>115.1552863918278</v>
      </c>
      <c r="L2304" s="15">
        <v>42727</v>
      </c>
      <c r="M2304" s="14"/>
      <c r="N2304" s="29">
        <v>42801</v>
      </c>
      <c r="O2304" s="12">
        <v>42802</v>
      </c>
      <c r="P2304" s="11" t="s">
        <v>5435</v>
      </c>
      <c r="Q2304" s="10"/>
      <c r="R2304" s="10"/>
      <c r="S2304" s="10"/>
      <c r="T2304" s="10"/>
      <c r="U2304" s="9">
        <v>6739599939</v>
      </c>
      <c r="V2304" s="8"/>
      <c r="W2304" s="7">
        <v>388</v>
      </c>
      <c r="X2304" s="4"/>
      <c r="Y2304" s="6">
        <v>199</v>
      </c>
      <c r="Z2304" s="5">
        <f>IF(Y2304&gt;0,Y2304-J2304,".")</f>
        <v>0</v>
      </c>
    </row>
    <row r="2305" spans="1:26" s="1" customFormat="1" x14ac:dyDescent="0.25">
      <c r="A2305" s="31">
        <v>42413</v>
      </c>
      <c r="B2305" s="24" t="s">
        <v>2279</v>
      </c>
      <c r="C2305" s="23" t="s">
        <v>1907</v>
      </c>
      <c r="D2305" s="22" t="s">
        <v>1906</v>
      </c>
      <c r="E2305" s="21">
        <v>2.36</v>
      </c>
      <c r="G2305" s="20"/>
      <c r="H2305" s="19">
        <f>E2305/0.04033</f>
        <v>58.517232829159433</v>
      </c>
      <c r="I2305" s="32">
        <f>J2305/100*4</f>
        <v>5.4</v>
      </c>
      <c r="J2305" s="17">
        <v>135</v>
      </c>
      <c r="K2305" s="16">
        <f>IF(J2305&gt;1,J2305-H2305-I2305,0)</f>
        <v>71.082767170840555</v>
      </c>
      <c r="L2305" s="15">
        <v>42439</v>
      </c>
      <c r="M2305" s="14"/>
      <c r="N2305" s="29">
        <v>42975</v>
      </c>
      <c r="O2305" s="12">
        <v>42975</v>
      </c>
      <c r="P2305" s="11" t="s">
        <v>2267</v>
      </c>
      <c r="Q2305" s="10" t="s">
        <v>2278</v>
      </c>
      <c r="R2305" s="10" t="s">
        <v>2277</v>
      </c>
      <c r="S2305" s="10" t="s">
        <v>2276</v>
      </c>
      <c r="T2305" s="10"/>
      <c r="U2305" s="9">
        <v>6905418465</v>
      </c>
      <c r="V2305" s="8"/>
      <c r="W2305" s="7">
        <v>1084</v>
      </c>
      <c r="X2305" s="4"/>
      <c r="Y2305" s="6">
        <v>199</v>
      </c>
      <c r="Z2305" s="5">
        <f>IF(Y2305&gt;0,Y2305-J2305,".")</f>
        <v>64</v>
      </c>
    </row>
    <row r="2306" spans="1:26" s="1" customFormat="1" x14ac:dyDescent="0.25">
      <c r="A2306" s="31">
        <v>42793</v>
      </c>
      <c r="B2306" t="s">
        <v>1554</v>
      </c>
      <c r="C2306" s="23" t="s">
        <v>1474</v>
      </c>
      <c r="D2306" s="22" t="s">
        <v>1473</v>
      </c>
      <c r="E2306" s="21">
        <v>2.75</v>
      </c>
      <c r="G2306" s="20"/>
      <c r="H2306" s="19">
        <f>E2306/0.03844</f>
        <v>71.540062434963573</v>
      </c>
      <c r="I2306" s="18">
        <f>J2306/100*4</f>
        <v>6.36</v>
      </c>
      <c r="J2306" s="17">
        <v>159</v>
      </c>
      <c r="K2306" s="16">
        <f>IF(J2306&gt;1,J2306-H2306-I2306,0)</f>
        <v>81.099937565036427</v>
      </c>
      <c r="L2306" s="15">
        <v>42809</v>
      </c>
      <c r="M2306" s="14"/>
      <c r="N2306" s="29">
        <v>43019</v>
      </c>
      <c r="O2306" s="12">
        <v>43019</v>
      </c>
      <c r="P2306" s="11" t="s">
        <v>1548</v>
      </c>
      <c r="Q2306" s="10" t="s">
        <v>1553</v>
      </c>
      <c r="R2306" s="10" t="s">
        <v>1552</v>
      </c>
      <c r="S2306" s="10" t="s">
        <v>1551</v>
      </c>
      <c r="T2306" s="10"/>
      <c r="U2306" s="9">
        <v>6903847389</v>
      </c>
      <c r="V2306" s="8"/>
      <c r="W2306" s="7">
        <v>1229</v>
      </c>
      <c r="X2306" s="4"/>
      <c r="Y2306" s="6">
        <v>202</v>
      </c>
      <c r="Z2306" s="5">
        <f>IF(Y2306&gt;0,Y2306-J2306,".")</f>
        <v>43</v>
      </c>
    </row>
    <row r="2307" spans="1:26" s="1" customFormat="1" x14ac:dyDescent="0.25">
      <c r="A2307" s="31">
        <v>42649</v>
      </c>
      <c r="B2307" s="24"/>
      <c r="C2307" s="23" t="s">
        <v>242</v>
      </c>
      <c r="D2307" s="22" t="s">
        <v>241</v>
      </c>
      <c r="E2307" s="21">
        <v>2.5299999999999998</v>
      </c>
      <c r="G2307" s="20"/>
      <c r="H2307" s="19">
        <f>E2307/0.0404</f>
        <v>62.623762376237622</v>
      </c>
      <c r="I2307" s="18">
        <f>J2307/100*4</f>
        <v>6.76</v>
      </c>
      <c r="J2307" s="17">
        <v>169</v>
      </c>
      <c r="K2307" s="16">
        <f>IF(J2307&gt;1,J2307-H2307-I2307,0)</f>
        <v>99.616237623762373</v>
      </c>
      <c r="L2307" s="15">
        <v>42681</v>
      </c>
      <c r="M2307" s="14"/>
      <c r="N2307" s="29">
        <v>42737</v>
      </c>
      <c r="O2307" s="12">
        <v>42738</v>
      </c>
      <c r="P2307" s="11" t="s">
        <v>6995</v>
      </c>
      <c r="Q2307" s="10" t="s">
        <v>6994</v>
      </c>
      <c r="R2307" s="10" t="s">
        <v>6993</v>
      </c>
      <c r="S2307" s="10" t="s">
        <v>6992</v>
      </c>
      <c r="T2307" s="10"/>
      <c r="U2307" s="9">
        <v>6659125602</v>
      </c>
      <c r="V2307" s="8" t="s">
        <v>4479</v>
      </c>
      <c r="W2307" s="7">
        <v>18</v>
      </c>
      <c r="X2307" s="4"/>
      <c r="Y2307" s="6">
        <v>207</v>
      </c>
      <c r="Z2307" s="5">
        <f>IF(Y2307&gt;0,Y2307-J2307,".")</f>
        <v>38</v>
      </c>
    </row>
    <row r="2308" spans="1:26" s="1" customFormat="1" x14ac:dyDescent="0.25">
      <c r="A2308" s="31">
        <v>42586</v>
      </c>
      <c r="B2308" s="24" t="s">
        <v>1144</v>
      </c>
      <c r="C2308" s="23" t="s">
        <v>194</v>
      </c>
      <c r="D2308" s="22" t="s">
        <v>193</v>
      </c>
      <c r="E2308" s="21">
        <v>3.91</v>
      </c>
      <c r="G2308" s="20"/>
      <c r="H2308" s="19">
        <f>E2308/0.04035</f>
        <v>96.902106567534091</v>
      </c>
      <c r="I2308" s="18">
        <f>J2308/100*4</f>
        <v>6.76</v>
      </c>
      <c r="J2308" s="17">
        <v>169</v>
      </c>
      <c r="K2308" s="16">
        <f>IF(J2308&gt;1,J2308-H2308-I2308,0)</f>
        <v>65.337893432465904</v>
      </c>
      <c r="L2308" s="15">
        <v>42602</v>
      </c>
      <c r="M2308" s="14"/>
      <c r="N2308" s="29">
        <v>42742</v>
      </c>
      <c r="O2308" s="12">
        <v>42743</v>
      </c>
      <c r="P2308" s="11" t="s">
        <v>6879</v>
      </c>
      <c r="Q2308" s="10" t="s">
        <v>6878</v>
      </c>
      <c r="R2308" s="10" t="s">
        <v>6877</v>
      </c>
      <c r="S2308" s="10" t="s">
        <v>6876</v>
      </c>
      <c r="T2308" s="10"/>
      <c r="U2308" s="9" t="s">
        <v>6875</v>
      </c>
      <c r="V2308" s="8"/>
      <c r="W2308" s="7">
        <v>46</v>
      </c>
      <c r="X2308" s="4"/>
      <c r="Y2308" s="6">
        <v>207</v>
      </c>
      <c r="Z2308" s="5">
        <f>IF(Y2308&gt;0,Y2308-J2308,".")</f>
        <v>38</v>
      </c>
    </row>
    <row r="2309" spans="1:26" s="1" customFormat="1" x14ac:dyDescent="0.25">
      <c r="A2309" s="31">
        <v>42649</v>
      </c>
      <c r="B2309" s="24"/>
      <c r="C2309" s="23" t="s">
        <v>242</v>
      </c>
      <c r="D2309" s="22" t="s">
        <v>241</v>
      </c>
      <c r="E2309" s="21">
        <v>2.5299999999999998</v>
      </c>
      <c r="G2309" s="20"/>
      <c r="H2309" s="19">
        <f>E2309/0.0404</f>
        <v>62.623762376237622</v>
      </c>
      <c r="I2309" s="18">
        <f>J2309/100*4</f>
        <v>6.76</v>
      </c>
      <c r="J2309" s="17">
        <v>169</v>
      </c>
      <c r="K2309" s="16">
        <f>IF(J2309&gt;1,J2309-H2309-I2309,0)</f>
        <v>99.616237623762373</v>
      </c>
      <c r="L2309" s="15">
        <v>42681</v>
      </c>
      <c r="M2309" s="14"/>
      <c r="N2309" s="29">
        <v>42772</v>
      </c>
      <c r="O2309" s="12">
        <v>42772</v>
      </c>
      <c r="P2309" s="11" t="s">
        <v>6167</v>
      </c>
      <c r="Q2309" s="10" t="s">
        <v>6166</v>
      </c>
      <c r="R2309" s="10" t="s">
        <v>6165</v>
      </c>
      <c r="S2309" s="10" t="s">
        <v>6164</v>
      </c>
      <c r="T2309" s="10"/>
      <c r="U2309" s="9" t="s">
        <v>6163</v>
      </c>
      <c r="V2309" s="8"/>
      <c r="W2309" s="7">
        <v>214</v>
      </c>
      <c r="X2309" s="4"/>
      <c r="Y2309" s="6">
        <v>207</v>
      </c>
      <c r="Z2309" s="5">
        <f>IF(Y2309&gt;0,Y2309-J2309,".")</f>
        <v>38</v>
      </c>
    </row>
    <row r="2310" spans="1:26" s="1" customFormat="1" x14ac:dyDescent="0.25">
      <c r="A2310" s="31">
        <v>42742</v>
      </c>
      <c r="B2310" s="24"/>
      <c r="C2310" s="23" t="s">
        <v>194</v>
      </c>
      <c r="D2310" s="22" t="s">
        <v>193</v>
      </c>
      <c r="E2310" s="21">
        <v>3.46</v>
      </c>
      <c r="G2310" s="20"/>
      <c r="H2310" s="19">
        <f>E2310/0.03821</f>
        <v>90.552211462967804</v>
      </c>
      <c r="I2310" s="18">
        <f>J2310/100*4</f>
        <v>6.76</v>
      </c>
      <c r="J2310" s="17">
        <v>169</v>
      </c>
      <c r="K2310" s="16">
        <f>IF(J2310&gt;1,J2310-H2310-I2310,0)</f>
        <v>71.687788537032191</v>
      </c>
      <c r="L2310" s="15">
        <v>42783</v>
      </c>
      <c r="M2310" s="14"/>
      <c r="N2310" s="29">
        <v>42816</v>
      </c>
      <c r="O2310" s="12">
        <v>42816</v>
      </c>
      <c r="P2310" s="11" t="s">
        <v>5060</v>
      </c>
      <c r="Q2310" s="10" t="s">
        <v>5059</v>
      </c>
      <c r="R2310" s="10" t="s">
        <v>5058</v>
      </c>
      <c r="S2310" s="10" t="s">
        <v>5057</v>
      </c>
      <c r="T2310" s="10"/>
      <c r="U2310" s="9" t="s">
        <v>5056</v>
      </c>
      <c r="V2310" s="8"/>
      <c r="W2310" s="7">
        <v>477</v>
      </c>
      <c r="X2310" s="4"/>
      <c r="Y2310" s="6">
        <v>207</v>
      </c>
      <c r="Z2310" s="5">
        <f>IF(Y2310&gt;0,Y2310-J2310,".")</f>
        <v>38</v>
      </c>
    </row>
    <row r="2311" spans="1:26" s="1" customFormat="1" x14ac:dyDescent="0.25">
      <c r="A2311" s="31">
        <v>42742</v>
      </c>
      <c r="B2311" s="24"/>
      <c r="C2311" s="23" t="s">
        <v>194</v>
      </c>
      <c r="D2311" s="22" t="s">
        <v>193</v>
      </c>
      <c r="E2311" s="21">
        <v>3.46</v>
      </c>
      <c r="G2311" s="20"/>
      <c r="H2311" s="19">
        <f>E2311/0.03821</f>
        <v>90.552211462967804</v>
      </c>
      <c r="I2311" s="18">
        <f>J2311/100*4</f>
        <v>6.76</v>
      </c>
      <c r="J2311" s="17">
        <v>169</v>
      </c>
      <c r="K2311" s="16">
        <f>IF(J2311&gt;1,J2311-H2311-I2311,0)</f>
        <v>71.687788537032191</v>
      </c>
      <c r="L2311" s="15">
        <v>42783</v>
      </c>
      <c r="M2311" s="14"/>
      <c r="N2311" s="29">
        <v>42822</v>
      </c>
      <c r="O2311" s="12">
        <v>42824</v>
      </c>
      <c r="P2311" s="11" t="s">
        <v>4938</v>
      </c>
      <c r="Q2311" s="34" t="s">
        <v>4937</v>
      </c>
      <c r="R2311" s="34" t="s">
        <v>4936</v>
      </c>
      <c r="S2311" s="34" t="s">
        <v>4935</v>
      </c>
      <c r="T2311" s="10"/>
      <c r="U2311" s="9" t="s">
        <v>4934</v>
      </c>
      <c r="V2311" s="8"/>
      <c r="W2311" s="7">
        <v>504</v>
      </c>
      <c r="X2311" s="4"/>
      <c r="Y2311" s="6">
        <v>207</v>
      </c>
      <c r="Z2311" s="5">
        <f>IF(Y2311&gt;0,Y2311-J2311,".")</f>
        <v>38</v>
      </c>
    </row>
    <row r="2312" spans="1:26" s="1" customFormat="1" x14ac:dyDescent="0.25">
      <c r="A2312" s="31">
        <v>42649</v>
      </c>
      <c r="B2312" s="24"/>
      <c r="C2312" s="23" t="s">
        <v>242</v>
      </c>
      <c r="D2312" s="22" t="s">
        <v>241</v>
      </c>
      <c r="E2312" s="21">
        <v>2.5299999999999998</v>
      </c>
      <c r="G2312" s="20"/>
      <c r="H2312" s="19">
        <f>E2312/0.0404</f>
        <v>62.623762376237622</v>
      </c>
      <c r="I2312" s="18">
        <f>J2312/100*4</f>
        <v>6.76</v>
      </c>
      <c r="J2312" s="17">
        <v>169</v>
      </c>
      <c r="K2312" s="16">
        <f>IF(J2312&gt;1,J2312-H2312-I2312,0)</f>
        <v>99.616237623762373</v>
      </c>
      <c r="L2312" s="15">
        <v>42681</v>
      </c>
      <c r="M2312" s="14"/>
      <c r="N2312" s="29">
        <v>42848</v>
      </c>
      <c r="O2312" s="12">
        <v>42848</v>
      </c>
      <c r="P2312" s="11" t="s">
        <v>4360</v>
      </c>
      <c r="Q2312" s="10" t="s">
        <v>4359</v>
      </c>
      <c r="R2312" s="10" t="s">
        <v>4358</v>
      </c>
      <c r="S2312" s="10" t="s">
        <v>4357</v>
      </c>
      <c r="T2312" s="10"/>
      <c r="U2312" s="9" t="s">
        <v>4356</v>
      </c>
      <c r="V2312" s="8"/>
      <c r="W2312" s="7">
        <v>636</v>
      </c>
      <c r="X2312" s="4"/>
      <c r="Y2312" s="6">
        <v>207</v>
      </c>
      <c r="Z2312" s="5">
        <f>IF(Y2312&gt;0,Y2312-J2312,".")</f>
        <v>38</v>
      </c>
    </row>
    <row r="2313" spans="1:26" s="1" customFormat="1" x14ac:dyDescent="0.25">
      <c r="A2313" s="31">
        <v>42823</v>
      </c>
      <c r="B2313" s="30" t="s">
        <v>1144</v>
      </c>
      <c r="C2313" s="23" t="s">
        <v>194</v>
      </c>
      <c r="D2313" s="22" t="s">
        <v>193</v>
      </c>
      <c r="E2313" s="21">
        <v>3.86</v>
      </c>
      <c r="G2313" s="20"/>
      <c r="H2313" s="19">
        <f>E2313/0.038689</f>
        <v>99.769960453875768</v>
      </c>
      <c r="I2313" s="18">
        <f>J2313/100*4</f>
        <v>6.76</v>
      </c>
      <c r="J2313" s="17">
        <v>169</v>
      </c>
      <c r="K2313" s="16">
        <f>IF(J2313&gt;1,J2313-H2313-I2313,0)</f>
        <v>62.470039546124234</v>
      </c>
      <c r="L2313" s="15">
        <v>42855</v>
      </c>
      <c r="M2313" s="14"/>
      <c r="N2313" s="29">
        <v>42917</v>
      </c>
      <c r="O2313" s="12">
        <v>42918</v>
      </c>
      <c r="P2313" s="11" t="s">
        <v>3040</v>
      </c>
      <c r="Q2313" s="10" t="s">
        <v>3039</v>
      </c>
      <c r="R2313" s="10" t="s">
        <v>3038</v>
      </c>
      <c r="S2313" s="10" t="s">
        <v>3037</v>
      </c>
      <c r="T2313" s="10"/>
      <c r="U2313" s="9">
        <v>6869525141</v>
      </c>
      <c r="V2313" s="8"/>
      <c r="W2313" s="7">
        <v>910</v>
      </c>
      <c r="X2313" s="4"/>
      <c r="Y2313" s="6">
        <v>207</v>
      </c>
      <c r="Z2313" s="5">
        <f>IF(Y2313&gt;0,Y2313-J2313,".")</f>
        <v>38</v>
      </c>
    </row>
    <row r="2314" spans="1:26" s="1" customFormat="1" x14ac:dyDescent="0.25">
      <c r="A2314" s="31">
        <v>42790</v>
      </c>
      <c r="B2314" s="24"/>
      <c r="C2314" s="23" t="s">
        <v>242</v>
      </c>
      <c r="D2314" s="22" t="s">
        <v>241</v>
      </c>
      <c r="E2314" s="21">
        <v>2.464</v>
      </c>
      <c r="G2314" s="20"/>
      <c r="H2314" s="19">
        <f>E2314/0.03844</f>
        <v>64.099895941727368</v>
      </c>
      <c r="I2314" s="18">
        <f>J2314/100*4</f>
        <v>6.76</v>
      </c>
      <c r="J2314" s="17">
        <v>169</v>
      </c>
      <c r="K2314" s="16">
        <f>IF(J2314&gt;1,J2314-H2314-I2314,0)</f>
        <v>98.140104058272627</v>
      </c>
      <c r="L2314" s="15">
        <v>42812</v>
      </c>
      <c r="M2314" s="14"/>
      <c r="N2314" s="29">
        <v>42944</v>
      </c>
      <c r="O2314" s="12">
        <v>42948</v>
      </c>
      <c r="P2314" s="11" t="s">
        <v>2642</v>
      </c>
      <c r="Q2314" s="10" t="s">
        <v>2641</v>
      </c>
      <c r="R2314" s="10" t="s">
        <v>2640</v>
      </c>
      <c r="S2314" s="10" t="s">
        <v>634</v>
      </c>
      <c r="T2314" s="10"/>
      <c r="U2314" s="9">
        <v>6901388958</v>
      </c>
      <c r="V2314" s="8"/>
      <c r="W2314" s="7">
        <v>1005</v>
      </c>
      <c r="X2314" s="4"/>
      <c r="Y2314" s="6">
        <v>207</v>
      </c>
      <c r="Z2314" s="5">
        <f>IF(Y2314&gt;0,Y2314-J2314,".")</f>
        <v>38</v>
      </c>
    </row>
    <row r="2315" spans="1:26" s="1" customFormat="1" x14ac:dyDescent="0.25">
      <c r="A2315" s="31">
        <v>42823</v>
      </c>
      <c r="B2315" s="24"/>
      <c r="C2315" s="23" t="s">
        <v>194</v>
      </c>
      <c r="D2315" s="22" t="s">
        <v>193</v>
      </c>
      <c r="E2315" s="21">
        <v>3.86</v>
      </c>
      <c r="G2315" s="20"/>
      <c r="H2315" s="19">
        <f>E2315/0.038689</f>
        <v>99.769960453875768</v>
      </c>
      <c r="I2315" s="18">
        <f>J2315/100*4</f>
        <v>6.76</v>
      </c>
      <c r="J2315" s="17">
        <v>169</v>
      </c>
      <c r="K2315" s="16">
        <f>IF(J2315&gt;1,J2315-H2315-I2315,0)</f>
        <v>62.470039546124234</v>
      </c>
      <c r="L2315" s="15">
        <v>42855</v>
      </c>
      <c r="M2315" s="14"/>
      <c r="N2315" s="29">
        <v>42968</v>
      </c>
      <c r="O2315" s="12">
        <v>42968</v>
      </c>
      <c r="P2315" s="11" t="s">
        <v>2357</v>
      </c>
      <c r="Q2315" s="10" t="s">
        <v>2356</v>
      </c>
      <c r="R2315" s="10" t="s">
        <v>2355</v>
      </c>
      <c r="S2315" s="10" t="s">
        <v>2354</v>
      </c>
      <c r="T2315" s="10"/>
      <c r="U2315" s="9" t="s">
        <v>2353</v>
      </c>
      <c r="V2315" s="8"/>
      <c r="W2315" s="7">
        <v>1061</v>
      </c>
      <c r="X2315" s="4"/>
      <c r="Y2315" s="6">
        <v>207</v>
      </c>
      <c r="Z2315" s="5">
        <f>IF(Y2315&gt;0,Y2315-J2315,".")</f>
        <v>38</v>
      </c>
    </row>
    <row r="2316" spans="1:26" s="1" customFormat="1" x14ac:dyDescent="0.25">
      <c r="A2316" s="31">
        <v>42823</v>
      </c>
      <c r="B2316" s="24"/>
      <c r="C2316" s="23" t="s">
        <v>194</v>
      </c>
      <c r="D2316" s="22" t="s">
        <v>193</v>
      </c>
      <c r="E2316" s="21">
        <v>3.86</v>
      </c>
      <c r="G2316" s="20"/>
      <c r="H2316" s="19">
        <f>E2316/0.038689</f>
        <v>99.769960453875768</v>
      </c>
      <c r="I2316" s="18">
        <f>J2316/100*4</f>
        <v>6.76</v>
      </c>
      <c r="J2316" s="17">
        <v>169</v>
      </c>
      <c r="K2316" s="16">
        <f>IF(J2316&gt;1,J2316-H2316-I2316,0)</f>
        <v>62.470039546124234</v>
      </c>
      <c r="L2316" s="15">
        <v>42855</v>
      </c>
      <c r="M2316" s="14"/>
      <c r="N2316" s="29">
        <v>42981</v>
      </c>
      <c r="O2316" s="12">
        <v>42982</v>
      </c>
      <c r="P2316" s="11" t="s">
        <v>2194</v>
      </c>
      <c r="Q2316" s="10" t="s">
        <v>2193</v>
      </c>
      <c r="R2316" s="10" t="s">
        <v>2192</v>
      </c>
      <c r="S2316" s="10" t="s">
        <v>890</v>
      </c>
      <c r="T2316" s="10"/>
      <c r="U2316" s="9">
        <v>6911414288</v>
      </c>
      <c r="V2316" s="8"/>
      <c r="W2316" s="7">
        <v>1101</v>
      </c>
      <c r="X2316" s="4"/>
      <c r="Y2316" s="6">
        <v>207</v>
      </c>
      <c r="Z2316" s="5">
        <f>IF(Y2316&gt;0,Y2316-J2316,".")</f>
        <v>38</v>
      </c>
    </row>
    <row r="2317" spans="1:26" s="1" customFormat="1" x14ac:dyDescent="0.25">
      <c r="A2317" s="31">
        <v>42790</v>
      </c>
      <c r="B2317" s="24"/>
      <c r="C2317" s="23" t="s">
        <v>242</v>
      </c>
      <c r="D2317" s="22" t="s">
        <v>241</v>
      </c>
      <c r="E2317" s="21">
        <v>2.464</v>
      </c>
      <c r="G2317" s="20"/>
      <c r="H2317" s="19">
        <f>E2317/0.03844</f>
        <v>64.099895941727368</v>
      </c>
      <c r="I2317" s="18">
        <f>J2317/100*4</f>
        <v>6.76</v>
      </c>
      <c r="J2317" s="17">
        <v>169</v>
      </c>
      <c r="K2317" s="16">
        <f>IF(J2317&gt;1,J2317-H2317-I2317,0)</f>
        <v>98.140104058272627</v>
      </c>
      <c r="L2317" s="15">
        <v>42812</v>
      </c>
      <c r="M2317" s="14"/>
      <c r="N2317" s="29">
        <v>43014</v>
      </c>
      <c r="O2317" s="12">
        <v>43016</v>
      </c>
      <c r="P2317" s="11" t="s">
        <v>1648</v>
      </c>
      <c r="Q2317" s="10" t="s">
        <v>1647</v>
      </c>
      <c r="R2317" s="10" t="s">
        <v>1646</v>
      </c>
      <c r="S2317" s="10" t="s">
        <v>607</v>
      </c>
      <c r="T2317" s="10"/>
      <c r="U2317" s="9">
        <v>6909959075</v>
      </c>
      <c r="V2317" s="8"/>
      <c r="W2317" s="7">
        <v>1208</v>
      </c>
      <c r="X2317" s="4"/>
      <c r="Y2317" s="6">
        <v>207</v>
      </c>
      <c r="Z2317" s="5">
        <f>IF(Y2317&gt;0,Y2317-J2317,".")</f>
        <v>38</v>
      </c>
    </row>
    <row r="2318" spans="1:26" s="1" customFormat="1" x14ac:dyDescent="0.25">
      <c r="A2318" s="31">
        <v>42823</v>
      </c>
      <c r="B2318" s="24"/>
      <c r="C2318" s="23" t="s">
        <v>194</v>
      </c>
      <c r="D2318" s="22" t="s">
        <v>193</v>
      </c>
      <c r="E2318" s="21">
        <v>3.86</v>
      </c>
      <c r="G2318" s="20"/>
      <c r="H2318" s="19">
        <f>E2318/0.038689</f>
        <v>99.769960453875768</v>
      </c>
      <c r="I2318" s="18">
        <f>J2318/100*4</f>
        <v>6.76</v>
      </c>
      <c r="J2318" s="17">
        <v>169</v>
      </c>
      <c r="K2318" s="16">
        <f>IF(J2318&gt;1,J2318-H2318-I2318,0)</f>
        <v>62.470039546124234</v>
      </c>
      <c r="L2318" s="15">
        <v>42855</v>
      </c>
      <c r="M2318" s="14"/>
      <c r="N2318" s="29">
        <v>43016</v>
      </c>
      <c r="O2318" s="12">
        <v>43016</v>
      </c>
      <c r="P2318" s="11" t="s">
        <v>1632</v>
      </c>
      <c r="Q2318" s="10" t="s">
        <v>1631</v>
      </c>
      <c r="R2318" s="10" t="s">
        <v>1630</v>
      </c>
      <c r="S2318" s="10" t="s">
        <v>1629</v>
      </c>
      <c r="T2318" s="10"/>
      <c r="U2318" s="9">
        <v>6913621105</v>
      </c>
      <c r="V2318" s="8"/>
      <c r="W2318" s="7">
        <v>1214</v>
      </c>
      <c r="X2318" s="4"/>
      <c r="Y2318" s="6">
        <v>207</v>
      </c>
      <c r="Z2318" s="5">
        <f>IF(Y2318&gt;0,Y2318-J2318,".")</f>
        <v>38</v>
      </c>
    </row>
    <row r="2319" spans="1:26" s="1" customFormat="1" x14ac:dyDescent="0.25">
      <c r="A2319" s="31">
        <v>42823</v>
      </c>
      <c r="B2319" s="24"/>
      <c r="C2319" s="23" t="s">
        <v>194</v>
      </c>
      <c r="D2319" s="22" t="s">
        <v>193</v>
      </c>
      <c r="E2319" s="21">
        <v>3.86</v>
      </c>
      <c r="G2319" s="20"/>
      <c r="H2319" s="19">
        <f>E2319/0.038689</f>
        <v>99.769960453875768</v>
      </c>
      <c r="I2319" s="18">
        <f>J2319/100*4</f>
        <v>6.76</v>
      </c>
      <c r="J2319" s="17">
        <v>169</v>
      </c>
      <c r="K2319" s="16">
        <f>IF(J2319&gt;1,J2319-H2319-I2319,0)</f>
        <v>62.470039546124234</v>
      </c>
      <c r="L2319" s="15">
        <v>42855</v>
      </c>
      <c r="M2319" s="14"/>
      <c r="N2319" s="29">
        <v>43030</v>
      </c>
      <c r="O2319" s="12">
        <v>43030</v>
      </c>
      <c r="P2319" s="11" t="s">
        <v>1462</v>
      </c>
      <c r="Q2319" s="10" t="s">
        <v>1461</v>
      </c>
      <c r="R2319" s="10" t="s">
        <v>1460</v>
      </c>
      <c r="S2319" s="10" t="s">
        <v>1459</v>
      </c>
      <c r="T2319" s="10"/>
      <c r="U2319" s="9">
        <v>6913621105</v>
      </c>
      <c r="V2319" s="8"/>
      <c r="W2319" s="7">
        <v>1253</v>
      </c>
      <c r="X2319" s="4"/>
      <c r="Y2319" s="6">
        <v>207</v>
      </c>
      <c r="Z2319" s="5">
        <f>IF(Y2319&gt;0,Y2319-J2319,".")</f>
        <v>38</v>
      </c>
    </row>
    <row r="2320" spans="1:26" s="1" customFormat="1" x14ac:dyDescent="0.25">
      <c r="A2320" s="31">
        <v>42790</v>
      </c>
      <c r="B2320" s="24"/>
      <c r="C2320" s="23" t="s">
        <v>242</v>
      </c>
      <c r="D2320" s="22" t="s">
        <v>241</v>
      </c>
      <c r="E2320" s="21">
        <v>2.464</v>
      </c>
      <c r="G2320" s="20"/>
      <c r="H2320" s="19">
        <f>E2320/0.03844</f>
        <v>64.099895941727368</v>
      </c>
      <c r="I2320" s="18">
        <f>J2320/100*4</f>
        <v>6.76</v>
      </c>
      <c r="J2320" s="17">
        <v>169</v>
      </c>
      <c r="K2320" s="16">
        <f>IF(J2320&gt;1,J2320-H2320-I2320,0)</f>
        <v>98.140104058272627</v>
      </c>
      <c r="L2320" s="15">
        <v>42812</v>
      </c>
      <c r="M2320" s="14"/>
      <c r="N2320" s="29">
        <v>43049</v>
      </c>
      <c r="O2320" s="12">
        <v>43051</v>
      </c>
      <c r="P2320" s="11" t="s">
        <v>1135</v>
      </c>
      <c r="Q2320" s="10" t="s">
        <v>1134</v>
      </c>
      <c r="R2320" s="10" t="s">
        <v>1133</v>
      </c>
      <c r="S2320" s="10" t="s">
        <v>1132</v>
      </c>
      <c r="T2320" s="10"/>
      <c r="U2320" s="9">
        <v>6915248164</v>
      </c>
      <c r="V2320" s="8"/>
      <c r="W2320" s="7">
        <v>1315</v>
      </c>
      <c r="X2320" s="4"/>
      <c r="Y2320" s="6">
        <v>207</v>
      </c>
      <c r="Z2320" s="5">
        <f>IF(Y2320&gt;0,Y2320-J2320,".")</f>
        <v>38</v>
      </c>
    </row>
    <row r="2321" spans="1:26" s="1" customFormat="1" x14ac:dyDescent="0.25">
      <c r="A2321" s="31">
        <v>42786</v>
      </c>
      <c r="B2321" s="24" t="s">
        <v>611</v>
      </c>
      <c r="C2321" s="23" t="s">
        <v>242</v>
      </c>
      <c r="D2321" s="22" t="s">
        <v>241</v>
      </c>
      <c r="E2321" s="21">
        <v>2.25</v>
      </c>
      <c r="G2321" s="20"/>
      <c r="H2321" s="19">
        <f>E2321/0.03844</f>
        <v>58.532778355879287</v>
      </c>
      <c r="I2321" s="18">
        <f>J2321/100*4</f>
        <v>6.76</v>
      </c>
      <c r="J2321" s="17">
        <v>169</v>
      </c>
      <c r="K2321" s="16">
        <f>IF(J2321&gt;1,J2321-H2321-I2321,0)</f>
        <v>103.70722164412071</v>
      </c>
      <c r="L2321" s="15">
        <v>42812</v>
      </c>
      <c r="M2321" s="14"/>
      <c r="N2321" s="29">
        <v>43058</v>
      </c>
      <c r="O2321" s="12">
        <v>43058</v>
      </c>
      <c r="P2321" s="11" t="s">
        <v>949</v>
      </c>
      <c r="Q2321" s="10" t="s">
        <v>948</v>
      </c>
      <c r="R2321" s="10" t="s">
        <v>947</v>
      </c>
      <c r="S2321" s="10" t="s">
        <v>907</v>
      </c>
      <c r="T2321" s="10"/>
      <c r="U2321" s="9">
        <v>6915248164</v>
      </c>
      <c r="V2321" s="8"/>
      <c r="W2321" s="7">
        <v>1348</v>
      </c>
      <c r="X2321" s="4"/>
      <c r="Y2321" s="6">
        <v>207</v>
      </c>
      <c r="Z2321" s="5">
        <f>IF(Y2321&gt;0,Y2321-J2321,".")</f>
        <v>38</v>
      </c>
    </row>
    <row r="2322" spans="1:26" s="1" customFormat="1" x14ac:dyDescent="0.25">
      <c r="A2322" s="31">
        <v>42786</v>
      </c>
      <c r="B2322" s="24" t="s">
        <v>611</v>
      </c>
      <c r="C2322" s="23" t="s">
        <v>242</v>
      </c>
      <c r="D2322" s="22" t="s">
        <v>241</v>
      </c>
      <c r="E2322" s="21">
        <v>2.25</v>
      </c>
      <c r="G2322" s="20"/>
      <c r="H2322" s="19">
        <f>E2322/0.03844</f>
        <v>58.532778355879287</v>
      </c>
      <c r="I2322" s="18">
        <f>J2322/100*4</f>
        <v>6.76</v>
      </c>
      <c r="J2322" s="17">
        <v>169</v>
      </c>
      <c r="K2322" s="16">
        <f>IF(J2322&gt;1,J2322-H2322-I2322,0)</f>
        <v>103.70722164412071</v>
      </c>
      <c r="L2322" s="15">
        <v>42812</v>
      </c>
      <c r="M2322" s="14"/>
      <c r="N2322" s="29">
        <v>43072</v>
      </c>
      <c r="O2322" s="12">
        <v>43075</v>
      </c>
      <c r="P2322" s="11" t="s">
        <v>610</v>
      </c>
      <c r="Q2322" s="10" t="s">
        <v>609</v>
      </c>
      <c r="R2322" s="10" t="s">
        <v>608</v>
      </c>
      <c r="S2322" s="10" t="s">
        <v>607</v>
      </c>
      <c r="T2322" s="10"/>
      <c r="U2322" s="9">
        <v>6915248164</v>
      </c>
      <c r="V2322" s="8"/>
      <c r="W2322" s="7">
        <v>1429</v>
      </c>
      <c r="X2322" s="4"/>
      <c r="Y2322" s="6">
        <v>207</v>
      </c>
      <c r="Z2322" s="5">
        <f>IF(Y2322&gt;0,Y2322-J2322,".")</f>
        <v>38</v>
      </c>
    </row>
    <row r="2323" spans="1:26" s="1" customFormat="1" x14ac:dyDescent="0.25">
      <c r="A2323" s="31">
        <v>42786</v>
      </c>
      <c r="B2323" s="24" t="s">
        <v>243</v>
      </c>
      <c r="C2323" s="23" t="s">
        <v>242</v>
      </c>
      <c r="D2323" s="22" t="s">
        <v>241</v>
      </c>
      <c r="E2323" s="21">
        <v>2.34</v>
      </c>
      <c r="G2323" s="20"/>
      <c r="H2323" s="19">
        <f>E2323/0.03844</f>
        <v>60.874089490114457</v>
      </c>
      <c r="I2323" s="18">
        <f>J2323/100*4</f>
        <v>6.76</v>
      </c>
      <c r="J2323" s="17">
        <v>169</v>
      </c>
      <c r="K2323" s="16">
        <f>IF(J2323&gt;1,J2323-H2323-I2323,0)</f>
        <v>101.36591050988554</v>
      </c>
      <c r="L2323" s="15">
        <v>42812</v>
      </c>
      <c r="M2323" s="14"/>
      <c r="N2323" s="29">
        <v>43087</v>
      </c>
      <c r="O2323" s="12">
        <v>43087</v>
      </c>
      <c r="P2323" s="11" t="s">
        <v>240</v>
      </c>
      <c r="Q2323" s="10" t="s">
        <v>239</v>
      </c>
      <c r="R2323" s="10" t="s">
        <v>238</v>
      </c>
      <c r="S2323" s="10" t="s">
        <v>237</v>
      </c>
      <c r="T2323" s="10"/>
      <c r="U2323" s="9">
        <v>6919297591</v>
      </c>
      <c r="V2323" s="8"/>
      <c r="W2323" s="7">
        <v>1476</v>
      </c>
      <c r="X2323" s="4"/>
      <c r="Y2323" s="6">
        <v>207</v>
      </c>
      <c r="Z2323" s="5">
        <f>IF(Y2323&gt;0,Y2323-J2323,".")</f>
        <v>38</v>
      </c>
    </row>
    <row r="2324" spans="1:26" s="1" customFormat="1" x14ac:dyDescent="0.25">
      <c r="A2324" s="31">
        <v>43017</v>
      </c>
      <c r="B2324" s="24"/>
      <c r="C2324" s="23" t="s">
        <v>194</v>
      </c>
      <c r="D2324" s="22" t="s">
        <v>193</v>
      </c>
      <c r="E2324" s="21">
        <v>3.9039999999999999</v>
      </c>
      <c r="G2324" s="20"/>
      <c r="H2324" s="19">
        <f>E2324/0.04452</f>
        <v>87.690925426774484</v>
      </c>
      <c r="I2324" s="18">
        <f>J2324/100*4</f>
        <v>6.76</v>
      </c>
      <c r="J2324" s="17">
        <v>169</v>
      </c>
      <c r="K2324" s="16">
        <f>IF(J2324&gt;1,J2324-H2324-I2324,0)</f>
        <v>74.549074573225511</v>
      </c>
      <c r="L2324" s="15">
        <v>43043</v>
      </c>
      <c r="M2324" s="14"/>
      <c r="N2324" s="29">
        <v>43088</v>
      </c>
      <c r="O2324" s="12">
        <v>43088</v>
      </c>
      <c r="P2324" s="11" t="s">
        <v>192</v>
      </c>
      <c r="Q2324" s="10" t="s">
        <v>191</v>
      </c>
      <c r="R2324" s="10" t="s">
        <v>190</v>
      </c>
      <c r="S2324" s="10" t="s">
        <v>189</v>
      </c>
      <c r="T2324" s="10" t="s">
        <v>188</v>
      </c>
      <c r="U2324" s="9">
        <v>6917352824</v>
      </c>
      <c r="V2324" s="8"/>
      <c r="W2324" s="7">
        <v>1482</v>
      </c>
      <c r="X2324" s="4"/>
      <c r="Y2324" s="6">
        <v>207</v>
      </c>
      <c r="Z2324" s="5">
        <f>IF(Y2324&gt;0,Y2324-J2324,".")</f>
        <v>38</v>
      </c>
    </row>
    <row r="2325" spans="1:26" s="1" customFormat="1" x14ac:dyDescent="0.25">
      <c r="A2325" s="31">
        <v>42742</v>
      </c>
      <c r="B2325" t="s">
        <v>2911</v>
      </c>
      <c r="C2325" s="23" t="s">
        <v>242</v>
      </c>
      <c r="D2325" s="22" t="s">
        <v>241</v>
      </c>
      <c r="E2325" s="21">
        <v>2.4</v>
      </c>
      <c r="G2325" s="20"/>
      <c r="H2325" s="19">
        <f>E2325/0.03821</f>
        <v>62.81078251766553</v>
      </c>
      <c r="I2325" s="18">
        <f>J2325/100*4</f>
        <v>6.76</v>
      </c>
      <c r="J2325" s="17">
        <v>169</v>
      </c>
      <c r="K2325" s="16">
        <f>IF(J2325&gt;1,J2325-H2325-I2325,0)</f>
        <v>99.429217482334465</v>
      </c>
      <c r="L2325" s="15">
        <v>42762</v>
      </c>
      <c r="M2325" s="14"/>
      <c r="N2325" s="29">
        <v>42773</v>
      </c>
      <c r="O2325" s="12">
        <v>42773</v>
      </c>
      <c r="P2325" s="11" t="s">
        <v>6132</v>
      </c>
      <c r="Q2325" s="10" t="s">
        <v>6135</v>
      </c>
      <c r="R2325" s="10" t="s">
        <v>6134</v>
      </c>
      <c r="S2325" s="10" t="s">
        <v>6133</v>
      </c>
      <c r="T2325" s="10"/>
      <c r="U2325" s="9">
        <v>6709170699</v>
      </c>
      <c r="V2325" s="8" t="s">
        <v>3969</v>
      </c>
      <c r="W2325" s="7">
        <v>219</v>
      </c>
      <c r="X2325" s="4"/>
      <c r="Y2325" s="6">
        <v>208</v>
      </c>
      <c r="Z2325" s="5">
        <f>IF(Y2325&gt;0,Y2325-J2325,".")</f>
        <v>39</v>
      </c>
    </row>
    <row r="2326" spans="1:26" s="1" customFormat="1" x14ac:dyDescent="0.25">
      <c r="A2326" s="31">
        <v>42742</v>
      </c>
      <c r="B2326" s="24"/>
      <c r="C2326" s="23" t="s">
        <v>242</v>
      </c>
      <c r="D2326" s="22" t="s">
        <v>241</v>
      </c>
      <c r="E2326" s="21">
        <v>2.4</v>
      </c>
      <c r="G2326" s="20"/>
      <c r="H2326" s="19">
        <f>E2326/0.03821</f>
        <v>62.81078251766553</v>
      </c>
      <c r="I2326" s="18">
        <f>J2326/100*4</f>
        <v>6.76</v>
      </c>
      <c r="J2326" s="17">
        <v>169</v>
      </c>
      <c r="K2326" s="16">
        <f>IF(J2326&gt;1,J2326-H2326-I2326,0)</f>
        <v>99.429217482334465</v>
      </c>
      <c r="L2326" s="15">
        <v>42762</v>
      </c>
      <c r="M2326" s="14"/>
      <c r="N2326" s="29">
        <v>42787</v>
      </c>
      <c r="O2326" s="12">
        <v>42787</v>
      </c>
      <c r="P2326" s="11" t="s">
        <v>5761</v>
      </c>
      <c r="Q2326" s="10"/>
      <c r="R2326" s="10"/>
      <c r="S2326" s="10"/>
      <c r="T2326" s="10"/>
      <c r="U2326" s="9"/>
      <c r="V2326" s="8"/>
      <c r="W2326" s="7">
        <v>309</v>
      </c>
      <c r="X2326" s="4"/>
      <c r="Y2326" s="6">
        <v>208</v>
      </c>
      <c r="Z2326" s="5">
        <f>IF(Y2326&gt;0,Y2326-J2326,".")</f>
        <v>39</v>
      </c>
    </row>
    <row r="2327" spans="1:26" s="1" customFormat="1" x14ac:dyDescent="0.25">
      <c r="A2327" s="31">
        <v>42742</v>
      </c>
      <c r="B2327" s="24" t="s">
        <v>1144</v>
      </c>
      <c r="C2327" s="23" t="s">
        <v>194</v>
      </c>
      <c r="D2327" s="22" t="s">
        <v>193</v>
      </c>
      <c r="E2327" s="21">
        <v>3.46</v>
      </c>
      <c r="G2327" s="20"/>
      <c r="H2327" s="19">
        <f>E2327/0.03821</f>
        <v>90.552211462967804</v>
      </c>
      <c r="I2327" s="18">
        <f>J2327/100*4</f>
        <v>6.76</v>
      </c>
      <c r="J2327" s="17">
        <v>169</v>
      </c>
      <c r="K2327" s="16">
        <f>IF(J2327&gt;1,J2327-H2327-I2327,0)</f>
        <v>71.687788537032191</v>
      </c>
      <c r="L2327" s="15">
        <v>42809</v>
      </c>
      <c r="M2327" s="14"/>
      <c r="N2327" s="29">
        <v>42812</v>
      </c>
      <c r="O2327" s="12">
        <v>42816</v>
      </c>
      <c r="P2327" s="11" t="s">
        <v>5141</v>
      </c>
      <c r="Q2327" s="10" t="s">
        <v>5144</v>
      </c>
      <c r="R2327" s="10" t="s">
        <v>5143</v>
      </c>
      <c r="S2327" s="10" t="s">
        <v>5142</v>
      </c>
      <c r="T2327" s="10"/>
      <c r="U2327" s="9">
        <v>6754924441</v>
      </c>
      <c r="V2327" s="8"/>
      <c r="W2327" s="7">
        <v>470</v>
      </c>
      <c r="X2327" s="4"/>
      <c r="Y2327" s="6">
        <v>208</v>
      </c>
      <c r="Z2327" s="5">
        <f>IF(Y2327&gt;0,Y2327-J2327,".")</f>
        <v>39</v>
      </c>
    </row>
    <row r="2328" spans="1:26" s="1" customFormat="1" x14ac:dyDescent="0.25">
      <c r="A2328" s="31">
        <v>42790</v>
      </c>
      <c r="B2328" t="s">
        <v>2911</v>
      </c>
      <c r="C2328" s="23" t="s">
        <v>242</v>
      </c>
      <c r="D2328" s="22" t="s">
        <v>241</v>
      </c>
      <c r="E2328" s="21">
        <v>2.464</v>
      </c>
      <c r="G2328" s="20"/>
      <c r="H2328" s="19">
        <f>E2328/0.03844</f>
        <v>64.099895941727368</v>
      </c>
      <c r="I2328" s="18">
        <f>J2328/100*4</f>
        <v>6.76</v>
      </c>
      <c r="J2328" s="17">
        <v>169</v>
      </c>
      <c r="K2328" s="16">
        <f>IF(J2328&gt;1,J2328-H2328-I2328,0)</f>
        <v>98.140104058272627</v>
      </c>
      <c r="L2328" s="15">
        <v>42812</v>
      </c>
      <c r="M2328" s="14"/>
      <c r="N2328" s="29">
        <v>42927</v>
      </c>
      <c r="O2328" s="12">
        <v>42932</v>
      </c>
      <c r="P2328" s="11" t="s">
        <v>2907</v>
      </c>
      <c r="Q2328" s="10" t="s">
        <v>2910</v>
      </c>
      <c r="R2328" s="10" t="s">
        <v>2909</v>
      </c>
      <c r="S2328" s="10" t="s">
        <v>2908</v>
      </c>
      <c r="T2328" s="10"/>
      <c r="U2328" s="9">
        <v>6884968249</v>
      </c>
      <c r="V2328" s="8"/>
      <c r="W2328" s="7">
        <v>952</v>
      </c>
      <c r="X2328" s="4"/>
      <c r="Y2328" s="6">
        <v>208</v>
      </c>
      <c r="Z2328" s="5">
        <f>IF(Y2328&gt;0,Y2328-J2328,".")</f>
        <v>39</v>
      </c>
    </row>
    <row r="2329" spans="1:26" s="1" customFormat="1" ht="12.75" x14ac:dyDescent="0.2">
      <c r="A2329" s="36">
        <v>42888</v>
      </c>
      <c r="B2329" s="24"/>
      <c r="C2329" s="23" t="s">
        <v>287</v>
      </c>
      <c r="D2329" s="22" t="s">
        <v>286</v>
      </c>
      <c r="E2329" s="21">
        <v>4.58</v>
      </c>
      <c r="G2329" s="20"/>
      <c r="H2329" s="19">
        <f>E2329/0.0418425</f>
        <v>109.45808687339428</v>
      </c>
      <c r="I2329" s="32">
        <f>J2329/100*4</f>
        <v>8.4</v>
      </c>
      <c r="J2329" s="17">
        <v>210</v>
      </c>
      <c r="K2329" s="16">
        <f>IF(J2329&gt;1,J2329-H2329-I2329,0)</f>
        <v>92.141913126605715</v>
      </c>
      <c r="L2329" s="15">
        <v>42933</v>
      </c>
      <c r="M2329" s="14"/>
      <c r="N2329" s="29">
        <v>43084</v>
      </c>
      <c r="O2329" s="35">
        <v>43086</v>
      </c>
      <c r="P2329" s="11" t="s">
        <v>285</v>
      </c>
      <c r="Q2329"/>
      <c r="R2329" s="34"/>
      <c r="S2329" s="7"/>
      <c r="T2329" s="7"/>
      <c r="U2329" s="33">
        <v>6920088311</v>
      </c>
      <c r="V2329" s="8"/>
      <c r="W2329" s="7">
        <v>1469</v>
      </c>
      <c r="X2329" s="4"/>
      <c r="Y2329" s="6">
        <v>210</v>
      </c>
      <c r="Z2329" s="5">
        <f>IF(Y2329&gt;0,Y2329-J2329,".")</f>
        <v>0</v>
      </c>
    </row>
    <row r="2330" spans="1:26" s="1" customFormat="1" x14ac:dyDescent="0.25">
      <c r="A2330" s="31">
        <v>42353</v>
      </c>
      <c r="B2330" s="24"/>
      <c r="C2330" s="23" t="s">
        <v>2153</v>
      </c>
      <c r="D2330" s="22" t="s">
        <v>2152</v>
      </c>
      <c r="E2330" s="21">
        <v>5.54</v>
      </c>
      <c r="G2330" s="20"/>
      <c r="H2330" s="19">
        <f>E2330/0.0407</f>
        <v>136.11793611793613</v>
      </c>
      <c r="I2330" s="32">
        <f>J2330/100*4</f>
        <v>7.8</v>
      </c>
      <c r="J2330" s="17">
        <v>195</v>
      </c>
      <c r="K2330" s="16">
        <f>IF(J2330&gt;1,J2330-H2330-I2330,0)</f>
        <v>51.082063882063878</v>
      </c>
      <c r="L2330" s="15">
        <v>42392</v>
      </c>
      <c r="M2330" s="14"/>
      <c r="N2330" s="29">
        <v>42745</v>
      </c>
      <c r="O2330" s="12">
        <v>42745</v>
      </c>
      <c r="P2330" s="11" t="s">
        <v>6816</v>
      </c>
      <c r="Q2330" s="10" t="s">
        <v>6815</v>
      </c>
      <c r="R2330" s="10" t="s">
        <v>6814</v>
      </c>
      <c r="S2330" s="10" t="s">
        <v>6813</v>
      </c>
      <c r="T2330" s="10"/>
      <c r="U2330" s="9" t="s">
        <v>6812</v>
      </c>
      <c r="V2330" s="8"/>
      <c r="W2330" s="7">
        <v>66</v>
      </c>
      <c r="X2330" s="4"/>
      <c r="Y2330" s="6">
        <v>212</v>
      </c>
      <c r="Z2330" s="5">
        <f>IF(Y2330&gt;0,Y2330-J2330,".")</f>
        <v>17</v>
      </c>
    </row>
    <row r="2331" spans="1:26" s="1" customFormat="1" x14ac:dyDescent="0.25">
      <c r="A2331" s="31">
        <v>42353</v>
      </c>
      <c r="B2331" s="24"/>
      <c r="C2331" s="23" t="s">
        <v>2153</v>
      </c>
      <c r="D2331" s="22" t="s">
        <v>2152</v>
      </c>
      <c r="E2331" s="21">
        <v>5.54</v>
      </c>
      <c r="G2331" s="20"/>
      <c r="H2331" s="19">
        <f>E2331/0.0407</f>
        <v>136.11793611793613</v>
      </c>
      <c r="I2331" s="32">
        <f>J2331/100*4</f>
        <v>7.8</v>
      </c>
      <c r="J2331" s="17">
        <v>195</v>
      </c>
      <c r="K2331" s="16">
        <f>IF(J2331&gt;1,J2331-H2331-I2331,0)</f>
        <v>51.082063882063878</v>
      </c>
      <c r="L2331" s="15">
        <v>42392</v>
      </c>
      <c r="M2331" s="14"/>
      <c r="N2331" s="29">
        <v>42827</v>
      </c>
      <c r="O2331" s="12">
        <v>42827</v>
      </c>
      <c r="P2331" s="11" t="s">
        <v>4866</v>
      </c>
      <c r="Q2331" s="10" t="s">
        <v>4865</v>
      </c>
      <c r="R2331" s="10" t="s">
        <v>4864</v>
      </c>
      <c r="S2331" s="10" t="s">
        <v>2883</v>
      </c>
      <c r="T2331" s="10"/>
      <c r="U2331" s="9" t="s">
        <v>4863</v>
      </c>
      <c r="V2331" s="8"/>
      <c r="W2331" s="7">
        <v>521</v>
      </c>
      <c r="X2331" s="4"/>
      <c r="Y2331" s="6">
        <v>212</v>
      </c>
      <c r="Z2331" s="5">
        <f>IF(Y2331&gt;0,Y2331-J2331,".")</f>
        <v>17</v>
      </c>
    </row>
    <row r="2332" spans="1:26" s="1" customFormat="1" x14ac:dyDescent="0.25">
      <c r="A2332" s="31">
        <v>43017</v>
      </c>
      <c r="B2332" s="30" t="s">
        <v>1144</v>
      </c>
      <c r="C2332" s="23" t="s">
        <v>194</v>
      </c>
      <c r="D2332" s="22" t="s">
        <v>193</v>
      </c>
      <c r="E2332" s="21">
        <v>3.9039999999999999</v>
      </c>
      <c r="G2332" s="20"/>
      <c r="H2332" s="19">
        <f>E2332/0.04452</f>
        <v>87.690925426774484</v>
      </c>
      <c r="I2332" s="18">
        <f>J2332/100*4</f>
        <v>6.76</v>
      </c>
      <c r="J2332" s="17">
        <v>169</v>
      </c>
      <c r="K2332" s="16">
        <f>IF(J2332&gt;1,J2332-H2332-I2332,0)</f>
        <v>74.549074573225511</v>
      </c>
      <c r="L2332" s="15">
        <v>43043</v>
      </c>
      <c r="M2332" s="14"/>
      <c r="N2332" s="29">
        <v>43048</v>
      </c>
      <c r="O2332" s="12">
        <v>43048</v>
      </c>
      <c r="P2332" s="11" t="s">
        <v>1143</v>
      </c>
      <c r="Q2332" s="10" t="s">
        <v>1142</v>
      </c>
      <c r="R2332" s="10" t="s">
        <v>1141</v>
      </c>
      <c r="S2332" s="10" t="s">
        <v>1065</v>
      </c>
      <c r="T2332" s="10"/>
      <c r="U2332" s="9">
        <v>6917352824</v>
      </c>
      <c r="V2332" s="8"/>
      <c r="W2332" s="7">
        <v>1310</v>
      </c>
      <c r="X2332" s="4"/>
      <c r="Y2332" s="6">
        <v>212</v>
      </c>
      <c r="Z2332" s="5">
        <f>IF(Y2332&gt;0,Y2332-J2332,".")</f>
        <v>43</v>
      </c>
    </row>
    <row r="2333" spans="1:26" s="1" customFormat="1" x14ac:dyDescent="0.25">
      <c r="A2333" s="31">
        <v>42811</v>
      </c>
      <c r="B2333" s="24" t="s">
        <v>4600</v>
      </c>
      <c r="C2333" s="23" t="s">
        <v>2681</v>
      </c>
      <c r="D2333" s="22" t="s">
        <v>1021</v>
      </c>
      <c r="E2333" s="21">
        <v>3.6</v>
      </c>
      <c r="G2333" s="20"/>
      <c r="H2333" s="19">
        <f>E2333/0.038689</f>
        <v>93.049704050246845</v>
      </c>
      <c r="I2333" s="18">
        <f>J2333/100*4</f>
        <v>7.96</v>
      </c>
      <c r="J2333" s="17">
        <v>199</v>
      </c>
      <c r="K2333" s="16">
        <f>IF(J2333&gt;1,J2333-H2333-I2333,0)</f>
        <v>97.990295949753161</v>
      </c>
      <c r="L2333" s="15">
        <v>42827</v>
      </c>
      <c r="M2333" s="14"/>
      <c r="N2333" s="29">
        <v>42837</v>
      </c>
      <c r="O2333" s="12">
        <v>42837</v>
      </c>
      <c r="P2333" s="11" t="s">
        <v>4599</v>
      </c>
      <c r="Q2333" s="10" t="s">
        <v>4598</v>
      </c>
      <c r="R2333" s="10" t="s">
        <v>4597</v>
      </c>
      <c r="S2333" s="10" t="s">
        <v>3736</v>
      </c>
      <c r="T2333" s="10"/>
      <c r="U2333" s="9" t="s">
        <v>4596</v>
      </c>
      <c r="V2333" s="8"/>
      <c r="W2333" s="7">
        <v>581</v>
      </c>
      <c r="X2333" s="4"/>
      <c r="Y2333" s="6">
        <v>214</v>
      </c>
      <c r="Z2333" s="5">
        <f>IF(Y2333&gt;0,Y2333-J2333,".")</f>
        <v>15</v>
      </c>
    </row>
    <row r="2334" spans="1:26" s="1" customFormat="1" x14ac:dyDescent="0.25">
      <c r="A2334" s="31">
        <v>42811</v>
      </c>
      <c r="B2334" s="24" t="s">
        <v>1235</v>
      </c>
      <c r="C2334" s="23" t="s">
        <v>2681</v>
      </c>
      <c r="D2334" s="22" t="s">
        <v>1021</v>
      </c>
      <c r="E2334" s="21">
        <v>3.43</v>
      </c>
      <c r="G2334" s="20"/>
      <c r="H2334" s="19">
        <f>E2334/0.038689</f>
        <v>88.655690247874077</v>
      </c>
      <c r="I2334" s="18">
        <f>J2334/100*4</f>
        <v>7.96</v>
      </c>
      <c r="J2334" s="17">
        <v>199</v>
      </c>
      <c r="K2334" s="16">
        <f>IF(J2334&gt;1,J2334-H2334-I2334,0)</f>
        <v>102.38430975212593</v>
      </c>
      <c r="L2334" s="15">
        <v>42833</v>
      </c>
      <c r="M2334" s="14"/>
      <c r="N2334" s="29">
        <v>42932</v>
      </c>
      <c r="O2334" s="12">
        <v>42932</v>
      </c>
      <c r="P2334" s="11" t="s">
        <v>2844</v>
      </c>
      <c r="Q2334" s="10" t="s">
        <v>2843</v>
      </c>
      <c r="R2334" s="10" t="s">
        <v>2842</v>
      </c>
      <c r="S2334" s="10" t="s">
        <v>2841</v>
      </c>
      <c r="T2334" s="10" t="s">
        <v>2840</v>
      </c>
      <c r="U2334" s="9">
        <v>6890740559</v>
      </c>
      <c r="V2334" s="8"/>
      <c r="W2334" s="7">
        <v>959</v>
      </c>
      <c r="X2334" s="4"/>
      <c r="Y2334" s="6">
        <v>214</v>
      </c>
      <c r="Z2334" s="5">
        <f>IF(Y2334&gt;0,Y2334-J2334,".")</f>
        <v>15</v>
      </c>
    </row>
    <row r="2335" spans="1:26" s="1" customFormat="1" x14ac:dyDescent="0.25">
      <c r="A2335" s="31">
        <v>42865</v>
      </c>
      <c r="B2335" s="30" t="s">
        <v>2035</v>
      </c>
      <c r="C2335" s="23" t="s">
        <v>1609</v>
      </c>
      <c r="D2335" s="22" t="s">
        <v>1608</v>
      </c>
      <c r="E2335" s="21">
        <v>3.74</v>
      </c>
      <c r="G2335" s="20"/>
      <c r="H2335" s="19">
        <f>E2335/0.04001</f>
        <v>93.476630842289438</v>
      </c>
      <c r="I2335" s="18">
        <f>J2335/100*4</f>
        <v>8.6</v>
      </c>
      <c r="J2335" s="17">
        <v>215</v>
      </c>
      <c r="K2335" s="16">
        <f>IF(J2335&gt;1,J2335-H2335-I2335,0)</f>
        <v>112.92336915771057</v>
      </c>
      <c r="L2335" s="15">
        <v>42902</v>
      </c>
      <c r="M2335" s="14"/>
      <c r="N2335" s="29">
        <v>42990</v>
      </c>
      <c r="O2335" s="12">
        <v>42992</v>
      </c>
      <c r="P2335" s="11" t="s">
        <v>2034</v>
      </c>
      <c r="Q2335" s="10"/>
      <c r="R2335" s="10"/>
      <c r="S2335" s="10"/>
      <c r="T2335" s="10"/>
      <c r="U2335" s="9">
        <v>6909431737</v>
      </c>
      <c r="V2335" s="8"/>
      <c r="W2335" s="7">
        <v>1132</v>
      </c>
      <c r="X2335" s="4"/>
      <c r="Y2335" s="6">
        <v>215</v>
      </c>
      <c r="Z2335" s="5">
        <f>IF(Y2335&gt;0,Y2335-J2335,".")</f>
        <v>0</v>
      </c>
    </row>
    <row r="2336" spans="1:26" s="1" customFormat="1" x14ac:dyDescent="0.25">
      <c r="A2336" s="31">
        <v>42886</v>
      </c>
      <c r="B2336" s="24" t="s">
        <v>1433</v>
      </c>
      <c r="C2336" s="23" t="s">
        <v>1324</v>
      </c>
      <c r="D2336" s="22" t="s">
        <v>1323</v>
      </c>
      <c r="E2336" s="21">
        <v>4.8</v>
      </c>
      <c r="G2336" s="20"/>
      <c r="H2336" s="19">
        <f>E2336/0.04001</f>
        <v>119.97000749812547</v>
      </c>
      <c r="I2336" s="18">
        <f>J2336/100*4</f>
        <v>7.96</v>
      </c>
      <c r="J2336" s="17">
        <v>199</v>
      </c>
      <c r="K2336" s="16">
        <f>IF(J2336&gt;1,J2336-H2336-I2336,0)</f>
        <v>71.069992501874538</v>
      </c>
      <c r="L2336" s="15">
        <v>42902</v>
      </c>
      <c r="M2336" s="14"/>
      <c r="N2336" s="29">
        <v>43030</v>
      </c>
      <c r="O2336" s="12">
        <v>43031</v>
      </c>
      <c r="P2336" s="11" t="s">
        <v>1432</v>
      </c>
      <c r="Q2336" s="10" t="s">
        <v>1431</v>
      </c>
      <c r="R2336" s="10" t="s">
        <v>1430</v>
      </c>
      <c r="S2336" s="10" t="s">
        <v>1429</v>
      </c>
      <c r="T2336" s="10"/>
      <c r="U2336" s="9">
        <v>6916032907</v>
      </c>
      <c r="V2336" s="8"/>
      <c r="W2336" s="7">
        <v>1256</v>
      </c>
      <c r="X2336" s="4"/>
      <c r="Y2336" s="6">
        <v>216</v>
      </c>
      <c r="Z2336" s="5">
        <f>IF(Y2336&gt;0,Y2336-J2336,".")</f>
        <v>17</v>
      </c>
    </row>
    <row r="2337" spans="1:26" s="1" customFormat="1" x14ac:dyDescent="0.25">
      <c r="A2337" s="31">
        <v>42621</v>
      </c>
      <c r="B2337" s="24" t="s">
        <v>6961</v>
      </c>
      <c r="C2337" s="23" t="s">
        <v>1843</v>
      </c>
      <c r="D2337" s="22" t="s">
        <v>1842</v>
      </c>
      <c r="E2337" s="21">
        <v>3.8</v>
      </c>
      <c r="G2337" s="20"/>
      <c r="H2337" s="19">
        <f>E2337/0.0404</f>
        <v>94.059405940594061</v>
      </c>
      <c r="I2337" s="18">
        <f>J2337/100*4</f>
        <v>7.16</v>
      </c>
      <c r="J2337" s="17">
        <v>179</v>
      </c>
      <c r="K2337" s="16">
        <f>IF(J2337&gt;1,J2337-H2337-I2337,0)</f>
        <v>77.780594059405942</v>
      </c>
      <c r="L2337" s="15">
        <v>42636</v>
      </c>
      <c r="M2337" s="14"/>
      <c r="N2337" s="29">
        <v>42738</v>
      </c>
      <c r="O2337" s="12">
        <v>42738</v>
      </c>
      <c r="P2337" s="11" t="s">
        <v>1945</v>
      </c>
      <c r="Q2337" s="10" t="s">
        <v>6960</v>
      </c>
      <c r="R2337" s="10" t="s">
        <v>6959</v>
      </c>
      <c r="S2337" s="10" t="s">
        <v>6958</v>
      </c>
      <c r="T2337" s="10"/>
      <c r="U2337" s="9" t="s">
        <v>6957</v>
      </c>
      <c r="V2337" s="8"/>
      <c r="W2337" s="7">
        <v>31</v>
      </c>
      <c r="X2337" s="4"/>
      <c r="Y2337" s="6">
        <v>217</v>
      </c>
      <c r="Z2337" s="5">
        <f>IF(Y2337&gt;0,Y2337-J2337,".")</f>
        <v>38</v>
      </c>
    </row>
    <row r="2338" spans="1:26" s="1" customFormat="1" x14ac:dyDescent="0.25">
      <c r="A2338" s="31">
        <v>42621</v>
      </c>
      <c r="B2338" s="24" t="s">
        <v>6110</v>
      </c>
      <c r="C2338" s="23" t="s">
        <v>1843</v>
      </c>
      <c r="D2338" s="22" t="s">
        <v>1842</v>
      </c>
      <c r="E2338" s="21">
        <v>3.83</v>
      </c>
      <c r="G2338" s="20"/>
      <c r="H2338" s="19">
        <f>E2338/0.0404</f>
        <v>94.801980198019805</v>
      </c>
      <c r="I2338" s="18">
        <f>J2338/100*4</f>
        <v>7.16</v>
      </c>
      <c r="J2338" s="17">
        <v>179</v>
      </c>
      <c r="K2338" s="16">
        <f>IF(J2338&gt;1,J2338-H2338-I2338,0)</f>
        <v>77.038019801980198</v>
      </c>
      <c r="L2338" s="15">
        <v>42636</v>
      </c>
      <c r="M2338" s="14"/>
      <c r="N2338" s="29">
        <v>42774</v>
      </c>
      <c r="O2338" s="12">
        <v>42774</v>
      </c>
      <c r="P2338" s="11" t="s">
        <v>6109</v>
      </c>
      <c r="Q2338" s="10" t="s">
        <v>6108</v>
      </c>
      <c r="R2338" s="10" t="s">
        <v>6107</v>
      </c>
      <c r="S2338" s="10" t="s">
        <v>6106</v>
      </c>
      <c r="T2338" s="10"/>
      <c r="U2338" s="9" t="s">
        <v>6105</v>
      </c>
      <c r="V2338" s="8"/>
      <c r="W2338" s="7">
        <v>231</v>
      </c>
      <c r="X2338" s="4"/>
      <c r="Y2338" s="6">
        <v>217</v>
      </c>
      <c r="Z2338" s="5">
        <f>IF(Y2338&gt;0,Y2338-J2338,".")</f>
        <v>38</v>
      </c>
    </row>
    <row r="2339" spans="1:26" s="1" customFormat="1" x14ac:dyDescent="0.25">
      <c r="A2339" s="31">
        <v>42763</v>
      </c>
      <c r="B2339" s="24"/>
      <c r="C2339" s="23" t="s">
        <v>27</v>
      </c>
      <c r="D2339" s="22" t="s">
        <v>26</v>
      </c>
      <c r="E2339" s="21">
        <v>6.35</v>
      </c>
      <c r="G2339" s="20"/>
      <c r="H2339" s="19">
        <f>E2339/0.03878</f>
        <v>163.74419804022691</v>
      </c>
      <c r="I2339" s="18">
        <f>J2339/100*4</f>
        <v>8.8000000000000007</v>
      </c>
      <c r="J2339" s="17">
        <v>220</v>
      </c>
      <c r="K2339" s="16">
        <f>IF(J2339&gt;1,J2339-H2339-I2339,0)</f>
        <v>47.455801959773098</v>
      </c>
      <c r="L2339" s="15">
        <v>42788</v>
      </c>
      <c r="M2339" s="14"/>
      <c r="N2339" s="29">
        <v>42785</v>
      </c>
      <c r="O2339" s="12">
        <v>42785</v>
      </c>
      <c r="P2339" s="11" t="s">
        <v>5813</v>
      </c>
      <c r="Q2339" s="10"/>
      <c r="R2339" s="10"/>
      <c r="S2339" s="10"/>
      <c r="T2339" s="10"/>
      <c r="U2339" s="9">
        <v>6723914221</v>
      </c>
      <c r="V2339" s="8"/>
      <c r="W2339" s="7">
        <v>290</v>
      </c>
      <c r="X2339" s="4"/>
      <c r="Y2339" s="6">
        <v>220</v>
      </c>
      <c r="Z2339" s="5">
        <f>IF(Y2339&gt;0,Y2339-J2339,".")</f>
        <v>0</v>
      </c>
    </row>
    <row r="2340" spans="1:26" s="1" customFormat="1" x14ac:dyDescent="0.25">
      <c r="A2340" s="31">
        <v>42891</v>
      </c>
      <c r="B2340" s="30" t="s">
        <v>2417</v>
      </c>
      <c r="C2340" s="23" t="s">
        <v>258</v>
      </c>
      <c r="D2340" s="22" t="s">
        <v>257</v>
      </c>
      <c r="E2340" s="21">
        <v>3.03</v>
      </c>
      <c r="G2340" s="20"/>
      <c r="H2340" s="19">
        <f>E2340/0.0418425</f>
        <v>72.414411184800144</v>
      </c>
      <c r="I2340" s="18">
        <f>J2340/100*4</f>
        <v>7.4</v>
      </c>
      <c r="J2340" s="17">
        <v>185</v>
      </c>
      <c r="K2340" s="16">
        <f>IF(J2340&gt;1,J2340-H2340-I2340,0)</f>
        <v>105.18558881519985</v>
      </c>
      <c r="L2340" s="15">
        <v>42909</v>
      </c>
      <c r="M2340" s="14"/>
      <c r="N2340" s="29">
        <v>42964</v>
      </c>
      <c r="O2340" s="12">
        <v>42965</v>
      </c>
      <c r="P2340" s="11" t="s">
        <v>2416</v>
      </c>
      <c r="Q2340" s="10" t="s">
        <v>2415</v>
      </c>
      <c r="R2340" s="10" t="s">
        <v>2414</v>
      </c>
      <c r="S2340" s="10" t="s">
        <v>591</v>
      </c>
      <c r="T2340" s="10"/>
      <c r="U2340" s="9">
        <v>6909648998</v>
      </c>
      <c r="V2340" s="8"/>
      <c r="W2340" s="7">
        <v>1050</v>
      </c>
      <c r="X2340" s="4"/>
      <c r="Y2340" s="6">
        <v>223</v>
      </c>
      <c r="Z2340" s="5">
        <f>IF(Y2340&gt;0,Y2340-J2340,".")</f>
        <v>38</v>
      </c>
    </row>
    <row r="2341" spans="1:26" s="1" customFormat="1" x14ac:dyDescent="0.25">
      <c r="A2341" s="31">
        <v>42891</v>
      </c>
      <c r="B2341" s="24"/>
      <c r="C2341" s="23" t="s">
        <v>258</v>
      </c>
      <c r="D2341" s="22" t="s">
        <v>257</v>
      </c>
      <c r="E2341" s="21">
        <v>3.03</v>
      </c>
      <c r="G2341" s="20"/>
      <c r="H2341" s="19">
        <f>E2341/0.0418425</f>
        <v>72.414411184800144</v>
      </c>
      <c r="I2341" s="18">
        <f>J2341/100*4</f>
        <v>7.4</v>
      </c>
      <c r="J2341" s="17">
        <v>185</v>
      </c>
      <c r="K2341" s="16">
        <f>IF(J2341&gt;1,J2341-H2341-I2341,0)</f>
        <v>105.18558881519985</v>
      </c>
      <c r="L2341" s="15">
        <v>42909</v>
      </c>
      <c r="M2341" s="14"/>
      <c r="N2341" s="29">
        <v>43013</v>
      </c>
      <c r="O2341" s="12">
        <v>43016</v>
      </c>
      <c r="P2341" s="11" t="s">
        <v>1668</v>
      </c>
      <c r="Q2341" s="10" t="s">
        <v>1667</v>
      </c>
      <c r="R2341" s="10" t="s">
        <v>1666</v>
      </c>
      <c r="S2341" s="10" t="s">
        <v>1661</v>
      </c>
      <c r="T2341" s="10"/>
      <c r="U2341" s="9">
        <v>6909648998</v>
      </c>
      <c r="V2341" s="8"/>
      <c r="W2341" s="7">
        <v>1207</v>
      </c>
      <c r="X2341" s="4"/>
      <c r="Y2341" s="6">
        <v>223</v>
      </c>
      <c r="Z2341" s="5">
        <f>IF(Y2341&gt;0,Y2341-J2341,".")</f>
        <v>38</v>
      </c>
    </row>
    <row r="2342" spans="1:26" s="1" customFormat="1" x14ac:dyDescent="0.25">
      <c r="A2342" s="31">
        <v>42891</v>
      </c>
      <c r="B2342" s="24"/>
      <c r="C2342" s="23" t="s">
        <v>258</v>
      </c>
      <c r="D2342" s="22" t="s">
        <v>257</v>
      </c>
      <c r="E2342" s="21">
        <v>3.03</v>
      </c>
      <c r="G2342" s="20"/>
      <c r="H2342" s="19">
        <f>E2342/0.0418425</f>
        <v>72.414411184800144</v>
      </c>
      <c r="I2342" s="18">
        <f>J2342/100*4</f>
        <v>7.4</v>
      </c>
      <c r="J2342" s="17">
        <v>185</v>
      </c>
      <c r="K2342" s="16">
        <f>IF(J2342&gt;1,J2342-H2342-I2342,0)</f>
        <v>105.18558881519985</v>
      </c>
      <c r="L2342" s="15">
        <v>42909</v>
      </c>
      <c r="M2342" s="14"/>
      <c r="N2342" s="29">
        <v>43086</v>
      </c>
      <c r="O2342" s="12">
        <v>43086</v>
      </c>
      <c r="P2342" s="11" t="s">
        <v>256</v>
      </c>
      <c r="Q2342" s="10" t="s">
        <v>255</v>
      </c>
      <c r="R2342" s="10" t="s">
        <v>254</v>
      </c>
      <c r="S2342" s="10" t="s">
        <v>253</v>
      </c>
      <c r="T2342" s="10"/>
      <c r="U2342" s="9">
        <v>6909648998</v>
      </c>
      <c r="V2342" s="8"/>
      <c r="W2342" s="7">
        <v>1474</v>
      </c>
      <c r="X2342" s="4"/>
      <c r="Y2342" s="6">
        <v>223</v>
      </c>
      <c r="Z2342" s="5">
        <f>IF(Y2342&gt;0,Y2342-J2342,".")</f>
        <v>38</v>
      </c>
    </row>
    <row r="2343" spans="1:26" s="1" customFormat="1" x14ac:dyDescent="0.25">
      <c r="A2343" s="31">
        <v>42682</v>
      </c>
      <c r="B2343" s="24"/>
      <c r="C2343" s="23" t="s">
        <v>1609</v>
      </c>
      <c r="D2343" s="22" t="s">
        <v>1608</v>
      </c>
      <c r="E2343" s="21">
        <v>4.1459999999999999</v>
      </c>
      <c r="G2343" s="20"/>
      <c r="H2343" s="19">
        <f>E2343/0.041115</f>
        <v>100.83910981393652</v>
      </c>
      <c r="I2343" s="18">
        <f>J2343/100*4</f>
        <v>9</v>
      </c>
      <c r="J2343" s="17">
        <v>225</v>
      </c>
      <c r="K2343" s="16">
        <f>IF(J2343&gt;1,J2343-H2343-I2343,0)</f>
        <v>115.16089018606348</v>
      </c>
      <c r="L2343" s="15">
        <v>42697</v>
      </c>
      <c r="M2343" s="14"/>
      <c r="N2343" s="29">
        <v>42781</v>
      </c>
      <c r="O2343" s="12">
        <v>42781</v>
      </c>
      <c r="P2343" s="11" t="s">
        <v>5931</v>
      </c>
      <c r="Q2343" s="10"/>
      <c r="R2343" s="10"/>
      <c r="S2343" s="10"/>
      <c r="T2343" s="10"/>
      <c r="U2343" s="9">
        <v>6712539399</v>
      </c>
      <c r="V2343" s="8"/>
      <c r="W2343" s="7">
        <v>266</v>
      </c>
      <c r="X2343" s="4"/>
      <c r="Y2343" s="6">
        <v>225</v>
      </c>
      <c r="Z2343" s="5">
        <f>IF(Y2343&gt;0,Y2343-J2343,".")</f>
        <v>0</v>
      </c>
    </row>
    <row r="2344" spans="1:26" s="1" customFormat="1" x14ac:dyDescent="0.25">
      <c r="A2344" s="31">
        <v>42667</v>
      </c>
      <c r="B2344" t="s">
        <v>5440</v>
      </c>
      <c r="C2344" s="23" t="s">
        <v>1609</v>
      </c>
      <c r="D2344" s="22" t="s">
        <v>1608</v>
      </c>
      <c r="E2344" s="21">
        <v>4.05</v>
      </c>
      <c r="G2344" s="20"/>
      <c r="H2344" s="19">
        <f>E2344/0.03988</f>
        <v>101.55466399197593</v>
      </c>
      <c r="I2344" s="18">
        <f>J2344/100*4</f>
        <v>9</v>
      </c>
      <c r="J2344" s="17">
        <v>225</v>
      </c>
      <c r="K2344" s="16">
        <f>IF(J2344&gt;1,J2344-H2344-I2344,0)</f>
        <v>114.44533600802407</v>
      </c>
      <c r="L2344" s="15">
        <v>42689</v>
      </c>
      <c r="M2344" s="14"/>
      <c r="N2344" s="29">
        <v>42801</v>
      </c>
      <c r="O2344" s="12">
        <v>42802</v>
      </c>
      <c r="P2344" s="11" t="s">
        <v>5435</v>
      </c>
      <c r="Q2344" s="10"/>
      <c r="R2344" s="10" t="s">
        <v>5439</v>
      </c>
      <c r="S2344" s="10"/>
      <c r="T2344" s="10"/>
      <c r="U2344" s="9">
        <v>6734929643</v>
      </c>
      <c r="V2344" s="8"/>
      <c r="W2344" s="7">
        <v>388</v>
      </c>
      <c r="X2344" s="4"/>
      <c r="Y2344" s="6">
        <v>225</v>
      </c>
      <c r="Z2344" s="5">
        <f>IF(Y2344&gt;0,Y2344-J2344,".")</f>
        <v>0</v>
      </c>
    </row>
    <row r="2345" spans="1:26" s="1" customFormat="1" x14ac:dyDescent="0.25">
      <c r="A2345" s="31">
        <v>42682</v>
      </c>
      <c r="B2345" s="24"/>
      <c r="C2345" s="23" t="s">
        <v>1609</v>
      </c>
      <c r="D2345" s="22" t="s">
        <v>1608</v>
      </c>
      <c r="E2345" s="21">
        <v>4.1459999999999999</v>
      </c>
      <c r="G2345" s="20"/>
      <c r="H2345" s="19">
        <f>E2345/0.041115</f>
        <v>100.83910981393652</v>
      </c>
      <c r="I2345" s="18">
        <f>J2345/100*4</f>
        <v>9</v>
      </c>
      <c r="J2345" s="17">
        <v>225</v>
      </c>
      <c r="K2345" s="16">
        <f>IF(J2345&gt;1,J2345-H2345-I2345,0)</f>
        <v>115.16089018606348</v>
      </c>
      <c r="L2345" s="15">
        <v>42697</v>
      </c>
      <c r="M2345" s="14"/>
      <c r="N2345" s="29">
        <v>42834</v>
      </c>
      <c r="O2345" s="12">
        <v>42834</v>
      </c>
      <c r="P2345" s="11" t="s">
        <v>4675</v>
      </c>
      <c r="Q2345" s="10"/>
      <c r="R2345" s="10"/>
      <c r="S2345" s="10"/>
      <c r="T2345" s="10"/>
      <c r="U2345" s="9"/>
      <c r="V2345" s="8"/>
      <c r="W2345" s="7">
        <v>559</v>
      </c>
      <c r="X2345" s="4"/>
      <c r="Y2345" s="6">
        <v>225</v>
      </c>
      <c r="Z2345" s="5">
        <f>IF(Y2345&gt;0,Y2345-J2345,".")</f>
        <v>0</v>
      </c>
    </row>
    <row r="2346" spans="1:26" s="1" customFormat="1" x14ac:dyDescent="0.25">
      <c r="A2346" s="31">
        <v>42865</v>
      </c>
      <c r="B2346" s="30" t="s">
        <v>3679</v>
      </c>
      <c r="C2346" s="23" t="s">
        <v>1609</v>
      </c>
      <c r="D2346" s="22" t="s">
        <v>1608</v>
      </c>
      <c r="E2346" s="21">
        <v>3.78</v>
      </c>
      <c r="G2346" s="20"/>
      <c r="H2346" s="19">
        <f>E2346/0.04001</f>
        <v>94.476380904773805</v>
      </c>
      <c r="I2346" s="18">
        <f>J2346/100*4</f>
        <v>9</v>
      </c>
      <c r="J2346" s="17">
        <v>225</v>
      </c>
      <c r="K2346" s="16">
        <f>IF(J2346&gt;1,J2346-H2346-I2346,0)</f>
        <v>121.52361909522619</v>
      </c>
      <c r="L2346" s="15">
        <v>42881</v>
      </c>
      <c r="M2346" s="14"/>
      <c r="N2346" s="29">
        <v>42884</v>
      </c>
      <c r="O2346" s="12">
        <v>42884</v>
      </c>
      <c r="P2346" s="11" t="s">
        <v>3678</v>
      </c>
      <c r="Q2346" s="10"/>
      <c r="R2346" s="10"/>
      <c r="S2346" s="10"/>
      <c r="T2346" s="10"/>
      <c r="U2346" s="9">
        <v>6836923867</v>
      </c>
      <c r="V2346" s="8"/>
      <c r="W2346" s="7">
        <v>778</v>
      </c>
      <c r="X2346" s="4"/>
      <c r="Y2346" s="6">
        <v>225</v>
      </c>
      <c r="Z2346" s="5">
        <f>IF(Y2346&gt;0,Y2346-J2346,".")</f>
        <v>0</v>
      </c>
    </row>
    <row r="2347" spans="1:26" s="1" customFormat="1" x14ac:dyDescent="0.25">
      <c r="A2347" s="31">
        <v>42170</v>
      </c>
      <c r="B2347" s="24"/>
      <c r="C2347" s="23" t="s">
        <v>258</v>
      </c>
      <c r="D2347" s="22" t="s">
        <v>257</v>
      </c>
      <c r="E2347" s="21">
        <v>3.19</v>
      </c>
      <c r="G2347" s="20"/>
      <c r="H2347" s="19">
        <f>E2347/0.0413</f>
        <v>77.239709443099272</v>
      </c>
      <c r="I2347" s="32">
        <f>J2347/100*4</f>
        <v>7.56</v>
      </c>
      <c r="J2347" s="17">
        <v>189</v>
      </c>
      <c r="K2347" s="16">
        <f>IF(J2347&gt;1,J2347-H2347-I2347,0)</f>
        <v>104.20029055690073</v>
      </c>
      <c r="L2347" s="15">
        <v>42188</v>
      </c>
      <c r="M2347" s="14"/>
      <c r="N2347" s="29">
        <v>42816</v>
      </c>
      <c r="O2347" s="12">
        <v>42816</v>
      </c>
      <c r="P2347" s="11" t="s">
        <v>5075</v>
      </c>
      <c r="Q2347" s="10" t="s">
        <v>5074</v>
      </c>
      <c r="R2347" s="10" t="s">
        <v>5073</v>
      </c>
      <c r="S2347" s="10" t="s">
        <v>5072</v>
      </c>
      <c r="T2347" s="10"/>
      <c r="U2347" s="9">
        <v>6754381249</v>
      </c>
      <c r="V2347" s="8"/>
      <c r="W2347" s="7">
        <v>472</v>
      </c>
      <c r="X2347" s="4"/>
      <c r="Y2347" s="6">
        <v>227</v>
      </c>
      <c r="Z2347" s="5">
        <f>IF(Y2347&gt;0,Y2347-J2347,".")</f>
        <v>38</v>
      </c>
    </row>
    <row r="2348" spans="1:26" s="1" customFormat="1" x14ac:dyDescent="0.25">
      <c r="A2348" s="31">
        <v>42751</v>
      </c>
      <c r="B2348" s="24" t="s">
        <v>4430</v>
      </c>
      <c r="C2348" s="23" t="s">
        <v>258</v>
      </c>
      <c r="D2348" s="22" t="s">
        <v>257</v>
      </c>
      <c r="E2348" s="21">
        <v>2.75</v>
      </c>
      <c r="G2348" s="20"/>
      <c r="H2348" s="19">
        <f>E2348/0.03821</f>
        <v>71.970688301491748</v>
      </c>
      <c r="I2348" s="18">
        <f>J2348/100*4</f>
        <v>7.56</v>
      </c>
      <c r="J2348" s="17">
        <v>189</v>
      </c>
      <c r="K2348" s="16">
        <f>IF(J2348&gt;1,J2348-H2348-I2348,0)</f>
        <v>109.46931169850825</v>
      </c>
      <c r="L2348" s="15">
        <v>42771</v>
      </c>
      <c r="M2348" s="14"/>
      <c r="N2348" s="29">
        <v>42846</v>
      </c>
      <c r="O2348" s="12">
        <v>42848</v>
      </c>
      <c r="P2348" s="11" t="s">
        <v>4429</v>
      </c>
      <c r="Q2348" s="10" t="s">
        <v>4428</v>
      </c>
      <c r="R2348" s="10" t="s">
        <v>4427</v>
      </c>
      <c r="S2348" s="10" t="s">
        <v>4426</v>
      </c>
      <c r="T2348" s="10" t="s">
        <v>4425</v>
      </c>
      <c r="U2348" s="9" t="s">
        <v>4424</v>
      </c>
      <c r="V2348" s="8"/>
      <c r="W2348" s="7">
        <v>624</v>
      </c>
      <c r="X2348" s="4"/>
      <c r="Y2348" s="6">
        <v>227</v>
      </c>
      <c r="Z2348" s="5">
        <f>IF(Y2348&gt;0,Y2348-J2348,".")</f>
        <v>38</v>
      </c>
    </row>
    <row r="2349" spans="1:26" s="1" customFormat="1" x14ac:dyDescent="0.25">
      <c r="A2349" s="31">
        <v>42751</v>
      </c>
      <c r="B2349" s="24"/>
      <c r="C2349" s="23" t="s">
        <v>258</v>
      </c>
      <c r="D2349" s="22" t="s">
        <v>257</v>
      </c>
      <c r="E2349" s="21">
        <v>2.75</v>
      </c>
      <c r="G2349" s="20"/>
      <c r="H2349" s="19">
        <f>E2349/0.03821</f>
        <v>71.970688301491748</v>
      </c>
      <c r="I2349" s="18">
        <f>J2349/100*4</f>
        <v>7.56</v>
      </c>
      <c r="J2349" s="17">
        <v>189</v>
      </c>
      <c r="K2349" s="16">
        <f>IF(J2349&gt;1,J2349-H2349-I2349,0)</f>
        <v>109.46931169850825</v>
      </c>
      <c r="L2349" s="15">
        <v>42771</v>
      </c>
      <c r="M2349" s="14"/>
      <c r="N2349" s="29">
        <v>42891</v>
      </c>
      <c r="O2349" s="12">
        <v>42891</v>
      </c>
      <c r="P2349" s="11" t="s">
        <v>3590</v>
      </c>
      <c r="Q2349" s="10" t="s">
        <v>3589</v>
      </c>
      <c r="R2349" s="10" t="s">
        <v>3588</v>
      </c>
      <c r="S2349" s="10" t="s">
        <v>3587</v>
      </c>
      <c r="T2349" s="10"/>
      <c r="U2349" s="9" t="s">
        <v>3586</v>
      </c>
      <c r="V2349" s="8"/>
      <c r="W2349" s="7">
        <v>803</v>
      </c>
      <c r="X2349" s="4"/>
      <c r="Y2349" s="6">
        <v>227</v>
      </c>
      <c r="Z2349" s="5">
        <f>IF(Y2349&gt;0,Y2349-J2349,".")</f>
        <v>38</v>
      </c>
    </row>
    <row r="2350" spans="1:26" s="1" customFormat="1" x14ac:dyDescent="0.25">
      <c r="A2350" s="31">
        <v>42809</v>
      </c>
      <c r="B2350" s="24"/>
      <c r="C2350" s="23" t="s">
        <v>197</v>
      </c>
      <c r="D2350" s="22" t="s">
        <v>196</v>
      </c>
      <c r="E2350" s="21">
        <v>3</v>
      </c>
      <c r="G2350" s="20"/>
      <c r="H2350" s="19">
        <f>E2350/0.038689</f>
        <v>77.541420041872371</v>
      </c>
      <c r="I2350" s="18">
        <f>J2350/100*4</f>
        <v>7.6</v>
      </c>
      <c r="J2350" s="17">
        <v>190</v>
      </c>
      <c r="K2350" s="16">
        <f>IF(J2350&gt;1,J2350-H2350-I2350,0)</f>
        <v>104.85857995812763</v>
      </c>
      <c r="L2350" s="15">
        <v>42827</v>
      </c>
      <c r="M2350" s="14"/>
      <c r="N2350" s="29">
        <v>42946</v>
      </c>
      <c r="O2350" s="12">
        <v>42947</v>
      </c>
      <c r="P2350" s="11" t="s">
        <v>2635</v>
      </c>
      <c r="Q2350" s="10" t="s">
        <v>2634</v>
      </c>
      <c r="R2350" s="10" t="s">
        <v>2633</v>
      </c>
      <c r="S2350" s="10" t="s">
        <v>2632</v>
      </c>
      <c r="T2350" s="10"/>
      <c r="U2350" s="9">
        <v>6902870561</v>
      </c>
      <c r="V2350" s="8"/>
      <c r="W2350" s="7">
        <v>1002</v>
      </c>
      <c r="X2350" s="4"/>
      <c r="Y2350" s="6">
        <v>229</v>
      </c>
      <c r="Z2350" s="5">
        <f>IF(Y2350&gt;0,Y2350-J2350,".")</f>
        <v>39</v>
      </c>
    </row>
    <row r="2351" spans="1:26" s="1" customFormat="1" x14ac:dyDescent="0.25">
      <c r="A2351" s="31">
        <v>42707</v>
      </c>
      <c r="B2351" s="24"/>
      <c r="C2351" s="23" t="s">
        <v>3558</v>
      </c>
      <c r="D2351" s="22" t="s">
        <v>1021</v>
      </c>
      <c r="E2351" s="21">
        <v>5.5419999999999998</v>
      </c>
      <c r="G2351" s="20"/>
      <c r="H2351" s="19">
        <f>E2351/0.03988</f>
        <v>138.96690070210633</v>
      </c>
      <c r="I2351" s="18">
        <f>J2351/100*4</f>
        <v>8.6</v>
      </c>
      <c r="J2351" s="17">
        <v>215</v>
      </c>
      <c r="K2351" s="16">
        <f>IF(J2351&gt;1,J2351-H2351-I2351,0)</f>
        <v>67.433099297893676</v>
      </c>
      <c r="L2351" s="15">
        <v>42727</v>
      </c>
      <c r="M2351" s="14"/>
      <c r="N2351" s="29">
        <v>42819</v>
      </c>
      <c r="O2351" s="12">
        <v>42820</v>
      </c>
      <c r="P2351" s="11" t="s">
        <v>4993</v>
      </c>
      <c r="Q2351" s="10" t="s">
        <v>4992</v>
      </c>
      <c r="R2351" s="10" t="s">
        <v>4991</v>
      </c>
      <c r="S2351" s="10" t="s">
        <v>4990</v>
      </c>
      <c r="T2351" s="10"/>
      <c r="U2351" s="9" t="s">
        <v>4989</v>
      </c>
      <c r="V2351" s="8" t="s">
        <v>4988</v>
      </c>
      <c r="W2351" s="7">
        <v>485</v>
      </c>
      <c r="X2351" s="4"/>
      <c r="Y2351" s="6">
        <v>231</v>
      </c>
      <c r="Z2351" s="5">
        <f>IF(Y2351&gt;0,Y2351-J2351,".")</f>
        <v>16</v>
      </c>
    </row>
    <row r="2352" spans="1:26" s="1" customFormat="1" x14ac:dyDescent="0.25">
      <c r="A2352" s="31">
        <v>42838</v>
      </c>
      <c r="B2352" s="30" t="s">
        <v>4206</v>
      </c>
      <c r="C2352" s="23" t="s">
        <v>3558</v>
      </c>
      <c r="D2352" s="22" t="s">
        <v>1021</v>
      </c>
      <c r="E2352" s="21">
        <v>4.99</v>
      </c>
      <c r="G2352" s="20"/>
      <c r="H2352" s="19">
        <f>E2352/0.03892</f>
        <v>128.21171634121274</v>
      </c>
      <c r="I2352" s="18">
        <f>J2352/100*4</f>
        <v>8.6</v>
      </c>
      <c r="J2352" s="17">
        <v>215</v>
      </c>
      <c r="K2352" s="16">
        <f>IF(J2352&gt;1,J2352-H2352-I2352,0)</f>
        <v>78.18828365878727</v>
      </c>
      <c r="L2352" s="15">
        <v>42855</v>
      </c>
      <c r="M2352" s="14"/>
      <c r="N2352" s="29">
        <v>42856</v>
      </c>
      <c r="O2352" s="12">
        <v>42856</v>
      </c>
      <c r="P2352" s="11" t="s">
        <v>1945</v>
      </c>
      <c r="Q2352" s="10" t="s">
        <v>4205</v>
      </c>
      <c r="R2352" s="10" t="s">
        <v>4204</v>
      </c>
      <c r="S2352" s="10" t="s">
        <v>4203</v>
      </c>
      <c r="T2352" s="10"/>
      <c r="U2352" s="9">
        <v>6805002556</v>
      </c>
      <c r="V2352" s="8"/>
      <c r="W2352" s="7">
        <v>670</v>
      </c>
      <c r="X2352" s="4"/>
      <c r="Y2352" s="6">
        <v>231</v>
      </c>
      <c r="Z2352" s="5">
        <f>IF(Y2352&gt;0,Y2352-J2352,".")</f>
        <v>16</v>
      </c>
    </row>
    <row r="2353" spans="1:26" s="1" customFormat="1" x14ac:dyDescent="0.25">
      <c r="A2353" s="31">
        <v>42946</v>
      </c>
      <c r="B2353" s="24" t="s">
        <v>2653</v>
      </c>
      <c r="C2353" s="23" t="s">
        <v>2153</v>
      </c>
      <c r="D2353" s="22" t="s">
        <v>2152</v>
      </c>
      <c r="E2353" s="21">
        <v>11.09</v>
      </c>
      <c r="G2353" s="20"/>
      <c r="H2353" s="19">
        <f>E2353/0.04272</f>
        <v>259.59737827715355</v>
      </c>
      <c r="I2353" s="18">
        <f>J2353/100*4</f>
        <v>7.8</v>
      </c>
      <c r="J2353" s="17">
        <v>195</v>
      </c>
      <c r="K2353" s="16">
        <f>IF(J2353&gt;1,J2353-H2353-I2353,0)</f>
        <v>-72.39737827715355</v>
      </c>
      <c r="L2353" s="15">
        <v>42972</v>
      </c>
      <c r="M2353" s="14"/>
      <c r="N2353" s="29">
        <v>42944</v>
      </c>
      <c r="O2353" s="12">
        <v>42947</v>
      </c>
      <c r="P2353" s="11" t="s">
        <v>2652</v>
      </c>
      <c r="Q2353" s="10" t="s">
        <v>2651</v>
      </c>
      <c r="R2353" s="10" t="s">
        <v>2650</v>
      </c>
      <c r="S2353" s="10" t="s">
        <v>2649</v>
      </c>
      <c r="T2353" s="10"/>
      <c r="U2353" s="9">
        <v>6902867447</v>
      </c>
      <c r="V2353" s="8"/>
      <c r="W2353" s="7">
        <v>1001</v>
      </c>
      <c r="X2353" s="4"/>
      <c r="Y2353" s="6">
        <v>232</v>
      </c>
      <c r="Z2353" s="5">
        <f>IF(Y2353&gt;0,Y2353-J2353,".")</f>
        <v>37</v>
      </c>
    </row>
    <row r="2354" spans="1:26" s="1" customFormat="1" x14ac:dyDescent="0.25">
      <c r="A2354" s="31">
        <v>42838</v>
      </c>
      <c r="B2354" s="24" t="s">
        <v>1235</v>
      </c>
      <c r="C2354" s="23" t="s">
        <v>2681</v>
      </c>
      <c r="D2354" s="22" t="s">
        <v>1021</v>
      </c>
      <c r="E2354" s="21">
        <v>3.31</v>
      </c>
      <c r="G2354" s="20"/>
      <c r="H2354" s="19">
        <f>E2354/0.03892</f>
        <v>85.046248715313453</v>
      </c>
      <c r="I2354" s="18">
        <f>J2354/100*4</f>
        <v>7.92</v>
      </c>
      <c r="J2354" s="17">
        <v>198</v>
      </c>
      <c r="K2354" s="16">
        <f>IF(J2354&gt;1,J2354-H2354-I2354,0)</f>
        <v>105.03375128468655</v>
      </c>
      <c r="L2354" s="15">
        <v>42855</v>
      </c>
      <c r="M2354" s="14"/>
      <c r="N2354" s="29">
        <v>42942</v>
      </c>
      <c r="O2354" s="38">
        <v>42943</v>
      </c>
      <c r="P2354" s="37" t="s">
        <v>2680</v>
      </c>
      <c r="Q2354" s="10" t="s">
        <v>2679</v>
      </c>
      <c r="R2354" s="10" t="s">
        <v>2678</v>
      </c>
      <c r="S2354" s="10" t="s">
        <v>2677</v>
      </c>
      <c r="T2354" s="10"/>
      <c r="U2354" s="9">
        <v>6902806611</v>
      </c>
      <c r="V2354" s="8"/>
      <c r="W2354" s="7">
        <v>994</v>
      </c>
      <c r="X2354" s="4"/>
      <c r="Y2354" s="6">
        <v>236</v>
      </c>
      <c r="Z2354" s="5">
        <f>IF(Y2354&gt;0,Y2354-J2354,".")</f>
        <v>38</v>
      </c>
    </row>
    <row r="2355" spans="1:26" s="1" customFormat="1" x14ac:dyDescent="0.25">
      <c r="A2355" s="31">
        <v>42886</v>
      </c>
      <c r="B2355" s="24"/>
      <c r="C2355" s="23" t="s">
        <v>1324</v>
      </c>
      <c r="D2355" s="22" t="s">
        <v>1323</v>
      </c>
      <c r="E2355" s="21">
        <v>4.8</v>
      </c>
      <c r="G2355" s="20"/>
      <c r="H2355" s="19">
        <f>E2355/0.04001</f>
        <v>119.97000749812547</v>
      </c>
      <c r="I2355" s="18">
        <f>J2355/100*4</f>
        <v>7.96</v>
      </c>
      <c r="J2355" s="17">
        <v>199</v>
      </c>
      <c r="K2355" s="16">
        <f>IF(J2355&gt;1,J2355-H2355-I2355,0)</f>
        <v>71.069992501874538</v>
      </c>
      <c r="L2355" s="15">
        <v>42902</v>
      </c>
      <c r="M2355" s="14"/>
      <c r="N2355" s="29">
        <v>43038</v>
      </c>
      <c r="O2355" s="12">
        <v>43038</v>
      </c>
      <c r="P2355" s="11" t="s">
        <v>1322</v>
      </c>
      <c r="Q2355" s="10" t="s">
        <v>1321</v>
      </c>
      <c r="R2355" s="10" t="s">
        <v>1320</v>
      </c>
      <c r="S2355" s="10" t="s">
        <v>1319</v>
      </c>
      <c r="T2355" s="10"/>
      <c r="U2355" s="9">
        <v>6916204119</v>
      </c>
      <c r="V2355" s="8"/>
      <c r="W2355" s="7">
        <v>1280</v>
      </c>
      <c r="X2355" s="4"/>
      <c r="Y2355" s="6">
        <v>236</v>
      </c>
      <c r="Z2355" s="5">
        <f>IF(Y2355&gt;0,Y2355-J2355,".")</f>
        <v>37</v>
      </c>
    </row>
    <row r="2356" spans="1:26" s="1" customFormat="1" x14ac:dyDescent="0.25">
      <c r="A2356" s="31">
        <v>42703</v>
      </c>
      <c r="B2356" s="24" t="s">
        <v>6054</v>
      </c>
      <c r="C2356" s="23" t="s">
        <v>4040</v>
      </c>
      <c r="D2356" s="22" t="s">
        <v>274</v>
      </c>
      <c r="E2356" s="21">
        <v>4.1500000000000004</v>
      </c>
      <c r="G2356" s="20"/>
      <c r="H2356" s="19">
        <f>E2356/0.0391</f>
        <v>106.13810741687979</v>
      </c>
      <c r="I2356" s="18">
        <f>J2356/100*4</f>
        <v>7.96</v>
      </c>
      <c r="J2356" s="17">
        <v>199</v>
      </c>
      <c r="K2356" s="16">
        <f>IF(J2356&gt;1,J2356-H2356-I2356,0)</f>
        <v>84.901892583120215</v>
      </c>
      <c r="L2356" s="15">
        <v>42762</v>
      </c>
      <c r="M2356" s="14"/>
      <c r="N2356" s="29">
        <v>42776</v>
      </c>
      <c r="O2356" s="12">
        <v>42778</v>
      </c>
      <c r="P2356" s="11" t="s">
        <v>1945</v>
      </c>
      <c r="Q2356" s="10" t="s">
        <v>6053</v>
      </c>
      <c r="R2356" s="10" t="s">
        <v>6052</v>
      </c>
      <c r="S2356" s="10" t="s">
        <v>6051</v>
      </c>
      <c r="T2356" s="10"/>
      <c r="U2356" s="9">
        <v>6705684507</v>
      </c>
      <c r="V2356" s="8"/>
      <c r="W2356" s="7">
        <v>241</v>
      </c>
      <c r="X2356" s="4"/>
      <c r="Y2356" s="6">
        <v>237</v>
      </c>
      <c r="Z2356" s="5">
        <f>IF(Y2356&gt;0,Y2356-J2356,".")</f>
        <v>38</v>
      </c>
    </row>
    <row r="2357" spans="1:26" s="1" customFormat="1" x14ac:dyDescent="0.25">
      <c r="A2357" s="31">
        <v>42750</v>
      </c>
      <c r="B2357" s="24" t="s">
        <v>276</v>
      </c>
      <c r="C2357" s="23" t="s">
        <v>275</v>
      </c>
      <c r="D2357" s="22" t="s">
        <v>274</v>
      </c>
      <c r="E2357" s="21">
        <v>3.71</v>
      </c>
      <c r="G2357" s="20"/>
      <c r="H2357" s="19">
        <f>E2357/0.03821</f>
        <v>97.095001308557968</v>
      </c>
      <c r="I2357" s="18">
        <f>J2357/100*4</f>
        <v>7.96</v>
      </c>
      <c r="J2357" s="17">
        <v>199</v>
      </c>
      <c r="K2357" s="16">
        <f>IF(J2357&gt;1,J2357-H2357-I2357,0)</f>
        <v>93.944998691442038</v>
      </c>
      <c r="L2357" s="15">
        <v>42763</v>
      </c>
      <c r="M2357" s="14"/>
      <c r="N2357" s="29">
        <v>42780</v>
      </c>
      <c r="O2357" s="12">
        <v>42780</v>
      </c>
      <c r="P2357" s="11" t="s">
        <v>5959</v>
      </c>
      <c r="Q2357" s="10" t="s">
        <v>5958</v>
      </c>
      <c r="R2357" s="10" t="s">
        <v>5957</v>
      </c>
      <c r="S2357" s="10" t="s">
        <v>5956</v>
      </c>
      <c r="T2357" s="10"/>
      <c r="U2357" s="9" t="s">
        <v>5955</v>
      </c>
      <c r="V2357" s="8"/>
      <c r="W2357" s="7">
        <v>262</v>
      </c>
      <c r="X2357" s="4"/>
      <c r="Y2357" s="6">
        <v>237</v>
      </c>
      <c r="Z2357" s="5">
        <f>IF(Y2357&gt;0,Y2357-J2357,".")</f>
        <v>38</v>
      </c>
    </row>
    <row r="2358" spans="1:26" s="1" customFormat="1" x14ac:dyDescent="0.25">
      <c r="A2358" s="31">
        <v>42750</v>
      </c>
      <c r="B2358" t="s">
        <v>4092</v>
      </c>
      <c r="C2358" s="23" t="s">
        <v>4040</v>
      </c>
      <c r="D2358" s="22" t="s">
        <v>274</v>
      </c>
      <c r="E2358" s="21">
        <v>3.84</v>
      </c>
      <c r="G2358" s="20"/>
      <c r="H2358" s="19">
        <f>E2358/0.03821</f>
        <v>100.49725202826484</v>
      </c>
      <c r="I2358" s="18">
        <f>J2358/100*4</f>
        <v>7.96</v>
      </c>
      <c r="J2358" s="17">
        <v>199</v>
      </c>
      <c r="K2358" s="16">
        <f>IF(J2358&gt;1,J2358-H2358-I2358,0)</f>
        <v>90.542747971735167</v>
      </c>
      <c r="L2358" s="15">
        <v>42768</v>
      </c>
      <c r="M2358" s="14"/>
      <c r="N2358" s="29">
        <v>42784</v>
      </c>
      <c r="O2358" s="12">
        <v>42785</v>
      </c>
      <c r="P2358" s="11" t="s">
        <v>5843</v>
      </c>
      <c r="Q2358" s="10" t="s">
        <v>5842</v>
      </c>
      <c r="R2358" s="10" t="s">
        <v>5841</v>
      </c>
      <c r="S2358" s="10" t="s">
        <v>890</v>
      </c>
      <c r="T2358" s="10"/>
      <c r="U2358" s="9">
        <v>6722274980</v>
      </c>
      <c r="V2358" s="8" t="s">
        <v>5840</v>
      </c>
      <c r="W2358" s="7">
        <v>289</v>
      </c>
      <c r="X2358" s="4"/>
      <c r="Y2358" s="6">
        <v>237</v>
      </c>
      <c r="Z2358" s="5">
        <f>IF(Y2358&gt;0,Y2358-J2358,".")</f>
        <v>38</v>
      </c>
    </row>
    <row r="2359" spans="1:26" s="1" customFormat="1" x14ac:dyDescent="0.25">
      <c r="A2359" s="31">
        <v>42786</v>
      </c>
      <c r="B2359" t="s">
        <v>4092</v>
      </c>
      <c r="C2359" s="23" t="s">
        <v>4040</v>
      </c>
      <c r="D2359" s="22" t="s">
        <v>274</v>
      </c>
      <c r="E2359" s="21">
        <v>3.84</v>
      </c>
      <c r="G2359" s="20"/>
      <c r="H2359" s="19">
        <f>E2359/0.03844</f>
        <v>99.895941727367315</v>
      </c>
      <c r="I2359" s="18">
        <f>J2359/100*4</f>
        <v>7.96</v>
      </c>
      <c r="J2359" s="17">
        <v>199</v>
      </c>
      <c r="K2359" s="16">
        <f>IF(J2359&gt;1,J2359-H2359-I2359,0)</f>
        <v>91.144058272632691</v>
      </c>
      <c r="L2359" s="15">
        <v>42821</v>
      </c>
      <c r="M2359" s="14"/>
      <c r="N2359" s="29">
        <v>42861</v>
      </c>
      <c r="O2359" s="12">
        <v>42864</v>
      </c>
      <c r="P2359" s="11" t="s">
        <v>4091</v>
      </c>
      <c r="Q2359" s="10" t="s">
        <v>4090</v>
      </c>
      <c r="R2359" s="10" t="s">
        <v>4089</v>
      </c>
      <c r="S2359" s="10" t="s">
        <v>607</v>
      </c>
      <c r="T2359" s="10"/>
      <c r="U2359" s="9">
        <v>6805896688</v>
      </c>
      <c r="V2359" s="8"/>
      <c r="W2359" s="7">
        <v>700</v>
      </c>
      <c r="X2359" s="4"/>
      <c r="Y2359" s="6">
        <v>237</v>
      </c>
      <c r="Z2359" s="5">
        <f>IF(Y2359&gt;0,Y2359-J2359,".")</f>
        <v>38</v>
      </c>
    </row>
    <row r="2360" spans="1:26" s="1" customFormat="1" x14ac:dyDescent="0.25">
      <c r="A2360" s="31">
        <v>42680</v>
      </c>
      <c r="B2360" s="24" t="s">
        <v>4083</v>
      </c>
      <c r="C2360" s="23" t="s">
        <v>734</v>
      </c>
      <c r="D2360" s="22" t="s">
        <v>733</v>
      </c>
      <c r="E2360" s="21">
        <v>3.12</v>
      </c>
      <c r="G2360" s="20"/>
      <c r="H2360" s="19">
        <f>E2360/0.041115</f>
        <v>75.884713608172206</v>
      </c>
      <c r="I2360" s="18">
        <f>J2360/100*4</f>
        <v>7.96</v>
      </c>
      <c r="J2360" s="17">
        <v>199</v>
      </c>
      <c r="K2360" s="16">
        <f>IF(J2360&gt;1,J2360-H2360-I2360,0)</f>
        <v>115.1552863918278</v>
      </c>
      <c r="L2360" s="15">
        <v>42727</v>
      </c>
      <c r="M2360" s="14"/>
      <c r="N2360" s="29">
        <v>42862</v>
      </c>
      <c r="O2360" s="12">
        <v>42863</v>
      </c>
      <c r="P2360" s="11" t="s">
        <v>4082</v>
      </c>
      <c r="Q2360" s="10" t="s">
        <v>4081</v>
      </c>
      <c r="R2360" s="10" t="s">
        <v>4080</v>
      </c>
      <c r="S2360" s="10" t="s">
        <v>4079</v>
      </c>
      <c r="T2360" s="10"/>
      <c r="U2360" s="9" t="s">
        <v>4078</v>
      </c>
      <c r="V2360" s="8"/>
      <c r="W2360" s="7">
        <v>693</v>
      </c>
      <c r="X2360" s="4"/>
      <c r="Y2360" s="6">
        <v>237</v>
      </c>
      <c r="Z2360" s="5">
        <f>IF(Y2360&gt;0,Y2360-J2360,".")</f>
        <v>38</v>
      </c>
    </row>
    <row r="2361" spans="1:26" s="1" customFormat="1" x14ac:dyDescent="0.25">
      <c r="A2361" s="31">
        <v>42786</v>
      </c>
      <c r="B2361" s="24" t="s">
        <v>4041</v>
      </c>
      <c r="C2361" s="23" t="s">
        <v>4040</v>
      </c>
      <c r="D2361" s="22" t="s">
        <v>274</v>
      </c>
      <c r="E2361" s="21">
        <v>3.84</v>
      </c>
      <c r="G2361" s="20"/>
      <c r="H2361" s="19">
        <f>E2361/0.03844</f>
        <v>99.895941727367315</v>
      </c>
      <c r="I2361" s="18">
        <f>J2361/100*4</f>
        <v>7.96</v>
      </c>
      <c r="J2361" s="17">
        <v>199</v>
      </c>
      <c r="K2361" s="16">
        <f>IF(J2361&gt;1,J2361-H2361-I2361,0)</f>
        <v>91.144058272632691</v>
      </c>
      <c r="L2361" s="15">
        <v>42822</v>
      </c>
      <c r="M2361" s="14"/>
      <c r="N2361" s="29">
        <v>42864</v>
      </c>
      <c r="O2361" s="12">
        <v>42864</v>
      </c>
      <c r="P2361" s="11" t="s">
        <v>4039</v>
      </c>
      <c r="Q2361" s="10" t="s">
        <v>4038</v>
      </c>
      <c r="R2361" s="10" t="s">
        <v>4037</v>
      </c>
      <c r="S2361" s="10" t="s">
        <v>198</v>
      </c>
      <c r="T2361" s="10"/>
      <c r="U2361" s="9">
        <v>6812766509</v>
      </c>
      <c r="V2361" s="8"/>
      <c r="W2361" s="7">
        <v>699</v>
      </c>
      <c r="X2361" s="4"/>
      <c r="Y2361" s="6">
        <v>237</v>
      </c>
      <c r="Z2361" s="5">
        <f>IF(Y2361&gt;0,Y2361-J2361,".")</f>
        <v>38</v>
      </c>
    </row>
    <row r="2362" spans="1:26" s="1" customFormat="1" x14ac:dyDescent="0.25">
      <c r="A2362" s="31">
        <v>42703</v>
      </c>
      <c r="B2362" s="24" t="s">
        <v>3796</v>
      </c>
      <c r="C2362" s="23" t="s">
        <v>734</v>
      </c>
      <c r="D2362" s="22" t="s">
        <v>733</v>
      </c>
      <c r="E2362" s="21">
        <v>3.09</v>
      </c>
      <c r="G2362" s="20"/>
      <c r="H2362" s="19">
        <f>E2362/0.0391</f>
        <v>79.028132992327357</v>
      </c>
      <c r="I2362" s="18">
        <f>J2362/100*4</f>
        <v>7.96</v>
      </c>
      <c r="J2362" s="17">
        <v>199</v>
      </c>
      <c r="K2362" s="16">
        <f>IF(J2362&gt;1,J2362-H2362-I2362,0)</f>
        <v>112.01186700767265</v>
      </c>
      <c r="L2362" s="15">
        <v>42714</v>
      </c>
      <c r="M2362" s="14"/>
      <c r="N2362" s="29">
        <v>42877</v>
      </c>
      <c r="O2362" s="12">
        <v>42877</v>
      </c>
      <c r="P2362" s="11" t="s">
        <v>3795</v>
      </c>
      <c r="Q2362" s="10" t="s">
        <v>3794</v>
      </c>
      <c r="R2362" s="10" t="s">
        <v>3793</v>
      </c>
      <c r="S2362" s="10" t="s">
        <v>3792</v>
      </c>
      <c r="T2362" s="10"/>
      <c r="U2362" s="9" t="s">
        <v>3791</v>
      </c>
      <c r="V2362" s="8"/>
      <c r="W2362" s="7">
        <v>758</v>
      </c>
      <c r="X2362" s="4"/>
      <c r="Y2362" s="6">
        <v>237</v>
      </c>
      <c r="Z2362" s="5">
        <f>IF(Y2362&gt;0,Y2362-J2362,".")</f>
        <v>38</v>
      </c>
    </row>
    <row r="2363" spans="1:26" s="1" customFormat="1" x14ac:dyDescent="0.25">
      <c r="A2363" s="31">
        <v>42703</v>
      </c>
      <c r="B2363" s="24" t="s">
        <v>2106</v>
      </c>
      <c r="C2363" s="23" t="s">
        <v>734</v>
      </c>
      <c r="D2363" s="22" t="s">
        <v>733</v>
      </c>
      <c r="E2363" s="21">
        <v>3.19</v>
      </c>
      <c r="G2363" s="20"/>
      <c r="H2363" s="19">
        <f>E2363/0.0391</f>
        <v>81.585677749360613</v>
      </c>
      <c r="I2363" s="18">
        <f>J2363/100*4</f>
        <v>7.96</v>
      </c>
      <c r="J2363" s="17">
        <v>199</v>
      </c>
      <c r="K2363" s="16">
        <f>IF(J2363&gt;1,J2363-H2363-I2363,0)</f>
        <v>109.45432225063939</v>
      </c>
      <c r="L2363" s="15">
        <v>42727</v>
      </c>
      <c r="M2363" s="14"/>
      <c r="N2363" s="29">
        <v>42988</v>
      </c>
      <c r="O2363" s="12">
        <v>42989</v>
      </c>
      <c r="P2363" s="11" t="s">
        <v>2105</v>
      </c>
      <c r="Q2363" s="10" t="s">
        <v>2104</v>
      </c>
      <c r="R2363" s="10" t="s">
        <v>2103</v>
      </c>
      <c r="S2363" s="10" t="s">
        <v>1240</v>
      </c>
      <c r="T2363" s="10"/>
      <c r="U2363" s="9">
        <v>6906105877</v>
      </c>
      <c r="V2363" s="8"/>
      <c r="W2363" s="7">
        <v>1120</v>
      </c>
      <c r="X2363" s="4"/>
      <c r="Y2363" s="6">
        <v>237</v>
      </c>
      <c r="Z2363" s="5">
        <f>IF(Y2363&gt;0,Y2363-J2363,".")</f>
        <v>38</v>
      </c>
    </row>
    <row r="2364" spans="1:26" s="1" customFormat="1" x14ac:dyDescent="0.25">
      <c r="A2364" s="31">
        <v>42750</v>
      </c>
      <c r="B2364" s="24" t="s">
        <v>2102</v>
      </c>
      <c r="C2364" s="23" t="s">
        <v>734</v>
      </c>
      <c r="D2364" s="22" t="s">
        <v>733</v>
      </c>
      <c r="E2364" s="21">
        <v>2.79</v>
      </c>
      <c r="G2364" s="20"/>
      <c r="H2364" s="19">
        <f>E2364/0.0391</f>
        <v>71.355498721227619</v>
      </c>
      <c r="I2364" s="18">
        <f>J2364/100*4</f>
        <v>7.96</v>
      </c>
      <c r="J2364" s="17">
        <v>199</v>
      </c>
      <c r="K2364" s="16">
        <f>IF(J2364&gt;1,J2364-H2364-I2364,0)</f>
        <v>119.68450127877239</v>
      </c>
      <c r="L2364" s="15">
        <v>42768</v>
      </c>
      <c r="M2364" s="14"/>
      <c r="N2364" s="29">
        <v>42988</v>
      </c>
      <c r="O2364" s="12">
        <v>42989</v>
      </c>
      <c r="P2364" s="11" t="s">
        <v>2101</v>
      </c>
      <c r="Q2364" s="10" t="s">
        <v>2100</v>
      </c>
      <c r="R2364" s="10" t="s">
        <v>2099</v>
      </c>
      <c r="S2364" s="10" t="s">
        <v>2098</v>
      </c>
      <c r="T2364" s="10" t="s">
        <v>2097</v>
      </c>
      <c r="U2364" s="9">
        <v>6906105877</v>
      </c>
      <c r="V2364" s="8"/>
      <c r="W2364" s="7">
        <v>1124</v>
      </c>
      <c r="X2364" s="4"/>
      <c r="Y2364" s="6">
        <v>237</v>
      </c>
      <c r="Z2364" s="5">
        <f>IF(Y2364&gt;0,Y2364-J2364,".")</f>
        <v>38</v>
      </c>
    </row>
    <row r="2365" spans="1:26" s="1" customFormat="1" x14ac:dyDescent="0.25">
      <c r="A2365" s="31">
        <v>43004</v>
      </c>
      <c r="B2365" s="30" t="s">
        <v>1235</v>
      </c>
      <c r="C2365" s="23" t="s">
        <v>1022</v>
      </c>
      <c r="D2365" s="22" t="s">
        <v>1021</v>
      </c>
      <c r="E2365" s="21">
        <v>3.5</v>
      </c>
      <c r="G2365" s="20"/>
      <c r="H2365" s="19">
        <f>E2365/0.04272</f>
        <v>81.928838951310865</v>
      </c>
      <c r="I2365" s="18">
        <f>J2365/100*4</f>
        <v>7.96</v>
      </c>
      <c r="J2365" s="17">
        <v>199</v>
      </c>
      <c r="K2365" s="16">
        <f>IF(J2365&gt;1,J2365-H2365-I2365,0)</f>
        <v>109.11116104868914</v>
      </c>
      <c r="L2365" s="15">
        <v>43018</v>
      </c>
      <c r="M2365" s="14"/>
      <c r="N2365" s="29">
        <v>43044</v>
      </c>
      <c r="O2365" s="12">
        <v>43045</v>
      </c>
      <c r="P2365" s="11" t="s">
        <v>1234</v>
      </c>
      <c r="Q2365" s="10" t="s">
        <v>1233</v>
      </c>
      <c r="R2365" s="10" t="s">
        <v>1232</v>
      </c>
      <c r="S2365" s="10" t="s">
        <v>1231</v>
      </c>
      <c r="T2365" s="10"/>
      <c r="U2365" s="9">
        <v>6914991256</v>
      </c>
      <c r="V2365" s="8" t="s">
        <v>1017</v>
      </c>
      <c r="W2365" s="7">
        <v>1295</v>
      </c>
      <c r="X2365" s="4"/>
      <c r="Y2365" s="6">
        <v>237</v>
      </c>
      <c r="Z2365" s="5">
        <f>IF(Y2365&gt;0,Y2365-J2365,".")</f>
        <v>38</v>
      </c>
    </row>
    <row r="2366" spans="1:26" s="1" customFormat="1" x14ac:dyDescent="0.25">
      <c r="A2366" s="31">
        <v>43004</v>
      </c>
      <c r="B2366" s="24"/>
      <c r="C2366" s="23" t="s">
        <v>1022</v>
      </c>
      <c r="D2366" s="22" t="s">
        <v>1021</v>
      </c>
      <c r="E2366" s="21">
        <v>3.5</v>
      </c>
      <c r="G2366" s="20"/>
      <c r="H2366" s="19">
        <f>E2366/0.04272</f>
        <v>81.928838951310865</v>
      </c>
      <c r="I2366" s="18">
        <f>J2366/100*4</f>
        <v>7.96</v>
      </c>
      <c r="J2366" s="17">
        <v>199</v>
      </c>
      <c r="K2366" s="16">
        <f>IF(J2366&gt;1,J2366-H2366-I2366,0)</f>
        <v>109.11116104868914</v>
      </c>
      <c r="L2366" s="15">
        <v>43018</v>
      </c>
      <c r="M2366" s="14"/>
      <c r="N2366" s="29">
        <v>43055</v>
      </c>
      <c r="O2366" s="12">
        <v>43058</v>
      </c>
      <c r="P2366" s="11" t="s">
        <v>1020</v>
      </c>
      <c r="Q2366" s="10" t="s">
        <v>1019</v>
      </c>
      <c r="R2366" s="10" t="s">
        <v>1018</v>
      </c>
      <c r="S2366" s="10" t="s">
        <v>419</v>
      </c>
      <c r="T2366" s="10"/>
      <c r="U2366" s="9">
        <v>6914991256</v>
      </c>
      <c r="V2366" s="8" t="s">
        <v>1017</v>
      </c>
      <c r="W2366" s="7">
        <v>1334</v>
      </c>
      <c r="X2366" s="4"/>
      <c r="Y2366" s="6">
        <v>237</v>
      </c>
      <c r="Z2366" s="5">
        <f>IF(Y2366&gt;0,Y2366-J2366,".")</f>
        <v>38</v>
      </c>
    </row>
    <row r="2367" spans="1:26" s="1" customFormat="1" x14ac:dyDescent="0.25">
      <c r="A2367" s="31">
        <v>42750</v>
      </c>
      <c r="B2367" s="24" t="s">
        <v>735</v>
      </c>
      <c r="C2367" s="23" t="s">
        <v>734</v>
      </c>
      <c r="D2367" s="22" t="s">
        <v>733</v>
      </c>
      <c r="E2367" s="21">
        <v>2.78</v>
      </c>
      <c r="G2367" s="20"/>
      <c r="H2367" s="19">
        <f>E2367/0.0391</f>
        <v>71.099744245524292</v>
      </c>
      <c r="I2367" s="18">
        <f>J2367/100*4</f>
        <v>7.96</v>
      </c>
      <c r="J2367" s="17">
        <v>199</v>
      </c>
      <c r="K2367" s="16">
        <f>IF(J2367&gt;1,J2367-H2367-I2367,0)</f>
        <v>119.94025575447571</v>
      </c>
      <c r="L2367" s="15">
        <v>42768</v>
      </c>
      <c r="M2367" s="14"/>
      <c r="N2367" s="29">
        <v>43067</v>
      </c>
      <c r="O2367" s="12">
        <v>43068</v>
      </c>
      <c r="P2367" s="11" t="s">
        <v>732</v>
      </c>
      <c r="Q2367" s="10" t="s">
        <v>731</v>
      </c>
      <c r="R2367" s="10" t="s">
        <v>730</v>
      </c>
      <c r="S2367" s="10" t="s">
        <v>729</v>
      </c>
      <c r="T2367" s="10"/>
      <c r="U2367" s="9">
        <v>6916048617</v>
      </c>
      <c r="V2367" s="8" t="s">
        <v>728</v>
      </c>
      <c r="W2367" s="7">
        <v>1395</v>
      </c>
      <c r="X2367" s="4"/>
      <c r="Y2367" s="6">
        <v>237</v>
      </c>
      <c r="Z2367" s="5">
        <f>IF(Y2367&gt;0,Y2367-J2367,".")</f>
        <v>38</v>
      </c>
    </row>
    <row r="2368" spans="1:26" s="1" customFormat="1" x14ac:dyDescent="0.25">
      <c r="A2368" s="31">
        <v>42786</v>
      </c>
      <c r="B2368" t="s">
        <v>276</v>
      </c>
      <c r="C2368" s="23" t="s">
        <v>275</v>
      </c>
      <c r="D2368" s="22" t="s">
        <v>274</v>
      </c>
      <c r="E2368" s="21">
        <v>3.71</v>
      </c>
      <c r="G2368" s="20"/>
      <c r="H2368" s="19">
        <f>E2368/0.03844</f>
        <v>96.514047866805399</v>
      </c>
      <c r="I2368" s="18">
        <f>J2368/100*4</f>
        <v>7.96</v>
      </c>
      <c r="J2368" s="17">
        <v>199</v>
      </c>
      <c r="K2368" s="16">
        <f>IF(J2368&gt;1,J2368-H2368-I2368,0)</f>
        <v>94.525952133194608</v>
      </c>
      <c r="L2368" s="15">
        <v>42809</v>
      </c>
      <c r="M2368" s="14"/>
      <c r="N2368" s="29">
        <v>43085</v>
      </c>
      <c r="O2368" s="12">
        <v>43086</v>
      </c>
      <c r="P2368" s="11" t="s">
        <v>273</v>
      </c>
      <c r="Q2368" s="10" t="s">
        <v>272</v>
      </c>
      <c r="R2368" s="10" t="s">
        <v>271</v>
      </c>
      <c r="S2368" s="10" t="s">
        <v>270</v>
      </c>
      <c r="T2368" s="10"/>
      <c r="U2368" s="9">
        <v>6907245357</v>
      </c>
      <c r="V2368" s="8"/>
      <c r="W2368" s="7">
        <v>1472</v>
      </c>
      <c r="X2368" s="4"/>
      <c r="Y2368" s="6">
        <v>237</v>
      </c>
      <c r="Z2368" s="5">
        <f>IF(Y2368&gt;0,Y2368-J2368,".")</f>
        <v>38</v>
      </c>
    </row>
    <row r="2369" spans="1:26" s="1" customFormat="1" x14ac:dyDescent="0.25">
      <c r="A2369" s="31">
        <v>42667</v>
      </c>
      <c r="B2369" s="24"/>
      <c r="C2369" s="23" t="s">
        <v>63</v>
      </c>
      <c r="D2369" s="22" t="s">
        <v>62</v>
      </c>
      <c r="E2369" s="21">
        <v>7.42</v>
      </c>
      <c r="G2369" s="20"/>
      <c r="H2369" s="19">
        <f>E2369/0.03988</f>
        <v>186.05817452357073</v>
      </c>
      <c r="I2369" s="18">
        <f>J2369/100*4</f>
        <v>9.9600000000000009</v>
      </c>
      <c r="J2369" s="17">
        <v>249</v>
      </c>
      <c r="K2369" s="16">
        <f>IF(J2369&gt;1,J2369-H2369-I2369,0)</f>
        <v>52.981825476429272</v>
      </c>
      <c r="L2369" s="15">
        <v>42697</v>
      </c>
      <c r="M2369" s="14"/>
      <c r="N2369" s="29">
        <v>42804</v>
      </c>
      <c r="O2369" s="12">
        <v>42807</v>
      </c>
      <c r="P2369" s="11" t="s">
        <v>5366</v>
      </c>
      <c r="Q2369" s="10"/>
      <c r="R2369" s="10"/>
      <c r="S2369" s="10"/>
      <c r="T2369" s="10"/>
      <c r="U2369" s="9">
        <v>6741668661</v>
      </c>
      <c r="V2369" s="8"/>
      <c r="W2369" s="7">
        <v>414</v>
      </c>
      <c r="X2369" s="4"/>
      <c r="Y2369" s="6">
        <v>249</v>
      </c>
      <c r="Z2369" s="5">
        <f>IF(Y2369&gt;0,Y2369-J2369,".")</f>
        <v>0</v>
      </c>
    </row>
    <row r="2370" spans="1:26" s="1" customFormat="1" ht="12.75" x14ac:dyDescent="0.2">
      <c r="A2370" s="36">
        <v>42909</v>
      </c>
      <c r="B2370" s="24"/>
      <c r="C2370" s="23" t="s">
        <v>287</v>
      </c>
      <c r="D2370" s="22" t="s">
        <v>286</v>
      </c>
      <c r="E2370" s="21">
        <v>4.58</v>
      </c>
      <c r="G2370" s="20"/>
      <c r="H2370" s="19">
        <f>E2370/0.0418425</f>
        <v>109.45808687339428</v>
      </c>
      <c r="I2370" s="32">
        <f>J2370/100*4</f>
        <v>8.4</v>
      </c>
      <c r="J2370" s="17">
        <v>210</v>
      </c>
      <c r="K2370" s="16">
        <f>IF(J2370&gt;1,J2370-H2370-I2370,0)</f>
        <v>92.141913126605715</v>
      </c>
      <c r="L2370" s="15">
        <v>42933</v>
      </c>
      <c r="M2370" s="14"/>
      <c r="N2370" s="29">
        <v>43084</v>
      </c>
      <c r="O2370" s="35">
        <v>43086</v>
      </c>
      <c r="P2370" s="11" t="s">
        <v>285</v>
      </c>
      <c r="Q2370" s="34" t="s">
        <v>290</v>
      </c>
      <c r="R2370" s="34" t="s">
        <v>289</v>
      </c>
      <c r="S2370" s="10" t="s">
        <v>288</v>
      </c>
      <c r="T2370" s="7"/>
      <c r="U2370" s="33">
        <v>6920088311</v>
      </c>
      <c r="V2370" s="8"/>
      <c r="W2370" s="7">
        <v>1469</v>
      </c>
      <c r="X2370" s="4"/>
      <c r="Y2370" s="6">
        <v>249</v>
      </c>
      <c r="Z2370" s="5">
        <f>IF(Y2370&gt;0,Y2370-J2370,".")</f>
        <v>39</v>
      </c>
    </row>
    <row r="2371" spans="1:26" s="1" customFormat="1" x14ac:dyDescent="0.25">
      <c r="A2371" s="31">
        <v>42755</v>
      </c>
      <c r="B2371" s="24"/>
      <c r="C2371" s="23" t="s">
        <v>27</v>
      </c>
      <c r="D2371" s="22" t="s">
        <v>26</v>
      </c>
      <c r="E2371" s="21">
        <v>6.35</v>
      </c>
      <c r="G2371" s="20"/>
      <c r="H2371" s="19">
        <f>E2371/0.03878</f>
        <v>163.74419804022691</v>
      </c>
      <c r="I2371" s="18">
        <f>J2371/100*4</f>
        <v>10</v>
      </c>
      <c r="J2371" s="17">
        <v>250</v>
      </c>
      <c r="K2371" s="16">
        <f>IF(J2371&gt;1,J2371-H2371-I2371,0)</f>
        <v>76.255801959773095</v>
      </c>
      <c r="L2371" s="15">
        <v>42788</v>
      </c>
      <c r="M2371" s="14"/>
      <c r="N2371" s="29">
        <v>42816</v>
      </c>
      <c r="O2371" s="12">
        <v>42816</v>
      </c>
      <c r="P2371" s="11" t="s">
        <v>5043</v>
      </c>
      <c r="Q2371" s="10"/>
      <c r="R2371" s="10"/>
      <c r="S2371" s="10"/>
      <c r="T2371" s="10"/>
      <c r="U2371" s="9"/>
      <c r="V2371" s="8"/>
      <c r="W2371" s="7">
        <v>473</v>
      </c>
      <c r="X2371" s="4"/>
      <c r="Y2371" s="6">
        <v>250</v>
      </c>
      <c r="Z2371" s="5">
        <f>IF(Y2371&gt;0,Y2371-J2371,".")</f>
        <v>0</v>
      </c>
    </row>
    <row r="2372" spans="1:26" s="1" customFormat="1" x14ac:dyDescent="0.25">
      <c r="A2372" s="31">
        <v>42836</v>
      </c>
      <c r="B2372" s="24" t="s">
        <v>1550</v>
      </c>
      <c r="C2372" s="23" t="s">
        <v>27</v>
      </c>
      <c r="D2372" s="22" t="s">
        <v>26</v>
      </c>
      <c r="E2372" s="21">
        <v>6.36</v>
      </c>
      <c r="G2372" s="20"/>
      <c r="H2372" s="19">
        <f>E2372/0.03892</f>
        <v>163.41212744090441</v>
      </c>
      <c r="I2372" s="18">
        <f>J2372/100*4</f>
        <v>10</v>
      </c>
      <c r="J2372" s="17">
        <v>250</v>
      </c>
      <c r="K2372" s="16">
        <f>IF(J2372&gt;1,J2372-H2372-I2372,0)</f>
        <v>76.587872559095587</v>
      </c>
      <c r="L2372" s="15">
        <v>42855</v>
      </c>
      <c r="M2372" s="14"/>
      <c r="N2372" s="29">
        <v>43019</v>
      </c>
      <c r="O2372" s="12">
        <v>43019</v>
      </c>
      <c r="P2372" s="11" t="s">
        <v>1548</v>
      </c>
      <c r="Q2372" s="10"/>
      <c r="R2372" s="10"/>
      <c r="S2372" s="10"/>
      <c r="T2372" s="10"/>
      <c r="U2372" s="9">
        <v>6910202788</v>
      </c>
      <c r="V2372" s="8"/>
      <c r="W2372" s="7">
        <v>1230</v>
      </c>
      <c r="X2372" s="4"/>
      <c r="Y2372" s="6">
        <v>250</v>
      </c>
      <c r="Z2372" s="5">
        <f>IF(Y2372&gt;0,Y2372-J2372,".")</f>
        <v>0</v>
      </c>
    </row>
    <row r="2373" spans="1:26" s="1" customFormat="1" x14ac:dyDescent="0.25">
      <c r="A2373" s="31">
        <v>42707</v>
      </c>
      <c r="B2373" s="24"/>
      <c r="C2373" s="23" t="s">
        <v>3558</v>
      </c>
      <c r="D2373" s="22" t="s">
        <v>1021</v>
      </c>
      <c r="E2373" s="21">
        <v>5.5419999999999998</v>
      </c>
      <c r="G2373" s="20"/>
      <c r="H2373" s="19">
        <f>E2373/0.03988</f>
        <v>138.96690070210633</v>
      </c>
      <c r="I2373" s="18">
        <f>J2373/100*4</f>
        <v>8.6</v>
      </c>
      <c r="J2373" s="17">
        <v>215</v>
      </c>
      <c r="K2373" s="16">
        <f>IF(J2373&gt;1,J2373-H2373-I2373,0)</f>
        <v>67.433099297893676</v>
      </c>
      <c r="L2373" s="15">
        <v>42727</v>
      </c>
      <c r="M2373" s="14"/>
      <c r="N2373" s="29">
        <v>42762</v>
      </c>
      <c r="O2373" s="12">
        <v>42764</v>
      </c>
      <c r="P2373" s="11" t="s">
        <v>6346</v>
      </c>
      <c r="Q2373" s="10" t="s">
        <v>6345</v>
      </c>
      <c r="R2373" s="10" t="s">
        <v>6344</v>
      </c>
      <c r="S2373" s="10" t="s">
        <v>4155</v>
      </c>
      <c r="T2373" s="10"/>
      <c r="U2373" s="9" t="s">
        <v>6343</v>
      </c>
      <c r="V2373" s="8"/>
      <c r="W2373" s="7">
        <v>170</v>
      </c>
      <c r="X2373" s="4"/>
      <c r="Y2373" s="6">
        <v>253</v>
      </c>
      <c r="Z2373" s="5">
        <f>IF(Y2373&gt;0,Y2373-J2373,".")</f>
        <v>38</v>
      </c>
    </row>
    <row r="2374" spans="1:26" s="1" customFormat="1" x14ac:dyDescent="0.25">
      <c r="A2374" s="31">
        <v>42707</v>
      </c>
      <c r="B2374" s="24"/>
      <c r="C2374" s="23" t="s">
        <v>3558</v>
      </c>
      <c r="D2374" s="22" t="s">
        <v>1021</v>
      </c>
      <c r="E2374" s="21">
        <v>5.5419999999999998</v>
      </c>
      <c r="G2374" s="20"/>
      <c r="H2374" s="19">
        <f>E2374/0.03988</f>
        <v>138.96690070210633</v>
      </c>
      <c r="I2374" s="18">
        <f>J2374/100*4</f>
        <v>8.6</v>
      </c>
      <c r="J2374" s="17">
        <v>215</v>
      </c>
      <c r="K2374" s="16">
        <f>IF(J2374&gt;1,J2374-H2374-I2374,0)</f>
        <v>67.433099297893676</v>
      </c>
      <c r="L2374" s="15">
        <v>42727</v>
      </c>
      <c r="M2374" s="14"/>
      <c r="N2374" s="29">
        <v>42793</v>
      </c>
      <c r="O2374" s="12">
        <v>42794</v>
      </c>
      <c r="P2374" s="11" t="s">
        <v>5624</v>
      </c>
      <c r="Q2374" s="10" t="s">
        <v>5627</v>
      </c>
      <c r="R2374" s="10" t="s">
        <v>5626</v>
      </c>
      <c r="S2374" s="10" t="s">
        <v>5551</v>
      </c>
      <c r="T2374" s="10"/>
      <c r="U2374" s="9" t="s">
        <v>5625</v>
      </c>
      <c r="V2374" s="8"/>
      <c r="W2374" s="7">
        <v>334</v>
      </c>
      <c r="X2374" s="4"/>
      <c r="Y2374" s="6">
        <v>253</v>
      </c>
      <c r="Z2374" s="5">
        <f>IF(Y2374&gt;0,Y2374-J2374,".")</f>
        <v>38</v>
      </c>
    </row>
    <row r="2375" spans="1:26" s="1" customFormat="1" x14ac:dyDescent="0.25">
      <c r="A2375" s="31">
        <v>42707</v>
      </c>
      <c r="B2375" s="24" t="s">
        <v>5190</v>
      </c>
      <c r="C2375" s="23" t="s">
        <v>3558</v>
      </c>
      <c r="D2375" s="22" t="s">
        <v>1021</v>
      </c>
      <c r="E2375" s="21">
        <v>5.5419999999999998</v>
      </c>
      <c r="G2375" s="20"/>
      <c r="H2375" s="19">
        <f>E2375/0.03988</f>
        <v>138.96690070210633</v>
      </c>
      <c r="I2375" s="18">
        <f>J2375/100*4</f>
        <v>8.6</v>
      </c>
      <c r="J2375" s="17">
        <v>215</v>
      </c>
      <c r="K2375" s="16">
        <f>IF(J2375&gt;1,J2375-H2375-I2375,0)</f>
        <v>67.433099297893676</v>
      </c>
      <c r="L2375" s="15">
        <v>42727</v>
      </c>
      <c r="M2375" s="14"/>
      <c r="N2375" s="29">
        <v>42811</v>
      </c>
      <c r="O2375" s="12">
        <v>42813</v>
      </c>
      <c r="P2375" s="11" t="s">
        <v>5189</v>
      </c>
      <c r="Q2375" s="10" t="s">
        <v>5188</v>
      </c>
      <c r="R2375" s="10" t="s">
        <v>5187</v>
      </c>
      <c r="S2375" s="10" t="s">
        <v>5186</v>
      </c>
      <c r="T2375" s="10"/>
      <c r="U2375" s="9" t="s">
        <v>5185</v>
      </c>
      <c r="V2375" s="8" t="s">
        <v>4446</v>
      </c>
      <c r="W2375" s="7">
        <v>441</v>
      </c>
      <c r="X2375" s="4"/>
      <c r="Y2375" s="6">
        <v>253</v>
      </c>
      <c r="Z2375" s="5">
        <f>IF(Y2375&gt;0,Y2375-J2375,".")</f>
        <v>38</v>
      </c>
    </row>
    <row r="2376" spans="1:26" s="1" customFormat="1" x14ac:dyDescent="0.25">
      <c r="A2376" s="31">
        <v>42811</v>
      </c>
      <c r="B2376" t="s">
        <v>4206</v>
      </c>
      <c r="C2376" s="23" t="s">
        <v>3558</v>
      </c>
      <c r="D2376" s="22" t="s">
        <v>1021</v>
      </c>
      <c r="E2376" s="21">
        <v>4.99</v>
      </c>
      <c r="G2376" s="20"/>
      <c r="H2376" s="19">
        <f>E2376/0.038689</f>
        <v>128.9772286696477</v>
      </c>
      <c r="I2376" s="18">
        <f>J2376/100*4</f>
        <v>8.6</v>
      </c>
      <c r="J2376" s="17">
        <v>215</v>
      </c>
      <c r="K2376" s="16">
        <f>IF(J2376&gt;1,J2376-H2376-I2376,0)</f>
        <v>77.422771330352305</v>
      </c>
      <c r="L2376" s="15">
        <v>42827</v>
      </c>
      <c r="M2376" s="14"/>
      <c r="N2376" s="29">
        <v>42834</v>
      </c>
      <c r="O2376" s="12">
        <v>42834</v>
      </c>
      <c r="P2376" s="11" t="s">
        <v>1945</v>
      </c>
      <c r="Q2376" s="10" t="s">
        <v>4668</v>
      </c>
      <c r="R2376" s="10" t="s">
        <v>4667</v>
      </c>
      <c r="S2376" s="10" t="s">
        <v>4666</v>
      </c>
      <c r="T2376" s="10"/>
      <c r="U2376" s="9">
        <v>6773047610</v>
      </c>
      <c r="V2376" s="8"/>
      <c r="W2376" s="7">
        <v>558</v>
      </c>
      <c r="X2376" s="4"/>
      <c r="Y2376" s="6">
        <v>253</v>
      </c>
      <c r="Z2376" s="5">
        <f>IF(Y2376&gt;0,Y2376-J2376,".")</f>
        <v>38</v>
      </c>
    </row>
    <row r="2377" spans="1:26" s="1" customFormat="1" x14ac:dyDescent="0.25">
      <c r="A2377" s="31">
        <v>42838</v>
      </c>
      <c r="B2377" s="24" t="s">
        <v>3875</v>
      </c>
      <c r="C2377" s="23" t="s">
        <v>3558</v>
      </c>
      <c r="D2377" s="22" t="s">
        <v>1021</v>
      </c>
      <c r="E2377" s="21">
        <v>4.9000000000000004</v>
      </c>
      <c r="G2377" s="20"/>
      <c r="H2377" s="19">
        <f>E2377/0.03892</f>
        <v>125.89928057553956</v>
      </c>
      <c r="I2377" s="18">
        <f>J2377/100*4</f>
        <v>8.6</v>
      </c>
      <c r="J2377" s="17">
        <v>215</v>
      </c>
      <c r="K2377" s="16">
        <f>IF(J2377&gt;1,J2377-H2377-I2377,0)</f>
        <v>80.500719424460442</v>
      </c>
      <c r="L2377" s="15">
        <v>42855</v>
      </c>
      <c r="M2377" s="14"/>
      <c r="N2377" s="29">
        <v>42872</v>
      </c>
      <c r="O2377" s="12">
        <v>42872</v>
      </c>
      <c r="P2377" s="11" t="s">
        <v>3874</v>
      </c>
      <c r="Q2377" s="10" t="s">
        <v>3873</v>
      </c>
      <c r="R2377" s="10" t="s">
        <v>3872</v>
      </c>
      <c r="S2377" s="10" t="s">
        <v>3871</v>
      </c>
      <c r="T2377" s="10"/>
      <c r="U2377" s="9" t="s">
        <v>3870</v>
      </c>
      <c r="V2377" s="8"/>
      <c r="W2377" s="7">
        <v>739</v>
      </c>
      <c r="X2377" s="4"/>
      <c r="Y2377" s="6">
        <v>253</v>
      </c>
      <c r="Z2377" s="5">
        <f>IF(Y2377&gt;0,Y2377-J2377,".")</f>
        <v>38</v>
      </c>
    </row>
    <row r="2378" spans="1:26" s="1" customFormat="1" x14ac:dyDescent="0.25">
      <c r="A2378" s="31">
        <v>42838</v>
      </c>
      <c r="B2378" s="24" t="s">
        <v>3630</v>
      </c>
      <c r="C2378" s="23" t="s">
        <v>3558</v>
      </c>
      <c r="D2378" s="22" t="s">
        <v>1021</v>
      </c>
      <c r="E2378" s="21">
        <v>4.99</v>
      </c>
      <c r="G2378" s="20"/>
      <c r="H2378" s="19">
        <f>E2378/0.03892</f>
        <v>128.21171634121274</v>
      </c>
      <c r="I2378" s="18">
        <f>J2378/100*4</f>
        <v>8.6</v>
      </c>
      <c r="J2378" s="17">
        <v>215</v>
      </c>
      <c r="K2378" s="16">
        <f>IF(J2378&gt;1,J2378-H2378-I2378,0)</f>
        <v>78.18828365878727</v>
      </c>
      <c r="L2378" s="15">
        <v>42855</v>
      </c>
      <c r="M2378" s="14"/>
      <c r="N2378" s="13">
        <v>42886</v>
      </c>
      <c r="O2378" s="12">
        <v>42886</v>
      </c>
      <c r="P2378" s="11" t="s">
        <v>3629</v>
      </c>
      <c r="Q2378" s="10" t="s">
        <v>3628</v>
      </c>
      <c r="R2378" s="10" t="s">
        <v>3627</v>
      </c>
      <c r="S2378" s="10" t="s">
        <v>407</v>
      </c>
      <c r="T2378" s="10" t="s">
        <v>3626</v>
      </c>
      <c r="U2378" s="9" t="s">
        <v>3625</v>
      </c>
      <c r="V2378" s="8" t="s">
        <v>110</v>
      </c>
      <c r="W2378" s="7">
        <v>790</v>
      </c>
      <c r="X2378" s="4"/>
      <c r="Y2378" s="6">
        <v>253</v>
      </c>
      <c r="Z2378" s="5">
        <f>IF(Y2378&gt;0,Y2378-J2378,".")</f>
        <v>38</v>
      </c>
    </row>
    <row r="2379" spans="1:26" s="1" customFormat="1" x14ac:dyDescent="0.25">
      <c r="A2379" s="31">
        <v>42838</v>
      </c>
      <c r="B2379" s="24" t="s">
        <v>3559</v>
      </c>
      <c r="C2379" s="23" t="s">
        <v>3558</v>
      </c>
      <c r="D2379" s="22" t="s">
        <v>1021</v>
      </c>
      <c r="E2379" s="21">
        <v>4.99</v>
      </c>
      <c r="G2379" s="20"/>
      <c r="H2379" s="19">
        <f>E2379/0.03892</f>
        <v>128.21171634121274</v>
      </c>
      <c r="I2379" s="18">
        <f>J2379/100*4</f>
        <v>8.6</v>
      </c>
      <c r="J2379" s="17">
        <v>215</v>
      </c>
      <c r="K2379" s="16">
        <f>IF(J2379&gt;1,J2379-H2379-I2379,0)</f>
        <v>78.18828365878727</v>
      </c>
      <c r="L2379" s="15">
        <v>42861</v>
      </c>
      <c r="M2379" s="14"/>
      <c r="N2379" s="29">
        <v>42893</v>
      </c>
      <c r="O2379" s="12">
        <v>42893</v>
      </c>
      <c r="P2379" s="11" t="s">
        <v>3557</v>
      </c>
      <c r="Q2379" s="10" t="s">
        <v>3556</v>
      </c>
      <c r="R2379" s="10" t="s">
        <v>3555</v>
      </c>
      <c r="S2379" s="10" t="s">
        <v>3554</v>
      </c>
      <c r="T2379" s="10"/>
      <c r="U2379" s="9" t="s">
        <v>3553</v>
      </c>
      <c r="V2379" s="8"/>
      <c r="W2379" s="7">
        <v>809</v>
      </c>
      <c r="X2379" s="4"/>
      <c r="Y2379" s="6">
        <v>253</v>
      </c>
      <c r="Z2379" s="5">
        <f>IF(Y2379&gt;0,Y2379-J2379,".")</f>
        <v>38</v>
      </c>
    </row>
    <row r="2380" spans="1:26" s="1" customFormat="1" x14ac:dyDescent="0.25">
      <c r="A2380" s="31">
        <v>42809</v>
      </c>
      <c r="B2380" s="24" t="s">
        <v>3530</v>
      </c>
      <c r="C2380" s="23" t="s">
        <v>1609</v>
      </c>
      <c r="D2380" s="22" t="s">
        <v>1608</v>
      </c>
      <c r="E2380" s="21">
        <v>3.87</v>
      </c>
      <c r="G2380" s="20"/>
      <c r="H2380" s="19">
        <f>E2380/0.038689</f>
        <v>100.02843185401535</v>
      </c>
      <c r="I2380" s="18">
        <f>J2380/100*4</f>
        <v>9</v>
      </c>
      <c r="J2380" s="17">
        <v>225</v>
      </c>
      <c r="K2380" s="16">
        <f>IF(J2380&gt;1,J2380-H2380-I2380,0)</f>
        <v>115.97156814598465</v>
      </c>
      <c r="L2380" s="15">
        <v>42834</v>
      </c>
      <c r="M2380" s="14"/>
      <c r="N2380" s="29">
        <v>42894</v>
      </c>
      <c r="O2380" s="12">
        <v>42895</v>
      </c>
      <c r="P2380" s="11" t="s">
        <v>3529</v>
      </c>
      <c r="Q2380" s="10" t="s">
        <v>3528</v>
      </c>
      <c r="R2380" s="10" t="s">
        <v>3527</v>
      </c>
      <c r="S2380" s="10" t="s">
        <v>3526</v>
      </c>
      <c r="T2380" s="10"/>
      <c r="U2380" s="9">
        <v>6846462944</v>
      </c>
      <c r="V2380" s="8"/>
      <c r="W2380" s="7">
        <v>815</v>
      </c>
      <c r="X2380" s="4"/>
      <c r="Y2380" s="6">
        <v>263</v>
      </c>
      <c r="Z2380" s="5">
        <f>IF(Y2380&gt;0,Y2380-J2380,".")</f>
        <v>38</v>
      </c>
    </row>
    <row r="2381" spans="1:26" s="1" customFormat="1" x14ac:dyDescent="0.25">
      <c r="A2381" s="31">
        <v>42809</v>
      </c>
      <c r="B2381" s="24" t="s">
        <v>1716</v>
      </c>
      <c r="C2381" s="23" t="s">
        <v>1609</v>
      </c>
      <c r="D2381" s="22" t="s">
        <v>1608</v>
      </c>
      <c r="E2381" s="21">
        <v>3.89</v>
      </c>
      <c r="G2381" s="20"/>
      <c r="H2381" s="19">
        <f>E2381/0.038689</f>
        <v>100.54537465429451</v>
      </c>
      <c r="I2381" s="18">
        <f>J2381/100*4</f>
        <v>9</v>
      </c>
      <c r="J2381" s="17">
        <v>225</v>
      </c>
      <c r="K2381" s="16">
        <f>IF(J2381&gt;1,J2381-H2381-I2381,0)</f>
        <v>115.45462534570549</v>
      </c>
      <c r="L2381" s="15">
        <v>42834</v>
      </c>
      <c r="M2381" s="14"/>
      <c r="N2381" s="29">
        <v>43010</v>
      </c>
      <c r="O2381" s="12">
        <v>43011</v>
      </c>
      <c r="P2381" s="11" t="s">
        <v>1715</v>
      </c>
      <c r="Q2381" s="10" t="s">
        <v>1714</v>
      </c>
      <c r="R2381" s="10" t="s">
        <v>1713</v>
      </c>
      <c r="S2381" s="10" t="s">
        <v>890</v>
      </c>
      <c r="T2381" s="10"/>
      <c r="U2381" s="9">
        <v>6909352823</v>
      </c>
      <c r="V2381" s="8"/>
      <c r="W2381" s="7">
        <v>1194</v>
      </c>
      <c r="X2381" s="4"/>
      <c r="Y2381" s="6">
        <v>263</v>
      </c>
      <c r="Z2381" s="5">
        <f>IF(Y2381&gt;0,Y2381-J2381,".")</f>
        <v>38</v>
      </c>
    </row>
    <row r="2382" spans="1:26" s="1" customFormat="1" x14ac:dyDescent="0.25">
      <c r="A2382" s="31">
        <v>42682</v>
      </c>
      <c r="B2382" s="24"/>
      <c r="C2382" s="23" t="s">
        <v>1609</v>
      </c>
      <c r="D2382" s="22" t="s">
        <v>1608</v>
      </c>
      <c r="E2382" s="21">
        <v>4.1459999999999999</v>
      </c>
      <c r="G2382" s="20"/>
      <c r="H2382" s="19">
        <f>E2382/0.041115</f>
        <v>100.83910981393652</v>
      </c>
      <c r="I2382" s="18">
        <f>J2382/100*4</f>
        <v>9</v>
      </c>
      <c r="J2382" s="17">
        <v>225</v>
      </c>
      <c r="K2382" s="16">
        <f>IF(J2382&gt;1,J2382-H2382-I2382,0)</f>
        <v>115.16089018606348</v>
      </c>
      <c r="L2382" s="15">
        <v>42697</v>
      </c>
      <c r="M2382" s="14"/>
      <c r="N2382" s="29">
        <v>42834</v>
      </c>
      <c r="O2382" s="12">
        <v>42834</v>
      </c>
      <c r="P2382" s="11" t="s">
        <v>4675</v>
      </c>
      <c r="Q2382" s="10" t="s">
        <v>4677</v>
      </c>
      <c r="R2382" s="10" t="s">
        <v>4676</v>
      </c>
      <c r="S2382" s="10" t="s">
        <v>4448</v>
      </c>
      <c r="T2382" s="10"/>
      <c r="U2382" s="9">
        <v>6777039834</v>
      </c>
      <c r="V2382" s="8"/>
      <c r="W2382" s="7">
        <v>559</v>
      </c>
      <c r="X2382" s="4"/>
      <c r="Y2382" s="6">
        <v>264</v>
      </c>
      <c r="Z2382" s="5">
        <f>IF(Y2382&gt;0,Y2382-J2382,".")</f>
        <v>39</v>
      </c>
    </row>
    <row r="2383" spans="1:26" s="1" customFormat="1" x14ac:dyDescent="0.25">
      <c r="A2383" s="31">
        <v>42431</v>
      </c>
      <c r="B2383" t="s">
        <v>5445</v>
      </c>
      <c r="C2383" s="23" t="s">
        <v>822</v>
      </c>
      <c r="D2383" s="22" t="s">
        <v>821</v>
      </c>
      <c r="E2383" s="21">
        <v>8.08</v>
      </c>
      <c r="G2383" s="20"/>
      <c r="H2383" s="19">
        <f>E2383/0.04011</f>
        <v>201.44602343555223</v>
      </c>
      <c r="I2383" s="32">
        <f>J2383/100*4</f>
        <v>11</v>
      </c>
      <c r="J2383" s="17">
        <v>275</v>
      </c>
      <c r="K2383" s="16">
        <f>IF(J2383&gt;1,J2383-H2383-I2383,0)</f>
        <v>62.553976564447765</v>
      </c>
      <c r="L2383" s="15">
        <v>42461</v>
      </c>
      <c r="M2383" s="14"/>
      <c r="N2383" s="29">
        <v>42801</v>
      </c>
      <c r="O2383" s="12">
        <v>42802</v>
      </c>
      <c r="P2383" s="11" t="s">
        <v>5435</v>
      </c>
      <c r="Q2383" s="10"/>
      <c r="R2383" s="10"/>
      <c r="S2383" s="10"/>
      <c r="T2383" s="10"/>
      <c r="U2383" s="9">
        <v>6736084904</v>
      </c>
      <c r="V2383" s="8" t="s">
        <v>5444</v>
      </c>
      <c r="W2383" s="7">
        <v>388</v>
      </c>
      <c r="X2383" s="4"/>
      <c r="Y2383" s="6">
        <v>275</v>
      </c>
      <c r="Z2383" s="5">
        <f>IF(Y2383&gt;0,Y2383-J2383,".")</f>
        <v>0</v>
      </c>
    </row>
    <row r="2384" spans="1:26" s="1" customFormat="1" x14ac:dyDescent="0.25">
      <c r="A2384" s="31">
        <v>42698</v>
      </c>
      <c r="B2384" t="s">
        <v>3708</v>
      </c>
      <c r="C2384" s="23" t="s">
        <v>321</v>
      </c>
      <c r="D2384" s="22" t="s">
        <v>320</v>
      </c>
      <c r="E2384" s="21">
        <v>4.9000000000000004</v>
      </c>
      <c r="G2384" s="20"/>
      <c r="H2384" s="19">
        <f>E2384/0.0395</f>
        <v>124.05063291139241</v>
      </c>
      <c r="I2384" s="18">
        <f>J2384/100*4</f>
        <v>11.08</v>
      </c>
      <c r="J2384" s="17">
        <v>277</v>
      </c>
      <c r="K2384" s="16">
        <f>IF(J2384&gt;1,J2384-H2384-I2384,0)</f>
        <v>141.86936708860756</v>
      </c>
      <c r="L2384" s="15">
        <v>42735</v>
      </c>
      <c r="M2384" s="14"/>
      <c r="N2384" s="29">
        <v>42771</v>
      </c>
      <c r="O2384" s="12">
        <v>42773</v>
      </c>
      <c r="P2384" s="11" t="s">
        <v>6173</v>
      </c>
      <c r="Q2384" s="10" t="s">
        <v>6172</v>
      </c>
      <c r="R2384" s="10" t="s">
        <v>6171</v>
      </c>
      <c r="S2384" s="10" t="s">
        <v>4670</v>
      </c>
      <c r="T2384" s="10"/>
      <c r="U2384" s="9">
        <v>6706371123</v>
      </c>
      <c r="V2384" s="8"/>
      <c r="W2384" s="7">
        <v>218</v>
      </c>
      <c r="X2384" s="4"/>
      <c r="Y2384" s="6">
        <v>277</v>
      </c>
      <c r="Z2384" s="5">
        <f>IF(Y2384&gt;0,Y2384-J2384,".")</f>
        <v>0</v>
      </c>
    </row>
    <row r="2385" spans="1:28" x14ac:dyDescent="0.25">
      <c r="A2385" s="31">
        <v>42816</v>
      </c>
      <c r="B2385" t="s">
        <v>4240</v>
      </c>
      <c r="C2385" s="23" t="s">
        <v>321</v>
      </c>
      <c r="D2385" s="22" t="s">
        <v>320</v>
      </c>
      <c r="E2385" s="21">
        <v>4.82</v>
      </c>
      <c r="H2385" s="19">
        <f>E2385/0.038689</f>
        <v>124.58321486727493</v>
      </c>
      <c r="I2385" s="18">
        <f>J2385/100*4</f>
        <v>11.08</v>
      </c>
      <c r="J2385" s="17">
        <v>277</v>
      </c>
      <c r="K2385" s="16">
        <f>IF(J2385&gt;1,J2385-H2385-I2385,0)</f>
        <v>141.33678513272505</v>
      </c>
      <c r="L2385" s="15">
        <v>42841</v>
      </c>
      <c r="N2385" s="29">
        <v>42854</v>
      </c>
      <c r="O2385" s="12">
        <v>42856</v>
      </c>
      <c r="P2385" s="11" t="s">
        <v>4239</v>
      </c>
      <c r="U2385" s="9">
        <v>6798642208</v>
      </c>
      <c r="W2385" s="7">
        <v>657</v>
      </c>
      <c r="Y2385" s="6">
        <v>277</v>
      </c>
      <c r="Z2385" s="5">
        <f>IF(Y2385&gt;0,Y2385-J2385,".")</f>
        <v>0</v>
      </c>
      <c r="AA2385" s="1"/>
      <c r="AB2385" s="1"/>
    </row>
    <row r="2386" spans="1:28" x14ac:dyDescent="0.25">
      <c r="A2386" s="31">
        <v>42863</v>
      </c>
      <c r="B2386" s="30" t="s">
        <v>3708</v>
      </c>
      <c r="C2386" s="23" t="s">
        <v>321</v>
      </c>
      <c r="D2386" s="22" t="s">
        <v>320</v>
      </c>
      <c r="E2386" s="21">
        <v>5.07</v>
      </c>
      <c r="H2386" s="19">
        <f>E2386/0.038957</f>
        <v>130.14349154195654</v>
      </c>
      <c r="I2386" s="18">
        <f>J2386/100*4</f>
        <v>11.08</v>
      </c>
      <c r="J2386" s="17">
        <v>277</v>
      </c>
      <c r="K2386" s="16">
        <f>IF(J2386&gt;1,J2386-H2386-I2386,0)</f>
        <v>135.77650845804345</v>
      </c>
      <c r="L2386" s="15">
        <v>42881</v>
      </c>
      <c r="N2386" s="29">
        <v>42880</v>
      </c>
      <c r="O2386" s="12">
        <v>42880</v>
      </c>
      <c r="P2386" s="11" t="s">
        <v>3707</v>
      </c>
      <c r="U2386" s="9">
        <v>6829143464</v>
      </c>
      <c r="W2386" s="7">
        <v>771</v>
      </c>
      <c r="Y2386" s="6">
        <v>277</v>
      </c>
      <c r="Z2386" s="5">
        <f>IF(Y2386&gt;0,Y2386-J2386,".")</f>
        <v>0</v>
      </c>
      <c r="AA2386" s="1"/>
      <c r="AB2386" s="1"/>
    </row>
    <row r="2387" spans="1:28" x14ac:dyDescent="0.25">
      <c r="A2387" s="31">
        <v>42620</v>
      </c>
      <c r="B2387" s="24" t="s">
        <v>5909</v>
      </c>
      <c r="C2387" s="23" t="s">
        <v>1324</v>
      </c>
      <c r="D2387" s="22" t="s">
        <v>1323</v>
      </c>
      <c r="E2387" s="21">
        <v>5.49</v>
      </c>
      <c r="H2387" s="19">
        <f>E2387/0.0404</f>
        <v>135.8910891089109</v>
      </c>
      <c r="I2387" s="18">
        <f>J2387/100*4</f>
        <v>9.8000000000000007</v>
      </c>
      <c r="J2387" s="17">
        <v>245</v>
      </c>
      <c r="K2387" s="16">
        <f>IF(J2387&gt;1,J2387-H2387-I2387,0)</f>
        <v>99.308910891089099</v>
      </c>
      <c r="L2387" s="15">
        <v>42644</v>
      </c>
      <c r="N2387" s="29">
        <v>42782</v>
      </c>
      <c r="O2387" s="12">
        <v>42782</v>
      </c>
      <c r="P2387" s="11" t="s">
        <v>5908</v>
      </c>
      <c r="Q2387" s="10" t="s">
        <v>5907</v>
      </c>
      <c r="R2387" s="10" t="s">
        <v>5906</v>
      </c>
      <c r="S2387" s="10" t="s">
        <v>5905</v>
      </c>
      <c r="U2387" s="9" t="s">
        <v>5904</v>
      </c>
      <c r="W2387" s="7">
        <v>273</v>
      </c>
      <c r="Y2387" s="6">
        <v>283</v>
      </c>
      <c r="Z2387" s="5">
        <f>IF(Y2387&gt;0,Y2387-J2387,".")</f>
        <v>38</v>
      </c>
      <c r="AA2387" s="1"/>
      <c r="AB2387" s="1"/>
    </row>
    <row r="2388" spans="1:28" x14ac:dyDescent="0.25">
      <c r="A2388" s="31">
        <v>42865</v>
      </c>
      <c r="B2388" s="30" t="s">
        <v>1610</v>
      </c>
      <c r="C2388" s="23" t="s">
        <v>1609</v>
      </c>
      <c r="D2388" s="22" t="s">
        <v>1608</v>
      </c>
      <c r="E2388" s="21">
        <v>5.97</v>
      </c>
      <c r="H2388" s="19">
        <f>E2388/0.04001</f>
        <v>149.21269682579356</v>
      </c>
      <c r="I2388" s="18">
        <f>J2388/100*4</f>
        <v>9.8000000000000007</v>
      </c>
      <c r="J2388" s="17">
        <v>245</v>
      </c>
      <c r="K2388" s="16">
        <f>IF(J2388&gt;1,J2388-H2388-I2388,0)</f>
        <v>85.987303174206446</v>
      </c>
      <c r="L2388" s="15">
        <v>42902</v>
      </c>
      <c r="N2388" s="29">
        <v>43017</v>
      </c>
      <c r="O2388" s="12">
        <v>43017</v>
      </c>
      <c r="P2388" s="11" t="s">
        <v>1607</v>
      </c>
      <c r="Q2388" s="10" t="s">
        <v>1606</v>
      </c>
      <c r="R2388" s="10" t="s">
        <v>1605</v>
      </c>
      <c r="S2388" s="10" t="s">
        <v>1604</v>
      </c>
      <c r="U2388" s="9">
        <v>6909535774</v>
      </c>
      <c r="W2388" s="7">
        <v>1220</v>
      </c>
      <c r="Y2388" s="6">
        <v>283</v>
      </c>
      <c r="Z2388" s="5">
        <f>IF(Y2388&gt;0,Y2388-J2388,".")</f>
        <v>38</v>
      </c>
      <c r="AA2388" s="1"/>
      <c r="AB2388" s="1"/>
    </row>
    <row r="2389" spans="1:28" x14ac:dyDescent="0.25">
      <c r="A2389" s="31">
        <v>42667</v>
      </c>
      <c r="B2389" s="24" t="s">
        <v>4330</v>
      </c>
      <c r="C2389" s="23" t="s">
        <v>63</v>
      </c>
      <c r="D2389" s="22" t="s">
        <v>62</v>
      </c>
      <c r="E2389" s="21">
        <v>7.42</v>
      </c>
      <c r="H2389" s="19">
        <f>E2389/0.03988</f>
        <v>186.05817452357073</v>
      </c>
      <c r="I2389" s="18">
        <f>J2389/100*4</f>
        <v>9.9600000000000009</v>
      </c>
      <c r="J2389" s="17">
        <v>249</v>
      </c>
      <c r="K2389" s="16">
        <f>IF(J2389&gt;1,J2389-H2389-I2389,0)</f>
        <v>52.981825476429272</v>
      </c>
      <c r="L2389" s="15">
        <v>42697</v>
      </c>
      <c r="N2389" s="29">
        <v>42750</v>
      </c>
      <c r="O2389" s="12">
        <v>42750</v>
      </c>
      <c r="P2389" s="11" t="s">
        <v>6604</v>
      </c>
      <c r="Q2389" s="10" t="s">
        <v>6603</v>
      </c>
      <c r="R2389" s="10" t="s">
        <v>6602</v>
      </c>
      <c r="S2389" s="10" t="s">
        <v>6601</v>
      </c>
      <c r="U2389" s="9">
        <v>6680198085</v>
      </c>
      <c r="W2389" s="7">
        <v>103</v>
      </c>
      <c r="Y2389" s="6">
        <v>287</v>
      </c>
      <c r="Z2389" s="5">
        <f>IF(Y2389&gt;0,Y2389-J2389,".")</f>
        <v>38</v>
      </c>
    </row>
    <row r="2390" spans="1:28" x14ac:dyDescent="0.25">
      <c r="A2390" s="31">
        <v>42667</v>
      </c>
      <c r="C2390" s="23" t="s">
        <v>63</v>
      </c>
      <c r="D2390" s="22" t="s">
        <v>62</v>
      </c>
      <c r="E2390" s="21">
        <v>7.42</v>
      </c>
      <c r="H2390" s="19">
        <f>E2390/0.03988</f>
        <v>186.05817452357073</v>
      </c>
      <c r="I2390" s="18">
        <f>J2390/100*4</f>
        <v>9.9600000000000009</v>
      </c>
      <c r="J2390" s="17">
        <v>249</v>
      </c>
      <c r="K2390" s="16">
        <f>IF(J2390&gt;1,J2390-H2390-I2390,0)</f>
        <v>52.981825476429272</v>
      </c>
      <c r="L2390" s="15">
        <v>42697</v>
      </c>
      <c r="N2390" s="29">
        <v>42772</v>
      </c>
      <c r="O2390" s="12">
        <v>42772</v>
      </c>
      <c r="P2390" s="11" t="s">
        <v>6161</v>
      </c>
      <c r="U2390" s="9">
        <v>6706085375</v>
      </c>
      <c r="W2390" s="7">
        <v>213</v>
      </c>
      <c r="Y2390" s="6">
        <v>287</v>
      </c>
      <c r="Z2390" s="5">
        <f>IF(Y2390&gt;0,Y2390-J2390,".")</f>
        <v>38</v>
      </c>
      <c r="AA2390" s="1"/>
      <c r="AB2390" s="1"/>
    </row>
    <row r="2391" spans="1:28" x14ac:dyDescent="0.25">
      <c r="A2391" s="31">
        <v>42772</v>
      </c>
      <c r="B2391" t="s">
        <v>4330</v>
      </c>
      <c r="C2391" s="23" t="s">
        <v>63</v>
      </c>
      <c r="D2391" s="22" t="s">
        <v>62</v>
      </c>
      <c r="E2391" s="21">
        <v>7.31</v>
      </c>
      <c r="H2391" s="19">
        <f>E2391/0.03878</f>
        <v>188.49922640536357</v>
      </c>
      <c r="I2391" s="18">
        <f>J2391/100*4</f>
        <v>9.9600000000000009</v>
      </c>
      <c r="J2391" s="17">
        <v>249</v>
      </c>
      <c r="K2391" s="16">
        <f>IF(J2391&gt;1,J2391-H2391-I2391,0)</f>
        <v>50.540773594636427</v>
      </c>
      <c r="L2391" s="15">
        <v>42801</v>
      </c>
      <c r="N2391" s="29">
        <v>42849</v>
      </c>
      <c r="O2391" s="12">
        <v>42851</v>
      </c>
      <c r="P2391" s="11" t="s">
        <v>4329</v>
      </c>
      <c r="Q2391" s="10" t="s">
        <v>4328</v>
      </c>
      <c r="R2391" s="10" t="s">
        <v>4327</v>
      </c>
      <c r="S2391" s="10" t="s">
        <v>4326</v>
      </c>
      <c r="U2391" s="9">
        <v>6795334495</v>
      </c>
      <c r="V2391" s="51" t="s">
        <v>4325</v>
      </c>
      <c r="W2391" s="7">
        <v>653</v>
      </c>
      <c r="Y2391" s="6">
        <v>287</v>
      </c>
      <c r="Z2391" s="5">
        <f>IF(Y2391&gt;0,Y2391-J2391,".")</f>
        <v>38</v>
      </c>
      <c r="AA2391" s="1"/>
      <c r="AB2391" s="1"/>
    </row>
    <row r="2392" spans="1:28" x14ac:dyDescent="0.25">
      <c r="A2392" s="31">
        <v>42772</v>
      </c>
      <c r="C2392" s="23" t="s">
        <v>63</v>
      </c>
      <c r="D2392" s="22" t="s">
        <v>62</v>
      </c>
      <c r="E2392" s="21">
        <v>7.31</v>
      </c>
      <c r="H2392" s="19">
        <f>E2392/0.03878</f>
        <v>188.49922640536357</v>
      </c>
      <c r="I2392" s="18">
        <f>J2392/100*4</f>
        <v>9.9600000000000009</v>
      </c>
      <c r="J2392" s="17">
        <v>249</v>
      </c>
      <c r="K2392" s="16">
        <f>IF(J2392&gt;1,J2392-H2392-I2392,0)</f>
        <v>50.540773594636427</v>
      </c>
      <c r="L2392" s="15">
        <v>42801</v>
      </c>
      <c r="N2392" s="29">
        <v>42914</v>
      </c>
      <c r="O2392" s="12">
        <v>42914</v>
      </c>
      <c r="P2392" s="11" t="s">
        <v>3109</v>
      </c>
      <c r="Q2392" s="10" t="s">
        <v>3108</v>
      </c>
      <c r="R2392" s="10" t="s">
        <v>3107</v>
      </c>
      <c r="S2392" s="10" t="s">
        <v>3106</v>
      </c>
      <c r="U2392" s="9">
        <v>6867989798</v>
      </c>
      <c r="W2392" s="7">
        <v>894</v>
      </c>
      <c r="Y2392" s="6">
        <v>287</v>
      </c>
      <c r="Z2392" s="5">
        <f>IF(Y2392&gt;0,Y2392-J2392,".")</f>
        <v>38</v>
      </c>
      <c r="AA2392" s="1"/>
      <c r="AB2392" s="1"/>
    </row>
    <row r="2393" spans="1:28" x14ac:dyDescent="0.25">
      <c r="A2393" s="31">
        <v>42772</v>
      </c>
      <c r="C2393" s="23" t="s">
        <v>63</v>
      </c>
      <c r="D2393" s="22" t="s">
        <v>62</v>
      </c>
      <c r="E2393" s="21">
        <v>7.31</v>
      </c>
      <c r="H2393" s="19">
        <f>E2393/0.03878</f>
        <v>188.49922640536357</v>
      </c>
      <c r="I2393" s="18">
        <f>J2393/100*4</f>
        <v>9.9600000000000009</v>
      </c>
      <c r="J2393" s="17">
        <v>249</v>
      </c>
      <c r="K2393" s="16">
        <f>IF(J2393&gt;1,J2393-H2393-I2393,0)</f>
        <v>50.540773594636427</v>
      </c>
      <c r="L2393" s="15">
        <v>42801</v>
      </c>
      <c r="N2393" s="29">
        <v>42933</v>
      </c>
      <c r="O2393" s="12">
        <v>42933</v>
      </c>
      <c r="P2393" s="11" t="s">
        <v>2820</v>
      </c>
      <c r="Q2393" s="10" t="s">
        <v>2819</v>
      </c>
      <c r="R2393" s="10" t="s">
        <v>2818</v>
      </c>
      <c r="S2393" s="10" t="s">
        <v>2817</v>
      </c>
      <c r="U2393" s="9">
        <v>6889830318</v>
      </c>
      <c r="W2393" s="7">
        <v>963</v>
      </c>
      <c r="Y2393" s="6">
        <v>287</v>
      </c>
      <c r="Z2393" s="5">
        <f>IF(Y2393&gt;0,Y2393-J2393,".")</f>
        <v>38</v>
      </c>
      <c r="AA2393" s="1"/>
      <c r="AB2393" s="1"/>
    </row>
    <row r="2394" spans="1:28" x14ac:dyDescent="0.25">
      <c r="A2394" s="31">
        <v>42772</v>
      </c>
      <c r="C2394" s="23" t="s">
        <v>63</v>
      </c>
      <c r="D2394" s="22" t="s">
        <v>62</v>
      </c>
      <c r="E2394" s="21">
        <v>7.31</v>
      </c>
      <c r="H2394" s="19">
        <f>E2394/0.03878</f>
        <v>188.49922640536357</v>
      </c>
      <c r="I2394" s="18">
        <f>J2394/100*4</f>
        <v>9.9600000000000009</v>
      </c>
      <c r="J2394" s="17">
        <v>249</v>
      </c>
      <c r="K2394" s="16">
        <f>IF(J2394&gt;1,J2394-H2394-I2394,0)</f>
        <v>50.540773594636427</v>
      </c>
      <c r="L2394" s="15">
        <v>42801</v>
      </c>
      <c r="N2394" s="29">
        <v>42990</v>
      </c>
      <c r="O2394" s="12">
        <v>42990</v>
      </c>
      <c r="P2394" s="11" t="s">
        <v>2060</v>
      </c>
      <c r="Q2394" s="10" t="s">
        <v>2059</v>
      </c>
      <c r="R2394" s="10" t="s">
        <v>2058</v>
      </c>
      <c r="S2394" s="10" t="s">
        <v>2057</v>
      </c>
      <c r="U2394" s="9" t="s">
        <v>2056</v>
      </c>
      <c r="W2394" s="7">
        <v>1127</v>
      </c>
      <c r="Y2394" s="6">
        <v>287</v>
      </c>
      <c r="Z2394" s="5">
        <f>IF(Y2394&gt;0,Y2394-J2394,".")</f>
        <v>38</v>
      </c>
      <c r="AA2394" s="1"/>
      <c r="AB2394" s="1"/>
    </row>
    <row r="2395" spans="1:28" x14ac:dyDescent="0.25">
      <c r="A2395" s="31">
        <v>42936</v>
      </c>
      <c r="B2395" s="24" t="s">
        <v>64</v>
      </c>
      <c r="C2395" s="23" t="s">
        <v>63</v>
      </c>
      <c r="D2395" s="22" t="s">
        <v>62</v>
      </c>
      <c r="E2395" s="21">
        <v>7.625</v>
      </c>
      <c r="H2395" s="19">
        <f>E2395/0.04272</f>
        <v>178.48782771535579</v>
      </c>
      <c r="I2395" s="18">
        <f>J2395/100*4</f>
        <v>9.9600000000000009</v>
      </c>
      <c r="J2395" s="17">
        <v>249</v>
      </c>
      <c r="K2395" s="16">
        <f>IF(J2395&gt;1,J2395-H2395-I2395,0)</f>
        <v>60.552172284644207</v>
      </c>
      <c r="L2395" s="15">
        <v>42965</v>
      </c>
      <c r="N2395" s="29">
        <v>43097</v>
      </c>
      <c r="O2395" s="12">
        <v>43097</v>
      </c>
      <c r="P2395" s="11" t="s">
        <v>61</v>
      </c>
      <c r="Q2395" s="10" t="s">
        <v>60</v>
      </c>
      <c r="R2395" s="10" t="s">
        <v>59</v>
      </c>
      <c r="S2395" s="10" t="s">
        <v>58</v>
      </c>
      <c r="T2395" s="10" t="s">
        <v>57</v>
      </c>
      <c r="U2395" s="9">
        <v>6916048505</v>
      </c>
      <c r="W2395" s="7">
        <v>1507</v>
      </c>
      <c r="Y2395" s="6">
        <v>287</v>
      </c>
      <c r="Z2395" s="5">
        <f>IF(Y2395&gt;0,Y2395-J2395,".")</f>
        <v>38</v>
      </c>
      <c r="AA2395" s="1"/>
      <c r="AB2395" s="1"/>
    </row>
    <row r="2396" spans="1:28" x14ac:dyDescent="0.25">
      <c r="A2396" s="31">
        <v>42682</v>
      </c>
      <c r="C2396" s="23" t="s">
        <v>27</v>
      </c>
      <c r="D2396" s="22" t="s">
        <v>26</v>
      </c>
      <c r="H2396" s="19">
        <v>183</v>
      </c>
      <c r="I2396" s="18">
        <f>J2396/100*4</f>
        <v>10</v>
      </c>
      <c r="J2396" s="17">
        <v>250</v>
      </c>
      <c r="K2396" s="16">
        <f>IF(J2396&gt;1,J2396-H2396-I2396,0)</f>
        <v>57</v>
      </c>
      <c r="L2396" s="15">
        <v>42708</v>
      </c>
      <c r="N2396" s="29">
        <v>42762</v>
      </c>
      <c r="O2396" s="12">
        <v>42764</v>
      </c>
      <c r="P2396" s="11" t="s">
        <v>6351</v>
      </c>
      <c r="Q2396" s="10" t="s">
        <v>6350</v>
      </c>
      <c r="R2396" s="10" t="s">
        <v>6349</v>
      </c>
      <c r="S2396" s="10" t="s">
        <v>6348</v>
      </c>
      <c r="T2396" s="10" t="s">
        <v>6347</v>
      </c>
      <c r="U2396" s="9">
        <v>6690892045</v>
      </c>
      <c r="W2396" s="7">
        <v>166</v>
      </c>
      <c r="Y2396" s="6">
        <v>288</v>
      </c>
      <c r="Z2396" s="5">
        <f>IF(Y2396&gt;0,Y2396-J2396,".")</f>
        <v>38</v>
      </c>
      <c r="AA2396" s="1"/>
      <c r="AB2396" s="1"/>
    </row>
    <row r="2397" spans="1:28" x14ac:dyDescent="0.25">
      <c r="A2397" s="31">
        <v>42763</v>
      </c>
      <c r="C2397" s="23" t="s">
        <v>27</v>
      </c>
      <c r="D2397" s="22" t="s">
        <v>26</v>
      </c>
      <c r="E2397" s="21">
        <v>6.35</v>
      </c>
      <c r="H2397" s="19">
        <f>E2397/0.03878</f>
        <v>163.74419804022691</v>
      </c>
      <c r="I2397" s="18">
        <f>J2397/100*4</f>
        <v>10</v>
      </c>
      <c r="J2397" s="17">
        <v>250</v>
      </c>
      <c r="K2397" s="16">
        <f>IF(J2397&gt;1,J2397-H2397-I2397,0)</f>
        <v>76.255801959773095</v>
      </c>
      <c r="L2397" s="15">
        <v>42788</v>
      </c>
      <c r="N2397" s="29">
        <v>42800</v>
      </c>
      <c r="O2397" s="12">
        <v>42800</v>
      </c>
      <c r="P2397" s="11" t="s">
        <v>5468</v>
      </c>
      <c r="Q2397" s="10" t="s">
        <v>5467</v>
      </c>
      <c r="R2397" s="10" t="s">
        <v>5466</v>
      </c>
      <c r="S2397" s="10" t="s">
        <v>907</v>
      </c>
      <c r="U2397" s="9">
        <v>6736156390</v>
      </c>
      <c r="W2397" s="7">
        <v>369</v>
      </c>
      <c r="Y2397" s="6">
        <v>288</v>
      </c>
      <c r="Z2397" s="5">
        <f>IF(Y2397&gt;0,Y2397-J2397,".")</f>
        <v>38</v>
      </c>
      <c r="AA2397" s="1"/>
      <c r="AB2397" s="1"/>
    </row>
    <row r="2398" spans="1:28" x14ac:dyDescent="0.25">
      <c r="A2398" s="31">
        <v>42836</v>
      </c>
      <c r="C2398" s="23" t="s">
        <v>27</v>
      </c>
      <c r="D2398" s="22" t="s">
        <v>26</v>
      </c>
      <c r="E2398" s="21">
        <v>6.36</v>
      </c>
      <c r="H2398" s="19">
        <f>E2398/0.03892</f>
        <v>163.41212744090441</v>
      </c>
      <c r="I2398" s="18">
        <f>J2398/100*4</f>
        <v>10</v>
      </c>
      <c r="J2398" s="17">
        <v>250</v>
      </c>
      <c r="K2398" s="16">
        <f>IF(J2398&gt;1,J2398-H2398-I2398,0)</f>
        <v>76.587872559095587</v>
      </c>
      <c r="L2398" s="15">
        <v>42855</v>
      </c>
      <c r="N2398" s="29">
        <v>43060</v>
      </c>
      <c r="O2398" s="12">
        <v>43060</v>
      </c>
      <c r="P2398" s="11" t="s">
        <v>910</v>
      </c>
      <c r="Q2398" s="10" t="s">
        <v>909</v>
      </c>
      <c r="R2398" s="10" t="s">
        <v>908</v>
      </c>
      <c r="S2398" s="10" t="s">
        <v>907</v>
      </c>
      <c r="U2398" s="9">
        <v>6910202788</v>
      </c>
      <c r="W2398" s="7">
        <v>1358</v>
      </c>
      <c r="Y2398" s="6">
        <v>288</v>
      </c>
      <c r="Z2398" s="5">
        <f>IF(Y2398&gt;0,Y2398-J2398,".")</f>
        <v>38</v>
      </c>
      <c r="AA2398" s="1"/>
      <c r="AB2398" s="1"/>
    </row>
    <row r="2399" spans="1:28" x14ac:dyDescent="0.25">
      <c r="A2399" s="31">
        <v>42836</v>
      </c>
      <c r="C2399" s="23" t="s">
        <v>27</v>
      </c>
      <c r="D2399" s="22" t="s">
        <v>26</v>
      </c>
      <c r="E2399" s="21">
        <v>6.36</v>
      </c>
      <c r="H2399" s="19">
        <f>E2399/0.03892</f>
        <v>163.41212744090441</v>
      </c>
      <c r="I2399" s="18">
        <f>J2399/100*4</f>
        <v>10</v>
      </c>
      <c r="J2399" s="17">
        <v>250</v>
      </c>
      <c r="K2399" s="16">
        <f>IF(J2399&gt;1,J2399-H2399-I2399,0)</f>
        <v>76.587872559095587</v>
      </c>
      <c r="L2399" s="15">
        <v>42855</v>
      </c>
      <c r="N2399" s="29">
        <v>43100</v>
      </c>
      <c r="O2399" s="12">
        <v>43101</v>
      </c>
      <c r="P2399" s="11" t="s">
        <v>25</v>
      </c>
      <c r="Q2399" s="10" t="s">
        <v>24</v>
      </c>
      <c r="R2399" s="10" t="s">
        <v>23</v>
      </c>
      <c r="S2399" s="10" t="s">
        <v>22</v>
      </c>
      <c r="T2399" s="10" t="s">
        <v>21</v>
      </c>
      <c r="U2399" s="9">
        <v>6918510872</v>
      </c>
      <c r="W2399" s="7">
        <v>1512</v>
      </c>
      <c r="Y2399" s="6">
        <v>288</v>
      </c>
      <c r="Z2399" s="5">
        <f>IF(Y2399&gt;0,Y2399-J2399,".")</f>
        <v>38</v>
      </c>
    </row>
    <row r="2400" spans="1:28" x14ac:dyDescent="0.25">
      <c r="A2400" s="31">
        <v>42763</v>
      </c>
      <c r="C2400" s="23" t="s">
        <v>27</v>
      </c>
      <c r="D2400" s="22" t="s">
        <v>26</v>
      </c>
      <c r="E2400" s="21">
        <v>6.35</v>
      </c>
      <c r="H2400" s="19">
        <f>E2400/0.03878</f>
        <v>163.74419804022691</v>
      </c>
      <c r="I2400" s="18">
        <f>J2400/100*4</f>
        <v>10</v>
      </c>
      <c r="J2400" s="17">
        <v>250</v>
      </c>
      <c r="K2400" s="16">
        <f>IF(J2400&gt;1,J2400-H2400-I2400,0)</f>
        <v>76.255801959773095</v>
      </c>
      <c r="L2400" s="15">
        <v>42788</v>
      </c>
      <c r="N2400" s="29">
        <v>42816</v>
      </c>
      <c r="O2400" s="12">
        <v>42816</v>
      </c>
      <c r="P2400" s="11" t="s">
        <v>5043</v>
      </c>
      <c r="Q2400" s="10" t="s">
        <v>5046</v>
      </c>
      <c r="R2400" s="10" t="s">
        <v>5045</v>
      </c>
      <c r="S2400" s="10" t="s">
        <v>5044</v>
      </c>
      <c r="U2400" s="9">
        <v>6752557409</v>
      </c>
      <c r="W2400" s="7">
        <v>473</v>
      </c>
      <c r="Y2400" s="6">
        <v>291</v>
      </c>
      <c r="Z2400" s="5">
        <f>IF(Y2400&gt;0,Y2400-J2400,".")</f>
        <v>41</v>
      </c>
      <c r="AA2400" s="1"/>
      <c r="AB2400" s="1"/>
    </row>
    <row r="2401" spans="1:26" s="1" customFormat="1" x14ac:dyDescent="0.25">
      <c r="A2401" s="31">
        <v>42658</v>
      </c>
      <c r="B2401" s="24"/>
      <c r="C2401" s="23" t="s">
        <v>7051</v>
      </c>
      <c r="D2401" s="22" t="s">
        <v>7050</v>
      </c>
      <c r="E2401" s="21">
        <v>9.68</v>
      </c>
      <c r="G2401" s="20"/>
      <c r="H2401" s="19">
        <f>E2401/0.03988</f>
        <v>242.72818455366098</v>
      </c>
      <c r="I2401" s="18">
        <f>J2401/100*4</f>
        <v>11.96</v>
      </c>
      <c r="J2401" s="17">
        <v>299</v>
      </c>
      <c r="K2401" s="16">
        <f>IF(J2401&gt;1,J2401-H2401-I2401,0)</f>
        <v>44.311815446339018</v>
      </c>
      <c r="L2401" s="15">
        <v>42685</v>
      </c>
      <c r="M2401" s="14"/>
      <c r="N2401" s="29">
        <v>42734</v>
      </c>
      <c r="O2401" s="12">
        <v>42736</v>
      </c>
      <c r="P2401" s="11" t="s">
        <v>7049</v>
      </c>
      <c r="Q2401" s="10"/>
      <c r="R2401" s="10"/>
      <c r="S2401" s="10"/>
      <c r="T2401" s="10"/>
      <c r="U2401" s="9"/>
      <c r="V2401" s="8" t="s">
        <v>7052</v>
      </c>
      <c r="W2401" s="7">
        <v>3</v>
      </c>
      <c r="X2401" s="4"/>
      <c r="Y2401" s="6">
        <v>299</v>
      </c>
      <c r="Z2401" s="5">
        <f>IF(Y2401&gt;0,Y2401-J2401,".")</f>
        <v>0</v>
      </c>
    </row>
    <row r="2402" spans="1:26" s="1" customFormat="1" x14ac:dyDescent="0.25">
      <c r="A2402" s="31">
        <v>42541</v>
      </c>
      <c r="B2402" t="s">
        <v>6612</v>
      </c>
      <c r="C2402" s="23" t="s">
        <v>132</v>
      </c>
      <c r="D2402" s="22" t="s">
        <v>131</v>
      </c>
      <c r="E2402" s="21">
        <v>8.09</v>
      </c>
      <c r="G2402" s="20"/>
      <c r="H2402" s="19">
        <f>E2402/0.04111</f>
        <v>196.78910240817319</v>
      </c>
      <c r="I2402" s="18">
        <f>J2402/100*4</f>
        <v>11.96</v>
      </c>
      <c r="J2402" s="17">
        <v>299</v>
      </c>
      <c r="K2402" s="16">
        <f>IF(J2402&gt;1,J2402-H2402-I2402,0)</f>
        <v>90.250897591826799</v>
      </c>
      <c r="L2402" s="15">
        <v>42575</v>
      </c>
      <c r="M2402" s="14"/>
      <c r="N2402" s="29">
        <v>42750</v>
      </c>
      <c r="O2402" s="12">
        <v>42750</v>
      </c>
      <c r="P2402" s="11" t="s">
        <v>6610</v>
      </c>
      <c r="Q2402" s="10"/>
      <c r="R2402" s="10"/>
      <c r="S2402" s="10"/>
      <c r="T2402" s="10"/>
      <c r="U2402" s="9">
        <v>6675135898</v>
      </c>
      <c r="V2402" s="8"/>
      <c r="W2402" s="7">
        <v>102</v>
      </c>
      <c r="X2402" s="4"/>
      <c r="Y2402" s="6">
        <v>299</v>
      </c>
      <c r="Z2402" s="5">
        <f>IF(Y2402&gt;0,Y2402-J2402,".")</f>
        <v>0</v>
      </c>
    </row>
    <row r="2403" spans="1:26" s="1" customFormat="1" x14ac:dyDescent="0.25">
      <c r="A2403" s="31">
        <v>42541</v>
      </c>
      <c r="B2403" s="24"/>
      <c r="C2403" s="23" t="s">
        <v>132</v>
      </c>
      <c r="D2403" s="22" t="s">
        <v>131</v>
      </c>
      <c r="E2403" s="21">
        <v>8.09</v>
      </c>
      <c r="G2403" s="20"/>
      <c r="H2403" s="19">
        <f>E2403/0.04111</f>
        <v>196.78910240817319</v>
      </c>
      <c r="I2403" s="18">
        <f>J2403/100*4</f>
        <v>11.96</v>
      </c>
      <c r="J2403" s="17">
        <v>299</v>
      </c>
      <c r="K2403" s="16">
        <f>IF(J2403&gt;1,J2403-H2403-I2403,0)</f>
        <v>90.250897591826799</v>
      </c>
      <c r="L2403" s="15">
        <v>42575</v>
      </c>
      <c r="M2403" s="14"/>
      <c r="N2403" s="29">
        <v>42828</v>
      </c>
      <c r="O2403" s="12">
        <v>42829</v>
      </c>
      <c r="P2403" s="11" t="s">
        <v>4830</v>
      </c>
      <c r="Q2403" s="10"/>
      <c r="R2403" s="10"/>
      <c r="S2403" s="10"/>
      <c r="T2403" s="10"/>
      <c r="U2403" s="9">
        <v>6767743918</v>
      </c>
      <c r="V2403" s="8"/>
      <c r="W2403" s="7">
        <v>529</v>
      </c>
      <c r="X2403" s="4"/>
      <c r="Y2403" s="6">
        <v>299</v>
      </c>
      <c r="Z2403" s="5">
        <f>IF(Y2403&gt;0,Y2403-J2403,".")</f>
        <v>0</v>
      </c>
    </row>
    <row r="2404" spans="1:26" s="1" customFormat="1" x14ac:dyDescent="0.25">
      <c r="A2404" s="31">
        <v>42493</v>
      </c>
      <c r="B2404" s="30" t="s">
        <v>4259</v>
      </c>
      <c r="C2404" s="23" t="s">
        <v>489</v>
      </c>
      <c r="D2404" s="22" t="s">
        <v>93</v>
      </c>
      <c r="E2404" s="21">
        <v>5.49</v>
      </c>
      <c r="G2404" s="20"/>
      <c r="H2404" s="19">
        <f>E2404/0.04188</f>
        <v>131.08882521489971</v>
      </c>
      <c r="I2404" s="18">
        <f>J2404/100*4</f>
        <v>11.96</v>
      </c>
      <c r="J2404" s="17">
        <v>299</v>
      </c>
      <c r="K2404" s="16">
        <f>IF(J2404&gt;1,J2404-H2404-I2404,0)</f>
        <v>155.95117478510028</v>
      </c>
      <c r="L2404" s="15">
        <v>42519</v>
      </c>
      <c r="M2404" s="14"/>
      <c r="N2404" s="29">
        <v>42854</v>
      </c>
      <c r="O2404" s="12">
        <v>42856</v>
      </c>
      <c r="P2404" s="11" t="s">
        <v>4239</v>
      </c>
      <c r="Q2404" s="10"/>
      <c r="R2404" s="10"/>
      <c r="S2404" s="10"/>
      <c r="T2404" s="10"/>
      <c r="U2404" s="9">
        <v>6801394467</v>
      </c>
      <c r="V2404" s="8"/>
      <c r="W2404" s="7">
        <v>657</v>
      </c>
      <c r="X2404" s="4"/>
      <c r="Y2404" s="6">
        <v>299</v>
      </c>
      <c r="Z2404" s="5">
        <f>IF(Y2404&gt;0,Y2404-J2404,".")</f>
        <v>0</v>
      </c>
    </row>
    <row r="2405" spans="1:26" s="1" customFormat="1" x14ac:dyDescent="0.25">
      <c r="A2405" s="31">
        <v>42493</v>
      </c>
      <c r="B2405" s="24"/>
      <c r="C2405" s="23" t="s">
        <v>489</v>
      </c>
      <c r="D2405" s="22" t="s">
        <v>93</v>
      </c>
      <c r="E2405" s="21">
        <v>5.49</v>
      </c>
      <c r="G2405" s="20"/>
      <c r="H2405" s="19">
        <f>E2405/0.04188</f>
        <v>131.08882521489971</v>
      </c>
      <c r="I2405" s="18">
        <f>J2405/100*4</f>
        <v>11.96</v>
      </c>
      <c r="J2405" s="17">
        <v>299</v>
      </c>
      <c r="K2405" s="16">
        <f>IF(J2405&gt;1,J2405-H2405-I2405,0)</f>
        <v>155.95117478510028</v>
      </c>
      <c r="L2405" s="15">
        <v>42519</v>
      </c>
      <c r="M2405" s="14"/>
      <c r="N2405" s="29">
        <v>43078</v>
      </c>
      <c r="O2405" s="12">
        <v>43079</v>
      </c>
      <c r="P2405" s="11" t="s">
        <v>449</v>
      </c>
      <c r="Q2405" s="10"/>
      <c r="R2405" s="10"/>
      <c r="S2405" s="10"/>
      <c r="T2405" s="10"/>
      <c r="U2405" s="9">
        <v>6915432436</v>
      </c>
      <c r="V2405" s="8"/>
      <c r="W2405" s="7">
        <v>1442</v>
      </c>
      <c r="X2405" s="4"/>
      <c r="Y2405" s="6">
        <v>299</v>
      </c>
      <c r="Z2405" s="5">
        <f>IF(Y2405&gt;0,Y2405-J2405,".")</f>
        <v>0</v>
      </c>
    </row>
    <row r="2406" spans="1:26" s="1" customFormat="1" x14ac:dyDescent="0.25">
      <c r="A2406" s="31">
        <v>42658</v>
      </c>
      <c r="B2406" s="24"/>
      <c r="C2406" s="23" t="s">
        <v>798</v>
      </c>
      <c r="D2406" s="22" t="s">
        <v>797</v>
      </c>
      <c r="E2406" s="21">
        <v>5.39</v>
      </c>
      <c r="G2406" s="20"/>
      <c r="H2406" s="19">
        <f>E2406/0.03988</f>
        <v>135.15546639919759</v>
      </c>
      <c r="I2406" s="18">
        <f>J2406/100*4</f>
        <v>10.68</v>
      </c>
      <c r="J2406" s="17">
        <v>267</v>
      </c>
      <c r="K2406" s="16">
        <f>IF(J2406&gt;1,J2406-H2406-I2406,0)</f>
        <v>121.1645336008024</v>
      </c>
      <c r="L2406" s="15">
        <v>42697</v>
      </c>
      <c r="M2406" s="14"/>
      <c r="N2406" s="29">
        <v>42745</v>
      </c>
      <c r="O2406" s="12">
        <v>42748</v>
      </c>
      <c r="P2406" s="11" t="s">
        <v>6770</v>
      </c>
      <c r="Q2406" s="10" t="s">
        <v>6769</v>
      </c>
      <c r="R2406" s="10" t="s">
        <v>6768</v>
      </c>
      <c r="S2406" s="10" t="s">
        <v>6767</v>
      </c>
      <c r="T2406" s="10"/>
      <c r="U2406" s="9">
        <v>6672084140</v>
      </c>
      <c r="V2406" s="8"/>
      <c r="W2406" s="7">
        <v>96</v>
      </c>
      <c r="X2406" s="4"/>
      <c r="Y2406" s="6">
        <v>305</v>
      </c>
      <c r="Z2406" s="5">
        <f>IF(Y2406&gt;0,Y2406-J2406,".")</f>
        <v>38</v>
      </c>
    </row>
    <row r="2407" spans="1:26" s="1" customFormat="1" x14ac:dyDescent="0.25">
      <c r="A2407" s="31">
        <v>42658</v>
      </c>
      <c r="B2407" s="24"/>
      <c r="C2407" s="23" t="s">
        <v>798</v>
      </c>
      <c r="D2407" s="22" t="s">
        <v>797</v>
      </c>
      <c r="E2407" s="21">
        <v>5.39</v>
      </c>
      <c r="G2407" s="20"/>
      <c r="H2407" s="19">
        <f>E2407/0.03988</f>
        <v>135.15546639919759</v>
      </c>
      <c r="I2407" s="18">
        <f>J2407/100*4</f>
        <v>10.68</v>
      </c>
      <c r="J2407" s="17">
        <v>267</v>
      </c>
      <c r="K2407" s="16">
        <f>IF(J2407&gt;1,J2407-H2407-I2407,0)</f>
        <v>121.1645336008024</v>
      </c>
      <c r="L2407" s="15">
        <v>42697</v>
      </c>
      <c r="M2407" s="14"/>
      <c r="N2407" s="29">
        <v>42774</v>
      </c>
      <c r="O2407" s="12">
        <v>42774</v>
      </c>
      <c r="P2407" s="11" t="s">
        <v>6103</v>
      </c>
      <c r="Q2407" s="10" t="s">
        <v>6102</v>
      </c>
      <c r="R2407" s="10" t="s">
        <v>6101</v>
      </c>
      <c r="S2407" s="10" t="s">
        <v>6100</v>
      </c>
      <c r="T2407" s="10"/>
      <c r="U2407" s="9" t="s">
        <v>6099</v>
      </c>
      <c r="V2407" s="8"/>
      <c r="W2407" s="7">
        <v>226</v>
      </c>
      <c r="X2407" s="4"/>
      <c r="Y2407" s="6">
        <v>305</v>
      </c>
      <c r="Z2407" s="5">
        <f>IF(Y2407&gt;0,Y2407-J2407,".")</f>
        <v>38</v>
      </c>
    </row>
    <row r="2408" spans="1:26" s="1" customFormat="1" x14ac:dyDescent="0.25">
      <c r="A2408" s="31">
        <v>42660</v>
      </c>
      <c r="B2408" s="24"/>
      <c r="C2408" s="23" t="s">
        <v>798</v>
      </c>
      <c r="D2408" s="22" t="s">
        <v>797</v>
      </c>
      <c r="E2408" s="21">
        <v>5.39</v>
      </c>
      <c r="G2408" s="20"/>
      <c r="H2408" s="19">
        <f>E2408/0.03988</f>
        <v>135.15546639919759</v>
      </c>
      <c r="I2408" s="18">
        <f>J2408/100*4</f>
        <v>10.68</v>
      </c>
      <c r="J2408" s="17">
        <v>267</v>
      </c>
      <c r="K2408" s="16">
        <f>IF(J2408&gt;1,J2408-H2408-I2408,0)</f>
        <v>121.1645336008024</v>
      </c>
      <c r="L2408" s="15">
        <v>42697</v>
      </c>
      <c r="M2408" s="14"/>
      <c r="N2408" s="29">
        <v>42788</v>
      </c>
      <c r="O2408" s="12">
        <v>42788</v>
      </c>
      <c r="P2408" s="11" t="s">
        <v>5745</v>
      </c>
      <c r="Q2408" s="10" t="s">
        <v>5744</v>
      </c>
      <c r="R2408" s="10" t="s">
        <v>5743</v>
      </c>
      <c r="S2408" s="10" t="s">
        <v>337</v>
      </c>
      <c r="T2408" s="10"/>
      <c r="U2408" s="9" t="s">
        <v>5742</v>
      </c>
      <c r="V2408" s="8"/>
      <c r="W2408" s="7">
        <v>315</v>
      </c>
      <c r="X2408" s="4"/>
      <c r="Y2408" s="6">
        <v>305</v>
      </c>
      <c r="Z2408" s="5">
        <f>IF(Y2408&gt;0,Y2408-J2408,".")</f>
        <v>38</v>
      </c>
    </row>
    <row r="2409" spans="1:26" s="1" customFormat="1" x14ac:dyDescent="0.25">
      <c r="A2409" s="31">
        <v>42794</v>
      </c>
      <c r="B2409" s="24" t="s">
        <v>3802</v>
      </c>
      <c r="C2409" s="23" t="s">
        <v>798</v>
      </c>
      <c r="D2409" s="22" t="s">
        <v>797</v>
      </c>
      <c r="E2409" s="21">
        <v>5.0199999999999996</v>
      </c>
      <c r="G2409" s="20"/>
      <c r="H2409" s="19">
        <f>E2409/0.03844</f>
        <v>130.59313215400621</v>
      </c>
      <c r="I2409" s="18">
        <f>J2409/100*4</f>
        <v>10.68</v>
      </c>
      <c r="J2409" s="17">
        <v>267</v>
      </c>
      <c r="K2409" s="16">
        <f>IF(J2409&gt;1,J2409-H2409-I2409,0)</f>
        <v>125.72686784599378</v>
      </c>
      <c r="L2409" s="15">
        <v>42822</v>
      </c>
      <c r="M2409" s="14"/>
      <c r="N2409" s="29">
        <v>42876</v>
      </c>
      <c r="O2409" s="12">
        <v>42877</v>
      </c>
      <c r="P2409" s="11" t="s">
        <v>3801</v>
      </c>
      <c r="Q2409" s="10" t="s">
        <v>3800</v>
      </c>
      <c r="R2409" s="10" t="s">
        <v>3799</v>
      </c>
      <c r="S2409" s="10" t="s">
        <v>3798</v>
      </c>
      <c r="T2409" s="10"/>
      <c r="U2409" s="9" t="s">
        <v>3797</v>
      </c>
      <c r="V2409" s="8"/>
      <c r="W2409" s="7">
        <v>752</v>
      </c>
      <c r="X2409" s="4"/>
      <c r="Y2409" s="6">
        <v>305</v>
      </c>
      <c r="Z2409" s="5">
        <f>IF(Y2409&gt;0,Y2409-J2409,".")</f>
        <v>38</v>
      </c>
    </row>
    <row r="2410" spans="1:26" s="1" customFormat="1" x14ac:dyDescent="0.25">
      <c r="A2410" s="31">
        <v>42768</v>
      </c>
      <c r="B2410" s="24" t="s">
        <v>3007</v>
      </c>
      <c r="C2410" s="23" t="s">
        <v>798</v>
      </c>
      <c r="D2410" s="22" t="s">
        <v>797</v>
      </c>
      <c r="E2410" s="21">
        <v>6.35</v>
      </c>
      <c r="G2410" s="20"/>
      <c r="H2410" s="19">
        <f>E2410/0.03878</f>
        <v>163.74419804022691</v>
      </c>
      <c r="I2410" s="18">
        <f>J2410/100*4</f>
        <v>10.68</v>
      </c>
      <c r="J2410" s="17">
        <v>267</v>
      </c>
      <c r="K2410" s="16">
        <f>IF(J2410&gt;1,J2410-H2410-I2410,0)</f>
        <v>92.575801959773088</v>
      </c>
      <c r="L2410" s="15">
        <v>42789</v>
      </c>
      <c r="M2410" s="14"/>
      <c r="N2410" s="29">
        <v>42919</v>
      </c>
      <c r="O2410" s="12">
        <v>42919</v>
      </c>
      <c r="P2410" s="11" t="s">
        <v>3006</v>
      </c>
      <c r="Q2410" s="10" t="s">
        <v>3005</v>
      </c>
      <c r="R2410" s="10" t="s">
        <v>3004</v>
      </c>
      <c r="S2410" s="10" t="s">
        <v>3003</v>
      </c>
      <c r="T2410" s="10"/>
      <c r="U2410" s="9">
        <v>6872373441</v>
      </c>
      <c r="V2410" s="8"/>
      <c r="W2410" s="7">
        <v>920</v>
      </c>
      <c r="X2410" s="4"/>
      <c r="Y2410" s="6">
        <v>305</v>
      </c>
      <c r="Z2410" s="5">
        <f>IF(Y2410&gt;0,Y2410-J2410,".")</f>
        <v>38</v>
      </c>
    </row>
    <row r="2411" spans="1:26" s="1" customFormat="1" x14ac:dyDescent="0.25">
      <c r="A2411" s="31">
        <v>42794</v>
      </c>
      <c r="B2411" s="24"/>
      <c r="C2411" s="23" t="s">
        <v>798</v>
      </c>
      <c r="D2411" s="22" t="s">
        <v>797</v>
      </c>
      <c r="E2411" s="21">
        <v>5.0199999999999996</v>
      </c>
      <c r="G2411" s="20"/>
      <c r="H2411" s="19">
        <f>E2411/0.03844</f>
        <v>130.59313215400621</v>
      </c>
      <c r="I2411" s="18">
        <f>J2411/100*4</f>
        <v>10.68</v>
      </c>
      <c r="J2411" s="17">
        <v>267</v>
      </c>
      <c r="K2411" s="16">
        <f>IF(J2411&gt;1,J2411-H2411-I2411,0)</f>
        <v>125.72686784599378</v>
      </c>
      <c r="L2411" s="15">
        <v>42822</v>
      </c>
      <c r="M2411" s="14"/>
      <c r="N2411" s="29">
        <v>43005</v>
      </c>
      <c r="O2411" s="12">
        <v>43007</v>
      </c>
      <c r="P2411" s="11" t="s">
        <v>1803</v>
      </c>
      <c r="Q2411" s="10" t="s">
        <v>1802</v>
      </c>
      <c r="R2411" s="10" t="s">
        <v>1801</v>
      </c>
      <c r="S2411" s="10" t="s">
        <v>950</v>
      </c>
      <c r="T2411" s="10"/>
      <c r="U2411" s="9">
        <v>6905441510</v>
      </c>
      <c r="V2411" s="8"/>
      <c r="W2411" s="7">
        <v>1181</v>
      </c>
      <c r="X2411" s="4"/>
      <c r="Y2411" s="6">
        <v>305</v>
      </c>
      <c r="Z2411" s="5">
        <f>IF(Y2411&gt;0,Y2411-J2411,".")</f>
        <v>38</v>
      </c>
    </row>
    <row r="2412" spans="1:26" s="1" customFormat="1" x14ac:dyDescent="0.25">
      <c r="A2412" s="31">
        <v>42794</v>
      </c>
      <c r="B2412" s="24"/>
      <c r="C2412" s="23" t="s">
        <v>798</v>
      </c>
      <c r="D2412" s="22" t="s">
        <v>797</v>
      </c>
      <c r="E2412" s="21">
        <v>5.0199999999999996</v>
      </c>
      <c r="G2412" s="20"/>
      <c r="H2412" s="19">
        <f>E2412/0.03844</f>
        <v>130.59313215400621</v>
      </c>
      <c r="I2412" s="18">
        <f>J2412/100*4</f>
        <v>10.68</v>
      </c>
      <c r="J2412" s="17">
        <v>267</v>
      </c>
      <c r="K2412" s="16">
        <f>IF(J2412&gt;1,J2412-H2412-I2412,0)</f>
        <v>125.72686784599378</v>
      </c>
      <c r="L2412" s="15">
        <v>42822</v>
      </c>
      <c r="M2412" s="14"/>
      <c r="N2412" s="29">
        <v>43065</v>
      </c>
      <c r="O2412" s="12">
        <v>43066</v>
      </c>
      <c r="P2412" s="11" t="s">
        <v>796</v>
      </c>
      <c r="Q2412" s="10" t="s">
        <v>795</v>
      </c>
      <c r="R2412" s="10" t="s">
        <v>794</v>
      </c>
      <c r="S2412" s="10" t="s">
        <v>793</v>
      </c>
      <c r="T2412" s="10"/>
      <c r="U2412" s="9">
        <v>6916040212</v>
      </c>
      <c r="V2412" s="8"/>
      <c r="W2412" s="7">
        <v>1383</v>
      </c>
      <c r="X2412" s="4"/>
      <c r="Y2412" s="6">
        <v>305</v>
      </c>
      <c r="Z2412" s="5">
        <f>IF(Y2412&gt;0,Y2412-J2412,".")</f>
        <v>38</v>
      </c>
    </row>
    <row r="2413" spans="1:26" s="1" customFormat="1" x14ac:dyDescent="0.25">
      <c r="A2413" s="31">
        <v>42769</v>
      </c>
      <c r="B2413" s="24" t="s">
        <v>3237</v>
      </c>
      <c r="C2413" s="23" t="s">
        <v>822</v>
      </c>
      <c r="D2413" s="22" t="s">
        <v>821</v>
      </c>
      <c r="E2413" s="21">
        <v>8.44</v>
      </c>
      <c r="G2413" s="20"/>
      <c r="H2413" s="19">
        <f>E2413/0.03878</f>
        <v>217.63795771015984</v>
      </c>
      <c r="I2413" s="18">
        <f>J2413/100*4</f>
        <v>11</v>
      </c>
      <c r="J2413" s="17">
        <v>275</v>
      </c>
      <c r="K2413" s="16">
        <f>IF(J2413&gt;1,J2413-H2413-I2413,0)</f>
        <v>46.362042289840161</v>
      </c>
      <c r="L2413" s="15">
        <v>42802</v>
      </c>
      <c r="M2413" s="14"/>
      <c r="N2413" s="13">
        <v>42843</v>
      </c>
      <c r="O2413" s="12">
        <v>42843</v>
      </c>
      <c r="P2413" s="11" t="s">
        <v>4491</v>
      </c>
      <c r="Q2413" s="10" t="s">
        <v>4490</v>
      </c>
      <c r="R2413" s="10" t="s">
        <v>4489</v>
      </c>
      <c r="S2413" s="10" t="s">
        <v>2098</v>
      </c>
      <c r="T2413" s="10"/>
      <c r="U2413" s="9" t="s">
        <v>4488</v>
      </c>
      <c r="V2413" s="8"/>
      <c r="W2413" s="7">
        <v>602</v>
      </c>
      <c r="X2413" s="4"/>
      <c r="Y2413" s="6">
        <v>313</v>
      </c>
      <c r="Z2413" s="5">
        <f>IF(Y2413&gt;0,Y2413-J2413,".")</f>
        <v>38</v>
      </c>
    </row>
    <row r="2414" spans="1:26" s="1" customFormat="1" x14ac:dyDescent="0.25">
      <c r="A2414" s="31">
        <v>42814</v>
      </c>
      <c r="B2414" t="s">
        <v>3237</v>
      </c>
      <c r="C2414" s="23" t="s">
        <v>822</v>
      </c>
      <c r="D2414" s="22" t="s">
        <v>821</v>
      </c>
      <c r="E2414" s="21">
        <v>8.44</v>
      </c>
      <c r="G2414" s="20"/>
      <c r="H2414" s="19">
        <f>E2414/0.038689</f>
        <v>218.14986171780092</v>
      </c>
      <c r="I2414" s="18">
        <f>J2414/100*4</f>
        <v>11</v>
      </c>
      <c r="J2414" s="17">
        <v>275</v>
      </c>
      <c r="K2414" s="16">
        <f>IF(J2414&gt;1,J2414-H2414-I2414,0)</f>
        <v>45.850138282199083</v>
      </c>
      <c r="L2414" s="15">
        <v>42847</v>
      </c>
      <c r="M2414" s="14"/>
      <c r="N2414" s="13">
        <v>42907</v>
      </c>
      <c r="O2414" s="12">
        <v>42907</v>
      </c>
      <c r="P2414" s="11" t="s">
        <v>3236</v>
      </c>
      <c r="Q2414" s="10" t="s">
        <v>3235</v>
      </c>
      <c r="R2414" s="10" t="s">
        <v>3234</v>
      </c>
      <c r="S2414" s="10" t="s">
        <v>3233</v>
      </c>
      <c r="T2414" s="10"/>
      <c r="U2414" s="9">
        <v>6863831483</v>
      </c>
      <c r="V2414" s="8"/>
      <c r="W2414" s="7">
        <v>871</v>
      </c>
      <c r="X2414" s="4"/>
      <c r="Y2414" s="6">
        <v>313</v>
      </c>
      <c r="Z2414" s="5">
        <f>IF(Y2414&gt;0,Y2414-J2414,".")</f>
        <v>38</v>
      </c>
    </row>
    <row r="2415" spans="1:26" s="1" customFormat="1" x14ac:dyDescent="0.25">
      <c r="A2415" s="31">
        <v>42698</v>
      </c>
      <c r="B2415" s="24"/>
      <c r="C2415" s="23" t="s">
        <v>321</v>
      </c>
      <c r="D2415" s="22" t="s">
        <v>320</v>
      </c>
      <c r="E2415" s="21">
        <v>4.9000000000000004</v>
      </c>
      <c r="G2415" s="20"/>
      <c r="H2415" s="19">
        <f>E2415/0.0395</f>
        <v>124.05063291139241</v>
      </c>
      <c r="I2415" s="18">
        <f>J2415/100*4</f>
        <v>11.08</v>
      </c>
      <c r="J2415" s="17">
        <v>277</v>
      </c>
      <c r="K2415" s="16">
        <f>IF(J2415&gt;1,J2415-H2415-I2415,0)</f>
        <v>141.86936708860756</v>
      </c>
      <c r="L2415" s="15">
        <v>42735</v>
      </c>
      <c r="M2415" s="14"/>
      <c r="N2415" s="29">
        <v>42782</v>
      </c>
      <c r="O2415" s="12">
        <v>42782</v>
      </c>
      <c r="P2415" s="11" t="s">
        <v>1945</v>
      </c>
      <c r="Q2415" s="10" t="s">
        <v>5895</v>
      </c>
      <c r="R2415" s="10" t="s">
        <v>5894</v>
      </c>
      <c r="S2415" s="10" t="s">
        <v>5893</v>
      </c>
      <c r="T2415" s="10"/>
      <c r="U2415" s="9">
        <v>6715762422</v>
      </c>
      <c r="V2415" s="8"/>
      <c r="W2415" s="7">
        <v>278</v>
      </c>
      <c r="X2415" s="4"/>
      <c r="Y2415" s="6">
        <v>315</v>
      </c>
      <c r="Z2415" s="5">
        <f>IF(Y2415&gt;0,Y2415-J2415,".")</f>
        <v>38</v>
      </c>
    </row>
    <row r="2416" spans="1:26" s="1" customFormat="1" x14ac:dyDescent="0.25">
      <c r="A2416" s="31">
        <v>42698</v>
      </c>
      <c r="B2416" s="24"/>
      <c r="C2416" s="23" t="s">
        <v>321</v>
      </c>
      <c r="D2416" s="22" t="s">
        <v>320</v>
      </c>
      <c r="E2416" s="21">
        <v>4.9000000000000004</v>
      </c>
      <c r="G2416" s="20"/>
      <c r="H2416" s="19">
        <f>E2416/0.0395</f>
        <v>124.05063291139241</v>
      </c>
      <c r="I2416" s="18">
        <f>J2416/100*4</f>
        <v>11.08</v>
      </c>
      <c r="J2416" s="17">
        <v>277</v>
      </c>
      <c r="K2416" s="16">
        <f>IF(J2416&gt;1,J2416-H2416-I2416,0)</f>
        <v>141.86936708860756</v>
      </c>
      <c r="L2416" s="15">
        <v>42735</v>
      </c>
      <c r="M2416" s="14"/>
      <c r="N2416" s="29">
        <v>42787</v>
      </c>
      <c r="O2416" s="12">
        <v>42787</v>
      </c>
      <c r="P2416" s="11" t="s">
        <v>5769</v>
      </c>
      <c r="Q2416" s="10" t="s">
        <v>5768</v>
      </c>
      <c r="R2416" s="10" t="s">
        <v>5767</v>
      </c>
      <c r="S2416" s="10" t="s">
        <v>5766</v>
      </c>
      <c r="T2416" s="10"/>
      <c r="U2416" s="9" t="s">
        <v>5765</v>
      </c>
      <c r="V2416" s="8" t="s">
        <v>5755</v>
      </c>
      <c r="W2416" s="7">
        <v>307</v>
      </c>
      <c r="X2416" s="4"/>
      <c r="Y2416" s="6">
        <v>315</v>
      </c>
      <c r="Z2416" s="5">
        <f>IF(Y2416&gt;0,Y2416-J2416,".")</f>
        <v>38</v>
      </c>
    </row>
    <row r="2417" spans="1:28" s="1" customFormat="1" x14ac:dyDescent="0.25">
      <c r="A2417" s="31">
        <v>42698</v>
      </c>
      <c r="B2417" s="24"/>
      <c r="C2417" s="23" t="s">
        <v>321</v>
      </c>
      <c r="D2417" s="22" t="s">
        <v>320</v>
      </c>
      <c r="E2417" s="21">
        <v>4.9000000000000004</v>
      </c>
      <c r="G2417" s="20"/>
      <c r="H2417" s="19">
        <f>E2417/0.0395</f>
        <v>124.05063291139241</v>
      </c>
      <c r="I2417" s="18">
        <f>J2417/100*4</f>
        <v>11.08</v>
      </c>
      <c r="J2417" s="17">
        <v>277</v>
      </c>
      <c r="K2417" s="16">
        <f>IF(J2417&gt;1,J2417-H2417-I2417,0)</f>
        <v>141.86936708860756</v>
      </c>
      <c r="L2417" s="15">
        <v>42735</v>
      </c>
      <c r="M2417" s="14"/>
      <c r="N2417" s="29">
        <v>42792</v>
      </c>
      <c r="O2417" s="12">
        <v>42792</v>
      </c>
      <c r="P2417" s="11" t="s">
        <v>1945</v>
      </c>
      <c r="Q2417" s="10" t="s">
        <v>5672</v>
      </c>
      <c r="R2417" s="10" t="s">
        <v>5671</v>
      </c>
      <c r="S2417" s="10" t="s">
        <v>5670</v>
      </c>
      <c r="T2417" s="10"/>
      <c r="U2417" s="9">
        <v>6731327833</v>
      </c>
      <c r="V2417" s="8"/>
      <c r="W2417" s="7">
        <v>328</v>
      </c>
      <c r="X2417" s="4"/>
      <c r="Y2417" s="6">
        <v>315</v>
      </c>
      <c r="Z2417" s="5">
        <f>IF(Y2417&gt;0,Y2417-J2417,".")</f>
        <v>38</v>
      </c>
    </row>
    <row r="2418" spans="1:28" s="1" customFormat="1" x14ac:dyDescent="0.25">
      <c r="A2418" s="31">
        <v>42788</v>
      </c>
      <c r="B2418" t="s">
        <v>4240</v>
      </c>
      <c r="C2418" s="23" t="s">
        <v>321</v>
      </c>
      <c r="D2418" s="22" t="s">
        <v>320</v>
      </c>
      <c r="E2418" s="21">
        <v>4.82</v>
      </c>
      <c r="G2418" s="20"/>
      <c r="H2418" s="19">
        <f>E2418/0.03844</f>
        <v>125.39021852237254</v>
      </c>
      <c r="I2418" s="18">
        <f>J2418/100*4</f>
        <v>11.08</v>
      </c>
      <c r="J2418" s="17">
        <v>277</v>
      </c>
      <c r="K2418" s="16">
        <f>IF(J2418&gt;1,J2418-H2418-I2418,0)</f>
        <v>140.52978147762744</v>
      </c>
      <c r="L2418" s="15">
        <v>42812</v>
      </c>
      <c r="M2418" s="14"/>
      <c r="N2418" s="29">
        <v>42815</v>
      </c>
      <c r="O2418" s="12">
        <v>42816</v>
      </c>
      <c r="P2418" s="11" t="s">
        <v>5079</v>
      </c>
      <c r="Q2418" s="10" t="s">
        <v>5078</v>
      </c>
      <c r="R2418" s="10" t="s">
        <v>5077</v>
      </c>
      <c r="S2418" s="10" t="s">
        <v>1692</v>
      </c>
      <c r="T2418" s="10"/>
      <c r="U2418" s="9" t="s">
        <v>5076</v>
      </c>
      <c r="V2418" s="8" t="s">
        <v>110</v>
      </c>
      <c r="W2418" s="7">
        <v>468</v>
      </c>
      <c r="X2418" s="4"/>
      <c r="Y2418" s="6">
        <v>315</v>
      </c>
      <c r="Z2418" s="5">
        <f>IF(Y2418&gt;0,Y2418-J2418,".")</f>
        <v>38</v>
      </c>
    </row>
    <row r="2419" spans="1:28" s="1" customFormat="1" x14ac:dyDescent="0.25">
      <c r="A2419" s="31">
        <v>42794</v>
      </c>
      <c r="B2419" t="s">
        <v>4240</v>
      </c>
      <c r="C2419" s="23" t="s">
        <v>321</v>
      </c>
      <c r="D2419" s="22" t="s">
        <v>320</v>
      </c>
      <c r="E2419" s="21">
        <v>4.82</v>
      </c>
      <c r="G2419" s="20"/>
      <c r="H2419" s="19">
        <f>E2419/0.03844</f>
        <v>125.39021852237254</v>
      </c>
      <c r="I2419" s="18">
        <f>J2419/100*4</f>
        <v>11.08</v>
      </c>
      <c r="J2419" s="17">
        <v>277</v>
      </c>
      <c r="K2419" s="16">
        <f>IF(J2419&gt;1,J2419-H2419-I2419,0)</f>
        <v>140.52978147762744</v>
      </c>
      <c r="L2419" s="15">
        <v>42812</v>
      </c>
      <c r="M2419" s="14"/>
      <c r="N2419" s="29">
        <v>42842</v>
      </c>
      <c r="O2419" s="12">
        <v>42844</v>
      </c>
      <c r="P2419" s="11" t="s">
        <v>4512</v>
      </c>
      <c r="Q2419" s="10" t="s">
        <v>4511</v>
      </c>
      <c r="R2419" s="10" t="s">
        <v>4510</v>
      </c>
      <c r="S2419" s="10" t="s">
        <v>4509</v>
      </c>
      <c r="T2419" s="10"/>
      <c r="U2419" s="9">
        <v>6785042445</v>
      </c>
      <c r="V2419" s="8"/>
      <c r="W2419" s="7">
        <v>614</v>
      </c>
      <c r="X2419" s="4"/>
      <c r="Y2419" s="6">
        <v>315</v>
      </c>
      <c r="Z2419" s="5">
        <f>IF(Y2419&gt;0,Y2419-J2419,".")</f>
        <v>38</v>
      </c>
    </row>
    <row r="2420" spans="1:28" s="1" customFormat="1" x14ac:dyDescent="0.25">
      <c r="A2420" s="31">
        <v>42816</v>
      </c>
      <c r="B2420" s="24"/>
      <c r="C2420" s="23" t="s">
        <v>321</v>
      </c>
      <c r="D2420" s="22" t="s">
        <v>320</v>
      </c>
      <c r="E2420" s="21">
        <v>4.82</v>
      </c>
      <c r="G2420" s="20"/>
      <c r="H2420" s="19">
        <f>E2420/0.038689</f>
        <v>124.58321486727493</v>
      </c>
      <c r="I2420" s="18">
        <f>J2420/100*4</f>
        <v>11.08</v>
      </c>
      <c r="J2420" s="17">
        <v>277</v>
      </c>
      <c r="K2420" s="16">
        <f>IF(J2420&gt;1,J2420-H2420-I2420,0)</f>
        <v>141.33678513272505</v>
      </c>
      <c r="L2420" s="15">
        <v>42841</v>
      </c>
      <c r="M2420" s="14"/>
      <c r="N2420" s="29">
        <v>42856</v>
      </c>
      <c r="O2420" s="12">
        <v>42856</v>
      </c>
      <c r="P2420" s="11" t="s">
        <v>4211</v>
      </c>
      <c r="Q2420" s="10" t="s">
        <v>4210</v>
      </c>
      <c r="R2420" s="10" t="s">
        <v>4209</v>
      </c>
      <c r="S2420" s="10" t="s">
        <v>4208</v>
      </c>
      <c r="T2420" s="10"/>
      <c r="U2420" s="9" t="s">
        <v>4207</v>
      </c>
      <c r="V2420" s="8"/>
      <c r="W2420" s="7">
        <v>666</v>
      </c>
      <c r="X2420" s="4"/>
      <c r="Y2420" s="6">
        <v>315</v>
      </c>
      <c r="Z2420" s="5">
        <f>IF(Y2420&gt;0,Y2420-J2420,".")</f>
        <v>38</v>
      </c>
    </row>
    <row r="2421" spans="1:28" s="1" customFormat="1" x14ac:dyDescent="0.25">
      <c r="A2421" s="31">
        <v>42816</v>
      </c>
      <c r="B2421" s="24"/>
      <c r="C2421" s="23" t="s">
        <v>321</v>
      </c>
      <c r="D2421" s="22" t="s">
        <v>320</v>
      </c>
      <c r="E2421" s="21">
        <v>4.82</v>
      </c>
      <c r="G2421" s="20"/>
      <c r="H2421" s="19">
        <f>E2421/0.038689</f>
        <v>124.58321486727493</v>
      </c>
      <c r="I2421" s="18">
        <f>J2421/100*4</f>
        <v>11.08</v>
      </c>
      <c r="J2421" s="17">
        <v>277</v>
      </c>
      <c r="K2421" s="16">
        <f>IF(J2421&gt;1,J2421-H2421-I2421,0)</f>
        <v>141.33678513272505</v>
      </c>
      <c r="L2421" s="15">
        <v>42841</v>
      </c>
      <c r="M2421" s="14"/>
      <c r="N2421" s="29">
        <v>42859</v>
      </c>
      <c r="O2421" s="12">
        <v>42859</v>
      </c>
      <c r="P2421" s="11" t="s">
        <v>4140</v>
      </c>
      <c r="Q2421" s="10" t="s">
        <v>4139</v>
      </c>
      <c r="R2421" s="10" t="s">
        <v>4138</v>
      </c>
      <c r="S2421" s="10" t="s">
        <v>3339</v>
      </c>
      <c r="T2421" s="10"/>
      <c r="U2421" s="9" t="s">
        <v>4137</v>
      </c>
      <c r="V2421" s="8"/>
      <c r="W2421" s="7">
        <v>683</v>
      </c>
      <c r="X2421" s="4"/>
      <c r="Y2421" s="6">
        <v>315</v>
      </c>
      <c r="Z2421" s="5">
        <f>IF(Y2421&gt;0,Y2421-J2421,".")</f>
        <v>38</v>
      </c>
    </row>
    <row r="2422" spans="1:28" s="1" customFormat="1" x14ac:dyDescent="0.25">
      <c r="A2422" s="31">
        <v>42816</v>
      </c>
      <c r="B2422" s="24"/>
      <c r="C2422" s="23" t="s">
        <v>321</v>
      </c>
      <c r="D2422" s="22" t="s">
        <v>320</v>
      </c>
      <c r="E2422" s="21">
        <v>4.82</v>
      </c>
      <c r="G2422" s="20"/>
      <c r="H2422" s="19">
        <f>E2422/0.038689</f>
        <v>124.58321486727493</v>
      </c>
      <c r="I2422" s="18">
        <f>J2422/100*4</f>
        <v>11.08</v>
      </c>
      <c r="J2422" s="17">
        <v>277</v>
      </c>
      <c r="K2422" s="16">
        <f>IF(J2422&gt;1,J2422-H2422-I2422,0)</f>
        <v>141.33678513272505</v>
      </c>
      <c r="L2422" s="15">
        <v>42841</v>
      </c>
      <c r="M2422" s="14"/>
      <c r="N2422" s="29">
        <v>42862</v>
      </c>
      <c r="O2422" s="12">
        <v>42864</v>
      </c>
      <c r="P2422" s="11" t="s">
        <v>1803</v>
      </c>
      <c r="Q2422" s="10" t="s">
        <v>4068</v>
      </c>
      <c r="R2422" s="10" t="s">
        <v>4067</v>
      </c>
      <c r="S2422" s="10" t="s">
        <v>950</v>
      </c>
      <c r="T2422" s="10"/>
      <c r="U2422" s="9">
        <v>6808853779</v>
      </c>
      <c r="V2422" s="8"/>
      <c r="W2422" s="7">
        <v>702</v>
      </c>
      <c r="X2422" s="4"/>
      <c r="Y2422" s="6">
        <v>315</v>
      </c>
      <c r="Z2422" s="5">
        <f>IF(Y2422&gt;0,Y2422-J2422,".")</f>
        <v>38</v>
      </c>
    </row>
    <row r="2423" spans="1:28" s="1" customFormat="1" x14ac:dyDescent="0.25">
      <c r="A2423" s="31">
        <v>42863</v>
      </c>
      <c r="B2423" s="24"/>
      <c r="C2423" s="23" t="s">
        <v>321</v>
      </c>
      <c r="D2423" s="22" t="s">
        <v>320</v>
      </c>
      <c r="E2423" s="21">
        <v>5.07</v>
      </c>
      <c r="G2423" s="20"/>
      <c r="H2423" s="19">
        <f>E2423/0.038957</f>
        <v>130.14349154195654</v>
      </c>
      <c r="I2423" s="18">
        <f>J2423/100*4</f>
        <v>11.08</v>
      </c>
      <c r="J2423" s="17">
        <v>277</v>
      </c>
      <c r="K2423" s="16">
        <f>IF(J2423&gt;1,J2423-H2423-I2423,0)</f>
        <v>135.77650845804345</v>
      </c>
      <c r="L2423" s="15">
        <v>42881</v>
      </c>
      <c r="M2423" s="14"/>
      <c r="N2423" s="29">
        <v>42900</v>
      </c>
      <c r="O2423" s="12">
        <v>42901</v>
      </c>
      <c r="P2423" s="11" t="s">
        <v>3379</v>
      </c>
      <c r="Q2423" s="10" t="s">
        <v>3378</v>
      </c>
      <c r="R2423" s="10" t="s">
        <v>3377</v>
      </c>
      <c r="S2423" s="10" t="s">
        <v>3376</v>
      </c>
      <c r="T2423" s="10"/>
      <c r="U2423" s="9">
        <v>6851453063</v>
      </c>
      <c r="V2423" s="8"/>
      <c r="W2423" s="7">
        <v>844</v>
      </c>
      <c r="X2423" s="4"/>
      <c r="Y2423" s="6">
        <v>315</v>
      </c>
      <c r="Z2423" s="5">
        <f>IF(Y2423&gt;0,Y2423-J2423,".")</f>
        <v>38</v>
      </c>
      <c r="AA2423"/>
      <c r="AB2423"/>
    </row>
    <row r="2424" spans="1:28" s="1" customFormat="1" x14ac:dyDescent="0.25">
      <c r="A2424" s="31">
        <v>42863</v>
      </c>
      <c r="B2424" s="24"/>
      <c r="C2424" s="23" t="s">
        <v>321</v>
      </c>
      <c r="D2424" s="22" t="s">
        <v>320</v>
      </c>
      <c r="E2424" s="21">
        <v>5.07</v>
      </c>
      <c r="G2424" s="20"/>
      <c r="H2424" s="19">
        <f>E2424/0.038957</f>
        <v>130.14349154195654</v>
      </c>
      <c r="I2424" s="18">
        <f>J2424/100*4</f>
        <v>11.08</v>
      </c>
      <c r="J2424" s="17">
        <v>277</v>
      </c>
      <c r="K2424" s="16">
        <f>IF(J2424&gt;1,J2424-H2424-I2424,0)</f>
        <v>135.77650845804345</v>
      </c>
      <c r="L2424" s="15">
        <v>42881</v>
      </c>
      <c r="M2424" s="14"/>
      <c r="N2424" s="29">
        <v>42983</v>
      </c>
      <c r="O2424" s="12">
        <v>42984</v>
      </c>
      <c r="P2424" s="11" t="s">
        <v>2168</v>
      </c>
      <c r="Q2424" s="10" t="s">
        <v>2167</v>
      </c>
      <c r="R2424" s="10" t="s">
        <v>2166</v>
      </c>
      <c r="S2424" s="10" t="s">
        <v>2165</v>
      </c>
      <c r="T2424" s="10" t="s">
        <v>2164</v>
      </c>
      <c r="U2424" s="9">
        <v>6906508496</v>
      </c>
      <c r="V2424" s="8" t="s">
        <v>110</v>
      </c>
      <c r="W2424" s="7">
        <v>1109</v>
      </c>
      <c r="X2424" s="4"/>
      <c r="Y2424" s="6">
        <v>315</v>
      </c>
      <c r="Z2424" s="5">
        <f>IF(Y2424&gt;0,Y2424-J2424,".")</f>
        <v>38</v>
      </c>
    </row>
    <row r="2425" spans="1:28" s="1" customFormat="1" x14ac:dyDescent="0.25">
      <c r="A2425" s="31">
        <v>42863</v>
      </c>
      <c r="B2425" s="24"/>
      <c r="C2425" s="23" t="s">
        <v>321</v>
      </c>
      <c r="D2425" s="22" t="s">
        <v>320</v>
      </c>
      <c r="E2425" s="21">
        <v>5.07</v>
      </c>
      <c r="G2425" s="20"/>
      <c r="H2425" s="19">
        <f>E2425/0.038957</f>
        <v>130.14349154195654</v>
      </c>
      <c r="I2425" s="18">
        <f>J2425/100*4</f>
        <v>11.08</v>
      </c>
      <c r="J2425" s="17">
        <v>277</v>
      </c>
      <c r="K2425" s="16">
        <f>IF(J2425&gt;1,J2425-H2425-I2425,0)</f>
        <v>135.77650845804345</v>
      </c>
      <c r="L2425" s="15">
        <v>42881</v>
      </c>
      <c r="M2425" s="14"/>
      <c r="N2425" s="29">
        <v>43084</v>
      </c>
      <c r="O2425" s="12">
        <v>43084</v>
      </c>
      <c r="P2425" s="11" t="s">
        <v>319</v>
      </c>
      <c r="Q2425" s="10" t="s">
        <v>318</v>
      </c>
      <c r="R2425" s="10" t="s">
        <v>317</v>
      </c>
      <c r="S2425" s="10" t="s">
        <v>316</v>
      </c>
      <c r="T2425" s="10"/>
      <c r="U2425" s="9">
        <v>6912894264</v>
      </c>
      <c r="V2425" s="8"/>
      <c r="W2425" s="7">
        <v>1466</v>
      </c>
      <c r="X2425" s="4"/>
      <c r="Y2425" s="6">
        <v>315</v>
      </c>
      <c r="Z2425" s="5">
        <f>IF(Y2425&gt;0,Y2425-J2425,".")</f>
        <v>38</v>
      </c>
      <c r="AA2425"/>
      <c r="AB2425"/>
    </row>
    <row r="2426" spans="1:28" s="1" customFormat="1" x14ac:dyDescent="0.25">
      <c r="A2426" s="31">
        <v>42656</v>
      </c>
      <c r="B2426" s="24"/>
      <c r="C2426" s="23" t="s">
        <v>1059</v>
      </c>
      <c r="D2426" s="22" t="s">
        <v>1058</v>
      </c>
      <c r="E2426" s="21">
        <v>7.01</v>
      </c>
      <c r="G2426" s="20"/>
      <c r="H2426" s="19">
        <f>E2426/0.0404</f>
        <v>173.51485148514851</v>
      </c>
      <c r="I2426" s="18">
        <f>J2426/100*4</f>
        <v>13</v>
      </c>
      <c r="J2426" s="17">
        <v>325</v>
      </c>
      <c r="K2426" s="16">
        <f>IF(J2426&gt;1,J2426-H2426-I2426,0)</f>
        <v>138.48514851485149</v>
      </c>
      <c r="L2426" s="15">
        <v>42671</v>
      </c>
      <c r="M2426" s="14"/>
      <c r="N2426" s="29">
        <v>42771</v>
      </c>
      <c r="O2426" s="12">
        <v>42773</v>
      </c>
      <c r="P2426" s="11" t="s">
        <v>6173</v>
      </c>
      <c r="Q2426" s="10"/>
      <c r="R2426" s="10"/>
      <c r="S2426" s="10"/>
      <c r="T2426" s="10"/>
      <c r="U2426" s="9">
        <v>6705033905</v>
      </c>
      <c r="V2426" s="8"/>
      <c r="W2426" s="7">
        <v>218</v>
      </c>
      <c r="X2426" s="4"/>
      <c r="Y2426" s="6">
        <v>325</v>
      </c>
      <c r="Z2426" s="5">
        <f>IF(Y2426&gt;0,Y2426-J2426,".")</f>
        <v>0</v>
      </c>
    </row>
    <row r="2427" spans="1:28" s="1" customFormat="1" x14ac:dyDescent="0.25">
      <c r="A2427" s="31">
        <v>42088</v>
      </c>
      <c r="B2427" t="s">
        <v>5324</v>
      </c>
      <c r="C2427" s="23" t="s">
        <v>2107</v>
      </c>
      <c r="D2427" s="22" t="s">
        <v>5323</v>
      </c>
      <c r="E2427" s="21">
        <v>7.88</v>
      </c>
      <c r="G2427" s="20"/>
      <c r="H2427" s="19">
        <f>E2427/0.0486351</f>
        <v>162.02290115574965</v>
      </c>
      <c r="I2427" s="18">
        <f>J2427/100*4</f>
        <v>13</v>
      </c>
      <c r="J2427" s="17">
        <v>325</v>
      </c>
      <c r="K2427" s="16">
        <f>IF(J2427&gt;1,J2427-H2427-I2427,0)</f>
        <v>149.97709884425035</v>
      </c>
      <c r="L2427" s="15">
        <v>42105</v>
      </c>
      <c r="M2427" s="14"/>
      <c r="N2427" s="29">
        <v>42805</v>
      </c>
      <c r="O2427" s="12">
        <v>42808</v>
      </c>
      <c r="P2427" s="11" t="s">
        <v>5322</v>
      </c>
      <c r="Q2427" s="10"/>
      <c r="R2427" s="10"/>
      <c r="S2427" s="10"/>
      <c r="T2427" s="10"/>
      <c r="U2427" s="9">
        <v>6746590533</v>
      </c>
      <c r="V2427" s="8"/>
      <c r="W2427" s="7">
        <v>423</v>
      </c>
      <c r="X2427" s="4"/>
      <c r="Y2427" s="6">
        <v>325</v>
      </c>
      <c r="Z2427" s="5">
        <f>IF(Y2427&gt;0,Y2427-J2427,".")</f>
        <v>0</v>
      </c>
    </row>
    <row r="2428" spans="1:28" s="1" customFormat="1" x14ac:dyDescent="0.25">
      <c r="A2428" s="31">
        <v>42746</v>
      </c>
      <c r="B2428" s="24" t="s">
        <v>5482</v>
      </c>
      <c r="C2428" s="23" t="s">
        <v>181</v>
      </c>
      <c r="D2428" s="22" t="s">
        <v>180</v>
      </c>
      <c r="E2428" s="21">
        <v>8.16</v>
      </c>
      <c r="G2428" s="20"/>
      <c r="H2428" s="19">
        <f>E2428/0.03821</f>
        <v>213.55666056006282</v>
      </c>
      <c r="I2428" s="18">
        <f>J2428/100*4</f>
        <v>11.6</v>
      </c>
      <c r="J2428" s="17">
        <v>290</v>
      </c>
      <c r="K2428" s="16">
        <f>IF(J2428&gt;1,J2428-H2428-I2428,0)</f>
        <v>64.843339439937182</v>
      </c>
      <c r="L2428" s="15">
        <v>42768</v>
      </c>
      <c r="M2428" s="14"/>
      <c r="N2428" s="29">
        <v>42800</v>
      </c>
      <c r="O2428" s="12">
        <v>42800</v>
      </c>
      <c r="P2428" s="11" t="s">
        <v>5481</v>
      </c>
      <c r="Q2428" s="10" t="s">
        <v>5480</v>
      </c>
      <c r="R2428" s="10" t="s">
        <v>5479</v>
      </c>
      <c r="S2428" s="10" t="s">
        <v>5478</v>
      </c>
      <c r="T2428" s="10"/>
      <c r="U2428" s="9" t="s">
        <v>5477</v>
      </c>
      <c r="V2428" s="8"/>
      <c r="W2428" s="7">
        <v>373</v>
      </c>
      <c r="X2428" s="4"/>
      <c r="Y2428" s="6">
        <v>328</v>
      </c>
      <c r="Z2428" s="5">
        <f>IF(Y2428&gt;0,Y2428-J2428,".")</f>
        <v>38</v>
      </c>
    </row>
    <row r="2429" spans="1:28" s="1" customFormat="1" x14ac:dyDescent="0.25">
      <c r="A2429" s="31">
        <v>42746</v>
      </c>
      <c r="B2429" s="24"/>
      <c r="C2429" s="23" t="s">
        <v>181</v>
      </c>
      <c r="D2429" s="22" t="s">
        <v>180</v>
      </c>
      <c r="E2429" s="21">
        <v>8.16</v>
      </c>
      <c r="G2429" s="20"/>
      <c r="H2429" s="19">
        <f>E2429/0.03821</f>
        <v>213.55666056006282</v>
      </c>
      <c r="I2429" s="18">
        <f>J2429/100*4</f>
        <v>11.6</v>
      </c>
      <c r="J2429" s="17">
        <v>290</v>
      </c>
      <c r="K2429" s="16">
        <f>IF(J2429&gt;1,J2429-H2429-I2429,0)</f>
        <v>64.843339439937182</v>
      </c>
      <c r="L2429" s="15">
        <v>42768</v>
      </c>
      <c r="M2429" s="14"/>
      <c r="N2429" s="29">
        <v>42802</v>
      </c>
      <c r="O2429" s="12">
        <v>42803</v>
      </c>
      <c r="P2429" s="11" t="s">
        <v>5406</v>
      </c>
      <c r="Q2429" s="10" t="s">
        <v>5405</v>
      </c>
      <c r="R2429" s="10" t="s">
        <v>5404</v>
      </c>
      <c r="S2429" s="10" t="s">
        <v>5403</v>
      </c>
      <c r="T2429" s="10"/>
      <c r="U2429" s="9">
        <v>6737316446</v>
      </c>
      <c r="V2429" s="8"/>
      <c r="W2429" s="7">
        <v>389</v>
      </c>
      <c r="X2429" s="4"/>
      <c r="Y2429" s="6">
        <v>328</v>
      </c>
      <c r="Z2429" s="5">
        <f>IF(Y2429&gt;0,Y2429-J2429,".")</f>
        <v>38</v>
      </c>
    </row>
    <row r="2430" spans="1:28" s="1" customFormat="1" x14ac:dyDescent="0.25">
      <c r="A2430" s="31">
        <v>42746</v>
      </c>
      <c r="B2430" s="24"/>
      <c r="C2430" s="23" t="s">
        <v>181</v>
      </c>
      <c r="D2430" s="22" t="s">
        <v>180</v>
      </c>
      <c r="E2430" s="21">
        <v>8.16</v>
      </c>
      <c r="G2430" s="20"/>
      <c r="H2430" s="19">
        <f>E2430/0.03821</f>
        <v>213.55666056006282</v>
      </c>
      <c r="I2430" s="18">
        <f>J2430/100*4</f>
        <v>11.6</v>
      </c>
      <c r="J2430" s="17">
        <v>290</v>
      </c>
      <c r="K2430" s="16">
        <f>IF(J2430&gt;1,J2430-H2430-I2430,0)</f>
        <v>64.843339439937182</v>
      </c>
      <c r="L2430" s="15">
        <v>42768</v>
      </c>
      <c r="M2430" s="14"/>
      <c r="N2430" s="29">
        <v>42813</v>
      </c>
      <c r="O2430" s="12">
        <v>42813</v>
      </c>
      <c r="P2430" s="11" t="s">
        <v>5130</v>
      </c>
      <c r="Q2430" s="10" t="s">
        <v>5129</v>
      </c>
      <c r="R2430" s="10" t="s">
        <v>5128</v>
      </c>
      <c r="S2430" s="10" t="s">
        <v>5127</v>
      </c>
      <c r="T2430" s="10"/>
      <c r="U2430" s="9" t="s">
        <v>5126</v>
      </c>
      <c r="V2430" s="8"/>
      <c r="W2430" s="7">
        <v>449</v>
      </c>
      <c r="X2430" s="4"/>
      <c r="Y2430" s="6">
        <v>328</v>
      </c>
      <c r="Z2430" s="5">
        <f>IF(Y2430&gt;0,Y2430-J2430,".")</f>
        <v>38</v>
      </c>
    </row>
    <row r="2431" spans="1:28" s="1" customFormat="1" x14ac:dyDescent="0.25">
      <c r="A2431" s="31">
        <v>42814</v>
      </c>
      <c r="B2431" t="s">
        <v>4617</v>
      </c>
      <c r="C2431" s="23" t="s">
        <v>181</v>
      </c>
      <c r="D2431" s="22" t="s">
        <v>180</v>
      </c>
      <c r="E2431" s="21">
        <v>7.26</v>
      </c>
      <c r="G2431" s="20"/>
      <c r="H2431" s="19">
        <f>E2431/0.038689</f>
        <v>187.65023650133111</v>
      </c>
      <c r="I2431" s="18">
        <f>J2431/100*4</f>
        <v>11.6</v>
      </c>
      <c r="J2431" s="17">
        <v>290</v>
      </c>
      <c r="K2431" s="16">
        <f>IF(J2431&gt;1,J2431-H2431-I2431,0)</f>
        <v>90.749763498668898</v>
      </c>
      <c r="L2431" s="15">
        <v>42832</v>
      </c>
      <c r="M2431" s="14"/>
      <c r="N2431" s="29">
        <v>42836</v>
      </c>
      <c r="O2431" s="12">
        <v>42836</v>
      </c>
      <c r="P2431" s="11" t="s">
        <v>4616</v>
      </c>
      <c r="Q2431" s="10" t="s">
        <v>4615</v>
      </c>
      <c r="R2431" s="10" t="s">
        <v>4614</v>
      </c>
      <c r="S2431" s="10" t="s">
        <v>4613</v>
      </c>
      <c r="T2431" s="10"/>
      <c r="U2431" s="9" t="s">
        <v>4612</v>
      </c>
      <c r="V2431" s="8"/>
      <c r="W2431" s="7">
        <v>573</v>
      </c>
      <c r="X2431" s="4"/>
      <c r="Y2431" s="6">
        <v>328</v>
      </c>
      <c r="Z2431" s="5">
        <f>IF(Y2431&gt;0,Y2431-J2431,".")</f>
        <v>38</v>
      </c>
    </row>
    <row r="2432" spans="1:28" s="1" customFormat="1" x14ac:dyDescent="0.25">
      <c r="A2432" s="31">
        <v>42029</v>
      </c>
      <c r="B2432" s="27" t="s">
        <v>3922</v>
      </c>
      <c r="C2432" s="23" t="s">
        <v>3921</v>
      </c>
      <c r="D2432" s="22" t="s">
        <v>3920</v>
      </c>
      <c r="E2432" s="21">
        <v>7.84</v>
      </c>
      <c r="G2432" s="20"/>
      <c r="H2432" s="19">
        <f>E2432/0.040477</f>
        <v>193.69024384218199</v>
      </c>
      <c r="I2432" s="18">
        <f>J2432/100*4</f>
        <v>11.6</v>
      </c>
      <c r="J2432" s="17">
        <v>290</v>
      </c>
      <c r="K2432" s="16">
        <f>IF(J2432&gt;1,J2432-H2432-I2432,0)</f>
        <v>84.70975615781802</v>
      </c>
      <c r="L2432" s="15">
        <v>42053</v>
      </c>
      <c r="M2432" s="14"/>
      <c r="N2432" s="29">
        <v>42870</v>
      </c>
      <c r="O2432" s="12">
        <v>42870</v>
      </c>
      <c r="P2432" s="11" t="s">
        <v>3919</v>
      </c>
      <c r="Q2432" s="10" t="s">
        <v>3918</v>
      </c>
      <c r="R2432" s="10" t="s">
        <v>3917</v>
      </c>
      <c r="S2432" s="10" t="s">
        <v>3916</v>
      </c>
      <c r="T2432" s="10"/>
      <c r="U2432" s="9" t="s">
        <v>3915</v>
      </c>
      <c r="V2432" s="8"/>
      <c r="W2432" s="7">
        <v>729</v>
      </c>
      <c r="X2432" s="4"/>
      <c r="Y2432" s="6">
        <v>328</v>
      </c>
      <c r="Z2432" s="5">
        <f>IF(Y2432&gt;0,Y2432-J2432,".")</f>
        <v>38</v>
      </c>
    </row>
    <row r="2433" spans="1:28" s="1" customFormat="1" x14ac:dyDescent="0.25">
      <c r="A2433" s="31">
        <v>42814</v>
      </c>
      <c r="B2433" s="24"/>
      <c r="C2433" s="23" t="s">
        <v>181</v>
      </c>
      <c r="D2433" s="22" t="s">
        <v>180</v>
      </c>
      <c r="E2433" s="21">
        <v>7.26</v>
      </c>
      <c r="G2433" s="20"/>
      <c r="H2433" s="19">
        <f>E2433/0.038689</f>
        <v>187.65023650133111</v>
      </c>
      <c r="I2433" s="18">
        <f>J2433/100*4</f>
        <v>11.6</v>
      </c>
      <c r="J2433" s="17">
        <v>290</v>
      </c>
      <c r="K2433" s="16">
        <f>IF(J2433&gt;1,J2433-H2433-I2433,0)</f>
        <v>90.749763498668898</v>
      </c>
      <c r="L2433" s="15">
        <v>42832</v>
      </c>
      <c r="M2433" s="14"/>
      <c r="N2433" s="29">
        <v>42925</v>
      </c>
      <c r="O2433" s="12">
        <v>42926</v>
      </c>
      <c r="P2433" s="11" t="s">
        <v>2946</v>
      </c>
      <c r="Q2433" s="10" t="s">
        <v>2945</v>
      </c>
      <c r="R2433" s="10" t="s">
        <v>2944</v>
      </c>
      <c r="S2433" s="10" t="s">
        <v>2943</v>
      </c>
      <c r="T2433" s="10"/>
      <c r="U2433" s="9">
        <v>6880548219</v>
      </c>
      <c r="V2433" s="8"/>
      <c r="W2433" s="7">
        <v>934</v>
      </c>
      <c r="X2433" s="4"/>
      <c r="Y2433" s="6">
        <v>328</v>
      </c>
      <c r="Z2433" s="5">
        <f>IF(Y2433&gt;0,Y2433-J2433,".")</f>
        <v>38</v>
      </c>
    </row>
    <row r="2434" spans="1:28" s="1" customFormat="1" x14ac:dyDescent="0.25">
      <c r="A2434" s="31">
        <v>42814</v>
      </c>
      <c r="B2434" s="24"/>
      <c r="C2434" s="23" t="s">
        <v>181</v>
      </c>
      <c r="D2434" s="22" t="s">
        <v>180</v>
      </c>
      <c r="E2434" s="21">
        <v>7.26</v>
      </c>
      <c r="G2434" s="20"/>
      <c r="H2434" s="19">
        <f>E2434/0.038689</f>
        <v>187.65023650133111</v>
      </c>
      <c r="I2434" s="18">
        <f>J2434/100*4</f>
        <v>11.6</v>
      </c>
      <c r="J2434" s="17">
        <v>290</v>
      </c>
      <c r="K2434" s="16">
        <f>IF(J2434&gt;1,J2434-H2434-I2434,0)</f>
        <v>90.749763498668898</v>
      </c>
      <c r="L2434" s="15">
        <v>42832</v>
      </c>
      <c r="M2434" s="14"/>
      <c r="N2434" s="29">
        <v>43089</v>
      </c>
      <c r="O2434" s="12">
        <v>43089</v>
      </c>
      <c r="P2434" s="11" t="s">
        <v>179</v>
      </c>
      <c r="Q2434" s="10" t="s">
        <v>178</v>
      </c>
      <c r="R2434" s="10" t="s">
        <v>177</v>
      </c>
      <c r="S2434" s="10" t="s">
        <v>176</v>
      </c>
      <c r="T2434" s="10"/>
      <c r="U2434" s="9">
        <v>6916028236</v>
      </c>
      <c r="V2434" s="8"/>
      <c r="W2434" s="7">
        <v>1487</v>
      </c>
      <c r="X2434" s="4"/>
      <c r="Y2434" s="6">
        <v>328</v>
      </c>
      <c r="Z2434" s="5">
        <f>IF(Y2434&gt;0,Y2434-J2434,".")</f>
        <v>38</v>
      </c>
    </row>
    <row r="2435" spans="1:28" s="1" customFormat="1" x14ac:dyDescent="0.25">
      <c r="A2435" s="31">
        <v>42946</v>
      </c>
      <c r="B2435" s="24"/>
      <c r="C2435" s="23" t="s">
        <v>2153</v>
      </c>
      <c r="D2435" s="22" t="s">
        <v>2152</v>
      </c>
      <c r="E2435" s="21">
        <v>11.09</v>
      </c>
      <c r="G2435" s="20"/>
      <c r="H2435" s="19">
        <f>E2435/0.04272</f>
        <v>259.59737827715355</v>
      </c>
      <c r="I2435" s="18">
        <f>J2435/100*4</f>
        <v>11.8</v>
      </c>
      <c r="J2435" s="17">
        <v>295</v>
      </c>
      <c r="K2435" s="16">
        <f>IF(J2435&gt;1,J2435-H2435-I2435,0)</f>
        <v>23.602621722846447</v>
      </c>
      <c r="L2435" s="15">
        <v>42972</v>
      </c>
      <c r="M2435" s="14"/>
      <c r="N2435" s="29">
        <v>42984</v>
      </c>
      <c r="O2435" s="12">
        <v>42985</v>
      </c>
      <c r="P2435" s="11" t="s">
        <v>2151</v>
      </c>
      <c r="Q2435" s="10" t="s">
        <v>2150</v>
      </c>
      <c r="R2435" s="10" t="s">
        <v>2149</v>
      </c>
      <c r="S2435" s="10" t="s">
        <v>2148</v>
      </c>
      <c r="T2435" s="10"/>
      <c r="U2435" s="9">
        <v>6912411895</v>
      </c>
      <c r="V2435" s="8"/>
      <c r="W2435" s="7">
        <v>1110</v>
      </c>
      <c r="X2435" s="4"/>
      <c r="Y2435" s="6">
        <v>332</v>
      </c>
      <c r="Z2435" s="5">
        <f>IF(Y2435&gt;0,Y2435-J2435,".")</f>
        <v>37</v>
      </c>
    </row>
    <row r="2436" spans="1:28" s="1" customFormat="1" x14ac:dyDescent="0.25">
      <c r="A2436" s="31">
        <v>42658</v>
      </c>
      <c r="B2436" s="24"/>
      <c r="C2436" s="23" t="s">
        <v>7051</v>
      </c>
      <c r="D2436" s="22" t="s">
        <v>7050</v>
      </c>
      <c r="E2436" s="21">
        <v>9.68</v>
      </c>
      <c r="G2436" s="20"/>
      <c r="H2436" s="19">
        <f>E2436/0.03988</f>
        <v>242.72818455366098</v>
      </c>
      <c r="I2436" s="18">
        <f>J2436/100*4</f>
        <v>11.96</v>
      </c>
      <c r="J2436" s="17">
        <v>299</v>
      </c>
      <c r="K2436" s="16">
        <f>IF(J2436&gt;1,J2436-H2436-I2436,0)</f>
        <v>44.311815446339018</v>
      </c>
      <c r="L2436" s="15">
        <v>42685</v>
      </c>
      <c r="M2436" s="14"/>
      <c r="N2436" s="29">
        <v>42734</v>
      </c>
      <c r="O2436" s="12">
        <v>42736</v>
      </c>
      <c r="P2436" s="11" t="s">
        <v>7049</v>
      </c>
      <c r="Q2436" s="10" t="s">
        <v>7048</v>
      </c>
      <c r="R2436" s="10" t="s">
        <v>7047</v>
      </c>
      <c r="S2436" s="10" t="s">
        <v>7046</v>
      </c>
      <c r="T2436" s="10"/>
      <c r="U2436" s="9">
        <v>6659097719</v>
      </c>
      <c r="V2436" s="8"/>
      <c r="W2436" s="7">
        <v>3</v>
      </c>
      <c r="X2436" s="4"/>
      <c r="Y2436" s="6">
        <v>333</v>
      </c>
      <c r="Z2436" s="5">
        <f>IF(Y2436&gt;0,Y2436-J2436,".")</f>
        <v>34</v>
      </c>
    </row>
    <row r="2437" spans="1:28" s="1" customFormat="1" x14ac:dyDescent="0.25">
      <c r="A2437" s="31">
        <v>42929</v>
      </c>
      <c r="B2437" s="30" t="s">
        <v>823</v>
      </c>
      <c r="C2437" s="23" t="s">
        <v>822</v>
      </c>
      <c r="D2437" s="22" t="s">
        <v>821</v>
      </c>
      <c r="E2437" s="21">
        <v>9.98</v>
      </c>
      <c r="G2437" s="20"/>
      <c r="H2437" s="19">
        <f>E2437/0.04272</f>
        <v>233.61423220973782</v>
      </c>
      <c r="I2437" s="18">
        <f>J2437/100*4</f>
        <v>11.8</v>
      </c>
      <c r="J2437" s="17">
        <v>295</v>
      </c>
      <c r="K2437" s="16">
        <f>IF(J2437&gt;1,J2437-H2437-I2437,0)</f>
        <v>49.585767790262182</v>
      </c>
      <c r="L2437" s="15">
        <v>42953</v>
      </c>
      <c r="M2437" s="14"/>
      <c r="N2437" s="29">
        <v>43064</v>
      </c>
      <c r="O2437" s="12">
        <v>43066</v>
      </c>
      <c r="P2437" s="11" t="s">
        <v>820</v>
      </c>
      <c r="Q2437" s="10" t="s">
        <v>819</v>
      </c>
      <c r="R2437" s="10" t="s">
        <v>818</v>
      </c>
      <c r="S2437" s="10" t="s">
        <v>817</v>
      </c>
      <c r="T2437" s="10"/>
      <c r="U2437" s="9">
        <v>6906771137</v>
      </c>
      <c r="V2437" s="8"/>
      <c r="W2437" s="7">
        <v>1380</v>
      </c>
      <c r="X2437" s="4"/>
      <c r="Y2437" s="6">
        <v>333</v>
      </c>
      <c r="Z2437" s="5">
        <f>IF(Y2437&gt;0,Y2437-J2437,".")</f>
        <v>38</v>
      </c>
    </row>
    <row r="2438" spans="1:28" s="1" customFormat="1" x14ac:dyDescent="0.25">
      <c r="A2438" s="31">
        <v>42600</v>
      </c>
      <c r="B2438" s="30" t="s">
        <v>5987</v>
      </c>
      <c r="C2438" s="23" t="s">
        <v>4641</v>
      </c>
      <c r="D2438" s="22" t="s">
        <v>3189</v>
      </c>
      <c r="E2438" s="21">
        <v>9.8800000000000008</v>
      </c>
      <c r="G2438" s="20"/>
      <c r="H2438" s="19">
        <f>E2438/0.04046</f>
        <v>244.19179436480474</v>
      </c>
      <c r="I2438" s="18">
        <f>J2438/100*4</f>
        <v>11.96</v>
      </c>
      <c r="J2438" s="17">
        <v>299</v>
      </c>
      <c r="K2438" s="16">
        <f>IF(J2438&gt;1,J2438-H2438-I2438,0)</f>
        <v>42.848205635195264</v>
      </c>
      <c r="L2438" s="15">
        <v>42614</v>
      </c>
      <c r="M2438" s="14"/>
      <c r="N2438" s="29">
        <v>42780</v>
      </c>
      <c r="O2438" s="12">
        <v>42780</v>
      </c>
      <c r="P2438" s="11" t="s">
        <v>5986</v>
      </c>
      <c r="Q2438" s="10" t="s">
        <v>5985</v>
      </c>
      <c r="R2438" s="10" t="s">
        <v>5984</v>
      </c>
      <c r="S2438" s="10" t="s">
        <v>5983</v>
      </c>
      <c r="T2438" s="10"/>
      <c r="U2438" s="9" t="s">
        <v>5982</v>
      </c>
      <c r="V2438" s="8"/>
      <c r="W2438" s="7">
        <v>256</v>
      </c>
      <c r="X2438" s="4"/>
      <c r="Y2438" s="6">
        <v>337</v>
      </c>
      <c r="Z2438" s="5">
        <f>IF(Y2438&gt;0,Y2438-J2438,".")</f>
        <v>38</v>
      </c>
    </row>
    <row r="2439" spans="1:28" s="1" customFormat="1" x14ac:dyDescent="0.25">
      <c r="A2439" s="31">
        <v>42600</v>
      </c>
      <c r="B2439" s="24"/>
      <c r="C2439" s="23" t="s">
        <v>4641</v>
      </c>
      <c r="D2439" s="22" t="s">
        <v>3189</v>
      </c>
      <c r="E2439" s="21">
        <v>9.8800000000000008</v>
      </c>
      <c r="G2439" s="20"/>
      <c r="H2439" s="19">
        <f>E2439/0.04046</f>
        <v>244.19179436480474</v>
      </c>
      <c r="I2439" s="18">
        <f>J2439/100*4</f>
        <v>11.96</v>
      </c>
      <c r="J2439" s="17">
        <v>299</v>
      </c>
      <c r="K2439" s="16">
        <f>IF(J2439&gt;1,J2439-H2439-I2439,0)</f>
        <v>42.848205635195264</v>
      </c>
      <c r="L2439" s="15">
        <v>42614</v>
      </c>
      <c r="M2439" s="14"/>
      <c r="N2439" s="29">
        <v>42836</v>
      </c>
      <c r="O2439" s="12">
        <v>42836</v>
      </c>
      <c r="P2439" s="52" t="s">
        <v>4640</v>
      </c>
      <c r="Q2439" s="10" t="s">
        <v>4639</v>
      </c>
      <c r="R2439" s="10" t="s">
        <v>4638</v>
      </c>
      <c r="S2439" s="10" t="s">
        <v>4637</v>
      </c>
      <c r="T2439" s="10"/>
      <c r="U2439" s="9" t="s">
        <v>4636</v>
      </c>
      <c r="V2439" s="8"/>
      <c r="W2439" s="7">
        <v>570</v>
      </c>
      <c r="X2439" s="4"/>
      <c r="Y2439" s="6">
        <v>337</v>
      </c>
      <c r="Z2439" s="5">
        <f>IF(Y2439&gt;0,Y2439-J2439,".")</f>
        <v>38</v>
      </c>
    </row>
    <row r="2440" spans="1:28" s="1" customFormat="1" x14ac:dyDescent="0.25">
      <c r="A2440" s="31">
        <v>42493</v>
      </c>
      <c r="B2440" s="24"/>
      <c r="C2440" s="23" t="s">
        <v>489</v>
      </c>
      <c r="D2440" s="22" t="s">
        <v>93</v>
      </c>
      <c r="E2440" s="21">
        <v>5.49</v>
      </c>
      <c r="G2440" s="20"/>
      <c r="H2440" s="19">
        <f>E2440/0.04188</f>
        <v>131.08882521489971</v>
      </c>
      <c r="I2440" s="18">
        <f>J2440/100*4</f>
        <v>11.96</v>
      </c>
      <c r="J2440" s="17">
        <v>299</v>
      </c>
      <c r="K2440" s="16">
        <f>IF(J2440&gt;1,J2440-H2440-I2440,0)</f>
        <v>155.95117478510028</v>
      </c>
      <c r="L2440" s="15">
        <v>42519</v>
      </c>
      <c r="M2440" s="14"/>
      <c r="N2440" s="29">
        <v>43023</v>
      </c>
      <c r="O2440" s="12">
        <v>43023</v>
      </c>
      <c r="P2440" s="11" t="s">
        <v>1496</v>
      </c>
      <c r="Q2440" s="10" t="s">
        <v>1495</v>
      </c>
      <c r="R2440" s="10" t="s">
        <v>1494</v>
      </c>
      <c r="S2440" s="10" t="s">
        <v>1493</v>
      </c>
      <c r="T2440" s="10"/>
      <c r="U2440" s="9">
        <v>6907561093</v>
      </c>
      <c r="V2440" s="8"/>
      <c r="W2440" s="7">
        <v>1243</v>
      </c>
      <c r="X2440" s="4"/>
      <c r="Y2440" s="6">
        <v>337</v>
      </c>
      <c r="Z2440" s="5">
        <f>IF(Y2440&gt;0,Y2440-J2440,".")</f>
        <v>38</v>
      </c>
    </row>
    <row r="2441" spans="1:28" s="1" customFormat="1" x14ac:dyDescent="0.25">
      <c r="A2441" s="31">
        <v>42814</v>
      </c>
      <c r="B2441" s="30" t="s">
        <v>3191</v>
      </c>
      <c r="C2441" s="23" t="s">
        <v>3190</v>
      </c>
      <c r="D2441" s="22" t="s">
        <v>3189</v>
      </c>
      <c r="E2441" s="21">
        <v>9.5</v>
      </c>
      <c r="G2441" s="20"/>
      <c r="H2441" s="19">
        <f>E2441/0.038689</f>
        <v>245.54783013259583</v>
      </c>
      <c r="I2441" s="18">
        <f>J2441/100*4</f>
        <v>12.6</v>
      </c>
      <c r="J2441" s="17">
        <v>315</v>
      </c>
      <c r="K2441" s="16">
        <f>IF(J2441&gt;1,J2441-H2441-I2441,0)</f>
        <v>56.852169867404164</v>
      </c>
      <c r="L2441" s="15">
        <v>42847</v>
      </c>
      <c r="M2441" s="14"/>
      <c r="N2441" s="29">
        <v>42911</v>
      </c>
      <c r="O2441" s="12">
        <v>42911</v>
      </c>
      <c r="P2441" s="11" t="s">
        <v>3188</v>
      </c>
      <c r="Q2441" s="10" t="s">
        <v>3187</v>
      </c>
      <c r="R2441" s="10" t="s">
        <v>3186</v>
      </c>
      <c r="S2441" s="10" t="s">
        <v>1222</v>
      </c>
      <c r="T2441" s="10"/>
      <c r="U2441" s="9" t="s">
        <v>3185</v>
      </c>
      <c r="V2441" s="8"/>
      <c r="W2441" s="7">
        <v>883</v>
      </c>
      <c r="X2441" s="4"/>
      <c r="Y2441" s="6">
        <v>353</v>
      </c>
      <c r="Z2441" s="5">
        <f>IF(Y2441&gt;0,Y2441-J2441,".")</f>
        <v>38</v>
      </c>
    </row>
    <row r="2442" spans="1:28" s="1" customFormat="1" x14ac:dyDescent="0.25">
      <c r="A2442" s="31">
        <v>43003</v>
      </c>
      <c r="B2442" s="24" t="s">
        <v>552</v>
      </c>
      <c r="C2442" s="23" t="s">
        <v>94</v>
      </c>
      <c r="D2442" s="22" t="s">
        <v>93</v>
      </c>
      <c r="E2442" s="21">
        <v>6.89</v>
      </c>
      <c r="G2442" s="20"/>
      <c r="H2442" s="19">
        <f>E2442/0.04452</f>
        <v>154.76190476190476</v>
      </c>
      <c r="I2442" s="18">
        <f>J2442/100*4</f>
        <v>12.6</v>
      </c>
      <c r="J2442" s="17">
        <v>315</v>
      </c>
      <c r="K2442" s="16">
        <f>IF(J2442&gt;1,J2442-H2442-I2442,0)</f>
        <v>147.63809523809525</v>
      </c>
      <c r="L2442" s="15">
        <v>43056</v>
      </c>
      <c r="M2442" s="14"/>
      <c r="N2442" s="29">
        <v>43074</v>
      </c>
      <c r="O2442" s="12">
        <v>43075</v>
      </c>
      <c r="P2442" s="11">
        <v>42300230</v>
      </c>
      <c r="Q2442" s="10" t="s">
        <v>118</v>
      </c>
      <c r="R2442" s="10" t="s">
        <v>117</v>
      </c>
      <c r="S2442" s="10" t="s">
        <v>116</v>
      </c>
      <c r="T2442" s="10"/>
      <c r="U2442" s="9">
        <v>6918223457</v>
      </c>
      <c r="V2442" s="8"/>
      <c r="W2442" s="7">
        <v>1430</v>
      </c>
      <c r="X2442" s="4"/>
      <c r="Y2442" s="6">
        <v>353</v>
      </c>
      <c r="Z2442" s="5">
        <f>IF(Y2442&gt;0,Y2442-J2442,".")</f>
        <v>38</v>
      </c>
    </row>
    <row r="2443" spans="1:28" s="1" customFormat="1" x14ac:dyDescent="0.25">
      <c r="A2443" s="31">
        <v>43003</v>
      </c>
      <c r="B2443" s="24"/>
      <c r="C2443" s="23" t="s">
        <v>94</v>
      </c>
      <c r="D2443" s="22" t="s">
        <v>93</v>
      </c>
      <c r="E2443" s="21">
        <v>6.89</v>
      </c>
      <c r="G2443" s="20"/>
      <c r="H2443" s="19">
        <f>E2443/0.04452</f>
        <v>154.76190476190476</v>
      </c>
      <c r="I2443" s="18">
        <f>J2443/100*4</f>
        <v>12.6</v>
      </c>
      <c r="J2443" s="17">
        <v>315</v>
      </c>
      <c r="K2443" s="16">
        <f>IF(J2443&gt;1,J2443-H2443-I2443,0)</f>
        <v>147.63809523809525</v>
      </c>
      <c r="L2443" s="15">
        <v>43056</v>
      </c>
      <c r="M2443" s="14"/>
      <c r="N2443" s="29">
        <v>43095</v>
      </c>
      <c r="O2443" s="12">
        <v>43095</v>
      </c>
      <c r="P2443" s="11" t="s">
        <v>92</v>
      </c>
      <c r="Q2443" s="10" t="s">
        <v>91</v>
      </c>
      <c r="R2443" s="10" t="s">
        <v>90</v>
      </c>
      <c r="S2443" s="10" t="s">
        <v>89</v>
      </c>
      <c r="T2443" s="10"/>
      <c r="U2443" s="9">
        <v>6919554858</v>
      </c>
      <c r="V2443" s="8"/>
      <c r="W2443" s="7">
        <v>1500</v>
      </c>
      <c r="X2443" s="4"/>
      <c r="Y2443" s="6">
        <v>353</v>
      </c>
      <c r="Z2443" s="5">
        <f>IF(Y2443&gt;0,Y2443-J2443,".")</f>
        <v>38</v>
      </c>
    </row>
    <row r="2444" spans="1:28" s="1" customFormat="1" x14ac:dyDescent="0.25">
      <c r="A2444" s="31">
        <v>42703</v>
      </c>
      <c r="B2444" s="24" t="s">
        <v>6430</v>
      </c>
      <c r="C2444" s="23" t="s">
        <v>940</v>
      </c>
      <c r="D2444" s="22" t="s">
        <v>939</v>
      </c>
      <c r="E2444" s="21">
        <v>7.3</v>
      </c>
      <c r="G2444" s="20"/>
      <c r="H2444" s="19">
        <f>E2444/0.0391</f>
        <v>186.70076726342708</v>
      </c>
      <c r="I2444" s="18">
        <f>J2444/100*4</f>
        <v>13</v>
      </c>
      <c r="J2444" s="17">
        <v>325</v>
      </c>
      <c r="K2444" s="16">
        <f>IF(J2444&gt;1,J2444-H2444-I2444,0)</f>
        <v>125.29923273657292</v>
      </c>
      <c r="L2444" s="15">
        <v>42748</v>
      </c>
      <c r="M2444" s="14"/>
      <c r="N2444" s="29">
        <v>42758</v>
      </c>
      <c r="O2444" s="12">
        <v>42758</v>
      </c>
      <c r="P2444" s="11" t="s">
        <v>6429</v>
      </c>
      <c r="Q2444" s="10" t="s">
        <v>6428</v>
      </c>
      <c r="R2444" s="10" t="s">
        <v>6427</v>
      </c>
      <c r="S2444" s="10" t="s">
        <v>6426</v>
      </c>
      <c r="T2444" s="10" t="s">
        <v>6425</v>
      </c>
      <c r="U2444" s="9" t="s">
        <v>6424</v>
      </c>
      <c r="V2444" s="8"/>
      <c r="W2444" s="7">
        <v>147</v>
      </c>
      <c r="X2444" s="4"/>
      <c r="Y2444" s="6">
        <v>363</v>
      </c>
      <c r="Z2444" s="5">
        <f>IF(Y2444&gt;0,Y2444-J2444,".")</f>
        <v>38</v>
      </c>
    </row>
    <row r="2445" spans="1:28" s="1" customFormat="1" x14ac:dyDescent="0.25">
      <c r="A2445" s="31">
        <v>42656</v>
      </c>
      <c r="B2445" t="s">
        <v>3461</v>
      </c>
      <c r="C2445" s="23" t="s">
        <v>1059</v>
      </c>
      <c r="D2445" s="22" t="s">
        <v>1058</v>
      </c>
      <c r="E2445" s="21">
        <v>7.01</v>
      </c>
      <c r="G2445" s="20"/>
      <c r="H2445" s="19">
        <f>E2445/0.0404</f>
        <v>173.51485148514851</v>
      </c>
      <c r="I2445" s="18">
        <f>J2445/100*4</f>
        <v>13</v>
      </c>
      <c r="J2445" s="17">
        <v>325</v>
      </c>
      <c r="K2445" s="16">
        <f>IF(J2445&gt;1,J2445-H2445-I2445,0)</f>
        <v>138.48514851485149</v>
      </c>
      <c r="L2445" s="15">
        <v>42671</v>
      </c>
      <c r="M2445" s="14"/>
      <c r="N2445" s="29">
        <v>42759</v>
      </c>
      <c r="O2445" s="12">
        <v>42759</v>
      </c>
      <c r="P2445" s="11" t="s">
        <v>6419</v>
      </c>
      <c r="Q2445" s="10" t="s">
        <v>6418</v>
      </c>
      <c r="R2445" s="10" t="s">
        <v>6417</v>
      </c>
      <c r="S2445" s="10" t="s">
        <v>1269</v>
      </c>
      <c r="T2445" s="10"/>
      <c r="U2445" s="9">
        <v>6688185015</v>
      </c>
      <c r="V2445" s="8"/>
      <c r="W2445" s="7">
        <v>151</v>
      </c>
      <c r="X2445" s="4"/>
      <c r="Y2445" s="6">
        <v>363</v>
      </c>
      <c r="Z2445" s="5">
        <f>IF(Y2445&gt;0,Y2445-J2445,".")</f>
        <v>38</v>
      </c>
    </row>
    <row r="2446" spans="1:28" s="1" customFormat="1" x14ac:dyDescent="0.25">
      <c r="A2446" s="31">
        <v>42703</v>
      </c>
      <c r="B2446" s="24"/>
      <c r="C2446" s="23" t="s">
        <v>940</v>
      </c>
      <c r="D2446" s="22" t="s">
        <v>939</v>
      </c>
      <c r="E2446" s="21">
        <v>7.3</v>
      </c>
      <c r="G2446" s="20"/>
      <c r="H2446" s="19">
        <f>E2446/0.0391</f>
        <v>186.70076726342708</v>
      </c>
      <c r="I2446" s="18">
        <f>J2446/100*4</f>
        <v>13</v>
      </c>
      <c r="J2446" s="17">
        <v>325</v>
      </c>
      <c r="K2446" s="16">
        <f>IF(J2446&gt;1,J2446-H2446-I2446,0)</f>
        <v>125.29923273657292</v>
      </c>
      <c r="L2446" s="15">
        <v>42748</v>
      </c>
      <c r="M2446" s="14"/>
      <c r="N2446" s="29">
        <v>42776</v>
      </c>
      <c r="O2446" s="12">
        <v>42779</v>
      </c>
      <c r="P2446" s="11" t="s">
        <v>6039</v>
      </c>
      <c r="Q2446" s="10" t="s">
        <v>6038</v>
      </c>
      <c r="R2446" s="10" t="s">
        <v>6037</v>
      </c>
      <c r="S2446" s="10" t="s">
        <v>6036</v>
      </c>
      <c r="T2446" s="10"/>
      <c r="U2446" s="9">
        <v>6705514875</v>
      </c>
      <c r="V2446" s="8"/>
      <c r="W2446" s="7">
        <v>251</v>
      </c>
      <c r="X2446" s="4"/>
      <c r="Y2446" s="6">
        <v>363</v>
      </c>
      <c r="Z2446" s="5">
        <f>IF(Y2446&gt;0,Y2446-J2446,".")</f>
        <v>38</v>
      </c>
    </row>
    <row r="2447" spans="1:28" s="1" customFormat="1" x14ac:dyDescent="0.25">
      <c r="A2447" s="31">
        <v>42776</v>
      </c>
      <c r="B2447" t="s">
        <v>3461</v>
      </c>
      <c r="C2447" s="23" t="s">
        <v>1059</v>
      </c>
      <c r="D2447" s="22" t="s">
        <v>1058</v>
      </c>
      <c r="E2447" s="21">
        <v>6.99</v>
      </c>
      <c r="G2447" s="20"/>
      <c r="H2447" s="19">
        <f>E2447/0.03851</f>
        <v>181.51129576733317</v>
      </c>
      <c r="I2447" s="18">
        <f>J2447/100*4</f>
        <v>13</v>
      </c>
      <c r="J2447" s="17">
        <v>325</v>
      </c>
      <c r="K2447" s="16">
        <f>IF(J2447&gt;1,J2447-H2447-I2447,0)</f>
        <v>130.48870423266683</v>
      </c>
      <c r="L2447" s="15">
        <v>42801</v>
      </c>
      <c r="M2447" s="14"/>
      <c r="N2447" s="29">
        <v>42898</v>
      </c>
      <c r="O2447" s="12">
        <v>42898</v>
      </c>
      <c r="P2447" s="11" t="s">
        <v>3460</v>
      </c>
      <c r="Q2447" s="10" t="s">
        <v>3459</v>
      </c>
      <c r="R2447" s="10" t="s">
        <v>3458</v>
      </c>
      <c r="S2447" s="10" t="s">
        <v>3457</v>
      </c>
      <c r="T2447" s="10"/>
      <c r="U2447" s="9">
        <v>6847786806</v>
      </c>
      <c r="V2447" s="8"/>
      <c r="W2447" s="7">
        <v>826</v>
      </c>
      <c r="X2447" s="4"/>
      <c r="Y2447" s="6">
        <v>363</v>
      </c>
      <c r="Z2447" s="5">
        <f>IF(Y2447&gt;0,Y2447-J2447,".")</f>
        <v>38</v>
      </c>
    </row>
    <row r="2448" spans="1:28" s="1" customFormat="1" x14ac:dyDescent="0.25">
      <c r="A2448" s="31">
        <v>42814</v>
      </c>
      <c r="B2448" s="30" t="s">
        <v>3338</v>
      </c>
      <c r="C2448" s="23" t="s">
        <v>2107</v>
      </c>
      <c r="D2448" s="22" t="s">
        <v>131</v>
      </c>
      <c r="E2448" s="21">
        <v>8.68</v>
      </c>
      <c r="G2448" s="20"/>
      <c r="H2448" s="19">
        <f>E2448/0.038689</f>
        <v>224.3531753211507</v>
      </c>
      <c r="I2448" s="18">
        <f>J2448/100*4</f>
        <v>13</v>
      </c>
      <c r="J2448" s="17">
        <v>325</v>
      </c>
      <c r="K2448" s="16">
        <f>IF(J2448&gt;1,J2448-H2448-I2448,0)</f>
        <v>87.646824678849299</v>
      </c>
      <c r="L2448" s="15">
        <v>42827</v>
      </c>
      <c r="M2448" s="14"/>
      <c r="N2448" s="29">
        <v>42902</v>
      </c>
      <c r="O2448" s="12">
        <v>42904</v>
      </c>
      <c r="P2448" s="11" t="s">
        <v>3337</v>
      </c>
      <c r="Q2448" s="10" t="s">
        <v>3336</v>
      </c>
      <c r="R2448" s="10" t="s">
        <v>3335</v>
      </c>
      <c r="S2448" s="10" t="s">
        <v>3334</v>
      </c>
      <c r="T2448" s="10" t="s">
        <v>3333</v>
      </c>
      <c r="U2448" s="9">
        <v>6853051814</v>
      </c>
      <c r="V2448" s="8"/>
      <c r="W2448" s="7">
        <v>849</v>
      </c>
      <c r="X2448" s="4"/>
      <c r="Y2448" s="6">
        <v>363</v>
      </c>
      <c r="Z2448" s="5">
        <f>IF(Y2448&gt;0,Y2448-J2448,".")</f>
        <v>38</v>
      </c>
      <c r="AA2448"/>
      <c r="AB2448"/>
    </row>
    <row r="2449" spans="1:26" s="1" customFormat="1" x14ac:dyDescent="0.25">
      <c r="A2449" s="31">
        <v>42776</v>
      </c>
      <c r="B2449" s="24"/>
      <c r="C2449" s="23" t="s">
        <v>1059</v>
      </c>
      <c r="D2449" s="22" t="s">
        <v>1058</v>
      </c>
      <c r="E2449" s="21">
        <v>6.99</v>
      </c>
      <c r="G2449" s="20"/>
      <c r="H2449" s="19">
        <f>E2449/0.03851</f>
        <v>181.51129576733317</v>
      </c>
      <c r="I2449" s="18">
        <f>J2449/100*4</f>
        <v>13</v>
      </c>
      <c r="J2449" s="17">
        <v>325</v>
      </c>
      <c r="K2449" s="16">
        <f>IF(J2449&gt;1,J2449-H2449-I2449,0)</f>
        <v>130.48870423266683</v>
      </c>
      <c r="L2449" s="15">
        <v>42801</v>
      </c>
      <c r="M2449" s="14"/>
      <c r="N2449" s="29">
        <v>42916</v>
      </c>
      <c r="O2449" s="12">
        <v>42919</v>
      </c>
      <c r="P2449" s="11" t="s">
        <v>3060</v>
      </c>
      <c r="Q2449" s="10" t="s">
        <v>3059</v>
      </c>
      <c r="R2449" s="10" t="s">
        <v>3058</v>
      </c>
      <c r="S2449" s="10" t="s">
        <v>3057</v>
      </c>
      <c r="T2449" s="10"/>
      <c r="U2449" s="9">
        <v>6872474968</v>
      </c>
      <c r="V2449" s="8"/>
      <c r="W2449" s="7">
        <v>917</v>
      </c>
      <c r="X2449" s="4"/>
      <c r="Y2449" s="6">
        <v>363</v>
      </c>
      <c r="Z2449" s="5">
        <f>IF(Y2449&gt;0,Y2449-J2449,".")</f>
        <v>38</v>
      </c>
    </row>
    <row r="2450" spans="1:26" s="1" customFormat="1" x14ac:dyDescent="0.25">
      <c r="A2450" s="31">
        <v>42903</v>
      </c>
      <c r="B2450" s="30" t="s">
        <v>133</v>
      </c>
      <c r="C2450" s="23" t="s">
        <v>132</v>
      </c>
      <c r="D2450" s="22" t="s">
        <v>131</v>
      </c>
      <c r="E2450" s="21">
        <v>9.65</v>
      </c>
      <c r="G2450" s="20"/>
      <c r="H2450" s="19">
        <f>E2450/0.0418425</f>
        <v>230.62675509350544</v>
      </c>
      <c r="I2450" s="18">
        <f>J2450/100*4</f>
        <v>13</v>
      </c>
      <c r="J2450" s="17">
        <v>325</v>
      </c>
      <c r="K2450" s="16">
        <f>IF(J2450&gt;1,J2450-H2450-I2450,0)</f>
        <v>81.373244906494563</v>
      </c>
      <c r="L2450" s="15">
        <v>42917</v>
      </c>
      <c r="M2450" s="14"/>
      <c r="N2450" s="29">
        <v>42981</v>
      </c>
      <c r="O2450" s="12">
        <v>42981</v>
      </c>
      <c r="P2450" s="11" t="s">
        <v>2204</v>
      </c>
      <c r="Q2450" s="10" t="s">
        <v>2203</v>
      </c>
      <c r="R2450" s="10" t="s">
        <v>2202</v>
      </c>
      <c r="S2450" s="10" t="s">
        <v>2201</v>
      </c>
      <c r="T2450" s="10"/>
      <c r="U2450" s="9">
        <v>6909924440</v>
      </c>
      <c r="V2450" s="8"/>
      <c r="W2450" s="7">
        <v>1100</v>
      </c>
      <c r="X2450" s="4"/>
      <c r="Y2450" s="6">
        <v>363</v>
      </c>
      <c r="Z2450" s="5">
        <f>IF(Y2450&gt;0,Y2450-J2450,".")</f>
        <v>38</v>
      </c>
    </row>
    <row r="2451" spans="1:26" s="1" customFormat="1" x14ac:dyDescent="0.25">
      <c r="A2451" s="31">
        <v>42985</v>
      </c>
      <c r="B2451" s="24" t="s">
        <v>2108</v>
      </c>
      <c r="C2451" s="23" t="s">
        <v>2107</v>
      </c>
      <c r="D2451" s="22" t="s">
        <v>131</v>
      </c>
      <c r="E2451" s="21">
        <v>5.2</v>
      </c>
      <c r="G2451" s="20"/>
      <c r="H2451" s="19">
        <f>E2451/0.0447</f>
        <v>116.33109619686802</v>
      </c>
      <c r="I2451" s="18">
        <f>J2451/100*4</f>
        <v>13</v>
      </c>
      <c r="J2451" s="17">
        <v>325</v>
      </c>
      <c r="K2451" s="16">
        <f>IF(J2451&gt;1,J2451-H2451-I2451,0)</f>
        <v>195.66890380313197</v>
      </c>
      <c r="L2451" s="15">
        <v>43020</v>
      </c>
      <c r="M2451" s="14"/>
      <c r="N2451" s="29">
        <v>42987</v>
      </c>
      <c r="O2451" s="12">
        <v>42989</v>
      </c>
      <c r="P2451" s="11" t="s">
        <v>1933</v>
      </c>
      <c r="Q2451" s="10" t="s">
        <v>1936</v>
      </c>
      <c r="R2451" s="10" t="s">
        <v>1935</v>
      </c>
      <c r="S2451" s="10" t="s">
        <v>1934</v>
      </c>
      <c r="T2451" s="10"/>
      <c r="U2451" s="9">
        <v>6909924440</v>
      </c>
      <c r="V2451" s="8"/>
      <c r="W2451" s="7">
        <v>1122</v>
      </c>
      <c r="X2451" s="4"/>
      <c r="Y2451" s="6">
        <v>363</v>
      </c>
      <c r="Z2451" s="5">
        <f>IF(Y2451&gt;0,Y2451-J2451,".")</f>
        <v>38</v>
      </c>
    </row>
    <row r="2452" spans="1:26" s="1" customFormat="1" x14ac:dyDescent="0.25">
      <c r="A2452" s="31">
        <v>42776</v>
      </c>
      <c r="B2452" s="24"/>
      <c r="C2452" s="23" t="s">
        <v>1059</v>
      </c>
      <c r="D2452" s="22" t="s">
        <v>1058</v>
      </c>
      <c r="E2452" s="21">
        <v>6.99</v>
      </c>
      <c r="G2452" s="20"/>
      <c r="H2452" s="19">
        <f>E2452/0.03851</f>
        <v>181.51129576733317</v>
      </c>
      <c r="I2452" s="18">
        <f>J2452/100*4</f>
        <v>13</v>
      </c>
      <c r="J2452" s="17">
        <v>325</v>
      </c>
      <c r="K2452" s="16">
        <f>IF(J2452&gt;1,J2452-H2452-I2452,0)</f>
        <v>130.48870423266683</v>
      </c>
      <c r="L2452" s="15">
        <v>42801</v>
      </c>
      <c r="M2452" s="14"/>
      <c r="N2452" s="29">
        <v>43008</v>
      </c>
      <c r="O2452" s="12">
        <v>43009</v>
      </c>
      <c r="P2452" s="11" t="s">
        <v>1756</v>
      </c>
      <c r="Q2452" s="10" t="s">
        <v>1755</v>
      </c>
      <c r="R2452" s="10" t="s">
        <v>1754</v>
      </c>
      <c r="S2452" s="10" t="s">
        <v>1753</v>
      </c>
      <c r="T2452" s="10"/>
      <c r="U2452" s="9">
        <v>6909450250</v>
      </c>
      <c r="V2452" s="8"/>
      <c r="W2452" s="7">
        <v>1202</v>
      </c>
      <c r="X2452" s="4"/>
      <c r="Y2452" s="6">
        <v>363</v>
      </c>
      <c r="Z2452" s="5">
        <f>IF(Y2452&gt;0,Y2452-J2452,".")</f>
        <v>38</v>
      </c>
    </row>
    <row r="2453" spans="1:26" s="1" customFormat="1" x14ac:dyDescent="0.25">
      <c r="A2453" s="31">
        <v>42761</v>
      </c>
      <c r="B2453" s="24" t="s">
        <v>941</v>
      </c>
      <c r="C2453" s="23" t="s">
        <v>940</v>
      </c>
      <c r="D2453" s="22" t="s">
        <v>939</v>
      </c>
      <c r="E2453" s="21">
        <v>7.11</v>
      </c>
      <c r="G2453" s="20"/>
      <c r="H2453" s="19">
        <f>E2453/0.03895</f>
        <v>182.54172015404367</v>
      </c>
      <c r="I2453" s="18">
        <f>J2453/100*4</f>
        <v>13</v>
      </c>
      <c r="J2453" s="17">
        <v>325</v>
      </c>
      <c r="K2453" s="16">
        <f>IF(J2453&gt;1,J2453-H2453-I2453,0)</f>
        <v>129.45827984595633</v>
      </c>
      <c r="L2453" s="15">
        <v>42790</v>
      </c>
      <c r="M2453" s="14"/>
      <c r="N2453" s="29">
        <v>43019</v>
      </c>
      <c r="O2453" s="12">
        <v>43019</v>
      </c>
      <c r="P2453" s="11" t="s">
        <v>1558</v>
      </c>
      <c r="Q2453" s="10" t="s">
        <v>1557</v>
      </c>
      <c r="R2453" s="10" t="s">
        <v>1556</v>
      </c>
      <c r="S2453" s="10" t="s">
        <v>1555</v>
      </c>
      <c r="T2453" s="10"/>
      <c r="U2453" s="9">
        <v>6909498085</v>
      </c>
      <c r="V2453" s="8"/>
      <c r="W2453" s="7">
        <v>1230</v>
      </c>
      <c r="X2453" s="4"/>
      <c r="Y2453" s="6">
        <v>363</v>
      </c>
      <c r="Z2453" s="5">
        <f>IF(Y2453&gt;0,Y2453-J2453,".")</f>
        <v>38</v>
      </c>
    </row>
    <row r="2454" spans="1:26" s="1" customFormat="1" x14ac:dyDescent="0.25">
      <c r="A2454" s="31">
        <v>42761</v>
      </c>
      <c r="B2454" s="24"/>
      <c r="C2454" s="23" t="s">
        <v>940</v>
      </c>
      <c r="D2454" s="22" t="s">
        <v>939</v>
      </c>
      <c r="E2454" s="21">
        <v>7.11</v>
      </c>
      <c r="G2454" s="20"/>
      <c r="H2454" s="19">
        <f>E2454/0.03895</f>
        <v>182.54172015404367</v>
      </c>
      <c r="I2454" s="18">
        <f>J2454/100*4</f>
        <v>13</v>
      </c>
      <c r="J2454" s="17">
        <v>325</v>
      </c>
      <c r="K2454" s="16">
        <f>IF(J2454&gt;1,J2454-H2454-I2454,0)</f>
        <v>129.45827984595633</v>
      </c>
      <c r="L2454" s="15">
        <v>42790</v>
      </c>
      <c r="M2454" s="14"/>
      <c r="N2454" s="29">
        <v>43023</v>
      </c>
      <c r="O2454" s="12">
        <v>43023</v>
      </c>
      <c r="P2454" s="11" t="s">
        <v>1492</v>
      </c>
      <c r="Q2454" s="10" t="s">
        <v>1491</v>
      </c>
      <c r="R2454" s="10" t="s">
        <v>1490</v>
      </c>
      <c r="S2454" s="10" t="s">
        <v>1489</v>
      </c>
      <c r="T2454" s="10"/>
      <c r="U2454" s="9">
        <v>6909498085</v>
      </c>
      <c r="V2454" s="8"/>
      <c r="W2454" s="7">
        <v>1241</v>
      </c>
      <c r="X2454" s="4"/>
      <c r="Y2454" s="6">
        <v>363</v>
      </c>
      <c r="Z2454" s="5">
        <f>IF(Y2454&gt;0,Y2454-J2454,".")</f>
        <v>38</v>
      </c>
    </row>
    <row r="2455" spans="1:26" s="1" customFormat="1" x14ac:dyDescent="0.25">
      <c r="A2455" s="31">
        <v>42949</v>
      </c>
      <c r="B2455" s="24" t="s">
        <v>1060</v>
      </c>
      <c r="C2455" s="23" t="s">
        <v>1059</v>
      </c>
      <c r="D2455" s="22" t="s">
        <v>1058</v>
      </c>
      <c r="E2455" s="21">
        <v>7</v>
      </c>
      <c r="G2455" s="20"/>
      <c r="H2455" s="19">
        <f>E2455/0.0444</f>
        <v>157.65765765765764</v>
      </c>
      <c r="I2455" s="18">
        <f>J2455/100*4</f>
        <v>13</v>
      </c>
      <c r="J2455" s="17">
        <v>325</v>
      </c>
      <c r="K2455" s="16">
        <f>IF(J2455&gt;1,J2455-H2455-I2455,0)</f>
        <v>154.34234234234236</v>
      </c>
      <c r="L2455" s="15">
        <v>42979</v>
      </c>
      <c r="M2455" s="14"/>
      <c r="N2455" s="29">
        <v>43053</v>
      </c>
      <c r="O2455" s="12">
        <v>43054</v>
      </c>
      <c r="P2455" s="11" t="s">
        <v>1057</v>
      </c>
      <c r="Q2455" s="10" t="s">
        <v>1056</v>
      </c>
      <c r="R2455" s="10" t="s">
        <v>1055</v>
      </c>
      <c r="S2455" s="10" t="s">
        <v>742</v>
      </c>
      <c r="T2455" s="10"/>
      <c r="U2455" s="9">
        <v>6915958923</v>
      </c>
      <c r="V2455" s="8"/>
      <c r="W2455" s="7">
        <v>1333</v>
      </c>
      <c r="X2455" s="4"/>
      <c r="Y2455" s="6">
        <v>363</v>
      </c>
      <c r="Z2455" s="5">
        <f>IF(Y2455&gt;0,Y2455-J2455,".")</f>
        <v>38</v>
      </c>
    </row>
    <row r="2456" spans="1:26" s="1" customFormat="1" x14ac:dyDescent="0.25">
      <c r="A2456" s="31">
        <v>43023</v>
      </c>
      <c r="B2456" s="30" t="s">
        <v>941</v>
      </c>
      <c r="C2456" s="23" t="s">
        <v>940</v>
      </c>
      <c r="D2456" s="22" t="s">
        <v>939</v>
      </c>
      <c r="E2456" s="21">
        <v>8.02</v>
      </c>
      <c r="G2456" s="20"/>
      <c r="H2456" s="19">
        <f>E2456/0.04452</f>
        <v>180.14375561545373</v>
      </c>
      <c r="I2456" s="18">
        <f>J2456/100*4</f>
        <v>13</v>
      </c>
      <c r="J2456" s="17">
        <v>325</v>
      </c>
      <c r="K2456" s="16">
        <f>IF(J2456&gt;1,J2456-H2456-I2456,0)</f>
        <v>131.85624438454627</v>
      </c>
      <c r="L2456" s="15">
        <v>43055</v>
      </c>
      <c r="M2456" s="14"/>
      <c r="N2456" s="29">
        <v>43058</v>
      </c>
      <c r="O2456" s="12">
        <v>43058</v>
      </c>
      <c r="P2456" s="11" t="s">
        <v>938</v>
      </c>
      <c r="Q2456" s="10" t="s">
        <v>937</v>
      </c>
      <c r="R2456" s="10" t="s">
        <v>936</v>
      </c>
      <c r="S2456" s="10" t="s">
        <v>935</v>
      </c>
      <c r="T2456" s="10"/>
      <c r="U2456" s="9">
        <v>6918172871</v>
      </c>
      <c r="V2456" s="8"/>
      <c r="W2456" s="7">
        <v>1351</v>
      </c>
      <c r="X2456" s="4"/>
      <c r="Y2456" s="6">
        <v>363</v>
      </c>
      <c r="Z2456" s="5">
        <f>IF(Y2456&gt;0,Y2456-J2456,".")</f>
        <v>38</v>
      </c>
    </row>
    <row r="2457" spans="1:26" s="1" customFormat="1" x14ac:dyDescent="0.25">
      <c r="A2457" s="31">
        <v>43017</v>
      </c>
      <c r="B2457" s="30" t="s">
        <v>133</v>
      </c>
      <c r="C2457" s="23" t="s">
        <v>132</v>
      </c>
      <c r="D2457" s="22" t="s">
        <v>131</v>
      </c>
      <c r="E2457" s="21">
        <v>11.65</v>
      </c>
      <c r="G2457" s="20"/>
      <c r="H2457" s="19">
        <f>E2457/0.04452</f>
        <v>261.68014375561546</v>
      </c>
      <c r="I2457" s="18">
        <f>J2457/100*4</f>
        <v>13.8</v>
      </c>
      <c r="J2457" s="17">
        <v>345</v>
      </c>
      <c r="K2457" s="16">
        <f>IF(J2457&gt;1,J2457-H2457-I2457,0)</f>
        <v>69.519856244384542</v>
      </c>
      <c r="L2457" s="15">
        <v>43051</v>
      </c>
      <c r="M2457" s="14"/>
      <c r="N2457" s="29">
        <v>43092</v>
      </c>
      <c r="O2457" s="12">
        <v>43095</v>
      </c>
      <c r="P2457" s="11" t="s">
        <v>130</v>
      </c>
      <c r="Q2457" s="10" t="s">
        <v>129</v>
      </c>
      <c r="R2457" s="10" t="s">
        <v>128</v>
      </c>
      <c r="S2457" s="10" t="s">
        <v>127</v>
      </c>
      <c r="T2457" s="10"/>
      <c r="U2457" s="9">
        <v>6916094055</v>
      </c>
      <c r="V2457" s="8"/>
      <c r="W2457" s="7">
        <v>1498</v>
      </c>
      <c r="X2457" s="4"/>
      <c r="Y2457" s="6">
        <v>383</v>
      </c>
      <c r="Z2457" s="5">
        <f>IF(Y2457&gt;0,Y2457-J2457,".")</f>
        <v>38</v>
      </c>
    </row>
    <row r="2458" spans="1:26" s="1" customFormat="1" x14ac:dyDescent="0.25">
      <c r="A2458" s="31">
        <v>42464</v>
      </c>
      <c r="B2458" t="s">
        <v>6776</v>
      </c>
      <c r="C2458" s="23" t="s">
        <v>6775</v>
      </c>
      <c r="D2458" s="22" t="s">
        <v>6774</v>
      </c>
      <c r="E2458" s="21">
        <v>11.98</v>
      </c>
      <c r="G2458" s="20"/>
      <c r="H2458" s="19">
        <f>E2458/0.040397</f>
        <v>296.55667500061884</v>
      </c>
      <c r="I2458" s="32">
        <f>J2458/100*4</f>
        <v>14</v>
      </c>
      <c r="J2458" s="17">
        <v>350</v>
      </c>
      <c r="K2458" s="16">
        <f>IF(J2458&gt;1,J2458-H2458-I2458,0)</f>
        <v>39.443324999381161</v>
      </c>
      <c r="L2458" s="15">
        <v>42498</v>
      </c>
      <c r="M2458" s="14"/>
      <c r="N2458" s="29">
        <v>42745</v>
      </c>
      <c r="O2458" s="12">
        <v>42746</v>
      </c>
      <c r="P2458" s="11" t="s">
        <v>6773</v>
      </c>
      <c r="Q2458" s="10" t="s">
        <v>6772</v>
      </c>
      <c r="R2458" s="10" t="s">
        <v>6771</v>
      </c>
      <c r="S2458" s="10" t="s">
        <v>4971</v>
      </c>
      <c r="T2458" s="10"/>
      <c r="U2458" s="9">
        <v>6670156634</v>
      </c>
      <c r="V2458" s="8"/>
      <c r="W2458" s="7">
        <v>72</v>
      </c>
      <c r="X2458" s="4"/>
      <c r="Y2458" s="6">
        <v>388</v>
      </c>
      <c r="Z2458" s="5">
        <f>IF(Y2458&gt;0,Y2458-J2458,".")</f>
        <v>38</v>
      </c>
    </row>
    <row r="2459" spans="1:26" s="1" customFormat="1" x14ac:dyDescent="0.25">
      <c r="A2459" s="31">
        <v>42816</v>
      </c>
      <c r="B2459" s="24"/>
      <c r="C2459" s="23" t="s">
        <v>4970</v>
      </c>
      <c r="D2459" s="22"/>
      <c r="E2459" s="21"/>
      <c r="G2459" s="20"/>
      <c r="H2459" s="19">
        <f>E2459/0.038689</f>
        <v>0</v>
      </c>
      <c r="I2459" s="18">
        <f>J2459/100*4</f>
        <v>165.28919999999999</v>
      </c>
      <c r="J2459" s="17">
        <v>4132.2299999999996</v>
      </c>
      <c r="K2459" s="16">
        <f>IF(J2459&gt;1,J2459-H2459-I2459,0)</f>
        <v>3966.9407999999994</v>
      </c>
      <c r="L2459" s="15">
        <v>42841</v>
      </c>
      <c r="M2459" s="14"/>
      <c r="N2459" s="29">
        <v>42820</v>
      </c>
      <c r="O2459" s="12">
        <v>42820</v>
      </c>
      <c r="P2459" s="11" t="s">
        <v>145</v>
      </c>
      <c r="Q2459" s="10"/>
      <c r="R2459" s="10"/>
      <c r="S2459" s="10"/>
      <c r="T2459" s="10"/>
      <c r="U2459" s="9"/>
      <c r="V2459" s="8"/>
      <c r="W2459" s="7">
        <v>490</v>
      </c>
      <c r="X2459" s="4"/>
      <c r="Y2459" s="6">
        <v>4132.2299999999996</v>
      </c>
      <c r="Z2459" s="5">
        <f>IF(Y2459&gt;0,Y2459-J2459,".")</f>
        <v>0</v>
      </c>
    </row>
    <row r="2460" spans="1:26" s="1" customFormat="1" x14ac:dyDescent="0.25">
      <c r="A2460" s="31">
        <v>43012</v>
      </c>
      <c r="B2460" s="24"/>
      <c r="C2460" s="23" t="s">
        <v>1669</v>
      </c>
      <c r="D2460" s="22"/>
      <c r="E2460" s="21"/>
      <c r="G2460" s="20"/>
      <c r="H2460" s="19">
        <f>E2460/0.04452</f>
        <v>0</v>
      </c>
      <c r="I2460" s="18"/>
      <c r="J2460" s="17">
        <v>13400</v>
      </c>
      <c r="K2460" s="16">
        <f>IF(J2460&gt;1,J2460-H2460-I2460,0)</f>
        <v>13400</v>
      </c>
      <c r="L2460" s="15">
        <v>43012</v>
      </c>
      <c r="M2460" s="14"/>
      <c r="N2460" s="29">
        <v>43012</v>
      </c>
      <c r="O2460" s="12">
        <v>43012</v>
      </c>
      <c r="P2460" s="11" t="s">
        <v>145</v>
      </c>
      <c r="Q2460" s="10"/>
      <c r="R2460" s="10"/>
      <c r="S2460" s="10"/>
      <c r="T2460" s="10"/>
      <c r="U2460" s="9"/>
      <c r="V2460" s="8"/>
      <c r="W2460" s="7">
        <v>1204</v>
      </c>
      <c r="X2460" s="4"/>
      <c r="Y2460" s="6">
        <v>13400</v>
      </c>
      <c r="Z2460" s="5">
        <f>IF(Y2460&gt;0,Y2460-J2460,".")</f>
        <v>0</v>
      </c>
    </row>
    <row r="2461" spans="1:26" s="1" customFormat="1" x14ac:dyDescent="0.25">
      <c r="A2461" s="31">
        <v>42917</v>
      </c>
      <c r="B2461" s="24"/>
      <c r="C2461" s="23" t="s">
        <v>3056</v>
      </c>
      <c r="D2461" s="22"/>
      <c r="E2461" s="21"/>
      <c r="G2461" s="20"/>
      <c r="H2461" s="19">
        <f>E2461/0.0418425</f>
        <v>0</v>
      </c>
      <c r="I2461" s="18">
        <f>J2461/100*4</f>
        <v>536.76</v>
      </c>
      <c r="J2461" s="17">
        <v>13419</v>
      </c>
      <c r="K2461" s="16">
        <f>IF(J2461&gt;1,J2461-H2461-I2461,0)</f>
        <v>12882.24</v>
      </c>
      <c r="L2461" s="15">
        <v>42917</v>
      </c>
      <c r="M2461" s="14"/>
      <c r="N2461" s="29">
        <v>42917</v>
      </c>
      <c r="O2461" s="12">
        <v>42917</v>
      </c>
      <c r="P2461" s="11" t="s">
        <v>3056</v>
      </c>
      <c r="Q2461" s="10"/>
      <c r="R2461" s="10"/>
      <c r="S2461" s="10"/>
      <c r="T2461" s="10"/>
      <c r="U2461" s="9"/>
      <c r="V2461" s="8"/>
      <c r="W2461" s="7">
        <v>915</v>
      </c>
      <c r="X2461" s="4"/>
      <c r="Y2461" s="6">
        <v>13419</v>
      </c>
      <c r="Z2461" s="5">
        <f>IF(Y2461&gt;0,Y2461-J2461,".")</f>
        <v>0</v>
      </c>
    </row>
    <row r="2462" spans="1:26" s="1" customFormat="1" x14ac:dyDescent="0.25">
      <c r="A2462" s="31">
        <v>42776</v>
      </c>
      <c r="B2462" s="24"/>
      <c r="C2462" s="23" t="s">
        <v>5859</v>
      </c>
      <c r="D2462" s="22"/>
      <c r="E2462" s="21"/>
      <c r="G2462" s="20"/>
      <c r="H2462" s="19">
        <f>E2462/0.03851</f>
        <v>0</v>
      </c>
      <c r="I2462" s="18"/>
      <c r="J2462" s="17">
        <v>20661.150000000001</v>
      </c>
      <c r="K2462" s="16">
        <v>20661.150000000001</v>
      </c>
      <c r="L2462" s="15">
        <v>42784</v>
      </c>
      <c r="M2462" s="14"/>
      <c r="N2462" s="29">
        <v>42784</v>
      </c>
      <c r="O2462" s="12">
        <v>42784</v>
      </c>
      <c r="P2462" s="11" t="s">
        <v>145</v>
      </c>
      <c r="Q2462" s="10"/>
      <c r="R2462" s="10"/>
      <c r="S2462" s="10"/>
      <c r="T2462" s="10"/>
      <c r="U2462" s="9"/>
      <c r="V2462" s="8"/>
      <c r="W2462" s="7">
        <v>279</v>
      </c>
      <c r="X2462" s="4"/>
      <c r="Y2462" s="6">
        <v>20661.150000000001</v>
      </c>
      <c r="Z2462" s="5">
        <f>IF(Y2462&gt;0,Y2462-J2462,".")</f>
        <v>0</v>
      </c>
    </row>
    <row r="2463" spans="1:26" s="1" customFormat="1" x14ac:dyDescent="0.25">
      <c r="A2463" s="31">
        <v>42946</v>
      </c>
      <c r="B2463" s="24"/>
      <c r="C2463" s="23" t="s">
        <v>2257</v>
      </c>
      <c r="D2463" s="22"/>
      <c r="E2463" s="21"/>
      <c r="G2463" s="20"/>
      <c r="H2463" s="19">
        <f>E2463/0.04272</f>
        <v>0</v>
      </c>
      <c r="I2463" s="18">
        <f>J2463/100*4</f>
        <v>1159.9360000000001</v>
      </c>
      <c r="J2463" s="17">
        <v>28998.400000000001</v>
      </c>
      <c r="K2463" s="16">
        <f>IF(J2463&gt;1,J2463-H2463-I2463,0)</f>
        <v>27838.464</v>
      </c>
      <c r="L2463" s="15">
        <v>42946</v>
      </c>
      <c r="M2463" s="14"/>
      <c r="N2463" s="29">
        <v>42946</v>
      </c>
      <c r="O2463" s="12">
        <v>42946</v>
      </c>
      <c r="P2463" s="11" t="s">
        <v>145</v>
      </c>
      <c r="Q2463" s="10"/>
      <c r="R2463" s="10"/>
      <c r="S2463" s="10"/>
      <c r="T2463" s="10"/>
      <c r="U2463" s="9"/>
      <c r="V2463" s="8"/>
      <c r="W2463" s="7">
        <v>996</v>
      </c>
      <c r="X2463" s="4"/>
      <c r="Y2463" s="6">
        <v>28998.400000000001</v>
      </c>
      <c r="Z2463" s="5">
        <f>IF(Y2463&gt;0,Y2463-J2463,".")</f>
        <v>0</v>
      </c>
    </row>
    <row r="2464" spans="1:26" s="1" customFormat="1" x14ac:dyDescent="0.25">
      <c r="A2464" s="31">
        <v>42933</v>
      </c>
      <c r="B2464" s="24"/>
      <c r="C2464" s="23" t="s">
        <v>2808</v>
      </c>
      <c r="D2464" s="22"/>
      <c r="E2464" s="21"/>
      <c r="G2464" s="20"/>
      <c r="H2464" s="19">
        <f>E2464/0.04272</f>
        <v>0</v>
      </c>
      <c r="I2464" s="18">
        <f>J2464/100*4</f>
        <v>1200</v>
      </c>
      <c r="J2464" s="17">
        <v>30000</v>
      </c>
      <c r="K2464" s="16">
        <f>IF(J2464&gt;1,J2464-H2464-I2464,0)</f>
        <v>28800</v>
      </c>
      <c r="L2464" s="15">
        <v>42933</v>
      </c>
      <c r="M2464" s="14"/>
      <c r="N2464" s="29">
        <v>42933</v>
      </c>
      <c r="O2464" s="12">
        <v>42940</v>
      </c>
      <c r="P2464" s="11" t="s">
        <v>2808</v>
      </c>
      <c r="Q2464" s="10"/>
      <c r="R2464" s="10"/>
      <c r="S2464" s="10"/>
      <c r="T2464" s="10"/>
      <c r="U2464" s="9"/>
      <c r="V2464" s="8"/>
      <c r="W2464" s="7">
        <v>967</v>
      </c>
      <c r="X2464" s="4"/>
      <c r="Y2464" s="6">
        <v>30000</v>
      </c>
      <c r="Z2464" s="5">
        <f>IF(Y2464&gt;0,Y2464-J2464,".")</f>
        <v>0</v>
      </c>
    </row>
    <row r="2465" spans="1:28" x14ac:dyDescent="0.25">
      <c r="A2465" s="31">
        <v>42877</v>
      </c>
      <c r="C2465" s="23" t="s">
        <v>3673</v>
      </c>
      <c r="H2465" s="19">
        <f>E2465/0.04001</f>
        <v>0</v>
      </c>
      <c r="I2465" s="18">
        <f>J2465/100*4</f>
        <v>1272.4432000000002</v>
      </c>
      <c r="J2465" s="17">
        <v>31811.08</v>
      </c>
      <c r="K2465" s="16">
        <f>IF(J2465&gt;1,J2465-H2465-I2465,0)</f>
        <v>30538.6368</v>
      </c>
      <c r="L2465" s="15">
        <v>42885</v>
      </c>
      <c r="N2465" s="29">
        <v>42884</v>
      </c>
      <c r="O2465" s="12">
        <v>42884</v>
      </c>
      <c r="P2465" s="11" t="s">
        <v>3673</v>
      </c>
      <c r="Y2465" s="6">
        <v>31811.08</v>
      </c>
      <c r="Z2465" s="5">
        <f>IF(Y2465&gt;0,Y2465-J2465,".")</f>
        <v>0</v>
      </c>
      <c r="AA2465" s="1"/>
      <c r="AB2465" s="1"/>
    </row>
    <row r="2466" spans="1:28" x14ac:dyDescent="0.25">
      <c r="A2466" s="31">
        <v>42898</v>
      </c>
      <c r="C2466" s="23" t="s">
        <v>3027</v>
      </c>
      <c r="H2466" s="19">
        <f>E2466/0.0418425</f>
        <v>0</v>
      </c>
      <c r="I2466" s="18">
        <f>J2466/100*4</f>
        <v>1471.4</v>
      </c>
      <c r="J2466" s="17">
        <v>36785</v>
      </c>
      <c r="K2466" s="16">
        <f>IF(J2466&gt;1,J2466-H2466-I2466,0)</f>
        <v>35313.599999999999</v>
      </c>
      <c r="L2466" s="15">
        <v>42918</v>
      </c>
      <c r="N2466" s="29">
        <v>42918</v>
      </c>
      <c r="O2466" s="12">
        <v>42918</v>
      </c>
      <c r="P2466" s="11" t="s">
        <v>3027</v>
      </c>
      <c r="W2466" s="7">
        <v>916</v>
      </c>
      <c r="Y2466" s="6">
        <v>36785</v>
      </c>
      <c r="Z2466" s="5">
        <f>IF(Y2466&gt;0,Y2466-J2466,".")</f>
        <v>0</v>
      </c>
      <c r="AA2466" s="1"/>
      <c r="AB2466" s="1"/>
    </row>
    <row r="2467" spans="1:28" x14ac:dyDescent="0.25">
      <c r="A2467" s="31">
        <v>43094</v>
      </c>
      <c r="C2467" s="23" t="s">
        <v>145</v>
      </c>
      <c r="H2467" s="19">
        <f>E2467/0.044905</f>
        <v>0</v>
      </c>
      <c r="J2467" s="17">
        <v>44170</v>
      </c>
      <c r="K2467" s="16">
        <f>IF(J2467&gt;1,J2467-H2467-I2467,0)</f>
        <v>44170</v>
      </c>
      <c r="L2467" s="15">
        <v>43091</v>
      </c>
      <c r="N2467" s="29">
        <v>43091</v>
      </c>
      <c r="O2467" s="12">
        <v>43091</v>
      </c>
      <c r="P2467" s="11" t="s">
        <v>144</v>
      </c>
      <c r="W2467" s="7">
        <v>1493</v>
      </c>
      <c r="Y2467" s="6">
        <v>44170</v>
      </c>
      <c r="Z2467" s="5">
        <f>IF(Y2467&gt;0,Y2467-J2467,".")</f>
        <v>0</v>
      </c>
      <c r="AA2467" s="1"/>
      <c r="AB2467" s="1"/>
    </row>
    <row r="2468" spans="1:28" x14ac:dyDescent="0.25">
      <c r="A2468" s="31">
        <v>42975</v>
      </c>
      <c r="C2468" s="23" t="s">
        <v>2257</v>
      </c>
      <c r="H2468" s="19">
        <f>E2468/0.038689</f>
        <v>0</v>
      </c>
      <c r="I2468" s="18">
        <f>J2468/100*4</f>
        <v>3383.3915999999999</v>
      </c>
      <c r="J2468" s="17">
        <v>84584.79</v>
      </c>
      <c r="K2468" s="16">
        <f>IF(J2468&gt;1,J2468-H2468-I2468,0)</f>
        <v>81201.398399999991</v>
      </c>
      <c r="L2468" s="15">
        <v>42975</v>
      </c>
      <c r="N2468" s="29">
        <v>42975</v>
      </c>
      <c r="O2468" s="12">
        <v>42975</v>
      </c>
      <c r="P2468" s="11" t="s">
        <v>145</v>
      </c>
      <c r="Q2468" s="10" t="s">
        <v>2256</v>
      </c>
      <c r="W2468" s="7">
        <v>1081</v>
      </c>
      <c r="Y2468" s="6">
        <v>84584.79</v>
      </c>
      <c r="Z2468" s="5">
        <f>IF(Y2468&gt;0,Y2468-J2468,".")</f>
        <v>0</v>
      </c>
      <c r="AA2468" s="1"/>
      <c r="AB2468" s="1"/>
    </row>
    <row r="2469" spans="1:28" x14ac:dyDescent="0.25">
      <c r="I2469" s="18">
        <f>J2469/100*4</f>
        <v>165.28919999999999</v>
      </c>
      <c r="J2469" s="17">
        <v>4132.2299999999996</v>
      </c>
      <c r="N2469" s="29">
        <v>42784</v>
      </c>
      <c r="O2469" s="12">
        <v>42784</v>
      </c>
      <c r="P2469" s="11" t="s">
        <v>145</v>
      </c>
      <c r="W2469" s="7">
        <v>490</v>
      </c>
      <c r="Y2469" s="6">
        <v>4132.2299999999996</v>
      </c>
      <c r="Z2469" s="5">
        <f>IF(Y2469&gt;0,Y2469-J2469,".")</f>
        <v>0</v>
      </c>
    </row>
    <row r="2473" spans="1:28" x14ac:dyDescent="0.25">
      <c r="R2473" s="26">
        <f>SUM(Y4:Y2469)</f>
        <v>522129.88</v>
      </c>
    </row>
    <row r="2474" spans="1:28" x14ac:dyDescent="0.25">
      <c r="Q2474" s="26" t="s">
        <v>7099</v>
      </c>
      <c r="R2474" s="26">
        <f>SUM(Y2459:Y2469)</f>
        <v>312093.87999999995</v>
      </c>
    </row>
    <row r="2475" spans="1:28" x14ac:dyDescent="0.25">
      <c r="Q2475" s="10" t="s">
        <v>7100</v>
      </c>
      <c r="R2475" s="10">
        <f>R2473-R2474</f>
        <v>210036.00000000006</v>
      </c>
      <c r="S2475" s="10">
        <f>SUM(J3:J2458)</f>
        <v>173953</v>
      </c>
    </row>
    <row r="2478" spans="1:28" x14ac:dyDescent="0.25">
      <c r="Q2478" s="10" t="s">
        <v>7101</v>
      </c>
      <c r="R2478" s="10">
        <f>SUM(Z4:Z2469)</f>
        <v>36083</v>
      </c>
    </row>
    <row r="2479" spans="1:28" x14ac:dyDescent="0.25">
      <c r="Q2479" s="10" t="s">
        <v>7102</v>
      </c>
      <c r="R2479" s="10">
        <v>178701</v>
      </c>
    </row>
    <row r="2480" spans="1:28" x14ac:dyDescent="0.25">
      <c r="R2480" s="10">
        <f>SUM(R2478:R2479)</f>
        <v>214784</v>
      </c>
    </row>
  </sheetData>
  <mergeCells count="2">
    <mergeCell ref="A1:B1"/>
    <mergeCell ref="Y1:Z1"/>
  </mergeCells>
  <conditionalFormatting sqref="C2373:M2373 C4:P2372 C2374:P5046">
    <cfRule type="expression" dxfId="3" priority="5">
      <formula>$O4&gt;0</formula>
    </cfRule>
  </conditionalFormatting>
  <conditionalFormatting sqref="A4:A5247">
    <cfRule type="expression" dxfId="2" priority="3">
      <formula>(A4+55+L4)&lt;$B$3</formula>
    </cfRule>
    <cfRule type="expression" dxfId="1" priority="4">
      <formula>L4=0</formula>
    </cfRule>
  </conditionalFormatting>
  <conditionalFormatting sqref="N2373:P2373">
    <cfRule type="expression" dxfId="0" priority="2">
      <formula>$O2373&gt;0</formula>
    </cfRule>
  </conditionalFormatting>
  <hyperlinks>
    <hyperlink ref="B2313" r:id="rId1"/>
    <hyperlink ref="B1685" r:id="rId2"/>
    <hyperlink ref="B923" r:id="rId3"/>
    <hyperlink ref="B1117" r:id="rId4"/>
    <hyperlink ref="B886" r:id="rId5"/>
    <hyperlink ref="B2352" r:id="rId6"/>
    <hyperlink ref="B1912" r:id="rId7"/>
    <hyperlink ref="B2187" r:id="rId8"/>
    <hyperlink ref="B1199" r:id="rId9"/>
    <hyperlink ref="B2386" r:id="rId10"/>
    <hyperlink ref="B1838" r:id="rId11"/>
    <hyperlink ref="B2029" r:id="rId12"/>
    <hyperlink ref="B2346" r:id="rId13"/>
    <hyperlink ref="B2056" r:id="rId14"/>
    <hyperlink ref="B2261" r:id="rId15"/>
    <hyperlink ref="B1449" r:id="rId16"/>
    <hyperlink ref="B1901" r:id="rId17"/>
    <hyperlink ref="B1593" r:id="rId18"/>
    <hyperlink ref="B1713" r:id="rId19"/>
    <hyperlink ref="B1994" r:id="rId20"/>
    <hyperlink ref="B2130" r:id="rId21"/>
    <hyperlink ref="B2335" r:id="rId22"/>
    <hyperlink ref="B2388" r:id="rId23"/>
    <hyperlink ref="B1839" r:id="rId24"/>
    <hyperlink ref="B2340" r:id="rId25"/>
    <hyperlink ref="B1748" r:id="rId26"/>
    <hyperlink ref="B1949" r:id="rId27"/>
    <hyperlink ref="B2450" r:id="rId28"/>
    <hyperlink ref="B1471" r:id="rId29" display="https://www.aliexpress.com/item/Metal-hemp-rope-braided-USB-Charging-Cable-For-iPhone-5-5s-6s-6-7-Plus-Mobile/32749485156.html"/>
    <hyperlink ref="B2159" r:id="rId30"/>
    <hyperlink ref="B1554" r:id="rId31"/>
    <hyperlink ref="B1842" r:id="rId32"/>
    <hyperlink ref="B1194" r:id="rId33"/>
    <hyperlink ref="B1227" r:id="rId34"/>
    <hyperlink ref="B1082" r:id="rId35"/>
    <hyperlink ref="B888" r:id="rId36"/>
    <hyperlink ref="B2437" r:id="rId37"/>
    <hyperlink ref="B1355" r:id="rId38"/>
    <hyperlink ref="B1822" r:id="rId39"/>
    <hyperlink ref="B987" r:id="rId40"/>
    <hyperlink ref="B1985" r:id="rId41"/>
    <hyperlink ref="B948" r:id="rId42"/>
    <hyperlink ref="B1087" r:id="rId43"/>
    <hyperlink ref="B1467" r:id="rId44"/>
    <hyperlink ref="B1720" r:id="rId45"/>
    <hyperlink ref="B1383" r:id="rId46"/>
    <hyperlink ref="B1534" r:id="rId47"/>
    <hyperlink ref="B2246" r:id="rId48"/>
    <hyperlink ref="B1292" r:id="rId49"/>
    <hyperlink ref="B2365" r:id="rId50"/>
    <hyperlink ref="B2172" r:id="rId51"/>
    <hyperlink ref="B2332" r:id="rId52"/>
    <hyperlink ref="B702" r:id="rId53"/>
    <hyperlink ref="B1794" r:id="rId54"/>
    <hyperlink ref="B2457" r:id="rId55"/>
    <hyperlink ref="B2456" r:id="rId56"/>
    <hyperlink ref="B1488" r:id="rId57"/>
    <hyperlink ref="B2280" r:id="rId58"/>
    <hyperlink ref="B1348" r:id="rId59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6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0:L27"/>
  <sheetViews>
    <sheetView tabSelected="1" workbookViewId="0">
      <selection activeCell="H15" sqref="H15:K20"/>
    </sheetView>
  </sheetViews>
  <sheetFormatPr defaultRowHeight="12.75" x14ac:dyDescent="0.2"/>
  <cols>
    <col min="8" max="11" width="22.85546875" customWidth="1"/>
  </cols>
  <sheetData>
    <row r="10" spans="7:12" x14ac:dyDescent="0.2">
      <c r="G10" s="124"/>
      <c r="H10" s="124"/>
      <c r="I10" s="124"/>
      <c r="J10" s="124"/>
      <c r="K10" s="124"/>
      <c r="L10" s="124"/>
    </row>
    <row r="11" spans="7:12" x14ac:dyDescent="0.2">
      <c r="G11" s="124"/>
      <c r="H11" s="124"/>
      <c r="I11" s="124"/>
      <c r="J11" s="124"/>
      <c r="K11" s="124"/>
      <c r="L11" s="124"/>
    </row>
    <row r="12" spans="7:12" x14ac:dyDescent="0.2">
      <c r="G12" s="124"/>
      <c r="H12" s="124"/>
      <c r="I12" s="124"/>
      <c r="J12" s="124"/>
      <c r="K12" s="124"/>
      <c r="L12" s="124"/>
    </row>
    <row r="13" spans="7:12" x14ac:dyDescent="0.2">
      <c r="G13" s="124"/>
      <c r="H13" s="124"/>
      <c r="I13" s="124"/>
      <c r="J13" s="124"/>
      <c r="K13" s="124"/>
      <c r="L13" s="124"/>
    </row>
    <row r="14" spans="7:12" x14ac:dyDescent="0.2">
      <c r="G14" s="124"/>
      <c r="H14" s="124"/>
      <c r="I14" s="124"/>
      <c r="J14" s="124"/>
      <c r="K14" s="124"/>
      <c r="L14" s="124"/>
    </row>
    <row r="15" spans="7:12" x14ac:dyDescent="0.2">
      <c r="G15" s="124"/>
      <c r="H15" s="125"/>
      <c r="I15" s="126"/>
      <c r="J15" s="126" t="s">
        <v>9031</v>
      </c>
      <c r="K15" s="127" t="s">
        <v>9032</v>
      </c>
      <c r="L15" s="124"/>
    </row>
    <row r="16" spans="7:12" x14ac:dyDescent="0.2">
      <c r="G16" s="124"/>
      <c r="H16" s="128" t="s">
        <v>7081</v>
      </c>
      <c r="I16" s="131">
        <v>214784.00000000006</v>
      </c>
      <c r="J16" s="132">
        <v>178701</v>
      </c>
      <c r="K16" s="133">
        <f>I16-J16</f>
        <v>36083.000000000058</v>
      </c>
      <c r="L16" s="124"/>
    </row>
    <row r="17" spans="7:12" x14ac:dyDescent="0.2">
      <c r="G17" s="124"/>
      <c r="H17" s="129" t="s">
        <v>9033</v>
      </c>
      <c r="I17" s="134">
        <v>307961.64999999997</v>
      </c>
      <c r="J17" s="135"/>
      <c r="K17" s="136"/>
      <c r="L17" s="124"/>
    </row>
    <row r="18" spans="7:12" x14ac:dyDescent="0.2">
      <c r="G18" s="124"/>
      <c r="H18" s="129"/>
      <c r="I18" s="134"/>
      <c r="J18" s="135"/>
      <c r="K18" s="136"/>
      <c r="L18" s="124"/>
    </row>
    <row r="19" spans="7:12" x14ac:dyDescent="0.2">
      <c r="G19" s="124"/>
      <c r="H19" s="129" t="s">
        <v>9030</v>
      </c>
      <c r="I19" s="137">
        <v>522745.65</v>
      </c>
      <c r="J19" s="135"/>
      <c r="K19" s="136"/>
      <c r="L19" s="124"/>
    </row>
    <row r="20" spans="7:12" x14ac:dyDescent="0.2">
      <c r="G20" s="124"/>
      <c r="H20" s="130"/>
      <c r="I20" s="138"/>
      <c r="J20" s="139"/>
      <c r="K20" s="140"/>
      <c r="L20" s="124"/>
    </row>
    <row r="21" spans="7:12" x14ac:dyDescent="0.2">
      <c r="G21" s="124"/>
      <c r="H21" s="124"/>
      <c r="I21" s="124"/>
      <c r="J21" s="124"/>
      <c r="K21" s="124"/>
      <c r="L21" s="124"/>
    </row>
    <row r="22" spans="7:12" x14ac:dyDescent="0.2">
      <c r="G22" s="124"/>
      <c r="H22" s="124"/>
      <c r="I22" s="124"/>
      <c r="J22" s="124"/>
      <c r="K22" s="124"/>
      <c r="L22" s="124"/>
    </row>
    <row r="23" spans="7:12" x14ac:dyDescent="0.2">
      <c r="G23" s="124"/>
      <c r="H23" s="124"/>
      <c r="I23" s="124"/>
      <c r="J23" s="124"/>
      <c r="K23" s="124"/>
      <c r="L23" s="124"/>
    </row>
    <row r="24" spans="7:12" x14ac:dyDescent="0.2">
      <c r="G24" s="124"/>
      <c r="H24" s="124"/>
      <c r="I24" s="124"/>
      <c r="J24" s="124"/>
      <c r="K24" s="124"/>
      <c r="L24" s="124"/>
    </row>
    <row r="25" spans="7:12" x14ac:dyDescent="0.2">
      <c r="G25" s="124"/>
      <c r="H25" s="124"/>
      <c r="I25" s="124"/>
      <c r="J25" s="124"/>
      <c r="K25" s="124"/>
      <c r="L25" s="124"/>
    </row>
    <row r="26" spans="7:12" x14ac:dyDescent="0.2">
      <c r="G26" s="124"/>
      <c r="L26" s="124"/>
    </row>
    <row r="27" spans="7:12" x14ac:dyDescent="0.2">
      <c r="G27" s="124"/>
      <c r="L27" s="124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 (2)</vt:lpstr>
      <vt:lpstr>List1 (3)</vt:lpstr>
      <vt:lpstr>List3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NGFF</dc:creator>
  <cp:lastModifiedBy>NGFF</cp:lastModifiedBy>
  <dcterms:created xsi:type="dcterms:W3CDTF">2018-05-20T14:00:16Z</dcterms:created>
  <dcterms:modified xsi:type="dcterms:W3CDTF">2018-05-20T15:11:34Z</dcterms:modified>
</cp:coreProperties>
</file>